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2" yWindow="-12" windowWidth="19440" windowHeight="5952" tabRatio="910" firstSheet="21"/>
  </bookViews>
  <sheets>
    <sheet name="Schedule 26 Rates" sheetId="5" r:id="rId1"/>
    <sheet name="Summary" sheetId="1" r:id="rId2"/>
    <sheet name="Gross Plant" sheetId="36" r:id="rId3"/>
    <sheet name="MTEP06" sheetId="2" r:id="rId4"/>
    <sheet name="MTEP07" sheetId="7" r:id="rId5"/>
    <sheet name="MTEP08" sheetId="9" r:id="rId6"/>
    <sheet name="MTEP09" sheetId="11" r:id="rId7"/>
    <sheet name="MTEP10" sheetId="31" r:id="rId8"/>
    <sheet name="MTEP11" sheetId="41" r:id="rId9"/>
    <sheet name="MTEP12" sheetId="46" r:id="rId10"/>
    <sheet name="MTEP13" sheetId="49" r:id="rId11"/>
    <sheet name="MTEP14" sheetId="50" r:id="rId12"/>
    <sheet name="MTEP15" sheetId="53" r:id="rId13"/>
    <sheet name="Schedule 37 ATSI Bill" sheetId="32" r:id="rId14"/>
    <sheet name="Schedule 38 DEO &amp; DEK Bills" sheetId="39" r:id="rId15"/>
    <sheet name="ARR by TO" sheetId="6" r:id="rId16"/>
    <sheet name="Rev Allo Sch 26, 37, 38" sheetId="10" r:id="rId17"/>
    <sheet name="Sch 26 Rev Allo Thru &amp; Out" sheetId="35" r:id="rId18"/>
    <sheet name="AMIL" sheetId="25" r:id="rId19"/>
    <sheet name="AMMO" sheetId="29" r:id="rId20"/>
    <sheet name="ATC" sheetId="14" r:id="rId21"/>
    <sheet name="ATXI" sheetId="44" r:id="rId22"/>
    <sheet name="BREC" sheetId="55" r:id="rId23"/>
    <sheet name="CWLP" sheetId="23" r:id="rId24"/>
    <sheet name="DEI" sheetId="22" r:id="rId25"/>
    <sheet name="DEO" sheetId="42" r:id="rId26"/>
    <sheet name="DPC" sheetId="43" r:id="rId27"/>
    <sheet name="FE" sheetId="24" r:id="rId28"/>
    <sheet name="GRE" sheetId="13" r:id="rId29"/>
    <sheet name="HE" sheetId="56" r:id="rId30"/>
    <sheet name="IPL" sheetId="27" r:id="rId31"/>
    <sheet name="ITC" sheetId="16" r:id="rId32"/>
    <sheet name="ITCM" sheetId="18" r:id="rId33"/>
    <sheet name="METC" sheetId="17" r:id="rId34"/>
    <sheet name="MEC" sheetId="47" r:id="rId35"/>
    <sheet name="MDU" sheetId="28" r:id="rId36"/>
    <sheet name="MP" sheetId="20" r:id="rId37"/>
    <sheet name="MRES" sheetId="37" r:id="rId38"/>
    <sheet name="NIPS" sheetId="30" r:id="rId39"/>
    <sheet name="NSP" sheetId="15" r:id="rId40"/>
    <sheet name="OTP" sheetId="12" r:id="rId41"/>
    <sheet name="RPU" sheetId="52" r:id="rId42"/>
    <sheet name="SMMPA" sheetId="34" r:id="rId43"/>
    <sheet name="WOLV" sheetId="26" r:id="rId44"/>
    <sheet name="VECT" sheetId="21" r:id="rId45"/>
  </sheets>
  <externalReferences>
    <externalReference r:id="rId46"/>
    <externalReference r:id="rId47"/>
    <externalReference r:id="rId48"/>
    <externalReference r:id="rId49"/>
    <externalReference r:id="rId50"/>
    <externalReference r:id="rId51"/>
    <externalReference r:id="rId52"/>
    <externalReference r:id="rId53"/>
  </externalReferences>
  <definedNames>
    <definedName name="\p" localSheetId="22">#REF!</definedName>
    <definedName name="\p" localSheetId="29">#REF!</definedName>
    <definedName name="\p" localSheetId="12">#REF!</definedName>
    <definedName name="\p">#REF!</definedName>
    <definedName name="__123Graph_A" localSheetId="22" hidden="1">[1]Sheet3!#REF!</definedName>
    <definedName name="__123Graph_A" localSheetId="29" hidden="1">[1]Sheet3!#REF!</definedName>
    <definedName name="__123Graph_A" localSheetId="12" hidden="1">[1]Sheet3!#REF!</definedName>
    <definedName name="__123Graph_A" hidden="1">[1]Sheet3!#REF!</definedName>
    <definedName name="__123Graph_A1991" localSheetId="22" hidden="1">[1]Sheet3!#REF!</definedName>
    <definedName name="__123Graph_A1991" localSheetId="29" hidden="1">[1]Sheet3!#REF!</definedName>
    <definedName name="__123Graph_A1991" localSheetId="12" hidden="1">[1]Sheet3!#REF!</definedName>
    <definedName name="__123Graph_A1991" hidden="1">[1]Sheet3!#REF!</definedName>
    <definedName name="__123Graph_A1992" localSheetId="22" hidden="1">[1]Sheet3!#REF!</definedName>
    <definedName name="__123Graph_A1992" localSheetId="29" hidden="1">[1]Sheet3!#REF!</definedName>
    <definedName name="__123Graph_A1992" localSheetId="12" hidden="1">[1]Sheet3!#REF!</definedName>
    <definedName name="__123Graph_A1992" hidden="1">[1]Sheet3!#REF!</definedName>
    <definedName name="__123Graph_A1993" localSheetId="22" hidden="1">[1]Sheet3!#REF!</definedName>
    <definedName name="__123Graph_A1993" localSheetId="29" hidden="1">[1]Sheet3!#REF!</definedName>
    <definedName name="__123Graph_A1993" localSheetId="12" hidden="1">[1]Sheet3!#REF!</definedName>
    <definedName name="__123Graph_A1993" hidden="1">[1]Sheet3!#REF!</definedName>
    <definedName name="__123Graph_A1994" localSheetId="22" hidden="1">[1]Sheet3!#REF!</definedName>
    <definedName name="__123Graph_A1994" localSheetId="29" hidden="1">[1]Sheet3!#REF!</definedName>
    <definedName name="__123Graph_A1994" localSheetId="12" hidden="1">[1]Sheet3!#REF!</definedName>
    <definedName name="__123Graph_A1994" hidden="1">[1]Sheet3!#REF!</definedName>
    <definedName name="__123Graph_A1995" localSheetId="22" hidden="1">[1]Sheet3!#REF!</definedName>
    <definedName name="__123Graph_A1995" localSheetId="29" hidden="1">[1]Sheet3!#REF!</definedName>
    <definedName name="__123Graph_A1995" localSheetId="12" hidden="1">[1]Sheet3!#REF!</definedName>
    <definedName name="__123Graph_A1995" hidden="1">[1]Sheet3!#REF!</definedName>
    <definedName name="__123Graph_A1996" localSheetId="22" hidden="1">[1]Sheet3!#REF!</definedName>
    <definedName name="__123Graph_A1996" localSheetId="29" hidden="1">[1]Sheet3!#REF!</definedName>
    <definedName name="__123Graph_A1996" localSheetId="12" hidden="1">[1]Sheet3!#REF!</definedName>
    <definedName name="__123Graph_A1996" hidden="1">[1]Sheet3!#REF!</definedName>
    <definedName name="__123Graph_ABAR" localSheetId="22" hidden="1">[1]Sheet3!#REF!</definedName>
    <definedName name="__123Graph_ABAR" localSheetId="29" hidden="1">[1]Sheet3!#REF!</definedName>
    <definedName name="__123Graph_ABAR" localSheetId="12" hidden="1">[1]Sheet3!#REF!</definedName>
    <definedName name="__123Graph_ABAR" hidden="1">[1]Sheet3!#REF!</definedName>
    <definedName name="__123Graph_B" localSheetId="22" hidden="1">[1]Sheet3!#REF!</definedName>
    <definedName name="__123Graph_B" localSheetId="29" hidden="1">[1]Sheet3!#REF!</definedName>
    <definedName name="__123Graph_B" localSheetId="12" hidden="1">[1]Sheet3!#REF!</definedName>
    <definedName name="__123Graph_B" hidden="1">[1]Sheet3!#REF!</definedName>
    <definedName name="__123Graph_B1991" localSheetId="22" hidden="1">[1]Sheet3!#REF!</definedName>
    <definedName name="__123Graph_B1991" localSheetId="29" hidden="1">[1]Sheet3!#REF!</definedName>
    <definedName name="__123Graph_B1991" localSheetId="12" hidden="1">[1]Sheet3!#REF!</definedName>
    <definedName name="__123Graph_B1991" hidden="1">[1]Sheet3!#REF!</definedName>
    <definedName name="__123Graph_B1992" localSheetId="22" hidden="1">[1]Sheet3!#REF!</definedName>
    <definedName name="__123Graph_B1992" localSheetId="29" hidden="1">[1]Sheet3!#REF!</definedName>
    <definedName name="__123Graph_B1992" localSheetId="12" hidden="1">[1]Sheet3!#REF!</definedName>
    <definedName name="__123Graph_B1992" hidden="1">[1]Sheet3!#REF!</definedName>
    <definedName name="__123Graph_B1993" localSheetId="22" hidden="1">[1]Sheet3!#REF!</definedName>
    <definedName name="__123Graph_B1993" localSheetId="29" hidden="1">[1]Sheet3!#REF!</definedName>
    <definedName name="__123Graph_B1993" localSheetId="12" hidden="1">[1]Sheet3!#REF!</definedName>
    <definedName name="__123Graph_B1993" hidden="1">[1]Sheet3!#REF!</definedName>
    <definedName name="__123Graph_B1994" localSheetId="22" hidden="1">[1]Sheet3!#REF!</definedName>
    <definedName name="__123Graph_B1994" localSheetId="29" hidden="1">[1]Sheet3!#REF!</definedName>
    <definedName name="__123Graph_B1994" localSheetId="12" hidden="1">[1]Sheet3!#REF!</definedName>
    <definedName name="__123Graph_B1994" hidden="1">[1]Sheet3!#REF!</definedName>
    <definedName name="__123Graph_B1995" localSheetId="22" hidden="1">[1]Sheet3!#REF!</definedName>
    <definedName name="__123Graph_B1995" localSheetId="29" hidden="1">[1]Sheet3!#REF!</definedName>
    <definedName name="__123Graph_B1995" localSheetId="12" hidden="1">[1]Sheet3!#REF!</definedName>
    <definedName name="__123Graph_B1995" hidden="1">[1]Sheet3!#REF!</definedName>
    <definedName name="__123Graph_B1996" localSheetId="22" hidden="1">[1]Sheet3!#REF!</definedName>
    <definedName name="__123Graph_B1996" localSheetId="29" hidden="1">[1]Sheet3!#REF!</definedName>
    <definedName name="__123Graph_B1996" localSheetId="12" hidden="1">[1]Sheet3!#REF!</definedName>
    <definedName name="__123Graph_B1996" hidden="1">[1]Sheet3!#REF!</definedName>
    <definedName name="__123Graph_BBAR" localSheetId="22" hidden="1">[1]Sheet3!#REF!</definedName>
    <definedName name="__123Graph_BBAR" localSheetId="29" hidden="1">[1]Sheet3!#REF!</definedName>
    <definedName name="__123Graph_BBAR" localSheetId="12" hidden="1">[1]Sheet3!#REF!</definedName>
    <definedName name="__123Graph_BBAR" hidden="1">[1]Sheet3!#REF!</definedName>
    <definedName name="__123Graph_CBAR" localSheetId="22" hidden="1">[1]Sheet3!#REF!</definedName>
    <definedName name="__123Graph_CBAR" localSheetId="29" hidden="1">[1]Sheet3!#REF!</definedName>
    <definedName name="__123Graph_CBAR" localSheetId="12" hidden="1">[1]Sheet3!#REF!</definedName>
    <definedName name="__123Graph_CBAR" hidden="1">[1]Sheet3!#REF!</definedName>
    <definedName name="__123Graph_DBAR" localSheetId="22" hidden="1">[1]Sheet3!#REF!</definedName>
    <definedName name="__123Graph_DBAR" localSheetId="29" hidden="1">[1]Sheet3!#REF!</definedName>
    <definedName name="__123Graph_DBAR" localSheetId="12" hidden="1">[1]Sheet3!#REF!</definedName>
    <definedName name="__123Graph_DBAR" hidden="1">[1]Sheet3!#REF!</definedName>
    <definedName name="__123Graph_EBAR" localSheetId="22" hidden="1">[1]Sheet3!#REF!</definedName>
    <definedName name="__123Graph_EBAR" localSheetId="29" hidden="1">[1]Sheet3!#REF!</definedName>
    <definedName name="__123Graph_EBAR" localSheetId="12" hidden="1">[1]Sheet3!#REF!</definedName>
    <definedName name="__123Graph_EBAR" hidden="1">[1]Sheet3!#REF!</definedName>
    <definedName name="__123Graph_FBAR" localSheetId="22" hidden="1">[1]Sheet3!#REF!</definedName>
    <definedName name="__123Graph_FBAR" localSheetId="29" hidden="1">[1]Sheet3!#REF!</definedName>
    <definedName name="__123Graph_FBAR" localSheetId="12" hidden="1">[1]Sheet3!#REF!</definedName>
    <definedName name="__123Graph_FBAR" hidden="1">[1]Sheet3!#REF!</definedName>
    <definedName name="__123Graph_X" localSheetId="22" hidden="1">[1]Sheet3!#REF!</definedName>
    <definedName name="__123Graph_X" localSheetId="29" hidden="1">[1]Sheet3!#REF!</definedName>
    <definedName name="__123Graph_X" localSheetId="12" hidden="1">[1]Sheet3!#REF!</definedName>
    <definedName name="__123Graph_X" hidden="1">[1]Sheet3!#REF!</definedName>
    <definedName name="__123Graph_X1991" localSheetId="22" hidden="1">[1]Sheet3!#REF!</definedName>
    <definedName name="__123Graph_X1991" localSheetId="29" hidden="1">[1]Sheet3!#REF!</definedName>
    <definedName name="__123Graph_X1991" localSheetId="12" hidden="1">[1]Sheet3!#REF!</definedName>
    <definedName name="__123Graph_X1991" hidden="1">[1]Sheet3!#REF!</definedName>
    <definedName name="__123Graph_X1992" localSheetId="22" hidden="1">[1]Sheet3!#REF!</definedName>
    <definedName name="__123Graph_X1992" localSheetId="29" hidden="1">[1]Sheet3!#REF!</definedName>
    <definedName name="__123Graph_X1992" localSheetId="12" hidden="1">[1]Sheet3!#REF!</definedName>
    <definedName name="__123Graph_X1992" hidden="1">[1]Sheet3!#REF!</definedName>
    <definedName name="__123Graph_X1993" localSheetId="22" hidden="1">[1]Sheet3!#REF!</definedName>
    <definedName name="__123Graph_X1993" localSheetId="29" hidden="1">[1]Sheet3!#REF!</definedName>
    <definedName name="__123Graph_X1993" localSheetId="12" hidden="1">[1]Sheet3!#REF!</definedName>
    <definedName name="__123Graph_X1993" hidden="1">[1]Sheet3!#REF!</definedName>
    <definedName name="__123Graph_X1994" localSheetId="22" hidden="1">[1]Sheet3!#REF!</definedName>
    <definedName name="__123Graph_X1994" localSheetId="29" hidden="1">[1]Sheet3!#REF!</definedName>
    <definedName name="__123Graph_X1994" localSheetId="12" hidden="1">[1]Sheet3!#REF!</definedName>
    <definedName name="__123Graph_X1994" hidden="1">[1]Sheet3!#REF!</definedName>
    <definedName name="__123Graph_X1995" localSheetId="22" hidden="1">[1]Sheet3!#REF!</definedName>
    <definedName name="__123Graph_X1995" localSheetId="29" hidden="1">[1]Sheet3!#REF!</definedName>
    <definedName name="__123Graph_X1995" localSheetId="12" hidden="1">[1]Sheet3!#REF!</definedName>
    <definedName name="__123Graph_X1995" hidden="1">[1]Sheet3!#REF!</definedName>
    <definedName name="__123Graph_X1996" localSheetId="22" hidden="1">[1]Sheet3!#REF!</definedName>
    <definedName name="__123Graph_X1996" localSheetId="29" hidden="1">[1]Sheet3!#REF!</definedName>
    <definedName name="__123Graph_X1996" localSheetId="12" hidden="1">[1]Sheet3!#REF!</definedName>
    <definedName name="__123Graph_X1996" hidden="1">[1]Sheet3!#REF!</definedName>
    <definedName name="_Check_Input" localSheetId="22">#REF!</definedName>
    <definedName name="_Check_Input" localSheetId="29">#REF!</definedName>
    <definedName name="_Check_Input" localSheetId="12">#REF!</definedName>
    <definedName name="_Check_Input">#REF!</definedName>
    <definedName name="_Checks" localSheetId="22">#REF!</definedName>
    <definedName name="_Checks" localSheetId="29">#REF!</definedName>
    <definedName name="_Checks" localSheetId="12">#REF!</definedName>
    <definedName name="_Checks">#REF!</definedName>
    <definedName name="_CurrCase" localSheetId="22">[2]DANDE!#REF!</definedName>
    <definedName name="_CurrCase" localSheetId="29">[2]DANDE!#REF!</definedName>
    <definedName name="_CurrCase" localSheetId="12">[2]DANDE!#REF!</definedName>
    <definedName name="_CurrCase">[2]DANDE!#REF!</definedName>
    <definedName name="_Data_Query" localSheetId="22">#REF!</definedName>
    <definedName name="_Data_Query" localSheetId="29">#REF!</definedName>
    <definedName name="_Data_Query" localSheetId="12">#REF!</definedName>
    <definedName name="_Data_Query">#REF!</definedName>
    <definedName name="_Data_Query2" localSheetId="22">#REF!</definedName>
    <definedName name="_Data_Query2" localSheetId="29">#REF!</definedName>
    <definedName name="_Data_Query2" localSheetId="12">#REF!</definedName>
    <definedName name="_Data_Query2">#REF!</definedName>
    <definedName name="_End_Yr" localSheetId="22">#REF!</definedName>
    <definedName name="_End_Yr" localSheetId="29">#REF!</definedName>
    <definedName name="_End_Yr" localSheetId="12">#REF!</definedName>
    <definedName name="_End_Yr">#REF!</definedName>
    <definedName name="_EndYr2" localSheetId="22">#REF!</definedName>
    <definedName name="_EndYr2" localSheetId="29">#REF!</definedName>
    <definedName name="_EndYr2" localSheetId="12">#REF!</definedName>
    <definedName name="_EndYr2">#REF!</definedName>
    <definedName name="_FC_ID" localSheetId="22">#REF!</definedName>
    <definedName name="_FC_ID" localSheetId="29">#REF!</definedName>
    <definedName name="_FC_ID" localSheetId="12">#REF!</definedName>
    <definedName name="_FC_ID">#REF!</definedName>
    <definedName name="_FC_Query" localSheetId="22">#REF!</definedName>
    <definedName name="_FC_Query" localSheetId="29">#REF!</definedName>
    <definedName name="_FC_Query" localSheetId="12">#REF!</definedName>
    <definedName name="_FC_Query">#REF!</definedName>
    <definedName name="_FC_Table" localSheetId="22">#REF!</definedName>
    <definedName name="_FC_Table" localSheetId="29">#REF!</definedName>
    <definedName name="_FC_Table" localSheetId="12">#REF!</definedName>
    <definedName name="_FC_Table">#REF!</definedName>
    <definedName name="_FEB01" hidden="1">{#N/A,#N/A,FALSE,"EMPPAY"}</definedName>
    <definedName name="_Fill" localSheetId="22" hidden="1">'[3]Exp Detail'!#REF!</definedName>
    <definedName name="_Fill" localSheetId="29" hidden="1">'[3]Exp Detail'!#REF!</definedName>
    <definedName name="_Fill" localSheetId="12" hidden="1">'[3]Exp Detail'!#REF!</definedName>
    <definedName name="_Fill" hidden="1">'[3]Exp Detail'!#REF!</definedName>
    <definedName name="_JAN01" hidden="1">{#N/A,#N/A,FALSE,"EMPPAY"}</definedName>
    <definedName name="_JAN2001" hidden="1">{#N/A,#N/A,FALSE,"EMPPAY"}</definedName>
    <definedName name="_Key1" localSheetId="22" hidden="1">'[3]Exp Detail'!#REF!</definedName>
    <definedName name="_Key1" localSheetId="29" hidden="1">'[3]Exp Detail'!#REF!</definedName>
    <definedName name="_Key1" localSheetId="12" hidden="1">'[3]Exp Detail'!#REF!</definedName>
    <definedName name="_Key1" hidden="1">'[3]Exp Detail'!#REF!</definedName>
    <definedName name="_Meter_Pt" localSheetId="22">#REF!</definedName>
    <definedName name="_Meter_Pt" localSheetId="29">#REF!</definedName>
    <definedName name="_Meter_Pt" localSheetId="12">#REF!</definedName>
    <definedName name="_Meter_Pt">#REF!</definedName>
    <definedName name="_Order1" hidden="1">255</definedName>
    <definedName name="_Query1a" localSheetId="22">#REF!</definedName>
    <definedName name="_Query1a" localSheetId="29">#REF!</definedName>
    <definedName name="_Query1a" localSheetId="12">#REF!</definedName>
    <definedName name="_Query1a">#REF!</definedName>
    <definedName name="_Query1b" localSheetId="22">#REF!</definedName>
    <definedName name="_Query1b" localSheetId="29">#REF!</definedName>
    <definedName name="_Query1b" localSheetId="12">#REF!</definedName>
    <definedName name="_Query1b">#REF!</definedName>
    <definedName name="_Query2a" localSheetId="22">#REF!</definedName>
    <definedName name="_Query2a" localSheetId="29">#REF!</definedName>
    <definedName name="_Query2a" localSheetId="12">#REF!</definedName>
    <definedName name="_Query2a">#REF!</definedName>
    <definedName name="_Query2b" localSheetId="22">#REF!</definedName>
    <definedName name="_Query2b" localSheetId="29">#REF!</definedName>
    <definedName name="_Query2b" localSheetId="12">#REF!</definedName>
    <definedName name="_Query2b">#REF!</definedName>
    <definedName name="_RunCase" localSheetId="22">[2]DANDE!#REF!</definedName>
    <definedName name="_RunCase" localSheetId="29">[2]DANDE!#REF!</definedName>
    <definedName name="_RunCase" localSheetId="12">[2]DANDE!#REF!</definedName>
    <definedName name="_RunCase">[2]DANDE!#REF!</definedName>
    <definedName name="_Sort" localSheetId="22" hidden="1">'[3]Exp Detail'!#REF!</definedName>
    <definedName name="_Sort" localSheetId="29" hidden="1">'[3]Exp Detail'!#REF!</definedName>
    <definedName name="_Sort" localSheetId="12" hidden="1">'[3]Exp Detail'!#REF!</definedName>
    <definedName name="_Sort" hidden="1">'[3]Exp Detail'!#REF!</definedName>
    <definedName name="_Split_Mthd" localSheetId="22">#REF!</definedName>
    <definedName name="_Split_Mthd" localSheetId="29">#REF!</definedName>
    <definedName name="_Split_Mthd" localSheetId="12">#REF!</definedName>
    <definedName name="_Split_Mthd">#REF!</definedName>
    <definedName name="_Start_Yr" localSheetId="22">#REF!</definedName>
    <definedName name="_Start_Yr" localSheetId="29">#REF!</definedName>
    <definedName name="_Start_Yr" localSheetId="12">#REF!</definedName>
    <definedName name="_Start_Yr">#REF!</definedName>
    <definedName name="_StartYr2" localSheetId="22">#REF!</definedName>
    <definedName name="_StartYr2" localSheetId="29">#REF!</definedName>
    <definedName name="_StartYr2" localSheetId="12">#REF!</definedName>
    <definedName name="_StartYr2">#REF!</definedName>
    <definedName name="A" hidden="1">{#N/A,#N/A,FALSE,"EMPPAY"}</definedName>
    <definedName name="above">OFFSET(!A1,-1,0)</definedName>
    <definedName name="below">OFFSET(!A1,1,0)</definedName>
    <definedName name="CH_COS" localSheetId="18">#REF!</definedName>
    <definedName name="CH_COS" localSheetId="19">#REF!</definedName>
    <definedName name="CH_COS" localSheetId="22">#REF!</definedName>
    <definedName name="CH_COS" localSheetId="23">#REF!</definedName>
    <definedName name="CH_COS" localSheetId="24">#REF!</definedName>
    <definedName name="CH_COS" localSheetId="25">#REF!</definedName>
    <definedName name="CH_COS" localSheetId="27">#REF!</definedName>
    <definedName name="CH_COS" localSheetId="29">#REF!</definedName>
    <definedName name="CH_COS" localSheetId="30">#REF!</definedName>
    <definedName name="CH_COS" localSheetId="35">#REF!</definedName>
    <definedName name="CH_COS" localSheetId="37">#REF!</definedName>
    <definedName name="CH_COS" localSheetId="7">#REF!</definedName>
    <definedName name="CH_COS" localSheetId="8">#REF!</definedName>
    <definedName name="CH_COS" localSheetId="9">#REF!</definedName>
    <definedName name="CH_COS" localSheetId="10">#REF!</definedName>
    <definedName name="CH_COS" localSheetId="11">#REF!</definedName>
    <definedName name="CH_COS" localSheetId="12">#REF!</definedName>
    <definedName name="CH_COS" localSheetId="38">#REF!</definedName>
    <definedName name="CH_COS" localSheetId="41">#REF!</definedName>
    <definedName name="CH_COS" localSheetId="42">#REF!</definedName>
    <definedName name="CH_COS" localSheetId="43">#REF!</definedName>
    <definedName name="CH_COS">#REF!</definedName>
    <definedName name="CIP_Year" localSheetId="22">OFFSET(#REF!,0,0,COUNTA(#REF!)-1,1)</definedName>
    <definedName name="CIP_Year" localSheetId="29">OFFSET(#REF!,0,0,COUNTA(#REF!)-1,1)</definedName>
    <definedName name="CIP_Year" localSheetId="12">OFFSET(#REF!,0,0,COUNTA(#REF!)-1,1)</definedName>
    <definedName name="CIP_Year">OFFSET(#REF!,0,0,COUNTA(#REF!)-1,1)</definedName>
    <definedName name="Current_Year">'[4]Electric Fund Historical'!$D$1</definedName>
    <definedName name="CUSTAR" localSheetId="22">#REF!</definedName>
    <definedName name="CUSTAR" localSheetId="29">#REF!</definedName>
    <definedName name="CUSTAR" localSheetId="12">#REF!</definedName>
    <definedName name="CUSTAR">#REF!</definedName>
    <definedName name="CUYAHOGA_FALLS" localSheetId="22">#REF!</definedName>
    <definedName name="CUYAHOGA_FALLS" localSheetId="29">#REF!</definedName>
    <definedName name="CUYAHOGA_FALLS" localSheetId="12">#REF!</definedName>
    <definedName name="CUYAHOGA_FALLS">#REF!</definedName>
    <definedName name="Data.All" localSheetId="41">OFFSET([5]Data!$B$2,0,0,COUNTA([5]Data!$H$1:$H$65536),16)</definedName>
    <definedName name="Data.All">OFFSET([6]Data!$B$2,0,0,COUNTA([6]Data!$H$1:$H$65536),16)</definedName>
    <definedName name="DATA.GF" localSheetId="41">OFFSET('[5]Data-GF'!$B$2,0,0,COUNTA('[5]Data-GF'!$G$1:$G$65536),9)</definedName>
    <definedName name="DATA.GF">OFFSET('[6]Data-GF'!$B$2,0,0,COUNTA('[6]Data-GF'!$G$1:$G$65536),9)</definedName>
    <definedName name="_xlnm.Database" localSheetId="22">OFFSET(#REF!,0,0,COUNTA(#REF!),11)</definedName>
    <definedName name="_xlnm.Database" localSheetId="29">OFFSET(#REF!,0,0,COUNTA(#REF!),11)</definedName>
    <definedName name="_xlnm.Database" localSheetId="12">OFFSET(#REF!,0,0,COUNTA(#REF!),11)</definedName>
    <definedName name="_xlnm.Database">OFFSET(#REF!,0,0,COUNTA(#REF!),11)</definedName>
    <definedName name="DEC00" hidden="1">{#N/A,#N/A,FALSE,"ARREC"}</definedName>
    <definedName name="EDGERTON" localSheetId="22">#REF!</definedName>
    <definedName name="EDGERTON" localSheetId="29">#REF!</definedName>
    <definedName name="EDGERTON" localSheetId="12">#REF!</definedName>
    <definedName name="EDGERTON">#REF!</definedName>
    <definedName name="Ellwood_City" localSheetId="22">#REF!</definedName>
    <definedName name="Ellwood_City" localSheetId="29">#REF!</definedName>
    <definedName name="Ellwood_City" localSheetId="12">#REF!</definedName>
    <definedName name="Ellwood_City">#REF!</definedName>
    <definedName name="ELMORE" localSheetId="22">#REF!</definedName>
    <definedName name="ELMORE" localSheetId="29">#REF!</definedName>
    <definedName name="ELMORE" localSheetId="12">#REF!</definedName>
    <definedName name="ELMORE">#REF!</definedName>
    <definedName name="FEB00" hidden="1">{#N/A,#N/A,FALSE,"ARREC"}</definedName>
    <definedName name="GALION" localSheetId="22">#REF!</definedName>
    <definedName name="GALION" localSheetId="29">#REF!</definedName>
    <definedName name="GALION" localSheetId="12">#REF!</definedName>
    <definedName name="GALION">#REF!</definedName>
    <definedName name="GENOA" localSheetId="22">#REF!</definedName>
    <definedName name="GENOA" localSheetId="29">#REF!</definedName>
    <definedName name="GENOA" localSheetId="12">#REF!</definedName>
    <definedName name="GENOA">#REF!</definedName>
    <definedName name="GENOA_NORTH" localSheetId="22">#REF!</definedName>
    <definedName name="GENOA_NORTH" localSheetId="29">#REF!</definedName>
    <definedName name="GENOA_NORTH" localSheetId="12">#REF!</definedName>
    <definedName name="GENOA_NORTH">#REF!</definedName>
    <definedName name="GENOA_SOUTH" localSheetId="22">#REF!</definedName>
    <definedName name="GENOA_SOUTH" localSheetId="29">#REF!</definedName>
    <definedName name="GENOA_SOUTH" localSheetId="12">#REF!</definedName>
    <definedName name="GENOA_SOUTH">#REF!</definedName>
    <definedName name="gh" localSheetId="22">#REF!</definedName>
    <definedName name="gh" localSheetId="25">#REF!</definedName>
    <definedName name="gh" localSheetId="29">#REF!</definedName>
    <definedName name="gh" localSheetId="9">#REF!</definedName>
    <definedName name="gh" localSheetId="10">#REF!</definedName>
    <definedName name="gh" localSheetId="11">#REF!</definedName>
    <definedName name="gh" localSheetId="12">#REF!</definedName>
    <definedName name="gh" localSheetId="41">#REF!</definedName>
    <definedName name="gh">#REF!</definedName>
    <definedName name="GRAFTON" localSheetId="22">#REF!</definedName>
    <definedName name="GRAFTON" localSheetId="29">#REF!</definedName>
    <definedName name="GRAFTON" localSheetId="12">#REF!</definedName>
    <definedName name="GRAFTON">#REF!</definedName>
    <definedName name="Grove_City" localSheetId="22">#REF!</definedName>
    <definedName name="Grove_City" localSheetId="29">#REF!</definedName>
    <definedName name="Grove_City" localSheetId="12">#REF!</definedName>
    <definedName name="Grove_City">#REF!</definedName>
    <definedName name="HASKINS" localSheetId="22">#REF!</definedName>
    <definedName name="HASKINS" localSheetId="29">#REF!</definedName>
    <definedName name="HASKINS" localSheetId="12">#REF!</definedName>
    <definedName name="HASKINS">#REF!</definedName>
    <definedName name="hourending" localSheetId="22">#REF!</definedName>
    <definedName name="hourending" localSheetId="29">#REF!</definedName>
    <definedName name="hourending" localSheetId="12">#REF!</definedName>
    <definedName name="hourending">#REF!</definedName>
    <definedName name="HUBBARD" localSheetId="22">#REF!</definedName>
    <definedName name="HUBBARD" localSheetId="29">#REF!</definedName>
    <definedName name="HUBBARD" localSheetId="12">#REF!</definedName>
    <definedName name="HUBBARD">#REF!</definedName>
    <definedName name="left">OFFSET(!A1,0,-1)</definedName>
    <definedName name="LHMonth" localSheetId="22">#REF!</definedName>
    <definedName name="LHMonth" localSheetId="29">#REF!</definedName>
    <definedName name="LHMonth" localSheetId="12">#REF!</definedName>
    <definedName name="LHMonth">#REF!</definedName>
    <definedName name="LHYear" localSheetId="22">#REF!</definedName>
    <definedName name="LHYear" localSheetId="29">#REF!</definedName>
    <definedName name="LHYear" localSheetId="12">#REF!</definedName>
    <definedName name="LHYear">#REF!</definedName>
    <definedName name="Loads" localSheetId="41">[5]Loads!$B$7:$M$37</definedName>
    <definedName name="Loads">[6]Loads!$B$7:$M$37</definedName>
    <definedName name="LODI" localSheetId="22">#REF!</definedName>
    <definedName name="LODI" localSheetId="29">#REF!</definedName>
    <definedName name="LODI" localSheetId="12">#REF!</definedName>
    <definedName name="LODI">#REF!</definedName>
    <definedName name="LUCAS" localSheetId="22">#REF!</definedName>
    <definedName name="LUCAS" localSheetId="29">#REF!</definedName>
    <definedName name="LUCAS" localSheetId="12">#REF!</definedName>
    <definedName name="LUCAS">#REF!</definedName>
    <definedName name="MAY" hidden="1">{#N/A,#N/A,FALSE,"EMPPAY"}</definedName>
    <definedName name="MILAN" localSheetId="22">#REF!</definedName>
    <definedName name="MILAN" localSheetId="29">#REF!</definedName>
    <definedName name="MILAN" localSheetId="12">#REF!</definedName>
    <definedName name="MILAN">#REF!</definedName>
    <definedName name="MONROEVILLE" localSheetId="22">#REF!</definedName>
    <definedName name="MONROEVILLE" localSheetId="29">#REF!</definedName>
    <definedName name="MONROEVILLE" localSheetId="12">#REF!</definedName>
    <definedName name="MONROEVILLE">#REF!</definedName>
    <definedName name="NAPOLEON" localSheetId="22">#REF!</definedName>
    <definedName name="NAPOLEON" localSheetId="29">#REF!</definedName>
    <definedName name="NAPOLEON" localSheetId="12">#REF!</definedName>
    <definedName name="NAPOLEON">#REF!</definedName>
    <definedName name="NEASG" localSheetId="22">#REF!</definedName>
    <definedName name="NEASG" localSheetId="29">#REF!</definedName>
    <definedName name="NEASG" localSheetId="12">#REF!</definedName>
    <definedName name="NEASG">#REF!</definedName>
    <definedName name="New_Wilmington" localSheetId="22">#REF!</definedName>
    <definedName name="New_Wilmington" localSheetId="29">#REF!</definedName>
    <definedName name="New_Wilmington" localSheetId="12">#REF!</definedName>
    <definedName name="New_Wilmington">#REF!</definedName>
    <definedName name="NEWTON_FALLS" localSheetId="22">#REF!</definedName>
    <definedName name="NEWTON_FALLS" localSheetId="29">#REF!</definedName>
    <definedName name="NEWTON_FALLS" localSheetId="12">#REF!</definedName>
    <definedName name="NEWTON_FALLS">#REF!</definedName>
    <definedName name="NILES" localSheetId="22">#REF!</definedName>
    <definedName name="NILES" localSheetId="29">#REF!</definedName>
    <definedName name="NILES" localSheetId="12">#REF!</definedName>
    <definedName name="NILES">#REF!</definedName>
    <definedName name="NSP_COS" localSheetId="18">#REF!</definedName>
    <definedName name="NSP_COS" localSheetId="19">#REF!</definedName>
    <definedName name="NSP_COS" localSheetId="22">#REF!</definedName>
    <definedName name="NSP_COS" localSheetId="23">#REF!</definedName>
    <definedName name="NSP_COS" localSheetId="24">#REF!</definedName>
    <definedName name="NSP_COS" localSheetId="25">#REF!</definedName>
    <definedName name="NSP_COS" localSheetId="27">#REF!</definedName>
    <definedName name="NSP_COS" localSheetId="29">#REF!</definedName>
    <definedName name="NSP_COS" localSheetId="30">#REF!</definedName>
    <definedName name="NSP_COS" localSheetId="35">#REF!</definedName>
    <definedName name="NSP_COS" localSheetId="37">#REF!</definedName>
    <definedName name="NSP_COS" localSheetId="7">#REF!</definedName>
    <definedName name="NSP_COS" localSheetId="8">#REF!</definedName>
    <definedName name="NSP_COS" localSheetId="9">#REF!</definedName>
    <definedName name="NSP_COS" localSheetId="10">#REF!</definedName>
    <definedName name="NSP_COS" localSheetId="11">#REF!</definedName>
    <definedName name="NSP_COS" localSheetId="12">#REF!</definedName>
    <definedName name="NSP_COS" localSheetId="38">#REF!</definedName>
    <definedName name="NSP_COS" localSheetId="41">#REF!</definedName>
    <definedName name="NSP_COS" localSheetId="42">#REF!</definedName>
    <definedName name="NSP_COS" localSheetId="43">#REF!</definedName>
    <definedName name="NSP_COS">#REF!</definedName>
    <definedName name="NWASG" localSheetId="22">#REF!</definedName>
    <definedName name="NWASG" localSheetId="29">#REF!</definedName>
    <definedName name="NWASG" localSheetId="12">#REF!</definedName>
    <definedName name="NWASG">#REF!</definedName>
    <definedName name="OAK_HARBOR" localSheetId="22">#REF!</definedName>
    <definedName name="OAK_HARBOR" localSheetId="29">#REF!</definedName>
    <definedName name="OAK_HARBOR" localSheetId="12">#REF!</definedName>
    <definedName name="OAK_HARBOR">#REF!</definedName>
    <definedName name="OBERLIN" localSheetId="22">#REF!</definedName>
    <definedName name="OBERLIN" localSheetId="29">#REF!</definedName>
    <definedName name="OBERLIN" localSheetId="12">#REF!</definedName>
    <definedName name="OBERLIN">#REF!</definedName>
    <definedName name="PEMBERVILLE" localSheetId="22">#REF!</definedName>
    <definedName name="PEMBERVILLE" localSheetId="29">#REF!</definedName>
    <definedName name="PEMBERVILLE" localSheetId="12">#REF!</definedName>
    <definedName name="PEMBERVILLE">#REF!</definedName>
    <definedName name="PIONEER" localSheetId="22">#REF!</definedName>
    <definedName name="PIONEER" localSheetId="29">#REF!</definedName>
    <definedName name="PIONEER" localSheetId="12">#REF!</definedName>
    <definedName name="PIONEER">#REF!</definedName>
    <definedName name="_xlnm.Print_Area" localSheetId="18">AMIL!$A$1:$O$109</definedName>
    <definedName name="_xlnm.Print_Area" localSheetId="19">AMMO!$A$1:$O$109</definedName>
    <definedName name="_xlnm.Print_Area" localSheetId="15">'ARR by TO'!$A$1:$AF$277</definedName>
    <definedName name="_xlnm.Print_Area" localSheetId="20">ATC!$A$1:$P$117</definedName>
    <definedName name="_xlnm.Print_Area" localSheetId="21">ATXI!$A$1:$P$110</definedName>
    <definedName name="_xlnm.Print_Area" localSheetId="22">BREC!$A$1:$O$109</definedName>
    <definedName name="_xlnm.Print_Area" localSheetId="23">CWLP!$A$1:$O$109</definedName>
    <definedName name="_xlnm.Print_Area" localSheetId="24">DEI!$A$1:$O$109</definedName>
    <definedName name="_xlnm.Print_Area" localSheetId="25">DEO!$A$1:$O$110</definedName>
    <definedName name="_xlnm.Print_Area" localSheetId="27">FE!$A$1:$O$105</definedName>
    <definedName name="_xlnm.Print_Area" localSheetId="28">GRE!$A$1:$Q$109</definedName>
    <definedName name="_xlnm.Print_Area" localSheetId="29">HE!$A$1:$O$109</definedName>
    <definedName name="_xlnm.Print_Area" localSheetId="30">IPL!$A$1:$O$109</definedName>
    <definedName name="_xlnm.Print_Area" localSheetId="31">ITC!$A$1:$O$109</definedName>
    <definedName name="_xlnm.Print_Area" localSheetId="32">ITCM!$A$1:$O$126</definedName>
    <definedName name="_xlnm.Print_Area" localSheetId="35">MDU!$A$1:$O$109</definedName>
    <definedName name="_xlnm.Print_Area" localSheetId="34">MEC!$A$1:$N$107</definedName>
    <definedName name="_xlnm.Print_Area" localSheetId="33">METC!$A$1:$O$120</definedName>
    <definedName name="_xlnm.Print_Area" localSheetId="36">MP!$A$1:$O$117</definedName>
    <definedName name="_xlnm.Print_Area" localSheetId="37">MRES!$A$1:$P$109</definedName>
    <definedName name="_xlnm.Print_Area" localSheetId="3">MTEP06!$A$1:$L$1020</definedName>
    <definedName name="_xlnm.Print_Area" localSheetId="4">MTEP07!$A$1:$J$662</definedName>
    <definedName name="_xlnm.Print_Area" localSheetId="5">MTEP08!$A$1:$J$1438</definedName>
    <definedName name="_xlnm.Print_Area" localSheetId="6">MTEP09!$A$1:$J$1394</definedName>
    <definedName name="_xlnm.Print_Area" localSheetId="7">MTEP10!$A$1:$J$1496</definedName>
    <definedName name="_xlnm.Print_Area" localSheetId="8">MTEP11!$A$1:$J$1530</definedName>
    <definedName name="_xlnm.Print_Area" localSheetId="9">MTEP12!$A$1:$J$1530</definedName>
    <definedName name="_xlnm.Print_Area" localSheetId="10">MTEP13!$A$1:$J$1530</definedName>
    <definedName name="_xlnm.Print_Area" localSheetId="11">MTEP14!$A$1:$J$313</definedName>
    <definedName name="_xlnm.Print_Area" localSheetId="12">MTEP15!$A$1:$J$313</definedName>
    <definedName name="_xlnm.Print_Area" localSheetId="38">NIPS!$A$1:$O$109</definedName>
    <definedName name="_xlnm.Print_Area" localSheetId="39">NSP!$A$1:$O$115</definedName>
    <definedName name="_xlnm.Print_Area" localSheetId="40">OTP!$A$1:$O$109</definedName>
    <definedName name="_xlnm.Print_Area" localSheetId="16">'Rev Allo Sch 26, 37, 38'!$A$1:$K$46</definedName>
    <definedName name="_xlnm.Print_Area" localSheetId="41">RPU!$A$1:$O$107</definedName>
    <definedName name="_xlnm.Print_Area" localSheetId="17">'Sch 26 Rev Allo Thru &amp; Out'!$A$1:$F$42</definedName>
    <definedName name="_xlnm.Print_Area" localSheetId="0">'Schedule 26 Rates'!$B$1:$N$54</definedName>
    <definedName name="_xlnm.Print_Area" localSheetId="13">'Schedule 37 ATSI Bill'!$B$1:$I$46</definedName>
    <definedName name="_xlnm.Print_Area" localSheetId="14">'Schedule 38 DEO &amp; DEK Bills'!$A$2:$I$58</definedName>
    <definedName name="_xlnm.Print_Area" localSheetId="42">SMMPA!$A$1:$O$109</definedName>
    <definedName name="_xlnm.Print_Area" localSheetId="1">Summary!$A$1:$R$54</definedName>
    <definedName name="_xlnm.Print_Area" localSheetId="44">VECT!$A$1:$O$109</definedName>
    <definedName name="_xlnm.Print_Area" localSheetId="43">WOLV!$A$1:$O$109</definedName>
    <definedName name="_xlnm.Print_Area">#REF!</definedName>
    <definedName name="Print_Area_MI" localSheetId="22">#REF!</definedName>
    <definedName name="Print_Area_MI" localSheetId="29">#REF!</definedName>
    <definedName name="Print_Area_MI" localSheetId="12">#REF!</definedName>
    <definedName name="Print_Area_MI">#REF!</definedName>
    <definedName name="_xlnm.Print_Titles" localSheetId="15">'ARR by TO'!$A:$A</definedName>
    <definedName name="Print_Titles_MI" localSheetId="22">#REF!</definedName>
    <definedName name="Print_Titles_MI" localSheetId="29">#REF!</definedName>
    <definedName name="Print_Titles_MI" localSheetId="12">#REF!</definedName>
    <definedName name="Print_Titles_MI">#REF!</definedName>
    <definedName name="Print1" localSheetId="18">#REF!</definedName>
    <definedName name="Print1" localSheetId="19">#REF!</definedName>
    <definedName name="Print1" localSheetId="22">#REF!</definedName>
    <definedName name="Print1" localSheetId="23">#REF!</definedName>
    <definedName name="Print1" localSheetId="24">#REF!</definedName>
    <definedName name="Print1" localSheetId="25">#REF!</definedName>
    <definedName name="Print1" localSheetId="27">#REF!</definedName>
    <definedName name="Print1" localSheetId="29">#REF!</definedName>
    <definedName name="Print1" localSheetId="30">#REF!</definedName>
    <definedName name="Print1" localSheetId="35">#REF!</definedName>
    <definedName name="Print1" localSheetId="37">#REF!</definedName>
    <definedName name="Print1" localSheetId="7">#REF!</definedName>
    <definedName name="Print1" localSheetId="8">#REF!</definedName>
    <definedName name="Print1" localSheetId="9">#REF!</definedName>
    <definedName name="Print1" localSheetId="10">#REF!</definedName>
    <definedName name="Print1" localSheetId="11">#REF!</definedName>
    <definedName name="Print1" localSheetId="12">#REF!</definedName>
    <definedName name="Print1" localSheetId="38">#REF!</definedName>
    <definedName name="Print1" localSheetId="41">#REF!</definedName>
    <definedName name="Print1" localSheetId="42">#REF!</definedName>
    <definedName name="Print1" localSheetId="43">#REF!</definedName>
    <definedName name="Print1">#REF!</definedName>
    <definedName name="Print3" localSheetId="18">#REF!</definedName>
    <definedName name="Print3" localSheetId="19">#REF!</definedName>
    <definedName name="Print3" localSheetId="22">#REF!</definedName>
    <definedName name="Print3" localSheetId="23">#REF!</definedName>
    <definedName name="Print3" localSheetId="24">#REF!</definedName>
    <definedName name="Print3" localSheetId="25">#REF!</definedName>
    <definedName name="Print3" localSheetId="27">#REF!</definedName>
    <definedName name="Print3" localSheetId="29">#REF!</definedName>
    <definedName name="Print3" localSheetId="30">#REF!</definedName>
    <definedName name="Print3" localSheetId="35">#REF!</definedName>
    <definedName name="Print3" localSheetId="37">#REF!</definedName>
    <definedName name="Print3" localSheetId="7">#REF!</definedName>
    <definedName name="Print3" localSheetId="8">#REF!</definedName>
    <definedName name="Print3" localSheetId="9">#REF!</definedName>
    <definedName name="Print3" localSheetId="10">#REF!</definedName>
    <definedName name="Print3" localSheetId="11">#REF!</definedName>
    <definedName name="Print3" localSheetId="12">#REF!</definedName>
    <definedName name="Print3" localSheetId="38">#REF!</definedName>
    <definedName name="Print3" localSheetId="41">#REF!</definedName>
    <definedName name="Print3" localSheetId="42">#REF!</definedName>
    <definedName name="Print3" localSheetId="43">#REF!</definedName>
    <definedName name="Print3">#REF!</definedName>
    <definedName name="Print4" localSheetId="18">#REF!</definedName>
    <definedName name="Print4" localSheetId="19">#REF!</definedName>
    <definedName name="Print4" localSheetId="22">#REF!</definedName>
    <definedName name="Print4" localSheetId="23">#REF!</definedName>
    <definedName name="Print4" localSheetId="24">#REF!</definedName>
    <definedName name="Print4" localSheetId="25">#REF!</definedName>
    <definedName name="Print4" localSheetId="27">#REF!</definedName>
    <definedName name="Print4" localSheetId="29">#REF!</definedName>
    <definedName name="Print4" localSheetId="30">#REF!</definedName>
    <definedName name="Print4" localSheetId="35">#REF!</definedName>
    <definedName name="Print4" localSheetId="37">#REF!</definedName>
    <definedName name="Print4" localSheetId="7">#REF!</definedName>
    <definedName name="Print4" localSheetId="8">#REF!</definedName>
    <definedName name="Print4" localSheetId="9">#REF!</definedName>
    <definedName name="Print4" localSheetId="10">#REF!</definedName>
    <definedName name="Print4" localSheetId="11">#REF!</definedName>
    <definedName name="Print4" localSheetId="12">#REF!</definedName>
    <definedName name="Print4" localSheetId="38">#REF!</definedName>
    <definedName name="Print4" localSheetId="41">#REF!</definedName>
    <definedName name="Print4" localSheetId="42">#REF!</definedName>
    <definedName name="Print4" localSheetId="43">#REF!</definedName>
    <definedName name="Print4">#REF!</definedName>
    <definedName name="Print5" localSheetId="18">#REF!</definedName>
    <definedName name="Print5" localSheetId="19">#REF!</definedName>
    <definedName name="Print5" localSheetId="22">#REF!</definedName>
    <definedName name="Print5" localSheetId="23">#REF!</definedName>
    <definedName name="Print5" localSheetId="24">#REF!</definedName>
    <definedName name="Print5" localSheetId="25">#REF!</definedName>
    <definedName name="Print5" localSheetId="27">#REF!</definedName>
    <definedName name="Print5" localSheetId="29">#REF!</definedName>
    <definedName name="Print5" localSheetId="30">#REF!</definedName>
    <definedName name="Print5" localSheetId="35">#REF!</definedName>
    <definedName name="Print5" localSheetId="37">#REF!</definedName>
    <definedName name="Print5" localSheetId="7">#REF!</definedName>
    <definedName name="Print5" localSheetId="8">#REF!</definedName>
    <definedName name="Print5" localSheetId="9">#REF!</definedName>
    <definedName name="Print5" localSheetId="10">#REF!</definedName>
    <definedName name="Print5" localSheetId="11">#REF!</definedName>
    <definedName name="Print5" localSheetId="12">#REF!</definedName>
    <definedName name="Print5" localSheetId="38">#REF!</definedName>
    <definedName name="Print5" localSheetId="41">#REF!</definedName>
    <definedName name="Print5" localSheetId="42">#REF!</definedName>
    <definedName name="Print5" localSheetId="43">#REF!</definedName>
    <definedName name="Print5">#REF!</definedName>
    <definedName name="PROSPECT" localSheetId="22">#REF!</definedName>
    <definedName name="PROSPECT" localSheetId="29">#REF!</definedName>
    <definedName name="PROSPECT" localSheetId="12">#REF!</definedName>
    <definedName name="PROSPECT">#REF!</definedName>
    <definedName name="PSCo_COS" localSheetId="18">#REF!</definedName>
    <definedName name="PSCo_COS" localSheetId="19">#REF!</definedName>
    <definedName name="PSCo_COS" localSheetId="22">#REF!</definedName>
    <definedName name="PSCo_COS" localSheetId="23">#REF!</definedName>
    <definedName name="PSCo_COS" localSheetId="24">#REF!</definedName>
    <definedName name="PSCo_COS" localSheetId="25">#REF!</definedName>
    <definedName name="PSCo_COS" localSheetId="27">#REF!</definedName>
    <definedName name="PSCo_COS" localSheetId="29">#REF!</definedName>
    <definedName name="PSCo_COS" localSheetId="30">#REF!</definedName>
    <definedName name="PSCo_COS" localSheetId="35">#REF!</definedName>
    <definedName name="PSCo_COS" localSheetId="37">#REF!</definedName>
    <definedName name="PSCo_COS" localSheetId="7">#REF!</definedName>
    <definedName name="PSCo_COS" localSheetId="8">#REF!</definedName>
    <definedName name="PSCo_COS" localSheetId="9">#REF!</definedName>
    <definedName name="PSCo_COS" localSheetId="10">#REF!</definedName>
    <definedName name="PSCo_COS" localSheetId="11">#REF!</definedName>
    <definedName name="PSCo_COS" localSheetId="12">#REF!</definedName>
    <definedName name="PSCo_COS" localSheetId="38">#REF!</definedName>
    <definedName name="PSCo_COS" localSheetId="41">#REF!</definedName>
    <definedName name="PSCo_COS" localSheetId="42">#REF!</definedName>
    <definedName name="PSCo_COS" localSheetId="43">#REF!</definedName>
    <definedName name="PSCo_COS">#REF!</definedName>
    <definedName name="queryp1" localSheetId="22">[2]DANDE!#REF!</definedName>
    <definedName name="queryp1" localSheetId="29">[2]DANDE!#REF!</definedName>
    <definedName name="queryp1" localSheetId="12">[2]DANDE!#REF!</definedName>
    <definedName name="queryp1">[2]DANDE!#REF!</definedName>
    <definedName name="revreq" localSheetId="18">#REF!</definedName>
    <definedName name="revreq" localSheetId="19">#REF!</definedName>
    <definedName name="revreq" localSheetId="22">#REF!</definedName>
    <definedName name="revreq" localSheetId="23">#REF!</definedName>
    <definedName name="revreq" localSheetId="24">#REF!</definedName>
    <definedName name="revreq" localSheetId="25">#REF!</definedName>
    <definedName name="revreq" localSheetId="27">#REF!</definedName>
    <definedName name="revreq" localSheetId="29">#REF!</definedName>
    <definedName name="revreq" localSheetId="30">#REF!</definedName>
    <definedName name="revreq" localSheetId="35">#REF!</definedName>
    <definedName name="revreq" localSheetId="37">#REF!</definedName>
    <definedName name="revreq" localSheetId="7">#REF!</definedName>
    <definedName name="revreq" localSheetId="8">#REF!</definedName>
    <definedName name="revreq" localSheetId="9">#REF!</definedName>
    <definedName name="revreq" localSheetId="10">#REF!</definedName>
    <definedName name="revreq" localSheetId="11">#REF!</definedName>
    <definedName name="revreq" localSheetId="12">#REF!</definedName>
    <definedName name="revreq" localSheetId="38">#REF!</definedName>
    <definedName name="revreq" localSheetId="41">#REF!</definedName>
    <definedName name="revreq" localSheetId="42">#REF!</definedName>
    <definedName name="revreq" localSheetId="43">#REF!</definedName>
    <definedName name="revreq">#REF!</definedName>
    <definedName name="right">OFFSET(!A1,0,1)</definedName>
    <definedName name="SEVILLE" localSheetId="22">#REF!</definedName>
    <definedName name="SEVILLE" localSheetId="29">#REF!</definedName>
    <definedName name="SEVILLE" localSheetId="12">#REF!</definedName>
    <definedName name="SEVILLE">#REF!</definedName>
    <definedName name="SOUTH_VIENNA" localSheetId="22">#REF!</definedName>
    <definedName name="SOUTH_VIENNA" localSheetId="29">#REF!</definedName>
    <definedName name="SOUTH_VIENNA" localSheetId="12">#REF!</definedName>
    <definedName name="SOUTH_VIENNA">#REF!</definedName>
    <definedName name="SPS_COS" localSheetId="18">#REF!</definedName>
    <definedName name="SPS_COS" localSheetId="19">#REF!</definedName>
    <definedName name="SPS_COS" localSheetId="22">#REF!</definedName>
    <definedName name="SPS_COS" localSheetId="23">#REF!</definedName>
    <definedName name="SPS_COS" localSheetId="24">#REF!</definedName>
    <definedName name="SPS_COS" localSheetId="25">#REF!</definedName>
    <definedName name="SPS_COS" localSheetId="27">#REF!</definedName>
    <definedName name="SPS_COS" localSheetId="29">#REF!</definedName>
    <definedName name="SPS_COS" localSheetId="30">#REF!</definedName>
    <definedName name="SPS_COS" localSheetId="35">#REF!</definedName>
    <definedName name="SPS_COS" localSheetId="37">#REF!</definedName>
    <definedName name="SPS_COS" localSheetId="7">#REF!</definedName>
    <definedName name="SPS_COS" localSheetId="8">#REF!</definedName>
    <definedName name="SPS_COS" localSheetId="9">#REF!</definedName>
    <definedName name="SPS_COS" localSheetId="10">#REF!</definedName>
    <definedName name="SPS_COS" localSheetId="11">#REF!</definedName>
    <definedName name="SPS_COS" localSheetId="12">#REF!</definedName>
    <definedName name="SPS_COS" localSheetId="38">#REF!</definedName>
    <definedName name="SPS_COS" localSheetId="41">#REF!</definedName>
    <definedName name="SPS_COS" localSheetId="42">#REF!</definedName>
    <definedName name="SPS_COS" localSheetId="43">#REF!</definedName>
    <definedName name="SPS_COS">#REF!</definedName>
    <definedName name="TEST" hidden="1">{#N/A,#N/A,FALSE,"EMPPAY"}</definedName>
    <definedName name="TOTAL_COLUMBIANA" localSheetId="22">#REF!</definedName>
    <definedName name="TOTAL_COLUMBIANA" localSheetId="29">#REF!</definedName>
    <definedName name="TOTAL_COLUMBIANA" localSheetId="12">#REF!</definedName>
    <definedName name="TOTAL_COLUMBIANA">#REF!</definedName>
    <definedName name="Total_Grove_City" localSheetId="22">#REF!</definedName>
    <definedName name="Total_Grove_City" localSheetId="29">#REF!</definedName>
    <definedName name="Total_Grove_City" localSheetId="12">#REF!</definedName>
    <definedName name="Total_Grove_City">#REF!</definedName>
    <definedName name="TOTAL_HUDSON" localSheetId="22">#REF!</definedName>
    <definedName name="TOTAL_HUDSON" localSheetId="29">#REF!</definedName>
    <definedName name="TOTAL_HUDSON" localSheetId="12">#REF!</definedName>
    <definedName name="TOTAL_HUDSON">#REF!</definedName>
    <definedName name="TOTAL_MONTPELIER" localSheetId="22">#REF!</definedName>
    <definedName name="TOTAL_MONTPELIER" localSheetId="29">#REF!</definedName>
    <definedName name="TOTAL_MONTPELIER" localSheetId="12">#REF!</definedName>
    <definedName name="TOTAL_MONTPELIER">#REF!</definedName>
    <definedName name="TOTAL_WOODVILLE" localSheetId="22">#REF!</definedName>
    <definedName name="TOTAL_WOODVILLE" localSheetId="29">#REF!</definedName>
    <definedName name="TOTAL_WOODVILLE" localSheetId="12">#REF!</definedName>
    <definedName name="TOTAL_WOODVILLE">#REF!</definedName>
    <definedName name="username" localSheetId="22">[2]DANDE!#REF!</definedName>
    <definedName name="username" localSheetId="29">[2]DANDE!#REF!</definedName>
    <definedName name="username" localSheetId="12">[2]DANDE!#REF!</definedName>
    <definedName name="username">[2]DANDE!#REF!</definedName>
    <definedName name="vv" localSheetId="22">#REF!</definedName>
    <definedName name="vv" localSheetId="25">#REF!</definedName>
    <definedName name="vv" localSheetId="29">#REF!</definedName>
    <definedName name="vv" localSheetId="8">#REF!</definedName>
    <definedName name="vv" localSheetId="9">#REF!</definedName>
    <definedName name="vv" localSheetId="10">#REF!</definedName>
    <definedName name="vv" localSheetId="11">#REF!</definedName>
    <definedName name="vv" localSheetId="12">#REF!</definedName>
    <definedName name="vv" localSheetId="41">#REF!</definedName>
    <definedName name="vv">#REF!</definedName>
    <definedName name="WADSWORTH" localSheetId="22">#REF!</definedName>
    <definedName name="WADSWORTH" localSheetId="29">#REF!</definedName>
    <definedName name="WADSWORTH" localSheetId="12">#REF!</definedName>
    <definedName name="WADSWORTH">#REF!</definedName>
    <definedName name="wrn.ARREC." hidden="1">{#N/A,#N/A,FALSE,"ARREC"}</definedName>
    <definedName name="wrn.EMPPAY." hidden="1">{#N/A,#N/A,FALSE,"EMPPAY"}</definedName>
    <definedName name="Xcel" localSheetId="18">'[7]Data Entry and Forecaster'!#REF!</definedName>
    <definedName name="Xcel" localSheetId="19">'[7]Data Entry and Forecaster'!#REF!</definedName>
    <definedName name="Xcel" localSheetId="22">'[7]Data Entry and Forecaster'!#REF!</definedName>
    <definedName name="Xcel" localSheetId="23">'[7]Data Entry and Forecaster'!#REF!</definedName>
    <definedName name="Xcel" localSheetId="24">'[7]Data Entry and Forecaster'!#REF!</definedName>
    <definedName name="Xcel" localSheetId="25">'[7]Data Entry and Forecaster'!#REF!</definedName>
    <definedName name="Xcel" localSheetId="27">'[7]Data Entry and Forecaster'!#REF!</definedName>
    <definedName name="Xcel" localSheetId="29">'[7]Data Entry and Forecaster'!#REF!</definedName>
    <definedName name="Xcel" localSheetId="30">'[7]Data Entry and Forecaster'!#REF!</definedName>
    <definedName name="Xcel" localSheetId="35">'[7]Data Entry and Forecaster'!#REF!</definedName>
    <definedName name="Xcel" localSheetId="37">'[7]Data Entry and Forecaster'!#REF!</definedName>
    <definedName name="Xcel" localSheetId="7">'[7]Data Entry and Forecaster'!#REF!</definedName>
    <definedName name="Xcel" localSheetId="8">'[7]Data Entry and Forecaster'!#REF!</definedName>
    <definedName name="Xcel" localSheetId="9">'[7]Data Entry and Forecaster'!#REF!</definedName>
    <definedName name="Xcel" localSheetId="10">'[7]Data Entry and Forecaster'!#REF!</definedName>
    <definedName name="Xcel" localSheetId="11">'[7]Data Entry and Forecaster'!#REF!</definedName>
    <definedName name="Xcel" localSheetId="12">'[7]Data Entry and Forecaster'!#REF!</definedName>
    <definedName name="Xcel" localSheetId="38">'[7]Data Entry and Forecaster'!#REF!</definedName>
    <definedName name="Xcel" localSheetId="41">'[8]Data Entry and Forecaster'!#REF!</definedName>
    <definedName name="Xcel" localSheetId="42">'[7]Data Entry and Forecaster'!#REF!</definedName>
    <definedName name="Xcel" localSheetId="43">'[7]Data Entry and Forecaster'!#REF!</definedName>
    <definedName name="Xcel">'[7]Data Entry and Forecaster'!#REF!</definedName>
    <definedName name="Xcel_COS" localSheetId="18">#REF!</definedName>
    <definedName name="Xcel_COS" localSheetId="19">#REF!</definedName>
    <definedName name="Xcel_COS" localSheetId="22">#REF!</definedName>
    <definedName name="Xcel_COS" localSheetId="23">#REF!</definedName>
    <definedName name="Xcel_COS" localSheetId="24">#REF!</definedName>
    <definedName name="Xcel_COS" localSheetId="25">#REF!</definedName>
    <definedName name="Xcel_COS" localSheetId="27">#REF!</definedName>
    <definedName name="Xcel_COS" localSheetId="29">#REF!</definedName>
    <definedName name="Xcel_COS" localSheetId="30">#REF!</definedName>
    <definedName name="Xcel_COS" localSheetId="35">#REF!</definedName>
    <definedName name="Xcel_COS" localSheetId="37">#REF!</definedName>
    <definedName name="Xcel_COS" localSheetId="7">#REF!</definedName>
    <definedName name="Xcel_COS" localSheetId="8">#REF!</definedName>
    <definedName name="Xcel_COS" localSheetId="9">#REF!</definedName>
    <definedName name="Xcel_COS" localSheetId="10">#REF!</definedName>
    <definedName name="Xcel_COS" localSheetId="11">#REF!</definedName>
    <definedName name="Xcel_COS" localSheetId="12">#REF!</definedName>
    <definedName name="Xcel_COS" localSheetId="38">#REF!</definedName>
    <definedName name="Xcel_COS" localSheetId="41">#REF!</definedName>
    <definedName name="Xcel_COS" localSheetId="42">#REF!</definedName>
    <definedName name="Xcel_COS" localSheetId="43">#REF!</definedName>
    <definedName name="Xcel_COS">#REF!</definedName>
    <definedName name="xx" hidden="1">{#N/A,#N/A,FALSE,"EMPPAY"}</definedName>
    <definedName name="Year" localSheetId="22">OFFSET(#REF!,0,0,COUNTA(#REF!),1)</definedName>
    <definedName name="Year" localSheetId="29">OFFSET(#REF!,0,0,COUNTA(#REF!),1)</definedName>
    <definedName name="Year" localSheetId="12">OFFSET(#REF!,0,0,COUNTA(#REF!),1)</definedName>
    <definedName name="Year">OFFSET(#REF!,0,0,COUNTA(#REF!),1)</definedName>
  </definedNames>
  <calcPr calcId="145621"/>
</workbook>
</file>

<file path=xl/calcChain.xml><?xml version="1.0" encoding="utf-8"?>
<calcChain xmlns="http://schemas.openxmlformats.org/spreadsheetml/2006/main">
  <c r="S92" i="14" l="1"/>
  <c r="S75" i="37" l="1"/>
  <c r="T97" i="13" l="1"/>
  <c r="T96" i="13"/>
  <c r="AD7" i="6" l="1"/>
  <c r="Y7" i="6"/>
  <c r="Z7" i="6"/>
  <c r="O7" i="6"/>
  <c r="R75" i="15" l="1"/>
  <c r="R74" i="15"/>
  <c r="R90" i="16" l="1"/>
  <c r="R90" i="20" l="1"/>
  <c r="R75" i="20"/>
  <c r="S75" i="20"/>
  <c r="M75" i="20"/>
  <c r="K75" i="20"/>
  <c r="H75" i="20"/>
  <c r="E75" i="20"/>
  <c r="R74" i="12" l="1"/>
  <c r="T74" i="13" l="1"/>
  <c r="S91" i="14" l="1"/>
  <c r="S90" i="14"/>
  <c r="C12" i="10" l="1"/>
  <c r="C12" i="35"/>
  <c r="E378" i="6"/>
  <c r="E342" i="6"/>
  <c r="E306" i="6"/>
  <c r="E270" i="6"/>
  <c r="E234" i="6"/>
  <c r="E196" i="6"/>
  <c r="E171" i="6"/>
  <c r="E135" i="6"/>
  <c r="E84" i="6"/>
  <c r="E55" i="6"/>
  <c r="M6" i="6"/>
  <c r="M7" i="6"/>
  <c r="E359" i="6"/>
  <c r="E6" i="6"/>
  <c r="E353" i="6"/>
  <c r="E317" i="6"/>
  <c r="E281" i="6"/>
  <c r="E245" i="6"/>
  <c r="E207" i="6"/>
  <c r="E182" i="6"/>
  <c r="E146" i="6"/>
  <c r="E95" i="6"/>
  <c r="E65" i="6"/>
  <c r="E16" i="6"/>
  <c r="AC378" i="6"/>
  <c r="AB378" i="6"/>
  <c r="X378" i="6"/>
  <c r="W378" i="6"/>
  <c r="V378" i="6"/>
  <c r="U378" i="6"/>
  <c r="T378" i="6"/>
  <c r="S378" i="6"/>
  <c r="R378" i="6"/>
  <c r="Q378" i="6"/>
  <c r="P378" i="6"/>
  <c r="N378" i="6"/>
  <c r="M378" i="6"/>
  <c r="L378" i="6"/>
  <c r="K378" i="6"/>
  <c r="J378" i="6"/>
  <c r="I378" i="6"/>
  <c r="H378" i="6"/>
  <c r="G378" i="6"/>
  <c r="F378" i="6"/>
  <c r="D378" i="6"/>
  <c r="C378" i="6"/>
  <c r="B378" i="6"/>
  <c r="AF376" i="6"/>
  <c r="AF375" i="6"/>
  <c r="AF374" i="6"/>
  <c r="AF373" i="6"/>
  <c r="AF372" i="6"/>
  <c r="AF371" i="6"/>
  <c r="AF370" i="6"/>
  <c r="AF369" i="6"/>
  <c r="AF368" i="6"/>
  <c r="AF367" i="6"/>
  <c r="AF366" i="6"/>
  <c r="AF365" i="6"/>
  <c r="AF364" i="6"/>
  <c r="AF363" i="6"/>
  <c r="AF362" i="6"/>
  <c r="AF361" i="6"/>
  <c r="AF360" i="6"/>
  <c r="AF355" i="6"/>
  <c r="C17" i="36"/>
  <c r="C11" i="36"/>
  <c r="M7" i="1"/>
  <c r="I361" i="53"/>
  <c r="K346" i="53" s="1"/>
  <c r="I360" i="53"/>
  <c r="J343" i="53" s="1"/>
  <c r="M93" i="56"/>
  <c r="R80" i="56"/>
  <c r="R79" i="56"/>
  <c r="R78" i="56"/>
  <c r="R77" i="56"/>
  <c r="R76" i="56"/>
  <c r="R75" i="56"/>
  <c r="R74" i="56"/>
  <c r="R73" i="56"/>
  <c r="R93" i="56" s="1"/>
  <c r="G65" i="56"/>
  <c r="G63" i="56"/>
  <c r="N62" i="56"/>
  <c r="G62" i="56"/>
  <c r="C62" i="56"/>
  <c r="G41" i="56"/>
  <c r="L41" i="56" s="1"/>
  <c r="G37" i="56"/>
  <c r="L37" i="56" s="1"/>
  <c r="L43" i="56" s="1"/>
  <c r="G31" i="56"/>
  <c r="L31" i="56" s="1"/>
  <c r="L27" i="56"/>
  <c r="G27" i="56"/>
  <c r="G23" i="56"/>
  <c r="L23" i="56" s="1"/>
  <c r="L33" i="56" s="1"/>
  <c r="H357" i="53"/>
  <c r="G357" i="53"/>
  <c r="F357" i="53"/>
  <c r="D357" i="53"/>
  <c r="K356" i="53"/>
  <c r="J356" i="53"/>
  <c r="I356" i="53"/>
  <c r="G356" i="53"/>
  <c r="E356" i="53"/>
  <c r="B356" i="53"/>
  <c r="C356" i="53" s="1"/>
  <c r="K355" i="53"/>
  <c r="J355" i="53"/>
  <c r="L355" i="53" s="1"/>
  <c r="I355" i="53"/>
  <c r="G355" i="53"/>
  <c r="E355" i="53"/>
  <c r="B355" i="53"/>
  <c r="C355" i="53" s="1"/>
  <c r="K354" i="53"/>
  <c r="J354" i="53"/>
  <c r="I354" i="53"/>
  <c r="G354" i="53"/>
  <c r="E354" i="53"/>
  <c r="B354" i="53"/>
  <c r="C354" i="53" s="1"/>
  <c r="K353" i="53"/>
  <c r="J353" i="53"/>
  <c r="L353" i="53" s="1"/>
  <c r="I353" i="53"/>
  <c r="G353" i="53"/>
  <c r="E353" i="53"/>
  <c r="B353" i="53"/>
  <c r="C353" i="53" s="1"/>
  <c r="K352" i="53"/>
  <c r="J352" i="53"/>
  <c r="I352" i="53"/>
  <c r="G352" i="53"/>
  <c r="E352" i="53"/>
  <c r="B352" i="53"/>
  <c r="C352" i="53" s="1"/>
  <c r="K351" i="53"/>
  <c r="J351" i="53"/>
  <c r="L351" i="53" s="1"/>
  <c r="I351" i="53"/>
  <c r="G351" i="53"/>
  <c r="E351" i="53"/>
  <c r="B351" i="53"/>
  <c r="C351" i="53" s="1"/>
  <c r="K350" i="53"/>
  <c r="J350" i="53"/>
  <c r="I350" i="53"/>
  <c r="G350" i="53"/>
  <c r="E350" i="53"/>
  <c r="B350" i="53"/>
  <c r="C350" i="53" s="1"/>
  <c r="K349" i="53"/>
  <c r="J349" i="53"/>
  <c r="L349" i="53" s="1"/>
  <c r="I349" i="53"/>
  <c r="G349" i="53"/>
  <c r="E349" i="53"/>
  <c r="B349" i="53"/>
  <c r="C349" i="53" s="1"/>
  <c r="K348" i="53"/>
  <c r="J348" i="53"/>
  <c r="I348" i="53"/>
  <c r="G348" i="53"/>
  <c r="E348" i="53"/>
  <c r="B348" i="53"/>
  <c r="K347" i="53"/>
  <c r="J347" i="53"/>
  <c r="L347" i="53" s="1"/>
  <c r="I347" i="53"/>
  <c r="G347" i="53"/>
  <c r="E347" i="53"/>
  <c r="B347" i="53"/>
  <c r="I346" i="53"/>
  <c r="G346" i="53"/>
  <c r="E346" i="53"/>
  <c r="B346" i="53"/>
  <c r="I345" i="53"/>
  <c r="G345" i="53"/>
  <c r="E345" i="53"/>
  <c r="B345" i="53"/>
  <c r="I344" i="53"/>
  <c r="G344" i="53"/>
  <c r="E344" i="53"/>
  <c r="B344" i="53"/>
  <c r="I343" i="53"/>
  <c r="G343" i="53"/>
  <c r="E343" i="53"/>
  <c r="B343" i="53"/>
  <c r="I342" i="53"/>
  <c r="G342" i="53"/>
  <c r="E342" i="53"/>
  <c r="B342" i="53"/>
  <c r="I341" i="53"/>
  <c r="G341" i="53"/>
  <c r="E341" i="53"/>
  <c r="B341" i="53"/>
  <c r="I340" i="53"/>
  <c r="G340" i="53"/>
  <c r="E340" i="53"/>
  <c r="B340" i="53"/>
  <c r="I339" i="53"/>
  <c r="G339" i="53"/>
  <c r="E339" i="53"/>
  <c r="B339" i="53"/>
  <c r="I338" i="53"/>
  <c r="G338" i="53"/>
  <c r="E338" i="53"/>
  <c r="B338" i="53"/>
  <c r="I337" i="53"/>
  <c r="G337" i="53"/>
  <c r="E337" i="53"/>
  <c r="B337" i="53"/>
  <c r="I336" i="53"/>
  <c r="G336" i="53"/>
  <c r="E336" i="53"/>
  <c r="B336" i="53"/>
  <c r="I335" i="53"/>
  <c r="G335" i="53"/>
  <c r="E335" i="53"/>
  <c r="B335" i="53"/>
  <c r="I334" i="53"/>
  <c r="G334" i="53"/>
  <c r="E334" i="53"/>
  <c r="B334" i="53"/>
  <c r="I333" i="53"/>
  <c r="G333" i="53"/>
  <c r="E333" i="53"/>
  <c r="B333" i="53"/>
  <c r="I332" i="53"/>
  <c r="G332" i="53"/>
  <c r="E332" i="53"/>
  <c r="B332" i="53"/>
  <c r="I331" i="53"/>
  <c r="G331" i="53"/>
  <c r="E331" i="53"/>
  <c r="B331" i="53"/>
  <c r="I330" i="53"/>
  <c r="G330" i="53"/>
  <c r="E330" i="53"/>
  <c r="B330" i="53"/>
  <c r="I329" i="53"/>
  <c r="G329" i="53"/>
  <c r="E329" i="53"/>
  <c r="B329" i="53"/>
  <c r="I328" i="53"/>
  <c r="G328" i="53"/>
  <c r="E328" i="53"/>
  <c r="B328" i="53"/>
  <c r="I327" i="53"/>
  <c r="G327" i="53"/>
  <c r="E327" i="53"/>
  <c r="B327" i="53"/>
  <c r="I326" i="53"/>
  <c r="G326" i="53"/>
  <c r="E326" i="53"/>
  <c r="B326" i="53"/>
  <c r="I325" i="53"/>
  <c r="G325" i="53"/>
  <c r="E325" i="53"/>
  <c r="B325" i="53"/>
  <c r="I324" i="53"/>
  <c r="G324" i="53"/>
  <c r="E324" i="53"/>
  <c r="B324" i="53"/>
  <c r="I323" i="53"/>
  <c r="I357" i="53" s="1"/>
  <c r="G323" i="53"/>
  <c r="E323" i="53"/>
  <c r="E357" i="53" s="1"/>
  <c r="B323" i="53"/>
  <c r="I309" i="53"/>
  <c r="I308" i="53"/>
  <c r="E7" i="6" l="1"/>
  <c r="E5" i="6" s="1"/>
  <c r="J324" i="53"/>
  <c r="J328" i="53"/>
  <c r="J332" i="53"/>
  <c r="J336" i="53"/>
  <c r="J340" i="53"/>
  <c r="J344" i="53"/>
  <c r="J325" i="53"/>
  <c r="J329" i="53"/>
  <c r="J333" i="53"/>
  <c r="J337" i="53"/>
  <c r="J341" i="53"/>
  <c r="J345" i="53"/>
  <c r="J326" i="53"/>
  <c r="J330" i="53"/>
  <c r="J334" i="53"/>
  <c r="J338" i="53"/>
  <c r="J342" i="53"/>
  <c r="J346" i="53"/>
  <c r="J323" i="53"/>
  <c r="J327" i="53"/>
  <c r="J331" i="53"/>
  <c r="J335" i="53"/>
  <c r="J339" i="53"/>
  <c r="F73" i="56"/>
  <c r="G73" i="56" s="1"/>
  <c r="F76" i="56"/>
  <c r="G76" i="56" s="1"/>
  <c r="F74" i="56"/>
  <c r="G74" i="56" s="1"/>
  <c r="L74" i="56" s="1"/>
  <c r="N74" i="56" s="1"/>
  <c r="F75" i="56"/>
  <c r="G75" i="56" s="1"/>
  <c r="I75" i="56"/>
  <c r="J75" i="56" s="1"/>
  <c r="I76" i="56"/>
  <c r="J76" i="56" s="1"/>
  <c r="I73" i="56"/>
  <c r="J73" i="56" s="1"/>
  <c r="I74" i="56"/>
  <c r="J74" i="56" s="1"/>
  <c r="L348" i="53"/>
  <c r="L350" i="53"/>
  <c r="L352" i="53"/>
  <c r="L354" i="53"/>
  <c r="L356" i="53"/>
  <c r="C325" i="53"/>
  <c r="C333" i="53"/>
  <c r="C341" i="53"/>
  <c r="C348" i="53"/>
  <c r="C330" i="53"/>
  <c r="L330" i="53"/>
  <c r="C338" i="53"/>
  <c r="C346" i="53"/>
  <c r="L346" i="53"/>
  <c r="C327" i="53"/>
  <c r="C335" i="53"/>
  <c r="C343" i="53"/>
  <c r="C328" i="53"/>
  <c r="C336" i="53"/>
  <c r="C344" i="53"/>
  <c r="B357" i="53"/>
  <c r="C326" i="53" s="1"/>
  <c r="I362" i="53"/>
  <c r="N362" i="53" s="1"/>
  <c r="K325" i="53"/>
  <c r="K328" i="53"/>
  <c r="L328" i="53" s="1"/>
  <c r="K330" i="53"/>
  <c r="K331" i="53"/>
  <c r="L331" i="53" s="1"/>
  <c r="K339" i="53"/>
  <c r="K340" i="53"/>
  <c r="L340" i="53" s="1"/>
  <c r="K341" i="53"/>
  <c r="L341" i="53" s="1"/>
  <c r="K342" i="53"/>
  <c r="L342" i="53" s="1"/>
  <c r="K323" i="53"/>
  <c r="K324" i="53"/>
  <c r="L324" i="53" s="1"/>
  <c r="K326" i="53"/>
  <c r="L326" i="53" s="1"/>
  <c r="K327" i="53"/>
  <c r="K329" i="53"/>
  <c r="K332" i="53"/>
  <c r="K333" i="53"/>
  <c r="L333" i="53" s="1"/>
  <c r="K334" i="53"/>
  <c r="L334" i="53" s="1"/>
  <c r="K335" i="53"/>
  <c r="L335" i="53" s="1"/>
  <c r="K336" i="53"/>
  <c r="K337" i="53"/>
  <c r="L337" i="53" s="1"/>
  <c r="K338" i="53"/>
  <c r="K343" i="53"/>
  <c r="L343" i="53" s="1"/>
  <c r="K344" i="53"/>
  <c r="L344" i="53" s="1"/>
  <c r="K345" i="53"/>
  <c r="L345" i="53" s="1"/>
  <c r="L327" i="53" l="1"/>
  <c r="L338" i="53"/>
  <c r="J357" i="53"/>
  <c r="L336" i="53"/>
  <c r="L332" i="53"/>
  <c r="L329" i="53"/>
  <c r="L339" i="53"/>
  <c r="L325" i="53"/>
  <c r="L76" i="56"/>
  <c r="N76" i="56" s="1"/>
  <c r="L73" i="56"/>
  <c r="L75" i="56"/>
  <c r="N75" i="56" s="1"/>
  <c r="K357" i="53"/>
  <c r="C340" i="53"/>
  <c r="C332" i="53"/>
  <c r="C324" i="53"/>
  <c r="L323" i="53"/>
  <c r="C345" i="53"/>
  <c r="C337" i="53"/>
  <c r="C329" i="53"/>
  <c r="C347" i="53"/>
  <c r="C339" i="53"/>
  <c r="C331" i="53"/>
  <c r="C323" i="53"/>
  <c r="C357" i="53" s="1"/>
  <c r="C342" i="53"/>
  <c r="C334" i="53"/>
  <c r="L357" i="53" l="1"/>
  <c r="L93" i="56"/>
  <c r="L95" i="56" s="1"/>
  <c r="N73" i="56"/>
  <c r="N93" i="56" s="1"/>
  <c r="M93" i="55" l="1"/>
  <c r="R80" i="55"/>
  <c r="R79" i="55"/>
  <c r="R78" i="55"/>
  <c r="R77" i="55"/>
  <c r="R76" i="55"/>
  <c r="R75" i="55"/>
  <c r="R74" i="55"/>
  <c r="R73" i="55"/>
  <c r="R93" i="55" s="1"/>
  <c r="G65" i="55"/>
  <c r="G63" i="55"/>
  <c r="N62" i="55"/>
  <c r="G62" i="55"/>
  <c r="C62" i="55"/>
  <c r="G41" i="55"/>
  <c r="L41" i="55" s="1"/>
  <c r="G37" i="55"/>
  <c r="L37" i="55" s="1"/>
  <c r="G31" i="55"/>
  <c r="L31" i="55" s="1"/>
  <c r="G27" i="55"/>
  <c r="L27" i="55" s="1"/>
  <c r="G23" i="55"/>
  <c r="L23" i="55" s="1"/>
  <c r="I257" i="53"/>
  <c r="L43" i="55" l="1"/>
  <c r="I74" i="55" s="1"/>
  <c r="J74" i="55" s="1"/>
  <c r="L33" i="55"/>
  <c r="I76" i="55"/>
  <c r="J76" i="55" s="1"/>
  <c r="I73" i="55"/>
  <c r="J73" i="55" s="1"/>
  <c r="I75" i="55" l="1"/>
  <c r="J75" i="55" s="1"/>
  <c r="F73" i="55"/>
  <c r="G73" i="55" s="1"/>
  <c r="L73" i="55" s="1"/>
  <c r="F76" i="55"/>
  <c r="G76" i="55" s="1"/>
  <c r="L76" i="55" s="1"/>
  <c r="N76" i="55" s="1"/>
  <c r="F74" i="55"/>
  <c r="G74" i="55" s="1"/>
  <c r="L74" i="55" s="1"/>
  <c r="N74" i="55" s="1"/>
  <c r="F75" i="55"/>
  <c r="G75" i="55" s="1"/>
  <c r="L75" i="55" s="1"/>
  <c r="N75" i="55" s="1"/>
  <c r="L93" i="55" l="1"/>
  <c r="L95" i="55" s="1"/>
  <c r="N73" i="55"/>
  <c r="N93" i="55" s="1"/>
  <c r="I205" i="53" l="1"/>
  <c r="I153" i="53"/>
  <c r="I101" i="53"/>
  <c r="I310" i="53" l="1"/>
  <c r="N310" i="53" s="1"/>
  <c r="H305" i="53"/>
  <c r="F305" i="53"/>
  <c r="D305" i="53"/>
  <c r="J304" i="53"/>
  <c r="I304" i="53"/>
  <c r="G304" i="53"/>
  <c r="E304" i="53"/>
  <c r="B304" i="53"/>
  <c r="J303" i="53"/>
  <c r="I303" i="53"/>
  <c r="G303" i="53"/>
  <c r="E303" i="53"/>
  <c r="B303" i="53"/>
  <c r="J302" i="53"/>
  <c r="I302" i="53"/>
  <c r="G302" i="53"/>
  <c r="E302" i="53"/>
  <c r="B302" i="53"/>
  <c r="J301" i="53"/>
  <c r="I301" i="53"/>
  <c r="G301" i="53"/>
  <c r="G41" i="53" s="1"/>
  <c r="E301" i="53"/>
  <c r="B301" i="53"/>
  <c r="J300" i="53"/>
  <c r="I300" i="53"/>
  <c r="G300" i="53"/>
  <c r="E300" i="53"/>
  <c r="B300" i="53"/>
  <c r="J299" i="53"/>
  <c r="I299" i="53"/>
  <c r="G299" i="53"/>
  <c r="E299" i="53"/>
  <c r="B299" i="53"/>
  <c r="J298" i="53"/>
  <c r="I298" i="53"/>
  <c r="G298" i="53"/>
  <c r="E298" i="53"/>
  <c r="B298" i="53"/>
  <c r="J297" i="53"/>
  <c r="I297" i="53"/>
  <c r="G297" i="53"/>
  <c r="E297" i="53"/>
  <c r="B297" i="53"/>
  <c r="J296" i="53"/>
  <c r="I296" i="53"/>
  <c r="G296" i="53"/>
  <c r="E296" i="53"/>
  <c r="E36" i="53" s="1"/>
  <c r="B296" i="53"/>
  <c r="J295" i="53"/>
  <c r="I295" i="53"/>
  <c r="G295" i="53"/>
  <c r="E295" i="53"/>
  <c r="B295" i="53"/>
  <c r="J294" i="53"/>
  <c r="I294" i="53"/>
  <c r="G294" i="53"/>
  <c r="E294" i="53"/>
  <c r="B294" i="53"/>
  <c r="J293" i="53"/>
  <c r="I293" i="53"/>
  <c r="G293" i="53"/>
  <c r="E293" i="53"/>
  <c r="B293" i="53"/>
  <c r="J292" i="53"/>
  <c r="I292" i="53"/>
  <c r="G292" i="53"/>
  <c r="E292" i="53"/>
  <c r="B292" i="53"/>
  <c r="J291" i="53"/>
  <c r="I291" i="53"/>
  <c r="G291" i="53"/>
  <c r="E291" i="53"/>
  <c r="B291" i="53"/>
  <c r="J290" i="53"/>
  <c r="I290" i="53"/>
  <c r="G290" i="53"/>
  <c r="E290" i="53"/>
  <c r="B290" i="53"/>
  <c r="J289" i="53"/>
  <c r="I289" i="53"/>
  <c r="G289" i="53"/>
  <c r="E289" i="53"/>
  <c r="B289" i="53"/>
  <c r="J288" i="53"/>
  <c r="I288" i="53"/>
  <c r="G288" i="53"/>
  <c r="E288" i="53"/>
  <c r="B288" i="53"/>
  <c r="J287" i="53"/>
  <c r="I287" i="53"/>
  <c r="G287" i="53"/>
  <c r="E287" i="53"/>
  <c r="B287" i="53"/>
  <c r="J286" i="53"/>
  <c r="I286" i="53"/>
  <c r="G286" i="53"/>
  <c r="E286" i="53"/>
  <c r="B286" i="53"/>
  <c r="J285" i="53"/>
  <c r="I285" i="53"/>
  <c r="G285" i="53"/>
  <c r="E285" i="53"/>
  <c r="B285" i="53"/>
  <c r="J284" i="53"/>
  <c r="I284" i="53"/>
  <c r="G284" i="53"/>
  <c r="E284" i="53"/>
  <c r="E24" i="53" s="1"/>
  <c r="B284" i="53"/>
  <c r="J283" i="53"/>
  <c r="I283" i="53"/>
  <c r="G283" i="53"/>
  <c r="E283" i="53"/>
  <c r="B283" i="53"/>
  <c r="J282" i="53"/>
  <c r="I282" i="53"/>
  <c r="G282" i="53"/>
  <c r="E282" i="53"/>
  <c r="B282" i="53"/>
  <c r="J281" i="53"/>
  <c r="I281" i="53"/>
  <c r="G281" i="53"/>
  <c r="E281" i="53"/>
  <c r="B281" i="53"/>
  <c r="J280" i="53"/>
  <c r="I280" i="53"/>
  <c r="G280" i="53"/>
  <c r="E280" i="53"/>
  <c r="B280" i="53"/>
  <c r="J279" i="53"/>
  <c r="I279" i="53"/>
  <c r="G279" i="53"/>
  <c r="E279" i="53"/>
  <c r="B279" i="53"/>
  <c r="J278" i="53"/>
  <c r="I278" i="53"/>
  <c r="G278" i="53"/>
  <c r="E278" i="53"/>
  <c r="B278" i="53"/>
  <c r="J277" i="53"/>
  <c r="I277" i="53"/>
  <c r="G277" i="53"/>
  <c r="E277" i="53"/>
  <c r="B277" i="53"/>
  <c r="J276" i="53"/>
  <c r="I276" i="53"/>
  <c r="G276" i="53"/>
  <c r="E276" i="53"/>
  <c r="B276" i="53"/>
  <c r="J275" i="53"/>
  <c r="I275" i="53"/>
  <c r="G275" i="53"/>
  <c r="E275" i="53"/>
  <c r="B275" i="53"/>
  <c r="J274" i="53"/>
  <c r="I274" i="53"/>
  <c r="G274" i="53"/>
  <c r="E274" i="53"/>
  <c r="B274" i="53"/>
  <c r="J273" i="53"/>
  <c r="I273" i="53"/>
  <c r="G273" i="53"/>
  <c r="E273" i="53"/>
  <c r="B273" i="53"/>
  <c r="J272" i="53"/>
  <c r="I272" i="53"/>
  <c r="G272" i="53"/>
  <c r="E272" i="53"/>
  <c r="E12" i="53" s="1"/>
  <c r="B272" i="53"/>
  <c r="J271" i="53"/>
  <c r="I271" i="53"/>
  <c r="G271" i="53"/>
  <c r="G305" i="53" s="1"/>
  <c r="E271" i="53"/>
  <c r="B271" i="53"/>
  <c r="H253" i="53"/>
  <c r="F253" i="53"/>
  <c r="D253" i="53"/>
  <c r="I252" i="53"/>
  <c r="G252" i="53"/>
  <c r="E252" i="53"/>
  <c r="B252" i="53"/>
  <c r="I251" i="53"/>
  <c r="G251" i="53"/>
  <c r="E251" i="53"/>
  <c r="B251" i="53"/>
  <c r="I250" i="53"/>
  <c r="G250" i="53"/>
  <c r="E250" i="53"/>
  <c r="B250" i="53"/>
  <c r="I249" i="53"/>
  <c r="G249" i="53"/>
  <c r="E249" i="53"/>
  <c r="B249" i="53"/>
  <c r="I248" i="53"/>
  <c r="G248" i="53"/>
  <c r="E248" i="53"/>
  <c r="B248" i="53"/>
  <c r="I247" i="53"/>
  <c r="G247" i="53"/>
  <c r="E247" i="53"/>
  <c r="B247" i="53"/>
  <c r="I246" i="53"/>
  <c r="G246" i="53"/>
  <c r="E246" i="53"/>
  <c r="B246" i="53"/>
  <c r="I245" i="53"/>
  <c r="G245" i="53"/>
  <c r="E245" i="53"/>
  <c r="B245" i="53"/>
  <c r="I244" i="53"/>
  <c r="G244" i="53"/>
  <c r="E244" i="53"/>
  <c r="B244" i="53"/>
  <c r="I243" i="53"/>
  <c r="G243" i="53"/>
  <c r="E243" i="53"/>
  <c r="B243" i="53"/>
  <c r="I242" i="53"/>
  <c r="G242" i="53"/>
  <c r="E242" i="53"/>
  <c r="B242" i="53"/>
  <c r="I241" i="53"/>
  <c r="G241" i="53"/>
  <c r="E241" i="53"/>
  <c r="B241" i="53"/>
  <c r="I240" i="53"/>
  <c r="G240" i="53"/>
  <c r="E240" i="53"/>
  <c r="B240" i="53"/>
  <c r="I239" i="53"/>
  <c r="G239" i="53"/>
  <c r="E239" i="53"/>
  <c r="B239" i="53"/>
  <c r="I238" i="53"/>
  <c r="G238" i="53"/>
  <c r="E238" i="53"/>
  <c r="B238" i="53"/>
  <c r="I237" i="53"/>
  <c r="G237" i="53"/>
  <c r="E237" i="53"/>
  <c r="B237" i="53"/>
  <c r="I236" i="53"/>
  <c r="G236" i="53"/>
  <c r="E236" i="53"/>
  <c r="B236" i="53"/>
  <c r="I235" i="53"/>
  <c r="G235" i="53"/>
  <c r="E235" i="53"/>
  <c r="B235" i="53"/>
  <c r="I234" i="53"/>
  <c r="G234" i="53"/>
  <c r="E234" i="53"/>
  <c r="B234" i="53"/>
  <c r="I233" i="53"/>
  <c r="G233" i="53"/>
  <c r="E233" i="53"/>
  <c r="B233" i="53"/>
  <c r="I232" i="53"/>
  <c r="G232" i="53"/>
  <c r="E232" i="53"/>
  <c r="B232" i="53"/>
  <c r="I231" i="53"/>
  <c r="G231" i="53"/>
  <c r="E231" i="53"/>
  <c r="B231" i="53"/>
  <c r="I230" i="53"/>
  <c r="G230" i="53"/>
  <c r="E230" i="53"/>
  <c r="B230" i="53"/>
  <c r="I229" i="53"/>
  <c r="G229" i="53"/>
  <c r="E229" i="53"/>
  <c r="B229" i="53"/>
  <c r="I228" i="53"/>
  <c r="G228" i="53"/>
  <c r="E228" i="53"/>
  <c r="B228" i="53"/>
  <c r="I227" i="53"/>
  <c r="G227" i="53"/>
  <c r="E227" i="53"/>
  <c r="E19" i="53" s="1"/>
  <c r="B227" i="53"/>
  <c r="I226" i="53"/>
  <c r="G226" i="53"/>
  <c r="E226" i="53"/>
  <c r="B226" i="53"/>
  <c r="I225" i="53"/>
  <c r="G225" i="53"/>
  <c r="E225" i="53"/>
  <c r="B225" i="53"/>
  <c r="I224" i="53"/>
  <c r="G224" i="53"/>
  <c r="E224" i="53"/>
  <c r="B224" i="53"/>
  <c r="I223" i="53"/>
  <c r="G223" i="53"/>
  <c r="E223" i="53"/>
  <c r="B223" i="53"/>
  <c r="I222" i="53"/>
  <c r="G222" i="53"/>
  <c r="E222" i="53"/>
  <c r="B222" i="53"/>
  <c r="I221" i="53"/>
  <c r="G221" i="53"/>
  <c r="E221" i="53"/>
  <c r="B221" i="53"/>
  <c r="I220" i="53"/>
  <c r="G220" i="53"/>
  <c r="E220" i="53"/>
  <c r="B220" i="53"/>
  <c r="I219" i="53"/>
  <c r="G219" i="53"/>
  <c r="E219" i="53"/>
  <c r="E253" i="53" s="1"/>
  <c r="B219" i="53"/>
  <c r="H201" i="53"/>
  <c r="F201" i="53"/>
  <c r="D201" i="53"/>
  <c r="K200" i="53"/>
  <c r="J200" i="53"/>
  <c r="I200" i="53"/>
  <c r="G200" i="53"/>
  <c r="E200" i="53"/>
  <c r="B200" i="53"/>
  <c r="K199" i="53"/>
  <c r="L199" i="53" s="1"/>
  <c r="J199" i="53"/>
  <c r="I199" i="53"/>
  <c r="G199" i="53"/>
  <c r="E199" i="53"/>
  <c r="B199" i="53"/>
  <c r="K198" i="53"/>
  <c r="J198" i="53"/>
  <c r="I198" i="53"/>
  <c r="G198" i="53"/>
  <c r="E198" i="53"/>
  <c r="B198" i="53"/>
  <c r="K197" i="53"/>
  <c r="J197" i="53"/>
  <c r="I197" i="53"/>
  <c r="G197" i="53"/>
  <c r="E197" i="53"/>
  <c r="B197" i="53"/>
  <c r="K196" i="53"/>
  <c r="J196" i="53"/>
  <c r="I196" i="53"/>
  <c r="G196" i="53"/>
  <c r="E196" i="53"/>
  <c r="B196" i="53"/>
  <c r="K195" i="53"/>
  <c r="I195" i="53"/>
  <c r="G195" i="53"/>
  <c r="E195" i="53"/>
  <c r="B195" i="53"/>
  <c r="K194" i="53"/>
  <c r="J194" i="53"/>
  <c r="I194" i="53"/>
  <c r="G194" i="53"/>
  <c r="E194" i="53"/>
  <c r="B194" i="53"/>
  <c r="K193" i="53"/>
  <c r="I193" i="53"/>
  <c r="G193" i="53"/>
  <c r="G37" i="53" s="1"/>
  <c r="E193" i="53"/>
  <c r="B193" i="53"/>
  <c r="K192" i="53"/>
  <c r="I192" i="53"/>
  <c r="G192" i="53"/>
  <c r="E192" i="53"/>
  <c r="B192" i="53"/>
  <c r="K191" i="53"/>
  <c r="I191" i="53"/>
  <c r="G191" i="53"/>
  <c r="E191" i="53"/>
  <c r="E35" i="53" s="1"/>
  <c r="B191" i="53"/>
  <c r="K190" i="53"/>
  <c r="I190" i="53"/>
  <c r="G190" i="53"/>
  <c r="G34" i="53" s="1"/>
  <c r="E190" i="53"/>
  <c r="B190" i="53"/>
  <c r="K189" i="53"/>
  <c r="I189" i="53"/>
  <c r="G189" i="53"/>
  <c r="E189" i="53"/>
  <c r="B189" i="53"/>
  <c r="K188" i="53"/>
  <c r="I188" i="53"/>
  <c r="G188" i="53"/>
  <c r="E188" i="53"/>
  <c r="B188" i="53"/>
  <c r="K187" i="53"/>
  <c r="I187" i="53"/>
  <c r="G187" i="53"/>
  <c r="E187" i="53"/>
  <c r="E31" i="53" s="1"/>
  <c r="B187" i="53"/>
  <c r="K186" i="53"/>
  <c r="I186" i="53"/>
  <c r="G186" i="53"/>
  <c r="E186" i="53"/>
  <c r="B186" i="53"/>
  <c r="K185" i="53"/>
  <c r="I185" i="53"/>
  <c r="G185" i="53"/>
  <c r="G29" i="53" s="1"/>
  <c r="E185" i="53"/>
  <c r="B185" i="53"/>
  <c r="K184" i="53"/>
  <c r="I184" i="53"/>
  <c r="G184" i="53"/>
  <c r="E184" i="53"/>
  <c r="E28" i="53" s="1"/>
  <c r="B184" i="53"/>
  <c r="K183" i="53"/>
  <c r="I183" i="53"/>
  <c r="G183" i="53"/>
  <c r="E183" i="53"/>
  <c r="B183" i="53"/>
  <c r="K182" i="53"/>
  <c r="I182" i="53"/>
  <c r="G182" i="53"/>
  <c r="E182" i="53"/>
  <c r="E26" i="53" s="1"/>
  <c r="B182" i="53"/>
  <c r="K181" i="53"/>
  <c r="I181" i="53"/>
  <c r="G181" i="53"/>
  <c r="G25" i="53" s="1"/>
  <c r="E181" i="53"/>
  <c r="B181" i="53"/>
  <c r="K180" i="53"/>
  <c r="I180" i="53"/>
  <c r="G180" i="53"/>
  <c r="E180" i="53"/>
  <c r="B180" i="53"/>
  <c r="K179" i="53"/>
  <c r="I179" i="53"/>
  <c r="G179" i="53"/>
  <c r="E179" i="53"/>
  <c r="B179" i="53"/>
  <c r="K178" i="53"/>
  <c r="I178" i="53"/>
  <c r="G178" i="53"/>
  <c r="E178" i="53"/>
  <c r="E22" i="53" s="1"/>
  <c r="B178" i="53"/>
  <c r="K177" i="53"/>
  <c r="I177" i="53"/>
  <c r="G177" i="53"/>
  <c r="E177" i="53"/>
  <c r="C177" i="53"/>
  <c r="B177" i="53"/>
  <c r="K176" i="53"/>
  <c r="I176" i="53"/>
  <c r="G176" i="53"/>
  <c r="E176" i="53"/>
  <c r="B176" i="53"/>
  <c r="K175" i="53"/>
  <c r="I175" i="53"/>
  <c r="G175" i="53"/>
  <c r="E175" i="53"/>
  <c r="B175" i="53"/>
  <c r="K174" i="53"/>
  <c r="I174" i="53"/>
  <c r="G174" i="53"/>
  <c r="E174" i="53"/>
  <c r="B174" i="53"/>
  <c r="K173" i="53"/>
  <c r="I173" i="53"/>
  <c r="G173" i="53"/>
  <c r="E173" i="53"/>
  <c r="C173" i="53"/>
  <c r="B173" i="53"/>
  <c r="K172" i="53"/>
  <c r="I172" i="53"/>
  <c r="G172" i="53"/>
  <c r="E172" i="53"/>
  <c r="B172" i="53"/>
  <c r="K171" i="53"/>
  <c r="I171" i="53"/>
  <c r="G171" i="53"/>
  <c r="G15" i="53" s="1"/>
  <c r="E171" i="53"/>
  <c r="B171" i="53"/>
  <c r="K170" i="53"/>
  <c r="I170" i="53"/>
  <c r="G170" i="53"/>
  <c r="E170" i="53"/>
  <c r="B170" i="53"/>
  <c r="K169" i="53"/>
  <c r="I169" i="53"/>
  <c r="G169" i="53"/>
  <c r="E169" i="53"/>
  <c r="C169" i="53"/>
  <c r="B169" i="53"/>
  <c r="K168" i="53"/>
  <c r="I168" i="53"/>
  <c r="G168" i="53"/>
  <c r="E168" i="53"/>
  <c r="B168" i="53"/>
  <c r="K167" i="53"/>
  <c r="I167" i="53"/>
  <c r="G167" i="53"/>
  <c r="E167" i="53"/>
  <c r="B167" i="53"/>
  <c r="B201" i="53" s="1"/>
  <c r="H149" i="53"/>
  <c r="F149" i="53"/>
  <c r="D149" i="53"/>
  <c r="I148" i="53"/>
  <c r="G148" i="53"/>
  <c r="E148" i="53"/>
  <c r="B148" i="53"/>
  <c r="I147" i="53"/>
  <c r="G147" i="53"/>
  <c r="E147" i="53"/>
  <c r="B147" i="53"/>
  <c r="I146" i="53"/>
  <c r="G146" i="53"/>
  <c r="E146" i="53"/>
  <c r="B146" i="53"/>
  <c r="K145" i="53"/>
  <c r="I145" i="53"/>
  <c r="G145" i="53"/>
  <c r="E145" i="53"/>
  <c r="B145" i="53"/>
  <c r="I144" i="53"/>
  <c r="G144" i="53"/>
  <c r="E144" i="53"/>
  <c r="B144" i="53"/>
  <c r="I143" i="53"/>
  <c r="G143" i="53"/>
  <c r="E143" i="53"/>
  <c r="B143" i="53"/>
  <c r="I142" i="53"/>
  <c r="G142" i="53"/>
  <c r="E142" i="53"/>
  <c r="B142" i="53"/>
  <c r="K141" i="53"/>
  <c r="I141" i="53"/>
  <c r="G141" i="53"/>
  <c r="E141" i="53"/>
  <c r="B141" i="53"/>
  <c r="I140" i="53"/>
  <c r="G140" i="53"/>
  <c r="E140" i="53"/>
  <c r="B140" i="53"/>
  <c r="I139" i="53"/>
  <c r="G139" i="53"/>
  <c r="E139" i="53"/>
  <c r="B139" i="53"/>
  <c r="I138" i="53"/>
  <c r="G138" i="53"/>
  <c r="E138" i="53"/>
  <c r="B138" i="53"/>
  <c r="K137" i="53"/>
  <c r="I137" i="53"/>
  <c r="G137" i="53"/>
  <c r="E137" i="53"/>
  <c r="B137" i="53"/>
  <c r="I136" i="53"/>
  <c r="G136" i="53"/>
  <c r="E136" i="53"/>
  <c r="B136" i="53"/>
  <c r="I135" i="53"/>
  <c r="G135" i="53"/>
  <c r="E135" i="53"/>
  <c r="B135" i="53"/>
  <c r="I134" i="53"/>
  <c r="G134" i="53"/>
  <c r="E134" i="53"/>
  <c r="B134" i="53"/>
  <c r="K133" i="53"/>
  <c r="I133" i="53"/>
  <c r="G133" i="53"/>
  <c r="E133" i="53"/>
  <c r="B133" i="53"/>
  <c r="I132" i="53"/>
  <c r="G132" i="53"/>
  <c r="E132" i="53"/>
  <c r="B132" i="53"/>
  <c r="I131" i="53"/>
  <c r="G131" i="53"/>
  <c r="E131" i="53"/>
  <c r="B131" i="53"/>
  <c r="I130" i="53"/>
  <c r="G130" i="53"/>
  <c r="E130" i="53"/>
  <c r="B130" i="53"/>
  <c r="K129" i="53"/>
  <c r="I129" i="53"/>
  <c r="G129" i="53"/>
  <c r="E129" i="53"/>
  <c r="B129" i="53"/>
  <c r="I128" i="53"/>
  <c r="G128" i="53"/>
  <c r="E128" i="53"/>
  <c r="B128" i="53"/>
  <c r="I127" i="53"/>
  <c r="G127" i="53"/>
  <c r="E127" i="53"/>
  <c r="B127" i="53"/>
  <c r="I126" i="53"/>
  <c r="G126" i="53"/>
  <c r="E126" i="53"/>
  <c r="B126" i="53"/>
  <c r="K125" i="53"/>
  <c r="I125" i="53"/>
  <c r="G125" i="53"/>
  <c r="E125" i="53"/>
  <c r="B125" i="53"/>
  <c r="I124" i="53"/>
  <c r="G124" i="53"/>
  <c r="E124" i="53"/>
  <c r="B124" i="53"/>
  <c r="I123" i="53"/>
  <c r="G123" i="53"/>
  <c r="E123" i="53"/>
  <c r="B123" i="53"/>
  <c r="I122" i="53"/>
  <c r="G122" i="53"/>
  <c r="E122" i="53"/>
  <c r="B122" i="53"/>
  <c r="K121" i="53"/>
  <c r="I121" i="53"/>
  <c r="G121" i="53"/>
  <c r="E121" i="53"/>
  <c r="B121" i="53"/>
  <c r="I120" i="53"/>
  <c r="G120" i="53"/>
  <c r="E120" i="53"/>
  <c r="B120" i="53"/>
  <c r="I119" i="53"/>
  <c r="G119" i="53"/>
  <c r="E119" i="53"/>
  <c r="B119" i="53"/>
  <c r="I118" i="53"/>
  <c r="G118" i="53"/>
  <c r="E118" i="53"/>
  <c r="B118" i="53"/>
  <c r="K117" i="53"/>
  <c r="I117" i="53"/>
  <c r="G117" i="53"/>
  <c r="E117" i="53"/>
  <c r="B117" i="53"/>
  <c r="I116" i="53"/>
  <c r="G116" i="53"/>
  <c r="E116" i="53"/>
  <c r="B116" i="53"/>
  <c r="I115" i="53"/>
  <c r="G115" i="53"/>
  <c r="E115" i="53"/>
  <c r="B115" i="53"/>
  <c r="K97" i="53"/>
  <c r="H97" i="53"/>
  <c r="F97" i="53"/>
  <c r="D97" i="53"/>
  <c r="I96" i="53"/>
  <c r="G96" i="53"/>
  <c r="E96" i="53"/>
  <c r="B96" i="53"/>
  <c r="I95" i="53"/>
  <c r="G95" i="53"/>
  <c r="E95" i="53"/>
  <c r="B95" i="53"/>
  <c r="I94" i="53"/>
  <c r="G94" i="53"/>
  <c r="E94" i="53"/>
  <c r="B94" i="53"/>
  <c r="I93" i="53"/>
  <c r="G93" i="53"/>
  <c r="E93" i="53"/>
  <c r="B93" i="53"/>
  <c r="I92" i="53"/>
  <c r="G92" i="53"/>
  <c r="E92" i="53"/>
  <c r="B92" i="53"/>
  <c r="I91" i="53"/>
  <c r="G91" i="53"/>
  <c r="E91" i="53"/>
  <c r="B91" i="53"/>
  <c r="I90" i="53"/>
  <c r="G90" i="53"/>
  <c r="E90" i="53"/>
  <c r="B90" i="53"/>
  <c r="I89" i="53"/>
  <c r="G89" i="53"/>
  <c r="E89" i="53"/>
  <c r="B89" i="53"/>
  <c r="I88" i="53"/>
  <c r="G88" i="53"/>
  <c r="E88" i="53"/>
  <c r="B88" i="53"/>
  <c r="I87" i="53"/>
  <c r="G87" i="53"/>
  <c r="G35" i="53" s="1"/>
  <c r="E87" i="53"/>
  <c r="B87" i="53"/>
  <c r="I86" i="53"/>
  <c r="G86" i="53"/>
  <c r="E86" i="53"/>
  <c r="B86" i="53"/>
  <c r="I85" i="53"/>
  <c r="G85" i="53"/>
  <c r="E85" i="53"/>
  <c r="B85" i="53"/>
  <c r="I84" i="53"/>
  <c r="G84" i="53"/>
  <c r="E84" i="53"/>
  <c r="E32" i="53" s="1"/>
  <c r="B84" i="53"/>
  <c r="I83" i="53"/>
  <c r="G83" i="53"/>
  <c r="G31" i="53" s="1"/>
  <c r="E83" i="53"/>
  <c r="B83" i="53"/>
  <c r="I82" i="53"/>
  <c r="G82" i="53"/>
  <c r="E82" i="53"/>
  <c r="B82" i="53"/>
  <c r="I81" i="53"/>
  <c r="G81" i="53"/>
  <c r="E81" i="53"/>
  <c r="B81" i="53"/>
  <c r="I80" i="53"/>
  <c r="G80" i="53"/>
  <c r="E80" i="53"/>
  <c r="B80" i="53"/>
  <c r="I79" i="53"/>
  <c r="G79" i="53"/>
  <c r="E79" i="53"/>
  <c r="B79" i="53"/>
  <c r="I78" i="53"/>
  <c r="G78" i="53"/>
  <c r="E78" i="53"/>
  <c r="B78" i="53"/>
  <c r="I77" i="53"/>
  <c r="G77" i="53"/>
  <c r="E77" i="53"/>
  <c r="B77" i="53"/>
  <c r="I76" i="53"/>
  <c r="G76" i="53"/>
  <c r="E76" i="53"/>
  <c r="B76" i="53"/>
  <c r="I75" i="53"/>
  <c r="G75" i="53"/>
  <c r="E75" i="53"/>
  <c r="B75" i="53"/>
  <c r="I74" i="53"/>
  <c r="G74" i="53"/>
  <c r="E74" i="53"/>
  <c r="B74" i="53"/>
  <c r="I73" i="53"/>
  <c r="G73" i="53"/>
  <c r="E73" i="53"/>
  <c r="B73" i="53"/>
  <c r="I72" i="53"/>
  <c r="G72" i="53"/>
  <c r="E72" i="53"/>
  <c r="E20" i="53" s="1"/>
  <c r="B72" i="53"/>
  <c r="I71" i="53"/>
  <c r="G71" i="53"/>
  <c r="G19" i="53" s="1"/>
  <c r="E71" i="53"/>
  <c r="B71" i="53"/>
  <c r="I70" i="53"/>
  <c r="G70" i="53"/>
  <c r="E70" i="53"/>
  <c r="B70" i="53"/>
  <c r="I69" i="53"/>
  <c r="G69" i="53"/>
  <c r="E69" i="53"/>
  <c r="E17" i="53" s="1"/>
  <c r="B69" i="53"/>
  <c r="I68" i="53"/>
  <c r="G68" i="53"/>
  <c r="E68" i="53"/>
  <c r="E16" i="53" s="1"/>
  <c r="B68" i="53"/>
  <c r="I67" i="53"/>
  <c r="G67" i="53"/>
  <c r="E67" i="53"/>
  <c r="B67" i="53"/>
  <c r="I66" i="53"/>
  <c r="G66" i="53"/>
  <c r="E66" i="53"/>
  <c r="B66" i="53"/>
  <c r="I65" i="53"/>
  <c r="G65" i="53"/>
  <c r="E65" i="53"/>
  <c r="B65" i="53"/>
  <c r="I64" i="53"/>
  <c r="I12" i="53" s="1"/>
  <c r="G64" i="53"/>
  <c r="E64" i="53"/>
  <c r="B64" i="53"/>
  <c r="I63" i="53"/>
  <c r="G63" i="53"/>
  <c r="E63" i="53"/>
  <c r="B63" i="53"/>
  <c r="B50" i="53"/>
  <c r="B49" i="53"/>
  <c r="B48" i="53"/>
  <c r="F45" i="53"/>
  <c r="D45" i="53"/>
  <c r="B45" i="53"/>
  <c r="H44" i="53"/>
  <c r="G44" i="53"/>
  <c r="C44" i="53"/>
  <c r="H43" i="53"/>
  <c r="C43" i="53"/>
  <c r="H42" i="53"/>
  <c r="C42" i="53"/>
  <c r="H41" i="53"/>
  <c r="C41" i="53"/>
  <c r="H40" i="53"/>
  <c r="G40" i="53"/>
  <c r="C40" i="53"/>
  <c r="H39" i="53"/>
  <c r="E39" i="53"/>
  <c r="C39" i="53"/>
  <c r="H38" i="53"/>
  <c r="G38" i="53"/>
  <c r="E38" i="53"/>
  <c r="C38" i="53"/>
  <c r="H37" i="53"/>
  <c r="E37" i="53"/>
  <c r="C37" i="53"/>
  <c r="H36" i="53"/>
  <c r="C36" i="53"/>
  <c r="H35" i="53"/>
  <c r="C35" i="53"/>
  <c r="H34" i="53"/>
  <c r="C34" i="53"/>
  <c r="H33" i="53"/>
  <c r="C33" i="53"/>
  <c r="H32" i="53"/>
  <c r="G32" i="53"/>
  <c r="C32" i="53"/>
  <c r="H31" i="53"/>
  <c r="C31" i="53"/>
  <c r="H30" i="53"/>
  <c r="C30" i="53"/>
  <c r="H29" i="53"/>
  <c r="C29" i="53"/>
  <c r="H28" i="53"/>
  <c r="C28" i="53"/>
  <c r="H27" i="53"/>
  <c r="C27" i="53"/>
  <c r="H26" i="53"/>
  <c r="C26" i="53"/>
  <c r="H25" i="53"/>
  <c r="E25" i="53"/>
  <c r="C25" i="53"/>
  <c r="H24" i="53"/>
  <c r="G24" i="53"/>
  <c r="C24" i="53"/>
  <c r="H23" i="53"/>
  <c r="C23" i="53"/>
  <c r="H22" i="53"/>
  <c r="C22" i="53"/>
  <c r="H21" i="53"/>
  <c r="C21" i="53"/>
  <c r="H20" i="53"/>
  <c r="C20" i="53"/>
  <c r="H19" i="53"/>
  <c r="C19" i="53"/>
  <c r="H18" i="53"/>
  <c r="C18" i="53"/>
  <c r="H17" i="53"/>
  <c r="C17" i="53"/>
  <c r="H16" i="53"/>
  <c r="C16" i="53"/>
  <c r="H15" i="53"/>
  <c r="E15" i="53"/>
  <c r="C15" i="53"/>
  <c r="H14" i="53"/>
  <c r="C14" i="53"/>
  <c r="H13" i="53"/>
  <c r="E13" i="53"/>
  <c r="C13" i="53"/>
  <c r="H12" i="53"/>
  <c r="G12" i="53"/>
  <c r="C12" i="53"/>
  <c r="L11" i="53"/>
  <c r="H10" i="53"/>
  <c r="C10" i="53"/>
  <c r="C45" i="53" s="1"/>
  <c r="C4" i="53"/>
  <c r="I10" i="53" l="1"/>
  <c r="E40" i="53"/>
  <c r="E305" i="53"/>
  <c r="G17" i="53"/>
  <c r="I15" i="53"/>
  <c r="I30" i="53"/>
  <c r="I34" i="53"/>
  <c r="G13" i="53"/>
  <c r="I16" i="53"/>
  <c r="I22" i="53"/>
  <c r="G18" i="53"/>
  <c r="I23" i="53"/>
  <c r="L198" i="53"/>
  <c r="L194" i="53"/>
  <c r="I14" i="53"/>
  <c r="L196" i="53"/>
  <c r="I201" i="53"/>
  <c r="L200" i="53"/>
  <c r="I18" i="53"/>
  <c r="L197" i="53"/>
  <c r="I24" i="53"/>
  <c r="E30" i="53"/>
  <c r="E42" i="53"/>
  <c r="E14" i="53"/>
  <c r="I19" i="53"/>
  <c r="G20" i="53"/>
  <c r="G26" i="53"/>
  <c r="E27" i="53"/>
  <c r="G33" i="53"/>
  <c r="I17" i="53"/>
  <c r="I21" i="53"/>
  <c r="G22" i="53"/>
  <c r="E23" i="53"/>
  <c r="I25" i="53"/>
  <c r="I33" i="53"/>
  <c r="I37" i="53"/>
  <c r="I41" i="53"/>
  <c r="G14" i="53"/>
  <c r="E18" i="53"/>
  <c r="G21" i="53"/>
  <c r="I26" i="53"/>
  <c r="G30" i="53"/>
  <c r="E34" i="53"/>
  <c r="I39" i="53"/>
  <c r="I42" i="53"/>
  <c r="I20" i="53"/>
  <c r="I27" i="53"/>
  <c r="E10" i="53"/>
  <c r="G149" i="53"/>
  <c r="E44" i="53"/>
  <c r="G23" i="53"/>
  <c r="G27" i="53"/>
  <c r="I38" i="53"/>
  <c r="G39" i="53"/>
  <c r="G43" i="53"/>
  <c r="E43" i="53"/>
  <c r="G42" i="53"/>
  <c r="I35" i="53"/>
  <c r="I36" i="53"/>
  <c r="I43" i="53"/>
  <c r="E29" i="53"/>
  <c r="I97" i="53"/>
  <c r="E21" i="53"/>
  <c r="I32" i="53"/>
  <c r="G16" i="53"/>
  <c r="I13" i="53"/>
  <c r="I29" i="53"/>
  <c r="I31" i="53"/>
  <c r="G97" i="53"/>
  <c r="I28" i="53"/>
  <c r="E33" i="53"/>
  <c r="G28" i="53"/>
  <c r="G36" i="53"/>
  <c r="C77" i="53"/>
  <c r="C85" i="53"/>
  <c r="C93" i="53"/>
  <c r="C301" i="53"/>
  <c r="C64" i="53"/>
  <c r="B97" i="53"/>
  <c r="C72" i="53"/>
  <c r="C80" i="53"/>
  <c r="C88" i="53"/>
  <c r="C96" i="53"/>
  <c r="B149" i="53"/>
  <c r="C144" i="53"/>
  <c r="C275" i="53"/>
  <c r="G10" i="53"/>
  <c r="C65" i="53"/>
  <c r="C73" i="53"/>
  <c r="C81" i="53"/>
  <c r="C89" i="53"/>
  <c r="C132" i="53"/>
  <c r="C148" i="53"/>
  <c r="E201" i="53"/>
  <c r="J305" i="53"/>
  <c r="C291" i="53"/>
  <c r="H45" i="53"/>
  <c r="C68" i="53"/>
  <c r="C76" i="53"/>
  <c r="C84" i="53"/>
  <c r="C92" i="53"/>
  <c r="C136" i="53"/>
  <c r="E41" i="53"/>
  <c r="K148" i="53"/>
  <c r="K144" i="53"/>
  <c r="K140" i="53"/>
  <c r="K136" i="53"/>
  <c r="K132" i="53"/>
  <c r="K147" i="53"/>
  <c r="K143" i="53"/>
  <c r="K139" i="53"/>
  <c r="K135" i="53"/>
  <c r="K131" i="53"/>
  <c r="K126" i="53"/>
  <c r="K122" i="53"/>
  <c r="K118" i="53"/>
  <c r="K146" i="53"/>
  <c r="K142" i="53"/>
  <c r="K138" i="53"/>
  <c r="K134" i="53"/>
  <c r="K130" i="53"/>
  <c r="K127" i="53"/>
  <c r="K123" i="53"/>
  <c r="K119" i="53"/>
  <c r="K115" i="53"/>
  <c r="K128" i="53"/>
  <c r="K124" i="53"/>
  <c r="K120" i="53"/>
  <c r="K116" i="53"/>
  <c r="I253" i="53"/>
  <c r="C285" i="53"/>
  <c r="C130" i="53"/>
  <c r="C134" i="53"/>
  <c r="C138" i="53"/>
  <c r="C142" i="53"/>
  <c r="C146" i="53"/>
  <c r="C200" i="53"/>
  <c r="C199" i="53"/>
  <c r="C198" i="53"/>
  <c r="C197" i="53"/>
  <c r="C196" i="53"/>
  <c r="C195" i="53"/>
  <c r="C194" i="53"/>
  <c r="C193" i="53"/>
  <c r="C192" i="53"/>
  <c r="C191" i="53"/>
  <c r="C190" i="53"/>
  <c r="C189" i="53"/>
  <c r="C188" i="53"/>
  <c r="C187" i="53"/>
  <c r="C186" i="53"/>
  <c r="C185" i="53"/>
  <c r="C184" i="53"/>
  <c r="C183" i="53"/>
  <c r="C182" i="53"/>
  <c r="C181" i="53"/>
  <c r="C180" i="53"/>
  <c r="C179" i="53"/>
  <c r="C178" i="53"/>
  <c r="C168" i="53"/>
  <c r="C172" i="53"/>
  <c r="C176" i="53"/>
  <c r="C63" i="53"/>
  <c r="C97" i="53" s="1"/>
  <c r="C67" i="53"/>
  <c r="C71" i="53"/>
  <c r="C75" i="53"/>
  <c r="C79" i="53"/>
  <c r="C83" i="53"/>
  <c r="C87" i="53"/>
  <c r="C91" i="53"/>
  <c r="C95" i="53"/>
  <c r="E149" i="53"/>
  <c r="C167" i="53"/>
  <c r="C201" i="53" s="1"/>
  <c r="C171" i="53"/>
  <c r="C175" i="53"/>
  <c r="C283" i="53"/>
  <c r="C293" i="53"/>
  <c r="E97" i="53"/>
  <c r="I40" i="53"/>
  <c r="I44" i="53"/>
  <c r="C131" i="53"/>
  <c r="C135" i="53"/>
  <c r="C139" i="53"/>
  <c r="C143" i="53"/>
  <c r="C147" i="53"/>
  <c r="C170" i="53"/>
  <c r="C174" i="53"/>
  <c r="B253" i="53"/>
  <c r="I149" i="53"/>
  <c r="G201" i="53"/>
  <c r="C242" i="53"/>
  <c r="C279" i="53"/>
  <c r="C295" i="53"/>
  <c r="K201" i="53"/>
  <c r="G253" i="53"/>
  <c r="C233" i="53"/>
  <c r="K252" i="53"/>
  <c r="K251" i="53"/>
  <c r="K250" i="53"/>
  <c r="K249" i="53"/>
  <c r="K248" i="53"/>
  <c r="K247" i="53"/>
  <c r="K246" i="53"/>
  <c r="K245" i="53"/>
  <c r="K244" i="53"/>
  <c r="K243" i="53"/>
  <c r="K242" i="53"/>
  <c r="K241" i="53"/>
  <c r="K240" i="53"/>
  <c r="K239" i="53"/>
  <c r="K238" i="53"/>
  <c r="K237" i="53"/>
  <c r="K236" i="53"/>
  <c r="K235" i="53"/>
  <c r="K234" i="53"/>
  <c r="K233" i="53"/>
  <c r="K232" i="53"/>
  <c r="K231" i="53"/>
  <c r="K230" i="53"/>
  <c r="K229" i="53"/>
  <c r="K228" i="53"/>
  <c r="K227" i="53"/>
  <c r="K226" i="53"/>
  <c r="K225" i="53"/>
  <c r="K224" i="53"/>
  <c r="K223" i="53"/>
  <c r="K222" i="53"/>
  <c r="K221" i="53"/>
  <c r="K220" i="53"/>
  <c r="K219" i="53"/>
  <c r="I305" i="53"/>
  <c r="C281" i="53"/>
  <c r="C297" i="53"/>
  <c r="B305" i="53"/>
  <c r="C299" i="53" s="1"/>
  <c r="C235" i="53"/>
  <c r="C251" i="53"/>
  <c r="K304" i="53"/>
  <c r="L304" i="53" s="1"/>
  <c r="K303" i="53"/>
  <c r="L303" i="53" s="1"/>
  <c r="K302" i="53"/>
  <c r="L302" i="53" s="1"/>
  <c r="K301" i="53"/>
  <c r="L301" i="53" s="1"/>
  <c r="K300" i="53"/>
  <c r="L300" i="53" s="1"/>
  <c r="K299" i="53"/>
  <c r="L299" i="53" s="1"/>
  <c r="K298" i="53"/>
  <c r="L298" i="53" s="1"/>
  <c r="K297" i="53"/>
  <c r="L297" i="53" s="1"/>
  <c r="K296" i="53"/>
  <c r="L296" i="53" s="1"/>
  <c r="K295" i="53"/>
  <c r="L295" i="53" s="1"/>
  <c r="K294" i="53"/>
  <c r="L294" i="53" s="1"/>
  <c r="K293" i="53"/>
  <c r="L293" i="53" s="1"/>
  <c r="K292" i="53"/>
  <c r="L292" i="53" s="1"/>
  <c r="K291" i="53"/>
  <c r="L291" i="53" s="1"/>
  <c r="K290" i="53"/>
  <c r="L290" i="53" s="1"/>
  <c r="K289" i="53"/>
  <c r="L289" i="53" s="1"/>
  <c r="K288" i="53"/>
  <c r="L288" i="53" s="1"/>
  <c r="K287" i="53"/>
  <c r="L287" i="53" s="1"/>
  <c r="K286" i="53"/>
  <c r="L286" i="53" s="1"/>
  <c r="K285" i="53"/>
  <c r="L285" i="53" s="1"/>
  <c r="K284" i="53"/>
  <c r="L284" i="53" s="1"/>
  <c r="K283" i="53"/>
  <c r="L283" i="53" s="1"/>
  <c r="K282" i="53"/>
  <c r="L282" i="53" s="1"/>
  <c r="K281" i="53"/>
  <c r="L281" i="53" s="1"/>
  <c r="K280" i="53"/>
  <c r="L280" i="53" s="1"/>
  <c r="K279" i="53"/>
  <c r="L279" i="53" s="1"/>
  <c r="K278" i="53"/>
  <c r="L278" i="53" s="1"/>
  <c r="K277" i="53"/>
  <c r="L277" i="53" s="1"/>
  <c r="K276" i="53"/>
  <c r="L276" i="53" s="1"/>
  <c r="K275" i="53"/>
  <c r="L275" i="53" s="1"/>
  <c r="K274" i="53"/>
  <c r="L274" i="53" s="1"/>
  <c r="K273" i="53"/>
  <c r="L273" i="53" s="1"/>
  <c r="K272" i="53"/>
  <c r="L272" i="53" s="1"/>
  <c r="K271" i="53"/>
  <c r="C232" i="53"/>
  <c r="C248" i="53"/>
  <c r="K13" i="53" l="1"/>
  <c r="K17" i="53"/>
  <c r="K25" i="53"/>
  <c r="K33" i="53"/>
  <c r="K21" i="53"/>
  <c r="K29" i="53"/>
  <c r="K37" i="53"/>
  <c r="K41" i="53"/>
  <c r="K253" i="53"/>
  <c r="K24" i="53"/>
  <c r="K36" i="53"/>
  <c r="G45" i="53"/>
  <c r="I45" i="53"/>
  <c r="E45" i="53"/>
  <c r="C228" i="53"/>
  <c r="C224" i="53"/>
  <c r="C227" i="53"/>
  <c r="C223" i="53"/>
  <c r="C246" i="53"/>
  <c r="C229" i="53"/>
  <c r="K23" i="53"/>
  <c r="K22" i="53"/>
  <c r="C244" i="53"/>
  <c r="C231" i="53"/>
  <c r="C234" i="53"/>
  <c r="C220" i="53"/>
  <c r="K42" i="53"/>
  <c r="K43" i="53"/>
  <c r="K40" i="53"/>
  <c r="C219" i="53"/>
  <c r="C253" i="53" s="1"/>
  <c r="C226" i="53"/>
  <c r="K15" i="53"/>
  <c r="K30" i="53"/>
  <c r="K14" i="53"/>
  <c r="K31" i="53"/>
  <c r="K28" i="53"/>
  <c r="K44" i="53"/>
  <c r="C230" i="53"/>
  <c r="C145" i="53"/>
  <c r="C141" i="53"/>
  <c r="C137" i="53"/>
  <c r="C133" i="53"/>
  <c r="C129" i="53"/>
  <c r="C125" i="53"/>
  <c r="C121" i="53"/>
  <c r="C117" i="53"/>
  <c r="C126" i="53"/>
  <c r="C122" i="53"/>
  <c r="C118" i="53"/>
  <c r="C127" i="53"/>
  <c r="C123" i="53"/>
  <c r="C119" i="53"/>
  <c r="C115" i="53"/>
  <c r="C149" i="53" s="1"/>
  <c r="C124" i="53"/>
  <c r="C116" i="53"/>
  <c r="C128" i="53"/>
  <c r="C120" i="53"/>
  <c r="C140" i="53"/>
  <c r="K38" i="53"/>
  <c r="K39" i="53"/>
  <c r="K305" i="53"/>
  <c r="C247" i="53"/>
  <c r="C237" i="53"/>
  <c r="K12" i="53"/>
  <c r="K149" i="53"/>
  <c r="K10" i="53"/>
  <c r="K26" i="53"/>
  <c r="K27" i="53"/>
  <c r="C238" i="53"/>
  <c r="C240" i="53"/>
  <c r="C243" i="53"/>
  <c r="C302" i="53"/>
  <c r="C294" i="53"/>
  <c r="C286" i="53"/>
  <c r="C278" i="53"/>
  <c r="C300" i="53"/>
  <c r="C292" i="53"/>
  <c r="C284" i="53"/>
  <c r="C276" i="53"/>
  <c r="C290" i="53"/>
  <c r="C274" i="53"/>
  <c r="C296" i="53"/>
  <c r="C280" i="53"/>
  <c r="C298" i="53"/>
  <c r="C282" i="53"/>
  <c r="C288" i="53"/>
  <c r="C272" i="53"/>
  <c r="C304" i="53"/>
  <c r="C289" i="53"/>
  <c r="C273" i="53"/>
  <c r="C249" i="53"/>
  <c r="C221" i="53"/>
  <c r="C303" i="53"/>
  <c r="C287" i="53"/>
  <c r="C271" i="53"/>
  <c r="C305" i="53" s="1"/>
  <c r="C222" i="53"/>
  <c r="K16" i="53"/>
  <c r="C252" i="53"/>
  <c r="C236" i="53"/>
  <c r="L271" i="53"/>
  <c r="L305" i="53" s="1"/>
  <c r="C239" i="53"/>
  <c r="C241" i="53"/>
  <c r="C250" i="53"/>
  <c r="C277" i="53"/>
  <c r="C245" i="53"/>
  <c r="C225" i="53"/>
  <c r="K20" i="53"/>
  <c r="K19" i="53"/>
  <c r="K34" i="53"/>
  <c r="K18" i="53"/>
  <c r="K35" i="53"/>
  <c r="K32" i="53"/>
  <c r="C94" i="53"/>
  <c r="C86" i="53"/>
  <c r="C78" i="53"/>
  <c r="C70" i="53"/>
  <c r="C90" i="53"/>
  <c r="C82" i="53"/>
  <c r="C74" i="53"/>
  <c r="C66" i="53"/>
  <c r="C69" i="53"/>
  <c r="K45" i="53" l="1"/>
  <c r="U92" i="13" l="1"/>
  <c r="K73" i="27" l="1"/>
  <c r="H73" i="27"/>
  <c r="E73" i="27"/>
  <c r="E73" i="22" l="1"/>
  <c r="K73" i="22"/>
  <c r="H73" i="22"/>
  <c r="K54" i="9" l="1"/>
  <c r="L11" i="46" l="1"/>
  <c r="K218" i="9" l="1"/>
  <c r="K177" i="9"/>
  <c r="R73" i="15" l="1"/>
  <c r="T73" i="13" l="1"/>
  <c r="E175" i="9" l="1"/>
  <c r="S89" i="20" l="1"/>
  <c r="K89" i="20" l="1"/>
  <c r="H89" i="20"/>
  <c r="K218" i="11" l="1"/>
  <c r="K212" i="2"/>
  <c r="K329" i="2" l="1"/>
  <c r="AA6" i="6" l="1"/>
  <c r="I243" i="9"/>
  <c r="F239" i="9"/>
  <c r="D239" i="9"/>
  <c r="H238" i="9"/>
  <c r="G238" i="9"/>
  <c r="E238" i="9"/>
  <c r="B238" i="9"/>
  <c r="H237" i="9"/>
  <c r="G237" i="9"/>
  <c r="E237" i="9"/>
  <c r="B237" i="9"/>
  <c r="H236" i="9"/>
  <c r="G236" i="9"/>
  <c r="E236" i="9"/>
  <c r="B236" i="9"/>
  <c r="H235" i="9"/>
  <c r="G235" i="9"/>
  <c r="E235" i="9"/>
  <c r="B235" i="9"/>
  <c r="H234" i="9"/>
  <c r="G234" i="9"/>
  <c r="E234" i="9"/>
  <c r="B234" i="9"/>
  <c r="H233" i="9"/>
  <c r="G233" i="9"/>
  <c r="E233" i="9"/>
  <c r="B233" i="9"/>
  <c r="H232" i="9"/>
  <c r="G232" i="9"/>
  <c r="E232" i="9"/>
  <c r="B232" i="9"/>
  <c r="H231" i="9"/>
  <c r="G231" i="9"/>
  <c r="E231" i="9"/>
  <c r="B231" i="9"/>
  <c r="H230" i="9"/>
  <c r="G230" i="9"/>
  <c r="E230" i="9"/>
  <c r="B230" i="9"/>
  <c r="H229" i="9"/>
  <c r="G229" i="9"/>
  <c r="E229" i="9"/>
  <c r="B229" i="9"/>
  <c r="H228" i="9"/>
  <c r="G228" i="9"/>
  <c r="E228" i="9"/>
  <c r="B228" i="9"/>
  <c r="H227" i="9"/>
  <c r="G227" i="9"/>
  <c r="E227" i="9"/>
  <c r="B227" i="9"/>
  <c r="H226" i="9"/>
  <c r="G226" i="9"/>
  <c r="E226" i="9"/>
  <c r="B226" i="9"/>
  <c r="H225" i="9"/>
  <c r="G225" i="9"/>
  <c r="E225" i="9"/>
  <c r="B225" i="9"/>
  <c r="H224" i="9"/>
  <c r="G224" i="9"/>
  <c r="E224" i="9"/>
  <c r="B224" i="9"/>
  <c r="H223" i="9"/>
  <c r="G223" i="9"/>
  <c r="E223" i="9"/>
  <c r="B223" i="9"/>
  <c r="H222" i="9"/>
  <c r="G222" i="9"/>
  <c r="E222" i="9"/>
  <c r="B222" i="9"/>
  <c r="H221" i="9"/>
  <c r="G221" i="9"/>
  <c r="E221" i="9"/>
  <c r="B221" i="9"/>
  <c r="H220" i="9"/>
  <c r="G220" i="9"/>
  <c r="E220" i="9"/>
  <c r="B220" i="9"/>
  <c r="H219" i="9"/>
  <c r="G219" i="9"/>
  <c r="E219" i="9"/>
  <c r="B219" i="9"/>
  <c r="H218" i="9"/>
  <c r="G218" i="9"/>
  <c r="E218" i="9"/>
  <c r="B218" i="9"/>
  <c r="H217" i="9"/>
  <c r="G217" i="9"/>
  <c r="E217" i="9"/>
  <c r="B217" i="9"/>
  <c r="H216" i="9"/>
  <c r="G216" i="9"/>
  <c r="E216" i="9"/>
  <c r="B216" i="9"/>
  <c r="B260" i="9"/>
  <c r="E260" i="9"/>
  <c r="G260" i="9"/>
  <c r="H260" i="9"/>
  <c r="B261" i="9"/>
  <c r="E261" i="9"/>
  <c r="G261" i="9"/>
  <c r="H261" i="9"/>
  <c r="B262" i="9"/>
  <c r="E262" i="9"/>
  <c r="G262" i="9"/>
  <c r="H262" i="9"/>
  <c r="B263" i="9"/>
  <c r="E263" i="9"/>
  <c r="G263" i="9"/>
  <c r="H263" i="9"/>
  <c r="B264" i="9"/>
  <c r="E264" i="9"/>
  <c r="G264" i="9"/>
  <c r="H264" i="9"/>
  <c r="B265" i="9"/>
  <c r="E265" i="9"/>
  <c r="G265" i="9"/>
  <c r="H265" i="9"/>
  <c r="B266" i="9"/>
  <c r="E266" i="9"/>
  <c r="G266" i="9"/>
  <c r="H266" i="9"/>
  <c r="B267" i="9"/>
  <c r="E267" i="9"/>
  <c r="G267" i="9"/>
  <c r="H267" i="9"/>
  <c r="B268" i="9"/>
  <c r="E268" i="9"/>
  <c r="G268" i="9"/>
  <c r="H268" i="9"/>
  <c r="B269" i="9"/>
  <c r="E269" i="9"/>
  <c r="G269" i="9"/>
  <c r="H269" i="9"/>
  <c r="B270" i="9"/>
  <c r="E270" i="9"/>
  <c r="G270" i="9"/>
  <c r="H270" i="9"/>
  <c r="I1559" i="9"/>
  <c r="S74" i="37"/>
  <c r="I224" i="9" l="1"/>
  <c r="I233" i="9"/>
  <c r="I234" i="9"/>
  <c r="I235" i="9"/>
  <c r="I238" i="9"/>
  <c r="I216" i="9"/>
  <c r="I218" i="9"/>
  <c r="I219" i="9"/>
  <c r="I225" i="9"/>
  <c r="I226" i="9"/>
  <c r="I227" i="9"/>
  <c r="I228" i="9"/>
  <c r="I220" i="9"/>
  <c r="I229" i="9"/>
  <c r="I221" i="9"/>
  <c r="I222" i="9"/>
  <c r="I232" i="9"/>
  <c r="I269" i="9"/>
  <c r="I267" i="9"/>
  <c r="I266" i="9"/>
  <c r="I264" i="9"/>
  <c r="I263" i="9"/>
  <c r="H239" i="9"/>
  <c r="I223" i="9"/>
  <c r="I230" i="9"/>
  <c r="I231" i="9"/>
  <c r="I236" i="9"/>
  <c r="I237" i="9"/>
  <c r="I270" i="9"/>
  <c r="I268" i="9"/>
  <c r="I265" i="9"/>
  <c r="I262" i="9"/>
  <c r="G239" i="9"/>
  <c r="B239" i="9"/>
  <c r="C232" i="9" s="1"/>
  <c r="K217" i="9"/>
  <c r="K221" i="9"/>
  <c r="K225" i="9"/>
  <c r="K229" i="9"/>
  <c r="K233" i="9"/>
  <c r="K237" i="9"/>
  <c r="K223" i="9"/>
  <c r="K231" i="9"/>
  <c r="K216" i="9"/>
  <c r="K224" i="9"/>
  <c r="K236" i="9"/>
  <c r="K222" i="9"/>
  <c r="K226" i="9"/>
  <c r="K230" i="9"/>
  <c r="K234" i="9"/>
  <c r="K238" i="9"/>
  <c r="K219" i="9"/>
  <c r="K227" i="9"/>
  <c r="K235" i="9"/>
  <c r="K220" i="9"/>
  <c r="K228" i="9"/>
  <c r="K232" i="9"/>
  <c r="I261" i="9"/>
  <c r="I260" i="9"/>
  <c r="I217" i="9"/>
  <c r="E239" i="9"/>
  <c r="C233" i="9" l="1"/>
  <c r="C228" i="9"/>
  <c r="C221" i="9"/>
  <c r="C217" i="9"/>
  <c r="C222" i="9"/>
  <c r="C234" i="9"/>
  <c r="C224" i="9"/>
  <c r="C235" i="9"/>
  <c r="C229" i="9"/>
  <c r="C225" i="9"/>
  <c r="C218" i="9"/>
  <c r="C236" i="9"/>
  <c r="C219" i="9"/>
  <c r="C226" i="9"/>
  <c r="C238" i="9"/>
  <c r="C223" i="9"/>
  <c r="C231" i="9"/>
  <c r="C237" i="9"/>
  <c r="C220" i="9"/>
  <c r="C230" i="9"/>
  <c r="C216" i="9"/>
  <c r="C227" i="9"/>
  <c r="I239" i="9"/>
  <c r="K239" i="9"/>
  <c r="C239" i="9" l="1"/>
  <c r="I309" i="50"/>
  <c r="I257" i="50"/>
  <c r="I205" i="50"/>
  <c r="I153" i="50"/>
  <c r="I101" i="50"/>
  <c r="S89" i="14" l="1"/>
  <c r="R89" i="16" l="1"/>
  <c r="R88" i="16"/>
  <c r="AD342" i="6" l="1"/>
  <c r="AC342" i="6"/>
  <c r="AB342" i="6"/>
  <c r="Z342" i="6"/>
  <c r="Y342" i="6"/>
  <c r="X342" i="6"/>
  <c r="W342" i="6"/>
  <c r="V342" i="6"/>
  <c r="U342" i="6"/>
  <c r="T342" i="6"/>
  <c r="S342" i="6"/>
  <c r="R342" i="6"/>
  <c r="Q342" i="6"/>
  <c r="P342" i="6"/>
  <c r="N342" i="6"/>
  <c r="M342" i="6"/>
  <c r="L342" i="6"/>
  <c r="K342" i="6"/>
  <c r="J342" i="6"/>
  <c r="I342" i="6"/>
  <c r="H342" i="6"/>
  <c r="G342" i="6"/>
  <c r="F342" i="6"/>
  <c r="D342" i="6"/>
  <c r="C342" i="6"/>
  <c r="B342" i="6"/>
  <c r="AF340" i="6"/>
  <c r="AF339" i="6"/>
  <c r="AF338" i="6"/>
  <c r="AF337" i="6"/>
  <c r="AF336" i="6"/>
  <c r="AF335" i="6"/>
  <c r="AF334" i="6"/>
  <c r="AF333" i="6"/>
  <c r="AF332" i="6"/>
  <c r="AF331" i="6"/>
  <c r="AF330" i="6"/>
  <c r="AF329" i="6"/>
  <c r="AF328" i="6"/>
  <c r="AF327" i="6"/>
  <c r="AF326" i="6"/>
  <c r="AF325" i="6"/>
  <c r="AF319" i="6" l="1"/>
  <c r="R73" i="52" l="1"/>
  <c r="R79" i="52"/>
  <c r="R78" i="52"/>
  <c r="R77" i="52"/>
  <c r="R76" i="52"/>
  <c r="R75" i="52"/>
  <c r="R74" i="52"/>
  <c r="R72" i="52"/>
  <c r="H305" i="50"/>
  <c r="F305" i="50"/>
  <c r="D305" i="50"/>
  <c r="K296" i="50"/>
  <c r="K297" i="50"/>
  <c r="K298" i="50"/>
  <c r="K299" i="50"/>
  <c r="K300" i="50"/>
  <c r="K301" i="50"/>
  <c r="K302" i="50"/>
  <c r="K303" i="50"/>
  <c r="K304" i="50"/>
  <c r="K295" i="50"/>
  <c r="I296" i="50"/>
  <c r="I297" i="50"/>
  <c r="I298" i="50"/>
  <c r="I299" i="50"/>
  <c r="I300" i="50"/>
  <c r="I301" i="50"/>
  <c r="I302" i="50"/>
  <c r="I303" i="50"/>
  <c r="I304" i="50"/>
  <c r="I295" i="50"/>
  <c r="G297" i="50"/>
  <c r="G298" i="50"/>
  <c r="G299" i="50"/>
  <c r="G300" i="50"/>
  <c r="G301" i="50"/>
  <c r="G302" i="50"/>
  <c r="G303" i="50"/>
  <c r="G304" i="50"/>
  <c r="G296" i="50"/>
  <c r="E298" i="50"/>
  <c r="E299" i="50"/>
  <c r="E300" i="50"/>
  <c r="E301" i="50"/>
  <c r="E302" i="50"/>
  <c r="E303" i="50"/>
  <c r="E304" i="50"/>
  <c r="E297" i="50"/>
  <c r="B298" i="50"/>
  <c r="B299" i="50"/>
  <c r="B300" i="50"/>
  <c r="B301" i="50"/>
  <c r="B302" i="50"/>
  <c r="B303" i="50"/>
  <c r="B304" i="50"/>
  <c r="H253" i="50"/>
  <c r="F253" i="50"/>
  <c r="D253" i="50"/>
  <c r="K245" i="50"/>
  <c r="K246" i="50"/>
  <c r="K247" i="50"/>
  <c r="K248" i="50"/>
  <c r="K249" i="50"/>
  <c r="K250" i="50"/>
  <c r="K251" i="50"/>
  <c r="K252" i="50"/>
  <c r="K244" i="50"/>
  <c r="I245" i="50"/>
  <c r="I246" i="50"/>
  <c r="I247" i="50"/>
  <c r="I248" i="50"/>
  <c r="I249" i="50"/>
  <c r="I250" i="50"/>
  <c r="I251" i="50"/>
  <c r="I252" i="50"/>
  <c r="I244" i="50"/>
  <c r="G245" i="50"/>
  <c r="G246" i="50"/>
  <c r="G247" i="50"/>
  <c r="G248" i="50"/>
  <c r="G249" i="50"/>
  <c r="G250" i="50"/>
  <c r="G251" i="50"/>
  <c r="G252" i="50"/>
  <c r="G244" i="50"/>
  <c r="E246" i="50"/>
  <c r="E247" i="50"/>
  <c r="E248" i="50"/>
  <c r="E249" i="50"/>
  <c r="E250" i="50"/>
  <c r="E251" i="50"/>
  <c r="E252" i="50"/>
  <c r="E245" i="50"/>
  <c r="B246" i="50"/>
  <c r="B247" i="50"/>
  <c r="B248" i="50"/>
  <c r="B249" i="50"/>
  <c r="B250" i="50"/>
  <c r="B251" i="50"/>
  <c r="B252" i="50"/>
  <c r="H201" i="50"/>
  <c r="F201" i="50"/>
  <c r="D201" i="50"/>
  <c r="J194" i="50"/>
  <c r="K194" i="50"/>
  <c r="K195" i="50"/>
  <c r="J196" i="50"/>
  <c r="K196" i="50"/>
  <c r="J197" i="50"/>
  <c r="K197" i="50"/>
  <c r="J198" i="50"/>
  <c r="K198" i="50"/>
  <c r="J199" i="50"/>
  <c r="K199" i="50"/>
  <c r="J200" i="50"/>
  <c r="K200" i="50"/>
  <c r="K193" i="50"/>
  <c r="I193" i="50"/>
  <c r="I194" i="50"/>
  <c r="I195" i="50"/>
  <c r="I196" i="50"/>
  <c r="I197" i="50"/>
  <c r="I198" i="50"/>
  <c r="I199" i="50"/>
  <c r="I200" i="50"/>
  <c r="I192" i="50"/>
  <c r="G193" i="50"/>
  <c r="G194" i="50"/>
  <c r="G195" i="50"/>
  <c r="G196" i="50"/>
  <c r="G197" i="50"/>
  <c r="G198" i="50"/>
  <c r="G199" i="50"/>
  <c r="G200" i="50"/>
  <c r="G192" i="50"/>
  <c r="E193" i="50"/>
  <c r="E194" i="50"/>
  <c r="E195" i="50"/>
  <c r="E196" i="50"/>
  <c r="E197" i="50"/>
  <c r="E198" i="50"/>
  <c r="E199" i="50"/>
  <c r="E200" i="50"/>
  <c r="E192" i="50"/>
  <c r="E167" i="50"/>
  <c r="B194" i="50"/>
  <c r="B195" i="50"/>
  <c r="B196" i="50"/>
  <c r="B197" i="50"/>
  <c r="B198" i="50"/>
  <c r="B199" i="50"/>
  <c r="B200" i="50"/>
  <c r="B167" i="50"/>
  <c r="G167" i="50"/>
  <c r="I167" i="50"/>
  <c r="K167" i="50"/>
  <c r="B168" i="50"/>
  <c r="E168" i="50"/>
  <c r="G168" i="50"/>
  <c r="I168" i="50"/>
  <c r="K168" i="50"/>
  <c r="B169" i="50"/>
  <c r="E169" i="50"/>
  <c r="G169" i="50"/>
  <c r="I169" i="50"/>
  <c r="K169" i="50"/>
  <c r="B170" i="50"/>
  <c r="E170" i="50"/>
  <c r="G170" i="50"/>
  <c r="I170" i="50"/>
  <c r="K170" i="50"/>
  <c r="B171" i="50"/>
  <c r="E171" i="50"/>
  <c r="G171" i="50"/>
  <c r="I171" i="50"/>
  <c r="K171" i="50"/>
  <c r="B172" i="50"/>
  <c r="E172" i="50"/>
  <c r="G172" i="50"/>
  <c r="I172" i="50"/>
  <c r="K172" i="50"/>
  <c r="B173" i="50"/>
  <c r="E173" i="50"/>
  <c r="G173" i="50"/>
  <c r="I173" i="50"/>
  <c r="K173" i="50"/>
  <c r="B174" i="50"/>
  <c r="E174" i="50"/>
  <c r="G174" i="50"/>
  <c r="I174" i="50"/>
  <c r="K174" i="50"/>
  <c r="B175" i="50"/>
  <c r="E175" i="50"/>
  <c r="G175" i="50"/>
  <c r="I175" i="50"/>
  <c r="K175" i="50"/>
  <c r="B176" i="50"/>
  <c r="E176" i="50"/>
  <c r="G176" i="50"/>
  <c r="I176" i="50"/>
  <c r="K176" i="50"/>
  <c r="B177" i="50"/>
  <c r="E177" i="50"/>
  <c r="G177" i="50"/>
  <c r="I177" i="50"/>
  <c r="K177" i="50"/>
  <c r="B178" i="50"/>
  <c r="E178" i="50"/>
  <c r="G178" i="50"/>
  <c r="I178" i="50"/>
  <c r="K178" i="50"/>
  <c r="B179" i="50"/>
  <c r="E179" i="50"/>
  <c r="G179" i="50"/>
  <c r="I179" i="50"/>
  <c r="K179" i="50"/>
  <c r="B180" i="50"/>
  <c r="E180" i="50"/>
  <c r="G180" i="50"/>
  <c r="I180" i="50"/>
  <c r="K180" i="50"/>
  <c r="B181" i="50"/>
  <c r="E181" i="50"/>
  <c r="G181" i="50"/>
  <c r="I181" i="50"/>
  <c r="K181" i="50"/>
  <c r="B182" i="50"/>
  <c r="E182" i="50"/>
  <c r="G182" i="50"/>
  <c r="I182" i="50"/>
  <c r="K182" i="50"/>
  <c r="B183" i="50"/>
  <c r="E183" i="50"/>
  <c r="G183" i="50"/>
  <c r="I183" i="50"/>
  <c r="K183" i="50"/>
  <c r="B184" i="50"/>
  <c r="E184" i="50"/>
  <c r="G184" i="50"/>
  <c r="I184" i="50"/>
  <c r="K184" i="50"/>
  <c r="B185" i="50"/>
  <c r="E185" i="50"/>
  <c r="G185" i="50"/>
  <c r="I185" i="50"/>
  <c r="K185" i="50"/>
  <c r="B186" i="50"/>
  <c r="E186" i="50"/>
  <c r="G186" i="50"/>
  <c r="I186" i="50"/>
  <c r="K186" i="50"/>
  <c r="B187" i="50"/>
  <c r="E187" i="50"/>
  <c r="G187" i="50"/>
  <c r="I187" i="50"/>
  <c r="K187" i="50"/>
  <c r="B188" i="50"/>
  <c r="E188" i="50"/>
  <c r="G188" i="50"/>
  <c r="I188" i="50"/>
  <c r="K188" i="50"/>
  <c r="B189" i="50"/>
  <c r="E189" i="50"/>
  <c r="G189" i="50"/>
  <c r="I189" i="50"/>
  <c r="K189" i="50"/>
  <c r="B190" i="50"/>
  <c r="E190" i="50"/>
  <c r="G190" i="50"/>
  <c r="I190" i="50"/>
  <c r="K190" i="50"/>
  <c r="B191" i="50"/>
  <c r="E191" i="50"/>
  <c r="G191" i="50"/>
  <c r="I191" i="50"/>
  <c r="K191" i="50"/>
  <c r="B192" i="50"/>
  <c r="K192" i="50"/>
  <c r="B193" i="50"/>
  <c r="B219" i="50"/>
  <c r="E219" i="50"/>
  <c r="G219" i="50"/>
  <c r="I219" i="50"/>
  <c r="K219" i="50"/>
  <c r="B220" i="50"/>
  <c r="E220" i="50"/>
  <c r="G220" i="50"/>
  <c r="I220" i="50"/>
  <c r="K220" i="50"/>
  <c r="B221" i="50"/>
  <c r="E221" i="50"/>
  <c r="G221" i="50"/>
  <c r="I221" i="50"/>
  <c r="K221" i="50"/>
  <c r="B222" i="50"/>
  <c r="E222" i="50"/>
  <c r="G222" i="50"/>
  <c r="I222" i="50"/>
  <c r="K222" i="50"/>
  <c r="B223" i="50"/>
  <c r="E223" i="50"/>
  <c r="G223" i="50"/>
  <c r="I223" i="50"/>
  <c r="K223" i="50"/>
  <c r="B224" i="50"/>
  <c r="E224" i="50"/>
  <c r="G224" i="50"/>
  <c r="I224" i="50"/>
  <c r="K224" i="50"/>
  <c r="B225" i="50"/>
  <c r="E225" i="50"/>
  <c r="G225" i="50"/>
  <c r="I225" i="50"/>
  <c r="K225" i="50"/>
  <c r="B226" i="50"/>
  <c r="E226" i="50"/>
  <c r="G226" i="50"/>
  <c r="I226" i="50"/>
  <c r="K226" i="50"/>
  <c r="B227" i="50"/>
  <c r="E227" i="50"/>
  <c r="G227" i="50"/>
  <c r="I227" i="50"/>
  <c r="K227" i="50"/>
  <c r="B228" i="50"/>
  <c r="E228" i="50"/>
  <c r="G228" i="50"/>
  <c r="I228" i="50"/>
  <c r="K228" i="50"/>
  <c r="B229" i="50"/>
  <c r="E229" i="50"/>
  <c r="G229" i="50"/>
  <c r="I229" i="50"/>
  <c r="K229" i="50"/>
  <c r="B230" i="50"/>
  <c r="E230" i="50"/>
  <c r="G230" i="50"/>
  <c r="I230" i="50"/>
  <c r="K230" i="50"/>
  <c r="B231" i="50"/>
  <c r="E231" i="50"/>
  <c r="G231" i="50"/>
  <c r="I231" i="50"/>
  <c r="K231" i="50"/>
  <c r="B232" i="50"/>
  <c r="E232" i="50"/>
  <c r="G232" i="50"/>
  <c r="I232" i="50"/>
  <c r="K232" i="50"/>
  <c r="B233" i="50"/>
  <c r="E233" i="50"/>
  <c r="G233" i="50"/>
  <c r="I233" i="50"/>
  <c r="K233" i="50"/>
  <c r="B234" i="50"/>
  <c r="E234" i="50"/>
  <c r="G234" i="50"/>
  <c r="I234" i="50"/>
  <c r="K234" i="50"/>
  <c r="B235" i="50"/>
  <c r="E235" i="50"/>
  <c r="G235" i="50"/>
  <c r="I235" i="50"/>
  <c r="K235" i="50"/>
  <c r="B236" i="50"/>
  <c r="E236" i="50"/>
  <c r="G236" i="50"/>
  <c r="I236" i="50"/>
  <c r="K236" i="50"/>
  <c r="B237" i="50"/>
  <c r="E237" i="50"/>
  <c r="G237" i="50"/>
  <c r="I237" i="50"/>
  <c r="K237" i="50"/>
  <c r="B238" i="50"/>
  <c r="E238" i="50"/>
  <c r="G238" i="50"/>
  <c r="I238" i="50"/>
  <c r="K238" i="50"/>
  <c r="B239" i="50"/>
  <c r="E239" i="50"/>
  <c r="G239" i="50"/>
  <c r="I239" i="50"/>
  <c r="K239" i="50"/>
  <c r="B240" i="50"/>
  <c r="E240" i="50"/>
  <c r="G240" i="50"/>
  <c r="I240" i="50"/>
  <c r="K240" i="50"/>
  <c r="B241" i="50"/>
  <c r="E241" i="50"/>
  <c r="G241" i="50"/>
  <c r="I241" i="50"/>
  <c r="K241" i="50"/>
  <c r="B242" i="50"/>
  <c r="E242" i="50"/>
  <c r="G242" i="50"/>
  <c r="I242" i="50"/>
  <c r="K242" i="50"/>
  <c r="B243" i="50"/>
  <c r="E243" i="50"/>
  <c r="G243" i="50"/>
  <c r="I243" i="50"/>
  <c r="K243" i="50"/>
  <c r="B244" i="50"/>
  <c r="E244" i="50"/>
  <c r="B245" i="50"/>
  <c r="B271" i="50"/>
  <c r="E271" i="50"/>
  <c r="G271" i="50"/>
  <c r="I271" i="50"/>
  <c r="K271" i="50"/>
  <c r="B272" i="50"/>
  <c r="E272" i="50"/>
  <c r="G272" i="50"/>
  <c r="I272" i="50"/>
  <c r="K272" i="50"/>
  <c r="B273" i="50"/>
  <c r="E273" i="50"/>
  <c r="G273" i="50"/>
  <c r="I273" i="50"/>
  <c r="K273" i="50"/>
  <c r="B274" i="50"/>
  <c r="E274" i="50"/>
  <c r="G274" i="50"/>
  <c r="I274" i="50"/>
  <c r="K274" i="50"/>
  <c r="B275" i="50"/>
  <c r="E275" i="50"/>
  <c r="G275" i="50"/>
  <c r="I275" i="50"/>
  <c r="K275" i="50"/>
  <c r="B276" i="50"/>
  <c r="E276" i="50"/>
  <c r="G276" i="50"/>
  <c r="I276" i="50"/>
  <c r="K276" i="50"/>
  <c r="B277" i="50"/>
  <c r="E277" i="50"/>
  <c r="G277" i="50"/>
  <c r="I277" i="50"/>
  <c r="K277" i="50"/>
  <c r="B278" i="50"/>
  <c r="E278" i="50"/>
  <c r="G278" i="50"/>
  <c r="I278" i="50"/>
  <c r="K278" i="50"/>
  <c r="B279" i="50"/>
  <c r="E279" i="50"/>
  <c r="G279" i="50"/>
  <c r="I279" i="50"/>
  <c r="K279" i="50"/>
  <c r="B280" i="50"/>
  <c r="E280" i="50"/>
  <c r="G280" i="50"/>
  <c r="I280" i="50"/>
  <c r="K280" i="50"/>
  <c r="B281" i="50"/>
  <c r="E281" i="50"/>
  <c r="G281" i="50"/>
  <c r="I281" i="50"/>
  <c r="K281" i="50"/>
  <c r="B282" i="50"/>
  <c r="E282" i="50"/>
  <c r="G282" i="50"/>
  <c r="I282" i="50"/>
  <c r="K282" i="50"/>
  <c r="B283" i="50"/>
  <c r="E283" i="50"/>
  <c r="G283" i="50"/>
  <c r="I283" i="50"/>
  <c r="K283" i="50"/>
  <c r="B284" i="50"/>
  <c r="E284" i="50"/>
  <c r="G284" i="50"/>
  <c r="I284" i="50"/>
  <c r="K284" i="50"/>
  <c r="B285" i="50"/>
  <c r="E285" i="50"/>
  <c r="G285" i="50"/>
  <c r="I285" i="50"/>
  <c r="K285" i="50"/>
  <c r="B286" i="50"/>
  <c r="E286" i="50"/>
  <c r="G286" i="50"/>
  <c r="I286" i="50"/>
  <c r="K286" i="50"/>
  <c r="B287" i="50"/>
  <c r="E287" i="50"/>
  <c r="G287" i="50"/>
  <c r="I287" i="50"/>
  <c r="K287" i="50"/>
  <c r="B288" i="50"/>
  <c r="E288" i="50"/>
  <c r="G288" i="50"/>
  <c r="I288" i="50"/>
  <c r="K288" i="50"/>
  <c r="B289" i="50"/>
  <c r="E289" i="50"/>
  <c r="G289" i="50"/>
  <c r="I289" i="50"/>
  <c r="K289" i="50"/>
  <c r="B290" i="50"/>
  <c r="E290" i="50"/>
  <c r="G290" i="50"/>
  <c r="I290" i="50"/>
  <c r="K290" i="50"/>
  <c r="B291" i="50"/>
  <c r="E291" i="50"/>
  <c r="G291" i="50"/>
  <c r="I291" i="50"/>
  <c r="K291" i="50"/>
  <c r="B292" i="50"/>
  <c r="E292" i="50"/>
  <c r="G292" i="50"/>
  <c r="I292" i="50"/>
  <c r="K292" i="50"/>
  <c r="B293" i="50"/>
  <c r="E293" i="50"/>
  <c r="G293" i="50"/>
  <c r="I293" i="50"/>
  <c r="K293" i="50"/>
  <c r="B294" i="50"/>
  <c r="E294" i="50"/>
  <c r="G294" i="50"/>
  <c r="I294" i="50"/>
  <c r="K294" i="50"/>
  <c r="B295" i="50"/>
  <c r="E295" i="50"/>
  <c r="G295" i="50"/>
  <c r="B296" i="50"/>
  <c r="E296" i="50"/>
  <c r="B297" i="50"/>
  <c r="K138" i="50"/>
  <c r="K139" i="50"/>
  <c r="K140" i="50"/>
  <c r="K141" i="50"/>
  <c r="K142" i="50"/>
  <c r="K143" i="50"/>
  <c r="K144" i="50"/>
  <c r="K145" i="50"/>
  <c r="K146" i="50"/>
  <c r="K147" i="50"/>
  <c r="K148" i="50"/>
  <c r="K137" i="50"/>
  <c r="I141" i="50"/>
  <c r="I142" i="50"/>
  <c r="I143" i="50"/>
  <c r="I144" i="50"/>
  <c r="I145" i="50"/>
  <c r="I146" i="50"/>
  <c r="I147" i="50"/>
  <c r="I148" i="50"/>
  <c r="I140" i="50"/>
  <c r="G140" i="50"/>
  <c r="G141" i="50"/>
  <c r="G142" i="50"/>
  <c r="G143" i="50"/>
  <c r="G144" i="50"/>
  <c r="G145" i="50"/>
  <c r="G146" i="50"/>
  <c r="G147" i="50"/>
  <c r="G148" i="50"/>
  <c r="G139" i="50"/>
  <c r="E142" i="50"/>
  <c r="E143" i="50"/>
  <c r="E144" i="50"/>
  <c r="E145" i="50"/>
  <c r="E146" i="50"/>
  <c r="E147" i="50"/>
  <c r="E148" i="50"/>
  <c r="E141" i="50"/>
  <c r="B148" i="50"/>
  <c r="B147" i="50"/>
  <c r="B146" i="50"/>
  <c r="B145" i="50"/>
  <c r="B144" i="50"/>
  <c r="B143" i="50"/>
  <c r="B142" i="50"/>
  <c r="K97" i="50"/>
  <c r="H97" i="50"/>
  <c r="F97" i="50"/>
  <c r="D97" i="50"/>
  <c r="B89" i="50"/>
  <c r="B90" i="50"/>
  <c r="B91" i="50"/>
  <c r="B92" i="50"/>
  <c r="B93" i="50"/>
  <c r="B94" i="50"/>
  <c r="B95" i="50"/>
  <c r="B96" i="50"/>
  <c r="E90" i="50"/>
  <c r="E91" i="50"/>
  <c r="E92" i="50"/>
  <c r="E93" i="50"/>
  <c r="E94" i="50"/>
  <c r="E95" i="50"/>
  <c r="E96" i="50"/>
  <c r="E89" i="50"/>
  <c r="G89" i="50"/>
  <c r="G90" i="50"/>
  <c r="G91" i="50"/>
  <c r="G92" i="50"/>
  <c r="G93" i="50"/>
  <c r="G94" i="50"/>
  <c r="G95" i="50"/>
  <c r="G96" i="50"/>
  <c r="G88" i="50"/>
  <c r="I89" i="50"/>
  <c r="I90" i="50"/>
  <c r="I91" i="50"/>
  <c r="I92" i="50"/>
  <c r="I93" i="50"/>
  <c r="I94" i="50"/>
  <c r="I95" i="50"/>
  <c r="I96" i="50"/>
  <c r="I88" i="50"/>
  <c r="H38" i="50"/>
  <c r="H39" i="50"/>
  <c r="H40" i="50"/>
  <c r="H41" i="50"/>
  <c r="H42" i="50"/>
  <c r="H43" i="50"/>
  <c r="H44" i="50"/>
  <c r="F45" i="50"/>
  <c r="B45" i="50"/>
  <c r="C37" i="50" s="1"/>
  <c r="D45" i="50"/>
  <c r="L198" i="50" l="1"/>
  <c r="L194" i="50"/>
  <c r="R93" i="52"/>
  <c r="C31" i="36" s="1"/>
  <c r="L197" i="50"/>
  <c r="G253" i="50"/>
  <c r="K305" i="50"/>
  <c r="I305" i="50"/>
  <c r="K253" i="50"/>
  <c r="I201" i="50"/>
  <c r="G305" i="50"/>
  <c r="B253" i="50"/>
  <c r="C247" i="50" s="1"/>
  <c r="K201" i="50"/>
  <c r="E201" i="50"/>
  <c r="E253" i="50"/>
  <c r="I253" i="50"/>
  <c r="K43" i="50"/>
  <c r="E305" i="50"/>
  <c r="B201" i="50"/>
  <c r="C195" i="50" s="1"/>
  <c r="G201" i="50"/>
  <c r="B305" i="50"/>
  <c r="C291" i="50" s="1"/>
  <c r="K39" i="50"/>
  <c r="L199" i="50"/>
  <c r="L196" i="50"/>
  <c r="L200" i="50"/>
  <c r="K38" i="50"/>
  <c r="K42" i="50"/>
  <c r="G38" i="50"/>
  <c r="E44" i="50"/>
  <c r="E40" i="50"/>
  <c r="I38" i="50"/>
  <c r="K41" i="50"/>
  <c r="K44" i="50"/>
  <c r="K40" i="50"/>
  <c r="E43" i="50"/>
  <c r="E39" i="50"/>
  <c r="I44" i="50"/>
  <c r="I40" i="50"/>
  <c r="E42" i="50"/>
  <c r="G41" i="50"/>
  <c r="G42" i="50"/>
  <c r="I41" i="50"/>
  <c r="I43" i="50"/>
  <c r="I39" i="50"/>
  <c r="I42" i="50"/>
  <c r="E41" i="50"/>
  <c r="G39" i="50"/>
  <c r="G44" i="50"/>
  <c r="E38" i="50"/>
  <c r="G40" i="50"/>
  <c r="G43" i="50"/>
  <c r="C35" i="50"/>
  <c r="C40" i="50"/>
  <c r="C36" i="50"/>
  <c r="C43" i="50"/>
  <c r="C39" i="50"/>
  <c r="C44" i="50"/>
  <c r="C42" i="50"/>
  <c r="C38" i="50"/>
  <c r="C41" i="50"/>
  <c r="M93" i="52"/>
  <c r="E93" i="52"/>
  <c r="G65" i="52"/>
  <c r="G63" i="52"/>
  <c r="N62" i="52"/>
  <c r="G62" i="52"/>
  <c r="C62" i="52"/>
  <c r="G37" i="52"/>
  <c r="L37" i="52" s="1"/>
  <c r="G31" i="52"/>
  <c r="L31" i="52" s="1"/>
  <c r="G23" i="52"/>
  <c r="L23" i="52" s="1"/>
  <c r="C246" i="50" l="1"/>
  <c r="C290" i="50"/>
  <c r="C186" i="50"/>
  <c r="C220" i="50"/>
  <c r="C183" i="50"/>
  <c r="C232" i="50"/>
  <c r="C236" i="50"/>
  <c r="C240" i="50"/>
  <c r="C224" i="50"/>
  <c r="C250" i="50"/>
  <c r="C244" i="50"/>
  <c r="C228" i="50"/>
  <c r="C169" i="50"/>
  <c r="C241" i="50"/>
  <c r="C237" i="50"/>
  <c r="C233" i="50"/>
  <c r="C229" i="50"/>
  <c r="C225" i="50"/>
  <c r="C221" i="50"/>
  <c r="C249" i="50"/>
  <c r="C248" i="50"/>
  <c r="C243" i="50"/>
  <c r="C239" i="50"/>
  <c r="C235" i="50"/>
  <c r="C231" i="50"/>
  <c r="C227" i="50"/>
  <c r="C223" i="50"/>
  <c r="C219" i="50"/>
  <c r="C253" i="50" s="1"/>
  <c r="C245" i="50"/>
  <c r="C251" i="50"/>
  <c r="C252" i="50"/>
  <c r="C242" i="50"/>
  <c r="C238" i="50"/>
  <c r="C234" i="50"/>
  <c r="C230" i="50"/>
  <c r="C226" i="50"/>
  <c r="C222" i="50"/>
  <c r="C167" i="50"/>
  <c r="C201" i="50" s="1"/>
  <c r="C187" i="50"/>
  <c r="C170" i="50"/>
  <c r="C172" i="50"/>
  <c r="C274" i="50"/>
  <c r="C185" i="50"/>
  <c r="C198" i="50"/>
  <c r="C299" i="50"/>
  <c r="C196" i="50"/>
  <c r="C171" i="50"/>
  <c r="C191" i="50"/>
  <c r="C178" i="50"/>
  <c r="C181" i="50"/>
  <c r="C286" i="50"/>
  <c r="C188" i="50"/>
  <c r="C199" i="50"/>
  <c r="C297" i="50"/>
  <c r="C197" i="50"/>
  <c r="C303" i="50"/>
  <c r="C193" i="50"/>
  <c r="C200" i="50"/>
  <c r="C175" i="50"/>
  <c r="C182" i="50"/>
  <c r="C180" i="50"/>
  <c r="C184" i="50"/>
  <c r="C194" i="50"/>
  <c r="C301" i="50"/>
  <c r="C304" i="50"/>
  <c r="C300" i="50"/>
  <c r="C302" i="50"/>
  <c r="C298" i="50"/>
  <c r="C282" i="50"/>
  <c r="C189" i="50"/>
  <c r="C278" i="50"/>
  <c r="C173" i="50"/>
  <c r="C273" i="50"/>
  <c r="C277" i="50"/>
  <c r="C281" i="50"/>
  <c r="C285" i="50"/>
  <c r="C289" i="50"/>
  <c r="C293" i="50"/>
  <c r="C271" i="50"/>
  <c r="C305" i="50" s="1"/>
  <c r="C279" i="50"/>
  <c r="C287" i="50"/>
  <c r="C295" i="50"/>
  <c r="C272" i="50"/>
  <c r="C280" i="50"/>
  <c r="C288" i="50"/>
  <c r="C296" i="50"/>
  <c r="C283" i="50"/>
  <c r="C284" i="50"/>
  <c r="C276" i="50"/>
  <c r="C292" i="50"/>
  <c r="C275" i="50"/>
  <c r="C179" i="50"/>
  <c r="C174" i="50"/>
  <c r="C190" i="50"/>
  <c r="C177" i="50"/>
  <c r="C168" i="50"/>
  <c r="C192" i="50"/>
  <c r="C294" i="50"/>
  <c r="C176" i="50"/>
  <c r="G41" i="52"/>
  <c r="L41" i="52" s="1"/>
  <c r="L43" i="52" s="1"/>
  <c r="G27" i="52"/>
  <c r="L27" i="52" s="1"/>
  <c r="L33" i="52" s="1"/>
  <c r="I73" i="52" l="1"/>
  <c r="J73" i="52" s="1"/>
  <c r="I74" i="52"/>
  <c r="J74" i="52" s="1"/>
  <c r="I75" i="52"/>
  <c r="J75" i="52" s="1"/>
  <c r="F74" i="52"/>
  <c r="G74" i="52" s="1"/>
  <c r="F73" i="52"/>
  <c r="G73" i="52" s="1"/>
  <c r="F75" i="52"/>
  <c r="G75" i="52" s="1"/>
  <c r="L73" i="52" l="1"/>
  <c r="L75" i="52"/>
  <c r="N75" i="52" s="1"/>
  <c r="L74" i="52"/>
  <c r="N74" i="52" s="1"/>
  <c r="N73" i="52" l="1"/>
  <c r="N93" i="52" s="1"/>
  <c r="I242" i="9"/>
  <c r="AA106" i="6"/>
  <c r="L93" i="52"/>
  <c r="L95" i="52" s="1"/>
  <c r="AA135" i="6" l="1"/>
  <c r="AA7" i="6" s="1"/>
  <c r="AF106" i="6"/>
  <c r="I244" i="9"/>
  <c r="N244" i="9" s="1"/>
  <c r="J225" i="9"/>
  <c r="L225" i="9" s="1"/>
  <c r="J218" i="9"/>
  <c r="J230" i="9"/>
  <c r="L230" i="9" s="1"/>
  <c r="J221" i="9"/>
  <c r="L221" i="9" s="1"/>
  <c r="J234" i="9"/>
  <c r="L234" i="9" s="1"/>
  <c r="J238" i="9"/>
  <c r="L238" i="9" s="1"/>
  <c r="J220" i="9"/>
  <c r="L220" i="9" s="1"/>
  <c r="J226" i="9"/>
  <c r="L226" i="9" s="1"/>
  <c r="J229" i="9"/>
  <c r="L229" i="9" s="1"/>
  <c r="J231" i="9"/>
  <c r="L231" i="9" s="1"/>
  <c r="J222" i="9"/>
  <c r="L222" i="9" s="1"/>
  <c r="J235" i="9"/>
  <c r="L235" i="9" s="1"/>
  <c r="J228" i="9"/>
  <c r="L228" i="9" s="1"/>
  <c r="J224" i="9"/>
  <c r="L224" i="9" s="1"/>
  <c r="J227" i="9"/>
  <c r="L227" i="9" s="1"/>
  <c r="J219" i="9"/>
  <c r="L219" i="9" s="1"/>
  <c r="J232" i="9"/>
  <c r="L232" i="9" s="1"/>
  <c r="J223" i="9"/>
  <c r="L223" i="9" s="1"/>
  <c r="J236" i="9"/>
  <c r="L236" i="9" s="1"/>
  <c r="J216" i="9"/>
  <c r="J217" i="9"/>
  <c r="L217" i="9" s="1"/>
  <c r="J233" i="9"/>
  <c r="L233" i="9" s="1"/>
  <c r="J237" i="9"/>
  <c r="L237" i="9" s="1"/>
  <c r="H149" i="50"/>
  <c r="F149" i="50"/>
  <c r="D149" i="50"/>
  <c r="B141" i="50"/>
  <c r="K36" i="50"/>
  <c r="E140" i="50"/>
  <c r="B140" i="50"/>
  <c r="I139" i="50"/>
  <c r="E139" i="50"/>
  <c r="B139" i="50"/>
  <c r="I138" i="50"/>
  <c r="G138" i="50"/>
  <c r="E138" i="50"/>
  <c r="B138" i="50"/>
  <c r="I137" i="50"/>
  <c r="G137" i="50"/>
  <c r="E137" i="50"/>
  <c r="B137" i="50"/>
  <c r="K136" i="50"/>
  <c r="I136" i="50"/>
  <c r="G136" i="50"/>
  <c r="E136" i="50"/>
  <c r="B136" i="50"/>
  <c r="K135" i="50"/>
  <c r="I135" i="50"/>
  <c r="G135" i="50"/>
  <c r="E135" i="50"/>
  <c r="B135" i="50"/>
  <c r="K134" i="50"/>
  <c r="I134" i="50"/>
  <c r="G134" i="50"/>
  <c r="E134" i="50"/>
  <c r="B134" i="50"/>
  <c r="K133" i="50"/>
  <c r="I133" i="50"/>
  <c r="G133" i="50"/>
  <c r="E133" i="50"/>
  <c r="B133" i="50"/>
  <c r="K132" i="50"/>
  <c r="I132" i="50"/>
  <c r="G132" i="50"/>
  <c r="E132" i="50"/>
  <c r="B132" i="50"/>
  <c r="K131" i="50"/>
  <c r="I131" i="50"/>
  <c r="G131" i="50"/>
  <c r="E131" i="50"/>
  <c r="B131" i="50"/>
  <c r="K130" i="50"/>
  <c r="I130" i="50"/>
  <c r="G130" i="50"/>
  <c r="E130" i="50"/>
  <c r="B130" i="50"/>
  <c r="K129" i="50"/>
  <c r="I129" i="50"/>
  <c r="G129" i="50"/>
  <c r="E129" i="50"/>
  <c r="B129" i="50"/>
  <c r="K128" i="50"/>
  <c r="I128" i="50"/>
  <c r="G128" i="50"/>
  <c r="E128" i="50"/>
  <c r="B128" i="50"/>
  <c r="K127" i="50"/>
  <c r="I127" i="50"/>
  <c r="G127" i="50"/>
  <c r="E127" i="50"/>
  <c r="B127" i="50"/>
  <c r="K126" i="50"/>
  <c r="I126" i="50"/>
  <c r="G126" i="50"/>
  <c r="E126" i="50"/>
  <c r="B126" i="50"/>
  <c r="K125" i="50"/>
  <c r="I125" i="50"/>
  <c r="G125" i="50"/>
  <c r="E125" i="50"/>
  <c r="B125" i="50"/>
  <c r="K124" i="50"/>
  <c r="I124" i="50"/>
  <c r="G124" i="50"/>
  <c r="E124" i="50"/>
  <c r="B124" i="50"/>
  <c r="K123" i="50"/>
  <c r="I123" i="50"/>
  <c r="G123" i="50"/>
  <c r="E123" i="50"/>
  <c r="B123" i="50"/>
  <c r="K122" i="50"/>
  <c r="K18" i="50" s="1"/>
  <c r="I122" i="50"/>
  <c r="G122" i="50"/>
  <c r="E122" i="50"/>
  <c r="B122" i="50"/>
  <c r="K121" i="50"/>
  <c r="I121" i="50"/>
  <c r="G121" i="50"/>
  <c r="E121" i="50"/>
  <c r="B121" i="50"/>
  <c r="K120" i="50"/>
  <c r="I120" i="50"/>
  <c r="G120" i="50"/>
  <c r="E120" i="50"/>
  <c r="B120" i="50"/>
  <c r="K119" i="50"/>
  <c r="K15" i="50" s="1"/>
  <c r="I119" i="50"/>
  <c r="G119" i="50"/>
  <c r="E119" i="50"/>
  <c r="B119" i="50"/>
  <c r="K118" i="50"/>
  <c r="K14" i="50" s="1"/>
  <c r="I118" i="50"/>
  <c r="G118" i="50"/>
  <c r="E118" i="50"/>
  <c r="B118" i="50"/>
  <c r="K117" i="50"/>
  <c r="I117" i="50"/>
  <c r="G117" i="50"/>
  <c r="E117" i="50"/>
  <c r="B117" i="50"/>
  <c r="K116" i="50"/>
  <c r="I116" i="50"/>
  <c r="G116" i="50"/>
  <c r="E116" i="50"/>
  <c r="B116" i="50"/>
  <c r="K115" i="50"/>
  <c r="I115" i="50"/>
  <c r="G115" i="50"/>
  <c r="E115" i="50"/>
  <c r="B115" i="50"/>
  <c r="E88" i="50"/>
  <c r="B88" i="50"/>
  <c r="I87" i="50"/>
  <c r="G87" i="50"/>
  <c r="E87" i="50"/>
  <c r="B87" i="50"/>
  <c r="I86" i="50"/>
  <c r="G86" i="50"/>
  <c r="E86" i="50"/>
  <c r="B86" i="50"/>
  <c r="I85" i="50"/>
  <c r="G85" i="50"/>
  <c r="E85" i="50"/>
  <c r="B85" i="50"/>
  <c r="I84" i="50"/>
  <c r="G84" i="50"/>
  <c r="E84" i="50"/>
  <c r="B84" i="50"/>
  <c r="I83" i="50"/>
  <c r="G83" i="50"/>
  <c r="E83" i="50"/>
  <c r="B83" i="50"/>
  <c r="I82" i="50"/>
  <c r="G82" i="50"/>
  <c r="E82" i="50"/>
  <c r="B82" i="50"/>
  <c r="I81" i="50"/>
  <c r="G81" i="50"/>
  <c r="E81" i="50"/>
  <c r="B81" i="50"/>
  <c r="I80" i="50"/>
  <c r="G80" i="50"/>
  <c r="E80" i="50"/>
  <c r="B80" i="50"/>
  <c r="I79" i="50"/>
  <c r="G79" i="50"/>
  <c r="E79" i="50"/>
  <c r="B79" i="50"/>
  <c r="I78" i="50"/>
  <c r="G78" i="50"/>
  <c r="E78" i="50"/>
  <c r="B78" i="50"/>
  <c r="I77" i="50"/>
  <c r="G77" i="50"/>
  <c r="E77" i="50"/>
  <c r="B77" i="50"/>
  <c r="I76" i="50"/>
  <c r="G76" i="50"/>
  <c r="E76" i="50"/>
  <c r="B76" i="50"/>
  <c r="I75" i="50"/>
  <c r="G75" i="50"/>
  <c r="E75" i="50"/>
  <c r="B75" i="50"/>
  <c r="I74" i="50"/>
  <c r="G74" i="50"/>
  <c r="E74" i="50"/>
  <c r="B74" i="50"/>
  <c r="I73" i="50"/>
  <c r="G73" i="50"/>
  <c r="E73" i="50"/>
  <c r="B73" i="50"/>
  <c r="I72" i="50"/>
  <c r="G72" i="50"/>
  <c r="E72" i="50"/>
  <c r="B72" i="50"/>
  <c r="I71" i="50"/>
  <c r="G71" i="50"/>
  <c r="E71" i="50"/>
  <c r="B71" i="50"/>
  <c r="I70" i="50"/>
  <c r="G70" i="50"/>
  <c r="E70" i="50"/>
  <c r="B70" i="50"/>
  <c r="I69" i="50"/>
  <c r="G69" i="50"/>
  <c r="E69" i="50"/>
  <c r="B69" i="50"/>
  <c r="I68" i="50"/>
  <c r="G68" i="50"/>
  <c r="E68" i="50"/>
  <c r="B68" i="50"/>
  <c r="I67" i="50"/>
  <c r="G67" i="50"/>
  <c r="E67" i="50"/>
  <c r="B67" i="50"/>
  <c r="I66" i="50"/>
  <c r="G66" i="50"/>
  <c r="E66" i="50"/>
  <c r="B66" i="50"/>
  <c r="I65" i="50"/>
  <c r="G65" i="50"/>
  <c r="E65" i="50"/>
  <c r="B65" i="50"/>
  <c r="I64" i="50"/>
  <c r="G64" i="50"/>
  <c r="E64" i="50"/>
  <c r="B64" i="50"/>
  <c r="I63" i="50"/>
  <c r="G63" i="50"/>
  <c r="E63" i="50"/>
  <c r="B63" i="50"/>
  <c r="B50" i="50"/>
  <c r="B49" i="50"/>
  <c r="B48" i="50"/>
  <c r="H37" i="50"/>
  <c r="H36" i="50"/>
  <c r="H35" i="50"/>
  <c r="H34" i="50"/>
  <c r="C34" i="50"/>
  <c r="H33" i="50"/>
  <c r="H32" i="50"/>
  <c r="H31" i="50"/>
  <c r="H30" i="50"/>
  <c r="C30" i="50"/>
  <c r="H29" i="50"/>
  <c r="H28" i="50"/>
  <c r="H27" i="50"/>
  <c r="H26" i="50"/>
  <c r="H25" i="50"/>
  <c r="H24" i="50"/>
  <c r="H23" i="50"/>
  <c r="H22" i="50"/>
  <c r="H21" i="50"/>
  <c r="H20" i="50"/>
  <c r="C20" i="50"/>
  <c r="H19" i="50"/>
  <c r="H18" i="50"/>
  <c r="H17" i="50"/>
  <c r="H16" i="50"/>
  <c r="C16" i="50"/>
  <c r="H15" i="50"/>
  <c r="H14" i="50"/>
  <c r="H13" i="50"/>
  <c r="C13" i="50"/>
  <c r="H12" i="50"/>
  <c r="L11" i="50"/>
  <c r="L7" i="1" s="1"/>
  <c r="H10" i="50"/>
  <c r="C4" i="50"/>
  <c r="L218" i="9" l="1"/>
  <c r="P220" i="9" s="1"/>
  <c r="L216" i="9"/>
  <c r="J239" i="9"/>
  <c r="AA5" i="6"/>
  <c r="I97" i="50"/>
  <c r="B97" i="50"/>
  <c r="C89" i="50" s="1"/>
  <c r="I13" i="50"/>
  <c r="E25" i="50"/>
  <c r="E15" i="50"/>
  <c r="I12" i="50"/>
  <c r="I17" i="50"/>
  <c r="K17" i="50"/>
  <c r="E17" i="50"/>
  <c r="I14" i="50"/>
  <c r="I16" i="50"/>
  <c r="K12" i="50"/>
  <c r="I22" i="50"/>
  <c r="K10" i="50"/>
  <c r="K19" i="50"/>
  <c r="I37" i="50"/>
  <c r="K22" i="50"/>
  <c r="K26" i="50"/>
  <c r="K34" i="50"/>
  <c r="E20" i="50"/>
  <c r="E22" i="50"/>
  <c r="E24" i="50"/>
  <c r="E30" i="50"/>
  <c r="K13" i="50"/>
  <c r="K16" i="50"/>
  <c r="G10" i="50"/>
  <c r="G97" i="50"/>
  <c r="G12" i="50"/>
  <c r="G13" i="50"/>
  <c r="G14" i="50"/>
  <c r="K21" i="50"/>
  <c r="K24" i="50"/>
  <c r="K30" i="50"/>
  <c r="K32" i="50"/>
  <c r="E10" i="50"/>
  <c r="E97" i="50"/>
  <c r="E12" i="50"/>
  <c r="E13" i="50"/>
  <c r="E14" i="50"/>
  <c r="E16" i="50"/>
  <c r="E18" i="50"/>
  <c r="E21" i="50"/>
  <c r="E23" i="50"/>
  <c r="E26" i="50"/>
  <c r="E29" i="50"/>
  <c r="E31" i="50"/>
  <c r="E32" i="50"/>
  <c r="E33" i="50"/>
  <c r="E34" i="50"/>
  <c r="E36" i="50"/>
  <c r="E149" i="50"/>
  <c r="K149" i="50"/>
  <c r="K35" i="50"/>
  <c r="I18" i="50"/>
  <c r="I20" i="50"/>
  <c r="I21" i="50"/>
  <c r="I23" i="50"/>
  <c r="I24" i="50"/>
  <c r="I25" i="50"/>
  <c r="I26" i="50"/>
  <c r="I29" i="50"/>
  <c r="I30" i="50"/>
  <c r="I31" i="50"/>
  <c r="I33" i="50"/>
  <c r="I34" i="50"/>
  <c r="E37" i="50"/>
  <c r="K37" i="50"/>
  <c r="G15" i="50"/>
  <c r="G17" i="50"/>
  <c r="G18" i="50"/>
  <c r="G19" i="50"/>
  <c r="G21" i="50"/>
  <c r="G22" i="50"/>
  <c r="G26" i="50"/>
  <c r="G30" i="50"/>
  <c r="G34" i="50"/>
  <c r="G149" i="50"/>
  <c r="I36" i="50"/>
  <c r="K23" i="50"/>
  <c r="K29" i="50"/>
  <c r="K31" i="50"/>
  <c r="K33" i="50"/>
  <c r="H45" i="50"/>
  <c r="G31" i="50"/>
  <c r="G35" i="50"/>
  <c r="I19" i="50"/>
  <c r="I27" i="50"/>
  <c r="I35" i="50"/>
  <c r="I28" i="50"/>
  <c r="I32" i="50"/>
  <c r="G23" i="50"/>
  <c r="G27" i="50"/>
  <c r="E28" i="50"/>
  <c r="I15" i="50"/>
  <c r="G16" i="50"/>
  <c r="G20" i="50"/>
  <c r="E19" i="50"/>
  <c r="E27" i="50"/>
  <c r="E35" i="50"/>
  <c r="C10" i="50"/>
  <c r="C45" i="50" s="1"/>
  <c r="C33" i="50"/>
  <c r="C29" i="50"/>
  <c r="C25" i="50"/>
  <c r="C22" i="50"/>
  <c r="C18" i="50"/>
  <c r="C32" i="50"/>
  <c r="C28" i="50"/>
  <c r="C31" i="50"/>
  <c r="C12" i="50"/>
  <c r="C21" i="50"/>
  <c r="C23" i="50"/>
  <c r="C26" i="50"/>
  <c r="C27" i="50"/>
  <c r="K20" i="50"/>
  <c r="C15" i="50"/>
  <c r="C17" i="50"/>
  <c r="C24" i="50"/>
  <c r="C14" i="50"/>
  <c r="C19" i="50"/>
  <c r="G29" i="50"/>
  <c r="G37" i="50"/>
  <c r="I149" i="50"/>
  <c r="G24" i="50"/>
  <c r="G28" i="50"/>
  <c r="G32" i="50"/>
  <c r="G36" i="50"/>
  <c r="K25" i="50"/>
  <c r="K27" i="50"/>
  <c r="I10" i="50"/>
  <c r="G25" i="50"/>
  <c r="G33" i="50"/>
  <c r="B149" i="50"/>
  <c r="K28" i="50"/>
  <c r="P218" i="9" l="1"/>
  <c r="P219" i="9"/>
  <c r="L239" i="9"/>
  <c r="O11" i="9"/>
  <c r="C88" i="50"/>
  <c r="C91" i="50"/>
  <c r="C80" i="50"/>
  <c r="C87" i="50"/>
  <c r="C75" i="50"/>
  <c r="C85" i="50"/>
  <c r="C86" i="50"/>
  <c r="C64" i="50"/>
  <c r="C81" i="50"/>
  <c r="C94" i="50"/>
  <c r="C65" i="50"/>
  <c r="C90" i="50"/>
  <c r="C95" i="50"/>
  <c r="C70" i="50"/>
  <c r="C66" i="50"/>
  <c r="C79" i="50"/>
  <c r="C76" i="50"/>
  <c r="C77" i="50"/>
  <c r="C96" i="50"/>
  <c r="C93" i="50"/>
  <c r="C78" i="50"/>
  <c r="C67" i="50"/>
  <c r="C83" i="50"/>
  <c r="C71" i="50"/>
  <c r="C68" i="50"/>
  <c r="C69" i="50"/>
  <c r="C63" i="50"/>
  <c r="C97" i="50" s="1"/>
  <c r="C82" i="50"/>
  <c r="C74" i="50"/>
  <c r="C72" i="50"/>
  <c r="C84" i="50"/>
  <c r="C73" i="50"/>
  <c r="C92" i="50"/>
  <c r="C125" i="50"/>
  <c r="C144" i="50"/>
  <c r="C148" i="50"/>
  <c r="C145" i="50"/>
  <c r="C143" i="50"/>
  <c r="C146" i="50"/>
  <c r="C147" i="50"/>
  <c r="C142" i="50"/>
  <c r="C141" i="50"/>
  <c r="C130" i="50"/>
  <c r="E45" i="50"/>
  <c r="G45" i="50"/>
  <c r="K45" i="50"/>
  <c r="I45" i="50"/>
  <c r="C131" i="50"/>
  <c r="C115" i="50"/>
  <c r="C149" i="50" s="1"/>
  <c r="C140" i="50"/>
  <c r="C124" i="50"/>
  <c r="C137" i="50"/>
  <c r="C121" i="50"/>
  <c r="C126" i="50"/>
  <c r="C133" i="50"/>
  <c r="C117" i="50"/>
  <c r="C132" i="50"/>
  <c r="C116" i="50"/>
  <c r="C129" i="50"/>
  <c r="C127" i="50"/>
  <c r="C136" i="50"/>
  <c r="C120" i="50"/>
  <c r="C138" i="50"/>
  <c r="C122" i="50"/>
  <c r="C139" i="50"/>
  <c r="C123" i="50"/>
  <c r="C134" i="50"/>
  <c r="C118" i="50"/>
  <c r="C135" i="50"/>
  <c r="C119" i="50"/>
  <c r="C128" i="50"/>
  <c r="L37" i="9" l="1"/>
  <c r="R89" i="15"/>
  <c r="E99" i="15"/>
  <c r="O15" i="9" l="1"/>
  <c r="C33" i="35" s="1"/>
  <c r="P26" i="9"/>
  <c r="S99" i="15"/>
  <c r="C34" i="10" l="1"/>
  <c r="L38" i="9"/>
  <c r="R74" i="20"/>
  <c r="R73" i="20" l="1"/>
  <c r="E93" i="12" l="1"/>
  <c r="E92" i="13"/>
  <c r="E93" i="28"/>
  <c r="E93" i="47"/>
  <c r="E93" i="43"/>
  <c r="E101" i="14"/>
  <c r="E93" i="25"/>
  <c r="E93" i="30"/>
  <c r="E104" i="17"/>
  <c r="E93" i="16"/>
  <c r="E110" i="18"/>
  <c r="E93" i="21" l="1"/>
  <c r="K541" i="31" l="1"/>
  <c r="K598" i="7"/>
  <c r="I569" i="31"/>
  <c r="R325" i="31" l="1"/>
  <c r="S77" i="14" l="1"/>
  <c r="L101" i="14" l="1"/>
  <c r="G33" i="14"/>
  <c r="G24" i="14"/>
  <c r="G25" i="14" s="1"/>
  <c r="E89" i="20" l="1"/>
  <c r="E93" i="37" l="1"/>
  <c r="K1072" i="2" l="1"/>
  <c r="K1033" i="2"/>
  <c r="K602" i="2"/>
  <c r="K563" i="2"/>
  <c r="K524" i="2"/>
  <c r="K1369" i="9"/>
  <c r="K508" i="9" l="1"/>
  <c r="P508" i="9"/>
  <c r="K321" i="31" l="1"/>
  <c r="K373" i="41"/>
  <c r="I87" i="49" l="1"/>
  <c r="AC306" i="6"/>
  <c r="AB306" i="6"/>
  <c r="Z306" i="6"/>
  <c r="X306" i="6"/>
  <c r="W306" i="6"/>
  <c r="V306" i="6"/>
  <c r="U306" i="6"/>
  <c r="T306" i="6"/>
  <c r="R306" i="6"/>
  <c r="M306" i="6"/>
  <c r="L306" i="6"/>
  <c r="K306" i="6"/>
  <c r="J306" i="6"/>
  <c r="I306" i="6"/>
  <c r="H306" i="6"/>
  <c r="G306" i="6"/>
  <c r="F306" i="6"/>
  <c r="C306" i="6"/>
  <c r="B306" i="6"/>
  <c r="AF304" i="6"/>
  <c r="AF302" i="6"/>
  <c r="AF301" i="6"/>
  <c r="AF300" i="6"/>
  <c r="AF299" i="6"/>
  <c r="AF298" i="6"/>
  <c r="AF297" i="6"/>
  <c r="AF296" i="6"/>
  <c r="AF295" i="6"/>
  <c r="AF294" i="6"/>
  <c r="Y306" i="6"/>
  <c r="S306" i="6"/>
  <c r="AF291" i="6"/>
  <c r="AF290" i="6"/>
  <c r="Q306" i="6"/>
  <c r="AF288" i="6"/>
  <c r="AD306" i="6"/>
  <c r="N306" i="6"/>
  <c r="AF285" i="6"/>
  <c r="D306" i="6"/>
  <c r="P306" i="6"/>
  <c r="AF284" i="6" l="1"/>
  <c r="AF286" i="6"/>
  <c r="AF287" i="6"/>
  <c r="AF289" i="6"/>
  <c r="AF292" i="6"/>
  <c r="AF293" i="6"/>
  <c r="AF303" i="6"/>
  <c r="I133" i="49"/>
  <c r="N133" i="49" s="1"/>
  <c r="I178" i="49"/>
  <c r="N178" i="49" s="1"/>
  <c r="I223" i="49"/>
  <c r="N223" i="49" s="1"/>
  <c r="I268" i="49"/>
  <c r="N268" i="49" s="1"/>
  <c r="I313" i="49"/>
  <c r="N313" i="49" s="1"/>
  <c r="I358" i="49"/>
  <c r="N358" i="49" s="1"/>
  <c r="I403" i="49"/>
  <c r="N403" i="49" s="1"/>
  <c r="I448" i="49"/>
  <c r="N448" i="49" s="1"/>
  <c r="I493" i="49"/>
  <c r="N493" i="49" s="1"/>
  <c r="I538" i="49"/>
  <c r="N538" i="49" s="1"/>
  <c r="I583" i="49"/>
  <c r="N583" i="49" s="1"/>
  <c r="I628" i="49"/>
  <c r="N628" i="49" s="1"/>
  <c r="I673" i="49"/>
  <c r="N673" i="49" s="1"/>
  <c r="I718" i="49"/>
  <c r="N718" i="49" s="1"/>
  <c r="I763" i="49"/>
  <c r="N763" i="49" s="1"/>
  <c r="I808" i="49"/>
  <c r="N808" i="49" s="1"/>
  <c r="I853" i="49"/>
  <c r="N853" i="49" s="1"/>
  <c r="I898" i="49"/>
  <c r="N898" i="49" s="1"/>
  <c r="I943" i="49"/>
  <c r="N943" i="49" s="1"/>
  <c r="I988" i="49"/>
  <c r="N988" i="49" s="1"/>
  <c r="I1033" i="49"/>
  <c r="N1033" i="49" s="1"/>
  <c r="I1078" i="49"/>
  <c r="N1078" i="49" s="1"/>
  <c r="I1123" i="49"/>
  <c r="N1123" i="49" s="1"/>
  <c r="I1168" i="49"/>
  <c r="N1168" i="49" s="1"/>
  <c r="I1213" i="49"/>
  <c r="N1213" i="49" s="1"/>
  <c r="I1258" i="49"/>
  <c r="N1258" i="49" s="1"/>
  <c r="I1303" i="49"/>
  <c r="N1303" i="49" s="1"/>
  <c r="I1529" i="49"/>
  <c r="N1529" i="49" s="1"/>
  <c r="H1524" i="49"/>
  <c r="F1524" i="49"/>
  <c r="D1524" i="49"/>
  <c r="K1523" i="49"/>
  <c r="J1523" i="49"/>
  <c r="I1523" i="49"/>
  <c r="G1523" i="49"/>
  <c r="E1523" i="49"/>
  <c r="B1523" i="49"/>
  <c r="K1522" i="49"/>
  <c r="J1522" i="49"/>
  <c r="I1522" i="49"/>
  <c r="G1522" i="49"/>
  <c r="E1522" i="49"/>
  <c r="B1522" i="49"/>
  <c r="K1521" i="49"/>
  <c r="J1521" i="49"/>
  <c r="I1521" i="49"/>
  <c r="G1521" i="49"/>
  <c r="E1521" i="49"/>
  <c r="B1521" i="49"/>
  <c r="K1520" i="49"/>
  <c r="J1520" i="49"/>
  <c r="I1520" i="49"/>
  <c r="G1520" i="49"/>
  <c r="E1520" i="49"/>
  <c r="B1520" i="49"/>
  <c r="K1519" i="49"/>
  <c r="J1519" i="49"/>
  <c r="I1519" i="49"/>
  <c r="G1519" i="49"/>
  <c r="E1519" i="49"/>
  <c r="B1519" i="49"/>
  <c r="K1518" i="49"/>
  <c r="J1518" i="49"/>
  <c r="I1518" i="49"/>
  <c r="G1518" i="49"/>
  <c r="E1518" i="49"/>
  <c r="B1518" i="49"/>
  <c r="K1517" i="49"/>
  <c r="J1517" i="49"/>
  <c r="I1517" i="49"/>
  <c r="G1517" i="49"/>
  <c r="E1517" i="49"/>
  <c r="B1517" i="49"/>
  <c r="K1516" i="49"/>
  <c r="J1516" i="49"/>
  <c r="I1516" i="49"/>
  <c r="G1516" i="49"/>
  <c r="E1516" i="49"/>
  <c r="B1516" i="49"/>
  <c r="K1515" i="49"/>
  <c r="J1515" i="49"/>
  <c r="I1515" i="49"/>
  <c r="G1515" i="49"/>
  <c r="E1515" i="49"/>
  <c r="B1515" i="49"/>
  <c r="K1514" i="49"/>
  <c r="J1514" i="49"/>
  <c r="I1514" i="49"/>
  <c r="G1514" i="49"/>
  <c r="E1514" i="49"/>
  <c r="B1514" i="49"/>
  <c r="K1513" i="49"/>
  <c r="J1513" i="49"/>
  <c r="I1513" i="49"/>
  <c r="G1513" i="49"/>
  <c r="E1513" i="49"/>
  <c r="B1513" i="49"/>
  <c r="K1512" i="49"/>
  <c r="J1512" i="49"/>
  <c r="I1512" i="49"/>
  <c r="G1512" i="49"/>
  <c r="E1512" i="49"/>
  <c r="B1512" i="49"/>
  <c r="K1511" i="49"/>
  <c r="J1511" i="49"/>
  <c r="I1511" i="49"/>
  <c r="G1511" i="49"/>
  <c r="E1511" i="49"/>
  <c r="B1511" i="49"/>
  <c r="K1510" i="49"/>
  <c r="J1510" i="49"/>
  <c r="I1510" i="49"/>
  <c r="G1510" i="49"/>
  <c r="E1510" i="49"/>
  <c r="B1510" i="49"/>
  <c r="K1509" i="49"/>
  <c r="J1509" i="49"/>
  <c r="I1509" i="49"/>
  <c r="G1509" i="49"/>
  <c r="E1509" i="49"/>
  <c r="B1509" i="49"/>
  <c r="K1508" i="49"/>
  <c r="J1508" i="49"/>
  <c r="I1508" i="49"/>
  <c r="G1508" i="49"/>
  <c r="E1508" i="49"/>
  <c r="B1508" i="49"/>
  <c r="K1507" i="49"/>
  <c r="J1507" i="49"/>
  <c r="I1507" i="49"/>
  <c r="G1507" i="49"/>
  <c r="E1507" i="49"/>
  <c r="B1507" i="49"/>
  <c r="K1506" i="49"/>
  <c r="J1506" i="49"/>
  <c r="I1506" i="49"/>
  <c r="G1506" i="49"/>
  <c r="E1506" i="49"/>
  <c r="B1506" i="49"/>
  <c r="K1505" i="49"/>
  <c r="J1505" i="49"/>
  <c r="I1505" i="49"/>
  <c r="G1505" i="49"/>
  <c r="E1505" i="49"/>
  <c r="B1505" i="49"/>
  <c r="K1504" i="49"/>
  <c r="J1504" i="49"/>
  <c r="I1504" i="49"/>
  <c r="G1504" i="49"/>
  <c r="E1504" i="49"/>
  <c r="B1504" i="49"/>
  <c r="K1503" i="49"/>
  <c r="J1503" i="49"/>
  <c r="I1503" i="49"/>
  <c r="G1503" i="49"/>
  <c r="E1503" i="49"/>
  <c r="B1503" i="49"/>
  <c r="K1502" i="49"/>
  <c r="J1502" i="49"/>
  <c r="I1502" i="49"/>
  <c r="G1502" i="49"/>
  <c r="E1502" i="49"/>
  <c r="B1502" i="49"/>
  <c r="K1501" i="49"/>
  <c r="J1501" i="49"/>
  <c r="I1501" i="49"/>
  <c r="G1501" i="49"/>
  <c r="E1501" i="49"/>
  <c r="B1501" i="49"/>
  <c r="K1500" i="49"/>
  <c r="J1500" i="49"/>
  <c r="I1500" i="49"/>
  <c r="G1500" i="49"/>
  <c r="E1500" i="49"/>
  <c r="B1500" i="49"/>
  <c r="K1499" i="49"/>
  <c r="J1499" i="49"/>
  <c r="I1499" i="49"/>
  <c r="G1499" i="49"/>
  <c r="E1499" i="49"/>
  <c r="B1499" i="49"/>
  <c r="K1498" i="49"/>
  <c r="J1498" i="49"/>
  <c r="I1498" i="49"/>
  <c r="G1498" i="49"/>
  <c r="E1498" i="49"/>
  <c r="B1498" i="49"/>
  <c r="K1497" i="49"/>
  <c r="J1497" i="49"/>
  <c r="I1497" i="49"/>
  <c r="G1497" i="49"/>
  <c r="E1497" i="49"/>
  <c r="B1497" i="49"/>
  <c r="I1483" i="49"/>
  <c r="N1483" i="49" s="1"/>
  <c r="H1478" i="49"/>
  <c r="F1478" i="49"/>
  <c r="D1478" i="49"/>
  <c r="K1477" i="49"/>
  <c r="J1477" i="49"/>
  <c r="I1477" i="49"/>
  <c r="G1477" i="49"/>
  <c r="E1477" i="49"/>
  <c r="B1477" i="49"/>
  <c r="K1476" i="49"/>
  <c r="J1476" i="49"/>
  <c r="I1476" i="49"/>
  <c r="G1476" i="49"/>
  <c r="E1476" i="49"/>
  <c r="B1476" i="49"/>
  <c r="K1475" i="49"/>
  <c r="J1475" i="49"/>
  <c r="I1475" i="49"/>
  <c r="G1475" i="49"/>
  <c r="E1475" i="49"/>
  <c r="B1475" i="49"/>
  <c r="K1474" i="49"/>
  <c r="J1474" i="49"/>
  <c r="I1474" i="49"/>
  <c r="G1474" i="49"/>
  <c r="E1474" i="49"/>
  <c r="B1474" i="49"/>
  <c r="K1473" i="49"/>
  <c r="J1473" i="49"/>
  <c r="I1473" i="49"/>
  <c r="G1473" i="49"/>
  <c r="E1473" i="49"/>
  <c r="B1473" i="49"/>
  <c r="K1472" i="49"/>
  <c r="J1472" i="49"/>
  <c r="I1472" i="49"/>
  <c r="G1472" i="49"/>
  <c r="E1472" i="49"/>
  <c r="B1472" i="49"/>
  <c r="K1471" i="49"/>
  <c r="J1471" i="49"/>
  <c r="I1471" i="49"/>
  <c r="G1471" i="49"/>
  <c r="E1471" i="49"/>
  <c r="B1471" i="49"/>
  <c r="K1470" i="49"/>
  <c r="J1470" i="49"/>
  <c r="I1470" i="49"/>
  <c r="G1470" i="49"/>
  <c r="E1470" i="49"/>
  <c r="B1470" i="49"/>
  <c r="K1469" i="49"/>
  <c r="J1469" i="49"/>
  <c r="I1469" i="49"/>
  <c r="G1469" i="49"/>
  <c r="E1469" i="49"/>
  <c r="B1469" i="49"/>
  <c r="K1468" i="49"/>
  <c r="J1468" i="49"/>
  <c r="I1468" i="49"/>
  <c r="G1468" i="49"/>
  <c r="E1468" i="49"/>
  <c r="B1468" i="49"/>
  <c r="K1467" i="49"/>
  <c r="J1467" i="49"/>
  <c r="I1467" i="49"/>
  <c r="G1467" i="49"/>
  <c r="E1467" i="49"/>
  <c r="B1467" i="49"/>
  <c r="K1466" i="49"/>
  <c r="J1466" i="49"/>
  <c r="I1466" i="49"/>
  <c r="G1466" i="49"/>
  <c r="E1466" i="49"/>
  <c r="B1466" i="49"/>
  <c r="K1465" i="49"/>
  <c r="J1465" i="49"/>
  <c r="I1465" i="49"/>
  <c r="G1465" i="49"/>
  <c r="E1465" i="49"/>
  <c r="B1465" i="49"/>
  <c r="K1464" i="49"/>
  <c r="J1464" i="49"/>
  <c r="I1464" i="49"/>
  <c r="G1464" i="49"/>
  <c r="E1464" i="49"/>
  <c r="B1464" i="49"/>
  <c r="K1463" i="49"/>
  <c r="J1463" i="49"/>
  <c r="I1463" i="49"/>
  <c r="G1463" i="49"/>
  <c r="E1463" i="49"/>
  <c r="B1463" i="49"/>
  <c r="K1462" i="49"/>
  <c r="J1462" i="49"/>
  <c r="I1462" i="49"/>
  <c r="G1462" i="49"/>
  <c r="E1462" i="49"/>
  <c r="B1462" i="49"/>
  <c r="K1461" i="49"/>
  <c r="J1461" i="49"/>
  <c r="I1461" i="49"/>
  <c r="G1461" i="49"/>
  <c r="E1461" i="49"/>
  <c r="B1461" i="49"/>
  <c r="K1460" i="49"/>
  <c r="J1460" i="49"/>
  <c r="I1460" i="49"/>
  <c r="G1460" i="49"/>
  <c r="E1460" i="49"/>
  <c r="B1460" i="49"/>
  <c r="K1459" i="49"/>
  <c r="J1459" i="49"/>
  <c r="I1459" i="49"/>
  <c r="G1459" i="49"/>
  <c r="E1459" i="49"/>
  <c r="B1459" i="49"/>
  <c r="K1458" i="49"/>
  <c r="J1458" i="49"/>
  <c r="I1458" i="49"/>
  <c r="G1458" i="49"/>
  <c r="E1458" i="49"/>
  <c r="B1458" i="49"/>
  <c r="K1457" i="49"/>
  <c r="J1457" i="49"/>
  <c r="I1457" i="49"/>
  <c r="G1457" i="49"/>
  <c r="E1457" i="49"/>
  <c r="B1457" i="49"/>
  <c r="K1456" i="49"/>
  <c r="J1456" i="49"/>
  <c r="I1456" i="49"/>
  <c r="G1456" i="49"/>
  <c r="E1456" i="49"/>
  <c r="B1456" i="49"/>
  <c r="K1455" i="49"/>
  <c r="J1455" i="49"/>
  <c r="I1455" i="49"/>
  <c r="G1455" i="49"/>
  <c r="E1455" i="49"/>
  <c r="B1455" i="49"/>
  <c r="K1454" i="49"/>
  <c r="J1454" i="49"/>
  <c r="I1454" i="49"/>
  <c r="G1454" i="49"/>
  <c r="E1454" i="49"/>
  <c r="B1454" i="49"/>
  <c r="K1453" i="49"/>
  <c r="J1453" i="49"/>
  <c r="I1453" i="49"/>
  <c r="G1453" i="49"/>
  <c r="E1453" i="49"/>
  <c r="B1453" i="49"/>
  <c r="K1452" i="49"/>
  <c r="J1452" i="49"/>
  <c r="I1452" i="49"/>
  <c r="G1452" i="49"/>
  <c r="E1452" i="49"/>
  <c r="B1452" i="49"/>
  <c r="K1451" i="49"/>
  <c r="J1451" i="49"/>
  <c r="I1451" i="49"/>
  <c r="G1451" i="49"/>
  <c r="E1451" i="49"/>
  <c r="B1451" i="49"/>
  <c r="I1438" i="49"/>
  <c r="N1438" i="49" s="1"/>
  <c r="H1433" i="49"/>
  <c r="F1433" i="49"/>
  <c r="D1433" i="49"/>
  <c r="K1432" i="49"/>
  <c r="J1432" i="49"/>
  <c r="I1432" i="49"/>
  <c r="G1432" i="49"/>
  <c r="E1432" i="49"/>
  <c r="B1432" i="49"/>
  <c r="K1431" i="49"/>
  <c r="J1431" i="49"/>
  <c r="I1431" i="49"/>
  <c r="G1431" i="49"/>
  <c r="E1431" i="49"/>
  <c r="B1431" i="49"/>
  <c r="K1430" i="49"/>
  <c r="J1430" i="49"/>
  <c r="I1430" i="49"/>
  <c r="G1430" i="49"/>
  <c r="E1430" i="49"/>
  <c r="B1430" i="49"/>
  <c r="K1429" i="49"/>
  <c r="J1429" i="49"/>
  <c r="I1429" i="49"/>
  <c r="G1429" i="49"/>
  <c r="E1429" i="49"/>
  <c r="B1429" i="49"/>
  <c r="K1428" i="49"/>
  <c r="J1428" i="49"/>
  <c r="I1428" i="49"/>
  <c r="G1428" i="49"/>
  <c r="E1428" i="49"/>
  <c r="B1428" i="49"/>
  <c r="K1427" i="49"/>
  <c r="J1427" i="49"/>
  <c r="I1427" i="49"/>
  <c r="G1427" i="49"/>
  <c r="E1427" i="49"/>
  <c r="B1427" i="49"/>
  <c r="K1426" i="49"/>
  <c r="J1426" i="49"/>
  <c r="I1426" i="49"/>
  <c r="G1426" i="49"/>
  <c r="E1426" i="49"/>
  <c r="B1426" i="49"/>
  <c r="K1425" i="49"/>
  <c r="J1425" i="49"/>
  <c r="I1425" i="49"/>
  <c r="G1425" i="49"/>
  <c r="E1425" i="49"/>
  <c r="B1425" i="49"/>
  <c r="K1424" i="49"/>
  <c r="J1424" i="49"/>
  <c r="I1424" i="49"/>
  <c r="G1424" i="49"/>
  <c r="E1424" i="49"/>
  <c r="B1424" i="49"/>
  <c r="K1423" i="49"/>
  <c r="J1423" i="49"/>
  <c r="I1423" i="49"/>
  <c r="G1423" i="49"/>
  <c r="E1423" i="49"/>
  <c r="B1423" i="49"/>
  <c r="K1422" i="49"/>
  <c r="J1422" i="49"/>
  <c r="I1422" i="49"/>
  <c r="G1422" i="49"/>
  <c r="E1422" i="49"/>
  <c r="B1422" i="49"/>
  <c r="K1421" i="49"/>
  <c r="J1421" i="49"/>
  <c r="I1421" i="49"/>
  <c r="G1421" i="49"/>
  <c r="E1421" i="49"/>
  <c r="B1421" i="49"/>
  <c r="K1420" i="49"/>
  <c r="J1420" i="49"/>
  <c r="I1420" i="49"/>
  <c r="G1420" i="49"/>
  <c r="E1420" i="49"/>
  <c r="B1420" i="49"/>
  <c r="K1419" i="49"/>
  <c r="J1419" i="49"/>
  <c r="I1419" i="49"/>
  <c r="G1419" i="49"/>
  <c r="E1419" i="49"/>
  <c r="B1419" i="49"/>
  <c r="K1418" i="49"/>
  <c r="J1418" i="49"/>
  <c r="I1418" i="49"/>
  <c r="G1418" i="49"/>
  <c r="E1418" i="49"/>
  <c r="B1418" i="49"/>
  <c r="K1417" i="49"/>
  <c r="J1417" i="49"/>
  <c r="I1417" i="49"/>
  <c r="G1417" i="49"/>
  <c r="E1417" i="49"/>
  <c r="B1417" i="49"/>
  <c r="K1416" i="49"/>
  <c r="J1416" i="49"/>
  <c r="I1416" i="49"/>
  <c r="G1416" i="49"/>
  <c r="E1416" i="49"/>
  <c r="B1416" i="49"/>
  <c r="K1415" i="49"/>
  <c r="J1415" i="49"/>
  <c r="I1415" i="49"/>
  <c r="G1415" i="49"/>
  <c r="E1415" i="49"/>
  <c r="B1415" i="49"/>
  <c r="K1414" i="49"/>
  <c r="J1414" i="49"/>
  <c r="I1414" i="49"/>
  <c r="G1414" i="49"/>
  <c r="E1414" i="49"/>
  <c r="B1414" i="49"/>
  <c r="K1413" i="49"/>
  <c r="J1413" i="49"/>
  <c r="I1413" i="49"/>
  <c r="G1413" i="49"/>
  <c r="E1413" i="49"/>
  <c r="B1413" i="49"/>
  <c r="K1412" i="49"/>
  <c r="J1412" i="49"/>
  <c r="I1412" i="49"/>
  <c r="G1412" i="49"/>
  <c r="E1412" i="49"/>
  <c r="B1412" i="49"/>
  <c r="K1411" i="49"/>
  <c r="J1411" i="49"/>
  <c r="I1411" i="49"/>
  <c r="G1411" i="49"/>
  <c r="E1411" i="49"/>
  <c r="B1411" i="49"/>
  <c r="K1410" i="49"/>
  <c r="J1410" i="49"/>
  <c r="I1410" i="49"/>
  <c r="G1410" i="49"/>
  <c r="E1410" i="49"/>
  <c r="B1410" i="49"/>
  <c r="K1409" i="49"/>
  <c r="J1409" i="49"/>
  <c r="I1409" i="49"/>
  <c r="G1409" i="49"/>
  <c r="E1409" i="49"/>
  <c r="B1409" i="49"/>
  <c r="K1408" i="49"/>
  <c r="J1408" i="49"/>
  <c r="I1408" i="49"/>
  <c r="G1408" i="49"/>
  <c r="E1408" i="49"/>
  <c r="B1408" i="49"/>
  <c r="K1407" i="49"/>
  <c r="J1407" i="49"/>
  <c r="I1407" i="49"/>
  <c r="G1407" i="49"/>
  <c r="E1407" i="49"/>
  <c r="B1407" i="49"/>
  <c r="K1406" i="49"/>
  <c r="J1406" i="49"/>
  <c r="I1406" i="49"/>
  <c r="G1406" i="49"/>
  <c r="E1406" i="49"/>
  <c r="B1406" i="49"/>
  <c r="I1393" i="49"/>
  <c r="N1393" i="49" s="1"/>
  <c r="H1388" i="49"/>
  <c r="F1388" i="49"/>
  <c r="D1388" i="49"/>
  <c r="K1387" i="49"/>
  <c r="J1387" i="49"/>
  <c r="I1387" i="49"/>
  <c r="G1387" i="49"/>
  <c r="E1387" i="49"/>
  <c r="B1387" i="49"/>
  <c r="K1386" i="49"/>
  <c r="J1386" i="49"/>
  <c r="I1386" i="49"/>
  <c r="G1386" i="49"/>
  <c r="E1386" i="49"/>
  <c r="B1386" i="49"/>
  <c r="K1385" i="49"/>
  <c r="J1385" i="49"/>
  <c r="I1385" i="49"/>
  <c r="G1385" i="49"/>
  <c r="E1385" i="49"/>
  <c r="B1385" i="49"/>
  <c r="K1384" i="49"/>
  <c r="J1384" i="49"/>
  <c r="I1384" i="49"/>
  <c r="G1384" i="49"/>
  <c r="E1384" i="49"/>
  <c r="B1384" i="49"/>
  <c r="K1383" i="49"/>
  <c r="J1383" i="49"/>
  <c r="I1383" i="49"/>
  <c r="G1383" i="49"/>
  <c r="E1383" i="49"/>
  <c r="B1383" i="49"/>
  <c r="K1382" i="49"/>
  <c r="J1382" i="49"/>
  <c r="I1382" i="49"/>
  <c r="G1382" i="49"/>
  <c r="E1382" i="49"/>
  <c r="B1382" i="49"/>
  <c r="K1381" i="49"/>
  <c r="J1381" i="49"/>
  <c r="I1381" i="49"/>
  <c r="G1381" i="49"/>
  <c r="E1381" i="49"/>
  <c r="B1381" i="49"/>
  <c r="K1380" i="49"/>
  <c r="J1380" i="49"/>
  <c r="I1380" i="49"/>
  <c r="G1380" i="49"/>
  <c r="E1380" i="49"/>
  <c r="B1380" i="49"/>
  <c r="K1379" i="49"/>
  <c r="J1379" i="49"/>
  <c r="I1379" i="49"/>
  <c r="G1379" i="49"/>
  <c r="E1379" i="49"/>
  <c r="B1379" i="49"/>
  <c r="K1378" i="49"/>
  <c r="J1378" i="49"/>
  <c r="I1378" i="49"/>
  <c r="G1378" i="49"/>
  <c r="E1378" i="49"/>
  <c r="B1378" i="49"/>
  <c r="K1377" i="49"/>
  <c r="J1377" i="49"/>
  <c r="I1377" i="49"/>
  <c r="G1377" i="49"/>
  <c r="E1377" i="49"/>
  <c r="B1377" i="49"/>
  <c r="K1376" i="49"/>
  <c r="J1376" i="49"/>
  <c r="I1376" i="49"/>
  <c r="G1376" i="49"/>
  <c r="E1376" i="49"/>
  <c r="B1376" i="49"/>
  <c r="K1375" i="49"/>
  <c r="J1375" i="49"/>
  <c r="I1375" i="49"/>
  <c r="G1375" i="49"/>
  <c r="E1375" i="49"/>
  <c r="B1375" i="49"/>
  <c r="K1374" i="49"/>
  <c r="J1374" i="49"/>
  <c r="I1374" i="49"/>
  <c r="G1374" i="49"/>
  <c r="E1374" i="49"/>
  <c r="B1374" i="49"/>
  <c r="K1373" i="49"/>
  <c r="J1373" i="49"/>
  <c r="I1373" i="49"/>
  <c r="G1373" i="49"/>
  <c r="E1373" i="49"/>
  <c r="B1373" i="49"/>
  <c r="K1372" i="49"/>
  <c r="J1372" i="49"/>
  <c r="I1372" i="49"/>
  <c r="G1372" i="49"/>
  <c r="E1372" i="49"/>
  <c r="B1372" i="49"/>
  <c r="K1371" i="49"/>
  <c r="J1371" i="49"/>
  <c r="I1371" i="49"/>
  <c r="G1371" i="49"/>
  <c r="E1371" i="49"/>
  <c r="B1371" i="49"/>
  <c r="K1370" i="49"/>
  <c r="J1370" i="49"/>
  <c r="I1370" i="49"/>
  <c r="G1370" i="49"/>
  <c r="E1370" i="49"/>
  <c r="B1370" i="49"/>
  <c r="K1369" i="49"/>
  <c r="J1369" i="49"/>
  <c r="I1369" i="49"/>
  <c r="G1369" i="49"/>
  <c r="E1369" i="49"/>
  <c r="B1369" i="49"/>
  <c r="K1368" i="49"/>
  <c r="J1368" i="49"/>
  <c r="I1368" i="49"/>
  <c r="G1368" i="49"/>
  <c r="E1368" i="49"/>
  <c r="B1368" i="49"/>
  <c r="K1367" i="49"/>
  <c r="J1367" i="49"/>
  <c r="I1367" i="49"/>
  <c r="G1367" i="49"/>
  <c r="E1367" i="49"/>
  <c r="B1367" i="49"/>
  <c r="K1366" i="49"/>
  <c r="J1366" i="49"/>
  <c r="I1366" i="49"/>
  <c r="G1366" i="49"/>
  <c r="E1366" i="49"/>
  <c r="B1366" i="49"/>
  <c r="K1365" i="49"/>
  <c r="J1365" i="49"/>
  <c r="I1365" i="49"/>
  <c r="G1365" i="49"/>
  <c r="E1365" i="49"/>
  <c r="B1365" i="49"/>
  <c r="K1364" i="49"/>
  <c r="J1364" i="49"/>
  <c r="I1364" i="49"/>
  <c r="G1364" i="49"/>
  <c r="E1364" i="49"/>
  <c r="B1364" i="49"/>
  <c r="K1363" i="49"/>
  <c r="J1363" i="49"/>
  <c r="I1363" i="49"/>
  <c r="G1363" i="49"/>
  <c r="E1363" i="49"/>
  <c r="B1363" i="49"/>
  <c r="K1362" i="49"/>
  <c r="J1362" i="49"/>
  <c r="I1362" i="49"/>
  <c r="G1362" i="49"/>
  <c r="E1362" i="49"/>
  <c r="B1362" i="49"/>
  <c r="K1361" i="49"/>
  <c r="J1361" i="49"/>
  <c r="I1361" i="49"/>
  <c r="G1361" i="49"/>
  <c r="E1361" i="49"/>
  <c r="B1361" i="49"/>
  <c r="I1348" i="49"/>
  <c r="N1348" i="49" s="1"/>
  <c r="H1343" i="49"/>
  <c r="F1343" i="49"/>
  <c r="D1343" i="49"/>
  <c r="K1342" i="49"/>
  <c r="J1342" i="49"/>
  <c r="I1342" i="49"/>
  <c r="G1342" i="49"/>
  <c r="E1342" i="49"/>
  <c r="B1342" i="49"/>
  <c r="K1341" i="49"/>
  <c r="J1341" i="49"/>
  <c r="I1341" i="49"/>
  <c r="G1341" i="49"/>
  <c r="E1341" i="49"/>
  <c r="B1341" i="49"/>
  <c r="K1340" i="49"/>
  <c r="J1340" i="49"/>
  <c r="I1340" i="49"/>
  <c r="G1340" i="49"/>
  <c r="E1340" i="49"/>
  <c r="B1340" i="49"/>
  <c r="K1339" i="49"/>
  <c r="J1339" i="49"/>
  <c r="I1339" i="49"/>
  <c r="G1339" i="49"/>
  <c r="E1339" i="49"/>
  <c r="B1339" i="49"/>
  <c r="K1338" i="49"/>
  <c r="J1338" i="49"/>
  <c r="I1338" i="49"/>
  <c r="G1338" i="49"/>
  <c r="E1338" i="49"/>
  <c r="B1338" i="49"/>
  <c r="K1337" i="49"/>
  <c r="J1337" i="49"/>
  <c r="I1337" i="49"/>
  <c r="G1337" i="49"/>
  <c r="E1337" i="49"/>
  <c r="B1337" i="49"/>
  <c r="K1336" i="49"/>
  <c r="J1336" i="49"/>
  <c r="I1336" i="49"/>
  <c r="G1336" i="49"/>
  <c r="E1336" i="49"/>
  <c r="B1336" i="49"/>
  <c r="K1335" i="49"/>
  <c r="J1335" i="49"/>
  <c r="I1335" i="49"/>
  <c r="G1335" i="49"/>
  <c r="E1335" i="49"/>
  <c r="B1335" i="49"/>
  <c r="K1334" i="49"/>
  <c r="J1334" i="49"/>
  <c r="I1334" i="49"/>
  <c r="G1334" i="49"/>
  <c r="E1334" i="49"/>
  <c r="B1334" i="49"/>
  <c r="K1333" i="49"/>
  <c r="J1333" i="49"/>
  <c r="I1333" i="49"/>
  <c r="G1333" i="49"/>
  <c r="E1333" i="49"/>
  <c r="B1333" i="49"/>
  <c r="K1332" i="49"/>
  <c r="J1332" i="49"/>
  <c r="I1332" i="49"/>
  <c r="G1332" i="49"/>
  <c r="E1332" i="49"/>
  <c r="B1332" i="49"/>
  <c r="K1331" i="49"/>
  <c r="J1331" i="49"/>
  <c r="I1331" i="49"/>
  <c r="G1331" i="49"/>
  <c r="E1331" i="49"/>
  <c r="B1331" i="49"/>
  <c r="K1330" i="49"/>
  <c r="J1330" i="49"/>
  <c r="I1330" i="49"/>
  <c r="G1330" i="49"/>
  <c r="E1330" i="49"/>
  <c r="B1330" i="49"/>
  <c r="K1329" i="49"/>
  <c r="J1329" i="49"/>
  <c r="I1329" i="49"/>
  <c r="G1329" i="49"/>
  <c r="E1329" i="49"/>
  <c r="B1329" i="49"/>
  <c r="K1328" i="49"/>
  <c r="J1328" i="49"/>
  <c r="I1328" i="49"/>
  <c r="G1328" i="49"/>
  <c r="E1328" i="49"/>
  <c r="B1328" i="49"/>
  <c r="K1327" i="49"/>
  <c r="J1327" i="49"/>
  <c r="I1327" i="49"/>
  <c r="G1327" i="49"/>
  <c r="E1327" i="49"/>
  <c r="B1327" i="49"/>
  <c r="K1326" i="49"/>
  <c r="J1326" i="49"/>
  <c r="I1326" i="49"/>
  <c r="G1326" i="49"/>
  <c r="E1326" i="49"/>
  <c r="B1326" i="49"/>
  <c r="K1325" i="49"/>
  <c r="J1325" i="49"/>
  <c r="I1325" i="49"/>
  <c r="G1325" i="49"/>
  <c r="E1325" i="49"/>
  <c r="B1325" i="49"/>
  <c r="K1324" i="49"/>
  <c r="J1324" i="49"/>
  <c r="I1324" i="49"/>
  <c r="G1324" i="49"/>
  <c r="E1324" i="49"/>
  <c r="B1324" i="49"/>
  <c r="K1323" i="49"/>
  <c r="J1323" i="49"/>
  <c r="I1323" i="49"/>
  <c r="G1323" i="49"/>
  <c r="E1323" i="49"/>
  <c r="B1323" i="49"/>
  <c r="K1322" i="49"/>
  <c r="J1322" i="49"/>
  <c r="I1322" i="49"/>
  <c r="G1322" i="49"/>
  <c r="E1322" i="49"/>
  <c r="B1322" i="49"/>
  <c r="K1321" i="49"/>
  <c r="J1321" i="49"/>
  <c r="I1321" i="49"/>
  <c r="G1321" i="49"/>
  <c r="E1321" i="49"/>
  <c r="B1321" i="49"/>
  <c r="K1320" i="49"/>
  <c r="J1320" i="49"/>
  <c r="I1320" i="49"/>
  <c r="G1320" i="49"/>
  <c r="E1320" i="49"/>
  <c r="B1320" i="49"/>
  <c r="K1319" i="49"/>
  <c r="J1319" i="49"/>
  <c r="I1319" i="49"/>
  <c r="G1319" i="49"/>
  <c r="E1319" i="49"/>
  <c r="B1319" i="49"/>
  <c r="K1318" i="49"/>
  <c r="J1318" i="49"/>
  <c r="I1318" i="49"/>
  <c r="G1318" i="49"/>
  <c r="E1318" i="49"/>
  <c r="B1318" i="49"/>
  <c r="K1317" i="49"/>
  <c r="J1317" i="49"/>
  <c r="I1317" i="49"/>
  <c r="G1317" i="49"/>
  <c r="E1317" i="49"/>
  <c r="B1317" i="49"/>
  <c r="K1316" i="49"/>
  <c r="J1316" i="49"/>
  <c r="I1316" i="49"/>
  <c r="G1316" i="49"/>
  <c r="E1316" i="49"/>
  <c r="B1316" i="49"/>
  <c r="H1298" i="49"/>
  <c r="F1298" i="49"/>
  <c r="D1298" i="49"/>
  <c r="K1297" i="49"/>
  <c r="J1297" i="49"/>
  <c r="I1297" i="49"/>
  <c r="G1297" i="49"/>
  <c r="E1297" i="49"/>
  <c r="B1297" i="49"/>
  <c r="K1296" i="49"/>
  <c r="J1296" i="49"/>
  <c r="I1296" i="49"/>
  <c r="G1296" i="49"/>
  <c r="E1296" i="49"/>
  <c r="B1296" i="49"/>
  <c r="K1295" i="49"/>
  <c r="J1295" i="49"/>
  <c r="I1295" i="49"/>
  <c r="G1295" i="49"/>
  <c r="E1295" i="49"/>
  <c r="B1295" i="49"/>
  <c r="K1294" i="49"/>
  <c r="J1294" i="49"/>
  <c r="I1294" i="49"/>
  <c r="G1294" i="49"/>
  <c r="E1294" i="49"/>
  <c r="B1294" i="49"/>
  <c r="K1293" i="49"/>
  <c r="J1293" i="49"/>
  <c r="I1293" i="49"/>
  <c r="G1293" i="49"/>
  <c r="E1293" i="49"/>
  <c r="B1293" i="49"/>
  <c r="K1292" i="49"/>
  <c r="J1292" i="49"/>
  <c r="I1292" i="49"/>
  <c r="G1292" i="49"/>
  <c r="E1292" i="49"/>
  <c r="B1292" i="49"/>
  <c r="K1291" i="49"/>
  <c r="J1291" i="49"/>
  <c r="I1291" i="49"/>
  <c r="G1291" i="49"/>
  <c r="E1291" i="49"/>
  <c r="B1291" i="49"/>
  <c r="K1290" i="49"/>
  <c r="J1290" i="49"/>
  <c r="I1290" i="49"/>
  <c r="G1290" i="49"/>
  <c r="E1290" i="49"/>
  <c r="B1290" i="49"/>
  <c r="K1289" i="49"/>
  <c r="J1289" i="49"/>
  <c r="I1289" i="49"/>
  <c r="G1289" i="49"/>
  <c r="E1289" i="49"/>
  <c r="B1289" i="49"/>
  <c r="K1288" i="49"/>
  <c r="J1288" i="49"/>
  <c r="I1288" i="49"/>
  <c r="G1288" i="49"/>
  <c r="E1288" i="49"/>
  <c r="B1288" i="49"/>
  <c r="K1287" i="49"/>
  <c r="J1287" i="49"/>
  <c r="I1287" i="49"/>
  <c r="G1287" i="49"/>
  <c r="E1287" i="49"/>
  <c r="B1287" i="49"/>
  <c r="K1286" i="49"/>
  <c r="J1286" i="49"/>
  <c r="I1286" i="49"/>
  <c r="G1286" i="49"/>
  <c r="E1286" i="49"/>
  <c r="B1286" i="49"/>
  <c r="K1285" i="49"/>
  <c r="J1285" i="49"/>
  <c r="I1285" i="49"/>
  <c r="G1285" i="49"/>
  <c r="E1285" i="49"/>
  <c r="B1285" i="49"/>
  <c r="K1284" i="49"/>
  <c r="J1284" i="49"/>
  <c r="I1284" i="49"/>
  <c r="G1284" i="49"/>
  <c r="E1284" i="49"/>
  <c r="B1284" i="49"/>
  <c r="K1283" i="49"/>
  <c r="J1283" i="49"/>
  <c r="I1283" i="49"/>
  <c r="G1283" i="49"/>
  <c r="E1283" i="49"/>
  <c r="B1283" i="49"/>
  <c r="K1282" i="49"/>
  <c r="J1282" i="49"/>
  <c r="I1282" i="49"/>
  <c r="G1282" i="49"/>
  <c r="E1282" i="49"/>
  <c r="B1282" i="49"/>
  <c r="K1281" i="49"/>
  <c r="J1281" i="49"/>
  <c r="I1281" i="49"/>
  <c r="G1281" i="49"/>
  <c r="E1281" i="49"/>
  <c r="B1281" i="49"/>
  <c r="K1280" i="49"/>
  <c r="J1280" i="49"/>
  <c r="I1280" i="49"/>
  <c r="G1280" i="49"/>
  <c r="E1280" i="49"/>
  <c r="B1280" i="49"/>
  <c r="K1279" i="49"/>
  <c r="J1279" i="49"/>
  <c r="I1279" i="49"/>
  <c r="G1279" i="49"/>
  <c r="E1279" i="49"/>
  <c r="B1279" i="49"/>
  <c r="K1278" i="49"/>
  <c r="J1278" i="49"/>
  <c r="I1278" i="49"/>
  <c r="G1278" i="49"/>
  <c r="E1278" i="49"/>
  <c r="B1278" i="49"/>
  <c r="K1277" i="49"/>
  <c r="J1277" i="49"/>
  <c r="I1277" i="49"/>
  <c r="G1277" i="49"/>
  <c r="E1277" i="49"/>
  <c r="B1277" i="49"/>
  <c r="K1276" i="49"/>
  <c r="J1276" i="49"/>
  <c r="I1276" i="49"/>
  <c r="G1276" i="49"/>
  <c r="E1276" i="49"/>
  <c r="B1276" i="49"/>
  <c r="K1275" i="49"/>
  <c r="J1275" i="49"/>
  <c r="I1275" i="49"/>
  <c r="G1275" i="49"/>
  <c r="E1275" i="49"/>
  <c r="B1275" i="49"/>
  <c r="K1274" i="49"/>
  <c r="J1274" i="49"/>
  <c r="I1274" i="49"/>
  <c r="G1274" i="49"/>
  <c r="E1274" i="49"/>
  <c r="B1274" i="49"/>
  <c r="K1273" i="49"/>
  <c r="J1273" i="49"/>
  <c r="I1273" i="49"/>
  <c r="G1273" i="49"/>
  <c r="E1273" i="49"/>
  <c r="B1273" i="49"/>
  <c r="K1272" i="49"/>
  <c r="J1272" i="49"/>
  <c r="I1272" i="49"/>
  <c r="G1272" i="49"/>
  <c r="E1272" i="49"/>
  <c r="B1272" i="49"/>
  <c r="K1271" i="49"/>
  <c r="J1271" i="49"/>
  <c r="I1271" i="49"/>
  <c r="G1271" i="49"/>
  <c r="E1271" i="49"/>
  <c r="B1271" i="49"/>
  <c r="H1253" i="49"/>
  <c r="F1253" i="49"/>
  <c r="D1253" i="49"/>
  <c r="K1252" i="49"/>
  <c r="J1252" i="49"/>
  <c r="I1252" i="49"/>
  <c r="G1252" i="49"/>
  <c r="E1252" i="49"/>
  <c r="B1252" i="49"/>
  <c r="K1251" i="49"/>
  <c r="J1251" i="49"/>
  <c r="I1251" i="49"/>
  <c r="G1251" i="49"/>
  <c r="E1251" i="49"/>
  <c r="B1251" i="49"/>
  <c r="K1250" i="49"/>
  <c r="J1250" i="49"/>
  <c r="I1250" i="49"/>
  <c r="G1250" i="49"/>
  <c r="E1250" i="49"/>
  <c r="B1250" i="49"/>
  <c r="K1249" i="49"/>
  <c r="J1249" i="49"/>
  <c r="I1249" i="49"/>
  <c r="G1249" i="49"/>
  <c r="E1249" i="49"/>
  <c r="B1249" i="49"/>
  <c r="K1248" i="49"/>
  <c r="J1248" i="49"/>
  <c r="I1248" i="49"/>
  <c r="G1248" i="49"/>
  <c r="E1248" i="49"/>
  <c r="B1248" i="49"/>
  <c r="K1247" i="49"/>
  <c r="J1247" i="49"/>
  <c r="I1247" i="49"/>
  <c r="G1247" i="49"/>
  <c r="E1247" i="49"/>
  <c r="B1247" i="49"/>
  <c r="K1246" i="49"/>
  <c r="J1246" i="49"/>
  <c r="I1246" i="49"/>
  <c r="G1246" i="49"/>
  <c r="E1246" i="49"/>
  <c r="B1246" i="49"/>
  <c r="K1245" i="49"/>
  <c r="J1245" i="49"/>
  <c r="I1245" i="49"/>
  <c r="G1245" i="49"/>
  <c r="E1245" i="49"/>
  <c r="B1245" i="49"/>
  <c r="K1244" i="49"/>
  <c r="J1244" i="49"/>
  <c r="I1244" i="49"/>
  <c r="G1244" i="49"/>
  <c r="E1244" i="49"/>
  <c r="B1244" i="49"/>
  <c r="K1243" i="49"/>
  <c r="J1243" i="49"/>
  <c r="I1243" i="49"/>
  <c r="G1243" i="49"/>
  <c r="E1243" i="49"/>
  <c r="B1243" i="49"/>
  <c r="K1242" i="49"/>
  <c r="J1242" i="49"/>
  <c r="I1242" i="49"/>
  <c r="G1242" i="49"/>
  <c r="E1242" i="49"/>
  <c r="B1242" i="49"/>
  <c r="K1241" i="49"/>
  <c r="J1241" i="49"/>
  <c r="I1241" i="49"/>
  <c r="G1241" i="49"/>
  <c r="E1241" i="49"/>
  <c r="B1241" i="49"/>
  <c r="K1240" i="49"/>
  <c r="J1240" i="49"/>
  <c r="I1240" i="49"/>
  <c r="G1240" i="49"/>
  <c r="E1240" i="49"/>
  <c r="B1240" i="49"/>
  <c r="K1239" i="49"/>
  <c r="J1239" i="49"/>
  <c r="I1239" i="49"/>
  <c r="G1239" i="49"/>
  <c r="E1239" i="49"/>
  <c r="B1239" i="49"/>
  <c r="K1238" i="49"/>
  <c r="J1238" i="49"/>
  <c r="I1238" i="49"/>
  <c r="G1238" i="49"/>
  <c r="E1238" i="49"/>
  <c r="B1238" i="49"/>
  <c r="K1237" i="49"/>
  <c r="J1237" i="49"/>
  <c r="I1237" i="49"/>
  <c r="G1237" i="49"/>
  <c r="E1237" i="49"/>
  <c r="B1237" i="49"/>
  <c r="K1236" i="49"/>
  <c r="J1236" i="49"/>
  <c r="I1236" i="49"/>
  <c r="G1236" i="49"/>
  <c r="E1236" i="49"/>
  <c r="B1236" i="49"/>
  <c r="K1235" i="49"/>
  <c r="J1235" i="49"/>
  <c r="I1235" i="49"/>
  <c r="G1235" i="49"/>
  <c r="E1235" i="49"/>
  <c r="B1235" i="49"/>
  <c r="K1234" i="49"/>
  <c r="J1234" i="49"/>
  <c r="I1234" i="49"/>
  <c r="G1234" i="49"/>
  <c r="E1234" i="49"/>
  <c r="B1234" i="49"/>
  <c r="K1233" i="49"/>
  <c r="J1233" i="49"/>
  <c r="I1233" i="49"/>
  <c r="G1233" i="49"/>
  <c r="E1233" i="49"/>
  <c r="B1233" i="49"/>
  <c r="K1232" i="49"/>
  <c r="J1232" i="49"/>
  <c r="I1232" i="49"/>
  <c r="G1232" i="49"/>
  <c r="E1232" i="49"/>
  <c r="B1232" i="49"/>
  <c r="K1231" i="49"/>
  <c r="J1231" i="49"/>
  <c r="I1231" i="49"/>
  <c r="G1231" i="49"/>
  <c r="E1231" i="49"/>
  <c r="B1231" i="49"/>
  <c r="K1230" i="49"/>
  <c r="J1230" i="49"/>
  <c r="I1230" i="49"/>
  <c r="G1230" i="49"/>
  <c r="E1230" i="49"/>
  <c r="B1230" i="49"/>
  <c r="K1229" i="49"/>
  <c r="J1229" i="49"/>
  <c r="I1229" i="49"/>
  <c r="G1229" i="49"/>
  <c r="E1229" i="49"/>
  <c r="B1229" i="49"/>
  <c r="K1228" i="49"/>
  <c r="J1228" i="49"/>
  <c r="I1228" i="49"/>
  <c r="G1228" i="49"/>
  <c r="E1228" i="49"/>
  <c r="B1228" i="49"/>
  <c r="K1227" i="49"/>
  <c r="J1227" i="49"/>
  <c r="I1227" i="49"/>
  <c r="G1227" i="49"/>
  <c r="E1227" i="49"/>
  <c r="B1227" i="49"/>
  <c r="K1226" i="49"/>
  <c r="J1226" i="49"/>
  <c r="I1226" i="49"/>
  <c r="G1226" i="49"/>
  <c r="E1226" i="49"/>
  <c r="B1226" i="49"/>
  <c r="H1208" i="49"/>
  <c r="F1208" i="49"/>
  <c r="D1208" i="49"/>
  <c r="K1207" i="49"/>
  <c r="J1207" i="49"/>
  <c r="I1207" i="49"/>
  <c r="G1207" i="49"/>
  <c r="E1207" i="49"/>
  <c r="B1207" i="49"/>
  <c r="K1206" i="49"/>
  <c r="J1206" i="49"/>
  <c r="I1206" i="49"/>
  <c r="G1206" i="49"/>
  <c r="E1206" i="49"/>
  <c r="B1206" i="49"/>
  <c r="K1205" i="49"/>
  <c r="J1205" i="49"/>
  <c r="I1205" i="49"/>
  <c r="G1205" i="49"/>
  <c r="E1205" i="49"/>
  <c r="B1205" i="49"/>
  <c r="K1204" i="49"/>
  <c r="J1204" i="49"/>
  <c r="I1204" i="49"/>
  <c r="G1204" i="49"/>
  <c r="E1204" i="49"/>
  <c r="B1204" i="49"/>
  <c r="K1203" i="49"/>
  <c r="J1203" i="49"/>
  <c r="I1203" i="49"/>
  <c r="G1203" i="49"/>
  <c r="E1203" i="49"/>
  <c r="B1203" i="49"/>
  <c r="K1202" i="49"/>
  <c r="J1202" i="49"/>
  <c r="I1202" i="49"/>
  <c r="G1202" i="49"/>
  <c r="E1202" i="49"/>
  <c r="B1202" i="49"/>
  <c r="K1201" i="49"/>
  <c r="J1201" i="49"/>
  <c r="I1201" i="49"/>
  <c r="G1201" i="49"/>
  <c r="E1201" i="49"/>
  <c r="B1201" i="49"/>
  <c r="K1200" i="49"/>
  <c r="J1200" i="49"/>
  <c r="I1200" i="49"/>
  <c r="G1200" i="49"/>
  <c r="E1200" i="49"/>
  <c r="B1200" i="49"/>
  <c r="K1199" i="49"/>
  <c r="J1199" i="49"/>
  <c r="I1199" i="49"/>
  <c r="G1199" i="49"/>
  <c r="E1199" i="49"/>
  <c r="B1199" i="49"/>
  <c r="K1198" i="49"/>
  <c r="J1198" i="49"/>
  <c r="I1198" i="49"/>
  <c r="G1198" i="49"/>
  <c r="E1198" i="49"/>
  <c r="B1198" i="49"/>
  <c r="K1197" i="49"/>
  <c r="J1197" i="49"/>
  <c r="I1197" i="49"/>
  <c r="G1197" i="49"/>
  <c r="E1197" i="49"/>
  <c r="B1197" i="49"/>
  <c r="K1196" i="49"/>
  <c r="J1196" i="49"/>
  <c r="I1196" i="49"/>
  <c r="G1196" i="49"/>
  <c r="E1196" i="49"/>
  <c r="B1196" i="49"/>
  <c r="K1195" i="49"/>
  <c r="J1195" i="49"/>
  <c r="I1195" i="49"/>
  <c r="G1195" i="49"/>
  <c r="E1195" i="49"/>
  <c r="B1195" i="49"/>
  <c r="K1194" i="49"/>
  <c r="J1194" i="49"/>
  <c r="I1194" i="49"/>
  <c r="G1194" i="49"/>
  <c r="E1194" i="49"/>
  <c r="B1194" i="49"/>
  <c r="K1193" i="49"/>
  <c r="J1193" i="49"/>
  <c r="I1193" i="49"/>
  <c r="G1193" i="49"/>
  <c r="E1193" i="49"/>
  <c r="B1193" i="49"/>
  <c r="K1192" i="49"/>
  <c r="J1192" i="49"/>
  <c r="I1192" i="49"/>
  <c r="G1192" i="49"/>
  <c r="E1192" i="49"/>
  <c r="B1192" i="49"/>
  <c r="K1191" i="49"/>
  <c r="J1191" i="49"/>
  <c r="I1191" i="49"/>
  <c r="G1191" i="49"/>
  <c r="E1191" i="49"/>
  <c r="B1191" i="49"/>
  <c r="K1190" i="49"/>
  <c r="J1190" i="49"/>
  <c r="I1190" i="49"/>
  <c r="G1190" i="49"/>
  <c r="E1190" i="49"/>
  <c r="B1190" i="49"/>
  <c r="K1189" i="49"/>
  <c r="J1189" i="49"/>
  <c r="I1189" i="49"/>
  <c r="G1189" i="49"/>
  <c r="E1189" i="49"/>
  <c r="B1189" i="49"/>
  <c r="K1188" i="49"/>
  <c r="J1188" i="49"/>
  <c r="I1188" i="49"/>
  <c r="G1188" i="49"/>
  <c r="E1188" i="49"/>
  <c r="B1188" i="49"/>
  <c r="K1187" i="49"/>
  <c r="J1187" i="49"/>
  <c r="I1187" i="49"/>
  <c r="G1187" i="49"/>
  <c r="E1187" i="49"/>
  <c r="B1187" i="49"/>
  <c r="K1186" i="49"/>
  <c r="J1186" i="49"/>
  <c r="I1186" i="49"/>
  <c r="G1186" i="49"/>
  <c r="E1186" i="49"/>
  <c r="B1186" i="49"/>
  <c r="K1185" i="49"/>
  <c r="J1185" i="49"/>
  <c r="I1185" i="49"/>
  <c r="G1185" i="49"/>
  <c r="E1185" i="49"/>
  <c r="B1185" i="49"/>
  <c r="K1184" i="49"/>
  <c r="J1184" i="49"/>
  <c r="I1184" i="49"/>
  <c r="G1184" i="49"/>
  <c r="E1184" i="49"/>
  <c r="B1184" i="49"/>
  <c r="K1183" i="49"/>
  <c r="J1183" i="49"/>
  <c r="I1183" i="49"/>
  <c r="G1183" i="49"/>
  <c r="E1183" i="49"/>
  <c r="B1183" i="49"/>
  <c r="K1182" i="49"/>
  <c r="J1182" i="49"/>
  <c r="I1182" i="49"/>
  <c r="G1182" i="49"/>
  <c r="E1182" i="49"/>
  <c r="B1182" i="49"/>
  <c r="K1181" i="49"/>
  <c r="J1181" i="49"/>
  <c r="I1181" i="49"/>
  <c r="G1181" i="49"/>
  <c r="E1181" i="49"/>
  <c r="B1181" i="49"/>
  <c r="H1163" i="49"/>
  <c r="F1163" i="49"/>
  <c r="D1163" i="49"/>
  <c r="K1162" i="49"/>
  <c r="J1162" i="49"/>
  <c r="I1162" i="49"/>
  <c r="G1162" i="49"/>
  <c r="E1162" i="49"/>
  <c r="B1162" i="49"/>
  <c r="K1161" i="49"/>
  <c r="J1161" i="49"/>
  <c r="I1161" i="49"/>
  <c r="G1161" i="49"/>
  <c r="E1161" i="49"/>
  <c r="B1161" i="49"/>
  <c r="K1160" i="49"/>
  <c r="J1160" i="49"/>
  <c r="I1160" i="49"/>
  <c r="G1160" i="49"/>
  <c r="E1160" i="49"/>
  <c r="B1160" i="49"/>
  <c r="K1159" i="49"/>
  <c r="J1159" i="49"/>
  <c r="I1159" i="49"/>
  <c r="G1159" i="49"/>
  <c r="E1159" i="49"/>
  <c r="B1159" i="49"/>
  <c r="K1158" i="49"/>
  <c r="J1158" i="49"/>
  <c r="I1158" i="49"/>
  <c r="G1158" i="49"/>
  <c r="E1158" i="49"/>
  <c r="B1158" i="49"/>
  <c r="K1157" i="49"/>
  <c r="J1157" i="49"/>
  <c r="I1157" i="49"/>
  <c r="G1157" i="49"/>
  <c r="E1157" i="49"/>
  <c r="B1157" i="49"/>
  <c r="K1156" i="49"/>
  <c r="J1156" i="49"/>
  <c r="I1156" i="49"/>
  <c r="G1156" i="49"/>
  <c r="E1156" i="49"/>
  <c r="B1156" i="49"/>
  <c r="K1155" i="49"/>
  <c r="J1155" i="49"/>
  <c r="I1155" i="49"/>
  <c r="G1155" i="49"/>
  <c r="E1155" i="49"/>
  <c r="B1155" i="49"/>
  <c r="K1154" i="49"/>
  <c r="J1154" i="49"/>
  <c r="I1154" i="49"/>
  <c r="G1154" i="49"/>
  <c r="E1154" i="49"/>
  <c r="B1154" i="49"/>
  <c r="K1153" i="49"/>
  <c r="J1153" i="49"/>
  <c r="I1153" i="49"/>
  <c r="G1153" i="49"/>
  <c r="E1153" i="49"/>
  <c r="B1153" i="49"/>
  <c r="K1152" i="49"/>
  <c r="J1152" i="49"/>
  <c r="I1152" i="49"/>
  <c r="G1152" i="49"/>
  <c r="E1152" i="49"/>
  <c r="B1152" i="49"/>
  <c r="K1151" i="49"/>
  <c r="J1151" i="49"/>
  <c r="I1151" i="49"/>
  <c r="G1151" i="49"/>
  <c r="E1151" i="49"/>
  <c r="B1151" i="49"/>
  <c r="K1150" i="49"/>
  <c r="J1150" i="49"/>
  <c r="I1150" i="49"/>
  <c r="G1150" i="49"/>
  <c r="E1150" i="49"/>
  <c r="B1150" i="49"/>
  <c r="K1149" i="49"/>
  <c r="J1149" i="49"/>
  <c r="I1149" i="49"/>
  <c r="G1149" i="49"/>
  <c r="E1149" i="49"/>
  <c r="B1149" i="49"/>
  <c r="K1148" i="49"/>
  <c r="J1148" i="49"/>
  <c r="I1148" i="49"/>
  <c r="G1148" i="49"/>
  <c r="E1148" i="49"/>
  <c r="B1148" i="49"/>
  <c r="K1147" i="49"/>
  <c r="J1147" i="49"/>
  <c r="I1147" i="49"/>
  <c r="G1147" i="49"/>
  <c r="E1147" i="49"/>
  <c r="B1147" i="49"/>
  <c r="K1146" i="49"/>
  <c r="J1146" i="49"/>
  <c r="I1146" i="49"/>
  <c r="G1146" i="49"/>
  <c r="E1146" i="49"/>
  <c r="B1146" i="49"/>
  <c r="K1145" i="49"/>
  <c r="J1145" i="49"/>
  <c r="I1145" i="49"/>
  <c r="G1145" i="49"/>
  <c r="E1145" i="49"/>
  <c r="B1145" i="49"/>
  <c r="K1144" i="49"/>
  <c r="J1144" i="49"/>
  <c r="I1144" i="49"/>
  <c r="G1144" i="49"/>
  <c r="E1144" i="49"/>
  <c r="B1144" i="49"/>
  <c r="K1143" i="49"/>
  <c r="J1143" i="49"/>
  <c r="I1143" i="49"/>
  <c r="G1143" i="49"/>
  <c r="E1143" i="49"/>
  <c r="B1143" i="49"/>
  <c r="K1142" i="49"/>
  <c r="J1142" i="49"/>
  <c r="I1142" i="49"/>
  <c r="G1142" i="49"/>
  <c r="E1142" i="49"/>
  <c r="B1142" i="49"/>
  <c r="K1141" i="49"/>
  <c r="J1141" i="49"/>
  <c r="I1141" i="49"/>
  <c r="G1141" i="49"/>
  <c r="E1141" i="49"/>
  <c r="B1141" i="49"/>
  <c r="K1140" i="49"/>
  <c r="J1140" i="49"/>
  <c r="I1140" i="49"/>
  <c r="G1140" i="49"/>
  <c r="E1140" i="49"/>
  <c r="B1140" i="49"/>
  <c r="K1139" i="49"/>
  <c r="J1139" i="49"/>
  <c r="I1139" i="49"/>
  <c r="G1139" i="49"/>
  <c r="E1139" i="49"/>
  <c r="B1139" i="49"/>
  <c r="K1138" i="49"/>
  <c r="J1138" i="49"/>
  <c r="I1138" i="49"/>
  <c r="G1138" i="49"/>
  <c r="E1138" i="49"/>
  <c r="B1138" i="49"/>
  <c r="K1137" i="49"/>
  <c r="J1137" i="49"/>
  <c r="I1137" i="49"/>
  <c r="G1137" i="49"/>
  <c r="E1137" i="49"/>
  <c r="B1137" i="49"/>
  <c r="K1136" i="49"/>
  <c r="J1136" i="49"/>
  <c r="I1136" i="49"/>
  <c r="G1136" i="49"/>
  <c r="E1136" i="49"/>
  <c r="B1136" i="49"/>
  <c r="H1118" i="49"/>
  <c r="F1118" i="49"/>
  <c r="D1118" i="49"/>
  <c r="K1117" i="49"/>
  <c r="J1117" i="49"/>
  <c r="I1117" i="49"/>
  <c r="G1117" i="49"/>
  <c r="E1117" i="49"/>
  <c r="B1117" i="49"/>
  <c r="K1116" i="49"/>
  <c r="J1116" i="49"/>
  <c r="I1116" i="49"/>
  <c r="G1116" i="49"/>
  <c r="E1116" i="49"/>
  <c r="B1116" i="49"/>
  <c r="K1115" i="49"/>
  <c r="J1115" i="49"/>
  <c r="I1115" i="49"/>
  <c r="G1115" i="49"/>
  <c r="E1115" i="49"/>
  <c r="B1115" i="49"/>
  <c r="K1114" i="49"/>
  <c r="J1114" i="49"/>
  <c r="I1114" i="49"/>
  <c r="G1114" i="49"/>
  <c r="E1114" i="49"/>
  <c r="B1114" i="49"/>
  <c r="K1113" i="49"/>
  <c r="J1113" i="49"/>
  <c r="I1113" i="49"/>
  <c r="G1113" i="49"/>
  <c r="E1113" i="49"/>
  <c r="B1113" i="49"/>
  <c r="K1112" i="49"/>
  <c r="J1112" i="49"/>
  <c r="I1112" i="49"/>
  <c r="G1112" i="49"/>
  <c r="E1112" i="49"/>
  <c r="B1112" i="49"/>
  <c r="K1111" i="49"/>
  <c r="J1111" i="49"/>
  <c r="I1111" i="49"/>
  <c r="G1111" i="49"/>
  <c r="E1111" i="49"/>
  <c r="B1111" i="49"/>
  <c r="K1110" i="49"/>
  <c r="J1110" i="49"/>
  <c r="I1110" i="49"/>
  <c r="G1110" i="49"/>
  <c r="E1110" i="49"/>
  <c r="B1110" i="49"/>
  <c r="K1109" i="49"/>
  <c r="J1109" i="49"/>
  <c r="I1109" i="49"/>
  <c r="G1109" i="49"/>
  <c r="E1109" i="49"/>
  <c r="B1109" i="49"/>
  <c r="K1108" i="49"/>
  <c r="J1108" i="49"/>
  <c r="I1108" i="49"/>
  <c r="G1108" i="49"/>
  <c r="E1108" i="49"/>
  <c r="B1108" i="49"/>
  <c r="K1107" i="49"/>
  <c r="J1107" i="49"/>
  <c r="I1107" i="49"/>
  <c r="G1107" i="49"/>
  <c r="E1107" i="49"/>
  <c r="B1107" i="49"/>
  <c r="K1106" i="49"/>
  <c r="J1106" i="49"/>
  <c r="I1106" i="49"/>
  <c r="G1106" i="49"/>
  <c r="E1106" i="49"/>
  <c r="B1106" i="49"/>
  <c r="K1105" i="49"/>
  <c r="J1105" i="49"/>
  <c r="I1105" i="49"/>
  <c r="G1105" i="49"/>
  <c r="E1105" i="49"/>
  <c r="B1105" i="49"/>
  <c r="K1104" i="49"/>
  <c r="J1104" i="49"/>
  <c r="I1104" i="49"/>
  <c r="G1104" i="49"/>
  <c r="E1104" i="49"/>
  <c r="B1104" i="49"/>
  <c r="K1103" i="49"/>
  <c r="J1103" i="49"/>
  <c r="I1103" i="49"/>
  <c r="G1103" i="49"/>
  <c r="E1103" i="49"/>
  <c r="B1103" i="49"/>
  <c r="K1102" i="49"/>
  <c r="J1102" i="49"/>
  <c r="I1102" i="49"/>
  <c r="G1102" i="49"/>
  <c r="E1102" i="49"/>
  <c r="B1102" i="49"/>
  <c r="K1101" i="49"/>
  <c r="J1101" i="49"/>
  <c r="I1101" i="49"/>
  <c r="G1101" i="49"/>
  <c r="E1101" i="49"/>
  <c r="B1101" i="49"/>
  <c r="K1100" i="49"/>
  <c r="J1100" i="49"/>
  <c r="I1100" i="49"/>
  <c r="G1100" i="49"/>
  <c r="E1100" i="49"/>
  <c r="B1100" i="49"/>
  <c r="K1099" i="49"/>
  <c r="J1099" i="49"/>
  <c r="I1099" i="49"/>
  <c r="G1099" i="49"/>
  <c r="E1099" i="49"/>
  <c r="B1099" i="49"/>
  <c r="K1098" i="49"/>
  <c r="J1098" i="49"/>
  <c r="I1098" i="49"/>
  <c r="G1098" i="49"/>
  <c r="E1098" i="49"/>
  <c r="B1098" i="49"/>
  <c r="K1097" i="49"/>
  <c r="J1097" i="49"/>
  <c r="I1097" i="49"/>
  <c r="G1097" i="49"/>
  <c r="E1097" i="49"/>
  <c r="B1097" i="49"/>
  <c r="K1096" i="49"/>
  <c r="J1096" i="49"/>
  <c r="I1096" i="49"/>
  <c r="G1096" i="49"/>
  <c r="E1096" i="49"/>
  <c r="B1096" i="49"/>
  <c r="K1095" i="49"/>
  <c r="J1095" i="49"/>
  <c r="I1095" i="49"/>
  <c r="G1095" i="49"/>
  <c r="E1095" i="49"/>
  <c r="B1095" i="49"/>
  <c r="K1094" i="49"/>
  <c r="J1094" i="49"/>
  <c r="I1094" i="49"/>
  <c r="G1094" i="49"/>
  <c r="E1094" i="49"/>
  <c r="B1094" i="49"/>
  <c r="K1093" i="49"/>
  <c r="J1093" i="49"/>
  <c r="I1093" i="49"/>
  <c r="G1093" i="49"/>
  <c r="E1093" i="49"/>
  <c r="B1093" i="49"/>
  <c r="K1092" i="49"/>
  <c r="J1092" i="49"/>
  <c r="I1092" i="49"/>
  <c r="G1092" i="49"/>
  <c r="E1092" i="49"/>
  <c r="B1092" i="49"/>
  <c r="K1091" i="49"/>
  <c r="J1091" i="49"/>
  <c r="I1091" i="49"/>
  <c r="G1091" i="49"/>
  <c r="E1091" i="49"/>
  <c r="B1091" i="49"/>
  <c r="H1073" i="49"/>
  <c r="F1073" i="49"/>
  <c r="D1073" i="49"/>
  <c r="K1072" i="49"/>
  <c r="J1072" i="49"/>
  <c r="I1072" i="49"/>
  <c r="G1072" i="49"/>
  <c r="E1072" i="49"/>
  <c r="B1072" i="49"/>
  <c r="K1071" i="49"/>
  <c r="J1071" i="49"/>
  <c r="I1071" i="49"/>
  <c r="G1071" i="49"/>
  <c r="E1071" i="49"/>
  <c r="B1071" i="49"/>
  <c r="K1070" i="49"/>
  <c r="J1070" i="49"/>
  <c r="I1070" i="49"/>
  <c r="G1070" i="49"/>
  <c r="E1070" i="49"/>
  <c r="B1070" i="49"/>
  <c r="K1069" i="49"/>
  <c r="J1069" i="49"/>
  <c r="I1069" i="49"/>
  <c r="G1069" i="49"/>
  <c r="E1069" i="49"/>
  <c r="B1069" i="49"/>
  <c r="K1068" i="49"/>
  <c r="J1068" i="49"/>
  <c r="I1068" i="49"/>
  <c r="G1068" i="49"/>
  <c r="E1068" i="49"/>
  <c r="B1068" i="49"/>
  <c r="K1067" i="49"/>
  <c r="J1067" i="49"/>
  <c r="I1067" i="49"/>
  <c r="G1067" i="49"/>
  <c r="E1067" i="49"/>
  <c r="B1067" i="49"/>
  <c r="K1066" i="49"/>
  <c r="J1066" i="49"/>
  <c r="I1066" i="49"/>
  <c r="G1066" i="49"/>
  <c r="E1066" i="49"/>
  <c r="B1066" i="49"/>
  <c r="K1065" i="49"/>
  <c r="J1065" i="49"/>
  <c r="I1065" i="49"/>
  <c r="G1065" i="49"/>
  <c r="E1065" i="49"/>
  <c r="B1065" i="49"/>
  <c r="K1064" i="49"/>
  <c r="J1064" i="49"/>
  <c r="I1064" i="49"/>
  <c r="G1064" i="49"/>
  <c r="E1064" i="49"/>
  <c r="B1064" i="49"/>
  <c r="K1063" i="49"/>
  <c r="J1063" i="49"/>
  <c r="I1063" i="49"/>
  <c r="G1063" i="49"/>
  <c r="E1063" i="49"/>
  <c r="B1063" i="49"/>
  <c r="K1062" i="49"/>
  <c r="J1062" i="49"/>
  <c r="I1062" i="49"/>
  <c r="G1062" i="49"/>
  <c r="E1062" i="49"/>
  <c r="B1062" i="49"/>
  <c r="K1061" i="49"/>
  <c r="J1061" i="49"/>
  <c r="I1061" i="49"/>
  <c r="G1061" i="49"/>
  <c r="E1061" i="49"/>
  <c r="B1061" i="49"/>
  <c r="K1060" i="49"/>
  <c r="J1060" i="49"/>
  <c r="I1060" i="49"/>
  <c r="G1060" i="49"/>
  <c r="E1060" i="49"/>
  <c r="B1060" i="49"/>
  <c r="K1059" i="49"/>
  <c r="J1059" i="49"/>
  <c r="I1059" i="49"/>
  <c r="G1059" i="49"/>
  <c r="E1059" i="49"/>
  <c r="B1059" i="49"/>
  <c r="K1058" i="49"/>
  <c r="J1058" i="49"/>
  <c r="I1058" i="49"/>
  <c r="G1058" i="49"/>
  <c r="E1058" i="49"/>
  <c r="B1058" i="49"/>
  <c r="K1057" i="49"/>
  <c r="J1057" i="49"/>
  <c r="I1057" i="49"/>
  <c r="G1057" i="49"/>
  <c r="E1057" i="49"/>
  <c r="B1057" i="49"/>
  <c r="K1056" i="49"/>
  <c r="J1056" i="49"/>
  <c r="I1056" i="49"/>
  <c r="G1056" i="49"/>
  <c r="E1056" i="49"/>
  <c r="B1056" i="49"/>
  <c r="K1055" i="49"/>
  <c r="J1055" i="49"/>
  <c r="I1055" i="49"/>
  <c r="G1055" i="49"/>
  <c r="E1055" i="49"/>
  <c r="B1055" i="49"/>
  <c r="K1054" i="49"/>
  <c r="J1054" i="49"/>
  <c r="I1054" i="49"/>
  <c r="G1054" i="49"/>
  <c r="E1054" i="49"/>
  <c r="B1054" i="49"/>
  <c r="K1053" i="49"/>
  <c r="J1053" i="49"/>
  <c r="I1053" i="49"/>
  <c r="G1053" i="49"/>
  <c r="E1053" i="49"/>
  <c r="B1053" i="49"/>
  <c r="K1052" i="49"/>
  <c r="J1052" i="49"/>
  <c r="I1052" i="49"/>
  <c r="G1052" i="49"/>
  <c r="E1052" i="49"/>
  <c r="B1052" i="49"/>
  <c r="K1051" i="49"/>
  <c r="J1051" i="49"/>
  <c r="I1051" i="49"/>
  <c r="G1051" i="49"/>
  <c r="E1051" i="49"/>
  <c r="B1051" i="49"/>
  <c r="K1050" i="49"/>
  <c r="J1050" i="49"/>
  <c r="I1050" i="49"/>
  <c r="G1050" i="49"/>
  <c r="E1050" i="49"/>
  <c r="B1050" i="49"/>
  <c r="K1049" i="49"/>
  <c r="J1049" i="49"/>
  <c r="I1049" i="49"/>
  <c r="G1049" i="49"/>
  <c r="E1049" i="49"/>
  <c r="B1049" i="49"/>
  <c r="K1048" i="49"/>
  <c r="J1048" i="49"/>
  <c r="I1048" i="49"/>
  <c r="G1048" i="49"/>
  <c r="E1048" i="49"/>
  <c r="B1048" i="49"/>
  <c r="K1047" i="49"/>
  <c r="J1047" i="49"/>
  <c r="I1047" i="49"/>
  <c r="G1047" i="49"/>
  <c r="E1047" i="49"/>
  <c r="B1047" i="49"/>
  <c r="K1046" i="49"/>
  <c r="J1046" i="49"/>
  <c r="I1046" i="49"/>
  <c r="G1046" i="49"/>
  <c r="E1046" i="49"/>
  <c r="B1046" i="49"/>
  <c r="H1028" i="49"/>
  <c r="F1028" i="49"/>
  <c r="D1028" i="49"/>
  <c r="K1027" i="49"/>
  <c r="J1027" i="49"/>
  <c r="I1027" i="49"/>
  <c r="G1027" i="49"/>
  <c r="E1027" i="49"/>
  <c r="B1027" i="49"/>
  <c r="K1026" i="49"/>
  <c r="J1026" i="49"/>
  <c r="I1026" i="49"/>
  <c r="G1026" i="49"/>
  <c r="E1026" i="49"/>
  <c r="B1026" i="49"/>
  <c r="K1025" i="49"/>
  <c r="J1025" i="49"/>
  <c r="I1025" i="49"/>
  <c r="G1025" i="49"/>
  <c r="E1025" i="49"/>
  <c r="B1025" i="49"/>
  <c r="K1024" i="49"/>
  <c r="J1024" i="49"/>
  <c r="I1024" i="49"/>
  <c r="G1024" i="49"/>
  <c r="E1024" i="49"/>
  <c r="B1024" i="49"/>
  <c r="K1023" i="49"/>
  <c r="J1023" i="49"/>
  <c r="I1023" i="49"/>
  <c r="G1023" i="49"/>
  <c r="E1023" i="49"/>
  <c r="B1023" i="49"/>
  <c r="K1022" i="49"/>
  <c r="J1022" i="49"/>
  <c r="I1022" i="49"/>
  <c r="G1022" i="49"/>
  <c r="E1022" i="49"/>
  <c r="B1022" i="49"/>
  <c r="K1021" i="49"/>
  <c r="J1021" i="49"/>
  <c r="I1021" i="49"/>
  <c r="G1021" i="49"/>
  <c r="E1021" i="49"/>
  <c r="B1021" i="49"/>
  <c r="K1020" i="49"/>
  <c r="J1020" i="49"/>
  <c r="I1020" i="49"/>
  <c r="G1020" i="49"/>
  <c r="E1020" i="49"/>
  <c r="B1020" i="49"/>
  <c r="K1019" i="49"/>
  <c r="J1019" i="49"/>
  <c r="I1019" i="49"/>
  <c r="G1019" i="49"/>
  <c r="E1019" i="49"/>
  <c r="B1019" i="49"/>
  <c r="K1018" i="49"/>
  <c r="J1018" i="49"/>
  <c r="I1018" i="49"/>
  <c r="G1018" i="49"/>
  <c r="E1018" i="49"/>
  <c r="B1018" i="49"/>
  <c r="K1017" i="49"/>
  <c r="J1017" i="49"/>
  <c r="I1017" i="49"/>
  <c r="G1017" i="49"/>
  <c r="E1017" i="49"/>
  <c r="B1017" i="49"/>
  <c r="K1016" i="49"/>
  <c r="J1016" i="49"/>
  <c r="I1016" i="49"/>
  <c r="G1016" i="49"/>
  <c r="E1016" i="49"/>
  <c r="B1016" i="49"/>
  <c r="K1015" i="49"/>
  <c r="J1015" i="49"/>
  <c r="I1015" i="49"/>
  <c r="G1015" i="49"/>
  <c r="E1015" i="49"/>
  <c r="B1015" i="49"/>
  <c r="K1014" i="49"/>
  <c r="J1014" i="49"/>
  <c r="I1014" i="49"/>
  <c r="G1014" i="49"/>
  <c r="E1014" i="49"/>
  <c r="B1014" i="49"/>
  <c r="K1013" i="49"/>
  <c r="J1013" i="49"/>
  <c r="I1013" i="49"/>
  <c r="G1013" i="49"/>
  <c r="E1013" i="49"/>
  <c r="B1013" i="49"/>
  <c r="K1012" i="49"/>
  <c r="J1012" i="49"/>
  <c r="I1012" i="49"/>
  <c r="G1012" i="49"/>
  <c r="E1012" i="49"/>
  <c r="B1012" i="49"/>
  <c r="K1011" i="49"/>
  <c r="J1011" i="49"/>
  <c r="I1011" i="49"/>
  <c r="G1011" i="49"/>
  <c r="E1011" i="49"/>
  <c r="B1011" i="49"/>
  <c r="K1010" i="49"/>
  <c r="J1010" i="49"/>
  <c r="I1010" i="49"/>
  <c r="G1010" i="49"/>
  <c r="E1010" i="49"/>
  <c r="B1010" i="49"/>
  <c r="K1009" i="49"/>
  <c r="J1009" i="49"/>
  <c r="I1009" i="49"/>
  <c r="G1009" i="49"/>
  <c r="E1009" i="49"/>
  <c r="B1009" i="49"/>
  <c r="K1008" i="49"/>
  <c r="J1008" i="49"/>
  <c r="I1008" i="49"/>
  <c r="G1008" i="49"/>
  <c r="E1008" i="49"/>
  <c r="B1008" i="49"/>
  <c r="K1007" i="49"/>
  <c r="J1007" i="49"/>
  <c r="I1007" i="49"/>
  <c r="G1007" i="49"/>
  <c r="E1007" i="49"/>
  <c r="B1007" i="49"/>
  <c r="K1006" i="49"/>
  <c r="J1006" i="49"/>
  <c r="I1006" i="49"/>
  <c r="G1006" i="49"/>
  <c r="E1006" i="49"/>
  <c r="B1006" i="49"/>
  <c r="K1005" i="49"/>
  <c r="J1005" i="49"/>
  <c r="I1005" i="49"/>
  <c r="G1005" i="49"/>
  <c r="E1005" i="49"/>
  <c r="B1005" i="49"/>
  <c r="K1004" i="49"/>
  <c r="J1004" i="49"/>
  <c r="I1004" i="49"/>
  <c r="G1004" i="49"/>
  <c r="E1004" i="49"/>
  <c r="B1004" i="49"/>
  <c r="K1003" i="49"/>
  <c r="J1003" i="49"/>
  <c r="I1003" i="49"/>
  <c r="G1003" i="49"/>
  <c r="E1003" i="49"/>
  <c r="B1003" i="49"/>
  <c r="K1002" i="49"/>
  <c r="J1002" i="49"/>
  <c r="I1002" i="49"/>
  <c r="G1002" i="49"/>
  <c r="E1002" i="49"/>
  <c r="B1002" i="49"/>
  <c r="K1001" i="49"/>
  <c r="J1001" i="49"/>
  <c r="I1001" i="49"/>
  <c r="G1001" i="49"/>
  <c r="E1001" i="49"/>
  <c r="B1001" i="49"/>
  <c r="H983" i="49"/>
  <c r="F983" i="49"/>
  <c r="D983" i="49"/>
  <c r="K982" i="49"/>
  <c r="J982" i="49"/>
  <c r="I982" i="49"/>
  <c r="G982" i="49"/>
  <c r="E982" i="49"/>
  <c r="B982" i="49"/>
  <c r="K981" i="49"/>
  <c r="J981" i="49"/>
  <c r="I981" i="49"/>
  <c r="G981" i="49"/>
  <c r="E981" i="49"/>
  <c r="B981" i="49"/>
  <c r="K980" i="49"/>
  <c r="J980" i="49"/>
  <c r="I980" i="49"/>
  <c r="G980" i="49"/>
  <c r="E980" i="49"/>
  <c r="B980" i="49"/>
  <c r="K979" i="49"/>
  <c r="J979" i="49"/>
  <c r="I979" i="49"/>
  <c r="G979" i="49"/>
  <c r="E979" i="49"/>
  <c r="B979" i="49"/>
  <c r="K978" i="49"/>
  <c r="J978" i="49"/>
  <c r="I978" i="49"/>
  <c r="G978" i="49"/>
  <c r="E978" i="49"/>
  <c r="B978" i="49"/>
  <c r="K977" i="49"/>
  <c r="J977" i="49"/>
  <c r="I977" i="49"/>
  <c r="G977" i="49"/>
  <c r="E977" i="49"/>
  <c r="B977" i="49"/>
  <c r="K976" i="49"/>
  <c r="J976" i="49"/>
  <c r="I976" i="49"/>
  <c r="G976" i="49"/>
  <c r="E976" i="49"/>
  <c r="B976" i="49"/>
  <c r="K975" i="49"/>
  <c r="J975" i="49"/>
  <c r="I975" i="49"/>
  <c r="G975" i="49"/>
  <c r="E975" i="49"/>
  <c r="B975" i="49"/>
  <c r="K974" i="49"/>
  <c r="J974" i="49"/>
  <c r="I974" i="49"/>
  <c r="G974" i="49"/>
  <c r="E974" i="49"/>
  <c r="B974" i="49"/>
  <c r="K973" i="49"/>
  <c r="J973" i="49"/>
  <c r="I973" i="49"/>
  <c r="G973" i="49"/>
  <c r="E973" i="49"/>
  <c r="B973" i="49"/>
  <c r="K972" i="49"/>
  <c r="J972" i="49"/>
  <c r="I972" i="49"/>
  <c r="G972" i="49"/>
  <c r="E972" i="49"/>
  <c r="B972" i="49"/>
  <c r="K971" i="49"/>
  <c r="J971" i="49"/>
  <c r="I971" i="49"/>
  <c r="G971" i="49"/>
  <c r="E971" i="49"/>
  <c r="B971" i="49"/>
  <c r="K970" i="49"/>
  <c r="J970" i="49"/>
  <c r="I970" i="49"/>
  <c r="G970" i="49"/>
  <c r="E970" i="49"/>
  <c r="B970" i="49"/>
  <c r="K969" i="49"/>
  <c r="J969" i="49"/>
  <c r="I969" i="49"/>
  <c r="G969" i="49"/>
  <c r="E969" i="49"/>
  <c r="B969" i="49"/>
  <c r="K968" i="49"/>
  <c r="J968" i="49"/>
  <c r="I968" i="49"/>
  <c r="G968" i="49"/>
  <c r="E968" i="49"/>
  <c r="B968" i="49"/>
  <c r="K967" i="49"/>
  <c r="J967" i="49"/>
  <c r="I967" i="49"/>
  <c r="G967" i="49"/>
  <c r="E967" i="49"/>
  <c r="B967" i="49"/>
  <c r="K966" i="49"/>
  <c r="J966" i="49"/>
  <c r="I966" i="49"/>
  <c r="G966" i="49"/>
  <c r="E966" i="49"/>
  <c r="B966" i="49"/>
  <c r="K965" i="49"/>
  <c r="J965" i="49"/>
  <c r="I965" i="49"/>
  <c r="G965" i="49"/>
  <c r="E965" i="49"/>
  <c r="B965" i="49"/>
  <c r="K964" i="49"/>
  <c r="J964" i="49"/>
  <c r="I964" i="49"/>
  <c r="G964" i="49"/>
  <c r="E964" i="49"/>
  <c r="B964" i="49"/>
  <c r="K963" i="49"/>
  <c r="J963" i="49"/>
  <c r="I963" i="49"/>
  <c r="G963" i="49"/>
  <c r="E963" i="49"/>
  <c r="B963" i="49"/>
  <c r="K962" i="49"/>
  <c r="J962" i="49"/>
  <c r="I962" i="49"/>
  <c r="G962" i="49"/>
  <c r="E962" i="49"/>
  <c r="B962" i="49"/>
  <c r="K961" i="49"/>
  <c r="J961" i="49"/>
  <c r="I961" i="49"/>
  <c r="G961" i="49"/>
  <c r="E961" i="49"/>
  <c r="B961" i="49"/>
  <c r="K960" i="49"/>
  <c r="J960" i="49"/>
  <c r="I960" i="49"/>
  <c r="G960" i="49"/>
  <c r="E960" i="49"/>
  <c r="B960" i="49"/>
  <c r="K959" i="49"/>
  <c r="J959" i="49"/>
  <c r="I959" i="49"/>
  <c r="G959" i="49"/>
  <c r="E959" i="49"/>
  <c r="B959" i="49"/>
  <c r="K958" i="49"/>
  <c r="J958" i="49"/>
  <c r="I958" i="49"/>
  <c r="G958" i="49"/>
  <c r="E958" i="49"/>
  <c r="B958" i="49"/>
  <c r="K957" i="49"/>
  <c r="J957" i="49"/>
  <c r="I957" i="49"/>
  <c r="G957" i="49"/>
  <c r="E957" i="49"/>
  <c r="B957" i="49"/>
  <c r="K956" i="49"/>
  <c r="J956" i="49"/>
  <c r="I956" i="49"/>
  <c r="G956" i="49"/>
  <c r="E956" i="49"/>
  <c r="B956" i="49"/>
  <c r="H938" i="49"/>
  <c r="F938" i="49"/>
  <c r="D938" i="49"/>
  <c r="K937" i="49"/>
  <c r="J937" i="49"/>
  <c r="I937" i="49"/>
  <c r="G937" i="49"/>
  <c r="E937" i="49"/>
  <c r="B937" i="49"/>
  <c r="K936" i="49"/>
  <c r="J936" i="49"/>
  <c r="I936" i="49"/>
  <c r="G936" i="49"/>
  <c r="E936" i="49"/>
  <c r="B936" i="49"/>
  <c r="K935" i="49"/>
  <c r="J935" i="49"/>
  <c r="I935" i="49"/>
  <c r="G935" i="49"/>
  <c r="E935" i="49"/>
  <c r="B935" i="49"/>
  <c r="K934" i="49"/>
  <c r="J934" i="49"/>
  <c r="I934" i="49"/>
  <c r="G934" i="49"/>
  <c r="E934" i="49"/>
  <c r="B934" i="49"/>
  <c r="K933" i="49"/>
  <c r="J933" i="49"/>
  <c r="I933" i="49"/>
  <c r="G933" i="49"/>
  <c r="E933" i="49"/>
  <c r="B933" i="49"/>
  <c r="K932" i="49"/>
  <c r="J932" i="49"/>
  <c r="I932" i="49"/>
  <c r="G932" i="49"/>
  <c r="E932" i="49"/>
  <c r="B932" i="49"/>
  <c r="K931" i="49"/>
  <c r="J931" i="49"/>
  <c r="I931" i="49"/>
  <c r="G931" i="49"/>
  <c r="E931" i="49"/>
  <c r="B931" i="49"/>
  <c r="K930" i="49"/>
  <c r="J930" i="49"/>
  <c r="I930" i="49"/>
  <c r="G930" i="49"/>
  <c r="E930" i="49"/>
  <c r="B930" i="49"/>
  <c r="K929" i="49"/>
  <c r="J929" i="49"/>
  <c r="I929" i="49"/>
  <c r="G929" i="49"/>
  <c r="E929" i="49"/>
  <c r="B929" i="49"/>
  <c r="K928" i="49"/>
  <c r="J928" i="49"/>
  <c r="I928" i="49"/>
  <c r="G928" i="49"/>
  <c r="E928" i="49"/>
  <c r="B928" i="49"/>
  <c r="K927" i="49"/>
  <c r="J927" i="49"/>
  <c r="I927" i="49"/>
  <c r="G927" i="49"/>
  <c r="E927" i="49"/>
  <c r="B927" i="49"/>
  <c r="K926" i="49"/>
  <c r="J926" i="49"/>
  <c r="I926" i="49"/>
  <c r="G926" i="49"/>
  <c r="E926" i="49"/>
  <c r="B926" i="49"/>
  <c r="K925" i="49"/>
  <c r="J925" i="49"/>
  <c r="I925" i="49"/>
  <c r="G925" i="49"/>
  <c r="E925" i="49"/>
  <c r="B925" i="49"/>
  <c r="K924" i="49"/>
  <c r="J924" i="49"/>
  <c r="I924" i="49"/>
  <c r="G924" i="49"/>
  <c r="E924" i="49"/>
  <c r="B924" i="49"/>
  <c r="K923" i="49"/>
  <c r="J923" i="49"/>
  <c r="I923" i="49"/>
  <c r="G923" i="49"/>
  <c r="E923" i="49"/>
  <c r="B923" i="49"/>
  <c r="K922" i="49"/>
  <c r="J922" i="49"/>
  <c r="I922" i="49"/>
  <c r="G922" i="49"/>
  <c r="E922" i="49"/>
  <c r="B922" i="49"/>
  <c r="K921" i="49"/>
  <c r="J921" i="49"/>
  <c r="I921" i="49"/>
  <c r="G921" i="49"/>
  <c r="E921" i="49"/>
  <c r="B921" i="49"/>
  <c r="K920" i="49"/>
  <c r="J920" i="49"/>
  <c r="I920" i="49"/>
  <c r="G920" i="49"/>
  <c r="E920" i="49"/>
  <c r="B920" i="49"/>
  <c r="K919" i="49"/>
  <c r="J919" i="49"/>
  <c r="I919" i="49"/>
  <c r="G919" i="49"/>
  <c r="E919" i="49"/>
  <c r="B919" i="49"/>
  <c r="K918" i="49"/>
  <c r="J918" i="49"/>
  <c r="I918" i="49"/>
  <c r="G918" i="49"/>
  <c r="E918" i="49"/>
  <c r="B918" i="49"/>
  <c r="K917" i="49"/>
  <c r="J917" i="49"/>
  <c r="I917" i="49"/>
  <c r="G917" i="49"/>
  <c r="E917" i="49"/>
  <c r="B917" i="49"/>
  <c r="K916" i="49"/>
  <c r="J916" i="49"/>
  <c r="I916" i="49"/>
  <c r="G916" i="49"/>
  <c r="E916" i="49"/>
  <c r="B916" i="49"/>
  <c r="K915" i="49"/>
  <c r="J915" i="49"/>
  <c r="I915" i="49"/>
  <c r="G915" i="49"/>
  <c r="E915" i="49"/>
  <c r="B915" i="49"/>
  <c r="K914" i="49"/>
  <c r="J914" i="49"/>
  <c r="I914" i="49"/>
  <c r="G914" i="49"/>
  <c r="E914" i="49"/>
  <c r="B914" i="49"/>
  <c r="K913" i="49"/>
  <c r="J913" i="49"/>
  <c r="I913" i="49"/>
  <c r="G913" i="49"/>
  <c r="E913" i="49"/>
  <c r="B913" i="49"/>
  <c r="K912" i="49"/>
  <c r="J912" i="49"/>
  <c r="I912" i="49"/>
  <c r="G912" i="49"/>
  <c r="E912" i="49"/>
  <c r="B912" i="49"/>
  <c r="K911" i="49"/>
  <c r="J911" i="49"/>
  <c r="I911" i="49"/>
  <c r="G911" i="49"/>
  <c r="E911" i="49"/>
  <c r="B911" i="49"/>
  <c r="H893" i="49"/>
  <c r="F893" i="49"/>
  <c r="D893" i="49"/>
  <c r="K892" i="49"/>
  <c r="J892" i="49"/>
  <c r="I892" i="49"/>
  <c r="G892" i="49"/>
  <c r="E892" i="49"/>
  <c r="B892" i="49"/>
  <c r="K891" i="49"/>
  <c r="J891" i="49"/>
  <c r="I891" i="49"/>
  <c r="G891" i="49"/>
  <c r="E891" i="49"/>
  <c r="B891" i="49"/>
  <c r="K890" i="49"/>
  <c r="J890" i="49"/>
  <c r="I890" i="49"/>
  <c r="G890" i="49"/>
  <c r="E890" i="49"/>
  <c r="B890" i="49"/>
  <c r="K889" i="49"/>
  <c r="J889" i="49"/>
  <c r="I889" i="49"/>
  <c r="G889" i="49"/>
  <c r="E889" i="49"/>
  <c r="B889" i="49"/>
  <c r="K888" i="49"/>
  <c r="J888" i="49"/>
  <c r="I888" i="49"/>
  <c r="G888" i="49"/>
  <c r="E888" i="49"/>
  <c r="B888" i="49"/>
  <c r="K887" i="49"/>
  <c r="J887" i="49"/>
  <c r="I887" i="49"/>
  <c r="G887" i="49"/>
  <c r="E887" i="49"/>
  <c r="B887" i="49"/>
  <c r="K886" i="49"/>
  <c r="J886" i="49"/>
  <c r="I886" i="49"/>
  <c r="G886" i="49"/>
  <c r="E886" i="49"/>
  <c r="B886" i="49"/>
  <c r="K885" i="49"/>
  <c r="J885" i="49"/>
  <c r="I885" i="49"/>
  <c r="G885" i="49"/>
  <c r="E885" i="49"/>
  <c r="B885" i="49"/>
  <c r="K884" i="49"/>
  <c r="J884" i="49"/>
  <c r="I884" i="49"/>
  <c r="G884" i="49"/>
  <c r="E884" i="49"/>
  <c r="B884" i="49"/>
  <c r="K883" i="49"/>
  <c r="J883" i="49"/>
  <c r="I883" i="49"/>
  <c r="G883" i="49"/>
  <c r="E883" i="49"/>
  <c r="B883" i="49"/>
  <c r="K882" i="49"/>
  <c r="J882" i="49"/>
  <c r="I882" i="49"/>
  <c r="G882" i="49"/>
  <c r="E882" i="49"/>
  <c r="B882" i="49"/>
  <c r="K881" i="49"/>
  <c r="J881" i="49"/>
  <c r="I881" i="49"/>
  <c r="G881" i="49"/>
  <c r="E881" i="49"/>
  <c r="B881" i="49"/>
  <c r="K880" i="49"/>
  <c r="J880" i="49"/>
  <c r="I880" i="49"/>
  <c r="G880" i="49"/>
  <c r="E880" i="49"/>
  <c r="B880" i="49"/>
  <c r="K879" i="49"/>
  <c r="J879" i="49"/>
  <c r="I879" i="49"/>
  <c r="G879" i="49"/>
  <c r="E879" i="49"/>
  <c r="B879" i="49"/>
  <c r="K878" i="49"/>
  <c r="J878" i="49"/>
  <c r="I878" i="49"/>
  <c r="G878" i="49"/>
  <c r="E878" i="49"/>
  <c r="B878" i="49"/>
  <c r="K877" i="49"/>
  <c r="J877" i="49"/>
  <c r="I877" i="49"/>
  <c r="G877" i="49"/>
  <c r="E877" i="49"/>
  <c r="B877" i="49"/>
  <c r="K876" i="49"/>
  <c r="J876" i="49"/>
  <c r="I876" i="49"/>
  <c r="G876" i="49"/>
  <c r="E876" i="49"/>
  <c r="B876" i="49"/>
  <c r="K875" i="49"/>
  <c r="J875" i="49"/>
  <c r="I875" i="49"/>
  <c r="G875" i="49"/>
  <c r="E875" i="49"/>
  <c r="B875" i="49"/>
  <c r="K874" i="49"/>
  <c r="J874" i="49"/>
  <c r="I874" i="49"/>
  <c r="G874" i="49"/>
  <c r="E874" i="49"/>
  <c r="B874" i="49"/>
  <c r="K873" i="49"/>
  <c r="J873" i="49"/>
  <c r="I873" i="49"/>
  <c r="G873" i="49"/>
  <c r="E873" i="49"/>
  <c r="B873" i="49"/>
  <c r="K872" i="49"/>
  <c r="J872" i="49"/>
  <c r="I872" i="49"/>
  <c r="G872" i="49"/>
  <c r="E872" i="49"/>
  <c r="B872" i="49"/>
  <c r="K871" i="49"/>
  <c r="J871" i="49"/>
  <c r="I871" i="49"/>
  <c r="G871" i="49"/>
  <c r="E871" i="49"/>
  <c r="B871" i="49"/>
  <c r="K870" i="49"/>
  <c r="J870" i="49"/>
  <c r="I870" i="49"/>
  <c r="G870" i="49"/>
  <c r="E870" i="49"/>
  <c r="B870" i="49"/>
  <c r="K869" i="49"/>
  <c r="J869" i="49"/>
  <c r="I869" i="49"/>
  <c r="G869" i="49"/>
  <c r="E869" i="49"/>
  <c r="B869" i="49"/>
  <c r="K868" i="49"/>
  <c r="J868" i="49"/>
  <c r="I868" i="49"/>
  <c r="G868" i="49"/>
  <c r="E868" i="49"/>
  <c r="B868" i="49"/>
  <c r="K867" i="49"/>
  <c r="J867" i="49"/>
  <c r="I867" i="49"/>
  <c r="G867" i="49"/>
  <c r="E867" i="49"/>
  <c r="B867" i="49"/>
  <c r="K866" i="49"/>
  <c r="J866" i="49"/>
  <c r="I866" i="49"/>
  <c r="G866" i="49"/>
  <c r="E866" i="49"/>
  <c r="B866" i="49"/>
  <c r="H848" i="49"/>
  <c r="F848" i="49"/>
  <c r="D848" i="49"/>
  <c r="K847" i="49"/>
  <c r="J847" i="49"/>
  <c r="I847" i="49"/>
  <c r="G847" i="49"/>
  <c r="E847" i="49"/>
  <c r="B847" i="49"/>
  <c r="K846" i="49"/>
  <c r="J846" i="49"/>
  <c r="I846" i="49"/>
  <c r="G846" i="49"/>
  <c r="E846" i="49"/>
  <c r="B846" i="49"/>
  <c r="K845" i="49"/>
  <c r="J845" i="49"/>
  <c r="I845" i="49"/>
  <c r="G845" i="49"/>
  <c r="E845" i="49"/>
  <c r="B845" i="49"/>
  <c r="K844" i="49"/>
  <c r="J844" i="49"/>
  <c r="I844" i="49"/>
  <c r="G844" i="49"/>
  <c r="E844" i="49"/>
  <c r="B844" i="49"/>
  <c r="K843" i="49"/>
  <c r="J843" i="49"/>
  <c r="I843" i="49"/>
  <c r="G843" i="49"/>
  <c r="E843" i="49"/>
  <c r="B843" i="49"/>
  <c r="K842" i="49"/>
  <c r="J842" i="49"/>
  <c r="I842" i="49"/>
  <c r="G842" i="49"/>
  <c r="E842" i="49"/>
  <c r="B842" i="49"/>
  <c r="K841" i="49"/>
  <c r="J841" i="49"/>
  <c r="I841" i="49"/>
  <c r="G841" i="49"/>
  <c r="E841" i="49"/>
  <c r="B841" i="49"/>
  <c r="K840" i="49"/>
  <c r="J840" i="49"/>
  <c r="I840" i="49"/>
  <c r="G840" i="49"/>
  <c r="E840" i="49"/>
  <c r="B840" i="49"/>
  <c r="K839" i="49"/>
  <c r="J839" i="49"/>
  <c r="I839" i="49"/>
  <c r="G839" i="49"/>
  <c r="E839" i="49"/>
  <c r="B839" i="49"/>
  <c r="K838" i="49"/>
  <c r="J838" i="49"/>
  <c r="I838" i="49"/>
  <c r="G838" i="49"/>
  <c r="E838" i="49"/>
  <c r="B838" i="49"/>
  <c r="K837" i="49"/>
  <c r="J837" i="49"/>
  <c r="I837" i="49"/>
  <c r="G837" i="49"/>
  <c r="E837" i="49"/>
  <c r="B837" i="49"/>
  <c r="K836" i="49"/>
  <c r="J836" i="49"/>
  <c r="I836" i="49"/>
  <c r="G836" i="49"/>
  <c r="E836" i="49"/>
  <c r="B836" i="49"/>
  <c r="K835" i="49"/>
  <c r="J835" i="49"/>
  <c r="I835" i="49"/>
  <c r="G835" i="49"/>
  <c r="E835" i="49"/>
  <c r="B835" i="49"/>
  <c r="K834" i="49"/>
  <c r="J834" i="49"/>
  <c r="I834" i="49"/>
  <c r="G834" i="49"/>
  <c r="E834" i="49"/>
  <c r="B834" i="49"/>
  <c r="K833" i="49"/>
  <c r="J833" i="49"/>
  <c r="I833" i="49"/>
  <c r="G833" i="49"/>
  <c r="E833" i="49"/>
  <c r="B833" i="49"/>
  <c r="K832" i="49"/>
  <c r="J832" i="49"/>
  <c r="I832" i="49"/>
  <c r="G832" i="49"/>
  <c r="E832" i="49"/>
  <c r="B832" i="49"/>
  <c r="K831" i="49"/>
  <c r="J831" i="49"/>
  <c r="I831" i="49"/>
  <c r="G831" i="49"/>
  <c r="E831" i="49"/>
  <c r="B831" i="49"/>
  <c r="K830" i="49"/>
  <c r="J830" i="49"/>
  <c r="I830" i="49"/>
  <c r="G830" i="49"/>
  <c r="E830" i="49"/>
  <c r="B830" i="49"/>
  <c r="K829" i="49"/>
  <c r="J829" i="49"/>
  <c r="I829" i="49"/>
  <c r="G829" i="49"/>
  <c r="E829" i="49"/>
  <c r="B829" i="49"/>
  <c r="K828" i="49"/>
  <c r="J828" i="49"/>
  <c r="I828" i="49"/>
  <c r="G828" i="49"/>
  <c r="E828" i="49"/>
  <c r="B828" i="49"/>
  <c r="K827" i="49"/>
  <c r="J827" i="49"/>
  <c r="I827" i="49"/>
  <c r="G827" i="49"/>
  <c r="E827" i="49"/>
  <c r="B827" i="49"/>
  <c r="K826" i="49"/>
  <c r="J826" i="49"/>
  <c r="I826" i="49"/>
  <c r="G826" i="49"/>
  <c r="E826" i="49"/>
  <c r="B826" i="49"/>
  <c r="K825" i="49"/>
  <c r="J825" i="49"/>
  <c r="I825" i="49"/>
  <c r="G825" i="49"/>
  <c r="E825" i="49"/>
  <c r="B825" i="49"/>
  <c r="K824" i="49"/>
  <c r="J824" i="49"/>
  <c r="I824" i="49"/>
  <c r="G824" i="49"/>
  <c r="E824" i="49"/>
  <c r="B824" i="49"/>
  <c r="K823" i="49"/>
  <c r="J823" i="49"/>
  <c r="I823" i="49"/>
  <c r="G823" i="49"/>
  <c r="E823" i="49"/>
  <c r="B823" i="49"/>
  <c r="K822" i="49"/>
  <c r="J822" i="49"/>
  <c r="I822" i="49"/>
  <c r="G822" i="49"/>
  <c r="E822" i="49"/>
  <c r="B822" i="49"/>
  <c r="K821" i="49"/>
  <c r="J821" i="49"/>
  <c r="I821" i="49"/>
  <c r="G821" i="49"/>
  <c r="E821" i="49"/>
  <c r="B821" i="49"/>
  <c r="H803" i="49"/>
  <c r="F803" i="49"/>
  <c r="D803" i="49"/>
  <c r="K802" i="49"/>
  <c r="J802" i="49"/>
  <c r="I802" i="49"/>
  <c r="G802" i="49"/>
  <c r="E802" i="49"/>
  <c r="B802" i="49"/>
  <c r="K801" i="49"/>
  <c r="J801" i="49"/>
  <c r="I801" i="49"/>
  <c r="G801" i="49"/>
  <c r="E801" i="49"/>
  <c r="B801" i="49"/>
  <c r="K800" i="49"/>
  <c r="J800" i="49"/>
  <c r="I800" i="49"/>
  <c r="G800" i="49"/>
  <c r="E800" i="49"/>
  <c r="B800" i="49"/>
  <c r="K799" i="49"/>
  <c r="J799" i="49"/>
  <c r="I799" i="49"/>
  <c r="G799" i="49"/>
  <c r="E799" i="49"/>
  <c r="B799" i="49"/>
  <c r="K798" i="49"/>
  <c r="J798" i="49"/>
  <c r="I798" i="49"/>
  <c r="G798" i="49"/>
  <c r="E798" i="49"/>
  <c r="B798" i="49"/>
  <c r="K797" i="49"/>
  <c r="J797" i="49"/>
  <c r="I797" i="49"/>
  <c r="G797" i="49"/>
  <c r="E797" i="49"/>
  <c r="B797" i="49"/>
  <c r="K796" i="49"/>
  <c r="J796" i="49"/>
  <c r="I796" i="49"/>
  <c r="G796" i="49"/>
  <c r="E796" i="49"/>
  <c r="B796" i="49"/>
  <c r="K795" i="49"/>
  <c r="J795" i="49"/>
  <c r="I795" i="49"/>
  <c r="G795" i="49"/>
  <c r="E795" i="49"/>
  <c r="B795" i="49"/>
  <c r="K794" i="49"/>
  <c r="J794" i="49"/>
  <c r="I794" i="49"/>
  <c r="G794" i="49"/>
  <c r="E794" i="49"/>
  <c r="B794" i="49"/>
  <c r="K793" i="49"/>
  <c r="J793" i="49"/>
  <c r="I793" i="49"/>
  <c r="G793" i="49"/>
  <c r="E793" i="49"/>
  <c r="B793" i="49"/>
  <c r="K792" i="49"/>
  <c r="J792" i="49"/>
  <c r="I792" i="49"/>
  <c r="G792" i="49"/>
  <c r="E792" i="49"/>
  <c r="B792" i="49"/>
  <c r="K791" i="49"/>
  <c r="J791" i="49"/>
  <c r="I791" i="49"/>
  <c r="G791" i="49"/>
  <c r="E791" i="49"/>
  <c r="B791" i="49"/>
  <c r="K790" i="49"/>
  <c r="J790" i="49"/>
  <c r="I790" i="49"/>
  <c r="G790" i="49"/>
  <c r="E790" i="49"/>
  <c r="B790" i="49"/>
  <c r="K789" i="49"/>
  <c r="J789" i="49"/>
  <c r="I789" i="49"/>
  <c r="G789" i="49"/>
  <c r="E789" i="49"/>
  <c r="B789" i="49"/>
  <c r="K788" i="49"/>
  <c r="J788" i="49"/>
  <c r="I788" i="49"/>
  <c r="G788" i="49"/>
  <c r="E788" i="49"/>
  <c r="B788" i="49"/>
  <c r="K787" i="49"/>
  <c r="J787" i="49"/>
  <c r="I787" i="49"/>
  <c r="G787" i="49"/>
  <c r="E787" i="49"/>
  <c r="B787" i="49"/>
  <c r="K786" i="49"/>
  <c r="J786" i="49"/>
  <c r="I786" i="49"/>
  <c r="G786" i="49"/>
  <c r="E786" i="49"/>
  <c r="B786" i="49"/>
  <c r="K785" i="49"/>
  <c r="J785" i="49"/>
  <c r="I785" i="49"/>
  <c r="G785" i="49"/>
  <c r="E785" i="49"/>
  <c r="B785" i="49"/>
  <c r="K784" i="49"/>
  <c r="J784" i="49"/>
  <c r="I784" i="49"/>
  <c r="G784" i="49"/>
  <c r="E784" i="49"/>
  <c r="B784" i="49"/>
  <c r="K783" i="49"/>
  <c r="J783" i="49"/>
  <c r="I783" i="49"/>
  <c r="G783" i="49"/>
  <c r="E783" i="49"/>
  <c r="B783" i="49"/>
  <c r="K782" i="49"/>
  <c r="J782" i="49"/>
  <c r="I782" i="49"/>
  <c r="G782" i="49"/>
  <c r="E782" i="49"/>
  <c r="B782" i="49"/>
  <c r="K781" i="49"/>
  <c r="J781" i="49"/>
  <c r="I781" i="49"/>
  <c r="G781" i="49"/>
  <c r="E781" i="49"/>
  <c r="B781" i="49"/>
  <c r="K780" i="49"/>
  <c r="J780" i="49"/>
  <c r="I780" i="49"/>
  <c r="G780" i="49"/>
  <c r="E780" i="49"/>
  <c r="B780" i="49"/>
  <c r="K779" i="49"/>
  <c r="J779" i="49"/>
  <c r="I779" i="49"/>
  <c r="G779" i="49"/>
  <c r="E779" i="49"/>
  <c r="B779" i="49"/>
  <c r="K778" i="49"/>
  <c r="J778" i="49"/>
  <c r="I778" i="49"/>
  <c r="G778" i="49"/>
  <c r="E778" i="49"/>
  <c r="B778" i="49"/>
  <c r="K777" i="49"/>
  <c r="J777" i="49"/>
  <c r="I777" i="49"/>
  <c r="G777" i="49"/>
  <c r="E777" i="49"/>
  <c r="B777" i="49"/>
  <c r="K776" i="49"/>
  <c r="J776" i="49"/>
  <c r="I776" i="49"/>
  <c r="G776" i="49"/>
  <c r="E776" i="49"/>
  <c r="B776" i="49"/>
  <c r="H758" i="49"/>
  <c r="F758" i="49"/>
  <c r="D758" i="49"/>
  <c r="K757" i="49"/>
  <c r="J757" i="49"/>
  <c r="I757" i="49"/>
  <c r="G757" i="49"/>
  <c r="E757" i="49"/>
  <c r="B757" i="49"/>
  <c r="K756" i="49"/>
  <c r="J756" i="49"/>
  <c r="I756" i="49"/>
  <c r="G756" i="49"/>
  <c r="E756" i="49"/>
  <c r="B756" i="49"/>
  <c r="K755" i="49"/>
  <c r="J755" i="49"/>
  <c r="I755" i="49"/>
  <c r="G755" i="49"/>
  <c r="E755" i="49"/>
  <c r="B755" i="49"/>
  <c r="K754" i="49"/>
  <c r="J754" i="49"/>
  <c r="I754" i="49"/>
  <c r="G754" i="49"/>
  <c r="E754" i="49"/>
  <c r="B754" i="49"/>
  <c r="K753" i="49"/>
  <c r="J753" i="49"/>
  <c r="I753" i="49"/>
  <c r="G753" i="49"/>
  <c r="E753" i="49"/>
  <c r="B753" i="49"/>
  <c r="K752" i="49"/>
  <c r="J752" i="49"/>
  <c r="I752" i="49"/>
  <c r="G752" i="49"/>
  <c r="E752" i="49"/>
  <c r="B752" i="49"/>
  <c r="K751" i="49"/>
  <c r="J751" i="49"/>
  <c r="I751" i="49"/>
  <c r="G751" i="49"/>
  <c r="E751" i="49"/>
  <c r="B751" i="49"/>
  <c r="K750" i="49"/>
  <c r="J750" i="49"/>
  <c r="I750" i="49"/>
  <c r="G750" i="49"/>
  <c r="E750" i="49"/>
  <c r="B750" i="49"/>
  <c r="K749" i="49"/>
  <c r="J749" i="49"/>
  <c r="I749" i="49"/>
  <c r="G749" i="49"/>
  <c r="E749" i="49"/>
  <c r="B749" i="49"/>
  <c r="K748" i="49"/>
  <c r="J748" i="49"/>
  <c r="I748" i="49"/>
  <c r="G748" i="49"/>
  <c r="E748" i="49"/>
  <c r="B748" i="49"/>
  <c r="K747" i="49"/>
  <c r="J747" i="49"/>
  <c r="I747" i="49"/>
  <c r="G747" i="49"/>
  <c r="E747" i="49"/>
  <c r="B747" i="49"/>
  <c r="K746" i="49"/>
  <c r="J746" i="49"/>
  <c r="I746" i="49"/>
  <c r="G746" i="49"/>
  <c r="E746" i="49"/>
  <c r="B746" i="49"/>
  <c r="K745" i="49"/>
  <c r="J745" i="49"/>
  <c r="I745" i="49"/>
  <c r="G745" i="49"/>
  <c r="E745" i="49"/>
  <c r="B745" i="49"/>
  <c r="K744" i="49"/>
  <c r="J744" i="49"/>
  <c r="I744" i="49"/>
  <c r="G744" i="49"/>
  <c r="E744" i="49"/>
  <c r="B744" i="49"/>
  <c r="K743" i="49"/>
  <c r="J743" i="49"/>
  <c r="I743" i="49"/>
  <c r="G743" i="49"/>
  <c r="E743" i="49"/>
  <c r="B743" i="49"/>
  <c r="K742" i="49"/>
  <c r="J742" i="49"/>
  <c r="I742" i="49"/>
  <c r="G742" i="49"/>
  <c r="E742" i="49"/>
  <c r="B742" i="49"/>
  <c r="K741" i="49"/>
  <c r="J741" i="49"/>
  <c r="I741" i="49"/>
  <c r="G741" i="49"/>
  <c r="E741" i="49"/>
  <c r="B741" i="49"/>
  <c r="K740" i="49"/>
  <c r="J740" i="49"/>
  <c r="I740" i="49"/>
  <c r="G740" i="49"/>
  <c r="E740" i="49"/>
  <c r="B740" i="49"/>
  <c r="K739" i="49"/>
  <c r="J739" i="49"/>
  <c r="I739" i="49"/>
  <c r="G739" i="49"/>
  <c r="E739" i="49"/>
  <c r="B739" i="49"/>
  <c r="K738" i="49"/>
  <c r="J738" i="49"/>
  <c r="I738" i="49"/>
  <c r="G738" i="49"/>
  <c r="E738" i="49"/>
  <c r="B738" i="49"/>
  <c r="K737" i="49"/>
  <c r="J737" i="49"/>
  <c r="I737" i="49"/>
  <c r="G737" i="49"/>
  <c r="E737" i="49"/>
  <c r="B737" i="49"/>
  <c r="K736" i="49"/>
  <c r="J736" i="49"/>
  <c r="I736" i="49"/>
  <c r="G736" i="49"/>
  <c r="E736" i="49"/>
  <c r="B736" i="49"/>
  <c r="K735" i="49"/>
  <c r="J735" i="49"/>
  <c r="I735" i="49"/>
  <c r="G735" i="49"/>
  <c r="E735" i="49"/>
  <c r="B735" i="49"/>
  <c r="K734" i="49"/>
  <c r="J734" i="49"/>
  <c r="I734" i="49"/>
  <c r="G734" i="49"/>
  <c r="E734" i="49"/>
  <c r="B734" i="49"/>
  <c r="K733" i="49"/>
  <c r="J733" i="49"/>
  <c r="I733" i="49"/>
  <c r="G733" i="49"/>
  <c r="E733" i="49"/>
  <c r="B733" i="49"/>
  <c r="K732" i="49"/>
  <c r="J732" i="49"/>
  <c r="I732" i="49"/>
  <c r="G732" i="49"/>
  <c r="E732" i="49"/>
  <c r="B732" i="49"/>
  <c r="K731" i="49"/>
  <c r="J731" i="49"/>
  <c r="I731" i="49"/>
  <c r="G731" i="49"/>
  <c r="E731" i="49"/>
  <c r="B731" i="49"/>
  <c r="H713" i="49"/>
  <c r="F713" i="49"/>
  <c r="D713" i="49"/>
  <c r="K712" i="49"/>
  <c r="J712" i="49"/>
  <c r="I712" i="49"/>
  <c r="G712" i="49"/>
  <c r="E712" i="49"/>
  <c r="B712" i="49"/>
  <c r="K711" i="49"/>
  <c r="J711" i="49"/>
  <c r="I711" i="49"/>
  <c r="G711" i="49"/>
  <c r="E711" i="49"/>
  <c r="B711" i="49"/>
  <c r="K710" i="49"/>
  <c r="J710" i="49"/>
  <c r="I710" i="49"/>
  <c r="G710" i="49"/>
  <c r="E710" i="49"/>
  <c r="B710" i="49"/>
  <c r="K709" i="49"/>
  <c r="J709" i="49"/>
  <c r="I709" i="49"/>
  <c r="G709" i="49"/>
  <c r="E709" i="49"/>
  <c r="B709" i="49"/>
  <c r="K708" i="49"/>
  <c r="J708" i="49"/>
  <c r="I708" i="49"/>
  <c r="G708" i="49"/>
  <c r="E708" i="49"/>
  <c r="B708" i="49"/>
  <c r="K707" i="49"/>
  <c r="J707" i="49"/>
  <c r="I707" i="49"/>
  <c r="G707" i="49"/>
  <c r="E707" i="49"/>
  <c r="B707" i="49"/>
  <c r="K706" i="49"/>
  <c r="J706" i="49"/>
  <c r="I706" i="49"/>
  <c r="G706" i="49"/>
  <c r="E706" i="49"/>
  <c r="B706" i="49"/>
  <c r="K705" i="49"/>
  <c r="J705" i="49"/>
  <c r="I705" i="49"/>
  <c r="G705" i="49"/>
  <c r="E705" i="49"/>
  <c r="B705" i="49"/>
  <c r="K704" i="49"/>
  <c r="J704" i="49"/>
  <c r="I704" i="49"/>
  <c r="G704" i="49"/>
  <c r="E704" i="49"/>
  <c r="B704" i="49"/>
  <c r="K703" i="49"/>
  <c r="J703" i="49"/>
  <c r="I703" i="49"/>
  <c r="G703" i="49"/>
  <c r="E703" i="49"/>
  <c r="B703" i="49"/>
  <c r="K702" i="49"/>
  <c r="J702" i="49"/>
  <c r="I702" i="49"/>
  <c r="G702" i="49"/>
  <c r="E702" i="49"/>
  <c r="B702" i="49"/>
  <c r="K701" i="49"/>
  <c r="J701" i="49"/>
  <c r="I701" i="49"/>
  <c r="G701" i="49"/>
  <c r="E701" i="49"/>
  <c r="B701" i="49"/>
  <c r="K700" i="49"/>
  <c r="J700" i="49"/>
  <c r="I700" i="49"/>
  <c r="G700" i="49"/>
  <c r="E700" i="49"/>
  <c r="B700" i="49"/>
  <c r="K699" i="49"/>
  <c r="J699" i="49"/>
  <c r="I699" i="49"/>
  <c r="G699" i="49"/>
  <c r="E699" i="49"/>
  <c r="B699" i="49"/>
  <c r="K698" i="49"/>
  <c r="J698" i="49"/>
  <c r="I698" i="49"/>
  <c r="G698" i="49"/>
  <c r="E698" i="49"/>
  <c r="B698" i="49"/>
  <c r="K697" i="49"/>
  <c r="J697" i="49"/>
  <c r="I697" i="49"/>
  <c r="G697" i="49"/>
  <c r="E697" i="49"/>
  <c r="B697" i="49"/>
  <c r="K696" i="49"/>
  <c r="J696" i="49"/>
  <c r="I696" i="49"/>
  <c r="G696" i="49"/>
  <c r="E696" i="49"/>
  <c r="B696" i="49"/>
  <c r="K695" i="49"/>
  <c r="J695" i="49"/>
  <c r="I695" i="49"/>
  <c r="G695" i="49"/>
  <c r="E695" i="49"/>
  <c r="B695" i="49"/>
  <c r="K694" i="49"/>
  <c r="J694" i="49"/>
  <c r="I694" i="49"/>
  <c r="G694" i="49"/>
  <c r="E694" i="49"/>
  <c r="B694" i="49"/>
  <c r="K693" i="49"/>
  <c r="J693" i="49"/>
  <c r="I693" i="49"/>
  <c r="G693" i="49"/>
  <c r="E693" i="49"/>
  <c r="B693" i="49"/>
  <c r="K692" i="49"/>
  <c r="J692" i="49"/>
  <c r="I692" i="49"/>
  <c r="G692" i="49"/>
  <c r="E692" i="49"/>
  <c r="B692" i="49"/>
  <c r="K691" i="49"/>
  <c r="J691" i="49"/>
  <c r="I691" i="49"/>
  <c r="G691" i="49"/>
  <c r="E691" i="49"/>
  <c r="B691" i="49"/>
  <c r="K690" i="49"/>
  <c r="J690" i="49"/>
  <c r="I690" i="49"/>
  <c r="G690" i="49"/>
  <c r="E690" i="49"/>
  <c r="B690" i="49"/>
  <c r="K689" i="49"/>
  <c r="J689" i="49"/>
  <c r="I689" i="49"/>
  <c r="G689" i="49"/>
  <c r="E689" i="49"/>
  <c r="B689" i="49"/>
  <c r="K688" i="49"/>
  <c r="J688" i="49"/>
  <c r="I688" i="49"/>
  <c r="G688" i="49"/>
  <c r="E688" i="49"/>
  <c r="B688" i="49"/>
  <c r="K687" i="49"/>
  <c r="J687" i="49"/>
  <c r="I687" i="49"/>
  <c r="G687" i="49"/>
  <c r="E687" i="49"/>
  <c r="B687" i="49"/>
  <c r="K686" i="49"/>
  <c r="J686" i="49"/>
  <c r="I686" i="49"/>
  <c r="G686" i="49"/>
  <c r="E686" i="49"/>
  <c r="B686" i="49"/>
  <c r="H668" i="49"/>
  <c r="F668" i="49"/>
  <c r="D668" i="49"/>
  <c r="K667" i="49"/>
  <c r="J667" i="49"/>
  <c r="I667" i="49"/>
  <c r="G667" i="49"/>
  <c r="E667" i="49"/>
  <c r="B667" i="49"/>
  <c r="K666" i="49"/>
  <c r="J666" i="49"/>
  <c r="I666" i="49"/>
  <c r="G666" i="49"/>
  <c r="E666" i="49"/>
  <c r="B666" i="49"/>
  <c r="K665" i="49"/>
  <c r="J665" i="49"/>
  <c r="I665" i="49"/>
  <c r="G665" i="49"/>
  <c r="E665" i="49"/>
  <c r="B665" i="49"/>
  <c r="K664" i="49"/>
  <c r="J664" i="49"/>
  <c r="I664" i="49"/>
  <c r="G664" i="49"/>
  <c r="E664" i="49"/>
  <c r="B664" i="49"/>
  <c r="K663" i="49"/>
  <c r="J663" i="49"/>
  <c r="I663" i="49"/>
  <c r="G663" i="49"/>
  <c r="E663" i="49"/>
  <c r="B663" i="49"/>
  <c r="K662" i="49"/>
  <c r="J662" i="49"/>
  <c r="I662" i="49"/>
  <c r="G662" i="49"/>
  <c r="E662" i="49"/>
  <c r="B662" i="49"/>
  <c r="K661" i="49"/>
  <c r="J661" i="49"/>
  <c r="I661" i="49"/>
  <c r="G661" i="49"/>
  <c r="E661" i="49"/>
  <c r="B661" i="49"/>
  <c r="K660" i="49"/>
  <c r="J660" i="49"/>
  <c r="I660" i="49"/>
  <c r="G660" i="49"/>
  <c r="E660" i="49"/>
  <c r="B660" i="49"/>
  <c r="K659" i="49"/>
  <c r="J659" i="49"/>
  <c r="I659" i="49"/>
  <c r="G659" i="49"/>
  <c r="E659" i="49"/>
  <c r="B659" i="49"/>
  <c r="K658" i="49"/>
  <c r="J658" i="49"/>
  <c r="I658" i="49"/>
  <c r="G658" i="49"/>
  <c r="E658" i="49"/>
  <c r="B658" i="49"/>
  <c r="K657" i="49"/>
  <c r="J657" i="49"/>
  <c r="I657" i="49"/>
  <c r="G657" i="49"/>
  <c r="E657" i="49"/>
  <c r="B657" i="49"/>
  <c r="K656" i="49"/>
  <c r="J656" i="49"/>
  <c r="I656" i="49"/>
  <c r="G656" i="49"/>
  <c r="E656" i="49"/>
  <c r="B656" i="49"/>
  <c r="K655" i="49"/>
  <c r="J655" i="49"/>
  <c r="I655" i="49"/>
  <c r="G655" i="49"/>
  <c r="E655" i="49"/>
  <c r="B655" i="49"/>
  <c r="K654" i="49"/>
  <c r="J654" i="49"/>
  <c r="I654" i="49"/>
  <c r="G654" i="49"/>
  <c r="E654" i="49"/>
  <c r="B654" i="49"/>
  <c r="K653" i="49"/>
  <c r="J653" i="49"/>
  <c r="I653" i="49"/>
  <c r="G653" i="49"/>
  <c r="E653" i="49"/>
  <c r="B653" i="49"/>
  <c r="K652" i="49"/>
  <c r="J652" i="49"/>
  <c r="I652" i="49"/>
  <c r="G652" i="49"/>
  <c r="E652" i="49"/>
  <c r="B652" i="49"/>
  <c r="K651" i="49"/>
  <c r="J651" i="49"/>
  <c r="I651" i="49"/>
  <c r="G651" i="49"/>
  <c r="E651" i="49"/>
  <c r="B651" i="49"/>
  <c r="K650" i="49"/>
  <c r="J650" i="49"/>
  <c r="I650" i="49"/>
  <c r="G650" i="49"/>
  <c r="E650" i="49"/>
  <c r="B650" i="49"/>
  <c r="K649" i="49"/>
  <c r="J649" i="49"/>
  <c r="I649" i="49"/>
  <c r="G649" i="49"/>
  <c r="E649" i="49"/>
  <c r="B649" i="49"/>
  <c r="K648" i="49"/>
  <c r="J648" i="49"/>
  <c r="I648" i="49"/>
  <c r="G648" i="49"/>
  <c r="E648" i="49"/>
  <c r="B648" i="49"/>
  <c r="K647" i="49"/>
  <c r="J647" i="49"/>
  <c r="I647" i="49"/>
  <c r="G647" i="49"/>
  <c r="E647" i="49"/>
  <c r="B647" i="49"/>
  <c r="K646" i="49"/>
  <c r="J646" i="49"/>
  <c r="I646" i="49"/>
  <c r="G646" i="49"/>
  <c r="E646" i="49"/>
  <c r="B646" i="49"/>
  <c r="K645" i="49"/>
  <c r="J645" i="49"/>
  <c r="I645" i="49"/>
  <c r="G645" i="49"/>
  <c r="E645" i="49"/>
  <c r="B645" i="49"/>
  <c r="K644" i="49"/>
  <c r="J644" i="49"/>
  <c r="I644" i="49"/>
  <c r="G644" i="49"/>
  <c r="E644" i="49"/>
  <c r="B644" i="49"/>
  <c r="K643" i="49"/>
  <c r="J643" i="49"/>
  <c r="I643" i="49"/>
  <c r="G643" i="49"/>
  <c r="E643" i="49"/>
  <c r="B643" i="49"/>
  <c r="K642" i="49"/>
  <c r="J642" i="49"/>
  <c r="I642" i="49"/>
  <c r="G642" i="49"/>
  <c r="E642" i="49"/>
  <c r="B642" i="49"/>
  <c r="K641" i="49"/>
  <c r="J641" i="49"/>
  <c r="I641" i="49"/>
  <c r="G641" i="49"/>
  <c r="E641" i="49"/>
  <c r="B641" i="49"/>
  <c r="H623" i="49"/>
  <c r="F623" i="49"/>
  <c r="D623" i="49"/>
  <c r="K622" i="49"/>
  <c r="J622" i="49"/>
  <c r="I622" i="49"/>
  <c r="G622" i="49"/>
  <c r="E622" i="49"/>
  <c r="B622" i="49"/>
  <c r="K621" i="49"/>
  <c r="J621" i="49"/>
  <c r="I621" i="49"/>
  <c r="G621" i="49"/>
  <c r="E621" i="49"/>
  <c r="B621" i="49"/>
  <c r="K620" i="49"/>
  <c r="J620" i="49"/>
  <c r="I620" i="49"/>
  <c r="G620" i="49"/>
  <c r="E620" i="49"/>
  <c r="B620" i="49"/>
  <c r="K619" i="49"/>
  <c r="J619" i="49"/>
  <c r="I619" i="49"/>
  <c r="G619" i="49"/>
  <c r="E619" i="49"/>
  <c r="B619" i="49"/>
  <c r="K618" i="49"/>
  <c r="J618" i="49"/>
  <c r="I618" i="49"/>
  <c r="G618" i="49"/>
  <c r="E618" i="49"/>
  <c r="B618" i="49"/>
  <c r="K617" i="49"/>
  <c r="J617" i="49"/>
  <c r="I617" i="49"/>
  <c r="G617" i="49"/>
  <c r="E617" i="49"/>
  <c r="B617" i="49"/>
  <c r="K616" i="49"/>
  <c r="J616" i="49"/>
  <c r="I616" i="49"/>
  <c r="G616" i="49"/>
  <c r="E616" i="49"/>
  <c r="B616" i="49"/>
  <c r="K615" i="49"/>
  <c r="J615" i="49"/>
  <c r="I615" i="49"/>
  <c r="G615" i="49"/>
  <c r="E615" i="49"/>
  <c r="B615" i="49"/>
  <c r="K614" i="49"/>
  <c r="J614" i="49"/>
  <c r="I614" i="49"/>
  <c r="G614" i="49"/>
  <c r="E614" i="49"/>
  <c r="B614" i="49"/>
  <c r="K613" i="49"/>
  <c r="J613" i="49"/>
  <c r="I613" i="49"/>
  <c r="G613" i="49"/>
  <c r="E613" i="49"/>
  <c r="B613" i="49"/>
  <c r="K612" i="49"/>
  <c r="J612" i="49"/>
  <c r="I612" i="49"/>
  <c r="G612" i="49"/>
  <c r="E612" i="49"/>
  <c r="B612" i="49"/>
  <c r="K611" i="49"/>
  <c r="J611" i="49"/>
  <c r="I611" i="49"/>
  <c r="G611" i="49"/>
  <c r="E611" i="49"/>
  <c r="B611" i="49"/>
  <c r="K610" i="49"/>
  <c r="J610" i="49"/>
  <c r="I610" i="49"/>
  <c r="G610" i="49"/>
  <c r="E610" i="49"/>
  <c r="B610" i="49"/>
  <c r="K609" i="49"/>
  <c r="J609" i="49"/>
  <c r="I609" i="49"/>
  <c r="G609" i="49"/>
  <c r="E609" i="49"/>
  <c r="B609" i="49"/>
  <c r="K608" i="49"/>
  <c r="J608" i="49"/>
  <c r="I608" i="49"/>
  <c r="G608" i="49"/>
  <c r="E608" i="49"/>
  <c r="B608" i="49"/>
  <c r="K607" i="49"/>
  <c r="J607" i="49"/>
  <c r="I607" i="49"/>
  <c r="G607" i="49"/>
  <c r="E607" i="49"/>
  <c r="B607" i="49"/>
  <c r="K606" i="49"/>
  <c r="J606" i="49"/>
  <c r="I606" i="49"/>
  <c r="G606" i="49"/>
  <c r="E606" i="49"/>
  <c r="B606" i="49"/>
  <c r="K605" i="49"/>
  <c r="J605" i="49"/>
  <c r="I605" i="49"/>
  <c r="G605" i="49"/>
  <c r="E605" i="49"/>
  <c r="B605" i="49"/>
  <c r="K604" i="49"/>
  <c r="J604" i="49"/>
  <c r="I604" i="49"/>
  <c r="G604" i="49"/>
  <c r="E604" i="49"/>
  <c r="B604" i="49"/>
  <c r="K603" i="49"/>
  <c r="J603" i="49"/>
  <c r="I603" i="49"/>
  <c r="G603" i="49"/>
  <c r="E603" i="49"/>
  <c r="B603" i="49"/>
  <c r="K602" i="49"/>
  <c r="J602" i="49"/>
  <c r="I602" i="49"/>
  <c r="G602" i="49"/>
  <c r="E602" i="49"/>
  <c r="B602" i="49"/>
  <c r="K601" i="49"/>
  <c r="J601" i="49"/>
  <c r="I601" i="49"/>
  <c r="G601" i="49"/>
  <c r="E601" i="49"/>
  <c r="B601" i="49"/>
  <c r="K600" i="49"/>
  <c r="J600" i="49"/>
  <c r="I600" i="49"/>
  <c r="G600" i="49"/>
  <c r="E600" i="49"/>
  <c r="B600" i="49"/>
  <c r="K599" i="49"/>
  <c r="J599" i="49"/>
  <c r="I599" i="49"/>
  <c r="G599" i="49"/>
  <c r="E599" i="49"/>
  <c r="B599" i="49"/>
  <c r="K598" i="49"/>
  <c r="J598" i="49"/>
  <c r="I598" i="49"/>
  <c r="G598" i="49"/>
  <c r="E598" i="49"/>
  <c r="B598" i="49"/>
  <c r="K597" i="49"/>
  <c r="J597" i="49"/>
  <c r="I597" i="49"/>
  <c r="G597" i="49"/>
  <c r="E597" i="49"/>
  <c r="B597" i="49"/>
  <c r="K596" i="49"/>
  <c r="J596" i="49"/>
  <c r="I596" i="49"/>
  <c r="G596" i="49"/>
  <c r="E596" i="49"/>
  <c r="B596" i="49"/>
  <c r="H578" i="49"/>
  <c r="F578" i="49"/>
  <c r="D578" i="49"/>
  <c r="K577" i="49"/>
  <c r="J577" i="49"/>
  <c r="I577" i="49"/>
  <c r="G577" i="49"/>
  <c r="E577" i="49"/>
  <c r="B577" i="49"/>
  <c r="K576" i="49"/>
  <c r="J576" i="49"/>
  <c r="I576" i="49"/>
  <c r="G576" i="49"/>
  <c r="E576" i="49"/>
  <c r="B576" i="49"/>
  <c r="K575" i="49"/>
  <c r="J575" i="49"/>
  <c r="I575" i="49"/>
  <c r="G575" i="49"/>
  <c r="E575" i="49"/>
  <c r="B575" i="49"/>
  <c r="K574" i="49"/>
  <c r="J574" i="49"/>
  <c r="I574" i="49"/>
  <c r="G574" i="49"/>
  <c r="E574" i="49"/>
  <c r="B574" i="49"/>
  <c r="K573" i="49"/>
  <c r="J573" i="49"/>
  <c r="I573" i="49"/>
  <c r="G573" i="49"/>
  <c r="E573" i="49"/>
  <c r="B573" i="49"/>
  <c r="K572" i="49"/>
  <c r="J572" i="49"/>
  <c r="I572" i="49"/>
  <c r="G572" i="49"/>
  <c r="E572" i="49"/>
  <c r="B572" i="49"/>
  <c r="K571" i="49"/>
  <c r="J571" i="49"/>
  <c r="I571" i="49"/>
  <c r="G571" i="49"/>
  <c r="E571" i="49"/>
  <c r="B571" i="49"/>
  <c r="K570" i="49"/>
  <c r="J570" i="49"/>
  <c r="I570" i="49"/>
  <c r="G570" i="49"/>
  <c r="E570" i="49"/>
  <c r="B570" i="49"/>
  <c r="K569" i="49"/>
  <c r="J569" i="49"/>
  <c r="I569" i="49"/>
  <c r="G569" i="49"/>
  <c r="E569" i="49"/>
  <c r="B569" i="49"/>
  <c r="K568" i="49"/>
  <c r="J568" i="49"/>
  <c r="I568" i="49"/>
  <c r="G568" i="49"/>
  <c r="E568" i="49"/>
  <c r="B568" i="49"/>
  <c r="K567" i="49"/>
  <c r="J567" i="49"/>
  <c r="I567" i="49"/>
  <c r="G567" i="49"/>
  <c r="E567" i="49"/>
  <c r="B567" i="49"/>
  <c r="K566" i="49"/>
  <c r="J566" i="49"/>
  <c r="I566" i="49"/>
  <c r="G566" i="49"/>
  <c r="E566" i="49"/>
  <c r="B566" i="49"/>
  <c r="K565" i="49"/>
  <c r="J565" i="49"/>
  <c r="I565" i="49"/>
  <c r="G565" i="49"/>
  <c r="E565" i="49"/>
  <c r="B565" i="49"/>
  <c r="K564" i="49"/>
  <c r="J564" i="49"/>
  <c r="I564" i="49"/>
  <c r="G564" i="49"/>
  <c r="E564" i="49"/>
  <c r="B564" i="49"/>
  <c r="K563" i="49"/>
  <c r="J563" i="49"/>
  <c r="I563" i="49"/>
  <c r="G563" i="49"/>
  <c r="E563" i="49"/>
  <c r="B563" i="49"/>
  <c r="K562" i="49"/>
  <c r="J562" i="49"/>
  <c r="I562" i="49"/>
  <c r="G562" i="49"/>
  <c r="E562" i="49"/>
  <c r="B562" i="49"/>
  <c r="K561" i="49"/>
  <c r="J561" i="49"/>
  <c r="I561" i="49"/>
  <c r="G561" i="49"/>
  <c r="E561" i="49"/>
  <c r="B561" i="49"/>
  <c r="K560" i="49"/>
  <c r="J560" i="49"/>
  <c r="I560" i="49"/>
  <c r="G560" i="49"/>
  <c r="E560" i="49"/>
  <c r="B560" i="49"/>
  <c r="K559" i="49"/>
  <c r="J559" i="49"/>
  <c r="I559" i="49"/>
  <c r="G559" i="49"/>
  <c r="E559" i="49"/>
  <c r="B559" i="49"/>
  <c r="K558" i="49"/>
  <c r="J558" i="49"/>
  <c r="I558" i="49"/>
  <c r="G558" i="49"/>
  <c r="E558" i="49"/>
  <c r="B558" i="49"/>
  <c r="K557" i="49"/>
  <c r="J557" i="49"/>
  <c r="I557" i="49"/>
  <c r="G557" i="49"/>
  <c r="E557" i="49"/>
  <c r="B557" i="49"/>
  <c r="K556" i="49"/>
  <c r="J556" i="49"/>
  <c r="I556" i="49"/>
  <c r="G556" i="49"/>
  <c r="E556" i="49"/>
  <c r="B556" i="49"/>
  <c r="K555" i="49"/>
  <c r="J555" i="49"/>
  <c r="I555" i="49"/>
  <c r="G555" i="49"/>
  <c r="E555" i="49"/>
  <c r="B555" i="49"/>
  <c r="K554" i="49"/>
  <c r="J554" i="49"/>
  <c r="I554" i="49"/>
  <c r="G554" i="49"/>
  <c r="E554" i="49"/>
  <c r="B554" i="49"/>
  <c r="K553" i="49"/>
  <c r="J553" i="49"/>
  <c r="I553" i="49"/>
  <c r="G553" i="49"/>
  <c r="E553" i="49"/>
  <c r="B553" i="49"/>
  <c r="K552" i="49"/>
  <c r="J552" i="49"/>
  <c r="I552" i="49"/>
  <c r="G552" i="49"/>
  <c r="E552" i="49"/>
  <c r="B552" i="49"/>
  <c r="K551" i="49"/>
  <c r="J551" i="49"/>
  <c r="I551" i="49"/>
  <c r="G551" i="49"/>
  <c r="E551" i="49"/>
  <c r="B551" i="49"/>
  <c r="H533" i="49"/>
  <c r="F533" i="49"/>
  <c r="D533" i="49"/>
  <c r="K532" i="49"/>
  <c r="J532" i="49"/>
  <c r="I532" i="49"/>
  <c r="G532" i="49"/>
  <c r="E532" i="49"/>
  <c r="B532" i="49"/>
  <c r="K531" i="49"/>
  <c r="J531" i="49"/>
  <c r="I531" i="49"/>
  <c r="G531" i="49"/>
  <c r="E531" i="49"/>
  <c r="B531" i="49"/>
  <c r="K530" i="49"/>
  <c r="J530" i="49"/>
  <c r="I530" i="49"/>
  <c r="G530" i="49"/>
  <c r="E530" i="49"/>
  <c r="B530" i="49"/>
  <c r="K529" i="49"/>
  <c r="J529" i="49"/>
  <c r="I529" i="49"/>
  <c r="G529" i="49"/>
  <c r="E529" i="49"/>
  <c r="B529" i="49"/>
  <c r="K528" i="49"/>
  <c r="J528" i="49"/>
  <c r="I528" i="49"/>
  <c r="G528" i="49"/>
  <c r="E528" i="49"/>
  <c r="B528" i="49"/>
  <c r="K527" i="49"/>
  <c r="J527" i="49"/>
  <c r="I527" i="49"/>
  <c r="G527" i="49"/>
  <c r="E527" i="49"/>
  <c r="B527" i="49"/>
  <c r="K526" i="49"/>
  <c r="J526" i="49"/>
  <c r="I526" i="49"/>
  <c r="G526" i="49"/>
  <c r="E526" i="49"/>
  <c r="B526" i="49"/>
  <c r="K525" i="49"/>
  <c r="J525" i="49"/>
  <c r="I525" i="49"/>
  <c r="G525" i="49"/>
  <c r="E525" i="49"/>
  <c r="B525" i="49"/>
  <c r="K524" i="49"/>
  <c r="J524" i="49"/>
  <c r="I524" i="49"/>
  <c r="G524" i="49"/>
  <c r="E524" i="49"/>
  <c r="B524" i="49"/>
  <c r="K523" i="49"/>
  <c r="J523" i="49"/>
  <c r="I523" i="49"/>
  <c r="G523" i="49"/>
  <c r="E523" i="49"/>
  <c r="B523" i="49"/>
  <c r="K522" i="49"/>
  <c r="J522" i="49"/>
  <c r="I522" i="49"/>
  <c r="G522" i="49"/>
  <c r="E522" i="49"/>
  <c r="B522" i="49"/>
  <c r="K521" i="49"/>
  <c r="J521" i="49"/>
  <c r="I521" i="49"/>
  <c r="G521" i="49"/>
  <c r="E521" i="49"/>
  <c r="B521" i="49"/>
  <c r="K520" i="49"/>
  <c r="J520" i="49"/>
  <c r="I520" i="49"/>
  <c r="G520" i="49"/>
  <c r="E520" i="49"/>
  <c r="B520" i="49"/>
  <c r="K519" i="49"/>
  <c r="J519" i="49"/>
  <c r="I519" i="49"/>
  <c r="G519" i="49"/>
  <c r="E519" i="49"/>
  <c r="B519" i="49"/>
  <c r="K518" i="49"/>
  <c r="J518" i="49"/>
  <c r="I518" i="49"/>
  <c r="G518" i="49"/>
  <c r="E518" i="49"/>
  <c r="B518" i="49"/>
  <c r="K517" i="49"/>
  <c r="J517" i="49"/>
  <c r="I517" i="49"/>
  <c r="G517" i="49"/>
  <c r="E517" i="49"/>
  <c r="B517" i="49"/>
  <c r="K516" i="49"/>
  <c r="J516" i="49"/>
  <c r="I516" i="49"/>
  <c r="G516" i="49"/>
  <c r="E516" i="49"/>
  <c r="B516" i="49"/>
  <c r="K515" i="49"/>
  <c r="J515" i="49"/>
  <c r="I515" i="49"/>
  <c r="G515" i="49"/>
  <c r="E515" i="49"/>
  <c r="B515" i="49"/>
  <c r="K514" i="49"/>
  <c r="J514" i="49"/>
  <c r="I514" i="49"/>
  <c r="G514" i="49"/>
  <c r="E514" i="49"/>
  <c r="B514" i="49"/>
  <c r="K513" i="49"/>
  <c r="J513" i="49"/>
  <c r="I513" i="49"/>
  <c r="G513" i="49"/>
  <c r="E513" i="49"/>
  <c r="B513" i="49"/>
  <c r="K512" i="49"/>
  <c r="J512" i="49"/>
  <c r="I512" i="49"/>
  <c r="G512" i="49"/>
  <c r="E512" i="49"/>
  <c r="B512" i="49"/>
  <c r="K511" i="49"/>
  <c r="J511" i="49"/>
  <c r="I511" i="49"/>
  <c r="G511" i="49"/>
  <c r="E511" i="49"/>
  <c r="B511" i="49"/>
  <c r="K510" i="49"/>
  <c r="J510" i="49"/>
  <c r="I510" i="49"/>
  <c r="G510" i="49"/>
  <c r="E510" i="49"/>
  <c r="B510" i="49"/>
  <c r="K509" i="49"/>
  <c r="J509" i="49"/>
  <c r="I509" i="49"/>
  <c r="G509" i="49"/>
  <c r="E509" i="49"/>
  <c r="B509" i="49"/>
  <c r="K508" i="49"/>
  <c r="J508" i="49"/>
  <c r="I508" i="49"/>
  <c r="G508" i="49"/>
  <c r="E508" i="49"/>
  <c r="B508" i="49"/>
  <c r="K507" i="49"/>
  <c r="J507" i="49"/>
  <c r="I507" i="49"/>
  <c r="G507" i="49"/>
  <c r="E507" i="49"/>
  <c r="B507" i="49"/>
  <c r="K506" i="49"/>
  <c r="J506" i="49"/>
  <c r="I506" i="49"/>
  <c r="G506" i="49"/>
  <c r="E506" i="49"/>
  <c r="B506" i="49"/>
  <c r="H488" i="49"/>
  <c r="F488" i="49"/>
  <c r="D488" i="49"/>
  <c r="K487" i="49"/>
  <c r="J487" i="49"/>
  <c r="I487" i="49"/>
  <c r="G487" i="49"/>
  <c r="E487" i="49"/>
  <c r="B487" i="49"/>
  <c r="K486" i="49"/>
  <c r="J486" i="49"/>
  <c r="I486" i="49"/>
  <c r="G486" i="49"/>
  <c r="E486" i="49"/>
  <c r="B486" i="49"/>
  <c r="K485" i="49"/>
  <c r="J485" i="49"/>
  <c r="I485" i="49"/>
  <c r="G485" i="49"/>
  <c r="E485" i="49"/>
  <c r="B485" i="49"/>
  <c r="K484" i="49"/>
  <c r="J484" i="49"/>
  <c r="I484" i="49"/>
  <c r="G484" i="49"/>
  <c r="E484" i="49"/>
  <c r="B484" i="49"/>
  <c r="K483" i="49"/>
  <c r="J483" i="49"/>
  <c r="I483" i="49"/>
  <c r="G483" i="49"/>
  <c r="E483" i="49"/>
  <c r="B483" i="49"/>
  <c r="K482" i="49"/>
  <c r="J482" i="49"/>
  <c r="I482" i="49"/>
  <c r="G482" i="49"/>
  <c r="E482" i="49"/>
  <c r="B482" i="49"/>
  <c r="K481" i="49"/>
  <c r="J481" i="49"/>
  <c r="I481" i="49"/>
  <c r="G481" i="49"/>
  <c r="E481" i="49"/>
  <c r="B481" i="49"/>
  <c r="K480" i="49"/>
  <c r="J480" i="49"/>
  <c r="I480" i="49"/>
  <c r="G480" i="49"/>
  <c r="E480" i="49"/>
  <c r="B480" i="49"/>
  <c r="K479" i="49"/>
  <c r="J479" i="49"/>
  <c r="I479" i="49"/>
  <c r="G479" i="49"/>
  <c r="E479" i="49"/>
  <c r="B479" i="49"/>
  <c r="K478" i="49"/>
  <c r="J478" i="49"/>
  <c r="I478" i="49"/>
  <c r="G478" i="49"/>
  <c r="E478" i="49"/>
  <c r="B478" i="49"/>
  <c r="K477" i="49"/>
  <c r="J477" i="49"/>
  <c r="I477" i="49"/>
  <c r="G477" i="49"/>
  <c r="E477" i="49"/>
  <c r="B477" i="49"/>
  <c r="K476" i="49"/>
  <c r="J476" i="49"/>
  <c r="I476" i="49"/>
  <c r="G476" i="49"/>
  <c r="E476" i="49"/>
  <c r="B476" i="49"/>
  <c r="K475" i="49"/>
  <c r="J475" i="49"/>
  <c r="I475" i="49"/>
  <c r="G475" i="49"/>
  <c r="E475" i="49"/>
  <c r="B475" i="49"/>
  <c r="K474" i="49"/>
  <c r="J474" i="49"/>
  <c r="I474" i="49"/>
  <c r="G474" i="49"/>
  <c r="E474" i="49"/>
  <c r="B474" i="49"/>
  <c r="K473" i="49"/>
  <c r="J473" i="49"/>
  <c r="I473" i="49"/>
  <c r="G473" i="49"/>
  <c r="E473" i="49"/>
  <c r="B473" i="49"/>
  <c r="K472" i="49"/>
  <c r="J472" i="49"/>
  <c r="I472" i="49"/>
  <c r="G472" i="49"/>
  <c r="E472" i="49"/>
  <c r="B472" i="49"/>
  <c r="K471" i="49"/>
  <c r="J471" i="49"/>
  <c r="I471" i="49"/>
  <c r="G471" i="49"/>
  <c r="E471" i="49"/>
  <c r="B471" i="49"/>
  <c r="K470" i="49"/>
  <c r="J470" i="49"/>
  <c r="I470" i="49"/>
  <c r="G470" i="49"/>
  <c r="E470" i="49"/>
  <c r="B470" i="49"/>
  <c r="K469" i="49"/>
  <c r="J469" i="49"/>
  <c r="I469" i="49"/>
  <c r="G469" i="49"/>
  <c r="E469" i="49"/>
  <c r="B469" i="49"/>
  <c r="K468" i="49"/>
  <c r="J468" i="49"/>
  <c r="I468" i="49"/>
  <c r="G468" i="49"/>
  <c r="E468" i="49"/>
  <c r="B468" i="49"/>
  <c r="K467" i="49"/>
  <c r="J467" i="49"/>
  <c r="I467" i="49"/>
  <c r="G467" i="49"/>
  <c r="E467" i="49"/>
  <c r="B467" i="49"/>
  <c r="K466" i="49"/>
  <c r="J466" i="49"/>
  <c r="I466" i="49"/>
  <c r="G466" i="49"/>
  <c r="E466" i="49"/>
  <c r="B466" i="49"/>
  <c r="K465" i="49"/>
  <c r="J465" i="49"/>
  <c r="I465" i="49"/>
  <c r="G465" i="49"/>
  <c r="E465" i="49"/>
  <c r="B465" i="49"/>
  <c r="K464" i="49"/>
  <c r="J464" i="49"/>
  <c r="I464" i="49"/>
  <c r="G464" i="49"/>
  <c r="E464" i="49"/>
  <c r="B464" i="49"/>
  <c r="K463" i="49"/>
  <c r="J463" i="49"/>
  <c r="I463" i="49"/>
  <c r="G463" i="49"/>
  <c r="E463" i="49"/>
  <c r="B463" i="49"/>
  <c r="K462" i="49"/>
  <c r="J462" i="49"/>
  <c r="I462" i="49"/>
  <c r="G462" i="49"/>
  <c r="E462" i="49"/>
  <c r="B462" i="49"/>
  <c r="K461" i="49"/>
  <c r="J461" i="49"/>
  <c r="I461" i="49"/>
  <c r="G461" i="49"/>
  <c r="E461" i="49"/>
  <c r="B461" i="49"/>
  <c r="H443" i="49"/>
  <c r="F443" i="49"/>
  <c r="D443" i="49"/>
  <c r="K442" i="49"/>
  <c r="J442" i="49"/>
  <c r="I442" i="49"/>
  <c r="G442" i="49"/>
  <c r="E442" i="49"/>
  <c r="B442" i="49"/>
  <c r="K441" i="49"/>
  <c r="J441" i="49"/>
  <c r="I441" i="49"/>
  <c r="G441" i="49"/>
  <c r="E441" i="49"/>
  <c r="B441" i="49"/>
  <c r="K440" i="49"/>
  <c r="J440" i="49"/>
  <c r="I440" i="49"/>
  <c r="G440" i="49"/>
  <c r="E440" i="49"/>
  <c r="B440" i="49"/>
  <c r="K439" i="49"/>
  <c r="J439" i="49"/>
  <c r="I439" i="49"/>
  <c r="G439" i="49"/>
  <c r="E439" i="49"/>
  <c r="B439" i="49"/>
  <c r="K438" i="49"/>
  <c r="J438" i="49"/>
  <c r="I438" i="49"/>
  <c r="G438" i="49"/>
  <c r="E438" i="49"/>
  <c r="B438" i="49"/>
  <c r="K437" i="49"/>
  <c r="J437" i="49"/>
  <c r="I437" i="49"/>
  <c r="G437" i="49"/>
  <c r="E437" i="49"/>
  <c r="B437" i="49"/>
  <c r="K436" i="49"/>
  <c r="J436" i="49"/>
  <c r="I436" i="49"/>
  <c r="G436" i="49"/>
  <c r="E436" i="49"/>
  <c r="B436" i="49"/>
  <c r="K435" i="49"/>
  <c r="J435" i="49"/>
  <c r="I435" i="49"/>
  <c r="G435" i="49"/>
  <c r="E435" i="49"/>
  <c r="B435" i="49"/>
  <c r="K434" i="49"/>
  <c r="J434" i="49"/>
  <c r="I434" i="49"/>
  <c r="G434" i="49"/>
  <c r="E434" i="49"/>
  <c r="B434" i="49"/>
  <c r="K433" i="49"/>
  <c r="J433" i="49"/>
  <c r="I433" i="49"/>
  <c r="G433" i="49"/>
  <c r="E433" i="49"/>
  <c r="B433" i="49"/>
  <c r="K432" i="49"/>
  <c r="J432" i="49"/>
  <c r="I432" i="49"/>
  <c r="G432" i="49"/>
  <c r="E432" i="49"/>
  <c r="B432" i="49"/>
  <c r="K431" i="49"/>
  <c r="J431" i="49"/>
  <c r="I431" i="49"/>
  <c r="G431" i="49"/>
  <c r="E431" i="49"/>
  <c r="B431" i="49"/>
  <c r="K430" i="49"/>
  <c r="J430" i="49"/>
  <c r="I430" i="49"/>
  <c r="G430" i="49"/>
  <c r="E430" i="49"/>
  <c r="B430" i="49"/>
  <c r="K429" i="49"/>
  <c r="J429" i="49"/>
  <c r="I429" i="49"/>
  <c r="G429" i="49"/>
  <c r="E429" i="49"/>
  <c r="B429" i="49"/>
  <c r="K428" i="49"/>
  <c r="J428" i="49"/>
  <c r="I428" i="49"/>
  <c r="G428" i="49"/>
  <c r="E428" i="49"/>
  <c r="B428" i="49"/>
  <c r="K427" i="49"/>
  <c r="J427" i="49"/>
  <c r="I427" i="49"/>
  <c r="G427" i="49"/>
  <c r="E427" i="49"/>
  <c r="B427" i="49"/>
  <c r="K426" i="49"/>
  <c r="J426" i="49"/>
  <c r="I426" i="49"/>
  <c r="G426" i="49"/>
  <c r="E426" i="49"/>
  <c r="B426" i="49"/>
  <c r="K425" i="49"/>
  <c r="J425" i="49"/>
  <c r="I425" i="49"/>
  <c r="G425" i="49"/>
  <c r="E425" i="49"/>
  <c r="B425" i="49"/>
  <c r="K424" i="49"/>
  <c r="J424" i="49"/>
  <c r="I424" i="49"/>
  <c r="G424" i="49"/>
  <c r="E424" i="49"/>
  <c r="B424" i="49"/>
  <c r="K423" i="49"/>
  <c r="J423" i="49"/>
  <c r="I423" i="49"/>
  <c r="G423" i="49"/>
  <c r="E423" i="49"/>
  <c r="B423" i="49"/>
  <c r="K422" i="49"/>
  <c r="J422" i="49"/>
  <c r="I422" i="49"/>
  <c r="G422" i="49"/>
  <c r="E422" i="49"/>
  <c r="B422" i="49"/>
  <c r="K421" i="49"/>
  <c r="J421" i="49"/>
  <c r="I421" i="49"/>
  <c r="G421" i="49"/>
  <c r="E421" i="49"/>
  <c r="B421" i="49"/>
  <c r="K420" i="49"/>
  <c r="J420" i="49"/>
  <c r="I420" i="49"/>
  <c r="G420" i="49"/>
  <c r="E420" i="49"/>
  <c r="B420" i="49"/>
  <c r="K419" i="49"/>
  <c r="J419" i="49"/>
  <c r="I419" i="49"/>
  <c r="G419" i="49"/>
  <c r="E419" i="49"/>
  <c r="B419" i="49"/>
  <c r="K418" i="49"/>
  <c r="J418" i="49"/>
  <c r="I418" i="49"/>
  <c r="G418" i="49"/>
  <c r="E418" i="49"/>
  <c r="B418" i="49"/>
  <c r="K417" i="49"/>
  <c r="J417" i="49"/>
  <c r="I417" i="49"/>
  <c r="G417" i="49"/>
  <c r="E417" i="49"/>
  <c r="B417" i="49"/>
  <c r="K416" i="49"/>
  <c r="J416" i="49"/>
  <c r="I416" i="49"/>
  <c r="G416" i="49"/>
  <c r="E416" i="49"/>
  <c r="B416" i="49"/>
  <c r="H398" i="49"/>
  <c r="F398" i="49"/>
  <c r="D398" i="49"/>
  <c r="K397" i="49"/>
  <c r="J397" i="49"/>
  <c r="I397" i="49"/>
  <c r="G397" i="49"/>
  <c r="E397" i="49"/>
  <c r="B397" i="49"/>
  <c r="K396" i="49"/>
  <c r="J396" i="49"/>
  <c r="I396" i="49"/>
  <c r="G396" i="49"/>
  <c r="E396" i="49"/>
  <c r="B396" i="49"/>
  <c r="K395" i="49"/>
  <c r="J395" i="49"/>
  <c r="I395" i="49"/>
  <c r="G395" i="49"/>
  <c r="E395" i="49"/>
  <c r="B395" i="49"/>
  <c r="K394" i="49"/>
  <c r="J394" i="49"/>
  <c r="I394" i="49"/>
  <c r="G394" i="49"/>
  <c r="E394" i="49"/>
  <c r="B394" i="49"/>
  <c r="K393" i="49"/>
  <c r="J393" i="49"/>
  <c r="I393" i="49"/>
  <c r="G393" i="49"/>
  <c r="E393" i="49"/>
  <c r="B393" i="49"/>
  <c r="K392" i="49"/>
  <c r="J392" i="49"/>
  <c r="I392" i="49"/>
  <c r="G392" i="49"/>
  <c r="E392" i="49"/>
  <c r="B392" i="49"/>
  <c r="K391" i="49"/>
  <c r="J391" i="49"/>
  <c r="I391" i="49"/>
  <c r="G391" i="49"/>
  <c r="E391" i="49"/>
  <c r="B391" i="49"/>
  <c r="K390" i="49"/>
  <c r="J390" i="49"/>
  <c r="I390" i="49"/>
  <c r="G390" i="49"/>
  <c r="E390" i="49"/>
  <c r="B390" i="49"/>
  <c r="K389" i="49"/>
  <c r="J389" i="49"/>
  <c r="I389" i="49"/>
  <c r="G389" i="49"/>
  <c r="E389" i="49"/>
  <c r="B389" i="49"/>
  <c r="K388" i="49"/>
  <c r="J388" i="49"/>
  <c r="I388" i="49"/>
  <c r="G388" i="49"/>
  <c r="E388" i="49"/>
  <c r="B388" i="49"/>
  <c r="K387" i="49"/>
  <c r="J387" i="49"/>
  <c r="I387" i="49"/>
  <c r="G387" i="49"/>
  <c r="E387" i="49"/>
  <c r="B387" i="49"/>
  <c r="K386" i="49"/>
  <c r="J386" i="49"/>
  <c r="I386" i="49"/>
  <c r="G386" i="49"/>
  <c r="E386" i="49"/>
  <c r="B386" i="49"/>
  <c r="K385" i="49"/>
  <c r="J385" i="49"/>
  <c r="I385" i="49"/>
  <c r="G385" i="49"/>
  <c r="E385" i="49"/>
  <c r="B385" i="49"/>
  <c r="K384" i="49"/>
  <c r="J384" i="49"/>
  <c r="I384" i="49"/>
  <c r="G384" i="49"/>
  <c r="E384" i="49"/>
  <c r="B384" i="49"/>
  <c r="K383" i="49"/>
  <c r="J383" i="49"/>
  <c r="I383" i="49"/>
  <c r="G383" i="49"/>
  <c r="E383" i="49"/>
  <c r="B383" i="49"/>
  <c r="K382" i="49"/>
  <c r="J382" i="49"/>
  <c r="I382" i="49"/>
  <c r="G382" i="49"/>
  <c r="E382" i="49"/>
  <c r="B382" i="49"/>
  <c r="K381" i="49"/>
  <c r="J381" i="49"/>
  <c r="I381" i="49"/>
  <c r="G381" i="49"/>
  <c r="E381" i="49"/>
  <c r="B381" i="49"/>
  <c r="K380" i="49"/>
  <c r="J380" i="49"/>
  <c r="I380" i="49"/>
  <c r="G380" i="49"/>
  <c r="E380" i="49"/>
  <c r="B380" i="49"/>
  <c r="K379" i="49"/>
  <c r="J379" i="49"/>
  <c r="I379" i="49"/>
  <c r="G379" i="49"/>
  <c r="E379" i="49"/>
  <c r="B379" i="49"/>
  <c r="K378" i="49"/>
  <c r="J378" i="49"/>
  <c r="I378" i="49"/>
  <c r="G378" i="49"/>
  <c r="E378" i="49"/>
  <c r="B378" i="49"/>
  <c r="K377" i="49"/>
  <c r="J377" i="49"/>
  <c r="I377" i="49"/>
  <c r="G377" i="49"/>
  <c r="E377" i="49"/>
  <c r="B377" i="49"/>
  <c r="K376" i="49"/>
  <c r="J376" i="49"/>
  <c r="I376" i="49"/>
  <c r="G376" i="49"/>
  <c r="E376" i="49"/>
  <c r="B376" i="49"/>
  <c r="K375" i="49"/>
  <c r="J375" i="49"/>
  <c r="I375" i="49"/>
  <c r="G375" i="49"/>
  <c r="E375" i="49"/>
  <c r="B375" i="49"/>
  <c r="K374" i="49"/>
  <c r="J374" i="49"/>
  <c r="I374" i="49"/>
  <c r="G374" i="49"/>
  <c r="E374" i="49"/>
  <c r="B374" i="49"/>
  <c r="K373" i="49"/>
  <c r="J373" i="49"/>
  <c r="I373" i="49"/>
  <c r="G373" i="49"/>
  <c r="E373" i="49"/>
  <c r="B373" i="49"/>
  <c r="K372" i="49"/>
  <c r="J372" i="49"/>
  <c r="I372" i="49"/>
  <c r="G372" i="49"/>
  <c r="E372" i="49"/>
  <c r="B372" i="49"/>
  <c r="K371" i="49"/>
  <c r="J371" i="49"/>
  <c r="I371" i="49"/>
  <c r="G371" i="49"/>
  <c r="E371" i="49"/>
  <c r="B371" i="49"/>
  <c r="H353" i="49"/>
  <c r="F353" i="49"/>
  <c r="D353" i="49"/>
  <c r="K352" i="49"/>
  <c r="J352" i="49"/>
  <c r="I352" i="49"/>
  <c r="G352" i="49"/>
  <c r="E352" i="49"/>
  <c r="B352" i="49"/>
  <c r="K351" i="49"/>
  <c r="J351" i="49"/>
  <c r="I351" i="49"/>
  <c r="G351" i="49"/>
  <c r="E351" i="49"/>
  <c r="B351" i="49"/>
  <c r="K350" i="49"/>
  <c r="J350" i="49"/>
  <c r="I350" i="49"/>
  <c r="G350" i="49"/>
  <c r="E350" i="49"/>
  <c r="B350" i="49"/>
  <c r="K349" i="49"/>
  <c r="J349" i="49"/>
  <c r="I349" i="49"/>
  <c r="G349" i="49"/>
  <c r="E349" i="49"/>
  <c r="B349" i="49"/>
  <c r="K348" i="49"/>
  <c r="J348" i="49"/>
  <c r="I348" i="49"/>
  <c r="G348" i="49"/>
  <c r="E348" i="49"/>
  <c r="B348" i="49"/>
  <c r="K347" i="49"/>
  <c r="J347" i="49"/>
  <c r="I347" i="49"/>
  <c r="G347" i="49"/>
  <c r="E347" i="49"/>
  <c r="B347" i="49"/>
  <c r="K346" i="49"/>
  <c r="J346" i="49"/>
  <c r="I346" i="49"/>
  <c r="G346" i="49"/>
  <c r="E346" i="49"/>
  <c r="B346" i="49"/>
  <c r="K345" i="49"/>
  <c r="J345" i="49"/>
  <c r="I345" i="49"/>
  <c r="G345" i="49"/>
  <c r="E345" i="49"/>
  <c r="B345" i="49"/>
  <c r="K344" i="49"/>
  <c r="J344" i="49"/>
  <c r="I344" i="49"/>
  <c r="G344" i="49"/>
  <c r="E344" i="49"/>
  <c r="B344" i="49"/>
  <c r="K343" i="49"/>
  <c r="J343" i="49"/>
  <c r="I343" i="49"/>
  <c r="G343" i="49"/>
  <c r="E343" i="49"/>
  <c r="B343" i="49"/>
  <c r="K342" i="49"/>
  <c r="J342" i="49"/>
  <c r="I342" i="49"/>
  <c r="G342" i="49"/>
  <c r="E342" i="49"/>
  <c r="B342" i="49"/>
  <c r="K341" i="49"/>
  <c r="J341" i="49"/>
  <c r="I341" i="49"/>
  <c r="G341" i="49"/>
  <c r="E341" i="49"/>
  <c r="B341" i="49"/>
  <c r="K340" i="49"/>
  <c r="J340" i="49"/>
  <c r="I340" i="49"/>
  <c r="G340" i="49"/>
  <c r="E340" i="49"/>
  <c r="B340" i="49"/>
  <c r="K339" i="49"/>
  <c r="J339" i="49"/>
  <c r="I339" i="49"/>
  <c r="G339" i="49"/>
  <c r="E339" i="49"/>
  <c r="B339" i="49"/>
  <c r="K338" i="49"/>
  <c r="J338" i="49"/>
  <c r="I338" i="49"/>
  <c r="G338" i="49"/>
  <c r="E338" i="49"/>
  <c r="B338" i="49"/>
  <c r="K337" i="49"/>
  <c r="J337" i="49"/>
  <c r="I337" i="49"/>
  <c r="G337" i="49"/>
  <c r="E337" i="49"/>
  <c r="B337" i="49"/>
  <c r="K336" i="49"/>
  <c r="J336" i="49"/>
  <c r="I336" i="49"/>
  <c r="G336" i="49"/>
  <c r="E336" i="49"/>
  <c r="B336" i="49"/>
  <c r="K335" i="49"/>
  <c r="J335" i="49"/>
  <c r="I335" i="49"/>
  <c r="G335" i="49"/>
  <c r="E335" i="49"/>
  <c r="B335" i="49"/>
  <c r="K334" i="49"/>
  <c r="J334" i="49"/>
  <c r="I334" i="49"/>
  <c r="G334" i="49"/>
  <c r="E334" i="49"/>
  <c r="B334" i="49"/>
  <c r="K333" i="49"/>
  <c r="J333" i="49"/>
  <c r="I333" i="49"/>
  <c r="G333" i="49"/>
  <c r="E333" i="49"/>
  <c r="B333" i="49"/>
  <c r="K332" i="49"/>
  <c r="J332" i="49"/>
  <c r="I332" i="49"/>
  <c r="G332" i="49"/>
  <c r="E332" i="49"/>
  <c r="B332" i="49"/>
  <c r="K331" i="49"/>
  <c r="J331" i="49"/>
  <c r="I331" i="49"/>
  <c r="G331" i="49"/>
  <c r="E331" i="49"/>
  <c r="B331" i="49"/>
  <c r="K330" i="49"/>
  <c r="J330" i="49"/>
  <c r="I330" i="49"/>
  <c r="G330" i="49"/>
  <c r="E330" i="49"/>
  <c r="B330" i="49"/>
  <c r="K329" i="49"/>
  <c r="J329" i="49"/>
  <c r="I329" i="49"/>
  <c r="G329" i="49"/>
  <c r="E329" i="49"/>
  <c r="B329" i="49"/>
  <c r="K328" i="49"/>
  <c r="J328" i="49"/>
  <c r="I328" i="49"/>
  <c r="G328" i="49"/>
  <c r="E328" i="49"/>
  <c r="B328" i="49"/>
  <c r="K327" i="49"/>
  <c r="J327" i="49"/>
  <c r="I327" i="49"/>
  <c r="G327" i="49"/>
  <c r="E327" i="49"/>
  <c r="B327" i="49"/>
  <c r="K326" i="49"/>
  <c r="J326" i="49"/>
  <c r="I326" i="49"/>
  <c r="G326" i="49"/>
  <c r="E326" i="49"/>
  <c r="B326" i="49"/>
  <c r="H308" i="49"/>
  <c r="F308" i="49"/>
  <c r="D308" i="49"/>
  <c r="K307" i="49"/>
  <c r="J307" i="49"/>
  <c r="I307" i="49"/>
  <c r="G307" i="49"/>
  <c r="E307" i="49"/>
  <c r="B307" i="49"/>
  <c r="K306" i="49"/>
  <c r="J306" i="49"/>
  <c r="I306" i="49"/>
  <c r="G306" i="49"/>
  <c r="E306" i="49"/>
  <c r="B306" i="49"/>
  <c r="K305" i="49"/>
  <c r="J305" i="49"/>
  <c r="I305" i="49"/>
  <c r="G305" i="49"/>
  <c r="E305" i="49"/>
  <c r="B305" i="49"/>
  <c r="K304" i="49"/>
  <c r="J304" i="49"/>
  <c r="I304" i="49"/>
  <c r="G304" i="49"/>
  <c r="E304" i="49"/>
  <c r="B304" i="49"/>
  <c r="K303" i="49"/>
  <c r="J303" i="49"/>
  <c r="I303" i="49"/>
  <c r="G303" i="49"/>
  <c r="E303" i="49"/>
  <c r="B303" i="49"/>
  <c r="K302" i="49"/>
  <c r="J302" i="49"/>
  <c r="I302" i="49"/>
  <c r="G302" i="49"/>
  <c r="E302" i="49"/>
  <c r="B302" i="49"/>
  <c r="K301" i="49"/>
  <c r="J301" i="49"/>
  <c r="I301" i="49"/>
  <c r="G301" i="49"/>
  <c r="E301" i="49"/>
  <c r="B301" i="49"/>
  <c r="K300" i="49"/>
  <c r="J300" i="49"/>
  <c r="I300" i="49"/>
  <c r="G300" i="49"/>
  <c r="E300" i="49"/>
  <c r="B300" i="49"/>
  <c r="K299" i="49"/>
  <c r="J299" i="49"/>
  <c r="I299" i="49"/>
  <c r="G299" i="49"/>
  <c r="E299" i="49"/>
  <c r="B299" i="49"/>
  <c r="K298" i="49"/>
  <c r="J298" i="49"/>
  <c r="I298" i="49"/>
  <c r="G298" i="49"/>
  <c r="E298" i="49"/>
  <c r="B298" i="49"/>
  <c r="K297" i="49"/>
  <c r="J297" i="49"/>
  <c r="I297" i="49"/>
  <c r="G297" i="49"/>
  <c r="E297" i="49"/>
  <c r="B297" i="49"/>
  <c r="K296" i="49"/>
  <c r="J296" i="49"/>
  <c r="I296" i="49"/>
  <c r="G296" i="49"/>
  <c r="E296" i="49"/>
  <c r="B296" i="49"/>
  <c r="K295" i="49"/>
  <c r="J295" i="49"/>
  <c r="I295" i="49"/>
  <c r="G295" i="49"/>
  <c r="E295" i="49"/>
  <c r="B295" i="49"/>
  <c r="K294" i="49"/>
  <c r="J294" i="49"/>
  <c r="I294" i="49"/>
  <c r="G294" i="49"/>
  <c r="E294" i="49"/>
  <c r="B294" i="49"/>
  <c r="K293" i="49"/>
  <c r="J293" i="49"/>
  <c r="I293" i="49"/>
  <c r="G293" i="49"/>
  <c r="E293" i="49"/>
  <c r="B293" i="49"/>
  <c r="K292" i="49"/>
  <c r="J292" i="49"/>
  <c r="I292" i="49"/>
  <c r="G292" i="49"/>
  <c r="E292" i="49"/>
  <c r="B292" i="49"/>
  <c r="K291" i="49"/>
  <c r="J291" i="49"/>
  <c r="I291" i="49"/>
  <c r="G291" i="49"/>
  <c r="E291" i="49"/>
  <c r="B291" i="49"/>
  <c r="K290" i="49"/>
  <c r="J290" i="49"/>
  <c r="I290" i="49"/>
  <c r="G290" i="49"/>
  <c r="E290" i="49"/>
  <c r="B290" i="49"/>
  <c r="K289" i="49"/>
  <c r="J289" i="49"/>
  <c r="I289" i="49"/>
  <c r="G289" i="49"/>
  <c r="E289" i="49"/>
  <c r="B289" i="49"/>
  <c r="K288" i="49"/>
  <c r="J288" i="49"/>
  <c r="I288" i="49"/>
  <c r="G288" i="49"/>
  <c r="E288" i="49"/>
  <c r="B288" i="49"/>
  <c r="K287" i="49"/>
  <c r="J287" i="49"/>
  <c r="I287" i="49"/>
  <c r="G287" i="49"/>
  <c r="E287" i="49"/>
  <c r="B287" i="49"/>
  <c r="K286" i="49"/>
  <c r="J286" i="49"/>
  <c r="I286" i="49"/>
  <c r="G286" i="49"/>
  <c r="E286" i="49"/>
  <c r="B286" i="49"/>
  <c r="K285" i="49"/>
  <c r="J285" i="49"/>
  <c r="I285" i="49"/>
  <c r="G285" i="49"/>
  <c r="E285" i="49"/>
  <c r="B285" i="49"/>
  <c r="K284" i="49"/>
  <c r="J284" i="49"/>
  <c r="I284" i="49"/>
  <c r="G284" i="49"/>
  <c r="E284" i="49"/>
  <c r="B284" i="49"/>
  <c r="K283" i="49"/>
  <c r="J283" i="49"/>
  <c r="I283" i="49"/>
  <c r="G283" i="49"/>
  <c r="E283" i="49"/>
  <c r="B283" i="49"/>
  <c r="K282" i="49"/>
  <c r="J282" i="49"/>
  <c r="I282" i="49"/>
  <c r="G282" i="49"/>
  <c r="E282" i="49"/>
  <c r="B282" i="49"/>
  <c r="K281" i="49"/>
  <c r="J281" i="49"/>
  <c r="I281" i="49"/>
  <c r="G281" i="49"/>
  <c r="E281" i="49"/>
  <c r="B281" i="49"/>
  <c r="H263" i="49"/>
  <c r="F263" i="49"/>
  <c r="D263" i="49"/>
  <c r="K262" i="49"/>
  <c r="J262" i="49"/>
  <c r="I262" i="49"/>
  <c r="G262" i="49"/>
  <c r="E262" i="49"/>
  <c r="B262" i="49"/>
  <c r="K261" i="49"/>
  <c r="J261" i="49"/>
  <c r="I261" i="49"/>
  <c r="G261" i="49"/>
  <c r="E261" i="49"/>
  <c r="B261" i="49"/>
  <c r="K260" i="49"/>
  <c r="J260" i="49"/>
  <c r="I260" i="49"/>
  <c r="G260" i="49"/>
  <c r="E260" i="49"/>
  <c r="B260" i="49"/>
  <c r="K259" i="49"/>
  <c r="J259" i="49"/>
  <c r="I259" i="49"/>
  <c r="G259" i="49"/>
  <c r="E259" i="49"/>
  <c r="B259" i="49"/>
  <c r="K258" i="49"/>
  <c r="J258" i="49"/>
  <c r="I258" i="49"/>
  <c r="G258" i="49"/>
  <c r="E258" i="49"/>
  <c r="B258" i="49"/>
  <c r="K257" i="49"/>
  <c r="J257" i="49"/>
  <c r="I257" i="49"/>
  <c r="G257" i="49"/>
  <c r="E257" i="49"/>
  <c r="B257" i="49"/>
  <c r="K256" i="49"/>
  <c r="J256" i="49"/>
  <c r="I256" i="49"/>
  <c r="G256" i="49"/>
  <c r="E256" i="49"/>
  <c r="B256" i="49"/>
  <c r="K255" i="49"/>
  <c r="J255" i="49"/>
  <c r="I255" i="49"/>
  <c r="G255" i="49"/>
  <c r="E255" i="49"/>
  <c r="B255" i="49"/>
  <c r="K254" i="49"/>
  <c r="J254" i="49"/>
  <c r="I254" i="49"/>
  <c r="G254" i="49"/>
  <c r="E254" i="49"/>
  <c r="B254" i="49"/>
  <c r="K253" i="49"/>
  <c r="J253" i="49"/>
  <c r="I253" i="49"/>
  <c r="G253" i="49"/>
  <c r="E253" i="49"/>
  <c r="B253" i="49"/>
  <c r="K252" i="49"/>
  <c r="J252" i="49"/>
  <c r="I252" i="49"/>
  <c r="G252" i="49"/>
  <c r="E252" i="49"/>
  <c r="B252" i="49"/>
  <c r="K251" i="49"/>
  <c r="J251" i="49"/>
  <c r="I251" i="49"/>
  <c r="G251" i="49"/>
  <c r="E251" i="49"/>
  <c r="B251" i="49"/>
  <c r="K250" i="49"/>
  <c r="J250" i="49"/>
  <c r="I250" i="49"/>
  <c r="G250" i="49"/>
  <c r="E250" i="49"/>
  <c r="B250" i="49"/>
  <c r="K249" i="49"/>
  <c r="J249" i="49"/>
  <c r="I249" i="49"/>
  <c r="G249" i="49"/>
  <c r="E249" i="49"/>
  <c r="B249" i="49"/>
  <c r="K248" i="49"/>
  <c r="J248" i="49"/>
  <c r="I248" i="49"/>
  <c r="G248" i="49"/>
  <c r="E248" i="49"/>
  <c r="B248" i="49"/>
  <c r="K247" i="49"/>
  <c r="J247" i="49"/>
  <c r="I247" i="49"/>
  <c r="G247" i="49"/>
  <c r="E247" i="49"/>
  <c r="B247" i="49"/>
  <c r="K246" i="49"/>
  <c r="J246" i="49"/>
  <c r="I246" i="49"/>
  <c r="G246" i="49"/>
  <c r="E246" i="49"/>
  <c r="B246" i="49"/>
  <c r="K245" i="49"/>
  <c r="J245" i="49"/>
  <c r="I245" i="49"/>
  <c r="G245" i="49"/>
  <c r="E245" i="49"/>
  <c r="B245" i="49"/>
  <c r="K244" i="49"/>
  <c r="J244" i="49"/>
  <c r="I244" i="49"/>
  <c r="G244" i="49"/>
  <c r="E244" i="49"/>
  <c r="B244" i="49"/>
  <c r="K243" i="49"/>
  <c r="J243" i="49"/>
  <c r="I243" i="49"/>
  <c r="G243" i="49"/>
  <c r="E243" i="49"/>
  <c r="B243" i="49"/>
  <c r="K242" i="49"/>
  <c r="J242" i="49"/>
  <c r="I242" i="49"/>
  <c r="G242" i="49"/>
  <c r="E242" i="49"/>
  <c r="B242" i="49"/>
  <c r="K241" i="49"/>
  <c r="J241" i="49"/>
  <c r="I241" i="49"/>
  <c r="G241" i="49"/>
  <c r="E241" i="49"/>
  <c r="B241" i="49"/>
  <c r="K240" i="49"/>
  <c r="J240" i="49"/>
  <c r="I240" i="49"/>
  <c r="G240" i="49"/>
  <c r="E240" i="49"/>
  <c r="B240" i="49"/>
  <c r="K239" i="49"/>
  <c r="J239" i="49"/>
  <c r="I239" i="49"/>
  <c r="G239" i="49"/>
  <c r="E239" i="49"/>
  <c r="B239" i="49"/>
  <c r="K238" i="49"/>
  <c r="J238" i="49"/>
  <c r="I238" i="49"/>
  <c r="G238" i="49"/>
  <c r="E238" i="49"/>
  <c r="B238" i="49"/>
  <c r="K237" i="49"/>
  <c r="J237" i="49"/>
  <c r="I237" i="49"/>
  <c r="G237" i="49"/>
  <c r="E237" i="49"/>
  <c r="B237" i="49"/>
  <c r="K236" i="49"/>
  <c r="J236" i="49"/>
  <c r="I236" i="49"/>
  <c r="G236" i="49"/>
  <c r="E236" i="49"/>
  <c r="B236" i="49"/>
  <c r="H218" i="49"/>
  <c r="F218" i="49"/>
  <c r="D218" i="49"/>
  <c r="K217" i="49"/>
  <c r="J217" i="49"/>
  <c r="I217" i="49"/>
  <c r="G217" i="49"/>
  <c r="E217" i="49"/>
  <c r="B217" i="49"/>
  <c r="K216" i="49"/>
  <c r="J216" i="49"/>
  <c r="I216" i="49"/>
  <c r="G216" i="49"/>
  <c r="E216" i="49"/>
  <c r="B216" i="49"/>
  <c r="K215" i="49"/>
  <c r="J215" i="49"/>
  <c r="I215" i="49"/>
  <c r="G215" i="49"/>
  <c r="E215" i="49"/>
  <c r="B215" i="49"/>
  <c r="K214" i="49"/>
  <c r="J214" i="49"/>
  <c r="I214" i="49"/>
  <c r="G214" i="49"/>
  <c r="E214" i="49"/>
  <c r="B214" i="49"/>
  <c r="K213" i="49"/>
  <c r="J213" i="49"/>
  <c r="I213" i="49"/>
  <c r="G213" i="49"/>
  <c r="E213" i="49"/>
  <c r="B213" i="49"/>
  <c r="K212" i="49"/>
  <c r="J212" i="49"/>
  <c r="I212" i="49"/>
  <c r="G212" i="49"/>
  <c r="E212" i="49"/>
  <c r="B212" i="49"/>
  <c r="K211" i="49"/>
  <c r="J211" i="49"/>
  <c r="I211" i="49"/>
  <c r="G211" i="49"/>
  <c r="E211" i="49"/>
  <c r="B211" i="49"/>
  <c r="K210" i="49"/>
  <c r="J210" i="49"/>
  <c r="I210" i="49"/>
  <c r="G210" i="49"/>
  <c r="E210" i="49"/>
  <c r="B210" i="49"/>
  <c r="K209" i="49"/>
  <c r="J209" i="49"/>
  <c r="I209" i="49"/>
  <c r="G209" i="49"/>
  <c r="E209" i="49"/>
  <c r="B209" i="49"/>
  <c r="K208" i="49"/>
  <c r="J208" i="49"/>
  <c r="I208" i="49"/>
  <c r="G208" i="49"/>
  <c r="E208" i="49"/>
  <c r="B208" i="49"/>
  <c r="K207" i="49"/>
  <c r="J207" i="49"/>
  <c r="I207" i="49"/>
  <c r="G207" i="49"/>
  <c r="E207" i="49"/>
  <c r="B207" i="49"/>
  <c r="K206" i="49"/>
  <c r="J206" i="49"/>
  <c r="I206" i="49"/>
  <c r="G206" i="49"/>
  <c r="E206" i="49"/>
  <c r="B206" i="49"/>
  <c r="K205" i="49"/>
  <c r="J205" i="49"/>
  <c r="I205" i="49"/>
  <c r="G205" i="49"/>
  <c r="E205" i="49"/>
  <c r="B205" i="49"/>
  <c r="K204" i="49"/>
  <c r="J204" i="49"/>
  <c r="I204" i="49"/>
  <c r="G204" i="49"/>
  <c r="E204" i="49"/>
  <c r="B204" i="49"/>
  <c r="K203" i="49"/>
  <c r="J203" i="49"/>
  <c r="I203" i="49"/>
  <c r="G203" i="49"/>
  <c r="E203" i="49"/>
  <c r="B203" i="49"/>
  <c r="K202" i="49"/>
  <c r="J202" i="49"/>
  <c r="I202" i="49"/>
  <c r="G202" i="49"/>
  <c r="E202" i="49"/>
  <c r="B202" i="49"/>
  <c r="K201" i="49"/>
  <c r="J201" i="49"/>
  <c r="I201" i="49"/>
  <c r="G201" i="49"/>
  <c r="E201" i="49"/>
  <c r="B201" i="49"/>
  <c r="K200" i="49"/>
  <c r="J200" i="49"/>
  <c r="I200" i="49"/>
  <c r="G200" i="49"/>
  <c r="E200" i="49"/>
  <c r="B200" i="49"/>
  <c r="K199" i="49"/>
  <c r="J199" i="49"/>
  <c r="I199" i="49"/>
  <c r="G199" i="49"/>
  <c r="E199" i="49"/>
  <c r="B199" i="49"/>
  <c r="K198" i="49"/>
  <c r="J198" i="49"/>
  <c r="I198" i="49"/>
  <c r="G198" i="49"/>
  <c r="E198" i="49"/>
  <c r="B198" i="49"/>
  <c r="K197" i="49"/>
  <c r="J197" i="49"/>
  <c r="I197" i="49"/>
  <c r="G197" i="49"/>
  <c r="E197" i="49"/>
  <c r="B197" i="49"/>
  <c r="K196" i="49"/>
  <c r="J196" i="49"/>
  <c r="I196" i="49"/>
  <c r="G196" i="49"/>
  <c r="E196" i="49"/>
  <c r="B196" i="49"/>
  <c r="K195" i="49"/>
  <c r="J195" i="49"/>
  <c r="I195" i="49"/>
  <c r="G195" i="49"/>
  <c r="E195" i="49"/>
  <c r="B195" i="49"/>
  <c r="K194" i="49"/>
  <c r="J194" i="49"/>
  <c r="I194" i="49"/>
  <c r="G194" i="49"/>
  <c r="E194" i="49"/>
  <c r="B194" i="49"/>
  <c r="K193" i="49"/>
  <c r="J193" i="49"/>
  <c r="I193" i="49"/>
  <c r="G193" i="49"/>
  <c r="E193" i="49"/>
  <c r="B193" i="49"/>
  <c r="K192" i="49"/>
  <c r="J192" i="49"/>
  <c r="I192" i="49"/>
  <c r="G192" i="49"/>
  <c r="E192" i="49"/>
  <c r="B192" i="49"/>
  <c r="K191" i="49"/>
  <c r="J191" i="49"/>
  <c r="I191" i="49"/>
  <c r="G191" i="49"/>
  <c r="E191" i="49"/>
  <c r="B191" i="49"/>
  <c r="H173" i="49"/>
  <c r="F173" i="49"/>
  <c r="D173" i="49"/>
  <c r="K172" i="49"/>
  <c r="J172" i="49"/>
  <c r="I172" i="49"/>
  <c r="G172" i="49"/>
  <c r="E172" i="49"/>
  <c r="B172" i="49"/>
  <c r="K171" i="49"/>
  <c r="J171" i="49"/>
  <c r="I171" i="49"/>
  <c r="G171" i="49"/>
  <c r="E171" i="49"/>
  <c r="B171" i="49"/>
  <c r="K170" i="49"/>
  <c r="J170" i="49"/>
  <c r="I170" i="49"/>
  <c r="G170" i="49"/>
  <c r="E170" i="49"/>
  <c r="B170" i="49"/>
  <c r="K169" i="49"/>
  <c r="J169" i="49"/>
  <c r="I169" i="49"/>
  <c r="G169" i="49"/>
  <c r="E169" i="49"/>
  <c r="B169" i="49"/>
  <c r="K168" i="49"/>
  <c r="J168" i="49"/>
  <c r="I168" i="49"/>
  <c r="G168" i="49"/>
  <c r="E168" i="49"/>
  <c r="B168" i="49"/>
  <c r="K167" i="49"/>
  <c r="J167" i="49"/>
  <c r="I167" i="49"/>
  <c r="G167" i="49"/>
  <c r="E167" i="49"/>
  <c r="B167" i="49"/>
  <c r="K166" i="49"/>
  <c r="J166" i="49"/>
  <c r="I166" i="49"/>
  <c r="G166" i="49"/>
  <c r="E166" i="49"/>
  <c r="B166" i="49"/>
  <c r="K165" i="49"/>
  <c r="J165" i="49"/>
  <c r="I165" i="49"/>
  <c r="G165" i="49"/>
  <c r="E165" i="49"/>
  <c r="B165" i="49"/>
  <c r="K164" i="49"/>
  <c r="J164" i="49"/>
  <c r="I164" i="49"/>
  <c r="G164" i="49"/>
  <c r="E164" i="49"/>
  <c r="B164" i="49"/>
  <c r="K163" i="49"/>
  <c r="J163" i="49"/>
  <c r="I163" i="49"/>
  <c r="G163" i="49"/>
  <c r="E163" i="49"/>
  <c r="B163" i="49"/>
  <c r="K162" i="49"/>
  <c r="J162" i="49"/>
  <c r="I162" i="49"/>
  <c r="G162" i="49"/>
  <c r="E162" i="49"/>
  <c r="B162" i="49"/>
  <c r="K161" i="49"/>
  <c r="J161" i="49"/>
  <c r="I161" i="49"/>
  <c r="G161" i="49"/>
  <c r="E161" i="49"/>
  <c r="B161" i="49"/>
  <c r="K160" i="49"/>
  <c r="J160" i="49"/>
  <c r="I160" i="49"/>
  <c r="G160" i="49"/>
  <c r="E160" i="49"/>
  <c r="B160" i="49"/>
  <c r="K159" i="49"/>
  <c r="J159" i="49"/>
  <c r="I159" i="49"/>
  <c r="G159" i="49"/>
  <c r="E159" i="49"/>
  <c r="B159" i="49"/>
  <c r="K158" i="49"/>
  <c r="J158" i="49"/>
  <c r="I158" i="49"/>
  <c r="G158" i="49"/>
  <c r="E158" i="49"/>
  <c r="B158" i="49"/>
  <c r="K157" i="49"/>
  <c r="J157" i="49"/>
  <c r="I157" i="49"/>
  <c r="G157" i="49"/>
  <c r="E157" i="49"/>
  <c r="B157" i="49"/>
  <c r="K156" i="49"/>
  <c r="J156" i="49"/>
  <c r="I156" i="49"/>
  <c r="G156" i="49"/>
  <c r="E156" i="49"/>
  <c r="B156" i="49"/>
  <c r="K155" i="49"/>
  <c r="J155" i="49"/>
  <c r="I155" i="49"/>
  <c r="G155" i="49"/>
  <c r="E155" i="49"/>
  <c r="B155" i="49"/>
  <c r="K154" i="49"/>
  <c r="J154" i="49"/>
  <c r="I154" i="49"/>
  <c r="G154" i="49"/>
  <c r="E154" i="49"/>
  <c r="B154" i="49"/>
  <c r="K153" i="49"/>
  <c r="J153" i="49"/>
  <c r="I153" i="49"/>
  <c r="G153" i="49"/>
  <c r="E153" i="49"/>
  <c r="B153" i="49"/>
  <c r="K152" i="49"/>
  <c r="J152" i="49"/>
  <c r="I152" i="49"/>
  <c r="G152" i="49"/>
  <c r="E152" i="49"/>
  <c r="B152" i="49"/>
  <c r="K151" i="49"/>
  <c r="J151" i="49"/>
  <c r="I151" i="49"/>
  <c r="G151" i="49"/>
  <c r="E151" i="49"/>
  <c r="B151" i="49"/>
  <c r="K150" i="49"/>
  <c r="J150" i="49"/>
  <c r="I150" i="49"/>
  <c r="G150" i="49"/>
  <c r="E150" i="49"/>
  <c r="B150" i="49"/>
  <c r="K149" i="49"/>
  <c r="J149" i="49"/>
  <c r="I149" i="49"/>
  <c r="G149" i="49"/>
  <c r="E149" i="49"/>
  <c r="B149" i="49"/>
  <c r="K148" i="49"/>
  <c r="J148" i="49"/>
  <c r="I148" i="49"/>
  <c r="G148" i="49"/>
  <c r="E148" i="49"/>
  <c r="B148" i="49"/>
  <c r="K147" i="49"/>
  <c r="J147" i="49"/>
  <c r="I147" i="49"/>
  <c r="G147" i="49"/>
  <c r="E147" i="49"/>
  <c r="B147" i="49"/>
  <c r="K146" i="49"/>
  <c r="J146" i="49"/>
  <c r="I146" i="49"/>
  <c r="G146" i="49"/>
  <c r="E146" i="49"/>
  <c r="B146" i="49"/>
  <c r="H128" i="49"/>
  <c r="F128" i="49"/>
  <c r="D128" i="49"/>
  <c r="K127" i="49"/>
  <c r="J127" i="49"/>
  <c r="I127" i="49"/>
  <c r="G127" i="49"/>
  <c r="E127" i="49"/>
  <c r="B127" i="49"/>
  <c r="K126" i="49"/>
  <c r="J126" i="49"/>
  <c r="I126" i="49"/>
  <c r="G126" i="49"/>
  <c r="E126" i="49"/>
  <c r="B126" i="49"/>
  <c r="K125" i="49"/>
  <c r="J125" i="49"/>
  <c r="I125" i="49"/>
  <c r="G125" i="49"/>
  <c r="E125" i="49"/>
  <c r="B125" i="49"/>
  <c r="K124" i="49"/>
  <c r="J124" i="49"/>
  <c r="I124" i="49"/>
  <c r="G124" i="49"/>
  <c r="E124" i="49"/>
  <c r="B124" i="49"/>
  <c r="K123" i="49"/>
  <c r="J123" i="49"/>
  <c r="I123" i="49"/>
  <c r="G123" i="49"/>
  <c r="E123" i="49"/>
  <c r="B123" i="49"/>
  <c r="K122" i="49"/>
  <c r="J122" i="49"/>
  <c r="I122" i="49"/>
  <c r="G122" i="49"/>
  <c r="E122" i="49"/>
  <c r="B122" i="49"/>
  <c r="K121" i="49"/>
  <c r="J121" i="49"/>
  <c r="I121" i="49"/>
  <c r="G121" i="49"/>
  <c r="E121" i="49"/>
  <c r="B121" i="49"/>
  <c r="K120" i="49"/>
  <c r="J120" i="49"/>
  <c r="I120" i="49"/>
  <c r="G120" i="49"/>
  <c r="E120" i="49"/>
  <c r="B120" i="49"/>
  <c r="K119" i="49"/>
  <c r="J119" i="49"/>
  <c r="I119" i="49"/>
  <c r="G119" i="49"/>
  <c r="E119" i="49"/>
  <c r="B119" i="49"/>
  <c r="K118" i="49"/>
  <c r="J118" i="49"/>
  <c r="I118" i="49"/>
  <c r="G118" i="49"/>
  <c r="E118" i="49"/>
  <c r="B118" i="49"/>
  <c r="K117" i="49"/>
  <c r="J117" i="49"/>
  <c r="I117" i="49"/>
  <c r="G117" i="49"/>
  <c r="E117" i="49"/>
  <c r="B117" i="49"/>
  <c r="K116" i="49"/>
  <c r="J116" i="49"/>
  <c r="I116" i="49"/>
  <c r="G116" i="49"/>
  <c r="E116" i="49"/>
  <c r="B116" i="49"/>
  <c r="K115" i="49"/>
  <c r="J115" i="49"/>
  <c r="I115" i="49"/>
  <c r="G115" i="49"/>
  <c r="E115" i="49"/>
  <c r="B115" i="49"/>
  <c r="K114" i="49"/>
  <c r="J114" i="49"/>
  <c r="I114" i="49"/>
  <c r="G114" i="49"/>
  <c r="E114" i="49"/>
  <c r="B114" i="49"/>
  <c r="K113" i="49"/>
  <c r="J113" i="49"/>
  <c r="I113" i="49"/>
  <c r="G113" i="49"/>
  <c r="E113" i="49"/>
  <c r="B113" i="49"/>
  <c r="K112" i="49"/>
  <c r="J112" i="49"/>
  <c r="I112" i="49"/>
  <c r="G112" i="49"/>
  <c r="E112" i="49"/>
  <c r="B112" i="49"/>
  <c r="K111" i="49"/>
  <c r="J111" i="49"/>
  <c r="I111" i="49"/>
  <c r="G111" i="49"/>
  <c r="E111" i="49"/>
  <c r="B111" i="49"/>
  <c r="K110" i="49"/>
  <c r="J110" i="49"/>
  <c r="I110" i="49"/>
  <c r="G110" i="49"/>
  <c r="E110" i="49"/>
  <c r="B110" i="49"/>
  <c r="K109" i="49"/>
  <c r="J109" i="49"/>
  <c r="I109" i="49"/>
  <c r="G109" i="49"/>
  <c r="E109" i="49"/>
  <c r="B109" i="49"/>
  <c r="K108" i="49"/>
  <c r="J108" i="49"/>
  <c r="I108" i="49"/>
  <c r="G108" i="49"/>
  <c r="E108" i="49"/>
  <c r="B108" i="49"/>
  <c r="K107" i="49"/>
  <c r="J107" i="49"/>
  <c r="I107" i="49"/>
  <c r="G107" i="49"/>
  <c r="E107" i="49"/>
  <c r="B107" i="49"/>
  <c r="K106" i="49"/>
  <c r="J106" i="49"/>
  <c r="I106" i="49"/>
  <c r="G106" i="49"/>
  <c r="E106" i="49"/>
  <c r="B106" i="49"/>
  <c r="K105" i="49"/>
  <c r="J105" i="49"/>
  <c r="I105" i="49"/>
  <c r="G105" i="49"/>
  <c r="E105" i="49"/>
  <c r="B105" i="49"/>
  <c r="K104" i="49"/>
  <c r="J104" i="49"/>
  <c r="I104" i="49"/>
  <c r="G104" i="49"/>
  <c r="E104" i="49"/>
  <c r="B104" i="49"/>
  <c r="K103" i="49"/>
  <c r="J103" i="49"/>
  <c r="I103" i="49"/>
  <c r="G103" i="49"/>
  <c r="E103" i="49"/>
  <c r="B103" i="49"/>
  <c r="K102" i="49"/>
  <c r="J102" i="49"/>
  <c r="I102" i="49"/>
  <c r="G102" i="49"/>
  <c r="E102" i="49"/>
  <c r="B102" i="49"/>
  <c r="K101" i="49"/>
  <c r="J101" i="49"/>
  <c r="I101" i="49"/>
  <c r="G101" i="49"/>
  <c r="E101" i="49"/>
  <c r="B101" i="49"/>
  <c r="H83" i="49"/>
  <c r="F83" i="49"/>
  <c r="D83" i="49"/>
  <c r="I82" i="49"/>
  <c r="G82" i="49"/>
  <c r="E82" i="49"/>
  <c r="B82" i="49"/>
  <c r="I81" i="49"/>
  <c r="G81" i="49"/>
  <c r="E81" i="49"/>
  <c r="B81" i="49"/>
  <c r="I80" i="49"/>
  <c r="G80" i="49"/>
  <c r="E80" i="49"/>
  <c r="B80" i="49"/>
  <c r="I79" i="49"/>
  <c r="G79" i="49"/>
  <c r="E79" i="49"/>
  <c r="B79" i="49"/>
  <c r="I78" i="49"/>
  <c r="G78" i="49"/>
  <c r="E78" i="49"/>
  <c r="B78" i="49"/>
  <c r="I77" i="49"/>
  <c r="G77" i="49"/>
  <c r="E77" i="49"/>
  <c r="B77" i="49"/>
  <c r="I76" i="49"/>
  <c r="G76" i="49"/>
  <c r="E76" i="49"/>
  <c r="B76" i="49"/>
  <c r="I75" i="49"/>
  <c r="G75" i="49"/>
  <c r="E75" i="49"/>
  <c r="B75" i="49"/>
  <c r="I74" i="49"/>
  <c r="G74" i="49"/>
  <c r="E74" i="49"/>
  <c r="B74" i="49"/>
  <c r="I73" i="49"/>
  <c r="G73" i="49"/>
  <c r="E73" i="49"/>
  <c r="B73" i="49"/>
  <c r="I72" i="49"/>
  <c r="G72" i="49"/>
  <c r="E72" i="49"/>
  <c r="B72" i="49"/>
  <c r="I71" i="49"/>
  <c r="G71" i="49"/>
  <c r="E71" i="49"/>
  <c r="B71" i="49"/>
  <c r="I70" i="49"/>
  <c r="G70" i="49"/>
  <c r="E70" i="49"/>
  <c r="B70" i="49"/>
  <c r="I69" i="49"/>
  <c r="G69" i="49"/>
  <c r="E69" i="49"/>
  <c r="B69" i="49"/>
  <c r="I68" i="49"/>
  <c r="G68" i="49"/>
  <c r="E68" i="49"/>
  <c r="B68" i="49"/>
  <c r="I67" i="49"/>
  <c r="G67" i="49"/>
  <c r="E67" i="49"/>
  <c r="B67" i="49"/>
  <c r="I66" i="49"/>
  <c r="G66" i="49"/>
  <c r="E66" i="49"/>
  <c r="B66" i="49"/>
  <c r="I65" i="49"/>
  <c r="G65" i="49"/>
  <c r="E65" i="49"/>
  <c r="B65" i="49"/>
  <c r="I64" i="49"/>
  <c r="G64" i="49"/>
  <c r="E64" i="49"/>
  <c r="B64" i="49"/>
  <c r="I63" i="49"/>
  <c r="G63" i="49"/>
  <c r="E63" i="49"/>
  <c r="B63" i="49"/>
  <c r="I62" i="49"/>
  <c r="G62" i="49"/>
  <c r="E62" i="49"/>
  <c r="B62" i="49"/>
  <c r="I61" i="49"/>
  <c r="G61" i="49"/>
  <c r="E61" i="49"/>
  <c r="B61" i="49"/>
  <c r="I60" i="49"/>
  <c r="G60" i="49"/>
  <c r="E60" i="49"/>
  <c r="B60" i="49"/>
  <c r="I59" i="49"/>
  <c r="G59" i="49"/>
  <c r="E59" i="49"/>
  <c r="B59" i="49"/>
  <c r="I58" i="49"/>
  <c r="G58" i="49"/>
  <c r="E58" i="49"/>
  <c r="B58" i="49"/>
  <c r="I57" i="49"/>
  <c r="G57" i="49"/>
  <c r="E57" i="49"/>
  <c r="B57" i="49"/>
  <c r="K83" i="49"/>
  <c r="I56" i="49"/>
  <c r="G56" i="49"/>
  <c r="E56" i="49"/>
  <c r="B56" i="49"/>
  <c r="B43" i="49"/>
  <c r="B42" i="49"/>
  <c r="B41" i="49"/>
  <c r="F38" i="49"/>
  <c r="D38" i="49"/>
  <c r="B38" i="49"/>
  <c r="C34" i="49" s="1"/>
  <c r="H37" i="49"/>
  <c r="H36" i="49"/>
  <c r="C36" i="49"/>
  <c r="H35" i="49"/>
  <c r="H34" i="49"/>
  <c r="H33" i="49"/>
  <c r="H32" i="49"/>
  <c r="H31" i="49"/>
  <c r="H30" i="49"/>
  <c r="H29" i="49"/>
  <c r="H28" i="49"/>
  <c r="H27" i="49"/>
  <c r="H26" i="49"/>
  <c r="H25" i="49"/>
  <c r="H24" i="49"/>
  <c r="H23" i="49"/>
  <c r="H22" i="49"/>
  <c r="H21" i="49"/>
  <c r="H20" i="49"/>
  <c r="H19" i="49"/>
  <c r="H18" i="49"/>
  <c r="H17" i="49"/>
  <c r="H16" i="49"/>
  <c r="H15" i="49"/>
  <c r="H14" i="49"/>
  <c r="H13" i="49"/>
  <c r="H12" i="49"/>
  <c r="L11" i="49"/>
  <c r="K7" i="1" s="1"/>
  <c r="H10" i="49"/>
  <c r="C4" i="49"/>
  <c r="K1433" i="49" l="1"/>
  <c r="I1478" i="49"/>
  <c r="E1524" i="49"/>
  <c r="K1524" i="49"/>
  <c r="E1433" i="49"/>
  <c r="L147" i="49"/>
  <c r="L149" i="49"/>
  <c r="L151" i="49"/>
  <c r="L153" i="49"/>
  <c r="L155" i="49"/>
  <c r="L157" i="49"/>
  <c r="L159" i="49"/>
  <c r="L161" i="49"/>
  <c r="L163" i="49"/>
  <c r="L165" i="49"/>
  <c r="L167" i="49"/>
  <c r="L169" i="49"/>
  <c r="L171" i="49"/>
  <c r="L193" i="49"/>
  <c r="L195" i="49"/>
  <c r="L197" i="49"/>
  <c r="L199" i="49"/>
  <c r="L201" i="49"/>
  <c r="L203" i="49"/>
  <c r="L205" i="49"/>
  <c r="L207" i="49"/>
  <c r="L209" i="49"/>
  <c r="L211" i="49"/>
  <c r="L213" i="49"/>
  <c r="L215" i="49"/>
  <c r="L217" i="49"/>
  <c r="L237" i="49"/>
  <c r="L239" i="49"/>
  <c r="L241" i="49"/>
  <c r="L243" i="49"/>
  <c r="L245" i="49"/>
  <c r="I1388" i="49"/>
  <c r="C17" i="49"/>
  <c r="L247" i="49"/>
  <c r="L249" i="49"/>
  <c r="L251" i="49"/>
  <c r="L253" i="49"/>
  <c r="L255" i="49"/>
  <c r="L257" i="49"/>
  <c r="L259" i="49"/>
  <c r="L261" i="49"/>
  <c r="L328" i="49"/>
  <c r="L330" i="49"/>
  <c r="L332" i="49"/>
  <c r="L334" i="49"/>
  <c r="L336" i="49"/>
  <c r="L338" i="49"/>
  <c r="L340" i="49"/>
  <c r="L342" i="49"/>
  <c r="L344" i="49"/>
  <c r="L346" i="49"/>
  <c r="L348" i="49"/>
  <c r="L350" i="49"/>
  <c r="L372" i="49"/>
  <c r="L374" i="49"/>
  <c r="L376" i="49"/>
  <c r="L378" i="49"/>
  <c r="L380" i="49"/>
  <c r="L382" i="49"/>
  <c r="L384" i="49"/>
  <c r="L386" i="49"/>
  <c r="L388" i="49"/>
  <c r="L390" i="49"/>
  <c r="L392" i="49"/>
  <c r="L394" i="49"/>
  <c r="L396" i="49"/>
  <c r="L418" i="49"/>
  <c r="L420" i="49"/>
  <c r="L422" i="49"/>
  <c r="L424" i="49"/>
  <c r="L426" i="49"/>
  <c r="L428" i="49"/>
  <c r="L430" i="49"/>
  <c r="L432" i="49"/>
  <c r="L434" i="49"/>
  <c r="L436" i="49"/>
  <c r="L438" i="49"/>
  <c r="L440" i="49"/>
  <c r="L1453" i="49"/>
  <c r="L1455" i="49"/>
  <c r="L1457" i="49"/>
  <c r="L1459" i="49"/>
  <c r="L1461" i="49"/>
  <c r="L1463" i="49"/>
  <c r="L1465" i="49"/>
  <c r="L1467" i="49"/>
  <c r="C25" i="49"/>
  <c r="C33" i="49"/>
  <c r="K12" i="49"/>
  <c r="K16" i="49"/>
  <c r="K20" i="49"/>
  <c r="K24" i="49"/>
  <c r="K28" i="49"/>
  <c r="K32" i="49"/>
  <c r="K36" i="49"/>
  <c r="L1469" i="49"/>
  <c r="L1471" i="49"/>
  <c r="L1473" i="49"/>
  <c r="L1475" i="49"/>
  <c r="L1477" i="49"/>
  <c r="L1498" i="49"/>
  <c r="L1500" i="49"/>
  <c r="L1502" i="49"/>
  <c r="L1504" i="49"/>
  <c r="L1506" i="49"/>
  <c r="L1508" i="49"/>
  <c r="L1510" i="49"/>
  <c r="L1512" i="49"/>
  <c r="L1514" i="49"/>
  <c r="L1516" i="49"/>
  <c r="L1518" i="49"/>
  <c r="L1520" i="49"/>
  <c r="C13" i="49"/>
  <c r="B83" i="49"/>
  <c r="C79" i="49" s="1"/>
  <c r="L103" i="49"/>
  <c r="L105" i="49"/>
  <c r="L107" i="49"/>
  <c r="L109" i="49"/>
  <c r="L111" i="49"/>
  <c r="L113" i="49"/>
  <c r="L115" i="49"/>
  <c r="L117" i="49"/>
  <c r="L119" i="49"/>
  <c r="L121" i="49"/>
  <c r="L123" i="49"/>
  <c r="L125" i="49"/>
  <c r="C21" i="49"/>
  <c r="L281" i="49"/>
  <c r="L283" i="49"/>
  <c r="L285" i="49"/>
  <c r="L287" i="49"/>
  <c r="L289" i="49"/>
  <c r="L291" i="49"/>
  <c r="L293" i="49"/>
  <c r="L295" i="49"/>
  <c r="L297" i="49"/>
  <c r="L299" i="49"/>
  <c r="L301" i="49"/>
  <c r="L303" i="49"/>
  <c r="L305" i="49"/>
  <c r="L307" i="49"/>
  <c r="L462" i="49"/>
  <c r="L464" i="49"/>
  <c r="L466" i="49"/>
  <c r="L468" i="49"/>
  <c r="L470" i="49"/>
  <c r="L472" i="49"/>
  <c r="L474" i="49"/>
  <c r="L476" i="49"/>
  <c r="L478" i="49"/>
  <c r="L480" i="49"/>
  <c r="L482" i="49"/>
  <c r="L484" i="49"/>
  <c r="L486" i="49"/>
  <c r="G713" i="49"/>
  <c r="B758" i="49"/>
  <c r="C756" i="49" s="1"/>
  <c r="G803" i="49"/>
  <c r="B848" i="49"/>
  <c r="C847" i="49" s="1"/>
  <c r="L847" i="49"/>
  <c r="K15" i="49"/>
  <c r="K19" i="49"/>
  <c r="K23" i="49"/>
  <c r="K27" i="49"/>
  <c r="K31" i="49"/>
  <c r="K35" i="49"/>
  <c r="L508" i="49"/>
  <c r="L867" i="49"/>
  <c r="L869" i="49"/>
  <c r="L871" i="49"/>
  <c r="L873" i="49"/>
  <c r="L875" i="49"/>
  <c r="L877" i="49"/>
  <c r="L879" i="49"/>
  <c r="L881" i="49"/>
  <c r="L883" i="49"/>
  <c r="L885" i="49"/>
  <c r="L887" i="49"/>
  <c r="L889" i="49"/>
  <c r="L891" i="49"/>
  <c r="L913" i="49"/>
  <c r="L915" i="49"/>
  <c r="L917" i="49"/>
  <c r="L919" i="49"/>
  <c r="L921" i="49"/>
  <c r="L923" i="49"/>
  <c r="L925" i="49"/>
  <c r="L927" i="49"/>
  <c r="L929" i="49"/>
  <c r="L931" i="49"/>
  <c r="L933" i="49"/>
  <c r="L935" i="49"/>
  <c r="L937" i="49"/>
  <c r="G1478" i="49"/>
  <c r="K13" i="49"/>
  <c r="K25" i="49"/>
  <c r="K14" i="49"/>
  <c r="K30" i="49"/>
  <c r="C29" i="49"/>
  <c r="K10" i="49"/>
  <c r="K21" i="49"/>
  <c r="K33" i="49"/>
  <c r="K22" i="49"/>
  <c r="K26" i="49"/>
  <c r="L146" i="49"/>
  <c r="L148" i="49"/>
  <c r="L150" i="49"/>
  <c r="L152" i="49"/>
  <c r="L154" i="49"/>
  <c r="L156" i="49"/>
  <c r="L158" i="49"/>
  <c r="L160" i="49"/>
  <c r="L162" i="49"/>
  <c r="L164" i="49"/>
  <c r="L166" i="49"/>
  <c r="L168" i="49"/>
  <c r="L170" i="49"/>
  <c r="L192" i="49"/>
  <c r="L194" i="49"/>
  <c r="L196" i="49"/>
  <c r="L198" i="49"/>
  <c r="L200" i="49"/>
  <c r="L202" i="49"/>
  <c r="L204" i="49"/>
  <c r="L206" i="49"/>
  <c r="L208" i="49"/>
  <c r="L210" i="49"/>
  <c r="L212" i="49"/>
  <c r="L214" i="49"/>
  <c r="L216" i="49"/>
  <c r="L238" i="49"/>
  <c r="L240" i="49"/>
  <c r="L242" i="49"/>
  <c r="L244" i="49"/>
  <c r="L246" i="49"/>
  <c r="L248" i="49"/>
  <c r="L250" i="49"/>
  <c r="L252" i="49"/>
  <c r="L254" i="49"/>
  <c r="L256" i="49"/>
  <c r="L258" i="49"/>
  <c r="L260" i="49"/>
  <c r="L282" i="49"/>
  <c r="L284" i="49"/>
  <c r="L286" i="49"/>
  <c r="L288" i="49"/>
  <c r="L290" i="49"/>
  <c r="L292" i="49"/>
  <c r="L294" i="49"/>
  <c r="L296" i="49"/>
  <c r="L298" i="49"/>
  <c r="L300" i="49"/>
  <c r="L302" i="49"/>
  <c r="L304" i="49"/>
  <c r="L306" i="49"/>
  <c r="E1073" i="49"/>
  <c r="K1073" i="49"/>
  <c r="I1118" i="49"/>
  <c r="G1253" i="49"/>
  <c r="B1298" i="49"/>
  <c r="C1294" i="49" s="1"/>
  <c r="J1298" i="49"/>
  <c r="G1343" i="49"/>
  <c r="B1388" i="49"/>
  <c r="C1385" i="49" s="1"/>
  <c r="J1388" i="49"/>
  <c r="L1363" i="49"/>
  <c r="L1365" i="49"/>
  <c r="L1367" i="49"/>
  <c r="L1369" i="49"/>
  <c r="L1371" i="49"/>
  <c r="L1373" i="49"/>
  <c r="L1375" i="49"/>
  <c r="L1377" i="49"/>
  <c r="L1379" i="49"/>
  <c r="G1433" i="49"/>
  <c r="K17" i="49"/>
  <c r="K29" i="49"/>
  <c r="K18" i="49"/>
  <c r="K34" i="49"/>
  <c r="L102" i="49"/>
  <c r="L104" i="49"/>
  <c r="L106" i="49"/>
  <c r="L108" i="49"/>
  <c r="L110" i="49"/>
  <c r="L112" i="49"/>
  <c r="L114" i="49"/>
  <c r="L116" i="49"/>
  <c r="L118" i="49"/>
  <c r="L120" i="49"/>
  <c r="L122" i="49"/>
  <c r="L124" i="49"/>
  <c r="L126" i="49"/>
  <c r="G37" i="49"/>
  <c r="K37" i="49"/>
  <c r="L327" i="49"/>
  <c r="L329" i="49"/>
  <c r="L331" i="49"/>
  <c r="L333" i="49"/>
  <c r="L335" i="49"/>
  <c r="L337" i="49"/>
  <c r="L339" i="49"/>
  <c r="L341" i="49"/>
  <c r="L343" i="49"/>
  <c r="L345" i="49"/>
  <c r="L347" i="49"/>
  <c r="L349" i="49"/>
  <c r="L351" i="49"/>
  <c r="L371" i="49"/>
  <c r="L373" i="49"/>
  <c r="L375" i="49"/>
  <c r="L377" i="49"/>
  <c r="L379" i="49"/>
  <c r="L381" i="49"/>
  <c r="L383" i="49"/>
  <c r="L385" i="49"/>
  <c r="L387" i="49"/>
  <c r="L389" i="49"/>
  <c r="L391" i="49"/>
  <c r="L393" i="49"/>
  <c r="L395" i="49"/>
  <c r="L397" i="49"/>
  <c r="L417" i="49"/>
  <c r="L419" i="49"/>
  <c r="L421" i="49"/>
  <c r="L423" i="49"/>
  <c r="L425" i="49"/>
  <c r="L427" i="49"/>
  <c r="L429" i="49"/>
  <c r="L431" i="49"/>
  <c r="L433" i="49"/>
  <c r="L435" i="49"/>
  <c r="L437" i="49"/>
  <c r="L439" i="49"/>
  <c r="L461" i="49"/>
  <c r="L463" i="49"/>
  <c r="L465" i="49"/>
  <c r="L467" i="49"/>
  <c r="L469" i="49"/>
  <c r="L471" i="49"/>
  <c r="E893" i="49"/>
  <c r="K893" i="49"/>
  <c r="I938" i="49"/>
  <c r="E983" i="49"/>
  <c r="K983" i="49"/>
  <c r="I1028" i="49"/>
  <c r="G1163" i="49"/>
  <c r="C16" i="49"/>
  <c r="C28" i="49"/>
  <c r="C32" i="49"/>
  <c r="C37" i="49"/>
  <c r="C20" i="49"/>
  <c r="C24" i="49"/>
  <c r="C19" i="49"/>
  <c r="C31" i="49"/>
  <c r="I37" i="49"/>
  <c r="B128" i="49"/>
  <c r="C104" i="49" s="1"/>
  <c r="J128" i="49"/>
  <c r="G173" i="49"/>
  <c r="B218" i="49"/>
  <c r="C217" i="49" s="1"/>
  <c r="J218" i="49"/>
  <c r="G263" i="49"/>
  <c r="B308" i="49"/>
  <c r="C307" i="49" s="1"/>
  <c r="G353" i="49"/>
  <c r="B398" i="49"/>
  <c r="C394" i="49" s="1"/>
  <c r="G443" i="49"/>
  <c r="B488" i="49"/>
  <c r="C487" i="49" s="1"/>
  <c r="L473" i="49"/>
  <c r="L475" i="49"/>
  <c r="L477" i="49"/>
  <c r="L479" i="49"/>
  <c r="L481" i="49"/>
  <c r="L483" i="49"/>
  <c r="I848" i="49"/>
  <c r="C10" i="49"/>
  <c r="C38" i="49" s="1"/>
  <c r="C12" i="49"/>
  <c r="C15" i="49"/>
  <c r="C23" i="49"/>
  <c r="C27" i="49"/>
  <c r="C35" i="49"/>
  <c r="C14" i="49"/>
  <c r="C18" i="49"/>
  <c r="C22" i="49"/>
  <c r="C26" i="49"/>
  <c r="C30" i="49"/>
  <c r="E128" i="49"/>
  <c r="K128" i="49"/>
  <c r="I173" i="49"/>
  <c r="E218" i="49"/>
  <c r="K218" i="49"/>
  <c r="I263" i="49"/>
  <c r="E308" i="49"/>
  <c r="K308" i="49"/>
  <c r="I353" i="49"/>
  <c r="E398" i="49"/>
  <c r="K398" i="49"/>
  <c r="I443" i="49"/>
  <c r="E488" i="49"/>
  <c r="K488" i="49"/>
  <c r="I533" i="49"/>
  <c r="E578" i="49"/>
  <c r="K578" i="49"/>
  <c r="L485" i="49"/>
  <c r="L487" i="49"/>
  <c r="G533" i="49"/>
  <c r="L507" i="49"/>
  <c r="L509" i="49"/>
  <c r="L511" i="49"/>
  <c r="L513" i="49"/>
  <c r="L515" i="49"/>
  <c r="L517" i="49"/>
  <c r="L519" i="49"/>
  <c r="L521" i="49"/>
  <c r="L523" i="49"/>
  <c r="L525" i="49"/>
  <c r="L527" i="49"/>
  <c r="L529" i="49"/>
  <c r="L531" i="49"/>
  <c r="B578" i="49"/>
  <c r="C576" i="49" s="1"/>
  <c r="G623" i="49"/>
  <c r="L597" i="49"/>
  <c r="L599" i="49"/>
  <c r="L601" i="49"/>
  <c r="L603" i="49"/>
  <c r="L605" i="49"/>
  <c r="L607" i="49"/>
  <c r="L609" i="49"/>
  <c r="L611" i="49"/>
  <c r="L613" i="49"/>
  <c r="L615" i="49"/>
  <c r="L617" i="49"/>
  <c r="L619" i="49"/>
  <c r="L621" i="49"/>
  <c r="B668" i="49"/>
  <c r="C665" i="49" s="1"/>
  <c r="L641" i="49"/>
  <c r="L643" i="49"/>
  <c r="L645" i="49"/>
  <c r="L647" i="49"/>
  <c r="L649" i="49"/>
  <c r="L651" i="49"/>
  <c r="L653" i="49"/>
  <c r="L655" i="49"/>
  <c r="L657" i="49"/>
  <c r="L659" i="49"/>
  <c r="L661" i="49"/>
  <c r="L663" i="49"/>
  <c r="L665" i="49"/>
  <c r="L667" i="49"/>
  <c r="L731" i="49"/>
  <c r="L733" i="49"/>
  <c r="L735" i="49"/>
  <c r="L737" i="49"/>
  <c r="L739" i="49"/>
  <c r="L741" i="49"/>
  <c r="L743" i="49"/>
  <c r="L745" i="49"/>
  <c r="L747" i="49"/>
  <c r="L749" i="49"/>
  <c r="L751" i="49"/>
  <c r="L753" i="49"/>
  <c r="L755" i="49"/>
  <c r="L757" i="49"/>
  <c r="L777" i="49"/>
  <c r="L779" i="49"/>
  <c r="L781" i="49"/>
  <c r="L783" i="49"/>
  <c r="L785" i="49"/>
  <c r="L787" i="49"/>
  <c r="L789" i="49"/>
  <c r="L791" i="49"/>
  <c r="L793" i="49"/>
  <c r="L795" i="49"/>
  <c r="L797" i="49"/>
  <c r="L799" i="49"/>
  <c r="L801" i="49"/>
  <c r="L839" i="49"/>
  <c r="L841" i="49"/>
  <c r="L843" i="49"/>
  <c r="L845" i="49"/>
  <c r="I623" i="49"/>
  <c r="E668" i="49"/>
  <c r="K668" i="49"/>
  <c r="I713" i="49"/>
  <c r="E758" i="49"/>
  <c r="K758" i="49"/>
  <c r="I803" i="49"/>
  <c r="L510" i="49"/>
  <c r="L512" i="49"/>
  <c r="L514" i="49"/>
  <c r="L516" i="49"/>
  <c r="L518" i="49"/>
  <c r="L520" i="49"/>
  <c r="L522" i="49"/>
  <c r="L524" i="49"/>
  <c r="L526" i="49"/>
  <c r="L528" i="49"/>
  <c r="L530" i="49"/>
  <c r="L598" i="49"/>
  <c r="L600" i="49"/>
  <c r="L602" i="49"/>
  <c r="L604" i="49"/>
  <c r="L606" i="49"/>
  <c r="L608" i="49"/>
  <c r="L610" i="49"/>
  <c r="L612" i="49"/>
  <c r="L614" i="49"/>
  <c r="L616" i="49"/>
  <c r="L618" i="49"/>
  <c r="L620" i="49"/>
  <c r="L642" i="49"/>
  <c r="L644" i="49"/>
  <c r="L646" i="49"/>
  <c r="L648" i="49"/>
  <c r="L650" i="49"/>
  <c r="L652" i="49"/>
  <c r="L654" i="49"/>
  <c r="L656" i="49"/>
  <c r="L658" i="49"/>
  <c r="L660" i="49"/>
  <c r="L662" i="49"/>
  <c r="L664" i="49"/>
  <c r="L666" i="49"/>
  <c r="L732" i="49"/>
  <c r="L1381" i="49"/>
  <c r="L1383" i="49"/>
  <c r="L1385" i="49"/>
  <c r="L1387" i="49"/>
  <c r="L1407" i="49"/>
  <c r="L1409" i="49"/>
  <c r="L1411" i="49"/>
  <c r="L1413" i="49"/>
  <c r="L1415" i="49"/>
  <c r="L1417" i="49"/>
  <c r="L1419" i="49"/>
  <c r="L1421" i="49"/>
  <c r="L1423" i="49"/>
  <c r="L1425" i="49"/>
  <c r="L1427" i="49"/>
  <c r="L1429" i="49"/>
  <c r="L1431" i="49"/>
  <c r="I1163" i="49"/>
  <c r="I1253" i="49"/>
  <c r="E1298" i="49"/>
  <c r="K1298" i="49"/>
  <c r="I1343" i="49"/>
  <c r="E1388" i="49"/>
  <c r="K1388" i="49"/>
  <c r="I1433" i="49"/>
  <c r="B1478" i="49"/>
  <c r="C1477" i="49" s="1"/>
  <c r="J1478" i="49"/>
  <c r="G1524" i="49"/>
  <c r="L734" i="49"/>
  <c r="L736" i="49"/>
  <c r="L738" i="49"/>
  <c r="L740" i="49"/>
  <c r="L742" i="49"/>
  <c r="L744" i="49"/>
  <c r="L746" i="49"/>
  <c r="L748" i="49"/>
  <c r="L750" i="49"/>
  <c r="L752" i="49"/>
  <c r="L754" i="49"/>
  <c r="L756" i="49"/>
  <c r="L778" i="49"/>
  <c r="L780" i="49"/>
  <c r="L782" i="49"/>
  <c r="L784" i="49"/>
  <c r="L786" i="49"/>
  <c r="L788" i="49"/>
  <c r="L790" i="49"/>
  <c r="L792" i="49"/>
  <c r="L794" i="49"/>
  <c r="L796" i="49"/>
  <c r="L798" i="49"/>
  <c r="L800" i="49"/>
  <c r="L822" i="49"/>
  <c r="L824" i="49"/>
  <c r="L826" i="49"/>
  <c r="L828" i="49"/>
  <c r="L830" i="49"/>
  <c r="L832" i="49"/>
  <c r="L834" i="49"/>
  <c r="L836" i="49"/>
  <c r="L838" i="49"/>
  <c r="L840" i="49"/>
  <c r="L842" i="49"/>
  <c r="L844" i="49"/>
  <c r="L846" i="49"/>
  <c r="L866" i="49"/>
  <c r="L868" i="49"/>
  <c r="L870" i="49"/>
  <c r="L872" i="49"/>
  <c r="L874" i="49"/>
  <c r="L876" i="49"/>
  <c r="L878" i="49"/>
  <c r="L880" i="49"/>
  <c r="L882" i="49"/>
  <c r="L884" i="49"/>
  <c r="L886" i="49"/>
  <c r="L888" i="49"/>
  <c r="L890" i="49"/>
  <c r="L892" i="49"/>
  <c r="G938" i="49"/>
  <c r="L912" i="49"/>
  <c r="L914" i="49"/>
  <c r="L916" i="49"/>
  <c r="L918" i="49"/>
  <c r="L920" i="49"/>
  <c r="L922" i="49"/>
  <c r="L924" i="49"/>
  <c r="L926" i="49"/>
  <c r="L928" i="49"/>
  <c r="L930" i="49"/>
  <c r="L932" i="49"/>
  <c r="L934" i="49"/>
  <c r="L936" i="49"/>
  <c r="L956" i="49"/>
  <c r="L958" i="49"/>
  <c r="L960" i="49"/>
  <c r="L962" i="49"/>
  <c r="L964" i="49"/>
  <c r="L966" i="49"/>
  <c r="L968" i="49"/>
  <c r="L970" i="49"/>
  <c r="L972" i="49"/>
  <c r="L974" i="49"/>
  <c r="L976" i="49"/>
  <c r="L978" i="49"/>
  <c r="L980" i="49"/>
  <c r="G1028" i="49"/>
  <c r="L1002" i="49"/>
  <c r="L1004" i="49"/>
  <c r="L1006" i="49"/>
  <c r="L1008" i="49"/>
  <c r="L1010" i="49"/>
  <c r="L1012" i="49"/>
  <c r="L1014" i="49"/>
  <c r="L1016" i="49"/>
  <c r="L1018" i="49"/>
  <c r="L1020" i="49"/>
  <c r="L1022" i="49"/>
  <c r="L1024" i="49"/>
  <c r="L1026" i="49"/>
  <c r="L1046" i="49"/>
  <c r="L1048" i="49"/>
  <c r="L1050" i="49"/>
  <c r="L1052" i="49"/>
  <c r="L1054" i="49"/>
  <c r="L1056" i="49"/>
  <c r="L1058" i="49"/>
  <c r="L1060" i="49"/>
  <c r="L1062" i="49"/>
  <c r="L1064" i="49"/>
  <c r="G1118" i="49"/>
  <c r="L1092" i="49"/>
  <c r="L1094" i="49"/>
  <c r="L1096" i="49"/>
  <c r="L1098" i="49"/>
  <c r="L1100" i="49"/>
  <c r="L1102" i="49"/>
  <c r="L1104" i="49"/>
  <c r="L1106" i="49"/>
  <c r="L1108" i="49"/>
  <c r="L1110" i="49"/>
  <c r="L1112" i="49"/>
  <c r="L1114" i="49"/>
  <c r="L1116" i="49"/>
  <c r="J1163" i="49"/>
  <c r="L1138" i="49"/>
  <c r="L1140" i="49"/>
  <c r="L1142" i="49"/>
  <c r="L1144" i="49"/>
  <c r="L1146" i="49"/>
  <c r="L1148" i="49"/>
  <c r="L1150" i="49"/>
  <c r="L1152" i="49"/>
  <c r="L1184" i="49"/>
  <c r="L1188" i="49"/>
  <c r="L1190" i="49"/>
  <c r="L1192" i="49"/>
  <c r="L1194" i="49"/>
  <c r="L1196" i="49"/>
  <c r="L1198" i="49"/>
  <c r="L1200" i="49"/>
  <c r="L1202" i="49"/>
  <c r="L1204" i="49"/>
  <c r="L1206" i="49"/>
  <c r="L1226" i="49"/>
  <c r="L1228" i="49"/>
  <c r="L1230" i="49"/>
  <c r="L1232" i="49"/>
  <c r="L1234" i="49"/>
  <c r="L1236" i="49"/>
  <c r="L1238" i="49"/>
  <c r="L1240" i="49"/>
  <c r="G1298" i="49"/>
  <c r="L1362" i="49"/>
  <c r="L1364" i="49"/>
  <c r="L1366" i="49"/>
  <c r="L1368" i="49"/>
  <c r="L1370" i="49"/>
  <c r="L1372" i="49"/>
  <c r="L1374" i="49"/>
  <c r="L1376" i="49"/>
  <c r="L1378" i="49"/>
  <c r="L1380" i="49"/>
  <c r="L1382" i="49"/>
  <c r="L1384" i="49"/>
  <c r="L1386" i="49"/>
  <c r="L1406" i="49"/>
  <c r="L1408" i="49"/>
  <c r="L1410" i="49"/>
  <c r="L1412" i="49"/>
  <c r="L1414" i="49"/>
  <c r="L1416" i="49"/>
  <c r="L1418" i="49"/>
  <c r="L1420" i="49"/>
  <c r="E83" i="49"/>
  <c r="G83" i="49"/>
  <c r="G128" i="49"/>
  <c r="B173" i="49"/>
  <c r="C172" i="49" s="1"/>
  <c r="G218" i="49"/>
  <c r="B263" i="49"/>
  <c r="C237" i="49" s="1"/>
  <c r="J263" i="49"/>
  <c r="G308" i="49"/>
  <c r="B353" i="49"/>
  <c r="C329" i="49" s="1"/>
  <c r="J353" i="49"/>
  <c r="G398" i="49"/>
  <c r="B443" i="49"/>
  <c r="C417" i="49" s="1"/>
  <c r="J443" i="49"/>
  <c r="G488" i="49"/>
  <c r="B533" i="49"/>
  <c r="C507" i="49" s="1"/>
  <c r="J533" i="49"/>
  <c r="G578" i="49"/>
  <c r="B623" i="49"/>
  <c r="C597" i="49" s="1"/>
  <c r="J623" i="49"/>
  <c r="G668" i="49"/>
  <c r="B713" i="49"/>
  <c r="C688" i="49" s="1"/>
  <c r="J713" i="49"/>
  <c r="G758" i="49"/>
  <c r="B803" i="49"/>
  <c r="C777" i="49" s="1"/>
  <c r="J803" i="49"/>
  <c r="E848" i="49"/>
  <c r="K848" i="49"/>
  <c r="G893" i="49"/>
  <c r="B938" i="49"/>
  <c r="C936" i="49" s="1"/>
  <c r="J938" i="49"/>
  <c r="G983" i="49"/>
  <c r="L957" i="49"/>
  <c r="L959" i="49"/>
  <c r="L961" i="49"/>
  <c r="L963" i="49"/>
  <c r="L965" i="49"/>
  <c r="L967" i="49"/>
  <c r="L969" i="49"/>
  <c r="L971" i="49"/>
  <c r="L973" i="49"/>
  <c r="L975" i="49"/>
  <c r="L977" i="49"/>
  <c r="L979" i="49"/>
  <c r="L981" i="49"/>
  <c r="B1028" i="49"/>
  <c r="C1025" i="49" s="1"/>
  <c r="J1028" i="49"/>
  <c r="L1003" i="49"/>
  <c r="L1005" i="49"/>
  <c r="L1007" i="49"/>
  <c r="L1009" i="49"/>
  <c r="L1011" i="49"/>
  <c r="L1013" i="49"/>
  <c r="L1015" i="49"/>
  <c r="L1017" i="49"/>
  <c r="L1019" i="49"/>
  <c r="L1021" i="49"/>
  <c r="L1023" i="49"/>
  <c r="L1025" i="49"/>
  <c r="L1027" i="49"/>
  <c r="G1073" i="49"/>
  <c r="L1047" i="49"/>
  <c r="L1049" i="49"/>
  <c r="L1051" i="49"/>
  <c r="L1053" i="49"/>
  <c r="L1055" i="49"/>
  <c r="L1057" i="49"/>
  <c r="L1059" i="49"/>
  <c r="L1061" i="49"/>
  <c r="L1063" i="49"/>
  <c r="B1118" i="49"/>
  <c r="C1117" i="49" s="1"/>
  <c r="J1118" i="49"/>
  <c r="L1093" i="49"/>
  <c r="L1095" i="49"/>
  <c r="L1097" i="49"/>
  <c r="L1099" i="49"/>
  <c r="L1101" i="49"/>
  <c r="L1103" i="49"/>
  <c r="L1105" i="49"/>
  <c r="L1107" i="49"/>
  <c r="L1109" i="49"/>
  <c r="I83" i="49"/>
  <c r="I128" i="49"/>
  <c r="E173" i="49"/>
  <c r="K173" i="49"/>
  <c r="I218" i="49"/>
  <c r="E263" i="49"/>
  <c r="K263" i="49"/>
  <c r="I308" i="49"/>
  <c r="E353" i="49"/>
  <c r="K353" i="49"/>
  <c r="I398" i="49"/>
  <c r="E443" i="49"/>
  <c r="K443" i="49"/>
  <c r="I488" i="49"/>
  <c r="E533" i="49"/>
  <c r="K533" i="49"/>
  <c r="I578" i="49"/>
  <c r="E623" i="49"/>
  <c r="K623" i="49"/>
  <c r="I668" i="49"/>
  <c r="E713" i="49"/>
  <c r="K713" i="49"/>
  <c r="I758" i="49"/>
  <c r="E803" i="49"/>
  <c r="K803" i="49"/>
  <c r="G848" i="49"/>
  <c r="I893" i="49"/>
  <c r="E938" i="49"/>
  <c r="K938" i="49"/>
  <c r="I983" i="49"/>
  <c r="E1028" i="49"/>
  <c r="K1028" i="49"/>
  <c r="I1073" i="49"/>
  <c r="E1118" i="49"/>
  <c r="K1118" i="49"/>
  <c r="H38" i="49"/>
  <c r="E1163" i="49"/>
  <c r="K1163" i="49"/>
  <c r="G1208" i="49"/>
  <c r="E1253" i="49"/>
  <c r="K1253" i="49"/>
  <c r="I1298" i="49"/>
  <c r="E1343" i="49"/>
  <c r="K1343" i="49"/>
  <c r="G1388" i="49"/>
  <c r="L1422" i="49"/>
  <c r="L1424" i="49"/>
  <c r="L1426" i="49"/>
  <c r="L1428" i="49"/>
  <c r="L1430" i="49"/>
  <c r="L1432" i="49"/>
  <c r="E1478" i="49"/>
  <c r="K1478" i="49"/>
  <c r="I1524" i="49"/>
  <c r="L1111" i="49"/>
  <c r="L1113" i="49"/>
  <c r="L1115" i="49"/>
  <c r="L1117" i="49"/>
  <c r="L1137" i="49"/>
  <c r="L1139" i="49"/>
  <c r="L1141" i="49"/>
  <c r="L1143" i="49"/>
  <c r="L1145" i="49"/>
  <c r="L1147" i="49"/>
  <c r="L1149" i="49"/>
  <c r="L1151" i="49"/>
  <c r="B1208" i="49"/>
  <c r="C1188" i="49" s="1"/>
  <c r="I1208" i="49"/>
  <c r="L1182" i="49"/>
  <c r="L1186" i="49"/>
  <c r="L1189" i="49"/>
  <c r="L1191" i="49"/>
  <c r="L1193" i="49"/>
  <c r="L1195" i="49"/>
  <c r="L1197" i="49"/>
  <c r="L1199" i="49"/>
  <c r="L1201" i="49"/>
  <c r="L1203" i="49"/>
  <c r="L1205" i="49"/>
  <c r="L1207" i="49"/>
  <c r="L1227" i="49"/>
  <c r="L1229" i="49"/>
  <c r="L1231" i="49"/>
  <c r="L1233" i="49"/>
  <c r="L1235" i="49"/>
  <c r="L1237" i="49"/>
  <c r="L1239" i="49"/>
  <c r="L1241" i="49"/>
  <c r="L1243" i="49"/>
  <c r="L1245" i="49"/>
  <c r="L1247" i="49"/>
  <c r="L1249" i="49"/>
  <c r="L1251" i="49"/>
  <c r="L1273" i="49"/>
  <c r="L1275" i="49"/>
  <c r="L1317" i="49"/>
  <c r="L1319" i="49"/>
  <c r="L1321" i="49"/>
  <c r="L1323" i="49"/>
  <c r="L1325" i="49"/>
  <c r="L1327" i="49"/>
  <c r="L1329" i="49"/>
  <c r="L1331" i="49"/>
  <c r="L1333" i="49"/>
  <c r="L1335" i="49"/>
  <c r="L1337" i="49"/>
  <c r="L1339" i="49"/>
  <c r="L1341" i="49"/>
  <c r="L1452" i="49"/>
  <c r="L1454" i="49"/>
  <c r="L1456" i="49"/>
  <c r="L1458" i="49"/>
  <c r="L1460" i="49"/>
  <c r="L1462" i="49"/>
  <c r="L1464" i="49"/>
  <c r="L1466" i="49"/>
  <c r="L1468" i="49"/>
  <c r="L1470" i="49"/>
  <c r="L1472" i="49"/>
  <c r="L1474" i="49"/>
  <c r="L1476" i="49"/>
  <c r="L1497" i="49"/>
  <c r="L1499" i="49"/>
  <c r="L1501" i="49"/>
  <c r="L1503" i="49"/>
  <c r="L1505" i="49"/>
  <c r="L1507" i="49"/>
  <c r="L1509" i="49"/>
  <c r="L1511" i="49"/>
  <c r="L1513" i="49"/>
  <c r="L1515" i="49"/>
  <c r="L1517" i="49"/>
  <c r="L1519" i="49"/>
  <c r="L1521" i="49"/>
  <c r="L1523" i="49"/>
  <c r="E1208" i="49"/>
  <c r="K1208" i="49"/>
  <c r="L1242" i="49"/>
  <c r="L1244" i="49"/>
  <c r="L1246" i="49"/>
  <c r="L1248" i="49"/>
  <c r="L1250" i="49"/>
  <c r="L1272" i="49"/>
  <c r="L1274" i="49"/>
  <c r="L1276" i="49"/>
  <c r="L1316" i="49"/>
  <c r="L1318" i="49"/>
  <c r="L1320" i="49"/>
  <c r="L1322" i="49"/>
  <c r="L1324" i="49"/>
  <c r="L1326" i="49"/>
  <c r="L1328" i="49"/>
  <c r="L1330" i="49"/>
  <c r="L1332" i="49"/>
  <c r="L1334" i="49"/>
  <c r="L1336" i="49"/>
  <c r="L1338" i="49"/>
  <c r="L1340" i="49"/>
  <c r="L1342" i="49"/>
  <c r="L1522" i="49"/>
  <c r="L127" i="49"/>
  <c r="L172" i="49"/>
  <c r="L262" i="49"/>
  <c r="L352" i="49"/>
  <c r="L441" i="49"/>
  <c r="L442" i="49"/>
  <c r="L532" i="49"/>
  <c r="L551" i="49"/>
  <c r="L552" i="49"/>
  <c r="L553" i="49"/>
  <c r="L554" i="49"/>
  <c r="L555" i="49"/>
  <c r="L556" i="49"/>
  <c r="L557" i="49"/>
  <c r="L558" i="49"/>
  <c r="L559" i="49"/>
  <c r="L560" i="49"/>
  <c r="L561" i="49"/>
  <c r="L562" i="49"/>
  <c r="L563" i="49"/>
  <c r="L564" i="49"/>
  <c r="L565" i="49"/>
  <c r="L566" i="49"/>
  <c r="L567" i="49"/>
  <c r="L568" i="49"/>
  <c r="L569" i="49"/>
  <c r="L570" i="49"/>
  <c r="L571" i="49"/>
  <c r="L572" i="49"/>
  <c r="L573" i="49"/>
  <c r="L574" i="49"/>
  <c r="L575" i="49"/>
  <c r="L576" i="49"/>
  <c r="L577" i="49"/>
  <c r="L622" i="49"/>
  <c r="L687" i="49"/>
  <c r="L688" i="49"/>
  <c r="L689" i="49"/>
  <c r="L690" i="49"/>
  <c r="L691" i="49"/>
  <c r="L692" i="49"/>
  <c r="L693" i="49"/>
  <c r="L694" i="49"/>
  <c r="L695" i="49"/>
  <c r="L696" i="49"/>
  <c r="L697" i="49"/>
  <c r="L698" i="49"/>
  <c r="L699" i="49"/>
  <c r="L700" i="49"/>
  <c r="L701" i="49"/>
  <c r="L702" i="49"/>
  <c r="L703" i="49"/>
  <c r="L704" i="49"/>
  <c r="L705" i="49"/>
  <c r="L706" i="49"/>
  <c r="L707" i="49"/>
  <c r="L708" i="49"/>
  <c r="L709" i="49"/>
  <c r="L710" i="49"/>
  <c r="L711" i="49"/>
  <c r="L712" i="49"/>
  <c r="L802" i="49"/>
  <c r="J848" i="49"/>
  <c r="L982" i="49"/>
  <c r="L1065" i="49"/>
  <c r="L1066" i="49"/>
  <c r="L1067" i="49"/>
  <c r="L1068" i="49"/>
  <c r="L1069" i="49"/>
  <c r="L1070" i="49"/>
  <c r="L1071" i="49"/>
  <c r="L1072" i="49"/>
  <c r="L1153" i="49"/>
  <c r="L1154" i="49"/>
  <c r="L1155" i="49"/>
  <c r="L1156" i="49"/>
  <c r="L1157" i="49"/>
  <c r="L1158" i="49"/>
  <c r="L1159" i="49"/>
  <c r="L1160" i="49"/>
  <c r="L1161" i="49"/>
  <c r="L1162" i="49"/>
  <c r="J1208" i="49"/>
  <c r="L1183" i="49"/>
  <c r="L1185" i="49"/>
  <c r="L1187" i="49"/>
  <c r="L1252" i="49"/>
  <c r="L1277" i="49"/>
  <c r="L1278" i="49"/>
  <c r="L1279" i="49"/>
  <c r="L1280" i="49"/>
  <c r="L1281" i="49"/>
  <c r="L1282" i="49"/>
  <c r="L1283" i="49"/>
  <c r="L1284" i="49"/>
  <c r="L1285" i="49"/>
  <c r="L1286" i="49"/>
  <c r="L1287" i="49"/>
  <c r="L1288" i="49"/>
  <c r="L1289" i="49"/>
  <c r="L1290" i="49"/>
  <c r="L1291" i="49"/>
  <c r="L1292" i="49"/>
  <c r="L1293" i="49"/>
  <c r="L1294" i="49"/>
  <c r="L1295" i="49"/>
  <c r="L1296" i="49"/>
  <c r="L1297" i="49"/>
  <c r="G21" i="49"/>
  <c r="I21" i="49"/>
  <c r="E22" i="49"/>
  <c r="G13" i="49"/>
  <c r="G29" i="49"/>
  <c r="I13" i="49"/>
  <c r="E14" i="49"/>
  <c r="I29" i="49"/>
  <c r="E30" i="49"/>
  <c r="G17" i="49"/>
  <c r="G25" i="49"/>
  <c r="G33" i="49"/>
  <c r="G10" i="49"/>
  <c r="I17" i="49"/>
  <c r="E18" i="49"/>
  <c r="I25" i="49"/>
  <c r="E26" i="49"/>
  <c r="I33" i="49"/>
  <c r="E34" i="49"/>
  <c r="G15" i="49"/>
  <c r="G19" i="49"/>
  <c r="G23" i="49"/>
  <c r="G27" i="49"/>
  <c r="G31" i="49"/>
  <c r="G35" i="49"/>
  <c r="E12" i="49"/>
  <c r="I15" i="49"/>
  <c r="E16" i="49"/>
  <c r="I19" i="49"/>
  <c r="E20" i="49"/>
  <c r="I23" i="49"/>
  <c r="E24" i="49"/>
  <c r="I27" i="49"/>
  <c r="E28" i="49"/>
  <c r="I31" i="49"/>
  <c r="E32" i="49"/>
  <c r="I35" i="49"/>
  <c r="E36" i="49"/>
  <c r="E10" i="49"/>
  <c r="G12" i="49"/>
  <c r="G14" i="49"/>
  <c r="G16" i="49"/>
  <c r="G18" i="49"/>
  <c r="G20" i="49"/>
  <c r="G22" i="49"/>
  <c r="G24" i="49"/>
  <c r="G26" i="49"/>
  <c r="G28" i="49"/>
  <c r="G30" i="49"/>
  <c r="G32" i="49"/>
  <c r="G34" i="49"/>
  <c r="G36" i="49"/>
  <c r="I12" i="49"/>
  <c r="E13" i="49"/>
  <c r="I14" i="49"/>
  <c r="E15" i="49"/>
  <c r="I16" i="49"/>
  <c r="E17" i="49"/>
  <c r="I18" i="49"/>
  <c r="E19" i="49"/>
  <c r="I20" i="49"/>
  <c r="E21" i="49"/>
  <c r="I22" i="49"/>
  <c r="E23" i="49"/>
  <c r="I24" i="49"/>
  <c r="E25" i="49"/>
  <c r="I26" i="49"/>
  <c r="E27" i="49"/>
  <c r="I28" i="49"/>
  <c r="E29" i="49"/>
  <c r="I30" i="49"/>
  <c r="E31" i="49"/>
  <c r="I32" i="49"/>
  <c r="E33" i="49"/>
  <c r="I34" i="49"/>
  <c r="E35" i="49"/>
  <c r="I36" i="49"/>
  <c r="E37" i="49"/>
  <c r="I10" i="49"/>
  <c r="L823" i="49"/>
  <c r="L825" i="49"/>
  <c r="L827" i="49"/>
  <c r="L829" i="49"/>
  <c r="L831" i="49"/>
  <c r="L833" i="49"/>
  <c r="L835" i="49"/>
  <c r="L837" i="49"/>
  <c r="C107" i="49"/>
  <c r="L101" i="49"/>
  <c r="J173" i="49"/>
  <c r="L191" i="49"/>
  <c r="L236" i="49"/>
  <c r="J308" i="49"/>
  <c r="L326" i="49"/>
  <c r="J398" i="49"/>
  <c r="L416" i="49"/>
  <c r="J488" i="49"/>
  <c r="L506" i="49"/>
  <c r="J578" i="49"/>
  <c r="L596" i="49"/>
  <c r="J668" i="49"/>
  <c r="L686" i="49"/>
  <c r="J758" i="49"/>
  <c r="L776" i="49"/>
  <c r="L821" i="49"/>
  <c r="B893" i="49"/>
  <c r="C867" i="49" s="1"/>
  <c r="J893" i="49"/>
  <c r="L911" i="49"/>
  <c r="B983" i="49"/>
  <c r="C956" i="49" s="1"/>
  <c r="C983" i="49" s="1"/>
  <c r="J983" i="49"/>
  <c r="L1001" i="49"/>
  <c r="B1073" i="49"/>
  <c r="C1047" i="49" s="1"/>
  <c r="J1073" i="49"/>
  <c r="L1091" i="49"/>
  <c r="B1163" i="49"/>
  <c r="C1137" i="49" s="1"/>
  <c r="L1181" i="49"/>
  <c r="L1136" i="49"/>
  <c r="B1253" i="49"/>
  <c r="C1226" i="49" s="1"/>
  <c r="C1253" i="49" s="1"/>
  <c r="J1253" i="49"/>
  <c r="L1271" i="49"/>
  <c r="B1343" i="49"/>
  <c r="C1317" i="49" s="1"/>
  <c r="J1343" i="49"/>
  <c r="L1361" i="49"/>
  <c r="B1433" i="49"/>
  <c r="C1407" i="49" s="1"/>
  <c r="J1433" i="49"/>
  <c r="L1451" i="49"/>
  <c r="B1524" i="49"/>
  <c r="C1497" i="49" s="1"/>
  <c r="C1524" i="49" s="1"/>
  <c r="J1524" i="49"/>
  <c r="O61" i="37"/>
  <c r="N61" i="12"/>
  <c r="N61" i="20"/>
  <c r="O62" i="44"/>
  <c r="Q61" i="13"/>
  <c r="C733" i="49" l="1"/>
  <c r="C464" i="49"/>
  <c r="C741" i="49"/>
  <c r="C296" i="49"/>
  <c r="C749" i="49"/>
  <c r="C757" i="49"/>
  <c r="C743" i="49"/>
  <c r="C557" i="49"/>
  <c r="C304" i="49"/>
  <c r="C618" i="49"/>
  <c r="C737" i="49"/>
  <c r="C745" i="49"/>
  <c r="C753" i="49"/>
  <c r="C565" i="49"/>
  <c r="C480" i="49"/>
  <c r="C1106" i="49"/>
  <c r="C735" i="49"/>
  <c r="C751" i="49"/>
  <c r="C472" i="49"/>
  <c r="C258" i="49"/>
  <c r="C731" i="49"/>
  <c r="C758" i="49" s="1"/>
  <c r="C739" i="49"/>
  <c r="C747" i="49"/>
  <c r="C755" i="49"/>
  <c r="C573" i="49"/>
  <c r="C288" i="49"/>
  <c r="C426" i="49"/>
  <c r="C123" i="49"/>
  <c r="C1456" i="49"/>
  <c r="C792" i="49"/>
  <c r="C778" i="49"/>
  <c r="C528" i="49"/>
  <c r="C1196" i="49"/>
  <c r="C512" i="49"/>
  <c r="C1204" i="49"/>
  <c r="C520" i="49"/>
  <c r="C211" i="49"/>
  <c r="C1466" i="49"/>
  <c r="C442" i="49"/>
  <c r="C373" i="49"/>
  <c r="C169" i="49"/>
  <c r="C1472" i="49"/>
  <c r="C794" i="49"/>
  <c r="C428" i="49"/>
  <c r="C56" i="49"/>
  <c r="C83" i="49" s="1"/>
  <c r="C1458" i="49"/>
  <c r="C420" i="49"/>
  <c r="C1474" i="49"/>
  <c r="C802" i="49"/>
  <c r="C786" i="49"/>
  <c r="C436" i="49"/>
  <c r="C381" i="49"/>
  <c r="C153" i="49"/>
  <c r="C68" i="49"/>
  <c r="C1386" i="49"/>
  <c r="C1464" i="49"/>
  <c r="C800" i="49"/>
  <c r="C784" i="49"/>
  <c r="C434" i="49"/>
  <c r="C418" i="49"/>
  <c r="C157" i="49"/>
  <c r="C72" i="49"/>
  <c r="C642" i="49"/>
  <c r="C1452" i="49"/>
  <c r="C1460" i="49"/>
  <c r="C1468" i="49"/>
  <c r="C1476" i="49"/>
  <c r="C776" i="49"/>
  <c r="C803" i="49" s="1"/>
  <c r="C798" i="49"/>
  <c r="C790" i="49"/>
  <c r="C782" i="49"/>
  <c r="C440" i="49"/>
  <c r="C432" i="49"/>
  <c r="C424" i="49"/>
  <c r="C389" i="49"/>
  <c r="C161" i="49"/>
  <c r="C60" i="49"/>
  <c r="C76" i="49"/>
  <c r="C1370" i="49"/>
  <c r="C1454" i="49"/>
  <c r="C1462" i="49"/>
  <c r="C1470" i="49"/>
  <c r="C1293" i="49"/>
  <c r="C796" i="49"/>
  <c r="C788" i="49"/>
  <c r="C780" i="49"/>
  <c r="C438" i="49"/>
  <c r="C430" i="49"/>
  <c r="C422" i="49"/>
  <c r="C397" i="49"/>
  <c r="C149" i="49"/>
  <c r="C165" i="49"/>
  <c r="C64" i="49"/>
  <c r="C80" i="49"/>
  <c r="C1192" i="49"/>
  <c r="C1277" i="49"/>
  <c r="C532" i="49"/>
  <c r="C516" i="49"/>
  <c r="C658" i="49"/>
  <c r="C1200" i="49"/>
  <c r="C524" i="49"/>
  <c r="C508" i="49"/>
  <c r="C1190" i="49"/>
  <c r="C1198" i="49"/>
  <c r="C1206" i="49"/>
  <c r="C937" i="49"/>
  <c r="C530" i="49"/>
  <c r="C522" i="49"/>
  <c r="C514" i="49"/>
  <c r="C666" i="49"/>
  <c r="C1194" i="49"/>
  <c r="C1202" i="49"/>
  <c r="C1285" i="49"/>
  <c r="C526" i="49"/>
  <c r="C518" i="49"/>
  <c r="C510" i="49"/>
  <c r="C215" i="49"/>
  <c r="C650" i="49"/>
  <c r="C1366" i="49"/>
  <c r="C1189" i="49"/>
  <c r="C1193" i="49"/>
  <c r="C1197" i="49"/>
  <c r="C1201" i="49"/>
  <c r="C1205" i="49"/>
  <c r="C799" i="49"/>
  <c r="C795" i="49"/>
  <c r="C791" i="49"/>
  <c r="C787" i="49"/>
  <c r="C783" i="49"/>
  <c r="C779" i="49"/>
  <c r="C439" i="49"/>
  <c r="C435" i="49"/>
  <c r="C431" i="49"/>
  <c r="C427" i="49"/>
  <c r="C423" i="49"/>
  <c r="C419" i="49"/>
  <c r="C734" i="49"/>
  <c r="C738" i="49"/>
  <c r="C742" i="49"/>
  <c r="C746" i="49"/>
  <c r="C750" i="49"/>
  <c r="C754" i="49"/>
  <c r="C551" i="49"/>
  <c r="C578" i="49" s="1"/>
  <c r="C567" i="49"/>
  <c r="C466" i="49"/>
  <c r="C482" i="49"/>
  <c r="C383" i="49"/>
  <c r="C284" i="49"/>
  <c r="C300" i="49"/>
  <c r="C150" i="49"/>
  <c r="C158" i="49"/>
  <c r="C166" i="49"/>
  <c r="C57" i="49"/>
  <c r="C65" i="49"/>
  <c r="C73" i="49"/>
  <c r="C81" i="49"/>
  <c r="C103" i="49"/>
  <c r="C826" i="49"/>
  <c r="C828" i="49"/>
  <c r="C831" i="49"/>
  <c r="C1426" i="49"/>
  <c r="C1382" i="49"/>
  <c r="C1191" i="49"/>
  <c r="C1195" i="49"/>
  <c r="C1199" i="49"/>
  <c r="C1203" i="49"/>
  <c r="C1207" i="49"/>
  <c r="C841" i="49"/>
  <c r="C416" i="49"/>
  <c r="C443" i="49" s="1"/>
  <c r="C801" i="49"/>
  <c r="C797" i="49"/>
  <c r="C793" i="49"/>
  <c r="C789" i="49"/>
  <c r="C785" i="49"/>
  <c r="C781" i="49"/>
  <c r="C441" i="49"/>
  <c r="C437" i="49"/>
  <c r="C433" i="49"/>
  <c r="C429" i="49"/>
  <c r="C425" i="49"/>
  <c r="C421" i="49"/>
  <c r="C732" i="49"/>
  <c r="C736" i="49"/>
  <c r="C740" i="49"/>
  <c r="C744" i="49"/>
  <c r="C748" i="49"/>
  <c r="C752" i="49"/>
  <c r="C559" i="49"/>
  <c r="C575" i="49"/>
  <c r="C474" i="49"/>
  <c r="C375" i="49"/>
  <c r="C391" i="49"/>
  <c r="C292" i="49"/>
  <c r="C146" i="49"/>
  <c r="C173" i="49" s="1"/>
  <c r="C154" i="49"/>
  <c r="C162" i="49"/>
  <c r="C170" i="49"/>
  <c r="C61" i="49"/>
  <c r="C69" i="49"/>
  <c r="C77" i="49"/>
  <c r="C119" i="49"/>
  <c r="L308" i="49"/>
  <c r="C823" i="49"/>
  <c r="C1271" i="49"/>
  <c r="C1298" i="49" s="1"/>
  <c r="C1279" i="49"/>
  <c r="C1287" i="49"/>
  <c r="C1295" i="49"/>
  <c r="L533" i="49"/>
  <c r="C236" i="49"/>
  <c r="C263" i="49" s="1"/>
  <c r="C1111" i="49"/>
  <c r="C612" i="49"/>
  <c r="C252" i="49"/>
  <c r="C643" i="49"/>
  <c r="C651" i="49"/>
  <c r="C659" i="49"/>
  <c r="C667" i="49"/>
  <c r="C1374" i="49"/>
  <c r="C1273" i="49"/>
  <c r="C1281" i="49"/>
  <c r="C1289" i="49"/>
  <c r="C1297" i="49"/>
  <c r="C1095" i="49"/>
  <c r="C1116" i="49"/>
  <c r="C607" i="49"/>
  <c r="C247" i="49"/>
  <c r="C646" i="49"/>
  <c r="C654" i="49"/>
  <c r="C662" i="49"/>
  <c r="C377" i="49"/>
  <c r="C385" i="49"/>
  <c r="C393" i="49"/>
  <c r="C58" i="49"/>
  <c r="C62" i="49"/>
  <c r="C66" i="49"/>
  <c r="C70" i="49"/>
  <c r="C74" i="49"/>
  <c r="C78" i="49"/>
  <c r="C82" i="49"/>
  <c r="C115" i="49"/>
  <c r="C1362" i="49"/>
  <c r="C1378" i="49"/>
  <c r="C1275" i="49"/>
  <c r="C1283" i="49"/>
  <c r="C1291" i="49"/>
  <c r="C845" i="49"/>
  <c r="C1100" i="49"/>
  <c r="C1006" i="49"/>
  <c r="C687" i="49"/>
  <c r="C602" i="49"/>
  <c r="C336" i="49"/>
  <c r="C242" i="49"/>
  <c r="C647" i="49"/>
  <c r="C655" i="49"/>
  <c r="C663" i="49"/>
  <c r="C371" i="49"/>
  <c r="C398" i="49" s="1"/>
  <c r="C379" i="49"/>
  <c r="C387" i="49"/>
  <c r="C395" i="49"/>
  <c r="C59" i="49"/>
  <c r="C63" i="49"/>
  <c r="C67" i="49"/>
  <c r="C71" i="49"/>
  <c r="C75" i="49"/>
  <c r="C127" i="49"/>
  <c r="C111" i="49"/>
  <c r="C1363" i="49"/>
  <c r="C1367" i="49"/>
  <c r="C1371" i="49"/>
  <c r="C1375" i="49"/>
  <c r="C1379" i="49"/>
  <c r="C1383" i="49"/>
  <c r="C1387" i="49"/>
  <c r="C844" i="49"/>
  <c r="C840" i="49"/>
  <c r="C1091" i="49"/>
  <c r="C1118" i="49" s="1"/>
  <c r="C1096" i="49"/>
  <c r="C1102" i="49"/>
  <c r="C1107" i="49"/>
  <c r="C1112" i="49"/>
  <c r="C622" i="49"/>
  <c r="C616" i="49"/>
  <c r="C611" i="49"/>
  <c r="C606" i="49"/>
  <c r="C600" i="49"/>
  <c r="C262" i="49"/>
  <c r="C256" i="49"/>
  <c r="C251" i="49"/>
  <c r="C246" i="49"/>
  <c r="C240" i="49"/>
  <c r="C126" i="49"/>
  <c r="C122" i="49"/>
  <c r="C118" i="49"/>
  <c r="C114" i="49"/>
  <c r="C110" i="49"/>
  <c r="C106" i="49"/>
  <c r="C102" i="49"/>
  <c r="C832" i="49"/>
  <c r="C829" i="49"/>
  <c r="C1364" i="49"/>
  <c r="C1368" i="49"/>
  <c r="C1372" i="49"/>
  <c r="C1376" i="49"/>
  <c r="C1380" i="49"/>
  <c r="C1384" i="49"/>
  <c r="C843" i="49"/>
  <c r="C839" i="49"/>
  <c r="C596" i="49"/>
  <c r="C623" i="49" s="1"/>
  <c r="C1092" i="49"/>
  <c r="C1098" i="49"/>
  <c r="C1103" i="49"/>
  <c r="C1108" i="49"/>
  <c r="C1114" i="49"/>
  <c r="C1022" i="49"/>
  <c r="C620" i="49"/>
  <c r="C615" i="49"/>
  <c r="C610" i="49"/>
  <c r="C604" i="49"/>
  <c r="C599" i="49"/>
  <c r="C260" i="49"/>
  <c r="C255" i="49"/>
  <c r="C250" i="49"/>
  <c r="C244" i="49"/>
  <c r="C239" i="49"/>
  <c r="C207" i="49"/>
  <c r="C553" i="49"/>
  <c r="C561" i="49"/>
  <c r="C569" i="49"/>
  <c r="C577" i="49"/>
  <c r="C468" i="49"/>
  <c r="C476" i="49"/>
  <c r="C484" i="49"/>
  <c r="C125" i="49"/>
  <c r="C121" i="49"/>
  <c r="C117" i="49"/>
  <c r="C113" i="49"/>
  <c r="C109" i="49"/>
  <c r="C105" i="49"/>
  <c r="C834" i="49"/>
  <c r="C836" i="49"/>
  <c r="C835" i="49"/>
  <c r="C827" i="49"/>
  <c r="C838" i="49"/>
  <c r="C822" i="49"/>
  <c r="C821" i="49"/>
  <c r="C848" i="49" s="1"/>
  <c r="C837" i="49"/>
  <c r="L1388" i="49"/>
  <c r="C1361" i="49"/>
  <c r="C1388" i="49" s="1"/>
  <c r="C1365" i="49"/>
  <c r="C1369" i="49"/>
  <c r="C1373" i="49"/>
  <c r="C1377" i="49"/>
  <c r="C1381" i="49"/>
  <c r="C846" i="49"/>
  <c r="C842" i="49"/>
  <c r="C1094" i="49"/>
  <c r="C1099" i="49"/>
  <c r="C1104" i="49"/>
  <c r="C1110" i="49"/>
  <c r="C1115" i="49"/>
  <c r="C921" i="49"/>
  <c r="C703" i="49"/>
  <c r="C619" i="49"/>
  <c r="C614" i="49"/>
  <c r="C608" i="49"/>
  <c r="C603" i="49"/>
  <c r="C598" i="49"/>
  <c r="C352" i="49"/>
  <c r="C259" i="49"/>
  <c r="C254" i="49"/>
  <c r="C248" i="49"/>
  <c r="C243" i="49"/>
  <c r="C238" i="49"/>
  <c r="C203" i="49"/>
  <c r="C101" i="49"/>
  <c r="C128" i="49" s="1"/>
  <c r="C555" i="49"/>
  <c r="C563" i="49"/>
  <c r="C571" i="49"/>
  <c r="C462" i="49"/>
  <c r="C470" i="49"/>
  <c r="C478" i="49"/>
  <c r="C486" i="49"/>
  <c r="C124" i="49"/>
  <c r="C120" i="49"/>
  <c r="C116" i="49"/>
  <c r="C112" i="49"/>
  <c r="C108" i="49"/>
  <c r="C830" i="49"/>
  <c r="C824" i="49"/>
  <c r="C833" i="49"/>
  <c r="C825" i="49"/>
  <c r="C1451" i="49"/>
  <c r="C1478" i="49" s="1"/>
  <c r="C1455" i="49"/>
  <c r="C1459" i="49"/>
  <c r="C1463" i="49"/>
  <c r="C1467" i="49"/>
  <c r="C1471" i="49"/>
  <c r="C1475" i="49"/>
  <c r="C1272" i="49"/>
  <c r="C1276" i="49"/>
  <c r="C1280" i="49"/>
  <c r="C1284" i="49"/>
  <c r="C1288" i="49"/>
  <c r="C1292" i="49"/>
  <c r="C1296" i="49"/>
  <c r="C506" i="49"/>
  <c r="C533" i="49" s="1"/>
  <c r="C1026" i="49"/>
  <c r="C691" i="49"/>
  <c r="C529" i="49"/>
  <c r="C525" i="49"/>
  <c r="C521" i="49"/>
  <c r="C517" i="49"/>
  <c r="C513" i="49"/>
  <c r="C509" i="49"/>
  <c r="C214" i="49"/>
  <c r="C206" i="49"/>
  <c r="C191" i="49"/>
  <c r="C218" i="49" s="1"/>
  <c r="C554" i="49"/>
  <c r="C558" i="49"/>
  <c r="C562" i="49"/>
  <c r="C566" i="49"/>
  <c r="C570" i="49"/>
  <c r="C574" i="49"/>
  <c r="C461" i="49"/>
  <c r="C488" i="49" s="1"/>
  <c r="C465" i="49"/>
  <c r="C469" i="49"/>
  <c r="C473" i="49"/>
  <c r="C477" i="49"/>
  <c r="C481" i="49"/>
  <c r="C485" i="49"/>
  <c r="C372" i="49"/>
  <c r="C376" i="49"/>
  <c r="C380" i="49"/>
  <c r="C384" i="49"/>
  <c r="C388" i="49"/>
  <c r="C392" i="49"/>
  <c r="C396" i="49"/>
  <c r="C1453" i="49"/>
  <c r="C1457" i="49"/>
  <c r="C1461" i="49"/>
  <c r="C1465" i="49"/>
  <c r="C1469" i="49"/>
  <c r="C1473" i="49"/>
  <c r="C1274" i="49"/>
  <c r="C1278" i="49"/>
  <c r="C1282" i="49"/>
  <c r="C1286" i="49"/>
  <c r="C1290" i="49"/>
  <c r="L443" i="49"/>
  <c r="C1010" i="49"/>
  <c r="C925" i="49"/>
  <c r="C707" i="49"/>
  <c r="C531" i="49"/>
  <c r="C527" i="49"/>
  <c r="C523" i="49"/>
  <c r="C519" i="49"/>
  <c r="C515" i="49"/>
  <c r="C511" i="49"/>
  <c r="C340" i="49"/>
  <c r="C210" i="49"/>
  <c r="C202" i="49"/>
  <c r="C552" i="49"/>
  <c r="C556" i="49"/>
  <c r="C560" i="49"/>
  <c r="C564" i="49"/>
  <c r="C568" i="49"/>
  <c r="C572" i="49"/>
  <c r="C463" i="49"/>
  <c r="C467" i="49"/>
  <c r="C471" i="49"/>
  <c r="C475" i="49"/>
  <c r="C479" i="49"/>
  <c r="C483" i="49"/>
  <c r="C374" i="49"/>
  <c r="C378" i="49"/>
  <c r="C382" i="49"/>
  <c r="C386" i="49"/>
  <c r="C390" i="49"/>
  <c r="C193" i="49"/>
  <c r="C200" i="49"/>
  <c r="L398" i="49"/>
  <c r="K38" i="49"/>
  <c r="C199" i="49"/>
  <c r="C194" i="49"/>
  <c r="C1014" i="49"/>
  <c r="C913" i="49"/>
  <c r="C929" i="49"/>
  <c r="C699" i="49"/>
  <c r="C348" i="49"/>
  <c r="C332" i="49"/>
  <c r="C213" i="49"/>
  <c r="C209" i="49"/>
  <c r="C205" i="49"/>
  <c r="C201" i="49"/>
  <c r="L128" i="49"/>
  <c r="C644" i="49"/>
  <c r="C648" i="49"/>
  <c r="C652" i="49"/>
  <c r="C656" i="49"/>
  <c r="C660" i="49"/>
  <c r="C664" i="49"/>
  <c r="C147" i="49"/>
  <c r="C151" i="49"/>
  <c r="C155" i="49"/>
  <c r="C159" i="49"/>
  <c r="C163" i="49"/>
  <c r="C167" i="49"/>
  <c r="C171" i="49"/>
  <c r="C1410" i="49"/>
  <c r="L1208" i="49"/>
  <c r="L938" i="49"/>
  <c r="C1002" i="49"/>
  <c r="C1018" i="49"/>
  <c r="C917" i="49"/>
  <c r="C933" i="49"/>
  <c r="C711" i="49"/>
  <c r="C695" i="49"/>
  <c r="C344" i="49"/>
  <c r="C328" i="49"/>
  <c r="C216" i="49"/>
  <c r="C212" i="49"/>
  <c r="C208" i="49"/>
  <c r="C204" i="49"/>
  <c r="L218" i="49"/>
  <c r="C641" i="49"/>
  <c r="C668" i="49" s="1"/>
  <c r="C645" i="49"/>
  <c r="C649" i="49"/>
  <c r="C653" i="49"/>
  <c r="C657" i="49"/>
  <c r="C661" i="49"/>
  <c r="C148" i="49"/>
  <c r="C152" i="49"/>
  <c r="C156" i="49"/>
  <c r="C160" i="49"/>
  <c r="C164" i="49"/>
  <c r="C168" i="49"/>
  <c r="L173" i="49"/>
  <c r="C197" i="49"/>
  <c r="C192" i="49"/>
  <c r="L488" i="49"/>
  <c r="C195" i="49"/>
  <c r="C198" i="49"/>
  <c r="L668" i="49"/>
  <c r="C1004" i="49"/>
  <c r="C196" i="49"/>
  <c r="C1060" i="49"/>
  <c r="L1478" i="49"/>
  <c r="L1163" i="49"/>
  <c r="L1028" i="49"/>
  <c r="C1072" i="49"/>
  <c r="C1056" i="49"/>
  <c r="C1003" i="49"/>
  <c r="C1007" i="49"/>
  <c r="C1011" i="49"/>
  <c r="C1015" i="49"/>
  <c r="C1019" i="49"/>
  <c r="C1023" i="49"/>
  <c r="C1027" i="49"/>
  <c r="C914" i="49"/>
  <c r="C918" i="49"/>
  <c r="C922" i="49"/>
  <c r="C926" i="49"/>
  <c r="C930" i="49"/>
  <c r="C934" i="49"/>
  <c r="C710" i="49"/>
  <c r="C706" i="49"/>
  <c r="C702" i="49"/>
  <c r="C698" i="49"/>
  <c r="C694" i="49"/>
  <c r="C690" i="49"/>
  <c r="C351" i="49"/>
  <c r="C347" i="49"/>
  <c r="C343" i="49"/>
  <c r="C339" i="49"/>
  <c r="C335" i="49"/>
  <c r="C331" i="49"/>
  <c r="C327" i="49"/>
  <c r="C281" i="49"/>
  <c r="C308" i="49" s="1"/>
  <c r="C285" i="49"/>
  <c r="C289" i="49"/>
  <c r="C293" i="49"/>
  <c r="C297" i="49"/>
  <c r="C301" i="49"/>
  <c r="C305" i="49"/>
  <c r="C1068" i="49"/>
  <c r="L713" i="49"/>
  <c r="L353" i="49"/>
  <c r="C1008" i="49"/>
  <c r="C1012" i="49"/>
  <c r="C1016" i="49"/>
  <c r="C1020" i="49"/>
  <c r="C1024" i="49"/>
  <c r="C911" i="49"/>
  <c r="C938" i="49" s="1"/>
  <c r="C915" i="49"/>
  <c r="C919" i="49"/>
  <c r="C923" i="49"/>
  <c r="C927" i="49"/>
  <c r="C931" i="49"/>
  <c r="C935" i="49"/>
  <c r="C709" i="49"/>
  <c r="C705" i="49"/>
  <c r="C701" i="49"/>
  <c r="C697" i="49"/>
  <c r="C693" i="49"/>
  <c r="C689" i="49"/>
  <c r="C350" i="49"/>
  <c r="C346" i="49"/>
  <c r="C342" i="49"/>
  <c r="C338" i="49"/>
  <c r="C334" i="49"/>
  <c r="C330" i="49"/>
  <c r="C282" i="49"/>
  <c r="C286" i="49"/>
  <c r="C290" i="49"/>
  <c r="C294" i="49"/>
  <c r="C298" i="49"/>
  <c r="C302" i="49"/>
  <c r="C306" i="49"/>
  <c r="L1298" i="49"/>
  <c r="C1418" i="49"/>
  <c r="C1064" i="49"/>
  <c r="L803" i="49"/>
  <c r="C686" i="49"/>
  <c r="C713" i="49" s="1"/>
  <c r="C326" i="49"/>
  <c r="C353" i="49" s="1"/>
  <c r="C1001" i="49"/>
  <c r="C1028" i="49" s="1"/>
  <c r="C1005" i="49"/>
  <c r="C1009" i="49"/>
  <c r="C1013" i="49"/>
  <c r="C1017" i="49"/>
  <c r="C1021" i="49"/>
  <c r="C912" i="49"/>
  <c r="C916" i="49"/>
  <c r="C920" i="49"/>
  <c r="C924" i="49"/>
  <c r="C928" i="49"/>
  <c r="C932" i="49"/>
  <c r="C712" i="49"/>
  <c r="C708" i="49"/>
  <c r="C704" i="49"/>
  <c r="C700" i="49"/>
  <c r="C696" i="49"/>
  <c r="C692" i="49"/>
  <c r="C349" i="49"/>
  <c r="C345" i="49"/>
  <c r="C341" i="49"/>
  <c r="C337" i="49"/>
  <c r="C333" i="49"/>
  <c r="C283" i="49"/>
  <c r="C287" i="49"/>
  <c r="C291" i="49"/>
  <c r="C295" i="49"/>
  <c r="C299" i="49"/>
  <c r="C303" i="49"/>
  <c r="G38" i="49"/>
  <c r="L1253" i="49"/>
  <c r="L1433" i="49"/>
  <c r="L893" i="49"/>
  <c r="L758" i="49"/>
  <c r="C1432" i="49"/>
  <c r="C1424" i="49"/>
  <c r="C1416" i="49"/>
  <c r="C1408" i="49"/>
  <c r="C1247" i="49"/>
  <c r="C1239" i="49"/>
  <c r="C1231" i="49"/>
  <c r="L1118" i="49"/>
  <c r="C1070" i="49"/>
  <c r="C1062" i="49"/>
  <c r="C1054" i="49"/>
  <c r="L623" i="49"/>
  <c r="L263" i="49"/>
  <c r="C1093" i="49"/>
  <c r="C1097" i="49"/>
  <c r="C1101" i="49"/>
  <c r="C1105" i="49"/>
  <c r="C1109" i="49"/>
  <c r="C1113" i="49"/>
  <c r="C621" i="49"/>
  <c r="C617" i="49"/>
  <c r="C613" i="49"/>
  <c r="C609" i="49"/>
  <c r="C605" i="49"/>
  <c r="C601" i="49"/>
  <c r="C261" i="49"/>
  <c r="C257" i="49"/>
  <c r="C253" i="49"/>
  <c r="C249" i="49"/>
  <c r="C245" i="49"/>
  <c r="C241" i="49"/>
  <c r="C1183" i="49"/>
  <c r="C1241" i="49"/>
  <c r="C1422" i="49"/>
  <c r="C1406" i="49"/>
  <c r="C1433" i="49" s="1"/>
  <c r="C1229" i="49"/>
  <c r="E38" i="49"/>
  <c r="L1073" i="49"/>
  <c r="C1186" i="49"/>
  <c r="C1182" i="49"/>
  <c r="C1185" i="49"/>
  <c r="C1181" i="49"/>
  <c r="C1208" i="49" s="1"/>
  <c r="C1187" i="49"/>
  <c r="C1184" i="49"/>
  <c r="C1249" i="49"/>
  <c r="C1233" i="49"/>
  <c r="C1430" i="49"/>
  <c r="C1414" i="49"/>
  <c r="C1245" i="49"/>
  <c r="C1237" i="49"/>
  <c r="C1428" i="49"/>
  <c r="C1420" i="49"/>
  <c r="C1412" i="49"/>
  <c r="C1251" i="49"/>
  <c r="C1243" i="49"/>
  <c r="C1235" i="49"/>
  <c r="C1227" i="49"/>
  <c r="C1066" i="49"/>
  <c r="C1058" i="49"/>
  <c r="L983" i="49"/>
  <c r="L1343" i="49"/>
  <c r="L1524" i="49"/>
  <c r="L578" i="49"/>
  <c r="L848" i="49"/>
  <c r="I38" i="49"/>
  <c r="C1522" i="49"/>
  <c r="C1520" i="49"/>
  <c r="C1518" i="49"/>
  <c r="C1516" i="49"/>
  <c r="C1514" i="49"/>
  <c r="C1512" i="49"/>
  <c r="C1510" i="49"/>
  <c r="C1508" i="49"/>
  <c r="C1506" i="49"/>
  <c r="C1504" i="49"/>
  <c r="C1502" i="49"/>
  <c r="C1500" i="49"/>
  <c r="C1498" i="49"/>
  <c r="C1342" i="49"/>
  <c r="C1340" i="49"/>
  <c r="C1338" i="49"/>
  <c r="C1336" i="49"/>
  <c r="C1334" i="49"/>
  <c r="C1332" i="49"/>
  <c r="C1330" i="49"/>
  <c r="C1328" i="49"/>
  <c r="C1326" i="49"/>
  <c r="C1324" i="49"/>
  <c r="C1322" i="49"/>
  <c r="C1320" i="49"/>
  <c r="C1318" i="49"/>
  <c r="C1316" i="49"/>
  <c r="C1343" i="49" s="1"/>
  <c r="C1052" i="49"/>
  <c r="C1050" i="49"/>
  <c r="C1048" i="49"/>
  <c r="C1046" i="49"/>
  <c r="C1073" i="49" s="1"/>
  <c r="C981" i="49"/>
  <c r="C979" i="49"/>
  <c r="C977" i="49"/>
  <c r="C975" i="49"/>
  <c r="C973" i="49"/>
  <c r="C971" i="49"/>
  <c r="C969" i="49"/>
  <c r="C967" i="49"/>
  <c r="C965" i="49"/>
  <c r="C963" i="49"/>
  <c r="C961" i="49"/>
  <c r="C959" i="49"/>
  <c r="C957" i="49"/>
  <c r="C892" i="49"/>
  <c r="C890" i="49"/>
  <c r="C888" i="49"/>
  <c r="C886" i="49"/>
  <c r="C884" i="49"/>
  <c r="C882" i="49"/>
  <c r="C880" i="49"/>
  <c r="C878" i="49"/>
  <c r="C876" i="49"/>
  <c r="C874" i="49"/>
  <c r="C872" i="49"/>
  <c r="C870" i="49"/>
  <c r="C868" i="49"/>
  <c r="C866" i="49"/>
  <c r="C893" i="49" s="1"/>
  <c r="C1162" i="49"/>
  <c r="C1160" i="49"/>
  <c r="C1158" i="49"/>
  <c r="C1156" i="49"/>
  <c r="C1154" i="49"/>
  <c r="C1152" i="49"/>
  <c r="C1150" i="49"/>
  <c r="C1148" i="49"/>
  <c r="C1146" i="49"/>
  <c r="C1144" i="49"/>
  <c r="C1142" i="49"/>
  <c r="C1140" i="49"/>
  <c r="C1138" i="49"/>
  <c r="C1136" i="49"/>
  <c r="C1163" i="49" s="1"/>
  <c r="C1431" i="49"/>
  <c r="C1429" i="49"/>
  <c r="C1427" i="49"/>
  <c r="C1425" i="49"/>
  <c r="C1423" i="49"/>
  <c r="C1421" i="49"/>
  <c r="C1419" i="49"/>
  <c r="C1417" i="49"/>
  <c r="C1415" i="49"/>
  <c r="C1413" i="49"/>
  <c r="C1411" i="49"/>
  <c r="C1409" i="49"/>
  <c r="C1252" i="49"/>
  <c r="C1250" i="49"/>
  <c r="C1248" i="49"/>
  <c r="C1246" i="49"/>
  <c r="C1244" i="49"/>
  <c r="C1242" i="49"/>
  <c r="C1240" i="49"/>
  <c r="C1238" i="49"/>
  <c r="C1236" i="49"/>
  <c r="C1234" i="49"/>
  <c r="C1232" i="49"/>
  <c r="C1230" i="49"/>
  <c r="C1228" i="49"/>
  <c r="C1523" i="49"/>
  <c r="C1521" i="49"/>
  <c r="C1519" i="49"/>
  <c r="C1517" i="49"/>
  <c r="C1515" i="49"/>
  <c r="C1513" i="49"/>
  <c r="C1511" i="49"/>
  <c r="C1509" i="49"/>
  <c r="C1507" i="49"/>
  <c r="C1505" i="49"/>
  <c r="C1503" i="49"/>
  <c r="C1501" i="49"/>
  <c r="C1499" i="49"/>
  <c r="C1341" i="49"/>
  <c r="C1339" i="49"/>
  <c r="C1337" i="49"/>
  <c r="C1335" i="49"/>
  <c r="C1333" i="49"/>
  <c r="C1331" i="49"/>
  <c r="C1329" i="49"/>
  <c r="C1327" i="49"/>
  <c r="C1325" i="49"/>
  <c r="C1323" i="49"/>
  <c r="C1321" i="49"/>
  <c r="C1319" i="49"/>
  <c r="C1071" i="49"/>
  <c r="C1069" i="49"/>
  <c r="C1067" i="49"/>
  <c r="C1065" i="49"/>
  <c r="C1063" i="49"/>
  <c r="C1061" i="49"/>
  <c r="C1059" i="49"/>
  <c r="C1057" i="49"/>
  <c r="C1055" i="49"/>
  <c r="C1053" i="49"/>
  <c r="C1051" i="49"/>
  <c r="C1049" i="49"/>
  <c r="C982" i="49"/>
  <c r="C980" i="49"/>
  <c r="C978" i="49"/>
  <c r="C976" i="49"/>
  <c r="C974" i="49"/>
  <c r="C972" i="49"/>
  <c r="C970" i="49"/>
  <c r="C968" i="49"/>
  <c r="C966" i="49"/>
  <c r="C964" i="49"/>
  <c r="C962" i="49"/>
  <c r="C960" i="49"/>
  <c r="C958" i="49"/>
  <c r="C891" i="49"/>
  <c r="C889" i="49"/>
  <c r="C887" i="49"/>
  <c r="C885" i="49"/>
  <c r="C883" i="49"/>
  <c r="C881" i="49"/>
  <c r="C879" i="49"/>
  <c r="C877" i="49"/>
  <c r="C875" i="49"/>
  <c r="C873" i="49"/>
  <c r="C871" i="49"/>
  <c r="C869" i="49"/>
  <c r="C1161" i="49"/>
  <c r="C1159" i="49"/>
  <c r="C1157" i="49"/>
  <c r="C1155" i="49"/>
  <c r="C1153" i="49"/>
  <c r="C1151" i="49"/>
  <c r="C1149" i="49"/>
  <c r="C1147" i="49"/>
  <c r="C1145" i="49"/>
  <c r="C1143" i="49"/>
  <c r="C1141" i="49"/>
  <c r="C1139" i="49"/>
  <c r="R79" i="43" l="1"/>
  <c r="R78" i="43"/>
  <c r="R77" i="43"/>
  <c r="R76" i="43"/>
  <c r="R75" i="43"/>
  <c r="R74" i="43"/>
  <c r="R73" i="43"/>
  <c r="R93" i="43" l="1"/>
  <c r="L75" i="13"/>
  <c r="C15" i="36" l="1"/>
  <c r="R94" i="43"/>
  <c r="R76" i="15"/>
  <c r="R73" i="12"/>
  <c r="R100" i="17" l="1"/>
  <c r="I1032" i="46"/>
  <c r="I987" i="46"/>
  <c r="I942" i="46"/>
  <c r="I897" i="46"/>
  <c r="I852" i="46"/>
  <c r="I807" i="46"/>
  <c r="I762" i="46"/>
  <c r="K738" i="46" s="1"/>
  <c r="I717" i="46"/>
  <c r="I672" i="46"/>
  <c r="I627" i="46"/>
  <c r="I582" i="46"/>
  <c r="I537" i="46"/>
  <c r="I492" i="46"/>
  <c r="I447" i="46"/>
  <c r="I402" i="46"/>
  <c r="I357" i="46"/>
  <c r="I312" i="46"/>
  <c r="I267" i="46"/>
  <c r="I222" i="46"/>
  <c r="I177" i="46"/>
  <c r="I132" i="46"/>
  <c r="K117" i="46" s="1"/>
  <c r="I87" i="46"/>
  <c r="R99" i="18"/>
  <c r="R98" i="18"/>
  <c r="R97" i="18"/>
  <c r="R96" i="18"/>
  <c r="R95" i="18"/>
  <c r="R94" i="18"/>
  <c r="R93" i="18"/>
  <c r="R92" i="18"/>
  <c r="M110" i="18"/>
  <c r="R73" i="18"/>
  <c r="R92" i="15"/>
  <c r="S93" i="14"/>
  <c r="S94" i="14"/>
  <c r="S95" i="14"/>
  <c r="R95" i="17"/>
  <c r="R96" i="17"/>
  <c r="R97" i="17"/>
  <c r="R98" i="17"/>
  <c r="R99" i="17"/>
  <c r="R80" i="47" l="1"/>
  <c r="R79" i="47"/>
  <c r="R78" i="47"/>
  <c r="R77" i="47"/>
  <c r="R76" i="47"/>
  <c r="R75" i="47"/>
  <c r="M93" i="47"/>
  <c r="S6" i="6" s="1"/>
  <c r="R74" i="47"/>
  <c r="R73" i="47"/>
  <c r="G65" i="47"/>
  <c r="G63" i="47"/>
  <c r="N62" i="47"/>
  <c r="G62" i="47"/>
  <c r="C62" i="47"/>
  <c r="G41" i="47"/>
  <c r="L41" i="47" s="1"/>
  <c r="G37" i="47"/>
  <c r="L37" i="47" s="1"/>
  <c r="G31" i="47"/>
  <c r="L31" i="47" s="1"/>
  <c r="G27" i="47"/>
  <c r="L27" i="47" s="1"/>
  <c r="G23" i="47"/>
  <c r="L23" i="47" s="1"/>
  <c r="R74" i="21"/>
  <c r="AC270" i="6"/>
  <c r="AB270" i="6"/>
  <c r="X270" i="6"/>
  <c r="W270" i="6"/>
  <c r="V270" i="6"/>
  <c r="T270" i="6"/>
  <c r="R270" i="6"/>
  <c r="M270" i="6"/>
  <c r="K270" i="6"/>
  <c r="J270" i="6"/>
  <c r="I270" i="6"/>
  <c r="H270" i="6"/>
  <c r="G270" i="6"/>
  <c r="F270" i="6"/>
  <c r="B270" i="6"/>
  <c r="Z270" i="6"/>
  <c r="U270" i="6"/>
  <c r="L270" i="6"/>
  <c r="C270" i="6"/>
  <c r="I267" i="41"/>
  <c r="I177" i="41"/>
  <c r="J7" i="1"/>
  <c r="I1529" i="46"/>
  <c r="N1529" i="46" s="1"/>
  <c r="H1524" i="46"/>
  <c r="F1524" i="46"/>
  <c r="D1524" i="46"/>
  <c r="K1523" i="46"/>
  <c r="J1523" i="46"/>
  <c r="I1523" i="46"/>
  <c r="G1523" i="46"/>
  <c r="E1523" i="46"/>
  <c r="B1523" i="46"/>
  <c r="K1522" i="46"/>
  <c r="J1522" i="46"/>
  <c r="I1522" i="46"/>
  <c r="G1522" i="46"/>
  <c r="E1522" i="46"/>
  <c r="B1522" i="46"/>
  <c r="K1521" i="46"/>
  <c r="J1521" i="46"/>
  <c r="I1521" i="46"/>
  <c r="G1521" i="46"/>
  <c r="E1521" i="46"/>
  <c r="B1521" i="46"/>
  <c r="K1520" i="46"/>
  <c r="J1520" i="46"/>
  <c r="I1520" i="46"/>
  <c r="G1520" i="46"/>
  <c r="E1520" i="46"/>
  <c r="B1520" i="46"/>
  <c r="K1519" i="46"/>
  <c r="J1519" i="46"/>
  <c r="I1519" i="46"/>
  <c r="G1519" i="46"/>
  <c r="E1519" i="46"/>
  <c r="B1519" i="46"/>
  <c r="K1518" i="46"/>
  <c r="J1518" i="46"/>
  <c r="I1518" i="46"/>
  <c r="G1518" i="46"/>
  <c r="E1518" i="46"/>
  <c r="B1518" i="46"/>
  <c r="K1517" i="46"/>
  <c r="J1517" i="46"/>
  <c r="I1517" i="46"/>
  <c r="G1517" i="46"/>
  <c r="E1517" i="46"/>
  <c r="B1517" i="46"/>
  <c r="K1516" i="46"/>
  <c r="J1516" i="46"/>
  <c r="I1516" i="46"/>
  <c r="G1516" i="46"/>
  <c r="E1516" i="46"/>
  <c r="B1516" i="46"/>
  <c r="K1515" i="46"/>
  <c r="J1515" i="46"/>
  <c r="I1515" i="46"/>
  <c r="G1515" i="46"/>
  <c r="E1515" i="46"/>
  <c r="B1515" i="46"/>
  <c r="K1514" i="46"/>
  <c r="J1514" i="46"/>
  <c r="I1514" i="46"/>
  <c r="G1514" i="46"/>
  <c r="E1514" i="46"/>
  <c r="B1514" i="46"/>
  <c r="K1513" i="46"/>
  <c r="J1513" i="46"/>
  <c r="I1513" i="46"/>
  <c r="G1513" i="46"/>
  <c r="E1513" i="46"/>
  <c r="B1513" i="46"/>
  <c r="K1512" i="46"/>
  <c r="J1512" i="46"/>
  <c r="I1512" i="46"/>
  <c r="G1512" i="46"/>
  <c r="E1512" i="46"/>
  <c r="B1512" i="46"/>
  <c r="K1511" i="46"/>
  <c r="J1511" i="46"/>
  <c r="I1511" i="46"/>
  <c r="G1511" i="46"/>
  <c r="E1511" i="46"/>
  <c r="B1511" i="46"/>
  <c r="K1510" i="46"/>
  <c r="J1510" i="46"/>
  <c r="I1510" i="46"/>
  <c r="G1510" i="46"/>
  <c r="E1510" i="46"/>
  <c r="B1510" i="46"/>
  <c r="K1509" i="46"/>
  <c r="J1509" i="46"/>
  <c r="I1509" i="46"/>
  <c r="G1509" i="46"/>
  <c r="E1509" i="46"/>
  <c r="B1509" i="46"/>
  <c r="K1508" i="46"/>
  <c r="J1508" i="46"/>
  <c r="I1508" i="46"/>
  <c r="G1508" i="46"/>
  <c r="E1508" i="46"/>
  <c r="B1508" i="46"/>
  <c r="K1507" i="46"/>
  <c r="J1507" i="46"/>
  <c r="I1507" i="46"/>
  <c r="G1507" i="46"/>
  <c r="E1507" i="46"/>
  <c r="B1507" i="46"/>
  <c r="K1506" i="46"/>
  <c r="J1506" i="46"/>
  <c r="I1506" i="46"/>
  <c r="G1506" i="46"/>
  <c r="E1506" i="46"/>
  <c r="B1506" i="46"/>
  <c r="K1505" i="46"/>
  <c r="J1505" i="46"/>
  <c r="I1505" i="46"/>
  <c r="G1505" i="46"/>
  <c r="E1505" i="46"/>
  <c r="B1505" i="46"/>
  <c r="K1504" i="46"/>
  <c r="J1504" i="46"/>
  <c r="I1504" i="46"/>
  <c r="G1504" i="46"/>
  <c r="E1504" i="46"/>
  <c r="B1504" i="46"/>
  <c r="K1503" i="46"/>
  <c r="J1503" i="46"/>
  <c r="I1503" i="46"/>
  <c r="G1503" i="46"/>
  <c r="E1503" i="46"/>
  <c r="B1503" i="46"/>
  <c r="K1502" i="46"/>
  <c r="J1502" i="46"/>
  <c r="I1502" i="46"/>
  <c r="G1502" i="46"/>
  <c r="E1502" i="46"/>
  <c r="B1502" i="46"/>
  <c r="K1501" i="46"/>
  <c r="J1501" i="46"/>
  <c r="I1501" i="46"/>
  <c r="G1501" i="46"/>
  <c r="E1501" i="46"/>
  <c r="B1501" i="46"/>
  <c r="K1500" i="46"/>
  <c r="J1500" i="46"/>
  <c r="I1500" i="46"/>
  <c r="G1500" i="46"/>
  <c r="E1500" i="46"/>
  <c r="B1500" i="46"/>
  <c r="K1499" i="46"/>
  <c r="J1499" i="46"/>
  <c r="I1499" i="46"/>
  <c r="G1499" i="46"/>
  <c r="E1499" i="46"/>
  <c r="B1499" i="46"/>
  <c r="K1498" i="46"/>
  <c r="J1498" i="46"/>
  <c r="I1498" i="46"/>
  <c r="G1498" i="46"/>
  <c r="E1498" i="46"/>
  <c r="B1498" i="46"/>
  <c r="K1497" i="46"/>
  <c r="J1497" i="46"/>
  <c r="I1497" i="46"/>
  <c r="G1497" i="46"/>
  <c r="E1497" i="46"/>
  <c r="B1497" i="46"/>
  <c r="I1483" i="46"/>
  <c r="N1483" i="46" s="1"/>
  <c r="H1478" i="46"/>
  <c r="F1478" i="46"/>
  <c r="D1478" i="46"/>
  <c r="K1477" i="46"/>
  <c r="J1477" i="46"/>
  <c r="I1477" i="46"/>
  <c r="G1477" i="46"/>
  <c r="E1477" i="46"/>
  <c r="B1477" i="46"/>
  <c r="K1476" i="46"/>
  <c r="J1476" i="46"/>
  <c r="I1476" i="46"/>
  <c r="G1476" i="46"/>
  <c r="E1476" i="46"/>
  <c r="B1476" i="46"/>
  <c r="K1475" i="46"/>
  <c r="J1475" i="46"/>
  <c r="I1475" i="46"/>
  <c r="G1475" i="46"/>
  <c r="E1475" i="46"/>
  <c r="B1475" i="46"/>
  <c r="K1474" i="46"/>
  <c r="J1474" i="46"/>
  <c r="I1474" i="46"/>
  <c r="G1474" i="46"/>
  <c r="E1474" i="46"/>
  <c r="B1474" i="46"/>
  <c r="K1473" i="46"/>
  <c r="J1473" i="46"/>
  <c r="I1473" i="46"/>
  <c r="G1473" i="46"/>
  <c r="E1473" i="46"/>
  <c r="B1473" i="46"/>
  <c r="K1472" i="46"/>
  <c r="J1472" i="46"/>
  <c r="I1472" i="46"/>
  <c r="G1472" i="46"/>
  <c r="E1472" i="46"/>
  <c r="B1472" i="46"/>
  <c r="K1471" i="46"/>
  <c r="J1471" i="46"/>
  <c r="I1471" i="46"/>
  <c r="G1471" i="46"/>
  <c r="E1471" i="46"/>
  <c r="B1471" i="46"/>
  <c r="K1470" i="46"/>
  <c r="J1470" i="46"/>
  <c r="I1470" i="46"/>
  <c r="G1470" i="46"/>
  <c r="E1470" i="46"/>
  <c r="B1470" i="46"/>
  <c r="K1469" i="46"/>
  <c r="J1469" i="46"/>
  <c r="I1469" i="46"/>
  <c r="G1469" i="46"/>
  <c r="E1469" i="46"/>
  <c r="B1469" i="46"/>
  <c r="K1468" i="46"/>
  <c r="J1468" i="46"/>
  <c r="I1468" i="46"/>
  <c r="G1468" i="46"/>
  <c r="E1468" i="46"/>
  <c r="B1468" i="46"/>
  <c r="K1467" i="46"/>
  <c r="J1467" i="46"/>
  <c r="I1467" i="46"/>
  <c r="G1467" i="46"/>
  <c r="E1467" i="46"/>
  <c r="B1467" i="46"/>
  <c r="K1466" i="46"/>
  <c r="J1466" i="46"/>
  <c r="I1466" i="46"/>
  <c r="G1466" i="46"/>
  <c r="E1466" i="46"/>
  <c r="B1466" i="46"/>
  <c r="K1465" i="46"/>
  <c r="J1465" i="46"/>
  <c r="I1465" i="46"/>
  <c r="G1465" i="46"/>
  <c r="E1465" i="46"/>
  <c r="B1465" i="46"/>
  <c r="K1464" i="46"/>
  <c r="J1464" i="46"/>
  <c r="I1464" i="46"/>
  <c r="G1464" i="46"/>
  <c r="E1464" i="46"/>
  <c r="B1464" i="46"/>
  <c r="K1463" i="46"/>
  <c r="J1463" i="46"/>
  <c r="I1463" i="46"/>
  <c r="G1463" i="46"/>
  <c r="E1463" i="46"/>
  <c r="B1463" i="46"/>
  <c r="K1462" i="46"/>
  <c r="J1462" i="46"/>
  <c r="I1462" i="46"/>
  <c r="G1462" i="46"/>
  <c r="E1462" i="46"/>
  <c r="B1462" i="46"/>
  <c r="K1461" i="46"/>
  <c r="J1461" i="46"/>
  <c r="I1461" i="46"/>
  <c r="G1461" i="46"/>
  <c r="E1461" i="46"/>
  <c r="B1461" i="46"/>
  <c r="K1460" i="46"/>
  <c r="J1460" i="46"/>
  <c r="I1460" i="46"/>
  <c r="G1460" i="46"/>
  <c r="E1460" i="46"/>
  <c r="B1460" i="46"/>
  <c r="K1459" i="46"/>
  <c r="J1459" i="46"/>
  <c r="I1459" i="46"/>
  <c r="G1459" i="46"/>
  <c r="E1459" i="46"/>
  <c r="B1459" i="46"/>
  <c r="K1458" i="46"/>
  <c r="J1458" i="46"/>
  <c r="I1458" i="46"/>
  <c r="G1458" i="46"/>
  <c r="E1458" i="46"/>
  <c r="B1458" i="46"/>
  <c r="K1457" i="46"/>
  <c r="J1457" i="46"/>
  <c r="I1457" i="46"/>
  <c r="G1457" i="46"/>
  <c r="E1457" i="46"/>
  <c r="B1457" i="46"/>
  <c r="K1456" i="46"/>
  <c r="J1456" i="46"/>
  <c r="I1456" i="46"/>
  <c r="G1456" i="46"/>
  <c r="E1456" i="46"/>
  <c r="B1456" i="46"/>
  <c r="K1455" i="46"/>
  <c r="J1455" i="46"/>
  <c r="I1455" i="46"/>
  <c r="G1455" i="46"/>
  <c r="E1455" i="46"/>
  <c r="B1455" i="46"/>
  <c r="K1454" i="46"/>
  <c r="J1454" i="46"/>
  <c r="I1454" i="46"/>
  <c r="G1454" i="46"/>
  <c r="E1454" i="46"/>
  <c r="B1454" i="46"/>
  <c r="K1453" i="46"/>
  <c r="J1453" i="46"/>
  <c r="I1453" i="46"/>
  <c r="G1453" i="46"/>
  <c r="E1453" i="46"/>
  <c r="B1453" i="46"/>
  <c r="K1452" i="46"/>
  <c r="J1452" i="46"/>
  <c r="I1452" i="46"/>
  <c r="G1452" i="46"/>
  <c r="E1452" i="46"/>
  <c r="B1452" i="46"/>
  <c r="K1451" i="46"/>
  <c r="J1451" i="46"/>
  <c r="I1451" i="46"/>
  <c r="G1451" i="46"/>
  <c r="E1451" i="46"/>
  <c r="B1451" i="46"/>
  <c r="I1438" i="46"/>
  <c r="N1438" i="46" s="1"/>
  <c r="H1433" i="46"/>
  <c r="F1433" i="46"/>
  <c r="D1433" i="46"/>
  <c r="K1432" i="46"/>
  <c r="J1432" i="46"/>
  <c r="I1432" i="46"/>
  <c r="G1432" i="46"/>
  <c r="E1432" i="46"/>
  <c r="B1432" i="46"/>
  <c r="K1431" i="46"/>
  <c r="J1431" i="46"/>
  <c r="I1431" i="46"/>
  <c r="G1431" i="46"/>
  <c r="E1431" i="46"/>
  <c r="B1431" i="46"/>
  <c r="K1430" i="46"/>
  <c r="J1430" i="46"/>
  <c r="I1430" i="46"/>
  <c r="G1430" i="46"/>
  <c r="E1430" i="46"/>
  <c r="B1430" i="46"/>
  <c r="K1429" i="46"/>
  <c r="J1429" i="46"/>
  <c r="I1429" i="46"/>
  <c r="G1429" i="46"/>
  <c r="E1429" i="46"/>
  <c r="B1429" i="46"/>
  <c r="K1428" i="46"/>
  <c r="J1428" i="46"/>
  <c r="I1428" i="46"/>
  <c r="G1428" i="46"/>
  <c r="E1428" i="46"/>
  <c r="B1428" i="46"/>
  <c r="K1427" i="46"/>
  <c r="J1427" i="46"/>
  <c r="I1427" i="46"/>
  <c r="G1427" i="46"/>
  <c r="E1427" i="46"/>
  <c r="B1427" i="46"/>
  <c r="K1426" i="46"/>
  <c r="J1426" i="46"/>
  <c r="I1426" i="46"/>
  <c r="G1426" i="46"/>
  <c r="E1426" i="46"/>
  <c r="B1426" i="46"/>
  <c r="K1425" i="46"/>
  <c r="J1425" i="46"/>
  <c r="I1425" i="46"/>
  <c r="G1425" i="46"/>
  <c r="E1425" i="46"/>
  <c r="B1425" i="46"/>
  <c r="K1424" i="46"/>
  <c r="J1424" i="46"/>
  <c r="I1424" i="46"/>
  <c r="G1424" i="46"/>
  <c r="E1424" i="46"/>
  <c r="B1424" i="46"/>
  <c r="K1423" i="46"/>
  <c r="J1423" i="46"/>
  <c r="I1423" i="46"/>
  <c r="G1423" i="46"/>
  <c r="E1423" i="46"/>
  <c r="B1423" i="46"/>
  <c r="K1422" i="46"/>
  <c r="J1422" i="46"/>
  <c r="I1422" i="46"/>
  <c r="G1422" i="46"/>
  <c r="E1422" i="46"/>
  <c r="B1422" i="46"/>
  <c r="K1421" i="46"/>
  <c r="J1421" i="46"/>
  <c r="I1421" i="46"/>
  <c r="G1421" i="46"/>
  <c r="E1421" i="46"/>
  <c r="B1421" i="46"/>
  <c r="K1420" i="46"/>
  <c r="J1420" i="46"/>
  <c r="I1420" i="46"/>
  <c r="G1420" i="46"/>
  <c r="E1420" i="46"/>
  <c r="B1420" i="46"/>
  <c r="K1419" i="46"/>
  <c r="J1419" i="46"/>
  <c r="I1419" i="46"/>
  <c r="G1419" i="46"/>
  <c r="E1419" i="46"/>
  <c r="B1419" i="46"/>
  <c r="K1418" i="46"/>
  <c r="J1418" i="46"/>
  <c r="I1418" i="46"/>
  <c r="G1418" i="46"/>
  <c r="E1418" i="46"/>
  <c r="B1418" i="46"/>
  <c r="K1417" i="46"/>
  <c r="J1417" i="46"/>
  <c r="I1417" i="46"/>
  <c r="G1417" i="46"/>
  <c r="E1417" i="46"/>
  <c r="B1417" i="46"/>
  <c r="K1416" i="46"/>
  <c r="J1416" i="46"/>
  <c r="I1416" i="46"/>
  <c r="G1416" i="46"/>
  <c r="E1416" i="46"/>
  <c r="B1416" i="46"/>
  <c r="K1415" i="46"/>
  <c r="J1415" i="46"/>
  <c r="I1415" i="46"/>
  <c r="G1415" i="46"/>
  <c r="E1415" i="46"/>
  <c r="B1415" i="46"/>
  <c r="K1414" i="46"/>
  <c r="J1414" i="46"/>
  <c r="I1414" i="46"/>
  <c r="G1414" i="46"/>
  <c r="E1414" i="46"/>
  <c r="B1414" i="46"/>
  <c r="K1413" i="46"/>
  <c r="J1413" i="46"/>
  <c r="I1413" i="46"/>
  <c r="G1413" i="46"/>
  <c r="E1413" i="46"/>
  <c r="B1413" i="46"/>
  <c r="K1412" i="46"/>
  <c r="J1412" i="46"/>
  <c r="I1412" i="46"/>
  <c r="G1412" i="46"/>
  <c r="E1412" i="46"/>
  <c r="B1412" i="46"/>
  <c r="K1411" i="46"/>
  <c r="J1411" i="46"/>
  <c r="I1411" i="46"/>
  <c r="G1411" i="46"/>
  <c r="E1411" i="46"/>
  <c r="B1411" i="46"/>
  <c r="K1410" i="46"/>
  <c r="J1410" i="46"/>
  <c r="I1410" i="46"/>
  <c r="G1410" i="46"/>
  <c r="E1410" i="46"/>
  <c r="B1410" i="46"/>
  <c r="K1409" i="46"/>
  <c r="J1409" i="46"/>
  <c r="I1409" i="46"/>
  <c r="G1409" i="46"/>
  <c r="E1409" i="46"/>
  <c r="B1409" i="46"/>
  <c r="K1408" i="46"/>
  <c r="J1408" i="46"/>
  <c r="I1408" i="46"/>
  <c r="G1408" i="46"/>
  <c r="E1408" i="46"/>
  <c r="B1408" i="46"/>
  <c r="K1407" i="46"/>
  <c r="J1407" i="46"/>
  <c r="I1407" i="46"/>
  <c r="G1407" i="46"/>
  <c r="E1407" i="46"/>
  <c r="B1407" i="46"/>
  <c r="K1406" i="46"/>
  <c r="J1406" i="46"/>
  <c r="I1406" i="46"/>
  <c r="G1406" i="46"/>
  <c r="E1406" i="46"/>
  <c r="B1406" i="46"/>
  <c r="I1393" i="46"/>
  <c r="N1393" i="46" s="1"/>
  <c r="H1388" i="46"/>
  <c r="F1388" i="46"/>
  <c r="D1388" i="46"/>
  <c r="K1387" i="46"/>
  <c r="J1387" i="46"/>
  <c r="I1387" i="46"/>
  <c r="G1387" i="46"/>
  <c r="E1387" i="46"/>
  <c r="B1387" i="46"/>
  <c r="K1386" i="46"/>
  <c r="J1386" i="46"/>
  <c r="I1386" i="46"/>
  <c r="G1386" i="46"/>
  <c r="E1386" i="46"/>
  <c r="B1386" i="46"/>
  <c r="K1385" i="46"/>
  <c r="J1385" i="46"/>
  <c r="I1385" i="46"/>
  <c r="G1385" i="46"/>
  <c r="E1385" i="46"/>
  <c r="B1385" i="46"/>
  <c r="K1384" i="46"/>
  <c r="J1384" i="46"/>
  <c r="I1384" i="46"/>
  <c r="G1384" i="46"/>
  <c r="E1384" i="46"/>
  <c r="B1384" i="46"/>
  <c r="K1383" i="46"/>
  <c r="J1383" i="46"/>
  <c r="I1383" i="46"/>
  <c r="G1383" i="46"/>
  <c r="E1383" i="46"/>
  <c r="B1383" i="46"/>
  <c r="K1382" i="46"/>
  <c r="J1382" i="46"/>
  <c r="I1382" i="46"/>
  <c r="G1382" i="46"/>
  <c r="E1382" i="46"/>
  <c r="B1382" i="46"/>
  <c r="K1381" i="46"/>
  <c r="J1381" i="46"/>
  <c r="I1381" i="46"/>
  <c r="G1381" i="46"/>
  <c r="E1381" i="46"/>
  <c r="B1381" i="46"/>
  <c r="K1380" i="46"/>
  <c r="J1380" i="46"/>
  <c r="I1380" i="46"/>
  <c r="G1380" i="46"/>
  <c r="E1380" i="46"/>
  <c r="B1380" i="46"/>
  <c r="K1379" i="46"/>
  <c r="J1379" i="46"/>
  <c r="I1379" i="46"/>
  <c r="G1379" i="46"/>
  <c r="E1379" i="46"/>
  <c r="B1379" i="46"/>
  <c r="K1378" i="46"/>
  <c r="J1378" i="46"/>
  <c r="I1378" i="46"/>
  <c r="G1378" i="46"/>
  <c r="E1378" i="46"/>
  <c r="B1378" i="46"/>
  <c r="K1377" i="46"/>
  <c r="J1377" i="46"/>
  <c r="I1377" i="46"/>
  <c r="G1377" i="46"/>
  <c r="E1377" i="46"/>
  <c r="B1377" i="46"/>
  <c r="K1376" i="46"/>
  <c r="J1376" i="46"/>
  <c r="I1376" i="46"/>
  <c r="G1376" i="46"/>
  <c r="E1376" i="46"/>
  <c r="B1376" i="46"/>
  <c r="K1375" i="46"/>
  <c r="J1375" i="46"/>
  <c r="I1375" i="46"/>
  <c r="G1375" i="46"/>
  <c r="E1375" i="46"/>
  <c r="B1375" i="46"/>
  <c r="K1374" i="46"/>
  <c r="J1374" i="46"/>
  <c r="I1374" i="46"/>
  <c r="G1374" i="46"/>
  <c r="E1374" i="46"/>
  <c r="B1374" i="46"/>
  <c r="K1373" i="46"/>
  <c r="J1373" i="46"/>
  <c r="I1373" i="46"/>
  <c r="G1373" i="46"/>
  <c r="E1373" i="46"/>
  <c r="B1373" i="46"/>
  <c r="K1372" i="46"/>
  <c r="J1372" i="46"/>
  <c r="I1372" i="46"/>
  <c r="G1372" i="46"/>
  <c r="E1372" i="46"/>
  <c r="B1372" i="46"/>
  <c r="K1371" i="46"/>
  <c r="J1371" i="46"/>
  <c r="I1371" i="46"/>
  <c r="G1371" i="46"/>
  <c r="E1371" i="46"/>
  <c r="B1371" i="46"/>
  <c r="K1370" i="46"/>
  <c r="J1370" i="46"/>
  <c r="I1370" i="46"/>
  <c r="G1370" i="46"/>
  <c r="E1370" i="46"/>
  <c r="B1370" i="46"/>
  <c r="K1369" i="46"/>
  <c r="J1369" i="46"/>
  <c r="I1369" i="46"/>
  <c r="G1369" i="46"/>
  <c r="E1369" i="46"/>
  <c r="B1369" i="46"/>
  <c r="K1368" i="46"/>
  <c r="J1368" i="46"/>
  <c r="I1368" i="46"/>
  <c r="G1368" i="46"/>
  <c r="E1368" i="46"/>
  <c r="B1368" i="46"/>
  <c r="K1367" i="46"/>
  <c r="J1367" i="46"/>
  <c r="I1367" i="46"/>
  <c r="G1367" i="46"/>
  <c r="E1367" i="46"/>
  <c r="B1367" i="46"/>
  <c r="K1366" i="46"/>
  <c r="J1366" i="46"/>
  <c r="I1366" i="46"/>
  <c r="G1366" i="46"/>
  <c r="E1366" i="46"/>
  <c r="B1366" i="46"/>
  <c r="K1365" i="46"/>
  <c r="J1365" i="46"/>
  <c r="I1365" i="46"/>
  <c r="G1365" i="46"/>
  <c r="E1365" i="46"/>
  <c r="B1365" i="46"/>
  <c r="K1364" i="46"/>
  <c r="J1364" i="46"/>
  <c r="I1364" i="46"/>
  <c r="G1364" i="46"/>
  <c r="E1364" i="46"/>
  <c r="B1364" i="46"/>
  <c r="K1363" i="46"/>
  <c r="J1363" i="46"/>
  <c r="I1363" i="46"/>
  <c r="G1363" i="46"/>
  <c r="E1363" i="46"/>
  <c r="B1363" i="46"/>
  <c r="K1362" i="46"/>
  <c r="J1362" i="46"/>
  <c r="I1362" i="46"/>
  <c r="G1362" i="46"/>
  <c r="E1362" i="46"/>
  <c r="B1362" i="46"/>
  <c r="K1361" i="46"/>
  <c r="J1361" i="46"/>
  <c r="I1361" i="46"/>
  <c r="G1361" i="46"/>
  <c r="E1361" i="46"/>
  <c r="B1361" i="46"/>
  <c r="I1348" i="46"/>
  <c r="N1348" i="46" s="1"/>
  <c r="H1343" i="46"/>
  <c r="F1343" i="46"/>
  <c r="D1343" i="46"/>
  <c r="K1342" i="46"/>
  <c r="J1342" i="46"/>
  <c r="I1342" i="46"/>
  <c r="G1342" i="46"/>
  <c r="E1342" i="46"/>
  <c r="B1342" i="46"/>
  <c r="K1341" i="46"/>
  <c r="J1341" i="46"/>
  <c r="I1341" i="46"/>
  <c r="G1341" i="46"/>
  <c r="E1341" i="46"/>
  <c r="B1341" i="46"/>
  <c r="K1340" i="46"/>
  <c r="J1340" i="46"/>
  <c r="I1340" i="46"/>
  <c r="G1340" i="46"/>
  <c r="E1340" i="46"/>
  <c r="B1340" i="46"/>
  <c r="K1339" i="46"/>
  <c r="J1339" i="46"/>
  <c r="I1339" i="46"/>
  <c r="G1339" i="46"/>
  <c r="E1339" i="46"/>
  <c r="B1339" i="46"/>
  <c r="K1338" i="46"/>
  <c r="J1338" i="46"/>
  <c r="I1338" i="46"/>
  <c r="G1338" i="46"/>
  <c r="E1338" i="46"/>
  <c r="B1338" i="46"/>
  <c r="K1337" i="46"/>
  <c r="J1337" i="46"/>
  <c r="I1337" i="46"/>
  <c r="G1337" i="46"/>
  <c r="E1337" i="46"/>
  <c r="B1337" i="46"/>
  <c r="K1336" i="46"/>
  <c r="J1336" i="46"/>
  <c r="I1336" i="46"/>
  <c r="G1336" i="46"/>
  <c r="E1336" i="46"/>
  <c r="B1336" i="46"/>
  <c r="K1335" i="46"/>
  <c r="J1335" i="46"/>
  <c r="I1335" i="46"/>
  <c r="G1335" i="46"/>
  <c r="E1335" i="46"/>
  <c r="B1335" i="46"/>
  <c r="K1334" i="46"/>
  <c r="J1334" i="46"/>
  <c r="I1334" i="46"/>
  <c r="G1334" i="46"/>
  <c r="E1334" i="46"/>
  <c r="B1334" i="46"/>
  <c r="K1333" i="46"/>
  <c r="J1333" i="46"/>
  <c r="I1333" i="46"/>
  <c r="G1333" i="46"/>
  <c r="E1333" i="46"/>
  <c r="B1333" i="46"/>
  <c r="K1332" i="46"/>
  <c r="J1332" i="46"/>
  <c r="I1332" i="46"/>
  <c r="G1332" i="46"/>
  <c r="E1332" i="46"/>
  <c r="B1332" i="46"/>
  <c r="K1331" i="46"/>
  <c r="J1331" i="46"/>
  <c r="I1331" i="46"/>
  <c r="G1331" i="46"/>
  <c r="E1331" i="46"/>
  <c r="B1331" i="46"/>
  <c r="K1330" i="46"/>
  <c r="J1330" i="46"/>
  <c r="I1330" i="46"/>
  <c r="G1330" i="46"/>
  <c r="E1330" i="46"/>
  <c r="B1330" i="46"/>
  <c r="K1329" i="46"/>
  <c r="J1329" i="46"/>
  <c r="I1329" i="46"/>
  <c r="G1329" i="46"/>
  <c r="E1329" i="46"/>
  <c r="B1329" i="46"/>
  <c r="K1328" i="46"/>
  <c r="J1328" i="46"/>
  <c r="I1328" i="46"/>
  <c r="G1328" i="46"/>
  <c r="E1328" i="46"/>
  <c r="B1328" i="46"/>
  <c r="K1327" i="46"/>
  <c r="J1327" i="46"/>
  <c r="I1327" i="46"/>
  <c r="G1327" i="46"/>
  <c r="E1327" i="46"/>
  <c r="B1327" i="46"/>
  <c r="K1326" i="46"/>
  <c r="J1326" i="46"/>
  <c r="I1326" i="46"/>
  <c r="G1326" i="46"/>
  <c r="E1326" i="46"/>
  <c r="B1326" i="46"/>
  <c r="K1325" i="46"/>
  <c r="J1325" i="46"/>
  <c r="I1325" i="46"/>
  <c r="G1325" i="46"/>
  <c r="E1325" i="46"/>
  <c r="B1325" i="46"/>
  <c r="K1324" i="46"/>
  <c r="J1324" i="46"/>
  <c r="I1324" i="46"/>
  <c r="G1324" i="46"/>
  <c r="E1324" i="46"/>
  <c r="B1324" i="46"/>
  <c r="K1323" i="46"/>
  <c r="J1323" i="46"/>
  <c r="I1323" i="46"/>
  <c r="G1323" i="46"/>
  <c r="E1323" i="46"/>
  <c r="B1323" i="46"/>
  <c r="K1322" i="46"/>
  <c r="J1322" i="46"/>
  <c r="I1322" i="46"/>
  <c r="G1322" i="46"/>
  <c r="E1322" i="46"/>
  <c r="B1322" i="46"/>
  <c r="K1321" i="46"/>
  <c r="J1321" i="46"/>
  <c r="I1321" i="46"/>
  <c r="G1321" i="46"/>
  <c r="E1321" i="46"/>
  <c r="B1321" i="46"/>
  <c r="K1320" i="46"/>
  <c r="J1320" i="46"/>
  <c r="I1320" i="46"/>
  <c r="G1320" i="46"/>
  <c r="E1320" i="46"/>
  <c r="B1320" i="46"/>
  <c r="K1319" i="46"/>
  <c r="J1319" i="46"/>
  <c r="I1319" i="46"/>
  <c r="G1319" i="46"/>
  <c r="E1319" i="46"/>
  <c r="B1319" i="46"/>
  <c r="K1318" i="46"/>
  <c r="J1318" i="46"/>
  <c r="I1318" i="46"/>
  <c r="G1318" i="46"/>
  <c r="E1318" i="46"/>
  <c r="B1318" i="46"/>
  <c r="K1317" i="46"/>
  <c r="J1317" i="46"/>
  <c r="I1317" i="46"/>
  <c r="G1317" i="46"/>
  <c r="E1317" i="46"/>
  <c r="B1317" i="46"/>
  <c r="K1316" i="46"/>
  <c r="J1316" i="46"/>
  <c r="I1316" i="46"/>
  <c r="G1316" i="46"/>
  <c r="E1316" i="46"/>
  <c r="B1316" i="46"/>
  <c r="I1303" i="46"/>
  <c r="N1303" i="46" s="1"/>
  <c r="H1298" i="46"/>
  <c r="F1298" i="46"/>
  <c r="D1298" i="46"/>
  <c r="K1297" i="46"/>
  <c r="J1297" i="46"/>
  <c r="I1297" i="46"/>
  <c r="G1297" i="46"/>
  <c r="E1297" i="46"/>
  <c r="B1297" i="46"/>
  <c r="K1296" i="46"/>
  <c r="J1296" i="46"/>
  <c r="I1296" i="46"/>
  <c r="G1296" i="46"/>
  <c r="E1296" i="46"/>
  <c r="B1296" i="46"/>
  <c r="K1295" i="46"/>
  <c r="J1295" i="46"/>
  <c r="I1295" i="46"/>
  <c r="G1295" i="46"/>
  <c r="E1295" i="46"/>
  <c r="B1295" i="46"/>
  <c r="K1294" i="46"/>
  <c r="J1294" i="46"/>
  <c r="I1294" i="46"/>
  <c r="G1294" i="46"/>
  <c r="E1294" i="46"/>
  <c r="B1294" i="46"/>
  <c r="K1293" i="46"/>
  <c r="J1293" i="46"/>
  <c r="I1293" i="46"/>
  <c r="G1293" i="46"/>
  <c r="E1293" i="46"/>
  <c r="B1293" i="46"/>
  <c r="K1292" i="46"/>
  <c r="J1292" i="46"/>
  <c r="I1292" i="46"/>
  <c r="G1292" i="46"/>
  <c r="E1292" i="46"/>
  <c r="B1292" i="46"/>
  <c r="K1291" i="46"/>
  <c r="J1291" i="46"/>
  <c r="I1291" i="46"/>
  <c r="G1291" i="46"/>
  <c r="E1291" i="46"/>
  <c r="B1291" i="46"/>
  <c r="K1290" i="46"/>
  <c r="J1290" i="46"/>
  <c r="I1290" i="46"/>
  <c r="G1290" i="46"/>
  <c r="E1290" i="46"/>
  <c r="B1290" i="46"/>
  <c r="K1289" i="46"/>
  <c r="J1289" i="46"/>
  <c r="I1289" i="46"/>
  <c r="G1289" i="46"/>
  <c r="E1289" i="46"/>
  <c r="B1289" i="46"/>
  <c r="K1288" i="46"/>
  <c r="J1288" i="46"/>
  <c r="I1288" i="46"/>
  <c r="G1288" i="46"/>
  <c r="E1288" i="46"/>
  <c r="B1288" i="46"/>
  <c r="K1287" i="46"/>
  <c r="J1287" i="46"/>
  <c r="I1287" i="46"/>
  <c r="G1287" i="46"/>
  <c r="E1287" i="46"/>
  <c r="B1287" i="46"/>
  <c r="K1286" i="46"/>
  <c r="J1286" i="46"/>
  <c r="I1286" i="46"/>
  <c r="G1286" i="46"/>
  <c r="E1286" i="46"/>
  <c r="B1286" i="46"/>
  <c r="K1285" i="46"/>
  <c r="J1285" i="46"/>
  <c r="I1285" i="46"/>
  <c r="G1285" i="46"/>
  <c r="E1285" i="46"/>
  <c r="B1285" i="46"/>
  <c r="K1284" i="46"/>
  <c r="J1284" i="46"/>
  <c r="I1284" i="46"/>
  <c r="G1284" i="46"/>
  <c r="E1284" i="46"/>
  <c r="B1284" i="46"/>
  <c r="K1283" i="46"/>
  <c r="J1283" i="46"/>
  <c r="I1283" i="46"/>
  <c r="G1283" i="46"/>
  <c r="E1283" i="46"/>
  <c r="B1283" i="46"/>
  <c r="K1282" i="46"/>
  <c r="J1282" i="46"/>
  <c r="I1282" i="46"/>
  <c r="G1282" i="46"/>
  <c r="E1282" i="46"/>
  <c r="B1282" i="46"/>
  <c r="K1281" i="46"/>
  <c r="J1281" i="46"/>
  <c r="I1281" i="46"/>
  <c r="G1281" i="46"/>
  <c r="E1281" i="46"/>
  <c r="B1281" i="46"/>
  <c r="K1280" i="46"/>
  <c r="J1280" i="46"/>
  <c r="I1280" i="46"/>
  <c r="G1280" i="46"/>
  <c r="E1280" i="46"/>
  <c r="B1280" i="46"/>
  <c r="K1279" i="46"/>
  <c r="J1279" i="46"/>
  <c r="I1279" i="46"/>
  <c r="G1279" i="46"/>
  <c r="E1279" i="46"/>
  <c r="B1279" i="46"/>
  <c r="K1278" i="46"/>
  <c r="J1278" i="46"/>
  <c r="I1278" i="46"/>
  <c r="G1278" i="46"/>
  <c r="E1278" i="46"/>
  <c r="B1278" i="46"/>
  <c r="K1277" i="46"/>
  <c r="J1277" i="46"/>
  <c r="I1277" i="46"/>
  <c r="G1277" i="46"/>
  <c r="E1277" i="46"/>
  <c r="B1277" i="46"/>
  <c r="K1276" i="46"/>
  <c r="J1276" i="46"/>
  <c r="I1276" i="46"/>
  <c r="G1276" i="46"/>
  <c r="E1276" i="46"/>
  <c r="B1276" i="46"/>
  <c r="K1275" i="46"/>
  <c r="J1275" i="46"/>
  <c r="I1275" i="46"/>
  <c r="G1275" i="46"/>
  <c r="E1275" i="46"/>
  <c r="B1275" i="46"/>
  <c r="K1274" i="46"/>
  <c r="J1274" i="46"/>
  <c r="I1274" i="46"/>
  <c r="G1274" i="46"/>
  <c r="E1274" i="46"/>
  <c r="B1274" i="46"/>
  <c r="K1273" i="46"/>
  <c r="J1273" i="46"/>
  <c r="I1273" i="46"/>
  <c r="G1273" i="46"/>
  <c r="E1273" i="46"/>
  <c r="B1273" i="46"/>
  <c r="K1272" i="46"/>
  <c r="J1272" i="46"/>
  <c r="I1272" i="46"/>
  <c r="G1272" i="46"/>
  <c r="E1272" i="46"/>
  <c r="B1272" i="46"/>
  <c r="K1271" i="46"/>
  <c r="J1271" i="46"/>
  <c r="I1271" i="46"/>
  <c r="G1271" i="46"/>
  <c r="E1271" i="46"/>
  <c r="B1271" i="46"/>
  <c r="I1258" i="46"/>
  <c r="N1258" i="46" s="1"/>
  <c r="H1253" i="46"/>
  <c r="F1253" i="46"/>
  <c r="D1253" i="46"/>
  <c r="K1252" i="46"/>
  <c r="J1252" i="46"/>
  <c r="I1252" i="46"/>
  <c r="G1252" i="46"/>
  <c r="E1252" i="46"/>
  <c r="B1252" i="46"/>
  <c r="K1251" i="46"/>
  <c r="J1251" i="46"/>
  <c r="I1251" i="46"/>
  <c r="G1251" i="46"/>
  <c r="E1251" i="46"/>
  <c r="B1251" i="46"/>
  <c r="K1250" i="46"/>
  <c r="J1250" i="46"/>
  <c r="I1250" i="46"/>
  <c r="G1250" i="46"/>
  <c r="E1250" i="46"/>
  <c r="B1250" i="46"/>
  <c r="K1249" i="46"/>
  <c r="J1249" i="46"/>
  <c r="I1249" i="46"/>
  <c r="G1249" i="46"/>
  <c r="E1249" i="46"/>
  <c r="B1249" i="46"/>
  <c r="K1248" i="46"/>
  <c r="J1248" i="46"/>
  <c r="I1248" i="46"/>
  <c r="G1248" i="46"/>
  <c r="E1248" i="46"/>
  <c r="B1248" i="46"/>
  <c r="K1247" i="46"/>
  <c r="J1247" i="46"/>
  <c r="I1247" i="46"/>
  <c r="G1247" i="46"/>
  <c r="E1247" i="46"/>
  <c r="B1247" i="46"/>
  <c r="K1246" i="46"/>
  <c r="J1246" i="46"/>
  <c r="I1246" i="46"/>
  <c r="G1246" i="46"/>
  <c r="E1246" i="46"/>
  <c r="B1246" i="46"/>
  <c r="K1245" i="46"/>
  <c r="J1245" i="46"/>
  <c r="I1245" i="46"/>
  <c r="G1245" i="46"/>
  <c r="E1245" i="46"/>
  <c r="B1245" i="46"/>
  <c r="K1244" i="46"/>
  <c r="J1244" i="46"/>
  <c r="I1244" i="46"/>
  <c r="G1244" i="46"/>
  <c r="E1244" i="46"/>
  <c r="B1244" i="46"/>
  <c r="K1243" i="46"/>
  <c r="J1243" i="46"/>
  <c r="I1243" i="46"/>
  <c r="G1243" i="46"/>
  <c r="E1243" i="46"/>
  <c r="B1243" i="46"/>
  <c r="K1242" i="46"/>
  <c r="J1242" i="46"/>
  <c r="I1242" i="46"/>
  <c r="G1242" i="46"/>
  <c r="E1242" i="46"/>
  <c r="B1242" i="46"/>
  <c r="K1241" i="46"/>
  <c r="J1241" i="46"/>
  <c r="I1241" i="46"/>
  <c r="G1241" i="46"/>
  <c r="E1241" i="46"/>
  <c r="B1241" i="46"/>
  <c r="K1240" i="46"/>
  <c r="J1240" i="46"/>
  <c r="I1240" i="46"/>
  <c r="G1240" i="46"/>
  <c r="E1240" i="46"/>
  <c r="B1240" i="46"/>
  <c r="K1239" i="46"/>
  <c r="J1239" i="46"/>
  <c r="I1239" i="46"/>
  <c r="G1239" i="46"/>
  <c r="E1239" i="46"/>
  <c r="B1239" i="46"/>
  <c r="K1238" i="46"/>
  <c r="J1238" i="46"/>
  <c r="I1238" i="46"/>
  <c r="G1238" i="46"/>
  <c r="E1238" i="46"/>
  <c r="B1238" i="46"/>
  <c r="K1237" i="46"/>
  <c r="J1237" i="46"/>
  <c r="I1237" i="46"/>
  <c r="G1237" i="46"/>
  <c r="E1237" i="46"/>
  <c r="B1237" i="46"/>
  <c r="K1236" i="46"/>
  <c r="J1236" i="46"/>
  <c r="I1236" i="46"/>
  <c r="G1236" i="46"/>
  <c r="E1236" i="46"/>
  <c r="B1236" i="46"/>
  <c r="K1235" i="46"/>
  <c r="J1235" i="46"/>
  <c r="I1235" i="46"/>
  <c r="G1235" i="46"/>
  <c r="E1235" i="46"/>
  <c r="B1235" i="46"/>
  <c r="K1234" i="46"/>
  <c r="J1234" i="46"/>
  <c r="I1234" i="46"/>
  <c r="G1234" i="46"/>
  <c r="E1234" i="46"/>
  <c r="B1234" i="46"/>
  <c r="K1233" i="46"/>
  <c r="J1233" i="46"/>
  <c r="I1233" i="46"/>
  <c r="G1233" i="46"/>
  <c r="E1233" i="46"/>
  <c r="B1233" i="46"/>
  <c r="K1232" i="46"/>
  <c r="J1232" i="46"/>
  <c r="I1232" i="46"/>
  <c r="G1232" i="46"/>
  <c r="E1232" i="46"/>
  <c r="B1232" i="46"/>
  <c r="K1231" i="46"/>
  <c r="J1231" i="46"/>
  <c r="I1231" i="46"/>
  <c r="G1231" i="46"/>
  <c r="E1231" i="46"/>
  <c r="B1231" i="46"/>
  <c r="K1230" i="46"/>
  <c r="J1230" i="46"/>
  <c r="I1230" i="46"/>
  <c r="G1230" i="46"/>
  <c r="E1230" i="46"/>
  <c r="B1230" i="46"/>
  <c r="K1229" i="46"/>
  <c r="J1229" i="46"/>
  <c r="I1229" i="46"/>
  <c r="G1229" i="46"/>
  <c r="E1229" i="46"/>
  <c r="B1229" i="46"/>
  <c r="K1228" i="46"/>
  <c r="J1228" i="46"/>
  <c r="I1228" i="46"/>
  <c r="G1228" i="46"/>
  <c r="E1228" i="46"/>
  <c r="B1228" i="46"/>
  <c r="K1227" i="46"/>
  <c r="J1227" i="46"/>
  <c r="I1227" i="46"/>
  <c r="G1227" i="46"/>
  <c r="E1227" i="46"/>
  <c r="B1227" i="46"/>
  <c r="K1226" i="46"/>
  <c r="J1226" i="46"/>
  <c r="I1226" i="46"/>
  <c r="G1226" i="46"/>
  <c r="E1226" i="46"/>
  <c r="B1226" i="46"/>
  <c r="I1213" i="46"/>
  <c r="N1213" i="46" s="1"/>
  <c r="H1208" i="46"/>
  <c r="F1208" i="46"/>
  <c r="D1208" i="46"/>
  <c r="K1207" i="46"/>
  <c r="J1207" i="46"/>
  <c r="I1207" i="46"/>
  <c r="G1207" i="46"/>
  <c r="E1207" i="46"/>
  <c r="B1207" i="46"/>
  <c r="K1206" i="46"/>
  <c r="J1206" i="46"/>
  <c r="I1206" i="46"/>
  <c r="G1206" i="46"/>
  <c r="E1206" i="46"/>
  <c r="B1206" i="46"/>
  <c r="K1205" i="46"/>
  <c r="J1205" i="46"/>
  <c r="I1205" i="46"/>
  <c r="G1205" i="46"/>
  <c r="E1205" i="46"/>
  <c r="B1205" i="46"/>
  <c r="K1204" i="46"/>
  <c r="J1204" i="46"/>
  <c r="I1204" i="46"/>
  <c r="G1204" i="46"/>
  <c r="E1204" i="46"/>
  <c r="B1204" i="46"/>
  <c r="K1203" i="46"/>
  <c r="J1203" i="46"/>
  <c r="I1203" i="46"/>
  <c r="G1203" i="46"/>
  <c r="E1203" i="46"/>
  <c r="B1203" i="46"/>
  <c r="K1202" i="46"/>
  <c r="J1202" i="46"/>
  <c r="I1202" i="46"/>
  <c r="G1202" i="46"/>
  <c r="E1202" i="46"/>
  <c r="B1202" i="46"/>
  <c r="K1201" i="46"/>
  <c r="J1201" i="46"/>
  <c r="I1201" i="46"/>
  <c r="G1201" i="46"/>
  <c r="E1201" i="46"/>
  <c r="B1201" i="46"/>
  <c r="K1200" i="46"/>
  <c r="J1200" i="46"/>
  <c r="I1200" i="46"/>
  <c r="G1200" i="46"/>
  <c r="E1200" i="46"/>
  <c r="B1200" i="46"/>
  <c r="K1199" i="46"/>
  <c r="J1199" i="46"/>
  <c r="I1199" i="46"/>
  <c r="G1199" i="46"/>
  <c r="E1199" i="46"/>
  <c r="B1199" i="46"/>
  <c r="K1198" i="46"/>
  <c r="J1198" i="46"/>
  <c r="I1198" i="46"/>
  <c r="G1198" i="46"/>
  <c r="E1198" i="46"/>
  <c r="B1198" i="46"/>
  <c r="K1197" i="46"/>
  <c r="J1197" i="46"/>
  <c r="I1197" i="46"/>
  <c r="G1197" i="46"/>
  <c r="E1197" i="46"/>
  <c r="B1197" i="46"/>
  <c r="K1196" i="46"/>
  <c r="J1196" i="46"/>
  <c r="I1196" i="46"/>
  <c r="G1196" i="46"/>
  <c r="E1196" i="46"/>
  <c r="B1196" i="46"/>
  <c r="K1195" i="46"/>
  <c r="J1195" i="46"/>
  <c r="I1195" i="46"/>
  <c r="G1195" i="46"/>
  <c r="E1195" i="46"/>
  <c r="B1195" i="46"/>
  <c r="K1194" i="46"/>
  <c r="J1194" i="46"/>
  <c r="I1194" i="46"/>
  <c r="G1194" i="46"/>
  <c r="E1194" i="46"/>
  <c r="B1194" i="46"/>
  <c r="K1193" i="46"/>
  <c r="J1193" i="46"/>
  <c r="I1193" i="46"/>
  <c r="G1193" i="46"/>
  <c r="E1193" i="46"/>
  <c r="B1193" i="46"/>
  <c r="K1192" i="46"/>
  <c r="J1192" i="46"/>
  <c r="I1192" i="46"/>
  <c r="G1192" i="46"/>
  <c r="E1192" i="46"/>
  <c r="B1192" i="46"/>
  <c r="K1191" i="46"/>
  <c r="J1191" i="46"/>
  <c r="I1191" i="46"/>
  <c r="G1191" i="46"/>
  <c r="E1191" i="46"/>
  <c r="B1191" i="46"/>
  <c r="K1190" i="46"/>
  <c r="J1190" i="46"/>
  <c r="I1190" i="46"/>
  <c r="G1190" i="46"/>
  <c r="E1190" i="46"/>
  <c r="B1190" i="46"/>
  <c r="K1189" i="46"/>
  <c r="J1189" i="46"/>
  <c r="I1189" i="46"/>
  <c r="G1189" i="46"/>
  <c r="E1189" i="46"/>
  <c r="B1189" i="46"/>
  <c r="K1188" i="46"/>
  <c r="J1188" i="46"/>
  <c r="I1188" i="46"/>
  <c r="G1188" i="46"/>
  <c r="E1188" i="46"/>
  <c r="B1188" i="46"/>
  <c r="K1187" i="46"/>
  <c r="J1187" i="46"/>
  <c r="I1187" i="46"/>
  <c r="G1187" i="46"/>
  <c r="E1187" i="46"/>
  <c r="B1187" i="46"/>
  <c r="K1186" i="46"/>
  <c r="J1186" i="46"/>
  <c r="I1186" i="46"/>
  <c r="G1186" i="46"/>
  <c r="E1186" i="46"/>
  <c r="B1186" i="46"/>
  <c r="K1185" i="46"/>
  <c r="J1185" i="46"/>
  <c r="I1185" i="46"/>
  <c r="G1185" i="46"/>
  <c r="E1185" i="46"/>
  <c r="B1185" i="46"/>
  <c r="K1184" i="46"/>
  <c r="J1184" i="46"/>
  <c r="I1184" i="46"/>
  <c r="G1184" i="46"/>
  <c r="E1184" i="46"/>
  <c r="B1184" i="46"/>
  <c r="K1183" i="46"/>
  <c r="J1183" i="46"/>
  <c r="I1183" i="46"/>
  <c r="G1183" i="46"/>
  <c r="E1183" i="46"/>
  <c r="B1183" i="46"/>
  <c r="K1182" i="46"/>
  <c r="J1182" i="46"/>
  <c r="I1182" i="46"/>
  <c r="G1182" i="46"/>
  <c r="E1182" i="46"/>
  <c r="B1182" i="46"/>
  <c r="K1181" i="46"/>
  <c r="J1181" i="46"/>
  <c r="I1181" i="46"/>
  <c r="G1181" i="46"/>
  <c r="E1181" i="46"/>
  <c r="B1181" i="46"/>
  <c r="I1168" i="46"/>
  <c r="N1168" i="46" s="1"/>
  <c r="H1163" i="46"/>
  <c r="F1163" i="46"/>
  <c r="D1163" i="46"/>
  <c r="K1162" i="46"/>
  <c r="J1162" i="46"/>
  <c r="I1162" i="46"/>
  <c r="G1162" i="46"/>
  <c r="E1162" i="46"/>
  <c r="B1162" i="46"/>
  <c r="K1161" i="46"/>
  <c r="J1161" i="46"/>
  <c r="I1161" i="46"/>
  <c r="G1161" i="46"/>
  <c r="E1161" i="46"/>
  <c r="B1161" i="46"/>
  <c r="K1160" i="46"/>
  <c r="J1160" i="46"/>
  <c r="I1160" i="46"/>
  <c r="G1160" i="46"/>
  <c r="E1160" i="46"/>
  <c r="B1160" i="46"/>
  <c r="K1159" i="46"/>
  <c r="J1159" i="46"/>
  <c r="I1159" i="46"/>
  <c r="G1159" i="46"/>
  <c r="E1159" i="46"/>
  <c r="B1159" i="46"/>
  <c r="K1158" i="46"/>
  <c r="J1158" i="46"/>
  <c r="I1158" i="46"/>
  <c r="G1158" i="46"/>
  <c r="E1158" i="46"/>
  <c r="B1158" i="46"/>
  <c r="K1157" i="46"/>
  <c r="J1157" i="46"/>
  <c r="I1157" i="46"/>
  <c r="G1157" i="46"/>
  <c r="E1157" i="46"/>
  <c r="B1157" i="46"/>
  <c r="K1156" i="46"/>
  <c r="J1156" i="46"/>
  <c r="I1156" i="46"/>
  <c r="G1156" i="46"/>
  <c r="E1156" i="46"/>
  <c r="B1156" i="46"/>
  <c r="K1155" i="46"/>
  <c r="J1155" i="46"/>
  <c r="I1155" i="46"/>
  <c r="G1155" i="46"/>
  <c r="E1155" i="46"/>
  <c r="B1155" i="46"/>
  <c r="K1154" i="46"/>
  <c r="J1154" i="46"/>
  <c r="I1154" i="46"/>
  <c r="G1154" i="46"/>
  <c r="E1154" i="46"/>
  <c r="B1154" i="46"/>
  <c r="K1153" i="46"/>
  <c r="J1153" i="46"/>
  <c r="I1153" i="46"/>
  <c r="G1153" i="46"/>
  <c r="E1153" i="46"/>
  <c r="B1153" i="46"/>
  <c r="K1152" i="46"/>
  <c r="J1152" i="46"/>
  <c r="I1152" i="46"/>
  <c r="G1152" i="46"/>
  <c r="E1152" i="46"/>
  <c r="B1152" i="46"/>
  <c r="K1151" i="46"/>
  <c r="J1151" i="46"/>
  <c r="I1151" i="46"/>
  <c r="G1151" i="46"/>
  <c r="E1151" i="46"/>
  <c r="B1151" i="46"/>
  <c r="K1150" i="46"/>
  <c r="J1150" i="46"/>
  <c r="I1150" i="46"/>
  <c r="G1150" i="46"/>
  <c r="E1150" i="46"/>
  <c r="B1150" i="46"/>
  <c r="K1149" i="46"/>
  <c r="J1149" i="46"/>
  <c r="I1149" i="46"/>
  <c r="G1149" i="46"/>
  <c r="E1149" i="46"/>
  <c r="B1149" i="46"/>
  <c r="K1148" i="46"/>
  <c r="J1148" i="46"/>
  <c r="I1148" i="46"/>
  <c r="G1148" i="46"/>
  <c r="E1148" i="46"/>
  <c r="B1148" i="46"/>
  <c r="K1147" i="46"/>
  <c r="J1147" i="46"/>
  <c r="I1147" i="46"/>
  <c r="G1147" i="46"/>
  <c r="E1147" i="46"/>
  <c r="B1147" i="46"/>
  <c r="K1146" i="46"/>
  <c r="J1146" i="46"/>
  <c r="I1146" i="46"/>
  <c r="G1146" i="46"/>
  <c r="E1146" i="46"/>
  <c r="B1146" i="46"/>
  <c r="K1145" i="46"/>
  <c r="J1145" i="46"/>
  <c r="I1145" i="46"/>
  <c r="G1145" i="46"/>
  <c r="E1145" i="46"/>
  <c r="B1145" i="46"/>
  <c r="K1144" i="46"/>
  <c r="J1144" i="46"/>
  <c r="I1144" i="46"/>
  <c r="G1144" i="46"/>
  <c r="E1144" i="46"/>
  <c r="B1144" i="46"/>
  <c r="K1143" i="46"/>
  <c r="J1143" i="46"/>
  <c r="I1143" i="46"/>
  <c r="G1143" i="46"/>
  <c r="E1143" i="46"/>
  <c r="B1143" i="46"/>
  <c r="K1142" i="46"/>
  <c r="J1142" i="46"/>
  <c r="I1142" i="46"/>
  <c r="G1142" i="46"/>
  <c r="E1142" i="46"/>
  <c r="B1142" i="46"/>
  <c r="K1141" i="46"/>
  <c r="J1141" i="46"/>
  <c r="I1141" i="46"/>
  <c r="G1141" i="46"/>
  <c r="E1141" i="46"/>
  <c r="B1141" i="46"/>
  <c r="K1140" i="46"/>
  <c r="J1140" i="46"/>
  <c r="I1140" i="46"/>
  <c r="G1140" i="46"/>
  <c r="E1140" i="46"/>
  <c r="B1140" i="46"/>
  <c r="K1139" i="46"/>
  <c r="J1139" i="46"/>
  <c r="I1139" i="46"/>
  <c r="G1139" i="46"/>
  <c r="E1139" i="46"/>
  <c r="B1139" i="46"/>
  <c r="K1138" i="46"/>
  <c r="J1138" i="46"/>
  <c r="I1138" i="46"/>
  <c r="G1138" i="46"/>
  <c r="E1138" i="46"/>
  <c r="B1138" i="46"/>
  <c r="K1137" i="46"/>
  <c r="J1137" i="46"/>
  <c r="I1137" i="46"/>
  <c r="G1137" i="46"/>
  <c r="E1137" i="46"/>
  <c r="B1137" i="46"/>
  <c r="K1136" i="46"/>
  <c r="J1136" i="46"/>
  <c r="I1136" i="46"/>
  <c r="G1136" i="46"/>
  <c r="E1136" i="46"/>
  <c r="B1136" i="46"/>
  <c r="I1123" i="46"/>
  <c r="N1123" i="46" s="1"/>
  <c r="H1118" i="46"/>
  <c r="F1118" i="46"/>
  <c r="D1118" i="46"/>
  <c r="K1117" i="46"/>
  <c r="J1117" i="46"/>
  <c r="I1117" i="46"/>
  <c r="G1117" i="46"/>
  <c r="E1117" i="46"/>
  <c r="B1117" i="46"/>
  <c r="K1116" i="46"/>
  <c r="J1116" i="46"/>
  <c r="I1116" i="46"/>
  <c r="G1116" i="46"/>
  <c r="E1116" i="46"/>
  <c r="B1116" i="46"/>
  <c r="K1115" i="46"/>
  <c r="J1115" i="46"/>
  <c r="I1115" i="46"/>
  <c r="G1115" i="46"/>
  <c r="E1115" i="46"/>
  <c r="B1115" i="46"/>
  <c r="K1114" i="46"/>
  <c r="J1114" i="46"/>
  <c r="I1114" i="46"/>
  <c r="G1114" i="46"/>
  <c r="E1114" i="46"/>
  <c r="B1114" i="46"/>
  <c r="K1113" i="46"/>
  <c r="J1113" i="46"/>
  <c r="I1113" i="46"/>
  <c r="G1113" i="46"/>
  <c r="E1113" i="46"/>
  <c r="B1113" i="46"/>
  <c r="K1112" i="46"/>
  <c r="J1112" i="46"/>
  <c r="I1112" i="46"/>
  <c r="G1112" i="46"/>
  <c r="E1112" i="46"/>
  <c r="B1112" i="46"/>
  <c r="K1111" i="46"/>
  <c r="J1111" i="46"/>
  <c r="I1111" i="46"/>
  <c r="G1111" i="46"/>
  <c r="E1111" i="46"/>
  <c r="B1111" i="46"/>
  <c r="K1110" i="46"/>
  <c r="J1110" i="46"/>
  <c r="I1110" i="46"/>
  <c r="G1110" i="46"/>
  <c r="E1110" i="46"/>
  <c r="B1110" i="46"/>
  <c r="K1109" i="46"/>
  <c r="J1109" i="46"/>
  <c r="I1109" i="46"/>
  <c r="G1109" i="46"/>
  <c r="E1109" i="46"/>
  <c r="B1109" i="46"/>
  <c r="K1108" i="46"/>
  <c r="J1108" i="46"/>
  <c r="I1108" i="46"/>
  <c r="G1108" i="46"/>
  <c r="E1108" i="46"/>
  <c r="B1108" i="46"/>
  <c r="K1107" i="46"/>
  <c r="J1107" i="46"/>
  <c r="I1107" i="46"/>
  <c r="G1107" i="46"/>
  <c r="E1107" i="46"/>
  <c r="B1107" i="46"/>
  <c r="K1106" i="46"/>
  <c r="J1106" i="46"/>
  <c r="I1106" i="46"/>
  <c r="G1106" i="46"/>
  <c r="E1106" i="46"/>
  <c r="B1106" i="46"/>
  <c r="K1105" i="46"/>
  <c r="J1105" i="46"/>
  <c r="I1105" i="46"/>
  <c r="G1105" i="46"/>
  <c r="E1105" i="46"/>
  <c r="B1105" i="46"/>
  <c r="K1104" i="46"/>
  <c r="J1104" i="46"/>
  <c r="I1104" i="46"/>
  <c r="G1104" i="46"/>
  <c r="E1104" i="46"/>
  <c r="B1104" i="46"/>
  <c r="K1103" i="46"/>
  <c r="J1103" i="46"/>
  <c r="I1103" i="46"/>
  <c r="G1103" i="46"/>
  <c r="E1103" i="46"/>
  <c r="B1103" i="46"/>
  <c r="K1102" i="46"/>
  <c r="J1102" i="46"/>
  <c r="I1102" i="46"/>
  <c r="G1102" i="46"/>
  <c r="E1102" i="46"/>
  <c r="B1102" i="46"/>
  <c r="K1101" i="46"/>
  <c r="J1101" i="46"/>
  <c r="I1101" i="46"/>
  <c r="G1101" i="46"/>
  <c r="E1101" i="46"/>
  <c r="B1101" i="46"/>
  <c r="K1100" i="46"/>
  <c r="J1100" i="46"/>
  <c r="I1100" i="46"/>
  <c r="G1100" i="46"/>
  <c r="E1100" i="46"/>
  <c r="B1100" i="46"/>
  <c r="K1099" i="46"/>
  <c r="J1099" i="46"/>
  <c r="I1099" i="46"/>
  <c r="G1099" i="46"/>
  <c r="E1099" i="46"/>
  <c r="B1099" i="46"/>
  <c r="K1098" i="46"/>
  <c r="J1098" i="46"/>
  <c r="I1098" i="46"/>
  <c r="G1098" i="46"/>
  <c r="E1098" i="46"/>
  <c r="B1098" i="46"/>
  <c r="K1097" i="46"/>
  <c r="J1097" i="46"/>
  <c r="I1097" i="46"/>
  <c r="G1097" i="46"/>
  <c r="E1097" i="46"/>
  <c r="B1097" i="46"/>
  <c r="K1096" i="46"/>
  <c r="J1096" i="46"/>
  <c r="I1096" i="46"/>
  <c r="G1096" i="46"/>
  <c r="E1096" i="46"/>
  <c r="B1096" i="46"/>
  <c r="K1095" i="46"/>
  <c r="J1095" i="46"/>
  <c r="I1095" i="46"/>
  <c r="G1095" i="46"/>
  <c r="E1095" i="46"/>
  <c r="B1095" i="46"/>
  <c r="K1094" i="46"/>
  <c r="J1094" i="46"/>
  <c r="I1094" i="46"/>
  <c r="G1094" i="46"/>
  <c r="E1094" i="46"/>
  <c r="B1094" i="46"/>
  <c r="K1093" i="46"/>
  <c r="J1093" i="46"/>
  <c r="I1093" i="46"/>
  <c r="G1093" i="46"/>
  <c r="E1093" i="46"/>
  <c r="B1093" i="46"/>
  <c r="K1092" i="46"/>
  <c r="J1092" i="46"/>
  <c r="I1092" i="46"/>
  <c r="G1092" i="46"/>
  <c r="E1092" i="46"/>
  <c r="B1092" i="46"/>
  <c r="K1091" i="46"/>
  <c r="J1091" i="46"/>
  <c r="I1091" i="46"/>
  <c r="G1091" i="46"/>
  <c r="E1091" i="46"/>
  <c r="B1091" i="46"/>
  <c r="I1078" i="46"/>
  <c r="N1078" i="46" s="1"/>
  <c r="H1073" i="46"/>
  <c r="F1073" i="46"/>
  <c r="D1073" i="46"/>
  <c r="K1072" i="46"/>
  <c r="J1072" i="46"/>
  <c r="I1072" i="46"/>
  <c r="G1072" i="46"/>
  <c r="E1072" i="46"/>
  <c r="B1072" i="46"/>
  <c r="K1071" i="46"/>
  <c r="J1071" i="46"/>
  <c r="I1071" i="46"/>
  <c r="G1071" i="46"/>
  <c r="E1071" i="46"/>
  <c r="B1071" i="46"/>
  <c r="K1070" i="46"/>
  <c r="J1070" i="46"/>
  <c r="I1070" i="46"/>
  <c r="G1070" i="46"/>
  <c r="E1070" i="46"/>
  <c r="B1070" i="46"/>
  <c r="K1069" i="46"/>
  <c r="J1069" i="46"/>
  <c r="I1069" i="46"/>
  <c r="G1069" i="46"/>
  <c r="E1069" i="46"/>
  <c r="B1069" i="46"/>
  <c r="K1068" i="46"/>
  <c r="J1068" i="46"/>
  <c r="I1068" i="46"/>
  <c r="G1068" i="46"/>
  <c r="E1068" i="46"/>
  <c r="B1068" i="46"/>
  <c r="K1067" i="46"/>
  <c r="J1067" i="46"/>
  <c r="I1067" i="46"/>
  <c r="G1067" i="46"/>
  <c r="E1067" i="46"/>
  <c r="B1067" i="46"/>
  <c r="K1066" i="46"/>
  <c r="J1066" i="46"/>
  <c r="I1066" i="46"/>
  <c r="G1066" i="46"/>
  <c r="E1066" i="46"/>
  <c r="B1066" i="46"/>
  <c r="K1065" i="46"/>
  <c r="J1065" i="46"/>
  <c r="I1065" i="46"/>
  <c r="G1065" i="46"/>
  <c r="E1065" i="46"/>
  <c r="B1065" i="46"/>
  <c r="K1064" i="46"/>
  <c r="J1064" i="46"/>
  <c r="I1064" i="46"/>
  <c r="G1064" i="46"/>
  <c r="E1064" i="46"/>
  <c r="B1064" i="46"/>
  <c r="K1063" i="46"/>
  <c r="J1063" i="46"/>
  <c r="I1063" i="46"/>
  <c r="G1063" i="46"/>
  <c r="E1063" i="46"/>
  <c r="B1063" i="46"/>
  <c r="K1062" i="46"/>
  <c r="J1062" i="46"/>
  <c r="I1062" i="46"/>
  <c r="G1062" i="46"/>
  <c r="E1062" i="46"/>
  <c r="B1062" i="46"/>
  <c r="K1061" i="46"/>
  <c r="J1061" i="46"/>
  <c r="I1061" i="46"/>
  <c r="G1061" i="46"/>
  <c r="E1061" i="46"/>
  <c r="B1061" i="46"/>
  <c r="K1060" i="46"/>
  <c r="J1060" i="46"/>
  <c r="I1060" i="46"/>
  <c r="G1060" i="46"/>
  <c r="E1060" i="46"/>
  <c r="B1060" i="46"/>
  <c r="K1059" i="46"/>
  <c r="J1059" i="46"/>
  <c r="I1059" i="46"/>
  <c r="G1059" i="46"/>
  <c r="E1059" i="46"/>
  <c r="B1059" i="46"/>
  <c r="K1058" i="46"/>
  <c r="J1058" i="46"/>
  <c r="I1058" i="46"/>
  <c r="G1058" i="46"/>
  <c r="E1058" i="46"/>
  <c r="B1058" i="46"/>
  <c r="K1057" i="46"/>
  <c r="J1057" i="46"/>
  <c r="I1057" i="46"/>
  <c r="G1057" i="46"/>
  <c r="E1057" i="46"/>
  <c r="B1057" i="46"/>
  <c r="K1056" i="46"/>
  <c r="J1056" i="46"/>
  <c r="I1056" i="46"/>
  <c r="G1056" i="46"/>
  <c r="E1056" i="46"/>
  <c r="B1056" i="46"/>
  <c r="K1055" i="46"/>
  <c r="J1055" i="46"/>
  <c r="I1055" i="46"/>
  <c r="G1055" i="46"/>
  <c r="E1055" i="46"/>
  <c r="B1055" i="46"/>
  <c r="K1054" i="46"/>
  <c r="J1054" i="46"/>
  <c r="I1054" i="46"/>
  <c r="G1054" i="46"/>
  <c r="E1054" i="46"/>
  <c r="B1054" i="46"/>
  <c r="K1053" i="46"/>
  <c r="J1053" i="46"/>
  <c r="I1053" i="46"/>
  <c r="G1053" i="46"/>
  <c r="E1053" i="46"/>
  <c r="B1053" i="46"/>
  <c r="K1052" i="46"/>
  <c r="J1052" i="46"/>
  <c r="I1052" i="46"/>
  <c r="G1052" i="46"/>
  <c r="E1052" i="46"/>
  <c r="B1052" i="46"/>
  <c r="K1051" i="46"/>
  <c r="J1051" i="46"/>
  <c r="I1051" i="46"/>
  <c r="G1051" i="46"/>
  <c r="E1051" i="46"/>
  <c r="B1051" i="46"/>
  <c r="K1050" i="46"/>
  <c r="J1050" i="46"/>
  <c r="I1050" i="46"/>
  <c r="G1050" i="46"/>
  <c r="E1050" i="46"/>
  <c r="B1050" i="46"/>
  <c r="K1049" i="46"/>
  <c r="J1049" i="46"/>
  <c r="I1049" i="46"/>
  <c r="G1049" i="46"/>
  <c r="E1049" i="46"/>
  <c r="B1049" i="46"/>
  <c r="K1048" i="46"/>
  <c r="J1048" i="46"/>
  <c r="I1048" i="46"/>
  <c r="G1048" i="46"/>
  <c r="E1048" i="46"/>
  <c r="B1048" i="46"/>
  <c r="K1047" i="46"/>
  <c r="J1047" i="46"/>
  <c r="I1047" i="46"/>
  <c r="G1047" i="46"/>
  <c r="E1047" i="46"/>
  <c r="B1047" i="46"/>
  <c r="K1046" i="46"/>
  <c r="J1046" i="46"/>
  <c r="I1046" i="46"/>
  <c r="G1046" i="46"/>
  <c r="E1046" i="46"/>
  <c r="B1046" i="46"/>
  <c r="H1028" i="46"/>
  <c r="F1028" i="46"/>
  <c r="D1028" i="46"/>
  <c r="I1027" i="46"/>
  <c r="G1027" i="46"/>
  <c r="E1027" i="46"/>
  <c r="B1027" i="46"/>
  <c r="I1026" i="46"/>
  <c r="G1026" i="46"/>
  <c r="E1026" i="46"/>
  <c r="B1026" i="46"/>
  <c r="I1025" i="46"/>
  <c r="G1025" i="46"/>
  <c r="E1025" i="46"/>
  <c r="B1025" i="46"/>
  <c r="I1024" i="46"/>
  <c r="G1024" i="46"/>
  <c r="E1024" i="46"/>
  <c r="B1024" i="46"/>
  <c r="I1023" i="46"/>
  <c r="G1023" i="46"/>
  <c r="E1023" i="46"/>
  <c r="B1023" i="46"/>
  <c r="I1022" i="46"/>
  <c r="G1022" i="46"/>
  <c r="E1022" i="46"/>
  <c r="B1022" i="46"/>
  <c r="I1021" i="46"/>
  <c r="G1021" i="46"/>
  <c r="E1021" i="46"/>
  <c r="B1021" i="46"/>
  <c r="I1020" i="46"/>
  <c r="G1020" i="46"/>
  <c r="E1020" i="46"/>
  <c r="B1020" i="46"/>
  <c r="I1019" i="46"/>
  <c r="G1019" i="46"/>
  <c r="E1019" i="46"/>
  <c r="B1019" i="46"/>
  <c r="I1018" i="46"/>
  <c r="G1018" i="46"/>
  <c r="E1018" i="46"/>
  <c r="B1018" i="46"/>
  <c r="I1017" i="46"/>
  <c r="G1017" i="46"/>
  <c r="E1017" i="46"/>
  <c r="B1017" i="46"/>
  <c r="I1016" i="46"/>
  <c r="G1016" i="46"/>
  <c r="E1016" i="46"/>
  <c r="B1016" i="46"/>
  <c r="I1015" i="46"/>
  <c r="G1015" i="46"/>
  <c r="E1015" i="46"/>
  <c r="B1015" i="46"/>
  <c r="I1014" i="46"/>
  <c r="G1014" i="46"/>
  <c r="E1014" i="46"/>
  <c r="B1014" i="46"/>
  <c r="I1013" i="46"/>
  <c r="G1013" i="46"/>
  <c r="E1013" i="46"/>
  <c r="B1013" i="46"/>
  <c r="I1012" i="46"/>
  <c r="G1012" i="46"/>
  <c r="E1012" i="46"/>
  <c r="B1012" i="46"/>
  <c r="I1011" i="46"/>
  <c r="G1011" i="46"/>
  <c r="E1011" i="46"/>
  <c r="B1011" i="46"/>
  <c r="I1010" i="46"/>
  <c r="G1010" i="46"/>
  <c r="E1010" i="46"/>
  <c r="B1010" i="46"/>
  <c r="I1009" i="46"/>
  <c r="G1009" i="46"/>
  <c r="E1009" i="46"/>
  <c r="B1009" i="46"/>
  <c r="I1008" i="46"/>
  <c r="G1008" i="46"/>
  <c r="E1008" i="46"/>
  <c r="B1008" i="46"/>
  <c r="I1007" i="46"/>
  <c r="G1007" i="46"/>
  <c r="E1007" i="46"/>
  <c r="B1007" i="46"/>
  <c r="I1006" i="46"/>
  <c r="G1006" i="46"/>
  <c r="E1006" i="46"/>
  <c r="B1006" i="46"/>
  <c r="I1005" i="46"/>
  <c r="G1005" i="46"/>
  <c r="E1005" i="46"/>
  <c r="B1005" i="46"/>
  <c r="I1004" i="46"/>
  <c r="G1004" i="46"/>
  <c r="E1004" i="46"/>
  <c r="B1004" i="46"/>
  <c r="I1003" i="46"/>
  <c r="G1003" i="46"/>
  <c r="E1003" i="46"/>
  <c r="B1003" i="46"/>
  <c r="I1002" i="46"/>
  <c r="G1002" i="46"/>
  <c r="E1002" i="46"/>
  <c r="B1002" i="46"/>
  <c r="I1001" i="46"/>
  <c r="G1001" i="46"/>
  <c r="E1001" i="46"/>
  <c r="B1001" i="46"/>
  <c r="H983" i="46"/>
  <c r="F983" i="46"/>
  <c r="D983" i="46"/>
  <c r="K982" i="46"/>
  <c r="I982" i="46"/>
  <c r="G982" i="46"/>
  <c r="E982" i="46"/>
  <c r="B982" i="46"/>
  <c r="K981" i="46"/>
  <c r="I981" i="46"/>
  <c r="G981" i="46"/>
  <c r="E981" i="46"/>
  <c r="B981" i="46"/>
  <c r="K980" i="46"/>
  <c r="I980" i="46"/>
  <c r="G980" i="46"/>
  <c r="E980" i="46"/>
  <c r="B980" i="46"/>
  <c r="K979" i="46"/>
  <c r="I979" i="46"/>
  <c r="G979" i="46"/>
  <c r="E979" i="46"/>
  <c r="B979" i="46"/>
  <c r="K978" i="46"/>
  <c r="I978" i="46"/>
  <c r="G978" i="46"/>
  <c r="E978" i="46"/>
  <c r="B978" i="46"/>
  <c r="K977" i="46"/>
  <c r="I977" i="46"/>
  <c r="G977" i="46"/>
  <c r="E977" i="46"/>
  <c r="B977" i="46"/>
  <c r="K976" i="46"/>
  <c r="I976" i="46"/>
  <c r="G976" i="46"/>
  <c r="E976" i="46"/>
  <c r="B976" i="46"/>
  <c r="K975" i="46"/>
  <c r="I975" i="46"/>
  <c r="G975" i="46"/>
  <c r="E975" i="46"/>
  <c r="B975" i="46"/>
  <c r="K974" i="46"/>
  <c r="I974" i="46"/>
  <c r="G974" i="46"/>
  <c r="E974" i="46"/>
  <c r="B974" i="46"/>
  <c r="K973" i="46"/>
  <c r="I973" i="46"/>
  <c r="G973" i="46"/>
  <c r="E973" i="46"/>
  <c r="B973" i="46"/>
  <c r="K972" i="46"/>
  <c r="I972" i="46"/>
  <c r="G972" i="46"/>
  <c r="E972" i="46"/>
  <c r="B972" i="46"/>
  <c r="K971" i="46"/>
  <c r="I971" i="46"/>
  <c r="G971" i="46"/>
  <c r="E971" i="46"/>
  <c r="B971" i="46"/>
  <c r="K970" i="46"/>
  <c r="I970" i="46"/>
  <c r="G970" i="46"/>
  <c r="E970" i="46"/>
  <c r="B970" i="46"/>
  <c r="K969" i="46"/>
  <c r="I969" i="46"/>
  <c r="G969" i="46"/>
  <c r="E969" i="46"/>
  <c r="B969" i="46"/>
  <c r="K968" i="46"/>
  <c r="I968" i="46"/>
  <c r="G968" i="46"/>
  <c r="E968" i="46"/>
  <c r="B968" i="46"/>
  <c r="K967" i="46"/>
  <c r="I967" i="46"/>
  <c r="G967" i="46"/>
  <c r="E967" i="46"/>
  <c r="B967" i="46"/>
  <c r="K966" i="46"/>
  <c r="I966" i="46"/>
  <c r="G966" i="46"/>
  <c r="E966" i="46"/>
  <c r="B966" i="46"/>
  <c r="K965" i="46"/>
  <c r="I965" i="46"/>
  <c r="G965" i="46"/>
  <c r="E965" i="46"/>
  <c r="B965" i="46"/>
  <c r="K964" i="46"/>
  <c r="I964" i="46"/>
  <c r="G964" i="46"/>
  <c r="E964" i="46"/>
  <c r="B964" i="46"/>
  <c r="K963" i="46"/>
  <c r="I963" i="46"/>
  <c r="G963" i="46"/>
  <c r="E963" i="46"/>
  <c r="B963" i="46"/>
  <c r="K962" i="46"/>
  <c r="I962" i="46"/>
  <c r="G962" i="46"/>
  <c r="E962" i="46"/>
  <c r="B962" i="46"/>
  <c r="K961" i="46"/>
  <c r="I961" i="46"/>
  <c r="G961" i="46"/>
  <c r="E961" i="46"/>
  <c r="B961" i="46"/>
  <c r="K960" i="46"/>
  <c r="I960" i="46"/>
  <c r="G960" i="46"/>
  <c r="E960" i="46"/>
  <c r="B960" i="46"/>
  <c r="K959" i="46"/>
  <c r="I959" i="46"/>
  <c r="G959" i="46"/>
  <c r="E959" i="46"/>
  <c r="B959" i="46"/>
  <c r="K958" i="46"/>
  <c r="I958" i="46"/>
  <c r="G958" i="46"/>
  <c r="E958" i="46"/>
  <c r="B958" i="46"/>
  <c r="K957" i="46"/>
  <c r="I957" i="46"/>
  <c r="G957" i="46"/>
  <c r="E957" i="46"/>
  <c r="B957" i="46"/>
  <c r="K956" i="46"/>
  <c r="I956" i="46"/>
  <c r="G956" i="46"/>
  <c r="E956" i="46"/>
  <c r="B956" i="46"/>
  <c r="H938" i="46"/>
  <c r="F938" i="46"/>
  <c r="D938" i="46"/>
  <c r="I937" i="46"/>
  <c r="G937" i="46"/>
  <c r="E937" i="46"/>
  <c r="B937" i="46"/>
  <c r="I936" i="46"/>
  <c r="G936" i="46"/>
  <c r="E936" i="46"/>
  <c r="B936" i="46"/>
  <c r="I935" i="46"/>
  <c r="G935" i="46"/>
  <c r="E935" i="46"/>
  <c r="B935" i="46"/>
  <c r="I934" i="46"/>
  <c r="G934" i="46"/>
  <c r="E934" i="46"/>
  <c r="B934" i="46"/>
  <c r="I933" i="46"/>
  <c r="G933" i="46"/>
  <c r="E933" i="46"/>
  <c r="B933" i="46"/>
  <c r="I932" i="46"/>
  <c r="G932" i="46"/>
  <c r="E932" i="46"/>
  <c r="B932" i="46"/>
  <c r="I931" i="46"/>
  <c r="G931" i="46"/>
  <c r="E931" i="46"/>
  <c r="B931" i="46"/>
  <c r="I930" i="46"/>
  <c r="G930" i="46"/>
  <c r="E930" i="46"/>
  <c r="B930" i="46"/>
  <c r="I929" i="46"/>
  <c r="G929" i="46"/>
  <c r="E929" i="46"/>
  <c r="B929" i="46"/>
  <c r="I928" i="46"/>
  <c r="G928" i="46"/>
  <c r="E928" i="46"/>
  <c r="B928" i="46"/>
  <c r="I927" i="46"/>
  <c r="G927" i="46"/>
  <c r="E927" i="46"/>
  <c r="B927" i="46"/>
  <c r="I926" i="46"/>
  <c r="G926" i="46"/>
  <c r="E926" i="46"/>
  <c r="B926" i="46"/>
  <c r="I925" i="46"/>
  <c r="G925" i="46"/>
  <c r="E925" i="46"/>
  <c r="B925" i="46"/>
  <c r="I924" i="46"/>
  <c r="G924" i="46"/>
  <c r="E924" i="46"/>
  <c r="B924" i="46"/>
  <c r="I923" i="46"/>
  <c r="G923" i="46"/>
  <c r="E923" i="46"/>
  <c r="B923" i="46"/>
  <c r="I922" i="46"/>
  <c r="G922" i="46"/>
  <c r="E922" i="46"/>
  <c r="B922" i="46"/>
  <c r="I921" i="46"/>
  <c r="G921" i="46"/>
  <c r="E921" i="46"/>
  <c r="B921" i="46"/>
  <c r="I920" i="46"/>
  <c r="G920" i="46"/>
  <c r="E920" i="46"/>
  <c r="B920" i="46"/>
  <c r="I919" i="46"/>
  <c r="G919" i="46"/>
  <c r="E919" i="46"/>
  <c r="B919" i="46"/>
  <c r="I918" i="46"/>
  <c r="G918" i="46"/>
  <c r="E918" i="46"/>
  <c r="B918" i="46"/>
  <c r="I917" i="46"/>
  <c r="G917" i="46"/>
  <c r="E917" i="46"/>
  <c r="B917" i="46"/>
  <c r="I916" i="46"/>
  <c r="G916" i="46"/>
  <c r="E916" i="46"/>
  <c r="B916" i="46"/>
  <c r="I915" i="46"/>
  <c r="G915" i="46"/>
  <c r="E915" i="46"/>
  <c r="B915" i="46"/>
  <c r="I914" i="46"/>
  <c r="G914" i="46"/>
  <c r="E914" i="46"/>
  <c r="B914" i="46"/>
  <c r="I913" i="46"/>
  <c r="G913" i="46"/>
  <c r="E913" i="46"/>
  <c r="B913" i="46"/>
  <c r="I912" i="46"/>
  <c r="G912" i="46"/>
  <c r="E912" i="46"/>
  <c r="B912" i="46"/>
  <c r="I911" i="46"/>
  <c r="G911" i="46"/>
  <c r="E911" i="46"/>
  <c r="B911" i="46"/>
  <c r="K888" i="46"/>
  <c r="H893" i="46"/>
  <c r="F893" i="46"/>
  <c r="D893" i="46"/>
  <c r="K892" i="46"/>
  <c r="I892" i="46"/>
  <c r="G892" i="46"/>
  <c r="E892" i="46"/>
  <c r="B892" i="46"/>
  <c r="K891" i="46"/>
  <c r="I891" i="46"/>
  <c r="G891" i="46"/>
  <c r="E891" i="46"/>
  <c r="B891" i="46"/>
  <c r="K890" i="46"/>
  <c r="I890" i="46"/>
  <c r="G890" i="46"/>
  <c r="E890" i="46"/>
  <c r="B890" i="46"/>
  <c r="K889" i="46"/>
  <c r="I889" i="46"/>
  <c r="G889" i="46"/>
  <c r="E889" i="46"/>
  <c r="B889" i="46"/>
  <c r="I888" i="46"/>
  <c r="G888" i="46"/>
  <c r="E888" i="46"/>
  <c r="B888" i="46"/>
  <c r="I887" i="46"/>
  <c r="G887" i="46"/>
  <c r="E887" i="46"/>
  <c r="B887" i="46"/>
  <c r="I886" i="46"/>
  <c r="G886" i="46"/>
  <c r="E886" i="46"/>
  <c r="B886" i="46"/>
  <c r="I885" i="46"/>
  <c r="G885" i="46"/>
  <c r="E885" i="46"/>
  <c r="B885" i="46"/>
  <c r="I884" i="46"/>
  <c r="G884" i="46"/>
  <c r="E884" i="46"/>
  <c r="B884" i="46"/>
  <c r="I883" i="46"/>
  <c r="G883" i="46"/>
  <c r="E883" i="46"/>
  <c r="B883" i="46"/>
  <c r="I882" i="46"/>
  <c r="G882" i="46"/>
  <c r="E882" i="46"/>
  <c r="B882" i="46"/>
  <c r="I881" i="46"/>
  <c r="G881" i="46"/>
  <c r="E881" i="46"/>
  <c r="B881" i="46"/>
  <c r="I880" i="46"/>
  <c r="G880" i="46"/>
  <c r="E880" i="46"/>
  <c r="B880" i="46"/>
  <c r="I879" i="46"/>
  <c r="G879" i="46"/>
  <c r="E879" i="46"/>
  <c r="B879" i="46"/>
  <c r="I878" i="46"/>
  <c r="G878" i="46"/>
  <c r="E878" i="46"/>
  <c r="B878" i="46"/>
  <c r="I877" i="46"/>
  <c r="G877" i="46"/>
  <c r="E877" i="46"/>
  <c r="B877" i="46"/>
  <c r="I876" i="46"/>
  <c r="G876" i="46"/>
  <c r="E876" i="46"/>
  <c r="B876" i="46"/>
  <c r="I875" i="46"/>
  <c r="G875" i="46"/>
  <c r="E875" i="46"/>
  <c r="B875" i="46"/>
  <c r="I874" i="46"/>
  <c r="G874" i="46"/>
  <c r="E874" i="46"/>
  <c r="B874" i="46"/>
  <c r="I873" i="46"/>
  <c r="G873" i="46"/>
  <c r="E873" i="46"/>
  <c r="B873" i="46"/>
  <c r="I872" i="46"/>
  <c r="G872" i="46"/>
  <c r="E872" i="46"/>
  <c r="B872" i="46"/>
  <c r="K871" i="46"/>
  <c r="I871" i="46"/>
  <c r="G871" i="46"/>
  <c r="E871" i="46"/>
  <c r="B871" i="46"/>
  <c r="K870" i="46"/>
  <c r="I870" i="46"/>
  <c r="G870" i="46"/>
  <c r="E870" i="46"/>
  <c r="B870" i="46"/>
  <c r="K869" i="46"/>
  <c r="I869" i="46"/>
  <c r="G869" i="46"/>
  <c r="E869" i="46"/>
  <c r="B869" i="46"/>
  <c r="K868" i="46"/>
  <c r="I868" i="46"/>
  <c r="G868" i="46"/>
  <c r="E868" i="46"/>
  <c r="B868" i="46"/>
  <c r="K867" i="46"/>
  <c r="I867" i="46"/>
  <c r="G867" i="46"/>
  <c r="E867" i="46"/>
  <c r="B867" i="46"/>
  <c r="K866" i="46"/>
  <c r="I866" i="46"/>
  <c r="G866" i="46"/>
  <c r="E866" i="46"/>
  <c r="B866" i="46"/>
  <c r="H848" i="46"/>
  <c r="F848" i="46"/>
  <c r="D848" i="46"/>
  <c r="K847" i="46"/>
  <c r="I847" i="46"/>
  <c r="G847" i="46"/>
  <c r="E847" i="46"/>
  <c r="B847" i="46"/>
  <c r="K846" i="46"/>
  <c r="I846" i="46"/>
  <c r="G846" i="46"/>
  <c r="E846" i="46"/>
  <c r="B846" i="46"/>
  <c r="K845" i="46"/>
  <c r="I845" i="46"/>
  <c r="G845" i="46"/>
  <c r="E845" i="46"/>
  <c r="B845" i="46"/>
  <c r="K844" i="46"/>
  <c r="I844" i="46"/>
  <c r="G844" i="46"/>
  <c r="E844" i="46"/>
  <c r="B844" i="46"/>
  <c r="K843" i="46"/>
  <c r="I843" i="46"/>
  <c r="G843" i="46"/>
  <c r="E843" i="46"/>
  <c r="B843" i="46"/>
  <c r="K842" i="46"/>
  <c r="I842" i="46"/>
  <c r="G842" i="46"/>
  <c r="E842" i="46"/>
  <c r="B842" i="46"/>
  <c r="K841" i="46"/>
  <c r="I841" i="46"/>
  <c r="G841" i="46"/>
  <c r="E841" i="46"/>
  <c r="B841" i="46"/>
  <c r="K840" i="46"/>
  <c r="I840" i="46"/>
  <c r="G840" i="46"/>
  <c r="E840" i="46"/>
  <c r="B840" i="46"/>
  <c r="K839" i="46"/>
  <c r="I839" i="46"/>
  <c r="G839" i="46"/>
  <c r="E839" i="46"/>
  <c r="B839" i="46"/>
  <c r="K838" i="46"/>
  <c r="I838" i="46"/>
  <c r="G838" i="46"/>
  <c r="E838" i="46"/>
  <c r="B838" i="46"/>
  <c r="K837" i="46"/>
  <c r="I837" i="46"/>
  <c r="G837" i="46"/>
  <c r="E837" i="46"/>
  <c r="B837" i="46"/>
  <c r="K836" i="46"/>
  <c r="I836" i="46"/>
  <c r="G836" i="46"/>
  <c r="E836" i="46"/>
  <c r="B836" i="46"/>
  <c r="K835" i="46"/>
  <c r="I835" i="46"/>
  <c r="G835" i="46"/>
  <c r="E835" i="46"/>
  <c r="B835" i="46"/>
  <c r="K834" i="46"/>
  <c r="I834" i="46"/>
  <c r="G834" i="46"/>
  <c r="E834" i="46"/>
  <c r="B834" i="46"/>
  <c r="K833" i="46"/>
  <c r="I833" i="46"/>
  <c r="G833" i="46"/>
  <c r="E833" i="46"/>
  <c r="B833" i="46"/>
  <c r="K832" i="46"/>
  <c r="I832" i="46"/>
  <c r="G832" i="46"/>
  <c r="E832" i="46"/>
  <c r="B832" i="46"/>
  <c r="K831" i="46"/>
  <c r="I831" i="46"/>
  <c r="G831" i="46"/>
  <c r="E831" i="46"/>
  <c r="B831" i="46"/>
  <c r="K830" i="46"/>
  <c r="I830" i="46"/>
  <c r="G830" i="46"/>
  <c r="E830" i="46"/>
  <c r="B830" i="46"/>
  <c r="K829" i="46"/>
  <c r="I829" i="46"/>
  <c r="G829" i="46"/>
  <c r="E829" i="46"/>
  <c r="B829" i="46"/>
  <c r="K828" i="46"/>
  <c r="I828" i="46"/>
  <c r="G828" i="46"/>
  <c r="E828" i="46"/>
  <c r="B828" i="46"/>
  <c r="K827" i="46"/>
  <c r="I827" i="46"/>
  <c r="G827" i="46"/>
  <c r="E827" i="46"/>
  <c r="B827" i="46"/>
  <c r="K826" i="46"/>
  <c r="I826" i="46"/>
  <c r="G826" i="46"/>
  <c r="E826" i="46"/>
  <c r="B826" i="46"/>
  <c r="K825" i="46"/>
  <c r="I825" i="46"/>
  <c r="G825" i="46"/>
  <c r="E825" i="46"/>
  <c r="B825" i="46"/>
  <c r="K824" i="46"/>
  <c r="I824" i="46"/>
  <c r="G824" i="46"/>
  <c r="E824" i="46"/>
  <c r="B824" i="46"/>
  <c r="K823" i="46"/>
  <c r="I823" i="46"/>
  <c r="G823" i="46"/>
  <c r="E823" i="46"/>
  <c r="B823" i="46"/>
  <c r="K822" i="46"/>
  <c r="I822" i="46"/>
  <c r="G822" i="46"/>
  <c r="E822" i="46"/>
  <c r="B822" i="46"/>
  <c r="K821" i="46"/>
  <c r="I821" i="46"/>
  <c r="G821" i="46"/>
  <c r="E821" i="46"/>
  <c r="B821" i="46"/>
  <c r="H803" i="46"/>
  <c r="F803" i="46"/>
  <c r="D803" i="46"/>
  <c r="K802" i="46"/>
  <c r="I802" i="46"/>
  <c r="G802" i="46"/>
  <c r="E802" i="46"/>
  <c r="B802" i="46"/>
  <c r="K801" i="46"/>
  <c r="I801" i="46"/>
  <c r="G801" i="46"/>
  <c r="E801" i="46"/>
  <c r="B801" i="46"/>
  <c r="K800" i="46"/>
  <c r="I800" i="46"/>
  <c r="G800" i="46"/>
  <c r="E800" i="46"/>
  <c r="B800" i="46"/>
  <c r="K799" i="46"/>
  <c r="I799" i="46"/>
  <c r="G799" i="46"/>
  <c r="E799" i="46"/>
  <c r="B799" i="46"/>
  <c r="K798" i="46"/>
  <c r="I798" i="46"/>
  <c r="G798" i="46"/>
  <c r="E798" i="46"/>
  <c r="B798" i="46"/>
  <c r="K797" i="46"/>
  <c r="I797" i="46"/>
  <c r="G797" i="46"/>
  <c r="E797" i="46"/>
  <c r="B797" i="46"/>
  <c r="K796" i="46"/>
  <c r="I796" i="46"/>
  <c r="G796" i="46"/>
  <c r="E796" i="46"/>
  <c r="B796" i="46"/>
  <c r="K795" i="46"/>
  <c r="I795" i="46"/>
  <c r="G795" i="46"/>
  <c r="E795" i="46"/>
  <c r="B795" i="46"/>
  <c r="K794" i="46"/>
  <c r="I794" i="46"/>
  <c r="G794" i="46"/>
  <c r="E794" i="46"/>
  <c r="B794" i="46"/>
  <c r="K793" i="46"/>
  <c r="I793" i="46"/>
  <c r="G793" i="46"/>
  <c r="E793" i="46"/>
  <c r="B793" i="46"/>
  <c r="K792" i="46"/>
  <c r="I792" i="46"/>
  <c r="G792" i="46"/>
  <c r="E792" i="46"/>
  <c r="B792" i="46"/>
  <c r="K791" i="46"/>
  <c r="I791" i="46"/>
  <c r="G791" i="46"/>
  <c r="E791" i="46"/>
  <c r="B791" i="46"/>
  <c r="K790" i="46"/>
  <c r="I790" i="46"/>
  <c r="G790" i="46"/>
  <c r="E790" i="46"/>
  <c r="B790" i="46"/>
  <c r="K789" i="46"/>
  <c r="I789" i="46"/>
  <c r="G789" i="46"/>
  <c r="E789" i="46"/>
  <c r="B789" i="46"/>
  <c r="K788" i="46"/>
  <c r="I788" i="46"/>
  <c r="G788" i="46"/>
  <c r="E788" i="46"/>
  <c r="B788" i="46"/>
  <c r="K787" i="46"/>
  <c r="I787" i="46"/>
  <c r="G787" i="46"/>
  <c r="E787" i="46"/>
  <c r="B787" i="46"/>
  <c r="K786" i="46"/>
  <c r="I786" i="46"/>
  <c r="G786" i="46"/>
  <c r="E786" i="46"/>
  <c r="B786" i="46"/>
  <c r="K785" i="46"/>
  <c r="I785" i="46"/>
  <c r="G785" i="46"/>
  <c r="E785" i="46"/>
  <c r="B785" i="46"/>
  <c r="I784" i="46"/>
  <c r="G784" i="46"/>
  <c r="E784" i="46"/>
  <c r="B784" i="46"/>
  <c r="K783" i="46"/>
  <c r="I783" i="46"/>
  <c r="G783" i="46"/>
  <c r="E783" i="46"/>
  <c r="B783" i="46"/>
  <c r="K782" i="46"/>
  <c r="I782" i="46"/>
  <c r="G782" i="46"/>
  <c r="E782" i="46"/>
  <c r="B782" i="46"/>
  <c r="K781" i="46"/>
  <c r="I781" i="46"/>
  <c r="G781" i="46"/>
  <c r="E781" i="46"/>
  <c r="B781" i="46"/>
  <c r="K780" i="46"/>
  <c r="I780" i="46"/>
  <c r="G780" i="46"/>
  <c r="E780" i="46"/>
  <c r="B780" i="46"/>
  <c r="K779" i="46"/>
  <c r="I779" i="46"/>
  <c r="G779" i="46"/>
  <c r="E779" i="46"/>
  <c r="B779" i="46"/>
  <c r="K778" i="46"/>
  <c r="I778" i="46"/>
  <c r="G778" i="46"/>
  <c r="E778" i="46"/>
  <c r="B778" i="46"/>
  <c r="K777" i="46"/>
  <c r="I777" i="46"/>
  <c r="G777" i="46"/>
  <c r="E777" i="46"/>
  <c r="B777" i="46"/>
  <c r="K776" i="46"/>
  <c r="I776" i="46"/>
  <c r="G776" i="46"/>
  <c r="E776" i="46"/>
  <c r="B776" i="46"/>
  <c r="H758" i="46"/>
  <c r="F758" i="46"/>
  <c r="D758" i="46"/>
  <c r="K757" i="46"/>
  <c r="I757" i="46"/>
  <c r="G757" i="46"/>
  <c r="E757" i="46"/>
  <c r="B757" i="46"/>
  <c r="K756" i="46"/>
  <c r="I756" i="46"/>
  <c r="G756" i="46"/>
  <c r="E756" i="46"/>
  <c r="B756" i="46"/>
  <c r="K755" i="46"/>
  <c r="I755" i="46"/>
  <c r="G755" i="46"/>
  <c r="E755" i="46"/>
  <c r="B755" i="46"/>
  <c r="K754" i="46"/>
  <c r="I754" i="46"/>
  <c r="G754" i="46"/>
  <c r="E754" i="46"/>
  <c r="B754" i="46"/>
  <c r="K753" i="46"/>
  <c r="I753" i="46"/>
  <c r="G753" i="46"/>
  <c r="E753" i="46"/>
  <c r="B753" i="46"/>
  <c r="K752" i="46"/>
  <c r="I752" i="46"/>
  <c r="G752" i="46"/>
  <c r="E752" i="46"/>
  <c r="B752" i="46"/>
  <c r="K751" i="46"/>
  <c r="I751" i="46"/>
  <c r="G751" i="46"/>
  <c r="E751" i="46"/>
  <c r="B751" i="46"/>
  <c r="K750" i="46"/>
  <c r="I750" i="46"/>
  <c r="G750" i="46"/>
  <c r="E750" i="46"/>
  <c r="B750" i="46"/>
  <c r="K749" i="46"/>
  <c r="I749" i="46"/>
  <c r="G749" i="46"/>
  <c r="E749" i="46"/>
  <c r="B749" i="46"/>
  <c r="K748" i="46"/>
  <c r="I748" i="46"/>
  <c r="G748" i="46"/>
  <c r="E748" i="46"/>
  <c r="B748" i="46"/>
  <c r="K747" i="46"/>
  <c r="I747" i="46"/>
  <c r="G747" i="46"/>
  <c r="E747" i="46"/>
  <c r="B747" i="46"/>
  <c r="K746" i="46"/>
  <c r="I746" i="46"/>
  <c r="G746" i="46"/>
  <c r="E746" i="46"/>
  <c r="B746" i="46"/>
  <c r="K745" i="46"/>
  <c r="I745" i="46"/>
  <c r="G745" i="46"/>
  <c r="E745" i="46"/>
  <c r="B745" i="46"/>
  <c r="K744" i="46"/>
  <c r="I744" i="46"/>
  <c r="G744" i="46"/>
  <c r="E744" i="46"/>
  <c r="B744" i="46"/>
  <c r="K743" i="46"/>
  <c r="I743" i="46"/>
  <c r="G743" i="46"/>
  <c r="E743" i="46"/>
  <c r="B743" i="46"/>
  <c r="K742" i="46"/>
  <c r="I742" i="46"/>
  <c r="G742" i="46"/>
  <c r="E742" i="46"/>
  <c r="B742" i="46"/>
  <c r="K741" i="46"/>
  <c r="I741" i="46"/>
  <c r="G741" i="46"/>
  <c r="E741" i="46"/>
  <c r="B741" i="46"/>
  <c r="K740" i="46"/>
  <c r="I740" i="46"/>
  <c r="G740" i="46"/>
  <c r="E740" i="46"/>
  <c r="B740" i="46"/>
  <c r="I739" i="46"/>
  <c r="G739" i="46"/>
  <c r="E739" i="46"/>
  <c r="B739" i="46"/>
  <c r="I738" i="46"/>
  <c r="G738" i="46"/>
  <c r="E738" i="46"/>
  <c r="B738" i="46"/>
  <c r="K737" i="46"/>
  <c r="I737" i="46"/>
  <c r="G737" i="46"/>
  <c r="E737" i="46"/>
  <c r="B737" i="46"/>
  <c r="K736" i="46"/>
  <c r="I736" i="46"/>
  <c r="G736" i="46"/>
  <c r="E736" i="46"/>
  <c r="B736" i="46"/>
  <c r="K735" i="46"/>
  <c r="I735" i="46"/>
  <c r="G735" i="46"/>
  <c r="E735" i="46"/>
  <c r="B735" i="46"/>
  <c r="K734" i="46"/>
  <c r="I734" i="46"/>
  <c r="G734" i="46"/>
  <c r="E734" i="46"/>
  <c r="B734" i="46"/>
  <c r="K733" i="46"/>
  <c r="I733" i="46"/>
  <c r="G733" i="46"/>
  <c r="E733" i="46"/>
  <c r="B733" i="46"/>
  <c r="K732" i="46"/>
  <c r="I732" i="46"/>
  <c r="G732" i="46"/>
  <c r="E732" i="46"/>
  <c r="B732" i="46"/>
  <c r="K731" i="46"/>
  <c r="I731" i="46"/>
  <c r="G731" i="46"/>
  <c r="E731" i="46"/>
  <c r="B731" i="46"/>
  <c r="H713" i="46"/>
  <c r="F713" i="46"/>
  <c r="D713" i="46"/>
  <c r="K712" i="46"/>
  <c r="I712" i="46"/>
  <c r="G712" i="46"/>
  <c r="E712" i="46"/>
  <c r="B712" i="46"/>
  <c r="K711" i="46"/>
  <c r="I711" i="46"/>
  <c r="G711" i="46"/>
  <c r="E711" i="46"/>
  <c r="B711" i="46"/>
  <c r="K710" i="46"/>
  <c r="I710" i="46"/>
  <c r="G710" i="46"/>
  <c r="E710" i="46"/>
  <c r="B710" i="46"/>
  <c r="K709" i="46"/>
  <c r="I709" i="46"/>
  <c r="G709" i="46"/>
  <c r="E709" i="46"/>
  <c r="B709" i="46"/>
  <c r="K708" i="46"/>
  <c r="I708" i="46"/>
  <c r="G708" i="46"/>
  <c r="E708" i="46"/>
  <c r="B708" i="46"/>
  <c r="K707" i="46"/>
  <c r="I707" i="46"/>
  <c r="G707" i="46"/>
  <c r="E707" i="46"/>
  <c r="B707" i="46"/>
  <c r="K706" i="46"/>
  <c r="I706" i="46"/>
  <c r="G706" i="46"/>
  <c r="E706" i="46"/>
  <c r="B706" i="46"/>
  <c r="K705" i="46"/>
  <c r="I705" i="46"/>
  <c r="G705" i="46"/>
  <c r="E705" i="46"/>
  <c r="B705" i="46"/>
  <c r="K704" i="46"/>
  <c r="I704" i="46"/>
  <c r="G704" i="46"/>
  <c r="E704" i="46"/>
  <c r="B704" i="46"/>
  <c r="K703" i="46"/>
  <c r="I703" i="46"/>
  <c r="G703" i="46"/>
  <c r="E703" i="46"/>
  <c r="B703" i="46"/>
  <c r="K702" i="46"/>
  <c r="I702" i="46"/>
  <c r="G702" i="46"/>
  <c r="E702" i="46"/>
  <c r="B702" i="46"/>
  <c r="K701" i="46"/>
  <c r="I701" i="46"/>
  <c r="G701" i="46"/>
  <c r="E701" i="46"/>
  <c r="B701" i="46"/>
  <c r="K700" i="46"/>
  <c r="I700" i="46"/>
  <c r="G700" i="46"/>
  <c r="E700" i="46"/>
  <c r="B700" i="46"/>
  <c r="K699" i="46"/>
  <c r="I699" i="46"/>
  <c r="G699" i="46"/>
  <c r="E699" i="46"/>
  <c r="B699" i="46"/>
  <c r="K698" i="46"/>
  <c r="I698" i="46"/>
  <c r="G698" i="46"/>
  <c r="E698" i="46"/>
  <c r="B698" i="46"/>
  <c r="K697" i="46"/>
  <c r="I697" i="46"/>
  <c r="G697" i="46"/>
  <c r="E697" i="46"/>
  <c r="B697" i="46"/>
  <c r="K696" i="46"/>
  <c r="I696" i="46"/>
  <c r="G696" i="46"/>
  <c r="E696" i="46"/>
  <c r="B696" i="46"/>
  <c r="K695" i="46"/>
  <c r="I695" i="46"/>
  <c r="G695" i="46"/>
  <c r="E695" i="46"/>
  <c r="B695" i="46"/>
  <c r="I694" i="46"/>
  <c r="G694" i="46"/>
  <c r="E694" i="46"/>
  <c r="B694" i="46"/>
  <c r="K693" i="46"/>
  <c r="I693" i="46"/>
  <c r="G693" i="46"/>
  <c r="E693" i="46"/>
  <c r="B693" i="46"/>
  <c r="K692" i="46"/>
  <c r="I692" i="46"/>
  <c r="G692" i="46"/>
  <c r="E692" i="46"/>
  <c r="B692" i="46"/>
  <c r="K691" i="46"/>
  <c r="I691" i="46"/>
  <c r="G691" i="46"/>
  <c r="E691" i="46"/>
  <c r="B691" i="46"/>
  <c r="K690" i="46"/>
  <c r="I690" i="46"/>
  <c r="G690" i="46"/>
  <c r="E690" i="46"/>
  <c r="B690" i="46"/>
  <c r="K689" i="46"/>
  <c r="I689" i="46"/>
  <c r="G689" i="46"/>
  <c r="E689" i="46"/>
  <c r="B689" i="46"/>
  <c r="K688" i="46"/>
  <c r="I688" i="46"/>
  <c r="G688" i="46"/>
  <c r="E688" i="46"/>
  <c r="B688" i="46"/>
  <c r="K687" i="46"/>
  <c r="I687" i="46"/>
  <c r="G687" i="46"/>
  <c r="E687" i="46"/>
  <c r="B687" i="46"/>
  <c r="K686" i="46"/>
  <c r="I686" i="46"/>
  <c r="G686" i="46"/>
  <c r="E686" i="46"/>
  <c r="B686" i="46"/>
  <c r="H668" i="46"/>
  <c r="F668" i="46"/>
  <c r="D668" i="46"/>
  <c r="K667" i="46"/>
  <c r="I667" i="46"/>
  <c r="G667" i="46"/>
  <c r="E667" i="46"/>
  <c r="B667" i="46"/>
  <c r="K666" i="46"/>
  <c r="I666" i="46"/>
  <c r="G666" i="46"/>
  <c r="E666" i="46"/>
  <c r="B666" i="46"/>
  <c r="K665" i="46"/>
  <c r="I665" i="46"/>
  <c r="G665" i="46"/>
  <c r="E665" i="46"/>
  <c r="B665" i="46"/>
  <c r="K664" i="46"/>
  <c r="I664" i="46"/>
  <c r="G664" i="46"/>
  <c r="E664" i="46"/>
  <c r="B664" i="46"/>
  <c r="K663" i="46"/>
  <c r="I663" i="46"/>
  <c r="G663" i="46"/>
  <c r="E663" i="46"/>
  <c r="B663" i="46"/>
  <c r="K662" i="46"/>
  <c r="I662" i="46"/>
  <c r="G662" i="46"/>
  <c r="E662" i="46"/>
  <c r="B662" i="46"/>
  <c r="K661" i="46"/>
  <c r="I661" i="46"/>
  <c r="G661" i="46"/>
  <c r="E661" i="46"/>
  <c r="B661" i="46"/>
  <c r="K660" i="46"/>
  <c r="I660" i="46"/>
  <c r="G660" i="46"/>
  <c r="E660" i="46"/>
  <c r="B660" i="46"/>
  <c r="K659" i="46"/>
  <c r="I659" i="46"/>
  <c r="G659" i="46"/>
  <c r="E659" i="46"/>
  <c r="B659" i="46"/>
  <c r="K658" i="46"/>
  <c r="I658" i="46"/>
  <c r="G658" i="46"/>
  <c r="E658" i="46"/>
  <c r="B658" i="46"/>
  <c r="K657" i="46"/>
  <c r="I657" i="46"/>
  <c r="G657" i="46"/>
  <c r="E657" i="46"/>
  <c r="B657" i="46"/>
  <c r="K656" i="46"/>
  <c r="I656" i="46"/>
  <c r="G656" i="46"/>
  <c r="E656" i="46"/>
  <c r="B656" i="46"/>
  <c r="K655" i="46"/>
  <c r="I655" i="46"/>
  <c r="G655" i="46"/>
  <c r="E655" i="46"/>
  <c r="B655" i="46"/>
  <c r="K654" i="46"/>
  <c r="I654" i="46"/>
  <c r="G654" i="46"/>
  <c r="E654" i="46"/>
  <c r="B654" i="46"/>
  <c r="K653" i="46"/>
  <c r="I653" i="46"/>
  <c r="G653" i="46"/>
  <c r="E653" i="46"/>
  <c r="B653" i="46"/>
  <c r="K652" i="46"/>
  <c r="I652" i="46"/>
  <c r="G652" i="46"/>
  <c r="E652" i="46"/>
  <c r="B652" i="46"/>
  <c r="K651" i="46"/>
  <c r="I651" i="46"/>
  <c r="G651" i="46"/>
  <c r="E651" i="46"/>
  <c r="B651" i="46"/>
  <c r="K650" i="46"/>
  <c r="I650" i="46"/>
  <c r="G650" i="46"/>
  <c r="E650" i="46"/>
  <c r="B650" i="46"/>
  <c r="I649" i="46"/>
  <c r="G649" i="46"/>
  <c r="E649" i="46"/>
  <c r="B649" i="46"/>
  <c r="K648" i="46"/>
  <c r="I648" i="46"/>
  <c r="G648" i="46"/>
  <c r="E648" i="46"/>
  <c r="B648" i="46"/>
  <c r="K647" i="46"/>
  <c r="I647" i="46"/>
  <c r="G647" i="46"/>
  <c r="E647" i="46"/>
  <c r="B647" i="46"/>
  <c r="K646" i="46"/>
  <c r="I646" i="46"/>
  <c r="G646" i="46"/>
  <c r="E646" i="46"/>
  <c r="B646" i="46"/>
  <c r="K645" i="46"/>
  <c r="I645" i="46"/>
  <c r="G645" i="46"/>
  <c r="E645" i="46"/>
  <c r="B645" i="46"/>
  <c r="K644" i="46"/>
  <c r="I644" i="46"/>
  <c r="G644" i="46"/>
  <c r="E644" i="46"/>
  <c r="B644" i="46"/>
  <c r="K643" i="46"/>
  <c r="I643" i="46"/>
  <c r="G643" i="46"/>
  <c r="E643" i="46"/>
  <c r="B643" i="46"/>
  <c r="K642" i="46"/>
  <c r="I642" i="46"/>
  <c r="G642" i="46"/>
  <c r="E642" i="46"/>
  <c r="B642" i="46"/>
  <c r="K641" i="46"/>
  <c r="I641" i="46"/>
  <c r="G641" i="46"/>
  <c r="E641" i="46"/>
  <c r="B641" i="46"/>
  <c r="H623" i="46"/>
  <c r="F623" i="46"/>
  <c r="D623" i="46"/>
  <c r="K622" i="46"/>
  <c r="I622" i="46"/>
  <c r="G622" i="46"/>
  <c r="E622" i="46"/>
  <c r="B622" i="46"/>
  <c r="K621" i="46"/>
  <c r="I621" i="46"/>
  <c r="G621" i="46"/>
  <c r="E621" i="46"/>
  <c r="B621" i="46"/>
  <c r="K620" i="46"/>
  <c r="I620" i="46"/>
  <c r="G620" i="46"/>
  <c r="E620" i="46"/>
  <c r="B620" i="46"/>
  <c r="K619" i="46"/>
  <c r="I619" i="46"/>
  <c r="G619" i="46"/>
  <c r="E619" i="46"/>
  <c r="B619" i="46"/>
  <c r="K618" i="46"/>
  <c r="I618" i="46"/>
  <c r="G618" i="46"/>
  <c r="E618" i="46"/>
  <c r="B618" i="46"/>
  <c r="K617" i="46"/>
  <c r="I617" i="46"/>
  <c r="G617" i="46"/>
  <c r="E617" i="46"/>
  <c r="B617" i="46"/>
  <c r="K616" i="46"/>
  <c r="I616" i="46"/>
  <c r="G616" i="46"/>
  <c r="E616" i="46"/>
  <c r="B616" i="46"/>
  <c r="K615" i="46"/>
  <c r="I615" i="46"/>
  <c r="G615" i="46"/>
  <c r="E615" i="46"/>
  <c r="B615" i="46"/>
  <c r="K614" i="46"/>
  <c r="I614" i="46"/>
  <c r="G614" i="46"/>
  <c r="E614" i="46"/>
  <c r="B614" i="46"/>
  <c r="K613" i="46"/>
  <c r="I613" i="46"/>
  <c r="G613" i="46"/>
  <c r="E613" i="46"/>
  <c r="B613" i="46"/>
  <c r="K612" i="46"/>
  <c r="I612" i="46"/>
  <c r="G612" i="46"/>
  <c r="E612" i="46"/>
  <c r="B612" i="46"/>
  <c r="K611" i="46"/>
  <c r="I611" i="46"/>
  <c r="G611" i="46"/>
  <c r="E611" i="46"/>
  <c r="B611" i="46"/>
  <c r="K610" i="46"/>
  <c r="I610" i="46"/>
  <c r="G610" i="46"/>
  <c r="E610" i="46"/>
  <c r="B610" i="46"/>
  <c r="K609" i="46"/>
  <c r="I609" i="46"/>
  <c r="G609" i="46"/>
  <c r="E609" i="46"/>
  <c r="B609" i="46"/>
  <c r="K608" i="46"/>
  <c r="I608" i="46"/>
  <c r="G608" i="46"/>
  <c r="E608" i="46"/>
  <c r="B608" i="46"/>
  <c r="K607" i="46"/>
  <c r="I607" i="46"/>
  <c r="G607" i="46"/>
  <c r="E607" i="46"/>
  <c r="B607" i="46"/>
  <c r="K606" i="46"/>
  <c r="I606" i="46"/>
  <c r="G606" i="46"/>
  <c r="E606" i="46"/>
  <c r="B606" i="46"/>
  <c r="K605" i="46"/>
  <c r="I605" i="46"/>
  <c r="G605" i="46"/>
  <c r="E605" i="46"/>
  <c r="B605" i="46"/>
  <c r="I604" i="46"/>
  <c r="G604" i="46"/>
  <c r="E604" i="46"/>
  <c r="B604" i="46"/>
  <c r="K603" i="46"/>
  <c r="I603" i="46"/>
  <c r="G603" i="46"/>
  <c r="E603" i="46"/>
  <c r="B603" i="46"/>
  <c r="K602" i="46"/>
  <c r="I602" i="46"/>
  <c r="G602" i="46"/>
  <c r="E602" i="46"/>
  <c r="B602" i="46"/>
  <c r="K601" i="46"/>
  <c r="I601" i="46"/>
  <c r="G601" i="46"/>
  <c r="E601" i="46"/>
  <c r="B601" i="46"/>
  <c r="K600" i="46"/>
  <c r="I600" i="46"/>
  <c r="G600" i="46"/>
  <c r="E600" i="46"/>
  <c r="B600" i="46"/>
  <c r="K599" i="46"/>
  <c r="I599" i="46"/>
  <c r="G599" i="46"/>
  <c r="E599" i="46"/>
  <c r="B599" i="46"/>
  <c r="K598" i="46"/>
  <c r="I598" i="46"/>
  <c r="G598" i="46"/>
  <c r="E598" i="46"/>
  <c r="B598" i="46"/>
  <c r="K597" i="46"/>
  <c r="I597" i="46"/>
  <c r="G597" i="46"/>
  <c r="E597" i="46"/>
  <c r="B597" i="46"/>
  <c r="K596" i="46"/>
  <c r="I596" i="46"/>
  <c r="G596" i="46"/>
  <c r="E596" i="46"/>
  <c r="B596" i="46"/>
  <c r="H578" i="46"/>
  <c r="F578" i="46"/>
  <c r="D578" i="46"/>
  <c r="K577" i="46"/>
  <c r="I577" i="46"/>
  <c r="G577" i="46"/>
  <c r="E577" i="46"/>
  <c r="B577" i="46"/>
  <c r="K576" i="46"/>
  <c r="I576" i="46"/>
  <c r="G576" i="46"/>
  <c r="E576" i="46"/>
  <c r="B576" i="46"/>
  <c r="K575" i="46"/>
  <c r="I575" i="46"/>
  <c r="G575" i="46"/>
  <c r="E575" i="46"/>
  <c r="B575" i="46"/>
  <c r="K574" i="46"/>
  <c r="I574" i="46"/>
  <c r="G574" i="46"/>
  <c r="E574" i="46"/>
  <c r="B574" i="46"/>
  <c r="K573" i="46"/>
  <c r="I573" i="46"/>
  <c r="G573" i="46"/>
  <c r="E573" i="46"/>
  <c r="B573" i="46"/>
  <c r="K572" i="46"/>
  <c r="I572" i="46"/>
  <c r="G572" i="46"/>
  <c r="E572" i="46"/>
  <c r="B572" i="46"/>
  <c r="K571" i="46"/>
  <c r="I571" i="46"/>
  <c r="G571" i="46"/>
  <c r="E571" i="46"/>
  <c r="B571" i="46"/>
  <c r="K570" i="46"/>
  <c r="I570" i="46"/>
  <c r="G570" i="46"/>
  <c r="E570" i="46"/>
  <c r="B570" i="46"/>
  <c r="K569" i="46"/>
  <c r="I569" i="46"/>
  <c r="G569" i="46"/>
  <c r="E569" i="46"/>
  <c r="B569" i="46"/>
  <c r="K568" i="46"/>
  <c r="I568" i="46"/>
  <c r="G568" i="46"/>
  <c r="E568" i="46"/>
  <c r="B568" i="46"/>
  <c r="K567" i="46"/>
  <c r="I567" i="46"/>
  <c r="G567" i="46"/>
  <c r="E567" i="46"/>
  <c r="B567" i="46"/>
  <c r="K566" i="46"/>
  <c r="I566" i="46"/>
  <c r="G566" i="46"/>
  <c r="E566" i="46"/>
  <c r="B566" i="46"/>
  <c r="K565" i="46"/>
  <c r="I565" i="46"/>
  <c r="G565" i="46"/>
  <c r="E565" i="46"/>
  <c r="B565" i="46"/>
  <c r="K564" i="46"/>
  <c r="I564" i="46"/>
  <c r="G564" i="46"/>
  <c r="E564" i="46"/>
  <c r="B564" i="46"/>
  <c r="K563" i="46"/>
  <c r="I563" i="46"/>
  <c r="G563" i="46"/>
  <c r="E563" i="46"/>
  <c r="B563" i="46"/>
  <c r="K562" i="46"/>
  <c r="I562" i="46"/>
  <c r="G562" i="46"/>
  <c r="E562" i="46"/>
  <c r="B562" i="46"/>
  <c r="K561" i="46"/>
  <c r="I561" i="46"/>
  <c r="G561" i="46"/>
  <c r="E561" i="46"/>
  <c r="B561" i="46"/>
  <c r="K560" i="46"/>
  <c r="I560" i="46"/>
  <c r="G560" i="46"/>
  <c r="E560" i="46"/>
  <c r="B560" i="46"/>
  <c r="K559" i="46"/>
  <c r="I559" i="46"/>
  <c r="G559" i="46"/>
  <c r="E559" i="46"/>
  <c r="B559" i="46"/>
  <c r="K558" i="46"/>
  <c r="I558" i="46"/>
  <c r="G558" i="46"/>
  <c r="E558" i="46"/>
  <c r="B558" i="46"/>
  <c r="K557" i="46"/>
  <c r="I557" i="46"/>
  <c r="G557" i="46"/>
  <c r="E557" i="46"/>
  <c r="B557" i="46"/>
  <c r="K556" i="46"/>
  <c r="I556" i="46"/>
  <c r="G556" i="46"/>
  <c r="E556" i="46"/>
  <c r="B556" i="46"/>
  <c r="K555" i="46"/>
  <c r="I555" i="46"/>
  <c r="G555" i="46"/>
  <c r="E555" i="46"/>
  <c r="B555" i="46"/>
  <c r="K554" i="46"/>
  <c r="I554" i="46"/>
  <c r="G554" i="46"/>
  <c r="E554" i="46"/>
  <c r="B554" i="46"/>
  <c r="K553" i="46"/>
  <c r="I553" i="46"/>
  <c r="G553" i="46"/>
  <c r="E553" i="46"/>
  <c r="B553" i="46"/>
  <c r="K552" i="46"/>
  <c r="I552" i="46"/>
  <c r="G552" i="46"/>
  <c r="E552" i="46"/>
  <c r="B552" i="46"/>
  <c r="K551" i="46"/>
  <c r="I551" i="46"/>
  <c r="G551" i="46"/>
  <c r="E551" i="46"/>
  <c r="B551" i="46"/>
  <c r="H533" i="46"/>
  <c r="F533" i="46"/>
  <c r="D533" i="46"/>
  <c r="K532" i="46"/>
  <c r="I532" i="46"/>
  <c r="G532" i="46"/>
  <c r="E532" i="46"/>
  <c r="B532" i="46"/>
  <c r="K531" i="46"/>
  <c r="I531" i="46"/>
  <c r="G531" i="46"/>
  <c r="E531" i="46"/>
  <c r="B531" i="46"/>
  <c r="K530" i="46"/>
  <c r="I530" i="46"/>
  <c r="G530" i="46"/>
  <c r="E530" i="46"/>
  <c r="B530" i="46"/>
  <c r="K529" i="46"/>
  <c r="I529" i="46"/>
  <c r="G529" i="46"/>
  <c r="E529" i="46"/>
  <c r="B529" i="46"/>
  <c r="K528" i="46"/>
  <c r="I528" i="46"/>
  <c r="G528" i="46"/>
  <c r="E528" i="46"/>
  <c r="B528" i="46"/>
  <c r="K527" i="46"/>
  <c r="I527" i="46"/>
  <c r="G527" i="46"/>
  <c r="E527" i="46"/>
  <c r="B527" i="46"/>
  <c r="K526" i="46"/>
  <c r="I526" i="46"/>
  <c r="G526" i="46"/>
  <c r="E526" i="46"/>
  <c r="B526" i="46"/>
  <c r="K525" i="46"/>
  <c r="I525" i="46"/>
  <c r="G525" i="46"/>
  <c r="E525" i="46"/>
  <c r="B525" i="46"/>
  <c r="K524" i="46"/>
  <c r="I524" i="46"/>
  <c r="G524" i="46"/>
  <c r="E524" i="46"/>
  <c r="B524" i="46"/>
  <c r="K523" i="46"/>
  <c r="I523" i="46"/>
  <c r="G523" i="46"/>
  <c r="E523" i="46"/>
  <c r="B523" i="46"/>
  <c r="K522" i="46"/>
  <c r="I522" i="46"/>
  <c r="G522" i="46"/>
  <c r="E522" i="46"/>
  <c r="B522" i="46"/>
  <c r="K521" i="46"/>
  <c r="I521" i="46"/>
  <c r="G521" i="46"/>
  <c r="E521" i="46"/>
  <c r="B521" i="46"/>
  <c r="K520" i="46"/>
  <c r="I520" i="46"/>
  <c r="G520" i="46"/>
  <c r="E520" i="46"/>
  <c r="B520" i="46"/>
  <c r="K519" i="46"/>
  <c r="I519" i="46"/>
  <c r="G519" i="46"/>
  <c r="E519" i="46"/>
  <c r="B519" i="46"/>
  <c r="K518" i="46"/>
  <c r="I518" i="46"/>
  <c r="G518" i="46"/>
  <c r="E518" i="46"/>
  <c r="B518" i="46"/>
  <c r="K517" i="46"/>
  <c r="I517" i="46"/>
  <c r="G517" i="46"/>
  <c r="E517" i="46"/>
  <c r="B517" i="46"/>
  <c r="K516" i="46"/>
  <c r="I516" i="46"/>
  <c r="G516" i="46"/>
  <c r="E516" i="46"/>
  <c r="B516" i="46"/>
  <c r="K515" i="46"/>
  <c r="I515" i="46"/>
  <c r="G515" i="46"/>
  <c r="E515" i="46"/>
  <c r="B515" i="46"/>
  <c r="K514" i="46"/>
  <c r="I514" i="46"/>
  <c r="G514" i="46"/>
  <c r="E514" i="46"/>
  <c r="B514" i="46"/>
  <c r="K513" i="46"/>
  <c r="I513" i="46"/>
  <c r="G513" i="46"/>
  <c r="E513" i="46"/>
  <c r="B513" i="46"/>
  <c r="K512" i="46"/>
  <c r="I512" i="46"/>
  <c r="G512" i="46"/>
  <c r="E512" i="46"/>
  <c r="B512" i="46"/>
  <c r="K511" i="46"/>
  <c r="I511" i="46"/>
  <c r="G511" i="46"/>
  <c r="E511" i="46"/>
  <c r="B511" i="46"/>
  <c r="K510" i="46"/>
  <c r="I510" i="46"/>
  <c r="G510" i="46"/>
  <c r="E510" i="46"/>
  <c r="B510" i="46"/>
  <c r="K509" i="46"/>
  <c r="I509" i="46"/>
  <c r="G509" i="46"/>
  <c r="E509" i="46"/>
  <c r="B509" i="46"/>
  <c r="K508" i="46"/>
  <c r="I508" i="46"/>
  <c r="G508" i="46"/>
  <c r="E508" i="46"/>
  <c r="B508" i="46"/>
  <c r="K507" i="46"/>
  <c r="I507" i="46"/>
  <c r="G507" i="46"/>
  <c r="E507" i="46"/>
  <c r="B507" i="46"/>
  <c r="K506" i="46"/>
  <c r="I506" i="46"/>
  <c r="G506" i="46"/>
  <c r="E506" i="46"/>
  <c r="B506" i="46"/>
  <c r="H488" i="46"/>
  <c r="F488" i="46"/>
  <c r="D488" i="46"/>
  <c r="K487" i="46"/>
  <c r="I487" i="46"/>
  <c r="G487" i="46"/>
  <c r="E487" i="46"/>
  <c r="B487" i="46"/>
  <c r="K486" i="46"/>
  <c r="I486" i="46"/>
  <c r="G486" i="46"/>
  <c r="E486" i="46"/>
  <c r="B486" i="46"/>
  <c r="K485" i="46"/>
  <c r="I485" i="46"/>
  <c r="G485" i="46"/>
  <c r="E485" i="46"/>
  <c r="B485" i="46"/>
  <c r="K484" i="46"/>
  <c r="I484" i="46"/>
  <c r="G484" i="46"/>
  <c r="E484" i="46"/>
  <c r="B484" i="46"/>
  <c r="K483" i="46"/>
  <c r="I483" i="46"/>
  <c r="G483" i="46"/>
  <c r="E483" i="46"/>
  <c r="B483" i="46"/>
  <c r="K482" i="46"/>
  <c r="I482" i="46"/>
  <c r="G482" i="46"/>
  <c r="E482" i="46"/>
  <c r="B482" i="46"/>
  <c r="K481" i="46"/>
  <c r="I481" i="46"/>
  <c r="G481" i="46"/>
  <c r="E481" i="46"/>
  <c r="B481" i="46"/>
  <c r="K480" i="46"/>
  <c r="I480" i="46"/>
  <c r="G480" i="46"/>
  <c r="E480" i="46"/>
  <c r="B480" i="46"/>
  <c r="K479" i="46"/>
  <c r="I479" i="46"/>
  <c r="G479" i="46"/>
  <c r="E479" i="46"/>
  <c r="B479" i="46"/>
  <c r="K478" i="46"/>
  <c r="I478" i="46"/>
  <c r="G478" i="46"/>
  <c r="E478" i="46"/>
  <c r="B478" i="46"/>
  <c r="K477" i="46"/>
  <c r="I477" i="46"/>
  <c r="G477" i="46"/>
  <c r="E477" i="46"/>
  <c r="B477" i="46"/>
  <c r="K476" i="46"/>
  <c r="I476" i="46"/>
  <c r="G476" i="46"/>
  <c r="E476" i="46"/>
  <c r="B476" i="46"/>
  <c r="K475" i="46"/>
  <c r="I475" i="46"/>
  <c r="G475" i="46"/>
  <c r="E475" i="46"/>
  <c r="B475" i="46"/>
  <c r="K474" i="46"/>
  <c r="I474" i="46"/>
  <c r="G474" i="46"/>
  <c r="E474" i="46"/>
  <c r="B474" i="46"/>
  <c r="K473" i="46"/>
  <c r="I473" i="46"/>
  <c r="G473" i="46"/>
  <c r="E473" i="46"/>
  <c r="B473" i="46"/>
  <c r="K472" i="46"/>
  <c r="I472" i="46"/>
  <c r="G472" i="46"/>
  <c r="E472" i="46"/>
  <c r="B472" i="46"/>
  <c r="K471" i="46"/>
  <c r="I471" i="46"/>
  <c r="G471" i="46"/>
  <c r="E471" i="46"/>
  <c r="B471" i="46"/>
  <c r="K470" i="46"/>
  <c r="I470" i="46"/>
  <c r="G470" i="46"/>
  <c r="E470" i="46"/>
  <c r="B470" i="46"/>
  <c r="K469" i="46"/>
  <c r="I469" i="46"/>
  <c r="G469" i="46"/>
  <c r="E469" i="46"/>
  <c r="B469" i="46"/>
  <c r="K468" i="46"/>
  <c r="I468" i="46"/>
  <c r="G468" i="46"/>
  <c r="E468" i="46"/>
  <c r="B468" i="46"/>
  <c r="K467" i="46"/>
  <c r="I467" i="46"/>
  <c r="G467" i="46"/>
  <c r="E467" i="46"/>
  <c r="B467" i="46"/>
  <c r="K466" i="46"/>
  <c r="I466" i="46"/>
  <c r="G466" i="46"/>
  <c r="E466" i="46"/>
  <c r="B466" i="46"/>
  <c r="K465" i="46"/>
  <c r="I465" i="46"/>
  <c r="G465" i="46"/>
  <c r="E465" i="46"/>
  <c r="B465" i="46"/>
  <c r="K464" i="46"/>
  <c r="I464" i="46"/>
  <c r="G464" i="46"/>
  <c r="E464" i="46"/>
  <c r="B464" i="46"/>
  <c r="K463" i="46"/>
  <c r="I463" i="46"/>
  <c r="G463" i="46"/>
  <c r="E463" i="46"/>
  <c r="B463" i="46"/>
  <c r="K462" i="46"/>
  <c r="I462" i="46"/>
  <c r="G462" i="46"/>
  <c r="E462" i="46"/>
  <c r="B462" i="46"/>
  <c r="K461" i="46"/>
  <c r="I461" i="46"/>
  <c r="G461" i="46"/>
  <c r="E461" i="46"/>
  <c r="B461" i="46"/>
  <c r="H443" i="46"/>
  <c r="F443" i="46"/>
  <c r="D443" i="46"/>
  <c r="K442" i="46"/>
  <c r="I442" i="46"/>
  <c r="G442" i="46"/>
  <c r="E442" i="46"/>
  <c r="B442" i="46"/>
  <c r="K441" i="46"/>
  <c r="I441" i="46"/>
  <c r="G441" i="46"/>
  <c r="E441" i="46"/>
  <c r="B441" i="46"/>
  <c r="K440" i="46"/>
  <c r="I440" i="46"/>
  <c r="G440" i="46"/>
  <c r="E440" i="46"/>
  <c r="B440" i="46"/>
  <c r="K439" i="46"/>
  <c r="I439" i="46"/>
  <c r="G439" i="46"/>
  <c r="E439" i="46"/>
  <c r="B439" i="46"/>
  <c r="K438" i="46"/>
  <c r="I438" i="46"/>
  <c r="G438" i="46"/>
  <c r="E438" i="46"/>
  <c r="B438" i="46"/>
  <c r="K437" i="46"/>
  <c r="I437" i="46"/>
  <c r="G437" i="46"/>
  <c r="E437" i="46"/>
  <c r="B437" i="46"/>
  <c r="K436" i="46"/>
  <c r="I436" i="46"/>
  <c r="G436" i="46"/>
  <c r="E436" i="46"/>
  <c r="B436" i="46"/>
  <c r="K435" i="46"/>
  <c r="I435" i="46"/>
  <c r="G435" i="46"/>
  <c r="E435" i="46"/>
  <c r="B435" i="46"/>
  <c r="K434" i="46"/>
  <c r="I434" i="46"/>
  <c r="G434" i="46"/>
  <c r="E434" i="46"/>
  <c r="B434" i="46"/>
  <c r="K433" i="46"/>
  <c r="I433" i="46"/>
  <c r="G433" i="46"/>
  <c r="E433" i="46"/>
  <c r="B433" i="46"/>
  <c r="K432" i="46"/>
  <c r="I432" i="46"/>
  <c r="G432" i="46"/>
  <c r="E432" i="46"/>
  <c r="B432" i="46"/>
  <c r="K431" i="46"/>
  <c r="I431" i="46"/>
  <c r="G431" i="46"/>
  <c r="E431" i="46"/>
  <c r="B431" i="46"/>
  <c r="K430" i="46"/>
  <c r="I430" i="46"/>
  <c r="G430" i="46"/>
  <c r="E430" i="46"/>
  <c r="B430" i="46"/>
  <c r="K429" i="46"/>
  <c r="I429" i="46"/>
  <c r="G429" i="46"/>
  <c r="E429" i="46"/>
  <c r="B429" i="46"/>
  <c r="K428" i="46"/>
  <c r="I428" i="46"/>
  <c r="G428" i="46"/>
  <c r="E428" i="46"/>
  <c r="B428" i="46"/>
  <c r="K427" i="46"/>
  <c r="I427" i="46"/>
  <c r="G427" i="46"/>
  <c r="E427" i="46"/>
  <c r="B427" i="46"/>
  <c r="K426" i="46"/>
  <c r="I426" i="46"/>
  <c r="G426" i="46"/>
  <c r="E426" i="46"/>
  <c r="B426" i="46"/>
  <c r="K425" i="46"/>
  <c r="I425" i="46"/>
  <c r="G425" i="46"/>
  <c r="E425" i="46"/>
  <c r="B425" i="46"/>
  <c r="K424" i="46"/>
  <c r="I424" i="46"/>
  <c r="G424" i="46"/>
  <c r="E424" i="46"/>
  <c r="B424" i="46"/>
  <c r="K423" i="46"/>
  <c r="I423" i="46"/>
  <c r="G423" i="46"/>
  <c r="E423" i="46"/>
  <c r="B423" i="46"/>
  <c r="K422" i="46"/>
  <c r="I422" i="46"/>
  <c r="G422" i="46"/>
  <c r="E422" i="46"/>
  <c r="B422" i="46"/>
  <c r="K421" i="46"/>
  <c r="I421" i="46"/>
  <c r="G421" i="46"/>
  <c r="E421" i="46"/>
  <c r="B421" i="46"/>
  <c r="K420" i="46"/>
  <c r="I420" i="46"/>
  <c r="G420" i="46"/>
  <c r="E420" i="46"/>
  <c r="B420" i="46"/>
  <c r="K419" i="46"/>
  <c r="I419" i="46"/>
  <c r="G419" i="46"/>
  <c r="E419" i="46"/>
  <c r="B419" i="46"/>
  <c r="K418" i="46"/>
  <c r="I418" i="46"/>
  <c r="G418" i="46"/>
  <c r="E418" i="46"/>
  <c r="B418" i="46"/>
  <c r="K417" i="46"/>
  <c r="I417" i="46"/>
  <c r="G417" i="46"/>
  <c r="E417" i="46"/>
  <c r="B417" i="46"/>
  <c r="K416" i="46"/>
  <c r="I416" i="46"/>
  <c r="G416" i="46"/>
  <c r="E416" i="46"/>
  <c r="B416" i="46"/>
  <c r="H398" i="46"/>
  <c r="F398" i="46"/>
  <c r="D398" i="46"/>
  <c r="K397" i="46"/>
  <c r="I397" i="46"/>
  <c r="G397" i="46"/>
  <c r="E397" i="46"/>
  <c r="B397" i="46"/>
  <c r="K396" i="46"/>
  <c r="I396" i="46"/>
  <c r="G396" i="46"/>
  <c r="E396" i="46"/>
  <c r="B396" i="46"/>
  <c r="K395" i="46"/>
  <c r="I395" i="46"/>
  <c r="G395" i="46"/>
  <c r="E395" i="46"/>
  <c r="B395" i="46"/>
  <c r="K394" i="46"/>
  <c r="I394" i="46"/>
  <c r="G394" i="46"/>
  <c r="E394" i="46"/>
  <c r="B394" i="46"/>
  <c r="K393" i="46"/>
  <c r="I393" i="46"/>
  <c r="G393" i="46"/>
  <c r="E393" i="46"/>
  <c r="B393" i="46"/>
  <c r="K392" i="46"/>
  <c r="I392" i="46"/>
  <c r="G392" i="46"/>
  <c r="E392" i="46"/>
  <c r="B392" i="46"/>
  <c r="K391" i="46"/>
  <c r="I391" i="46"/>
  <c r="G391" i="46"/>
  <c r="E391" i="46"/>
  <c r="B391" i="46"/>
  <c r="K390" i="46"/>
  <c r="I390" i="46"/>
  <c r="G390" i="46"/>
  <c r="E390" i="46"/>
  <c r="B390" i="46"/>
  <c r="K389" i="46"/>
  <c r="I389" i="46"/>
  <c r="G389" i="46"/>
  <c r="E389" i="46"/>
  <c r="B389" i="46"/>
  <c r="K388" i="46"/>
  <c r="I388" i="46"/>
  <c r="G388" i="46"/>
  <c r="E388" i="46"/>
  <c r="B388" i="46"/>
  <c r="K387" i="46"/>
  <c r="I387" i="46"/>
  <c r="G387" i="46"/>
  <c r="E387" i="46"/>
  <c r="B387" i="46"/>
  <c r="K386" i="46"/>
  <c r="I386" i="46"/>
  <c r="G386" i="46"/>
  <c r="E386" i="46"/>
  <c r="B386" i="46"/>
  <c r="K385" i="46"/>
  <c r="I385" i="46"/>
  <c r="G385" i="46"/>
  <c r="E385" i="46"/>
  <c r="B385" i="46"/>
  <c r="K384" i="46"/>
  <c r="I384" i="46"/>
  <c r="G384" i="46"/>
  <c r="E384" i="46"/>
  <c r="B384" i="46"/>
  <c r="K383" i="46"/>
  <c r="I383" i="46"/>
  <c r="G383" i="46"/>
  <c r="E383" i="46"/>
  <c r="B383" i="46"/>
  <c r="K382" i="46"/>
  <c r="I382" i="46"/>
  <c r="G382" i="46"/>
  <c r="E382" i="46"/>
  <c r="B382" i="46"/>
  <c r="K381" i="46"/>
  <c r="I381" i="46"/>
  <c r="G381" i="46"/>
  <c r="E381" i="46"/>
  <c r="B381" i="46"/>
  <c r="K380" i="46"/>
  <c r="I380" i="46"/>
  <c r="G380" i="46"/>
  <c r="E380" i="46"/>
  <c r="B380" i="46"/>
  <c r="K379" i="46"/>
  <c r="I379" i="46"/>
  <c r="G379" i="46"/>
  <c r="E379" i="46"/>
  <c r="B379" i="46"/>
  <c r="K378" i="46"/>
  <c r="I378" i="46"/>
  <c r="G378" i="46"/>
  <c r="E378" i="46"/>
  <c r="B378" i="46"/>
  <c r="K377" i="46"/>
  <c r="I377" i="46"/>
  <c r="G377" i="46"/>
  <c r="E377" i="46"/>
  <c r="B377" i="46"/>
  <c r="K376" i="46"/>
  <c r="I376" i="46"/>
  <c r="G376" i="46"/>
  <c r="E376" i="46"/>
  <c r="B376" i="46"/>
  <c r="K375" i="46"/>
  <c r="I375" i="46"/>
  <c r="G375" i="46"/>
  <c r="E375" i="46"/>
  <c r="B375" i="46"/>
  <c r="K374" i="46"/>
  <c r="I374" i="46"/>
  <c r="G374" i="46"/>
  <c r="E374" i="46"/>
  <c r="B374" i="46"/>
  <c r="K373" i="46"/>
  <c r="I373" i="46"/>
  <c r="G373" i="46"/>
  <c r="E373" i="46"/>
  <c r="B373" i="46"/>
  <c r="K372" i="46"/>
  <c r="I372" i="46"/>
  <c r="G372" i="46"/>
  <c r="E372" i="46"/>
  <c r="B372" i="46"/>
  <c r="K371" i="46"/>
  <c r="I371" i="46"/>
  <c r="G371" i="46"/>
  <c r="E371" i="46"/>
  <c r="B371" i="46"/>
  <c r="H353" i="46"/>
  <c r="F353" i="46"/>
  <c r="D353" i="46"/>
  <c r="K352" i="46"/>
  <c r="I352" i="46"/>
  <c r="G352" i="46"/>
  <c r="E352" i="46"/>
  <c r="B352" i="46"/>
  <c r="K351" i="46"/>
  <c r="I351" i="46"/>
  <c r="G351" i="46"/>
  <c r="E351" i="46"/>
  <c r="B351" i="46"/>
  <c r="K350" i="46"/>
  <c r="I350" i="46"/>
  <c r="G350" i="46"/>
  <c r="E350" i="46"/>
  <c r="B350" i="46"/>
  <c r="K349" i="46"/>
  <c r="I349" i="46"/>
  <c r="G349" i="46"/>
  <c r="E349" i="46"/>
  <c r="B349" i="46"/>
  <c r="K348" i="46"/>
  <c r="I348" i="46"/>
  <c r="G348" i="46"/>
  <c r="E348" i="46"/>
  <c r="B348" i="46"/>
  <c r="K347" i="46"/>
  <c r="I347" i="46"/>
  <c r="G347" i="46"/>
  <c r="E347" i="46"/>
  <c r="B347" i="46"/>
  <c r="K346" i="46"/>
  <c r="I346" i="46"/>
  <c r="G346" i="46"/>
  <c r="E346" i="46"/>
  <c r="B346" i="46"/>
  <c r="K345" i="46"/>
  <c r="I345" i="46"/>
  <c r="G345" i="46"/>
  <c r="E345" i="46"/>
  <c r="B345" i="46"/>
  <c r="K344" i="46"/>
  <c r="I344" i="46"/>
  <c r="G344" i="46"/>
  <c r="E344" i="46"/>
  <c r="B344" i="46"/>
  <c r="K343" i="46"/>
  <c r="I343" i="46"/>
  <c r="G343" i="46"/>
  <c r="E343" i="46"/>
  <c r="B343" i="46"/>
  <c r="K342" i="46"/>
  <c r="I342" i="46"/>
  <c r="G342" i="46"/>
  <c r="E342" i="46"/>
  <c r="B342" i="46"/>
  <c r="K341" i="46"/>
  <c r="I341" i="46"/>
  <c r="G341" i="46"/>
  <c r="E341" i="46"/>
  <c r="B341" i="46"/>
  <c r="K340" i="46"/>
  <c r="I340" i="46"/>
  <c r="G340" i="46"/>
  <c r="E340" i="46"/>
  <c r="B340" i="46"/>
  <c r="K339" i="46"/>
  <c r="I339" i="46"/>
  <c r="G339" i="46"/>
  <c r="E339" i="46"/>
  <c r="B339" i="46"/>
  <c r="K338" i="46"/>
  <c r="I338" i="46"/>
  <c r="G338" i="46"/>
  <c r="E338" i="46"/>
  <c r="B338" i="46"/>
  <c r="K337" i="46"/>
  <c r="I337" i="46"/>
  <c r="G337" i="46"/>
  <c r="E337" i="46"/>
  <c r="B337" i="46"/>
  <c r="K336" i="46"/>
  <c r="I336" i="46"/>
  <c r="G336" i="46"/>
  <c r="E336" i="46"/>
  <c r="B336" i="46"/>
  <c r="K335" i="46"/>
  <c r="I335" i="46"/>
  <c r="G335" i="46"/>
  <c r="E335" i="46"/>
  <c r="B335" i="46"/>
  <c r="K334" i="46"/>
  <c r="I334" i="46"/>
  <c r="G334" i="46"/>
  <c r="E334" i="46"/>
  <c r="B334" i="46"/>
  <c r="K333" i="46"/>
  <c r="I333" i="46"/>
  <c r="G333" i="46"/>
  <c r="E333" i="46"/>
  <c r="B333" i="46"/>
  <c r="K332" i="46"/>
  <c r="I332" i="46"/>
  <c r="G332" i="46"/>
  <c r="E332" i="46"/>
  <c r="B332" i="46"/>
  <c r="K331" i="46"/>
  <c r="I331" i="46"/>
  <c r="G331" i="46"/>
  <c r="E331" i="46"/>
  <c r="B331" i="46"/>
  <c r="K330" i="46"/>
  <c r="I330" i="46"/>
  <c r="G330" i="46"/>
  <c r="E330" i="46"/>
  <c r="B330" i="46"/>
  <c r="K329" i="46"/>
  <c r="I329" i="46"/>
  <c r="G329" i="46"/>
  <c r="E329" i="46"/>
  <c r="B329" i="46"/>
  <c r="K328" i="46"/>
  <c r="I328" i="46"/>
  <c r="G328" i="46"/>
  <c r="E328" i="46"/>
  <c r="B328" i="46"/>
  <c r="K327" i="46"/>
  <c r="I327" i="46"/>
  <c r="G327" i="46"/>
  <c r="E327" i="46"/>
  <c r="B327" i="46"/>
  <c r="K326" i="46"/>
  <c r="I326" i="46"/>
  <c r="G326" i="46"/>
  <c r="E326" i="46"/>
  <c r="B326" i="46"/>
  <c r="H308" i="46"/>
  <c r="F308" i="46"/>
  <c r="D308" i="46"/>
  <c r="K307" i="46"/>
  <c r="I307" i="46"/>
  <c r="G307" i="46"/>
  <c r="E307" i="46"/>
  <c r="B307" i="46"/>
  <c r="K306" i="46"/>
  <c r="I306" i="46"/>
  <c r="G306" i="46"/>
  <c r="E306" i="46"/>
  <c r="B306" i="46"/>
  <c r="K305" i="46"/>
  <c r="I305" i="46"/>
  <c r="G305" i="46"/>
  <c r="E305" i="46"/>
  <c r="B305" i="46"/>
  <c r="K304" i="46"/>
  <c r="I304" i="46"/>
  <c r="G304" i="46"/>
  <c r="E304" i="46"/>
  <c r="B304" i="46"/>
  <c r="K303" i="46"/>
  <c r="I303" i="46"/>
  <c r="G303" i="46"/>
  <c r="E303" i="46"/>
  <c r="B303" i="46"/>
  <c r="K302" i="46"/>
  <c r="I302" i="46"/>
  <c r="G302" i="46"/>
  <c r="E302" i="46"/>
  <c r="B302" i="46"/>
  <c r="K301" i="46"/>
  <c r="I301" i="46"/>
  <c r="G301" i="46"/>
  <c r="E301" i="46"/>
  <c r="B301" i="46"/>
  <c r="K300" i="46"/>
  <c r="I300" i="46"/>
  <c r="G300" i="46"/>
  <c r="E300" i="46"/>
  <c r="B300" i="46"/>
  <c r="K299" i="46"/>
  <c r="I299" i="46"/>
  <c r="G299" i="46"/>
  <c r="E299" i="46"/>
  <c r="B299" i="46"/>
  <c r="K298" i="46"/>
  <c r="I298" i="46"/>
  <c r="G298" i="46"/>
  <c r="E298" i="46"/>
  <c r="B298" i="46"/>
  <c r="K297" i="46"/>
  <c r="I297" i="46"/>
  <c r="G297" i="46"/>
  <c r="E297" i="46"/>
  <c r="B297" i="46"/>
  <c r="K296" i="46"/>
  <c r="I296" i="46"/>
  <c r="G296" i="46"/>
  <c r="E296" i="46"/>
  <c r="B296" i="46"/>
  <c r="K295" i="46"/>
  <c r="I295" i="46"/>
  <c r="G295" i="46"/>
  <c r="E295" i="46"/>
  <c r="B295" i="46"/>
  <c r="K294" i="46"/>
  <c r="I294" i="46"/>
  <c r="G294" i="46"/>
  <c r="E294" i="46"/>
  <c r="B294" i="46"/>
  <c r="K293" i="46"/>
  <c r="I293" i="46"/>
  <c r="G293" i="46"/>
  <c r="E293" i="46"/>
  <c r="B293" i="46"/>
  <c r="K292" i="46"/>
  <c r="I292" i="46"/>
  <c r="G292" i="46"/>
  <c r="E292" i="46"/>
  <c r="B292" i="46"/>
  <c r="K291" i="46"/>
  <c r="I291" i="46"/>
  <c r="G291" i="46"/>
  <c r="E291" i="46"/>
  <c r="B291" i="46"/>
  <c r="K290" i="46"/>
  <c r="I290" i="46"/>
  <c r="G290" i="46"/>
  <c r="E290" i="46"/>
  <c r="B290" i="46"/>
  <c r="K289" i="46"/>
  <c r="I289" i="46"/>
  <c r="G289" i="46"/>
  <c r="E289" i="46"/>
  <c r="B289" i="46"/>
  <c r="K288" i="46"/>
  <c r="I288" i="46"/>
  <c r="G288" i="46"/>
  <c r="E288" i="46"/>
  <c r="B288" i="46"/>
  <c r="K287" i="46"/>
  <c r="I287" i="46"/>
  <c r="G287" i="46"/>
  <c r="E287" i="46"/>
  <c r="B287" i="46"/>
  <c r="K286" i="46"/>
  <c r="I286" i="46"/>
  <c r="G286" i="46"/>
  <c r="E286" i="46"/>
  <c r="B286" i="46"/>
  <c r="K285" i="46"/>
  <c r="I285" i="46"/>
  <c r="G285" i="46"/>
  <c r="E285" i="46"/>
  <c r="B285" i="46"/>
  <c r="K284" i="46"/>
  <c r="I284" i="46"/>
  <c r="G284" i="46"/>
  <c r="E284" i="46"/>
  <c r="B284" i="46"/>
  <c r="K283" i="46"/>
  <c r="I283" i="46"/>
  <c r="G283" i="46"/>
  <c r="E283" i="46"/>
  <c r="B283" i="46"/>
  <c r="K282" i="46"/>
  <c r="I282" i="46"/>
  <c r="G282" i="46"/>
  <c r="E282" i="46"/>
  <c r="B282" i="46"/>
  <c r="K281" i="46"/>
  <c r="I281" i="46"/>
  <c r="G281" i="46"/>
  <c r="E281" i="46"/>
  <c r="B281" i="46"/>
  <c r="H263" i="46"/>
  <c r="F263" i="46"/>
  <c r="D263" i="46"/>
  <c r="K262" i="46"/>
  <c r="I262" i="46"/>
  <c r="G262" i="46"/>
  <c r="E262" i="46"/>
  <c r="B262" i="46"/>
  <c r="K261" i="46"/>
  <c r="I261" i="46"/>
  <c r="G261" i="46"/>
  <c r="E261" i="46"/>
  <c r="B261" i="46"/>
  <c r="K260" i="46"/>
  <c r="I260" i="46"/>
  <c r="G260" i="46"/>
  <c r="E260" i="46"/>
  <c r="B260" i="46"/>
  <c r="K259" i="46"/>
  <c r="I259" i="46"/>
  <c r="G259" i="46"/>
  <c r="E259" i="46"/>
  <c r="B259" i="46"/>
  <c r="K258" i="46"/>
  <c r="I258" i="46"/>
  <c r="G258" i="46"/>
  <c r="E258" i="46"/>
  <c r="B258" i="46"/>
  <c r="K257" i="46"/>
  <c r="I257" i="46"/>
  <c r="G257" i="46"/>
  <c r="E257" i="46"/>
  <c r="B257" i="46"/>
  <c r="K256" i="46"/>
  <c r="I256" i="46"/>
  <c r="G256" i="46"/>
  <c r="E256" i="46"/>
  <c r="B256" i="46"/>
  <c r="K255" i="46"/>
  <c r="I255" i="46"/>
  <c r="G255" i="46"/>
  <c r="E255" i="46"/>
  <c r="B255" i="46"/>
  <c r="K254" i="46"/>
  <c r="I254" i="46"/>
  <c r="G254" i="46"/>
  <c r="E254" i="46"/>
  <c r="B254" i="46"/>
  <c r="K253" i="46"/>
  <c r="I253" i="46"/>
  <c r="G253" i="46"/>
  <c r="E253" i="46"/>
  <c r="B253" i="46"/>
  <c r="K252" i="46"/>
  <c r="I252" i="46"/>
  <c r="G252" i="46"/>
  <c r="E252" i="46"/>
  <c r="B252" i="46"/>
  <c r="K251" i="46"/>
  <c r="I251" i="46"/>
  <c r="G251" i="46"/>
  <c r="E251" i="46"/>
  <c r="B251" i="46"/>
  <c r="K250" i="46"/>
  <c r="I250" i="46"/>
  <c r="G250" i="46"/>
  <c r="E250" i="46"/>
  <c r="B250" i="46"/>
  <c r="K249" i="46"/>
  <c r="I249" i="46"/>
  <c r="G249" i="46"/>
  <c r="E249" i="46"/>
  <c r="B249" i="46"/>
  <c r="K248" i="46"/>
  <c r="I248" i="46"/>
  <c r="G248" i="46"/>
  <c r="E248" i="46"/>
  <c r="B248" i="46"/>
  <c r="K247" i="46"/>
  <c r="I247" i="46"/>
  <c r="G247" i="46"/>
  <c r="E247" i="46"/>
  <c r="B247" i="46"/>
  <c r="K246" i="46"/>
  <c r="I246" i="46"/>
  <c r="G246" i="46"/>
  <c r="E246" i="46"/>
  <c r="B246" i="46"/>
  <c r="K245" i="46"/>
  <c r="I245" i="46"/>
  <c r="G245" i="46"/>
  <c r="E245" i="46"/>
  <c r="B245" i="46"/>
  <c r="K244" i="46"/>
  <c r="I244" i="46"/>
  <c r="G244" i="46"/>
  <c r="E244" i="46"/>
  <c r="B244" i="46"/>
  <c r="K243" i="46"/>
  <c r="I243" i="46"/>
  <c r="G243" i="46"/>
  <c r="E243" i="46"/>
  <c r="B243" i="46"/>
  <c r="K242" i="46"/>
  <c r="I242" i="46"/>
  <c r="G242" i="46"/>
  <c r="E242" i="46"/>
  <c r="B242" i="46"/>
  <c r="K241" i="46"/>
  <c r="I241" i="46"/>
  <c r="G241" i="46"/>
  <c r="E241" i="46"/>
  <c r="B241" i="46"/>
  <c r="K240" i="46"/>
  <c r="I240" i="46"/>
  <c r="G240" i="46"/>
  <c r="E240" i="46"/>
  <c r="B240" i="46"/>
  <c r="K239" i="46"/>
  <c r="I239" i="46"/>
  <c r="G239" i="46"/>
  <c r="E239" i="46"/>
  <c r="B239" i="46"/>
  <c r="K238" i="46"/>
  <c r="I238" i="46"/>
  <c r="G238" i="46"/>
  <c r="E238" i="46"/>
  <c r="B238" i="46"/>
  <c r="K237" i="46"/>
  <c r="I237" i="46"/>
  <c r="G237" i="46"/>
  <c r="E237" i="46"/>
  <c r="B237" i="46"/>
  <c r="K236" i="46"/>
  <c r="I236" i="46"/>
  <c r="G236" i="46"/>
  <c r="E236" i="46"/>
  <c r="B236" i="46"/>
  <c r="H218" i="46"/>
  <c r="F218" i="46"/>
  <c r="D218" i="46"/>
  <c r="K217" i="46"/>
  <c r="I217" i="46"/>
  <c r="G217" i="46"/>
  <c r="E217" i="46"/>
  <c r="B217" i="46"/>
  <c r="K216" i="46"/>
  <c r="I216" i="46"/>
  <c r="G216" i="46"/>
  <c r="E216" i="46"/>
  <c r="B216" i="46"/>
  <c r="K215" i="46"/>
  <c r="I215" i="46"/>
  <c r="G215" i="46"/>
  <c r="E215" i="46"/>
  <c r="B215" i="46"/>
  <c r="K214" i="46"/>
  <c r="I214" i="46"/>
  <c r="G214" i="46"/>
  <c r="E214" i="46"/>
  <c r="B214" i="46"/>
  <c r="K213" i="46"/>
  <c r="I213" i="46"/>
  <c r="G213" i="46"/>
  <c r="E213" i="46"/>
  <c r="B213" i="46"/>
  <c r="K212" i="46"/>
  <c r="I212" i="46"/>
  <c r="G212" i="46"/>
  <c r="E212" i="46"/>
  <c r="B212" i="46"/>
  <c r="K211" i="46"/>
  <c r="I211" i="46"/>
  <c r="G211" i="46"/>
  <c r="E211" i="46"/>
  <c r="B211" i="46"/>
  <c r="K210" i="46"/>
  <c r="I210" i="46"/>
  <c r="G210" i="46"/>
  <c r="E210" i="46"/>
  <c r="B210" i="46"/>
  <c r="K209" i="46"/>
  <c r="I209" i="46"/>
  <c r="G209" i="46"/>
  <c r="E209" i="46"/>
  <c r="B209" i="46"/>
  <c r="K208" i="46"/>
  <c r="I208" i="46"/>
  <c r="G208" i="46"/>
  <c r="E208" i="46"/>
  <c r="B208" i="46"/>
  <c r="K207" i="46"/>
  <c r="I207" i="46"/>
  <c r="G207" i="46"/>
  <c r="E207" i="46"/>
  <c r="B207" i="46"/>
  <c r="K206" i="46"/>
  <c r="I206" i="46"/>
  <c r="G206" i="46"/>
  <c r="E206" i="46"/>
  <c r="B206" i="46"/>
  <c r="K205" i="46"/>
  <c r="I205" i="46"/>
  <c r="G205" i="46"/>
  <c r="E205" i="46"/>
  <c r="B205" i="46"/>
  <c r="K204" i="46"/>
  <c r="I204" i="46"/>
  <c r="G204" i="46"/>
  <c r="E204" i="46"/>
  <c r="B204" i="46"/>
  <c r="K203" i="46"/>
  <c r="I203" i="46"/>
  <c r="G203" i="46"/>
  <c r="E203" i="46"/>
  <c r="B203" i="46"/>
  <c r="K202" i="46"/>
  <c r="I202" i="46"/>
  <c r="G202" i="46"/>
  <c r="E202" i="46"/>
  <c r="B202" i="46"/>
  <c r="K201" i="46"/>
  <c r="I201" i="46"/>
  <c r="G201" i="46"/>
  <c r="E201" i="46"/>
  <c r="B201" i="46"/>
  <c r="K200" i="46"/>
  <c r="I200" i="46"/>
  <c r="G200" i="46"/>
  <c r="E200" i="46"/>
  <c r="B200" i="46"/>
  <c r="K199" i="46"/>
  <c r="I199" i="46"/>
  <c r="G199" i="46"/>
  <c r="E199" i="46"/>
  <c r="B199" i="46"/>
  <c r="K198" i="46"/>
  <c r="I198" i="46"/>
  <c r="G198" i="46"/>
  <c r="E198" i="46"/>
  <c r="B198" i="46"/>
  <c r="K197" i="46"/>
  <c r="I197" i="46"/>
  <c r="G197" i="46"/>
  <c r="E197" i="46"/>
  <c r="B197" i="46"/>
  <c r="K196" i="46"/>
  <c r="I196" i="46"/>
  <c r="G196" i="46"/>
  <c r="E196" i="46"/>
  <c r="B196" i="46"/>
  <c r="K195" i="46"/>
  <c r="I195" i="46"/>
  <c r="G195" i="46"/>
  <c r="E195" i="46"/>
  <c r="B195" i="46"/>
  <c r="K194" i="46"/>
  <c r="I194" i="46"/>
  <c r="G194" i="46"/>
  <c r="E194" i="46"/>
  <c r="B194" i="46"/>
  <c r="K193" i="46"/>
  <c r="I193" i="46"/>
  <c r="G193" i="46"/>
  <c r="E193" i="46"/>
  <c r="B193" i="46"/>
  <c r="K192" i="46"/>
  <c r="I192" i="46"/>
  <c r="G192" i="46"/>
  <c r="E192" i="46"/>
  <c r="B192" i="46"/>
  <c r="K191" i="46"/>
  <c r="I191" i="46"/>
  <c r="G191" i="46"/>
  <c r="E191" i="46"/>
  <c r="B191" i="46"/>
  <c r="K150" i="46"/>
  <c r="H173" i="46"/>
  <c r="F173" i="46"/>
  <c r="D173" i="46"/>
  <c r="K172" i="46"/>
  <c r="I172" i="46"/>
  <c r="G172" i="46"/>
  <c r="E172" i="46"/>
  <c r="B172" i="46"/>
  <c r="K171" i="46"/>
  <c r="I171" i="46"/>
  <c r="G171" i="46"/>
  <c r="E171" i="46"/>
  <c r="B171" i="46"/>
  <c r="K170" i="46"/>
  <c r="I170" i="46"/>
  <c r="G170" i="46"/>
  <c r="E170" i="46"/>
  <c r="B170" i="46"/>
  <c r="K169" i="46"/>
  <c r="I169" i="46"/>
  <c r="G169" i="46"/>
  <c r="E169" i="46"/>
  <c r="B169" i="46"/>
  <c r="K168" i="46"/>
  <c r="I168" i="46"/>
  <c r="G168" i="46"/>
  <c r="E168" i="46"/>
  <c r="B168" i="46"/>
  <c r="K167" i="46"/>
  <c r="I167" i="46"/>
  <c r="G167" i="46"/>
  <c r="E167" i="46"/>
  <c r="B167" i="46"/>
  <c r="K166" i="46"/>
  <c r="I166" i="46"/>
  <c r="G166" i="46"/>
  <c r="E166" i="46"/>
  <c r="B166" i="46"/>
  <c r="K165" i="46"/>
  <c r="I165" i="46"/>
  <c r="G165" i="46"/>
  <c r="E165" i="46"/>
  <c r="B165" i="46"/>
  <c r="K164" i="46"/>
  <c r="I164" i="46"/>
  <c r="G164" i="46"/>
  <c r="E164" i="46"/>
  <c r="B164" i="46"/>
  <c r="K163" i="46"/>
  <c r="I163" i="46"/>
  <c r="G163" i="46"/>
  <c r="E163" i="46"/>
  <c r="B163" i="46"/>
  <c r="K162" i="46"/>
  <c r="I162" i="46"/>
  <c r="G162" i="46"/>
  <c r="E162" i="46"/>
  <c r="B162" i="46"/>
  <c r="K161" i="46"/>
  <c r="I161" i="46"/>
  <c r="G161" i="46"/>
  <c r="E161" i="46"/>
  <c r="B161" i="46"/>
  <c r="K160" i="46"/>
  <c r="I160" i="46"/>
  <c r="G160" i="46"/>
  <c r="E160" i="46"/>
  <c r="B160" i="46"/>
  <c r="K159" i="46"/>
  <c r="I159" i="46"/>
  <c r="G159" i="46"/>
  <c r="E159" i="46"/>
  <c r="B159" i="46"/>
  <c r="K158" i="46"/>
  <c r="I158" i="46"/>
  <c r="G158" i="46"/>
  <c r="E158" i="46"/>
  <c r="B158" i="46"/>
  <c r="K157" i="46"/>
  <c r="I157" i="46"/>
  <c r="G157" i="46"/>
  <c r="E157" i="46"/>
  <c r="B157" i="46"/>
  <c r="K156" i="46"/>
  <c r="I156" i="46"/>
  <c r="G156" i="46"/>
  <c r="E156" i="46"/>
  <c r="B156" i="46"/>
  <c r="K155" i="46"/>
  <c r="I155" i="46"/>
  <c r="G155" i="46"/>
  <c r="E155" i="46"/>
  <c r="B155" i="46"/>
  <c r="K154" i="46"/>
  <c r="I154" i="46"/>
  <c r="G154" i="46"/>
  <c r="E154" i="46"/>
  <c r="B154" i="46"/>
  <c r="K153" i="46"/>
  <c r="I153" i="46"/>
  <c r="G153" i="46"/>
  <c r="E153" i="46"/>
  <c r="B153" i="46"/>
  <c r="K152" i="46"/>
  <c r="I152" i="46"/>
  <c r="G152" i="46"/>
  <c r="E152" i="46"/>
  <c r="B152" i="46"/>
  <c r="K151" i="46"/>
  <c r="I151" i="46"/>
  <c r="G151" i="46"/>
  <c r="E151" i="46"/>
  <c r="B151" i="46"/>
  <c r="I150" i="46"/>
  <c r="G150" i="46"/>
  <c r="E150" i="46"/>
  <c r="B150" i="46"/>
  <c r="K149" i="46"/>
  <c r="I149" i="46"/>
  <c r="G149" i="46"/>
  <c r="E149" i="46"/>
  <c r="B149" i="46"/>
  <c r="I148" i="46"/>
  <c r="G148" i="46"/>
  <c r="E148" i="46"/>
  <c r="B148" i="46"/>
  <c r="I147" i="46"/>
  <c r="G147" i="46"/>
  <c r="E147" i="46"/>
  <c r="B147" i="46"/>
  <c r="I146" i="46"/>
  <c r="G146" i="46"/>
  <c r="E146" i="46"/>
  <c r="B146" i="46"/>
  <c r="H128" i="46"/>
  <c r="F128" i="46"/>
  <c r="D128" i="46"/>
  <c r="K127" i="46"/>
  <c r="I127" i="46"/>
  <c r="G127" i="46"/>
  <c r="E127" i="46"/>
  <c r="B127" i="46"/>
  <c r="K126" i="46"/>
  <c r="I126" i="46"/>
  <c r="G126" i="46"/>
  <c r="E126" i="46"/>
  <c r="B126" i="46"/>
  <c r="K125" i="46"/>
  <c r="I125" i="46"/>
  <c r="G125" i="46"/>
  <c r="E125" i="46"/>
  <c r="B125" i="46"/>
  <c r="K124" i="46"/>
  <c r="I124" i="46"/>
  <c r="G124" i="46"/>
  <c r="E124" i="46"/>
  <c r="B124" i="46"/>
  <c r="K123" i="46"/>
  <c r="I123" i="46"/>
  <c r="G123" i="46"/>
  <c r="E123" i="46"/>
  <c r="B123" i="46"/>
  <c r="K122" i="46"/>
  <c r="I122" i="46"/>
  <c r="G122" i="46"/>
  <c r="E122" i="46"/>
  <c r="B122" i="46"/>
  <c r="K121" i="46"/>
  <c r="I121" i="46"/>
  <c r="G121" i="46"/>
  <c r="E121" i="46"/>
  <c r="B121" i="46"/>
  <c r="K120" i="46"/>
  <c r="I120" i="46"/>
  <c r="G120" i="46"/>
  <c r="E120" i="46"/>
  <c r="B120" i="46"/>
  <c r="K119" i="46"/>
  <c r="I119" i="46"/>
  <c r="G119" i="46"/>
  <c r="E119" i="46"/>
  <c r="B119" i="46"/>
  <c r="K118" i="46"/>
  <c r="I118" i="46"/>
  <c r="G118" i="46"/>
  <c r="E118" i="46"/>
  <c r="B118" i="46"/>
  <c r="I117" i="46"/>
  <c r="G117" i="46"/>
  <c r="E117" i="46"/>
  <c r="B117" i="46"/>
  <c r="K116" i="46"/>
  <c r="I116" i="46"/>
  <c r="G116" i="46"/>
  <c r="E116" i="46"/>
  <c r="B116" i="46"/>
  <c r="K115" i="46"/>
  <c r="I115" i="46"/>
  <c r="G115" i="46"/>
  <c r="E115" i="46"/>
  <c r="B115" i="46"/>
  <c r="K114" i="46"/>
  <c r="I114" i="46"/>
  <c r="G114" i="46"/>
  <c r="E114" i="46"/>
  <c r="B114" i="46"/>
  <c r="K113" i="46"/>
  <c r="I113" i="46"/>
  <c r="G113" i="46"/>
  <c r="E113" i="46"/>
  <c r="B113" i="46"/>
  <c r="K112" i="46"/>
  <c r="I112" i="46"/>
  <c r="G112" i="46"/>
  <c r="E112" i="46"/>
  <c r="B112" i="46"/>
  <c r="K111" i="46"/>
  <c r="I111" i="46"/>
  <c r="G111" i="46"/>
  <c r="E111" i="46"/>
  <c r="B111" i="46"/>
  <c r="K110" i="46"/>
  <c r="I110" i="46"/>
  <c r="G110" i="46"/>
  <c r="E110" i="46"/>
  <c r="B110" i="46"/>
  <c r="K109" i="46"/>
  <c r="I109" i="46"/>
  <c r="G109" i="46"/>
  <c r="E109" i="46"/>
  <c r="B109" i="46"/>
  <c r="K108" i="46"/>
  <c r="I108" i="46"/>
  <c r="G108" i="46"/>
  <c r="E108" i="46"/>
  <c r="B108" i="46"/>
  <c r="K107" i="46"/>
  <c r="I107" i="46"/>
  <c r="G107" i="46"/>
  <c r="E107" i="46"/>
  <c r="B107" i="46"/>
  <c r="K106" i="46"/>
  <c r="I106" i="46"/>
  <c r="G106" i="46"/>
  <c r="E106" i="46"/>
  <c r="B106" i="46"/>
  <c r="K105" i="46"/>
  <c r="I105" i="46"/>
  <c r="G105" i="46"/>
  <c r="E105" i="46"/>
  <c r="B105" i="46"/>
  <c r="K104" i="46"/>
  <c r="I104" i="46"/>
  <c r="G104" i="46"/>
  <c r="E104" i="46"/>
  <c r="B104" i="46"/>
  <c r="K103" i="46"/>
  <c r="I103" i="46"/>
  <c r="G103" i="46"/>
  <c r="E103" i="46"/>
  <c r="B103" i="46"/>
  <c r="K102" i="46"/>
  <c r="I102" i="46"/>
  <c r="G102" i="46"/>
  <c r="E102" i="46"/>
  <c r="B102" i="46"/>
  <c r="K101" i="46"/>
  <c r="I101" i="46"/>
  <c r="G101" i="46"/>
  <c r="E101" i="46"/>
  <c r="B101" i="46"/>
  <c r="H83" i="46"/>
  <c r="F83" i="46"/>
  <c r="D83" i="46"/>
  <c r="I82" i="46"/>
  <c r="G82" i="46"/>
  <c r="E82" i="46"/>
  <c r="B82" i="46"/>
  <c r="I81" i="46"/>
  <c r="G81" i="46"/>
  <c r="E81" i="46"/>
  <c r="B81" i="46"/>
  <c r="I80" i="46"/>
  <c r="G80" i="46"/>
  <c r="E80" i="46"/>
  <c r="B80" i="46"/>
  <c r="I79" i="46"/>
  <c r="G79" i="46"/>
  <c r="E79" i="46"/>
  <c r="B79" i="46"/>
  <c r="I78" i="46"/>
  <c r="G78" i="46"/>
  <c r="E78" i="46"/>
  <c r="B78" i="46"/>
  <c r="I77" i="46"/>
  <c r="G77" i="46"/>
  <c r="E77" i="46"/>
  <c r="B77" i="46"/>
  <c r="I76" i="46"/>
  <c r="G76" i="46"/>
  <c r="E76" i="46"/>
  <c r="B76" i="46"/>
  <c r="I75" i="46"/>
  <c r="G75" i="46"/>
  <c r="E75" i="46"/>
  <c r="B75" i="46"/>
  <c r="I74" i="46"/>
  <c r="G74" i="46"/>
  <c r="E74" i="46"/>
  <c r="B74" i="46"/>
  <c r="I73" i="46"/>
  <c r="G73" i="46"/>
  <c r="E73" i="46"/>
  <c r="B73" i="46"/>
  <c r="I72" i="46"/>
  <c r="G72" i="46"/>
  <c r="E72" i="46"/>
  <c r="B72" i="46"/>
  <c r="I71" i="46"/>
  <c r="G71" i="46"/>
  <c r="E71" i="46"/>
  <c r="B71" i="46"/>
  <c r="I70" i="46"/>
  <c r="G70" i="46"/>
  <c r="E70" i="46"/>
  <c r="B70" i="46"/>
  <c r="I69" i="46"/>
  <c r="G69" i="46"/>
  <c r="E69" i="46"/>
  <c r="B69" i="46"/>
  <c r="I68" i="46"/>
  <c r="G68" i="46"/>
  <c r="E68" i="46"/>
  <c r="B68" i="46"/>
  <c r="I67" i="46"/>
  <c r="G67" i="46"/>
  <c r="E67" i="46"/>
  <c r="B67" i="46"/>
  <c r="I66" i="46"/>
  <c r="G66" i="46"/>
  <c r="E66" i="46"/>
  <c r="B66" i="46"/>
  <c r="I65" i="46"/>
  <c r="G65" i="46"/>
  <c r="E65" i="46"/>
  <c r="B65" i="46"/>
  <c r="I64" i="46"/>
  <c r="G64" i="46"/>
  <c r="E64" i="46"/>
  <c r="B64" i="46"/>
  <c r="I63" i="46"/>
  <c r="G63" i="46"/>
  <c r="E63" i="46"/>
  <c r="B63" i="46"/>
  <c r="I62" i="46"/>
  <c r="G62" i="46"/>
  <c r="E62" i="46"/>
  <c r="B62" i="46"/>
  <c r="I61" i="46"/>
  <c r="G61" i="46"/>
  <c r="E61" i="46"/>
  <c r="B61" i="46"/>
  <c r="I60" i="46"/>
  <c r="G60" i="46"/>
  <c r="E60" i="46"/>
  <c r="B60" i="46"/>
  <c r="I59" i="46"/>
  <c r="G59" i="46"/>
  <c r="E59" i="46"/>
  <c r="B59" i="46"/>
  <c r="I58" i="46"/>
  <c r="G58" i="46"/>
  <c r="E58" i="46"/>
  <c r="B58" i="46"/>
  <c r="I57" i="46"/>
  <c r="G57" i="46"/>
  <c r="E57" i="46"/>
  <c r="B57" i="46"/>
  <c r="I56" i="46"/>
  <c r="G56" i="46"/>
  <c r="E56" i="46"/>
  <c r="B56" i="46"/>
  <c r="B43" i="46"/>
  <c r="B42" i="46"/>
  <c r="B41" i="46"/>
  <c r="F38" i="46"/>
  <c r="D38" i="46"/>
  <c r="B38" i="46"/>
  <c r="C34" i="46" s="1"/>
  <c r="H37" i="46"/>
  <c r="H36" i="46"/>
  <c r="C36" i="46"/>
  <c r="H35" i="46"/>
  <c r="H34" i="46"/>
  <c r="H33" i="46"/>
  <c r="H32" i="46"/>
  <c r="C32" i="46"/>
  <c r="H31" i="46"/>
  <c r="H30" i="46"/>
  <c r="H29" i="46"/>
  <c r="H28" i="46"/>
  <c r="H27" i="46"/>
  <c r="H26" i="46"/>
  <c r="H25" i="46"/>
  <c r="H24" i="46"/>
  <c r="H23" i="46"/>
  <c r="H22" i="46"/>
  <c r="H21" i="46"/>
  <c r="H20" i="46"/>
  <c r="H19" i="46"/>
  <c r="H18" i="46"/>
  <c r="H17" i="46"/>
  <c r="H16" i="46"/>
  <c r="H15" i="46"/>
  <c r="H14" i="46"/>
  <c r="H13" i="46"/>
  <c r="H12" i="46"/>
  <c r="H10" i="46"/>
  <c r="C4" i="46"/>
  <c r="L1273" i="46" l="1"/>
  <c r="L1275" i="46"/>
  <c r="L1277" i="46"/>
  <c r="L1279" i="46"/>
  <c r="L1293" i="46"/>
  <c r="L1295" i="46"/>
  <c r="L1297" i="46"/>
  <c r="C24" i="46"/>
  <c r="L1281" i="46"/>
  <c r="L1283" i="46"/>
  <c r="L1285" i="46"/>
  <c r="L1287" i="46"/>
  <c r="L1289" i="46"/>
  <c r="L1291" i="46"/>
  <c r="L1317" i="46"/>
  <c r="L1319" i="46"/>
  <c r="L1321" i="46"/>
  <c r="L1323" i="46"/>
  <c r="L1325" i="46"/>
  <c r="L1327" i="46"/>
  <c r="L1329" i="46"/>
  <c r="L1331" i="46"/>
  <c r="L1333" i="46"/>
  <c r="L1335" i="46"/>
  <c r="L1337" i="46"/>
  <c r="L1339" i="46"/>
  <c r="L1341" i="46"/>
  <c r="L1182" i="46"/>
  <c r="L1184" i="46"/>
  <c r="L1186" i="46"/>
  <c r="L1188" i="46"/>
  <c r="L1272" i="46"/>
  <c r="L1274" i="46"/>
  <c r="L1276" i="46"/>
  <c r="L1278" i="46"/>
  <c r="L1280" i="46"/>
  <c r="L1282" i="46"/>
  <c r="L1284" i="46"/>
  <c r="L1286" i="46"/>
  <c r="L1288" i="46"/>
  <c r="L1290" i="46"/>
  <c r="L1292" i="46"/>
  <c r="L1294" i="46"/>
  <c r="L1296" i="46"/>
  <c r="L1316" i="46"/>
  <c r="L1318" i="46"/>
  <c r="L1320" i="46"/>
  <c r="L1322" i="46"/>
  <c r="L1324" i="46"/>
  <c r="L1326" i="46"/>
  <c r="L1328" i="46"/>
  <c r="L1330" i="46"/>
  <c r="L1332" i="46"/>
  <c r="L1334" i="46"/>
  <c r="L1336" i="46"/>
  <c r="L1338" i="46"/>
  <c r="L1340" i="46"/>
  <c r="L1342" i="46"/>
  <c r="E18" i="46"/>
  <c r="K33" i="46"/>
  <c r="E36" i="46"/>
  <c r="K37" i="46"/>
  <c r="C20" i="46"/>
  <c r="C28" i="46"/>
  <c r="C12" i="46"/>
  <c r="C14" i="46"/>
  <c r="C16" i="46"/>
  <c r="C18" i="46"/>
  <c r="C26" i="46"/>
  <c r="C10" i="46"/>
  <c r="C38" i="46" s="1"/>
  <c r="C13" i="46"/>
  <c r="C15" i="46"/>
  <c r="C17" i="46"/>
  <c r="C22" i="46"/>
  <c r="C30" i="46"/>
  <c r="I15" i="46"/>
  <c r="C19" i="46"/>
  <c r="C21" i="46"/>
  <c r="C23" i="46"/>
  <c r="C25" i="46"/>
  <c r="C27" i="46"/>
  <c r="C29" i="46"/>
  <c r="C31" i="46"/>
  <c r="C33" i="46"/>
  <c r="C35" i="46"/>
  <c r="C37" i="46"/>
  <c r="E1073" i="46"/>
  <c r="K1073" i="46"/>
  <c r="I1118" i="46"/>
  <c r="E1163" i="46"/>
  <c r="K1163" i="46"/>
  <c r="I1208" i="46"/>
  <c r="E1253" i="46"/>
  <c r="K1253" i="46"/>
  <c r="I1298" i="46"/>
  <c r="E1343" i="46"/>
  <c r="K1343" i="46"/>
  <c r="G1388" i="46"/>
  <c r="G1478" i="46"/>
  <c r="G34" i="46"/>
  <c r="I10" i="46"/>
  <c r="E13" i="46"/>
  <c r="K17" i="46"/>
  <c r="I34" i="46"/>
  <c r="I16" i="46"/>
  <c r="K35" i="46"/>
  <c r="G488" i="46"/>
  <c r="I30" i="46"/>
  <c r="G1073" i="46"/>
  <c r="G1163" i="46"/>
  <c r="G1253" i="46"/>
  <c r="I1388" i="46"/>
  <c r="E1433" i="46"/>
  <c r="K1433" i="46"/>
  <c r="I1478" i="46"/>
  <c r="E1524" i="46"/>
  <c r="K1524" i="46"/>
  <c r="E24" i="46"/>
  <c r="I26" i="46"/>
  <c r="I83" i="46"/>
  <c r="G16" i="46"/>
  <c r="K18" i="46"/>
  <c r="E21" i="46"/>
  <c r="E218" i="46"/>
  <c r="E308" i="46"/>
  <c r="I353" i="46"/>
  <c r="E398" i="46"/>
  <c r="I443" i="46"/>
  <c r="E488" i="46"/>
  <c r="I533" i="46"/>
  <c r="E578" i="46"/>
  <c r="I623" i="46"/>
  <c r="E668" i="46"/>
  <c r="I713" i="46"/>
  <c r="E758" i="46"/>
  <c r="I803" i="46"/>
  <c r="E848" i="46"/>
  <c r="I893" i="46"/>
  <c r="I938" i="46"/>
  <c r="E983" i="46"/>
  <c r="I1028" i="46"/>
  <c r="L1452" i="46"/>
  <c r="L1454" i="46"/>
  <c r="L1456" i="46"/>
  <c r="L1458" i="46"/>
  <c r="L1460" i="46"/>
  <c r="L1462" i="46"/>
  <c r="L1464" i="46"/>
  <c r="L1466" i="46"/>
  <c r="L1468" i="46"/>
  <c r="L1470" i="46"/>
  <c r="L1472" i="46"/>
  <c r="L1474" i="46"/>
  <c r="L1476" i="46"/>
  <c r="L1497" i="46"/>
  <c r="L1499" i="46"/>
  <c r="L1501" i="46"/>
  <c r="L1503" i="46"/>
  <c r="L1505" i="46"/>
  <c r="L1507" i="46"/>
  <c r="L1509" i="46"/>
  <c r="L1511" i="46"/>
  <c r="L1513" i="46"/>
  <c r="L1515" i="46"/>
  <c r="L1517" i="46"/>
  <c r="L1519" i="46"/>
  <c r="L1521" i="46"/>
  <c r="L1523" i="46"/>
  <c r="L43" i="47"/>
  <c r="I76" i="47" s="1"/>
  <c r="J76" i="47" s="1"/>
  <c r="E32" i="46"/>
  <c r="I218" i="46"/>
  <c r="E1298" i="46"/>
  <c r="K1298" i="46"/>
  <c r="I1343" i="46"/>
  <c r="B1388" i="46"/>
  <c r="C1384" i="46" s="1"/>
  <c r="J1388" i="46"/>
  <c r="G1433" i="46"/>
  <c r="L1453" i="46"/>
  <c r="L1455" i="46"/>
  <c r="L1457" i="46"/>
  <c r="L1459" i="46"/>
  <c r="L1461" i="46"/>
  <c r="L1463" i="46"/>
  <c r="L1465" i="46"/>
  <c r="L1467" i="46"/>
  <c r="L1469" i="46"/>
  <c r="L1471" i="46"/>
  <c r="L1473" i="46"/>
  <c r="L1475" i="46"/>
  <c r="L1477" i="46"/>
  <c r="L1498" i="46"/>
  <c r="L1500" i="46"/>
  <c r="L1502" i="46"/>
  <c r="L1504" i="46"/>
  <c r="L1506" i="46"/>
  <c r="L1508" i="46"/>
  <c r="L1510" i="46"/>
  <c r="L1512" i="46"/>
  <c r="L1514" i="46"/>
  <c r="L1516" i="46"/>
  <c r="L1518" i="46"/>
  <c r="L1520" i="46"/>
  <c r="L1522" i="46"/>
  <c r="E20" i="46"/>
  <c r="I22" i="46"/>
  <c r="E28" i="46"/>
  <c r="K14" i="46"/>
  <c r="E17" i="46"/>
  <c r="I19" i="46"/>
  <c r="I23" i="46"/>
  <c r="E25" i="46"/>
  <c r="I27" i="46"/>
  <c r="E29" i="46"/>
  <c r="I31" i="46"/>
  <c r="E33" i="46"/>
  <c r="K34" i="46"/>
  <c r="I35" i="46"/>
  <c r="G36" i="46"/>
  <c r="E37" i="46"/>
  <c r="E128" i="46"/>
  <c r="I13" i="46"/>
  <c r="G15" i="46"/>
  <c r="B218" i="46"/>
  <c r="C217" i="46" s="1"/>
  <c r="B488" i="46"/>
  <c r="C485" i="46" s="1"/>
  <c r="K488" i="46"/>
  <c r="I20" i="46"/>
  <c r="E22" i="46"/>
  <c r="I24" i="46"/>
  <c r="E26" i="46"/>
  <c r="I28" i="46"/>
  <c r="E30" i="46"/>
  <c r="I32" i="46"/>
  <c r="B1073" i="46"/>
  <c r="C1048" i="46" s="1"/>
  <c r="J1073" i="46"/>
  <c r="G1118" i="46"/>
  <c r="B1163" i="46"/>
  <c r="C1137" i="46" s="1"/>
  <c r="J1163" i="46"/>
  <c r="G1298" i="46"/>
  <c r="E1388" i="46"/>
  <c r="I1433" i="46"/>
  <c r="E1478" i="46"/>
  <c r="K1478" i="46"/>
  <c r="I1524" i="46"/>
  <c r="E83" i="46"/>
  <c r="K16" i="46"/>
  <c r="G18" i="46"/>
  <c r="I21" i="46"/>
  <c r="I25" i="46"/>
  <c r="I33" i="46"/>
  <c r="E10" i="46"/>
  <c r="E15" i="46"/>
  <c r="I17" i="46"/>
  <c r="E19" i="46"/>
  <c r="E23" i="46"/>
  <c r="E27" i="46"/>
  <c r="I29" i="46"/>
  <c r="E31" i="46"/>
  <c r="E35" i="46"/>
  <c r="K36" i="46"/>
  <c r="I128" i="46"/>
  <c r="E173" i="46"/>
  <c r="G218" i="46"/>
  <c r="G263" i="46"/>
  <c r="I308" i="46"/>
  <c r="E353" i="46"/>
  <c r="I398" i="46"/>
  <c r="E443" i="46"/>
  <c r="I488" i="46"/>
  <c r="E533" i="46"/>
  <c r="I578" i="46"/>
  <c r="E623" i="46"/>
  <c r="I668" i="46"/>
  <c r="E713" i="46"/>
  <c r="I758" i="46"/>
  <c r="E803" i="46"/>
  <c r="I848" i="46"/>
  <c r="E893" i="46"/>
  <c r="E938" i="46"/>
  <c r="I983" i="46"/>
  <c r="E1028" i="46"/>
  <c r="I1073" i="46"/>
  <c r="E1118" i="46"/>
  <c r="K1118" i="46"/>
  <c r="I1163" i="46"/>
  <c r="E1208" i="46"/>
  <c r="K1208" i="46"/>
  <c r="I1253" i="46"/>
  <c r="B1478" i="46"/>
  <c r="C1468" i="46" s="1"/>
  <c r="J1478" i="46"/>
  <c r="G1524" i="46"/>
  <c r="H38" i="46"/>
  <c r="G83" i="46"/>
  <c r="E12" i="46"/>
  <c r="I14" i="46"/>
  <c r="E16" i="46"/>
  <c r="I18" i="46"/>
  <c r="K128" i="46"/>
  <c r="E263" i="46"/>
  <c r="K263" i="46"/>
  <c r="B308" i="46"/>
  <c r="C282" i="46" s="1"/>
  <c r="K308" i="46"/>
  <c r="G353" i="46"/>
  <c r="B398" i="46"/>
  <c r="C397" i="46" s="1"/>
  <c r="K398" i="46"/>
  <c r="G443" i="46"/>
  <c r="G533" i="46"/>
  <c r="B578" i="46"/>
  <c r="C572" i="46" s="1"/>
  <c r="K578" i="46"/>
  <c r="G623" i="46"/>
  <c r="B668" i="46"/>
  <c r="C646" i="46" s="1"/>
  <c r="K668" i="46"/>
  <c r="G713" i="46"/>
  <c r="B758" i="46"/>
  <c r="C735" i="46" s="1"/>
  <c r="K758" i="46"/>
  <c r="G803" i="46"/>
  <c r="B848" i="46"/>
  <c r="C825" i="46" s="1"/>
  <c r="K848" i="46"/>
  <c r="G893" i="46"/>
  <c r="G938" i="46"/>
  <c r="B983" i="46"/>
  <c r="C960" i="46" s="1"/>
  <c r="K1388" i="46"/>
  <c r="B83" i="46"/>
  <c r="C74" i="46" s="1"/>
  <c r="I12" i="46"/>
  <c r="E14" i="46"/>
  <c r="E34" i="46"/>
  <c r="I36" i="46"/>
  <c r="G128" i="46"/>
  <c r="I263" i="46"/>
  <c r="G308" i="46"/>
  <c r="B353" i="46"/>
  <c r="C349" i="46" s="1"/>
  <c r="K353" i="46"/>
  <c r="G398" i="46"/>
  <c r="B443" i="46"/>
  <c r="C426" i="46" s="1"/>
  <c r="K443" i="46"/>
  <c r="B533" i="46"/>
  <c r="C510" i="46" s="1"/>
  <c r="K533" i="46"/>
  <c r="G578" i="46"/>
  <c r="B623" i="46"/>
  <c r="C600" i="46" s="1"/>
  <c r="K623" i="46"/>
  <c r="G668" i="46"/>
  <c r="B713" i="46"/>
  <c r="C701" i="46" s="1"/>
  <c r="K713" i="46"/>
  <c r="G758" i="46"/>
  <c r="B803" i="46"/>
  <c r="C798" i="46" s="1"/>
  <c r="K803" i="46"/>
  <c r="G848" i="46"/>
  <c r="B893" i="46"/>
  <c r="C885" i="46" s="1"/>
  <c r="B938" i="46"/>
  <c r="C937" i="46" s="1"/>
  <c r="K938" i="46"/>
  <c r="B1208" i="46"/>
  <c r="C1189" i="46" s="1"/>
  <c r="B1298" i="46"/>
  <c r="C1297" i="46" s="1"/>
  <c r="J1298" i="46"/>
  <c r="G1343" i="46"/>
  <c r="G983" i="46"/>
  <c r="B1028" i="46"/>
  <c r="C1022" i="46" s="1"/>
  <c r="K1028" i="46"/>
  <c r="L1047" i="46"/>
  <c r="L1049" i="46"/>
  <c r="L1051" i="46"/>
  <c r="L1053" i="46"/>
  <c r="L1055" i="46"/>
  <c r="L1057" i="46"/>
  <c r="L1059" i="46"/>
  <c r="L1061" i="46"/>
  <c r="L1063" i="46"/>
  <c r="L1065" i="46"/>
  <c r="L1067" i="46"/>
  <c r="B1118" i="46"/>
  <c r="C1115" i="46" s="1"/>
  <c r="L1137" i="46"/>
  <c r="L1139" i="46"/>
  <c r="L1141" i="46"/>
  <c r="L1143" i="46"/>
  <c r="L1145" i="46"/>
  <c r="L1147" i="46"/>
  <c r="L1149" i="46"/>
  <c r="L1151" i="46"/>
  <c r="L1153" i="46"/>
  <c r="L1155" i="46"/>
  <c r="L1157" i="46"/>
  <c r="L1159" i="46"/>
  <c r="L1161" i="46"/>
  <c r="G1208" i="46"/>
  <c r="L1183" i="46"/>
  <c r="L1187" i="46"/>
  <c r="L1190" i="46"/>
  <c r="L1192" i="46"/>
  <c r="L1194" i="46"/>
  <c r="L1196" i="46"/>
  <c r="L1198" i="46"/>
  <c r="L1200" i="46"/>
  <c r="L1202" i="46"/>
  <c r="L1204" i="46"/>
  <c r="L1206" i="46"/>
  <c r="L1226" i="46"/>
  <c r="L1228" i="46"/>
  <c r="L1230" i="46"/>
  <c r="L1232" i="46"/>
  <c r="L1234" i="46"/>
  <c r="L1236" i="46"/>
  <c r="L1238" i="46"/>
  <c r="L1240" i="46"/>
  <c r="L1242" i="46"/>
  <c r="L1244" i="46"/>
  <c r="L1246" i="46"/>
  <c r="L1248" i="46"/>
  <c r="L1250" i="46"/>
  <c r="L1252" i="46"/>
  <c r="L1363" i="46"/>
  <c r="L1365" i="46"/>
  <c r="L1367" i="46"/>
  <c r="L1369" i="46"/>
  <c r="L1371" i="46"/>
  <c r="L1373" i="46"/>
  <c r="L1375" i="46"/>
  <c r="L1377" i="46"/>
  <c r="L1379" i="46"/>
  <c r="L1381" i="46"/>
  <c r="L1383" i="46"/>
  <c r="L1385" i="46"/>
  <c r="L1387" i="46"/>
  <c r="L1407" i="46"/>
  <c r="L1409" i="46"/>
  <c r="L1411" i="46"/>
  <c r="L1413" i="46"/>
  <c r="L1415" i="46"/>
  <c r="L1417" i="46"/>
  <c r="L1419" i="46"/>
  <c r="L1421" i="46"/>
  <c r="L1423" i="46"/>
  <c r="L1425" i="46"/>
  <c r="L1427" i="46"/>
  <c r="L1429" i="46"/>
  <c r="L1431" i="46"/>
  <c r="K983" i="46"/>
  <c r="G1028" i="46"/>
  <c r="L1048" i="46"/>
  <c r="L1050" i="46"/>
  <c r="L1052" i="46"/>
  <c r="L1054" i="46"/>
  <c r="L1056" i="46"/>
  <c r="L1058" i="46"/>
  <c r="L1060" i="46"/>
  <c r="L1062" i="46"/>
  <c r="L1064" i="46"/>
  <c r="L1066" i="46"/>
  <c r="L1068" i="46"/>
  <c r="L1138" i="46"/>
  <c r="L1140" i="46"/>
  <c r="L1142" i="46"/>
  <c r="L1144" i="46"/>
  <c r="L1146" i="46"/>
  <c r="L1148" i="46"/>
  <c r="L1150" i="46"/>
  <c r="L1152" i="46"/>
  <c r="L1154" i="46"/>
  <c r="L1156" i="46"/>
  <c r="L1158" i="46"/>
  <c r="L1160" i="46"/>
  <c r="L1162" i="46"/>
  <c r="J1208" i="46"/>
  <c r="L1185" i="46"/>
  <c r="L1189" i="46"/>
  <c r="L1191" i="46"/>
  <c r="L1193" i="46"/>
  <c r="L1195" i="46"/>
  <c r="L1197" i="46"/>
  <c r="L1199" i="46"/>
  <c r="L1201" i="46"/>
  <c r="L1203" i="46"/>
  <c r="L1205" i="46"/>
  <c r="L1207" i="46"/>
  <c r="L1227" i="46"/>
  <c r="L1229" i="46"/>
  <c r="L1231" i="46"/>
  <c r="L1233" i="46"/>
  <c r="L1235" i="46"/>
  <c r="L1237" i="46"/>
  <c r="L1239" i="46"/>
  <c r="L1241" i="46"/>
  <c r="L1243" i="46"/>
  <c r="L1245" i="46"/>
  <c r="L1247" i="46"/>
  <c r="L1249" i="46"/>
  <c r="L1251" i="46"/>
  <c r="L1362" i="46"/>
  <c r="L1364" i="46"/>
  <c r="L1366" i="46"/>
  <c r="L1368" i="46"/>
  <c r="L1370" i="46"/>
  <c r="L1372" i="46"/>
  <c r="L1374" i="46"/>
  <c r="L1376" i="46"/>
  <c r="L1378" i="46"/>
  <c r="L1380" i="46"/>
  <c r="L1382" i="46"/>
  <c r="L1384" i="46"/>
  <c r="L1386" i="46"/>
  <c r="L1406" i="46"/>
  <c r="L1408" i="46"/>
  <c r="L1410" i="46"/>
  <c r="L1412" i="46"/>
  <c r="L1414" i="46"/>
  <c r="L1416" i="46"/>
  <c r="L1418" i="46"/>
  <c r="L1420" i="46"/>
  <c r="L1422" i="46"/>
  <c r="L1424" i="46"/>
  <c r="L1426" i="46"/>
  <c r="L1428" i="46"/>
  <c r="L1430" i="46"/>
  <c r="L1432" i="46"/>
  <c r="G12" i="46"/>
  <c r="G13" i="46"/>
  <c r="G14" i="46"/>
  <c r="G17" i="46"/>
  <c r="G19" i="46"/>
  <c r="G20" i="46"/>
  <c r="G21" i="46"/>
  <c r="G22" i="46"/>
  <c r="G23" i="46"/>
  <c r="G24" i="46"/>
  <c r="G25" i="46"/>
  <c r="G26" i="46"/>
  <c r="G27" i="46"/>
  <c r="G28" i="46"/>
  <c r="G29" i="46"/>
  <c r="G30" i="46"/>
  <c r="G31" i="46"/>
  <c r="G32" i="46"/>
  <c r="G33" i="46"/>
  <c r="G35" i="46"/>
  <c r="G37" i="46"/>
  <c r="G10" i="46"/>
  <c r="I37" i="46"/>
  <c r="L33" i="47"/>
  <c r="R93" i="47"/>
  <c r="L1091" i="46"/>
  <c r="L1092" i="46"/>
  <c r="L1093" i="46"/>
  <c r="L1094" i="46"/>
  <c r="L1095" i="46"/>
  <c r="L1096" i="46"/>
  <c r="L1097" i="46"/>
  <c r="L1098" i="46"/>
  <c r="L1099" i="46"/>
  <c r="L1100" i="46"/>
  <c r="L1101" i="46"/>
  <c r="L1102" i="46"/>
  <c r="L1103" i="46"/>
  <c r="L1104" i="46"/>
  <c r="L1105" i="46"/>
  <c r="L1106" i="46"/>
  <c r="L1107" i="46"/>
  <c r="L1108" i="46"/>
  <c r="L1109" i="46"/>
  <c r="L1110" i="46"/>
  <c r="L1111" i="46"/>
  <c r="L1112" i="46"/>
  <c r="L1113" i="46"/>
  <c r="L1114" i="46"/>
  <c r="L1115" i="46"/>
  <c r="L1116" i="46"/>
  <c r="L1117" i="46"/>
  <c r="L1069" i="46"/>
  <c r="L1070" i="46"/>
  <c r="L1071" i="46"/>
  <c r="L1072" i="46"/>
  <c r="K218" i="46"/>
  <c r="K83" i="46"/>
  <c r="K15" i="46"/>
  <c r="G173" i="46"/>
  <c r="I173" i="46"/>
  <c r="B128" i="46"/>
  <c r="C101" i="46" s="1"/>
  <c r="C128" i="46" s="1"/>
  <c r="B173" i="46"/>
  <c r="C151" i="46" s="1"/>
  <c r="B263" i="46"/>
  <c r="C236" i="46" s="1"/>
  <c r="C263" i="46" s="1"/>
  <c r="C472" i="46"/>
  <c r="K146" i="46"/>
  <c r="K147" i="46"/>
  <c r="K12" i="46" s="1"/>
  <c r="K148" i="46"/>
  <c r="K13" i="46" s="1"/>
  <c r="C823" i="46"/>
  <c r="K874" i="46"/>
  <c r="K19" i="46" s="1"/>
  <c r="K875" i="46"/>
  <c r="K20" i="46" s="1"/>
  <c r="K876" i="46"/>
  <c r="K21" i="46" s="1"/>
  <c r="K877" i="46"/>
  <c r="K22" i="46" s="1"/>
  <c r="K878" i="46"/>
  <c r="K23" i="46" s="1"/>
  <c r="K879" i="46"/>
  <c r="K24" i="46" s="1"/>
  <c r="K880" i="46"/>
  <c r="K25" i="46" s="1"/>
  <c r="K881" i="46"/>
  <c r="K26" i="46" s="1"/>
  <c r="K882" i="46"/>
  <c r="K27" i="46" s="1"/>
  <c r="K883" i="46"/>
  <c r="K28" i="46" s="1"/>
  <c r="K884" i="46"/>
  <c r="K29" i="46" s="1"/>
  <c r="K885" i="46"/>
  <c r="K30" i="46" s="1"/>
  <c r="K886" i="46"/>
  <c r="K31" i="46" s="1"/>
  <c r="K887" i="46"/>
  <c r="K32" i="46" s="1"/>
  <c r="L1046" i="46"/>
  <c r="J1118" i="46"/>
  <c r="L1136" i="46"/>
  <c r="L1181" i="46"/>
  <c r="B1253" i="46"/>
  <c r="C1227" i="46" s="1"/>
  <c r="J1253" i="46"/>
  <c r="L1271" i="46"/>
  <c r="B1343" i="46"/>
  <c r="C1317" i="46" s="1"/>
  <c r="J1343" i="46"/>
  <c r="L1361" i="46"/>
  <c r="B1433" i="46"/>
  <c r="C1406" i="46" s="1"/>
  <c r="C1433" i="46" s="1"/>
  <c r="J1433" i="46"/>
  <c r="L1451" i="46"/>
  <c r="B1524" i="46"/>
  <c r="C1497" i="46" s="1"/>
  <c r="C1524" i="46" s="1"/>
  <c r="J1524" i="46"/>
  <c r="N94" i="44"/>
  <c r="G66" i="44"/>
  <c r="G64" i="44"/>
  <c r="O63" i="44"/>
  <c r="G63" i="44"/>
  <c r="C63" i="44"/>
  <c r="M46" i="44"/>
  <c r="G41" i="44"/>
  <c r="M41" i="44" s="1"/>
  <c r="G37" i="44"/>
  <c r="M37" i="44" s="1"/>
  <c r="G31" i="44"/>
  <c r="M31" i="44" s="1"/>
  <c r="G27" i="44"/>
  <c r="M27" i="44" s="1"/>
  <c r="G23" i="44"/>
  <c r="M23" i="44" s="1"/>
  <c r="C965" i="46" l="1"/>
  <c r="C1460" i="46"/>
  <c r="C981" i="46"/>
  <c r="C844" i="46"/>
  <c r="C956" i="46"/>
  <c r="C983" i="46" s="1"/>
  <c r="C973" i="46"/>
  <c r="C1471" i="46"/>
  <c r="C957" i="46"/>
  <c r="C834" i="46"/>
  <c r="C1195" i="46"/>
  <c r="C1451" i="46"/>
  <c r="C1478" i="46" s="1"/>
  <c r="C1461" i="46"/>
  <c r="C1472" i="46"/>
  <c r="C1155" i="46"/>
  <c r="C978" i="46"/>
  <c r="C970" i="46"/>
  <c r="C962" i="46"/>
  <c r="C840" i="46"/>
  <c r="C830" i="46"/>
  <c r="C1455" i="46"/>
  <c r="C1465" i="46"/>
  <c r="C1476" i="46"/>
  <c r="C1144" i="46"/>
  <c r="C977" i="46"/>
  <c r="C969" i="46"/>
  <c r="C961" i="46"/>
  <c r="C839" i="46"/>
  <c r="C828" i="46"/>
  <c r="C1456" i="46"/>
  <c r="C1467" i="46"/>
  <c r="C1477" i="46"/>
  <c r="C982" i="46"/>
  <c r="C974" i="46"/>
  <c r="C966" i="46"/>
  <c r="C958" i="46"/>
  <c r="C846" i="46"/>
  <c r="C835" i="46"/>
  <c r="C824" i="46"/>
  <c r="C1057" i="46"/>
  <c r="C1049" i="46"/>
  <c r="C1065" i="46"/>
  <c r="C1061" i="46"/>
  <c r="C1069" i="46"/>
  <c r="C1053" i="46"/>
  <c r="C745" i="46"/>
  <c r="C336" i="46"/>
  <c r="C508" i="46"/>
  <c r="C878" i="46"/>
  <c r="C622" i="46"/>
  <c r="C344" i="46"/>
  <c r="C1200" i="46"/>
  <c r="C529" i="46"/>
  <c r="C1070" i="46"/>
  <c r="C1062" i="46"/>
  <c r="C1054" i="46"/>
  <c r="C1002" i="46"/>
  <c r="C1066" i="46"/>
  <c r="C1058" i="46"/>
  <c r="C1050" i="46"/>
  <c r="C519" i="46"/>
  <c r="C1280" i="46"/>
  <c r="C1010" i="46"/>
  <c r="C1206" i="46"/>
  <c r="C506" i="46"/>
  <c r="C533" i="46" s="1"/>
  <c r="C615" i="46"/>
  <c r="C524" i="46"/>
  <c r="C513" i="46"/>
  <c r="C871" i="46"/>
  <c r="C886" i="46"/>
  <c r="C58" i="46"/>
  <c r="L1343" i="46"/>
  <c r="C528" i="46"/>
  <c r="C517" i="46"/>
  <c r="C507" i="46"/>
  <c r="C870" i="46"/>
  <c r="C883" i="46"/>
  <c r="C1285" i="46"/>
  <c r="C1296" i="46"/>
  <c r="C890" i="46"/>
  <c r="C326" i="46"/>
  <c r="C353" i="46" s="1"/>
  <c r="C607" i="46"/>
  <c r="C523" i="46"/>
  <c r="C512" i="46"/>
  <c r="C876" i="46"/>
  <c r="C329" i="46"/>
  <c r="C1452" i="46"/>
  <c r="C1463" i="46"/>
  <c r="C1473" i="46"/>
  <c r="C1072" i="46"/>
  <c r="C1046" i="46"/>
  <c r="C1073" i="46" s="1"/>
  <c r="C1453" i="46"/>
  <c r="C1459" i="46"/>
  <c r="C1464" i="46"/>
  <c r="C1469" i="46"/>
  <c r="C1475" i="46"/>
  <c r="C1277" i="46"/>
  <c r="C1290" i="46"/>
  <c r="C1071" i="46"/>
  <c r="C1067" i="46"/>
  <c r="C1063" i="46"/>
  <c r="C1059" i="46"/>
  <c r="C1055" i="46"/>
  <c r="C1051" i="46"/>
  <c r="C1047" i="46"/>
  <c r="C979" i="46"/>
  <c r="C975" i="46"/>
  <c r="C971" i="46"/>
  <c r="C967" i="46"/>
  <c r="C963" i="46"/>
  <c r="C959" i="46"/>
  <c r="C891" i="46"/>
  <c r="C821" i="46"/>
  <c r="C848" i="46" s="1"/>
  <c r="C1104" i="46"/>
  <c r="C847" i="46"/>
  <c r="C842" i="46"/>
  <c r="C836" i="46"/>
  <c r="C831" i="46"/>
  <c r="C826" i="46"/>
  <c r="C749" i="46"/>
  <c r="C531" i="46"/>
  <c r="C525" i="46"/>
  <c r="C520" i="46"/>
  <c r="C515" i="46"/>
  <c r="C509" i="46"/>
  <c r="C867" i="46"/>
  <c r="C875" i="46"/>
  <c r="C882" i="46"/>
  <c r="C888" i="46"/>
  <c r="C287" i="46"/>
  <c r="C734" i="46"/>
  <c r="C1457" i="46"/>
  <c r="C1274" i="46"/>
  <c r="C1288" i="46"/>
  <c r="C1068" i="46"/>
  <c r="C1064" i="46"/>
  <c r="C1060" i="46"/>
  <c r="C1056" i="46"/>
  <c r="C1052" i="46"/>
  <c r="C980" i="46"/>
  <c r="C976" i="46"/>
  <c r="C972" i="46"/>
  <c r="C968" i="46"/>
  <c r="C964" i="46"/>
  <c r="C892" i="46"/>
  <c r="C1100" i="46"/>
  <c r="C1026" i="46"/>
  <c r="C843" i="46"/>
  <c r="C838" i="46"/>
  <c r="C832" i="46"/>
  <c r="C827" i="46"/>
  <c r="C822" i="46"/>
  <c r="C733" i="46"/>
  <c r="C532" i="46"/>
  <c r="C527" i="46"/>
  <c r="C521" i="46"/>
  <c r="C516" i="46"/>
  <c r="C511" i="46"/>
  <c r="C281" i="46"/>
  <c r="C308" i="46" s="1"/>
  <c r="C866" i="46"/>
  <c r="C893" i="46" s="1"/>
  <c r="C872" i="46"/>
  <c r="C880" i="46"/>
  <c r="C887" i="46"/>
  <c r="C1369" i="46"/>
  <c r="C926" i="46"/>
  <c r="C1108" i="46"/>
  <c r="C754" i="46"/>
  <c r="C742" i="46"/>
  <c r="C732" i="46"/>
  <c r="C1385" i="46"/>
  <c r="C912" i="46"/>
  <c r="C753" i="46"/>
  <c r="C740" i="46"/>
  <c r="C202" i="46"/>
  <c r="C1190" i="46"/>
  <c r="C1092" i="46"/>
  <c r="C1116" i="46"/>
  <c r="C756" i="46"/>
  <c r="C748" i="46"/>
  <c r="C738" i="46"/>
  <c r="C654" i="46"/>
  <c r="C601" i="46"/>
  <c r="C693" i="46"/>
  <c r="C351" i="46"/>
  <c r="C423" i="46"/>
  <c r="C1373" i="46"/>
  <c r="C644" i="46"/>
  <c r="C642" i="46"/>
  <c r="C705" i="46"/>
  <c r="C206" i="46"/>
  <c r="C23" i="36"/>
  <c r="R94" i="47"/>
  <c r="L1298" i="46"/>
  <c r="C1361" i="46"/>
  <c r="C1388" i="46" s="1"/>
  <c r="C1377" i="46"/>
  <c r="C194" i="46"/>
  <c r="C210" i="46"/>
  <c r="C1365" i="46"/>
  <c r="C1381" i="46"/>
  <c r="C1096" i="46"/>
  <c r="C1112" i="46"/>
  <c r="C750" i="46"/>
  <c r="C744" i="46"/>
  <c r="C737" i="46"/>
  <c r="C665" i="46"/>
  <c r="C434" i="46"/>
  <c r="C868" i="46"/>
  <c r="C874" i="46"/>
  <c r="C879" i="46"/>
  <c r="C884" i="46"/>
  <c r="C794" i="46"/>
  <c r="C198" i="46"/>
  <c r="C214" i="46"/>
  <c r="I75" i="47"/>
  <c r="J75" i="47" s="1"/>
  <c r="I77" i="47"/>
  <c r="J77" i="47" s="1"/>
  <c r="I74" i="47"/>
  <c r="J74" i="47" s="1"/>
  <c r="I73" i="47"/>
  <c r="J73" i="47" s="1"/>
  <c r="C1196" i="46"/>
  <c r="C1207" i="46"/>
  <c r="C1192" i="46"/>
  <c r="C1198" i="46"/>
  <c r="C1203" i="46"/>
  <c r="C1160" i="46"/>
  <c r="C1139" i="46"/>
  <c r="C462" i="46"/>
  <c r="C483" i="46"/>
  <c r="C618" i="46"/>
  <c r="C611" i="46"/>
  <c r="C605" i="46"/>
  <c r="C597" i="46"/>
  <c r="C327" i="46"/>
  <c r="C334" i="46"/>
  <c r="C340" i="46"/>
  <c r="C347" i="46"/>
  <c r="C1191" i="46"/>
  <c r="C1202" i="46"/>
  <c r="C1152" i="46"/>
  <c r="C1142" i="46"/>
  <c r="C1150" i="46"/>
  <c r="C1194" i="46"/>
  <c r="C1199" i="46"/>
  <c r="C1204" i="46"/>
  <c r="C1158" i="46"/>
  <c r="C1147" i="46"/>
  <c r="C467" i="46"/>
  <c r="C377" i="46"/>
  <c r="C617" i="46"/>
  <c r="C610" i="46"/>
  <c r="C602" i="46"/>
  <c r="C335" i="46"/>
  <c r="C342" i="46"/>
  <c r="C350" i="46"/>
  <c r="C552" i="46"/>
  <c r="C478" i="46"/>
  <c r="C621" i="46"/>
  <c r="C613" i="46"/>
  <c r="C606" i="46"/>
  <c r="C599" i="46"/>
  <c r="C328" i="46"/>
  <c r="C331" i="46"/>
  <c r="C339" i="46"/>
  <c r="C346" i="46"/>
  <c r="C352" i="46"/>
  <c r="C1272" i="46"/>
  <c r="C1282" i="46"/>
  <c r="C1293" i="46"/>
  <c r="C1162" i="46"/>
  <c r="C1156" i="46"/>
  <c r="C1151" i="46"/>
  <c r="C1146" i="46"/>
  <c r="C1140" i="46"/>
  <c r="C889" i="46"/>
  <c r="C731" i="46"/>
  <c r="C758" i="46" s="1"/>
  <c r="C1018" i="46"/>
  <c r="C845" i="46"/>
  <c r="C841" i="46"/>
  <c r="C837" i="46"/>
  <c r="C833" i="46"/>
  <c r="C829" i="46"/>
  <c r="C757" i="46"/>
  <c r="C752" i="46"/>
  <c r="C746" i="46"/>
  <c r="C741" i="46"/>
  <c r="C736" i="46"/>
  <c r="C560" i="46"/>
  <c r="C463" i="46"/>
  <c r="C468" i="46"/>
  <c r="C474" i="46"/>
  <c r="C479" i="46"/>
  <c r="C484" i="46"/>
  <c r="C385" i="46"/>
  <c r="C619" i="46"/>
  <c r="C614" i="46"/>
  <c r="C609" i="46"/>
  <c r="C603" i="46"/>
  <c r="C598" i="46"/>
  <c r="C530" i="46"/>
  <c r="C526" i="46"/>
  <c r="C522" i="46"/>
  <c r="C518" i="46"/>
  <c r="C514" i="46"/>
  <c r="C442" i="46"/>
  <c r="C431" i="46"/>
  <c r="C419" i="46"/>
  <c r="C304" i="46"/>
  <c r="C869" i="46"/>
  <c r="C873" i="46"/>
  <c r="C877" i="46"/>
  <c r="C881" i="46"/>
  <c r="C697" i="46"/>
  <c r="C706" i="46"/>
  <c r="C332" i="46"/>
  <c r="C338" i="46"/>
  <c r="C343" i="46"/>
  <c r="C348" i="46"/>
  <c r="C283" i="46"/>
  <c r="C568" i="46"/>
  <c r="C464" i="46"/>
  <c r="C470" i="46"/>
  <c r="C475" i="46"/>
  <c r="C480" i="46"/>
  <c r="C486" i="46"/>
  <c r="C393" i="46"/>
  <c r="C439" i="46"/>
  <c r="C427" i="46"/>
  <c r="C418" i="46"/>
  <c r="C689" i="46"/>
  <c r="C698" i="46"/>
  <c r="C709" i="46"/>
  <c r="C1136" i="46"/>
  <c r="C1163" i="46" s="1"/>
  <c r="C1159" i="46"/>
  <c r="C1154" i="46"/>
  <c r="C1148" i="46"/>
  <c r="C1143" i="46"/>
  <c r="C1138" i="46"/>
  <c r="C576" i="46"/>
  <c r="C466" i="46"/>
  <c r="C471" i="46"/>
  <c r="C476" i="46"/>
  <c r="C482" i="46"/>
  <c r="C487" i="46"/>
  <c r="C435" i="46"/>
  <c r="C690" i="46"/>
  <c r="C1362" i="46"/>
  <c r="C1366" i="46"/>
  <c r="C1370" i="46"/>
  <c r="C1374" i="46"/>
  <c r="C1378" i="46"/>
  <c r="C1382" i="46"/>
  <c r="C1386" i="46"/>
  <c r="C918" i="46"/>
  <c r="C930" i="46"/>
  <c r="C802" i="46"/>
  <c r="C191" i="46"/>
  <c r="C218" i="46" s="1"/>
  <c r="C195" i="46"/>
  <c r="C199" i="46"/>
  <c r="C203" i="46"/>
  <c r="C207" i="46"/>
  <c r="C211" i="46"/>
  <c r="C215" i="46"/>
  <c r="C70" i="46"/>
  <c r="C1094" i="46"/>
  <c r="C1098" i="46"/>
  <c r="C1102" i="46"/>
  <c r="C1106" i="46"/>
  <c r="C1110" i="46"/>
  <c r="C1114" i="46"/>
  <c r="C661" i="46"/>
  <c r="C649" i="46"/>
  <c r="C778" i="46"/>
  <c r="C192" i="46"/>
  <c r="C196" i="46"/>
  <c r="C200" i="46"/>
  <c r="C204" i="46"/>
  <c r="C208" i="46"/>
  <c r="C212" i="46"/>
  <c r="C216" i="46"/>
  <c r="C79" i="46"/>
  <c r="C1093" i="46"/>
  <c r="C1097" i="46"/>
  <c r="C1101" i="46"/>
  <c r="C1105" i="46"/>
  <c r="C1109" i="46"/>
  <c r="C1113" i="46"/>
  <c r="C1117" i="46"/>
  <c r="C662" i="46"/>
  <c r="C653" i="46"/>
  <c r="L1478" i="46"/>
  <c r="C1363" i="46"/>
  <c r="C1367" i="46"/>
  <c r="C1371" i="46"/>
  <c r="C1375" i="46"/>
  <c r="C1379" i="46"/>
  <c r="C1383" i="46"/>
  <c r="C1387" i="46"/>
  <c r="C921" i="46"/>
  <c r="C934" i="46"/>
  <c r="C1364" i="46"/>
  <c r="C1368" i="46"/>
  <c r="C1372" i="46"/>
  <c r="C1376" i="46"/>
  <c r="C1380" i="46"/>
  <c r="C924" i="46"/>
  <c r="C916" i="46"/>
  <c r="C1091" i="46"/>
  <c r="C1118" i="46" s="1"/>
  <c r="C1095" i="46"/>
  <c r="C1099" i="46"/>
  <c r="C1103" i="46"/>
  <c r="C1107" i="46"/>
  <c r="C1111" i="46"/>
  <c r="C657" i="46"/>
  <c r="C786" i="46"/>
  <c r="C193" i="46"/>
  <c r="C197" i="46"/>
  <c r="C201" i="46"/>
  <c r="C205" i="46"/>
  <c r="C209" i="46"/>
  <c r="C213" i="46"/>
  <c r="L1208" i="46"/>
  <c r="L1163" i="46"/>
  <c r="C1273" i="46"/>
  <c r="C1278" i="46"/>
  <c r="C1284" i="46"/>
  <c r="C1289" i="46"/>
  <c r="C1294" i="46"/>
  <c r="C920" i="46"/>
  <c r="C925" i="46"/>
  <c r="C933" i="46"/>
  <c r="C913" i="46"/>
  <c r="C1001" i="46"/>
  <c r="C1028" i="46" s="1"/>
  <c r="C1009" i="46"/>
  <c r="C1017" i="46"/>
  <c r="C1025" i="46"/>
  <c r="C551" i="46"/>
  <c r="C578" i="46" s="1"/>
  <c r="C559" i="46"/>
  <c r="C567" i="46"/>
  <c r="C575" i="46"/>
  <c r="C382" i="46"/>
  <c r="C390" i="46"/>
  <c r="C783" i="46"/>
  <c r="C791" i="46"/>
  <c r="C799" i="46"/>
  <c r="C66" i="46"/>
  <c r="C78" i="46"/>
  <c r="L1388" i="46"/>
  <c r="C1276" i="46"/>
  <c r="C1281" i="46"/>
  <c r="C1286" i="46"/>
  <c r="C1292" i="46"/>
  <c r="C1193" i="46"/>
  <c r="C1197" i="46"/>
  <c r="C1201" i="46"/>
  <c r="C1205" i="46"/>
  <c r="C1161" i="46"/>
  <c r="C1157" i="46"/>
  <c r="C1153" i="46"/>
  <c r="C1149" i="46"/>
  <c r="C1145" i="46"/>
  <c r="C1141" i="46"/>
  <c r="C922" i="46"/>
  <c r="C929" i="46"/>
  <c r="C596" i="46"/>
  <c r="C623" i="46" s="1"/>
  <c r="C1005" i="46"/>
  <c r="C1013" i="46"/>
  <c r="C1021" i="46"/>
  <c r="C755" i="46"/>
  <c r="C751" i="46"/>
  <c r="C747" i="46"/>
  <c r="C743" i="46"/>
  <c r="C739" i="46"/>
  <c r="C555" i="46"/>
  <c r="C563" i="46"/>
  <c r="C571" i="46"/>
  <c r="C461" i="46"/>
  <c r="C488" i="46" s="1"/>
  <c r="C465" i="46"/>
  <c r="C469" i="46"/>
  <c r="C473" i="46"/>
  <c r="C477" i="46"/>
  <c r="C481" i="46"/>
  <c r="C378" i="46"/>
  <c r="C386" i="46"/>
  <c r="C394" i="46"/>
  <c r="C620" i="46"/>
  <c r="C616" i="46"/>
  <c r="C612" i="46"/>
  <c r="C608" i="46"/>
  <c r="C604" i="46"/>
  <c r="C330" i="46"/>
  <c r="C779" i="46"/>
  <c r="C787" i="46"/>
  <c r="C795" i="46"/>
  <c r="C333" i="46"/>
  <c r="C337" i="46"/>
  <c r="C341" i="46"/>
  <c r="C345" i="46"/>
  <c r="C62" i="46"/>
  <c r="C71" i="46"/>
  <c r="C82" i="46"/>
  <c r="E38" i="46"/>
  <c r="L1524" i="46"/>
  <c r="C1006" i="46"/>
  <c r="C1014" i="46"/>
  <c r="C372" i="46"/>
  <c r="C556" i="46"/>
  <c r="C564" i="46"/>
  <c r="C381" i="46"/>
  <c r="C389" i="46"/>
  <c r="C782" i="46"/>
  <c r="C790" i="46"/>
  <c r="C63" i="46"/>
  <c r="L1433" i="46"/>
  <c r="L1253" i="46"/>
  <c r="C643" i="46"/>
  <c r="C648" i="46"/>
  <c r="C652" i="46"/>
  <c r="C656" i="46"/>
  <c r="C660" i="46"/>
  <c r="C664" i="46"/>
  <c r="C645" i="46"/>
  <c r="C647" i="46"/>
  <c r="C651" i="46"/>
  <c r="C655" i="46"/>
  <c r="C659" i="46"/>
  <c r="C663" i="46"/>
  <c r="C667" i="46"/>
  <c r="C307" i="46"/>
  <c r="C296" i="46"/>
  <c r="C285" i="46"/>
  <c r="C301" i="46"/>
  <c r="C290" i="46"/>
  <c r="C295" i="46"/>
  <c r="C306" i="46"/>
  <c r="C292" i="46"/>
  <c r="C297" i="46"/>
  <c r="C286" i="46"/>
  <c r="C302" i="46"/>
  <c r="C291" i="46"/>
  <c r="C305" i="46"/>
  <c r="C1474" i="46"/>
  <c r="C1470" i="46"/>
  <c r="C1466" i="46"/>
  <c r="C1462" i="46"/>
  <c r="C1458" i="46"/>
  <c r="C1454" i="46"/>
  <c r="C300" i="46"/>
  <c r="C80" i="46"/>
  <c r="C76" i="46"/>
  <c r="C72" i="46"/>
  <c r="C68" i="46"/>
  <c r="C64" i="46"/>
  <c r="C60" i="46"/>
  <c r="C56" i="46"/>
  <c r="C83" i="46" s="1"/>
  <c r="C81" i="46"/>
  <c r="C77" i="46"/>
  <c r="C73" i="46"/>
  <c r="C69" i="46"/>
  <c r="C65" i="46"/>
  <c r="C61" i="46"/>
  <c r="C57" i="46"/>
  <c r="C293" i="46"/>
  <c r="C288" i="46"/>
  <c r="M33" i="44"/>
  <c r="F76" i="44" s="1"/>
  <c r="G76" i="44" s="1"/>
  <c r="M43" i="44"/>
  <c r="I76" i="44" s="1"/>
  <c r="K76" i="44" s="1"/>
  <c r="C711" i="46"/>
  <c r="C707" i="46"/>
  <c r="C703" i="46"/>
  <c r="C699" i="46"/>
  <c r="C695" i="46"/>
  <c r="C691" i="46"/>
  <c r="C687" i="46"/>
  <c r="C712" i="46"/>
  <c r="C708" i="46"/>
  <c r="C704" i="46"/>
  <c r="C700" i="46"/>
  <c r="C696" i="46"/>
  <c r="C692" i="46"/>
  <c r="C688" i="46"/>
  <c r="C417" i="46"/>
  <c r="C421" i="46"/>
  <c r="C425" i="46"/>
  <c r="C429" i="46"/>
  <c r="C433" i="46"/>
  <c r="C437" i="46"/>
  <c r="C441" i="46"/>
  <c r="C416" i="46"/>
  <c r="C443" i="46" s="1"/>
  <c r="C420" i="46"/>
  <c r="C424" i="46"/>
  <c r="C428" i="46"/>
  <c r="C432" i="46"/>
  <c r="C436" i="46"/>
  <c r="C440" i="46"/>
  <c r="C303" i="46"/>
  <c r="C298" i="46"/>
  <c r="C289" i="46"/>
  <c r="C284" i="46"/>
  <c r="L1073" i="46"/>
  <c r="C666" i="46"/>
  <c r="C658" i="46"/>
  <c r="C650" i="46"/>
  <c r="C641" i="46"/>
  <c r="C668" i="46" s="1"/>
  <c r="C438" i="46"/>
  <c r="C430" i="46"/>
  <c r="C422" i="46"/>
  <c r="C686" i="46"/>
  <c r="C713" i="46" s="1"/>
  <c r="C694" i="46"/>
  <c r="C702" i="46"/>
  <c r="C710" i="46"/>
  <c r="C59" i="46"/>
  <c r="C67" i="46"/>
  <c r="C75" i="46"/>
  <c r="C1027" i="46"/>
  <c r="C1023" i="46"/>
  <c r="C1019" i="46"/>
  <c r="C1015" i="46"/>
  <c r="C1011" i="46"/>
  <c r="C1007" i="46"/>
  <c r="C1003" i="46"/>
  <c r="C1024" i="46"/>
  <c r="C1020" i="46"/>
  <c r="C1016" i="46"/>
  <c r="C1012" i="46"/>
  <c r="C1008" i="46"/>
  <c r="C1004" i="46"/>
  <c r="C1295" i="46"/>
  <c r="C1291" i="46"/>
  <c r="C1287" i="46"/>
  <c r="C1283" i="46"/>
  <c r="C1279" i="46"/>
  <c r="C1275" i="46"/>
  <c r="C1271" i="46"/>
  <c r="C1298" i="46" s="1"/>
  <c r="C917" i="46"/>
  <c r="C911" i="46"/>
  <c r="C938" i="46" s="1"/>
  <c r="C915" i="46"/>
  <c r="C935" i="46"/>
  <c r="C931" i="46"/>
  <c r="C927" i="46"/>
  <c r="C923" i="46"/>
  <c r="C919" i="46"/>
  <c r="C914" i="46"/>
  <c r="C936" i="46"/>
  <c r="C932" i="46"/>
  <c r="C928" i="46"/>
  <c r="C800" i="46"/>
  <c r="C796" i="46"/>
  <c r="C792" i="46"/>
  <c r="C788" i="46"/>
  <c r="C784" i="46"/>
  <c r="C780" i="46"/>
  <c r="C776" i="46"/>
  <c r="C803" i="46" s="1"/>
  <c r="C801" i="46"/>
  <c r="C797" i="46"/>
  <c r="C793" i="46"/>
  <c r="C789" i="46"/>
  <c r="C785" i="46"/>
  <c r="C781" i="46"/>
  <c r="C777" i="46"/>
  <c r="C299" i="46"/>
  <c r="C294" i="46"/>
  <c r="C577" i="46"/>
  <c r="C573" i="46"/>
  <c r="C569" i="46"/>
  <c r="C565" i="46"/>
  <c r="C561" i="46"/>
  <c r="C557" i="46"/>
  <c r="C553" i="46"/>
  <c r="C574" i="46"/>
  <c r="C570" i="46"/>
  <c r="C566" i="46"/>
  <c r="C562" i="46"/>
  <c r="C558" i="46"/>
  <c r="C554" i="46"/>
  <c r="C395" i="46"/>
  <c r="C391" i="46"/>
  <c r="C387" i="46"/>
  <c r="C383" i="46"/>
  <c r="C379" i="46"/>
  <c r="C374" i="46"/>
  <c r="C375" i="46"/>
  <c r="C396" i="46"/>
  <c r="C392" i="46"/>
  <c r="C388" i="46"/>
  <c r="C384" i="46"/>
  <c r="C380" i="46"/>
  <c r="C376" i="46"/>
  <c r="C373" i="46"/>
  <c r="C371" i="46"/>
  <c r="C398" i="46" s="1"/>
  <c r="C1184" i="46"/>
  <c r="C1182" i="46"/>
  <c r="C1188" i="46"/>
  <c r="C1186" i="46"/>
  <c r="I38" i="46"/>
  <c r="C1181" i="46"/>
  <c r="C1208" i="46" s="1"/>
  <c r="C1187" i="46"/>
  <c r="C1185" i="46"/>
  <c r="C1183" i="46"/>
  <c r="G38" i="46"/>
  <c r="F76" i="47"/>
  <c r="G76" i="47" s="1"/>
  <c r="L76" i="47" s="1"/>
  <c r="N76" i="47" s="1"/>
  <c r="F77" i="47"/>
  <c r="G77" i="47" s="1"/>
  <c r="F75" i="47"/>
  <c r="G75" i="47" s="1"/>
  <c r="F74" i="47"/>
  <c r="G74" i="47" s="1"/>
  <c r="L74" i="47" s="1"/>
  <c r="N74" i="47" s="1"/>
  <c r="F73" i="47"/>
  <c r="G73" i="47" s="1"/>
  <c r="L73" i="47" s="1"/>
  <c r="I491" i="46" s="1"/>
  <c r="L1118" i="46"/>
  <c r="C1431" i="46"/>
  <c r="C1427" i="46"/>
  <c r="C1421" i="46"/>
  <c r="C1417" i="46"/>
  <c r="C1413" i="46"/>
  <c r="C1409" i="46"/>
  <c r="C1252" i="46"/>
  <c r="C1248" i="46"/>
  <c r="C1244" i="46"/>
  <c r="C1240" i="46"/>
  <c r="C1238" i="46"/>
  <c r="C1236" i="46"/>
  <c r="C1232" i="46"/>
  <c r="C1230" i="46"/>
  <c r="C1228" i="46"/>
  <c r="C1226" i="46"/>
  <c r="C1253" i="46" s="1"/>
  <c r="C1522" i="46"/>
  <c r="C1520" i="46"/>
  <c r="C1518" i="46"/>
  <c r="C1516" i="46"/>
  <c r="C1514" i="46"/>
  <c r="C1512" i="46"/>
  <c r="C1510" i="46"/>
  <c r="C1508" i="46"/>
  <c r="C1506" i="46"/>
  <c r="C1504" i="46"/>
  <c r="C1502" i="46"/>
  <c r="C1500" i="46"/>
  <c r="C1498" i="46"/>
  <c r="C1342" i="46"/>
  <c r="C1340" i="46"/>
  <c r="C1338" i="46"/>
  <c r="C1336" i="46"/>
  <c r="C1334" i="46"/>
  <c r="C1332" i="46"/>
  <c r="C1330" i="46"/>
  <c r="C1328" i="46"/>
  <c r="C1326" i="46"/>
  <c r="C1324" i="46"/>
  <c r="C1322" i="46"/>
  <c r="C1320" i="46"/>
  <c r="C1318" i="46"/>
  <c r="C1316" i="46"/>
  <c r="C1343" i="46" s="1"/>
  <c r="C171" i="46"/>
  <c r="C169" i="46"/>
  <c r="C167" i="46"/>
  <c r="C165" i="46"/>
  <c r="C163" i="46"/>
  <c r="C161" i="46"/>
  <c r="C159" i="46"/>
  <c r="C157" i="46"/>
  <c r="C155" i="46"/>
  <c r="C153" i="46"/>
  <c r="C127" i="46"/>
  <c r="C123" i="46"/>
  <c r="C118" i="46"/>
  <c r="C115" i="46"/>
  <c r="C111" i="46"/>
  <c r="C109" i="46"/>
  <c r="C106" i="46"/>
  <c r="C103" i="46"/>
  <c r="C250" i="46"/>
  <c r="C248" i="46"/>
  <c r="C246" i="46"/>
  <c r="C244" i="46"/>
  <c r="C242" i="46"/>
  <c r="C240" i="46"/>
  <c r="C238" i="46"/>
  <c r="C124" i="46"/>
  <c r="C120" i="46"/>
  <c r="C117" i="46"/>
  <c r="C113" i="46"/>
  <c r="C104" i="46"/>
  <c r="K173" i="46"/>
  <c r="K10" i="46"/>
  <c r="C262" i="46"/>
  <c r="C261" i="46"/>
  <c r="C260" i="46"/>
  <c r="C259" i="46"/>
  <c r="C258" i="46"/>
  <c r="C257" i="46"/>
  <c r="C256" i="46"/>
  <c r="C255" i="46"/>
  <c r="C254" i="46"/>
  <c r="C253" i="46"/>
  <c r="C252" i="46"/>
  <c r="C251" i="46"/>
  <c r="C150" i="46"/>
  <c r="C148" i="46"/>
  <c r="C147" i="46"/>
  <c r="C146" i="46"/>
  <c r="C173" i="46" s="1"/>
  <c r="C1429" i="46"/>
  <c r="C1425" i="46"/>
  <c r="C1423" i="46"/>
  <c r="C1419" i="46"/>
  <c r="C1415" i="46"/>
  <c r="C1411" i="46"/>
  <c r="C1407" i="46"/>
  <c r="C1250" i="46"/>
  <c r="C1246" i="46"/>
  <c r="C1242" i="46"/>
  <c r="C1234" i="46"/>
  <c r="C1432" i="46"/>
  <c r="C1430" i="46"/>
  <c r="C1428" i="46"/>
  <c r="C1426" i="46"/>
  <c r="C1424" i="46"/>
  <c r="C1422" i="46"/>
  <c r="C1420" i="46"/>
  <c r="C1418" i="46"/>
  <c r="C1416" i="46"/>
  <c r="C1414" i="46"/>
  <c r="C1412" i="46"/>
  <c r="C1410" i="46"/>
  <c r="C1408" i="46"/>
  <c r="C1251" i="46"/>
  <c r="C1249" i="46"/>
  <c r="C1247" i="46"/>
  <c r="C1245" i="46"/>
  <c r="C1243" i="46"/>
  <c r="C1241" i="46"/>
  <c r="C1239" i="46"/>
  <c r="C1237" i="46"/>
  <c r="C1235" i="46"/>
  <c r="C1233" i="46"/>
  <c r="C1231" i="46"/>
  <c r="C1229" i="46"/>
  <c r="C1523" i="46"/>
  <c r="C1521" i="46"/>
  <c r="C1519" i="46"/>
  <c r="C1517" i="46"/>
  <c r="C1515" i="46"/>
  <c r="C1513" i="46"/>
  <c r="C1511" i="46"/>
  <c r="C1509" i="46"/>
  <c r="C1507" i="46"/>
  <c r="C1505" i="46"/>
  <c r="C1503" i="46"/>
  <c r="C1501" i="46"/>
  <c r="C1499" i="46"/>
  <c r="C1341" i="46"/>
  <c r="C1339" i="46"/>
  <c r="C1337" i="46"/>
  <c r="C1335" i="46"/>
  <c r="C1333" i="46"/>
  <c r="C1331" i="46"/>
  <c r="C1329" i="46"/>
  <c r="C1327" i="46"/>
  <c r="C1325" i="46"/>
  <c r="C1323" i="46"/>
  <c r="C1321" i="46"/>
  <c r="C1319" i="46"/>
  <c r="K893" i="46"/>
  <c r="C172" i="46"/>
  <c r="C170" i="46"/>
  <c r="C168" i="46"/>
  <c r="C166" i="46"/>
  <c r="C164" i="46"/>
  <c r="C162" i="46"/>
  <c r="C160" i="46"/>
  <c r="C158" i="46"/>
  <c r="C156" i="46"/>
  <c r="C154" i="46"/>
  <c r="C152" i="46"/>
  <c r="C126" i="46"/>
  <c r="C121" i="46"/>
  <c r="C116" i="46"/>
  <c r="C112" i="46"/>
  <c r="C110" i="46"/>
  <c r="C107" i="46"/>
  <c r="C105" i="46"/>
  <c r="C102" i="46"/>
  <c r="C249" i="46"/>
  <c r="C247" i="46"/>
  <c r="C245" i="46"/>
  <c r="C243" i="46"/>
  <c r="C241" i="46"/>
  <c r="C239" i="46"/>
  <c r="C237" i="46"/>
  <c r="C149" i="46"/>
  <c r="C125" i="46"/>
  <c r="C122" i="46"/>
  <c r="C119" i="46"/>
  <c r="C114" i="46"/>
  <c r="C108" i="46"/>
  <c r="I74" i="44" l="1"/>
  <c r="K74" i="44" s="1"/>
  <c r="L75" i="47"/>
  <c r="N75" i="47" s="1"/>
  <c r="L77" i="47"/>
  <c r="N77" i="47" s="1"/>
  <c r="F75" i="44"/>
  <c r="G75" i="44" s="1"/>
  <c r="I75" i="44"/>
  <c r="K75" i="44" s="1"/>
  <c r="J486" i="46"/>
  <c r="L486" i="46" s="1"/>
  <c r="J484" i="46"/>
  <c r="L484" i="46" s="1"/>
  <c r="J482" i="46"/>
  <c r="L482" i="46" s="1"/>
  <c r="J480" i="46"/>
  <c r="L480" i="46" s="1"/>
  <c r="J478" i="46"/>
  <c r="L478" i="46" s="1"/>
  <c r="J476" i="46"/>
  <c r="L476" i="46" s="1"/>
  <c r="J474" i="46"/>
  <c r="L474" i="46" s="1"/>
  <c r="J472" i="46"/>
  <c r="L472" i="46" s="1"/>
  <c r="J470" i="46"/>
  <c r="L470" i="46" s="1"/>
  <c r="J468" i="46"/>
  <c r="L468" i="46" s="1"/>
  <c r="J466" i="46"/>
  <c r="L466" i="46" s="1"/>
  <c r="J464" i="46"/>
  <c r="L464" i="46" s="1"/>
  <c r="J462" i="46"/>
  <c r="L462" i="46" s="1"/>
  <c r="I493" i="46"/>
  <c r="J487" i="46"/>
  <c r="L487" i="46" s="1"/>
  <c r="J485" i="46"/>
  <c r="L485" i="46" s="1"/>
  <c r="J483" i="46"/>
  <c r="L483" i="46" s="1"/>
  <c r="J481" i="46"/>
  <c r="L481" i="46" s="1"/>
  <c r="J479" i="46"/>
  <c r="L479" i="46" s="1"/>
  <c r="J477" i="46"/>
  <c r="L477" i="46" s="1"/>
  <c r="J475" i="46"/>
  <c r="L475" i="46" s="1"/>
  <c r="J473" i="46"/>
  <c r="L473" i="46" s="1"/>
  <c r="J471" i="46"/>
  <c r="L471" i="46" s="1"/>
  <c r="J469" i="46"/>
  <c r="L469" i="46" s="1"/>
  <c r="J467" i="46"/>
  <c r="L467" i="46" s="1"/>
  <c r="J465" i="46"/>
  <c r="L465" i="46" s="1"/>
  <c r="J463" i="46"/>
  <c r="L463" i="46" s="1"/>
  <c r="J461" i="46"/>
  <c r="F74" i="44"/>
  <c r="G74" i="44" s="1"/>
  <c r="N73" i="47"/>
  <c r="K38" i="46"/>
  <c r="M76" i="44"/>
  <c r="O76" i="44" s="1"/>
  <c r="M74" i="44" l="1"/>
  <c r="L93" i="47"/>
  <c r="L95" i="47" s="1"/>
  <c r="N93" i="47"/>
  <c r="M75" i="44"/>
  <c r="O75" i="44" s="1"/>
  <c r="L461" i="46"/>
  <c r="L488" i="46" s="1"/>
  <c r="J488" i="46"/>
  <c r="N493" i="46"/>
  <c r="S256" i="6"/>
  <c r="O74" i="44"/>
  <c r="M94" i="44" l="1"/>
  <c r="M96" i="44" s="1"/>
  <c r="O94" i="44"/>
  <c r="S270" i="6"/>
  <c r="AF256" i="6"/>
  <c r="K1552" i="9"/>
  <c r="R90" i="18"/>
  <c r="R91" i="18"/>
  <c r="R77" i="20"/>
  <c r="T76" i="13" l="1"/>
  <c r="T77" i="13"/>
  <c r="T78" i="13"/>
  <c r="T79" i="13"/>
  <c r="T80" i="13"/>
  <c r="T98" i="13" s="1"/>
  <c r="T81" i="13"/>
  <c r="T82" i="13"/>
  <c r="T83" i="13"/>
  <c r="T84" i="13"/>
  <c r="T85" i="13"/>
  <c r="T99" i="13" l="1"/>
  <c r="R90" i="15"/>
  <c r="R91" i="15"/>
  <c r="S86" i="14" l="1"/>
  <c r="S88" i="14"/>
  <c r="L28" i="20" l="1"/>
  <c r="N28" i="20" s="1"/>
  <c r="H28" i="20"/>
  <c r="J28" i="20" s="1"/>
  <c r="F28" i="20"/>
  <c r="M45" i="37"/>
  <c r="J74" i="37" s="1"/>
  <c r="J75" i="37" l="1"/>
  <c r="J76" i="37"/>
  <c r="I942" i="41"/>
  <c r="M93" i="43"/>
  <c r="J6" i="6" s="1"/>
  <c r="G65" i="43"/>
  <c r="G63" i="43"/>
  <c r="N62" i="43"/>
  <c r="G62" i="43"/>
  <c r="C62" i="43"/>
  <c r="G41" i="43"/>
  <c r="L41" i="43" s="1"/>
  <c r="G37" i="43"/>
  <c r="L37" i="43" s="1"/>
  <c r="G31" i="43"/>
  <c r="L31" i="43" s="1"/>
  <c r="G27" i="43"/>
  <c r="L27" i="43" s="1"/>
  <c r="G23" i="43"/>
  <c r="L23" i="43" s="1"/>
  <c r="L33" i="43" l="1"/>
  <c r="F75" i="43" s="1"/>
  <c r="G75" i="43" s="1"/>
  <c r="L43" i="43"/>
  <c r="I73" i="43" s="1"/>
  <c r="J73" i="43" s="1"/>
  <c r="F73" i="43" l="1"/>
  <c r="G73" i="43" s="1"/>
  <c r="L73" i="43" s="1"/>
  <c r="I941" i="41" s="1"/>
  <c r="F74" i="43"/>
  <c r="G74" i="43" s="1"/>
  <c r="I74" i="43"/>
  <c r="J74" i="43" s="1"/>
  <c r="I75" i="43"/>
  <c r="J75" i="43" s="1"/>
  <c r="L75" i="43" s="1"/>
  <c r="N75" i="43" s="1"/>
  <c r="L74" i="43" l="1"/>
  <c r="N74" i="43" s="1"/>
  <c r="N73" i="43"/>
  <c r="I987" i="41"/>
  <c r="I897" i="41"/>
  <c r="I852" i="41"/>
  <c r="I807" i="41"/>
  <c r="I627" i="41"/>
  <c r="I582" i="41"/>
  <c r="I537" i="41"/>
  <c r="I492" i="41"/>
  <c r="I447" i="41"/>
  <c r="I402" i="41"/>
  <c r="I222" i="41"/>
  <c r="L82" i="13"/>
  <c r="I672" i="41"/>
  <c r="I357" i="41"/>
  <c r="I132" i="41"/>
  <c r="S83" i="14"/>
  <c r="I1032" i="41"/>
  <c r="I1077" i="41"/>
  <c r="I1122" i="41"/>
  <c r="I762" i="41"/>
  <c r="I717" i="41"/>
  <c r="I312" i="41"/>
  <c r="I87" i="41"/>
  <c r="R94" i="17"/>
  <c r="R83" i="17"/>
  <c r="B234" i="6"/>
  <c r="I867" i="41"/>
  <c r="I868" i="41"/>
  <c r="I869" i="41"/>
  <c r="I870" i="41"/>
  <c r="I871" i="41"/>
  <c r="I872" i="41"/>
  <c r="I873" i="41"/>
  <c r="I874" i="41"/>
  <c r="I875" i="41"/>
  <c r="I876" i="41"/>
  <c r="I877" i="41"/>
  <c r="I878" i="41"/>
  <c r="I879" i="41"/>
  <c r="I880" i="41"/>
  <c r="I881" i="41"/>
  <c r="I882" i="41"/>
  <c r="I883" i="41"/>
  <c r="I884" i="41"/>
  <c r="I885" i="41"/>
  <c r="I886" i="41"/>
  <c r="I887" i="41"/>
  <c r="I888" i="41"/>
  <c r="I889" i="41"/>
  <c r="I890" i="41"/>
  <c r="I891" i="41"/>
  <c r="I892" i="41"/>
  <c r="L93" i="43" l="1"/>
  <c r="L95" i="43" s="1"/>
  <c r="N93" i="43"/>
  <c r="C4" i="41"/>
  <c r="K76" i="41"/>
  <c r="K58" i="41"/>
  <c r="K82" i="41"/>
  <c r="K81" i="41"/>
  <c r="K80" i="41"/>
  <c r="K79" i="41"/>
  <c r="K78" i="41"/>
  <c r="K77" i="41"/>
  <c r="K75" i="41"/>
  <c r="K74" i="41"/>
  <c r="K73" i="41"/>
  <c r="K72" i="41"/>
  <c r="K71" i="41"/>
  <c r="K70" i="41"/>
  <c r="K69" i="41"/>
  <c r="K68" i="41"/>
  <c r="K67" i="41"/>
  <c r="K66" i="41"/>
  <c r="K65" i="41"/>
  <c r="K64" i="41"/>
  <c r="K63" i="41"/>
  <c r="K61" i="41"/>
  <c r="K60" i="41"/>
  <c r="K59" i="41"/>
  <c r="K57" i="41"/>
  <c r="K56" i="41"/>
  <c r="K329" i="41"/>
  <c r="K352" i="41"/>
  <c r="K351" i="41"/>
  <c r="K350" i="41"/>
  <c r="K349" i="41"/>
  <c r="K348" i="41"/>
  <c r="K347" i="41"/>
  <c r="K346" i="41"/>
  <c r="K345" i="41"/>
  <c r="K344" i="41"/>
  <c r="K343" i="41"/>
  <c r="K342" i="41"/>
  <c r="K341" i="41"/>
  <c r="K340" i="41"/>
  <c r="K339" i="41"/>
  <c r="K338" i="41"/>
  <c r="K337" i="41"/>
  <c r="K336" i="41"/>
  <c r="K335" i="41"/>
  <c r="K334" i="41"/>
  <c r="K333" i="41"/>
  <c r="K332" i="41"/>
  <c r="K331" i="41"/>
  <c r="K330" i="41"/>
  <c r="K328" i="41"/>
  <c r="K327" i="41"/>
  <c r="K326" i="41"/>
  <c r="K1522" i="41"/>
  <c r="J1522" i="41"/>
  <c r="I1522" i="41"/>
  <c r="G1522" i="41"/>
  <c r="E1522" i="41"/>
  <c r="B1522" i="41"/>
  <c r="K1476" i="41"/>
  <c r="J1476" i="41"/>
  <c r="I1476" i="41"/>
  <c r="G1476" i="41"/>
  <c r="E1476" i="41"/>
  <c r="B1476" i="41"/>
  <c r="K1431" i="41"/>
  <c r="J1431" i="41"/>
  <c r="I1431" i="41"/>
  <c r="G1431" i="41"/>
  <c r="E1431" i="41"/>
  <c r="B1431" i="41"/>
  <c r="K1386" i="41"/>
  <c r="J1386" i="41"/>
  <c r="I1386" i="41"/>
  <c r="G1386" i="41"/>
  <c r="E1386" i="41"/>
  <c r="B1386" i="41"/>
  <c r="K1341" i="41"/>
  <c r="J1341" i="41"/>
  <c r="I1341" i="41"/>
  <c r="G1341" i="41"/>
  <c r="E1341" i="41"/>
  <c r="B1341" i="41"/>
  <c r="K1296" i="41"/>
  <c r="J1296" i="41"/>
  <c r="I1296" i="41"/>
  <c r="G1296" i="41"/>
  <c r="E1296" i="41"/>
  <c r="B1296" i="41"/>
  <c r="K1251" i="41"/>
  <c r="J1251" i="41"/>
  <c r="I1251" i="41"/>
  <c r="G1251" i="41"/>
  <c r="E1251" i="41"/>
  <c r="B1251" i="41"/>
  <c r="K1206" i="41"/>
  <c r="J1206" i="41"/>
  <c r="I1206" i="41"/>
  <c r="G1206" i="41"/>
  <c r="E1206" i="41"/>
  <c r="B1206" i="41"/>
  <c r="K1161" i="41"/>
  <c r="J1161" i="41"/>
  <c r="I1161" i="41"/>
  <c r="G1161" i="41"/>
  <c r="E1161" i="41"/>
  <c r="B1161" i="41"/>
  <c r="K1116" i="41"/>
  <c r="I1116" i="41"/>
  <c r="G1116" i="41"/>
  <c r="E1116" i="41"/>
  <c r="B1116" i="41"/>
  <c r="I1071" i="41"/>
  <c r="G1071" i="41"/>
  <c r="E1071" i="41"/>
  <c r="B1071" i="41"/>
  <c r="I1026" i="41"/>
  <c r="G1026" i="41"/>
  <c r="E1026" i="41"/>
  <c r="B1026" i="41"/>
  <c r="K981" i="41"/>
  <c r="I981" i="41"/>
  <c r="G981" i="41"/>
  <c r="E981" i="41"/>
  <c r="B981" i="41"/>
  <c r="K936" i="41"/>
  <c r="J936" i="41"/>
  <c r="I936" i="41"/>
  <c r="G936" i="41"/>
  <c r="E936" i="41"/>
  <c r="B936" i="41"/>
  <c r="K891" i="41"/>
  <c r="G891" i="41"/>
  <c r="E891" i="41"/>
  <c r="B891" i="41"/>
  <c r="K846" i="41"/>
  <c r="I846" i="41"/>
  <c r="G846" i="41"/>
  <c r="E846" i="41"/>
  <c r="B846" i="41"/>
  <c r="I801" i="41"/>
  <c r="G801" i="41"/>
  <c r="E801" i="41"/>
  <c r="B801" i="41"/>
  <c r="K756" i="41"/>
  <c r="I756" i="41"/>
  <c r="G756" i="41"/>
  <c r="E756" i="41"/>
  <c r="B756" i="41"/>
  <c r="K711" i="41"/>
  <c r="I711" i="41"/>
  <c r="G711" i="41"/>
  <c r="E711" i="41"/>
  <c r="B711" i="41"/>
  <c r="K666" i="41"/>
  <c r="I666" i="41"/>
  <c r="G666" i="41"/>
  <c r="E666" i="41"/>
  <c r="B666" i="41"/>
  <c r="I621" i="41"/>
  <c r="G621" i="41"/>
  <c r="E621" i="41"/>
  <c r="B621" i="41"/>
  <c r="L1161" i="41" l="1"/>
  <c r="L1251" i="41"/>
  <c r="L1341" i="41"/>
  <c r="L1431" i="41"/>
  <c r="L1522" i="41"/>
  <c r="L1206" i="41"/>
  <c r="L1296" i="41"/>
  <c r="L1386" i="41"/>
  <c r="L1476" i="41"/>
  <c r="L936" i="41"/>
  <c r="I576" i="41"/>
  <c r="G576" i="41"/>
  <c r="E576" i="41"/>
  <c r="B576" i="41"/>
  <c r="I531" i="41"/>
  <c r="G531" i="41"/>
  <c r="E531" i="41"/>
  <c r="B531" i="41"/>
  <c r="I486" i="41"/>
  <c r="G486" i="41"/>
  <c r="E486" i="41"/>
  <c r="B486" i="41"/>
  <c r="I441" i="41"/>
  <c r="G441" i="41"/>
  <c r="E441" i="41"/>
  <c r="B441" i="41"/>
  <c r="I396" i="41"/>
  <c r="G396" i="41"/>
  <c r="E396" i="41"/>
  <c r="B396" i="41"/>
  <c r="I351" i="41"/>
  <c r="G351" i="41"/>
  <c r="E351" i="41"/>
  <c r="B351" i="41"/>
  <c r="I306" i="41"/>
  <c r="G306" i="41"/>
  <c r="E306" i="41"/>
  <c r="B306" i="41"/>
  <c r="I261" i="41"/>
  <c r="G261" i="41"/>
  <c r="E261" i="41"/>
  <c r="B261" i="41"/>
  <c r="I216" i="41"/>
  <c r="G216" i="41"/>
  <c r="E216" i="41"/>
  <c r="B81" i="41"/>
  <c r="B126" i="41"/>
  <c r="B171" i="41"/>
  <c r="B216" i="41"/>
  <c r="I171" i="41"/>
  <c r="G171" i="41"/>
  <c r="E171" i="41"/>
  <c r="I126" i="41"/>
  <c r="G126" i="41"/>
  <c r="E126" i="41"/>
  <c r="I81" i="41"/>
  <c r="G81" i="41"/>
  <c r="E81" i="41"/>
  <c r="E80" i="41"/>
  <c r="H36" i="41"/>
  <c r="C36" i="41"/>
  <c r="AD234" i="6" l="1"/>
  <c r="AC234" i="6"/>
  <c r="AB234" i="6"/>
  <c r="X234" i="6"/>
  <c r="W234" i="6"/>
  <c r="V234" i="6"/>
  <c r="T234" i="6"/>
  <c r="S234" i="6"/>
  <c r="R234" i="6"/>
  <c r="N234" i="6"/>
  <c r="M234" i="6"/>
  <c r="K234" i="6"/>
  <c r="I234" i="6"/>
  <c r="H234" i="6"/>
  <c r="G234" i="6"/>
  <c r="F234" i="6"/>
  <c r="G196" i="6"/>
  <c r="G135" i="6"/>
  <c r="G84" i="6"/>
  <c r="F55" i="6"/>
  <c r="I76" i="2"/>
  <c r="M94" i="42" l="1"/>
  <c r="R80" i="42"/>
  <c r="R79" i="42"/>
  <c r="R78" i="42"/>
  <c r="R77" i="42"/>
  <c r="R76" i="42"/>
  <c r="R75" i="42"/>
  <c r="R74" i="42"/>
  <c r="R73" i="42"/>
  <c r="G65" i="42"/>
  <c r="G63" i="42"/>
  <c r="N62" i="42"/>
  <c r="G62" i="42"/>
  <c r="C62" i="42"/>
  <c r="G41" i="42"/>
  <c r="L41" i="42" s="1"/>
  <c r="G37" i="42"/>
  <c r="L37" i="42" s="1"/>
  <c r="G31" i="42"/>
  <c r="L31" i="42" s="1"/>
  <c r="G27" i="42"/>
  <c r="L27" i="42" s="1"/>
  <c r="G23" i="42"/>
  <c r="L23" i="42" s="1"/>
  <c r="I1529" i="41"/>
  <c r="N1529" i="41" s="1"/>
  <c r="H1524" i="41"/>
  <c r="F1524" i="41"/>
  <c r="D1524" i="41"/>
  <c r="K1523" i="41"/>
  <c r="J1523" i="41"/>
  <c r="I1523" i="41"/>
  <c r="G1523" i="41"/>
  <c r="E1523" i="41"/>
  <c r="B1523" i="41"/>
  <c r="K1521" i="41"/>
  <c r="J1521" i="41"/>
  <c r="I1521" i="41"/>
  <c r="G1521" i="41"/>
  <c r="E1521" i="41"/>
  <c r="B1521" i="41"/>
  <c r="K1520" i="41"/>
  <c r="J1520" i="41"/>
  <c r="I1520" i="41"/>
  <c r="G1520" i="41"/>
  <c r="E1520" i="41"/>
  <c r="B1520" i="41"/>
  <c r="K1519" i="41"/>
  <c r="J1519" i="41"/>
  <c r="I1519" i="41"/>
  <c r="G1519" i="41"/>
  <c r="E1519" i="41"/>
  <c r="B1519" i="41"/>
  <c r="K1518" i="41"/>
  <c r="J1518" i="41"/>
  <c r="I1518" i="41"/>
  <c r="G1518" i="41"/>
  <c r="E1518" i="41"/>
  <c r="B1518" i="41"/>
  <c r="K1517" i="41"/>
  <c r="J1517" i="41"/>
  <c r="I1517" i="41"/>
  <c r="G1517" i="41"/>
  <c r="E1517" i="41"/>
  <c r="B1517" i="41"/>
  <c r="K1516" i="41"/>
  <c r="J1516" i="41"/>
  <c r="I1516" i="41"/>
  <c r="G1516" i="41"/>
  <c r="E1516" i="41"/>
  <c r="B1516" i="41"/>
  <c r="K1515" i="41"/>
  <c r="J1515" i="41"/>
  <c r="I1515" i="41"/>
  <c r="G1515" i="41"/>
  <c r="E1515" i="41"/>
  <c r="B1515" i="41"/>
  <c r="K1514" i="41"/>
  <c r="J1514" i="41"/>
  <c r="I1514" i="41"/>
  <c r="G1514" i="41"/>
  <c r="E1514" i="41"/>
  <c r="B1514" i="41"/>
  <c r="K1513" i="41"/>
  <c r="J1513" i="41"/>
  <c r="I1513" i="41"/>
  <c r="G1513" i="41"/>
  <c r="E1513" i="41"/>
  <c r="B1513" i="41"/>
  <c r="K1512" i="41"/>
  <c r="J1512" i="41"/>
  <c r="I1512" i="41"/>
  <c r="G1512" i="41"/>
  <c r="E1512" i="41"/>
  <c r="B1512" i="41"/>
  <c r="K1511" i="41"/>
  <c r="J1511" i="41"/>
  <c r="I1511" i="41"/>
  <c r="G1511" i="41"/>
  <c r="E1511" i="41"/>
  <c r="B1511" i="41"/>
  <c r="K1510" i="41"/>
  <c r="J1510" i="41"/>
  <c r="I1510" i="41"/>
  <c r="G1510" i="41"/>
  <c r="E1510" i="41"/>
  <c r="B1510" i="41"/>
  <c r="K1509" i="41"/>
  <c r="J1509" i="41"/>
  <c r="I1509" i="41"/>
  <c r="G1509" i="41"/>
  <c r="E1509" i="41"/>
  <c r="B1509" i="41"/>
  <c r="K1508" i="41"/>
  <c r="J1508" i="41"/>
  <c r="I1508" i="41"/>
  <c r="G1508" i="41"/>
  <c r="E1508" i="41"/>
  <c r="B1508" i="41"/>
  <c r="K1507" i="41"/>
  <c r="J1507" i="41"/>
  <c r="I1507" i="41"/>
  <c r="G1507" i="41"/>
  <c r="E1507" i="41"/>
  <c r="B1507" i="41"/>
  <c r="K1506" i="41"/>
  <c r="J1506" i="41"/>
  <c r="I1506" i="41"/>
  <c r="G1506" i="41"/>
  <c r="E1506" i="41"/>
  <c r="B1506" i="41"/>
  <c r="K1505" i="41"/>
  <c r="J1505" i="41"/>
  <c r="I1505" i="41"/>
  <c r="G1505" i="41"/>
  <c r="E1505" i="41"/>
  <c r="B1505" i="41"/>
  <c r="K1504" i="41"/>
  <c r="J1504" i="41"/>
  <c r="I1504" i="41"/>
  <c r="G1504" i="41"/>
  <c r="E1504" i="41"/>
  <c r="B1504" i="41"/>
  <c r="K1503" i="41"/>
  <c r="J1503" i="41"/>
  <c r="I1503" i="41"/>
  <c r="G1503" i="41"/>
  <c r="E1503" i="41"/>
  <c r="B1503" i="41"/>
  <c r="K1502" i="41"/>
  <c r="J1502" i="41"/>
  <c r="I1502" i="41"/>
  <c r="G1502" i="41"/>
  <c r="E1502" i="41"/>
  <c r="B1502" i="41"/>
  <c r="K1501" i="41"/>
  <c r="J1501" i="41"/>
  <c r="I1501" i="41"/>
  <c r="G1501" i="41"/>
  <c r="E1501" i="41"/>
  <c r="B1501" i="41"/>
  <c r="K1500" i="41"/>
  <c r="J1500" i="41"/>
  <c r="I1500" i="41"/>
  <c r="G1500" i="41"/>
  <c r="E1500" i="41"/>
  <c r="B1500" i="41"/>
  <c r="K1499" i="41"/>
  <c r="J1499" i="41"/>
  <c r="I1499" i="41"/>
  <c r="G1499" i="41"/>
  <c r="E1499" i="41"/>
  <c r="B1499" i="41"/>
  <c r="K1498" i="41"/>
  <c r="J1498" i="41"/>
  <c r="I1498" i="41"/>
  <c r="G1498" i="41"/>
  <c r="E1498" i="41"/>
  <c r="B1498" i="41"/>
  <c r="K1497" i="41"/>
  <c r="J1497" i="41"/>
  <c r="I1497" i="41"/>
  <c r="G1497" i="41"/>
  <c r="E1497" i="41"/>
  <c r="B1497" i="41"/>
  <c r="I1483" i="41"/>
  <c r="N1483" i="41" s="1"/>
  <c r="H1478" i="41"/>
  <c r="F1478" i="41"/>
  <c r="D1478" i="41"/>
  <c r="K1477" i="41"/>
  <c r="J1477" i="41"/>
  <c r="I1477" i="41"/>
  <c r="G1477" i="41"/>
  <c r="E1477" i="41"/>
  <c r="B1477" i="41"/>
  <c r="K1475" i="41"/>
  <c r="J1475" i="41"/>
  <c r="I1475" i="41"/>
  <c r="G1475" i="41"/>
  <c r="E1475" i="41"/>
  <c r="B1475" i="41"/>
  <c r="K1474" i="41"/>
  <c r="J1474" i="41"/>
  <c r="I1474" i="41"/>
  <c r="G1474" i="41"/>
  <c r="E1474" i="41"/>
  <c r="B1474" i="41"/>
  <c r="K1473" i="41"/>
  <c r="J1473" i="41"/>
  <c r="I1473" i="41"/>
  <c r="G1473" i="41"/>
  <c r="E1473" i="41"/>
  <c r="B1473" i="41"/>
  <c r="K1472" i="41"/>
  <c r="J1472" i="41"/>
  <c r="I1472" i="41"/>
  <c r="G1472" i="41"/>
  <c r="E1472" i="41"/>
  <c r="B1472" i="41"/>
  <c r="K1471" i="41"/>
  <c r="J1471" i="41"/>
  <c r="I1471" i="41"/>
  <c r="G1471" i="41"/>
  <c r="E1471" i="41"/>
  <c r="B1471" i="41"/>
  <c r="K1470" i="41"/>
  <c r="J1470" i="41"/>
  <c r="I1470" i="41"/>
  <c r="G1470" i="41"/>
  <c r="E1470" i="41"/>
  <c r="B1470" i="41"/>
  <c r="K1469" i="41"/>
  <c r="J1469" i="41"/>
  <c r="I1469" i="41"/>
  <c r="G1469" i="41"/>
  <c r="E1469" i="41"/>
  <c r="B1469" i="41"/>
  <c r="K1468" i="41"/>
  <c r="J1468" i="41"/>
  <c r="I1468" i="41"/>
  <c r="G1468" i="41"/>
  <c r="E1468" i="41"/>
  <c r="B1468" i="41"/>
  <c r="K1467" i="41"/>
  <c r="J1467" i="41"/>
  <c r="I1467" i="41"/>
  <c r="G1467" i="41"/>
  <c r="E1467" i="41"/>
  <c r="B1467" i="41"/>
  <c r="K1466" i="41"/>
  <c r="J1466" i="41"/>
  <c r="I1466" i="41"/>
  <c r="G1466" i="41"/>
  <c r="E1466" i="41"/>
  <c r="B1466" i="41"/>
  <c r="K1465" i="41"/>
  <c r="J1465" i="41"/>
  <c r="I1465" i="41"/>
  <c r="G1465" i="41"/>
  <c r="E1465" i="41"/>
  <c r="B1465" i="41"/>
  <c r="K1464" i="41"/>
  <c r="J1464" i="41"/>
  <c r="I1464" i="41"/>
  <c r="G1464" i="41"/>
  <c r="E1464" i="41"/>
  <c r="B1464" i="41"/>
  <c r="K1463" i="41"/>
  <c r="J1463" i="41"/>
  <c r="I1463" i="41"/>
  <c r="G1463" i="41"/>
  <c r="E1463" i="41"/>
  <c r="B1463" i="41"/>
  <c r="K1462" i="41"/>
  <c r="J1462" i="41"/>
  <c r="I1462" i="41"/>
  <c r="G1462" i="41"/>
  <c r="E1462" i="41"/>
  <c r="B1462" i="41"/>
  <c r="K1461" i="41"/>
  <c r="J1461" i="41"/>
  <c r="I1461" i="41"/>
  <c r="G1461" i="41"/>
  <c r="E1461" i="41"/>
  <c r="B1461" i="41"/>
  <c r="K1460" i="41"/>
  <c r="J1460" i="41"/>
  <c r="I1460" i="41"/>
  <c r="G1460" i="41"/>
  <c r="E1460" i="41"/>
  <c r="B1460" i="41"/>
  <c r="K1459" i="41"/>
  <c r="J1459" i="41"/>
  <c r="I1459" i="41"/>
  <c r="G1459" i="41"/>
  <c r="E1459" i="41"/>
  <c r="B1459" i="41"/>
  <c r="K1458" i="41"/>
  <c r="J1458" i="41"/>
  <c r="I1458" i="41"/>
  <c r="G1458" i="41"/>
  <c r="E1458" i="41"/>
  <c r="B1458" i="41"/>
  <c r="K1457" i="41"/>
  <c r="J1457" i="41"/>
  <c r="I1457" i="41"/>
  <c r="G1457" i="41"/>
  <c r="E1457" i="41"/>
  <c r="B1457" i="41"/>
  <c r="K1456" i="41"/>
  <c r="J1456" i="41"/>
  <c r="I1456" i="41"/>
  <c r="G1456" i="41"/>
  <c r="E1456" i="41"/>
  <c r="B1456" i="41"/>
  <c r="K1455" i="41"/>
  <c r="J1455" i="41"/>
  <c r="I1455" i="41"/>
  <c r="G1455" i="41"/>
  <c r="E1455" i="41"/>
  <c r="B1455" i="41"/>
  <c r="K1454" i="41"/>
  <c r="J1454" i="41"/>
  <c r="I1454" i="41"/>
  <c r="G1454" i="41"/>
  <c r="E1454" i="41"/>
  <c r="B1454" i="41"/>
  <c r="K1453" i="41"/>
  <c r="J1453" i="41"/>
  <c r="I1453" i="41"/>
  <c r="G1453" i="41"/>
  <c r="E1453" i="41"/>
  <c r="B1453" i="41"/>
  <c r="K1452" i="41"/>
  <c r="J1452" i="41"/>
  <c r="I1452" i="41"/>
  <c r="G1452" i="41"/>
  <c r="E1452" i="41"/>
  <c r="B1452" i="41"/>
  <c r="K1451" i="41"/>
  <c r="J1451" i="41"/>
  <c r="I1451" i="41"/>
  <c r="G1451" i="41"/>
  <c r="E1451" i="41"/>
  <c r="B1451" i="41"/>
  <c r="I1438" i="41"/>
  <c r="N1438" i="41" s="1"/>
  <c r="H1433" i="41"/>
  <c r="F1433" i="41"/>
  <c r="D1433" i="41"/>
  <c r="K1432" i="41"/>
  <c r="J1432" i="41"/>
  <c r="I1432" i="41"/>
  <c r="G1432" i="41"/>
  <c r="E1432" i="41"/>
  <c r="B1432" i="41"/>
  <c r="K1430" i="41"/>
  <c r="J1430" i="41"/>
  <c r="I1430" i="41"/>
  <c r="G1430" i="41"/>
  <c r="E1430" i="41"/>
  <c r="B1430" i="41"/>
  <c r="K1429" i="41"/>
  <c r="J1429" i="41"/>
  <c r="I1429" i="41"/>
  <c r="G1429" i="41"/>
  <c r="E1429" i="41"/>
  <c r="B1429" i="41"/>
  <c r="K1428" i="41"/>
  <c r="J1428" i="41"/>
  <c r="I1428" i="41"/>
  <c r="G1428" i="41"/>
  <c r="E1428" i="41"/>
  <c r="B1428" i="41"/>
  <c r="K1427" i="41"/>
  <c r="J1427" i="41"/>
  <c r="I1427" i="41"/>
  <c r="G1427" i="41"/>
  <c r="E1427" i="41"/>
  <c r="B1427" i="41"/>
  <c r="K1426" i="41"/>
  <c r="J1426" i="41"/>
  <c r="I1426" i="41"/>
  <c r="G1426" i="41"/>
  <c r="E1426" i="41"/>
  <c r="B1426" i="41"/>
  <c r="K1425" i="41"/>
  <c r="J1425" i="41"/>
  <c r="I1425" i="41"/>
  <c r="G1425" i="41"/>
  <c r="E1425" i="41"/>
  <c r="B1425" i="41"/>
  <c r="K1424" i="41"/>
  <c r="J1424" i="41"/>
  <c r="I1424" i="41"/>
  <c r="G1424" i="41"/>
  <c r="E1424" i="41"/>
  <c r="B1424" i="41"/>
  <c r="K1423" i="41"/>
  <c r="J1423" i="41"/>
  <c r="I1423" i="41"/>
  <c r="G1423" i="41"/>
  <c r="E1423" i="41"/>
  <c r="B1423" i="41"/>
  <c r="K1422" i="41"/>
  <c r="J1422" i="41"/>
  <c r="I1422" i="41"/>
  <c r="G1422" i="41"/>
  <c r="E1422" i="41"/>
  <c r="B1422" i="41"/>
  <c r="K1421" i="41"/>
  <c r="J1421" i="41"/>
  <c r="I1421" i="41"/>
  <c r="G1421" i="41"/>
  <c r="E1421" i="41"/>
  <c r="B1421" i="41"/>
  <c r="K1420" i="41"/>
  <c r="J1420" i="41"/>
  <c r="I1420" i="41"/>
  <c r="G1420" i="41"/>
  <c r="E1420" i="41"/>
  <c r="B1420" i="41"/>
  <c r="K1419" i="41"/>
  <c r="J1419" i="41"/>
  <c r="I1419" i="41"/>
  <c r="G1419" i="41"/>
  <c r="E1419" i="41"/>
  <c r="B1419" i="41"/>
  <c r="K1418" i="41"/>
  <c r="J1418" i="41"/>
  <c r="I1418" i="41"/>
  <c r="G1418" i="41"/>
  <c r="E1418" i="41"/>
  <c r="B1418" i="41"/>
  <c r="K1417" i="41"/>
  <c r="J1417" i="41"/>
  <c r="I1417" i="41"/>
  <c r="G1417" i="41"/>
  <c r="E1417" i="41"/>
  <c r="B1417" i="41"/>
  <c r="K1416" i="41"/>
  <c r="J1416" i="41"/>
  <c r="I1416" i="41"/>
  <c r="G1416" i="41"/>
  <c r="E1416" i="41"/>
  <c r="B1416" i="41"/>
  <c r="K1415" i="41"/>
  <c r="J1415" i="41"/>
  <c r="I1415" i="41"/>
  <c r="G1415" i="41"/>
  <c r="E1415" i="41"/>
  <c r="B1415" i="41"/>
  <c r="K1414" i="41"/>
  <c r="J1414" i="41"/>
  <c r="I1414" i="41"/>
  <c r="G1414" i="41"/>
  <c r="E1414" i="41"/>
  <c r="B1414" i="41"/>
  <c r="K1413" i="41"/>
  <c r="J1413" i="41"/>
  <c r="I1413" i="41"/>
  <c r="G1413" i="41"/>
  <c r="E1413" i="41"/>
  <c r="B1413" i="41"/>
  <c r="K1412" i="41"/>
  <c r="J1412" i="41"/>
  <c r="I1412" i="41"/>
  <c r="G1412" i="41"/>
  <c r="E1412" i="41"/>
  <c r="B1412" i="41"/>
  <c r="K1411" i="41"/>
  <c r="J1411" i="41"/>
  <c r="I1411" i="41"/>
  <c r="G1411" i="41"/>
  <c r="E1411" i="41"/>
  <c r="B1411" i="41"/>
  <c r="K1410" i="41"/>
  <c r="J1410" i="41"/>
  <c r="I1410" i="41"/>
  <c r="G1410" i="41"/>
  <c r="E1410" i="41"/>
  <c r="B1410" i="41"/>
  <c r="K1409" i="41"/>
  <c r="J1409" i="41"/>
  <c r="I1409" i="41"/>
  <c r="G1409" i="41"/>
  <c r="E1409" i="41"/>
  <c r="B1409" i="41"/>
  <c r="K1408" i="41"/>
  <c r="J1408" i="41"/>
  <c r="I1408" i="41"/>
  <c r="G1408" i="41"/>
  <c r="E1408" i="41"/>
  <c r="B1408" i="41"/>
  <c r="K1407" i="41"/>
  <c r="J1407" i="41"/>
  <c r="I1407" i="41"/>
  <c r="G1407" i="41"/>
  <c r="E1407" i="41"/>
  <c r="B1407" i="41"/>
  <c r="K1406" i="41"/>
  <c r="J1406" i="41"/>
  <c r="I1406" i="41"/>
  <c r="G1406" i="41"/>
  <c r="E1406" i="41"/>
  <c r="B1406" i="41"/>
  <c r="I1393" i="41"/>
  <c r="N1393" i="41" s="1"/>
  <c r="H1388" i="41"/>
  <c r="F1388" i="41"/>
  <c r="D1388" i="41"/>
  <c r="K1387" i="41"/>
  <c r="J1387" i="41"/>
  <c r="I1387" i="41"/>
  <c r="G1387" i="41"/>
  <c r="E1387" i="41"/>
  <c r="B1387" i="41"/>
  <c r="K1385" i="41"/>
  <c r="J1385" i="41"/>
  <c r="I1385" i="41"/>
  <c r="G1385" i="41"/>
  <c r="E1385" i="41"/>
  <c r="B1385" i="41"/>
  <c r="K1384" i="41"/>
  <c r="J1384" i="41"/>
  <c r="I1384" i="41"/>
  <c r="G1384" i="41"/>
  <c r="E1384" i="41"/>
  <c r="B1384" i="41"/>
  <c r="K1383" i="41"/>
  <c r="J1383" i="41"/>
  <c r="I1383" i="41"/>
  <c r="G1383" i="41"/>
  <c r="E1383" i="41"/>
  <c r="B1383" i="41"/>
  <c r="K1382" i="41"/>
  <c r="J1382" i="41"/>
  <c r="I1382" i="41"/>
  <c r="G1382" i="41"/>
  <c r="E1382" i="41"/>
  <c r="B1382" i="41"/>
  <c r="K1381" i="41"/>
  <c r="J1381" i="41"/>
  <c r="I1381" i="41"/>
  <c r="G1381" i="41"/>
  <c r="E1381" i="41"/>
  <c r="B1381" i="41"/>
  <c r="K1380" i="41"/>
  <c r="J1380" i="41"/>
  <c r="I1380" i="41"/>
  <c r="G1380" i="41"/>
  <c r="E1380" i="41"/>
  <c r="B1380" i="41"/>
  <c r="K1379" i="41"/>
  <c r="J1379" i="41"/>
  <c r="I1379" i="41"/>
  <c r="G1379" i="41"/>
  <c r="E1379" i="41"/>
  <c r="B1379" i="41"/>
  <c r="K1378" i="41"/>
  <c r="J1378" i="41"/>
  <c r="I1378" i="41"/>
  <c r="G1378" i="41"/>
  <c r="E1378" i="41"/>
  <c r="B1378" i="41"/>
  <c r="K1377" i="41"/>
  <c r="J1377" i="41"/>
  <c r="I1377" i="41"/>
  <c r="G1377" i="41"/>
  <c r="E1377" i="41"/>
  <c r="B1377" i="41"/>
  <c r="K1376" i="41"/>
  <c r="J1376" i="41"/>
  <c r="I1376" i="41"/>
  <c r="G1376" i="41"/>
  <c r="E1376" i="41"/>
  <c r="B1376" i="41"/>
  <c r="K1375" i="41"/>
  <c r="J1375" i="41"/>
  <c r="I1375" i="41"/>
  <c r="G1375" i="41"/>
  <c r="E1375" i="41"/>
  <c r="B1375" i="41"/>
  <c r="K1374" i="41"/>
  <c r="J1374" i="41"/>
  <c r="I1374" i="41"/>
  <c r="G1374" i="41"/>
  <c r="E1374" i="41"/>
  <c r="B1374" i="41"/>
  <c r="K1373" i="41"/>
  <c r="J1373" i="41"/>
  <c r="I1373" i="41"/>
  <c r="G1373" i="41"/>
  <c r="E1373" i="41"/>
  <c r="B1373" i="41"/>
  <c r="K1372" i="41"/>
  <c r="J1372" i="41"/>
  <c r="I1372" i="41"/>
  <c r="G1372" i="41"/>
  <c r="E1372" i="41"/>
  <c r="B1372" i="41"/>
  <c r="K1371" i="41"/>
  <c r="J1371" i="41"/>
  <c r="I1371" i="41"/>
  <c r="G1371" i="41"/>
  <c r="E1371" i="41"/>
  <c r="B1371" i="41"/>
  <c r="K1370" i="41"/>
  <c r="J1370" i="41"/>
  <c r="I1370" i="41"/>
  <c r="G1370" i="41"/>
  <c r="E1370" i="41"/>
  <c r="B1370" i="41"/>
  <c r="K1369" i="41"/>
  <c r="J1369" i="41"/>
  <c r="I1369" i="41"/>
  <c r="G1369" i="41"/>
  <c r="E1369" i="41"/>
  <c r="B1369" i="41"/>
  <c r="K1368" i="41"/>
  <c r="J1368" i="41"/>
  <c r="I1368" i="41"/>
  <c r="G1368" i="41"/>
  <c r="E1368" i="41"/>
  <c r="B1368" i="41"/>
  <c r="K1367" i="41"/>
  <c r="J1367" i="41"/>
  <c r="I1367" i="41"/>
  <c r="G1367" i="41"/>
  <c r="E1367" i="41"/>
  <c r="B1367" i="41"/>
  <c r="K1366" i="41"/>
  <c r="J1366" i="41"/>
  <c r="I1366" i="41"/>
  <c r="G1366" i="41"/>
  <c r="E1366" i="41"/>
  <c r="B1366" i="41"/>
  <c r="K1365" i="41"/>
  <c r="J1365" i="41"/>
  <c r="I1365" i="41"/>
  <c r="G1365" i="41"/>
  <c r="E1365" i="41"/>
  <c r="B1365" i="41"/>
  <c r="K1364" i="41"/>
  <c r="J1364" i="41"/>
  <c r="I1364" i="41"/>
  <c r="G1364" i="41"/>
  <c r="E1364" i="41"/>
  <c r="B1364" i="41"/>
  <c r="K1363" i="41"/>
  <c r="J1363" i="41"/>
  <c r="I1363" i="41"/>
  <c r="G1363" i="41"/>
  <c r="E1363" i="41"/>
  <c r="B1363" i="41"/>
  <c r="K1362" i="41"/>
  <c r="J1362" i="41"/>
  <c r="I1362" i="41"/>
  <c r="G1362" i="41"/>
  <c r="E1362" i="41"/>
  <c r="B1362" i="41"/>
  <c r="K1361" i="41"/>
  <c r="J1361" i="41"/>
  <c r="I1361" i="41"/>
  <c r="G1361" i="41"/>
  <c r="E1361" i="41"/>
  <c r="B1361" i="41"/>
  <c r="I1348" i="41"/>
  <c r="N1348" i="41" s="1"/>
  <c r="H1343" i="41"/>
  <c r="F1343" i="41"/>
  <c r="D1343" i="41"/>
  <c r="K1342" i="41"/>
  <c r="J1342" i="41"/>
  <c r="I1342" i="41"/>
  <c r="G1342" i="41"/>
  <c r="E1342" i="41"/>
  <c r="B1342" i="41"/>
  <c r="K1340" i="41"/>
  <c r="J1340" i="41"/>
  <c r="I1340" i="41"/>
  <c r="G1340" i="41"/>
  <c r="E1340" i="41"/>
  <c r="B1340" i="41"/>
  <c r="K1339" i="41"/>
  <c r="J1339" i="41"/>
  <c r="I1339" i="41"/>
  <c r="G1339" i="41"/>
  <c r="E1339" i="41"/>
  <c r="B1339" i="41"/>
  <c r="K1338" i="41"/>
  <c r="J1338" i="41"/>
  <c r="I1338" i="41"/>
  <c r="G1338" i="41"/>
  <c r="E1338" i="41"/>
  <c r="B1338" i="41"/>
  <c r="K1337" i="41"/>
  <c r="J1337" i="41"/>
  <c r="I1337" i="41"/>
  <c r="G1337" i="41"/>
  <c r="E1337" i="41"/>
  <c r="B1337" i="41"/>
  <c r="K1336" i="41"/>
  <c r="J1336" i="41"/>
  <c r="I1336" i="41"/>
  <c r="G1336" i="41"/>
  <c r="E1336" i="41"/>
  <c r="B1336" i="41"/>
  <c r="K1335" i="41"/>
  <c r="J1335" i="41"/>
  <c r="I1335" i="41"/>
  <c r="G1335" i="41"/>
  <c r="E1335" i="41"/>
  <c r="B1335" i="41"/>
  <c r="K1334" i="41"/>
  <c r="J1334" i="41"/>
  <c r="I1334" i="41"/>
  <c r="G1334" i="41"/>
  <c r="E1334" i="41"/>
  <c r="B1334" i="41"/>
  <c r="K1333" i="41"/>
  <c r="J1333" i="41"/>
  <c r="I1333" i="41"/>
  <c r="G1333" i="41"/>
  <c r="E1333" i="41"/>
  <c r="B1333" i="41"/>
  <c r="K1332" i="41"/>
  <c r="J1332" i="41"/>
  <c r="I1332" i="41"/>
  <c r="G1332" i="41"/>
  <c r="E1332" i="41"/>
  <c r="B1332" i="41"/>
  <c r="K1331" i="41"/>
  <c r="J1331" i="41"/>
  <c r="I1331" i="41"/>
  <c r="G1331" i="41"/>
  <c r="E1331" i="41"/>
  <c r="B1331" i="41"/>
  <c r="K1330" i="41"/>
  <c r="J1330" i="41"/>
  <c r="I1330" i="41"/>
  <c r="G1330" i="41"/>
  <c r="E1330" i="41"/>
  <c r="B1330" i="41"/>
  <c r="K1329" i="41"/>
  <c r="J1329" i="41"/>
  <c r="I1329" i="41"/>
  <c r="G1329" i="41"/>
  <c r="E1329" i="41"/>
  <c r="B1329" i="41"/>
  <c r="K1328" i="41"/>
  <c r="J1328" i="41"/>
  <c r="I1328" i="41"/>
  <c r="G1328" i="41"/>
  <c r="E1328" i="41"/>
  <c r="B1328" i="41"/>
  <c r="K1327" i="41"/>
  <c r="J1327" i="41"/>
  <c r="I1327" i="41"/>
  <c r="G1327" i="41"/>
  <c r="E1327" i="41"/>
  <c r="B1327" i="41"/>
  <c r="K1326" i="41"/>
  <c r="J1326" i="41"/>
  <c r="I1326" i="41"/>
  <c r="G1326" i="41"/>
  <c r="E1326" i="41"/>
  <c r="B1326" i="41"/>
  <c r="K1325" i="41"/>
  <c r="J1325" i="41"/>
  <c r="I1325" i="41"/>
  <c r="G1325" i="41"/>
  <c r="E1325" i="41"/>
  <c r="B1325" i="41"/>
  <c r="K1324" i="41"/>
  <c r="J1324" i="41"/>
  <c r="I1324" i="41"/>
  <c r="G1324" i="41"/>
  <c r="E1324" i="41"/>
  <c r="B1324" i="41"/>
  <c r="K1323" i="41"/>
  <c r="J1323" i="41"/>
  <c r="I1323" i="41"/>
  <c r="G1323" i="41"/>
  <c r="E1323" i="41"/>
  <c r="B1323" i="41"/>
  <c r="K1322" i="41"/>
  <c r="J1322" i="41"/>
  <c r="I1322" i="41"/>
  <c r="G1322" i="41"/>
  <c r="E1322" i="41"/>
  <c r="B1322" i="41"/>
  <c r="K1321" i="41"/>
  <c r="J1321" i="41"/>
  <c r="I1321" i="41"/>
  <c r="G1321" i="41"/>
  <c r="E1321" i="41"/>
  <c r="B1321" i="41"/>
  <c r="K1320" i="41"/>
  <c r="J1320" i="41"/>
  <c r="I1320" i="41"/>
  <c r="G1320" i="41"/>
  <c r="E1320" i="41"/>
  <c r="B1320" i="41"/>
  <c r="K1319" i="41"/>
  <c r="J1319" i="41"/>
  <c r="I1319" i="41"/>
  <c r="G1319" i="41"/>
  <c r="E1319" i="41"/>
  <c r="B1319" i="41"/>
  <c r="K1318" i="41"/>
  <c r="J1318" i="41"/>
  <c r="I1318" i="41"/>
  <c r="G1318" i="41"/>
  <c r="E1318" i="41"/>
  <c r="B1318" i="41"/>
  <c r="K1317" i="41"/>
  <c r="J1317" i="41"/>
  <c r="I1317" i="41"/>
  <c r="G1317" i="41"/>
  <c r="E1317" i="41"/>
  <c r="B1317" i="41"/>
  <c r="K1316" i="41"/>
  <c r="J1316" i="41"/>
  <c r="I1316" i="41"/>
  <c r="G1316" i="41"/>
  <c r="E1316" i="41"/>
  <c r="B1316" i="41"/>
  <c r="I1303" i="41"/>
  <c r="N1303" i="41" s="1"/>
  <c r="H1298" i="41"/>
  <c r="F1298" i="41"/>
  <c r="D1298" i="41"/>
  <c r="K1297" i="41"/>
  <c r="J1297" i="41"/>
  <c r="I1297" i="41"/>
  <c r="G1297" i="41"/>
  <c r="E1297" i="41"/>
  <c r="B1297" i="41"/>
  <c r="K1295" i="41"/>
  <c r="J1295" i="41"/>
  <c r="I1295" i="41"/>
  <c r="G1295" i="41"/>
  <c r="E1295" i="41"/>
  <c r="B1295" i="41"/>
  <c r="K1294" i="41"/>
  <c r="J1294" i="41"/>
  <c r="I1294" i="41"/>
  <c r="G1294" i="41"/>
  <c r="E1294" i="41"/>
  <c r="B1294" i="41"/>
  <c r="K1293" i="41"/>
  <c r="J1293" i="41"/>
  <c r="I1293" i="41"/>
  <c r="G1293" i="41"/>
  <c r="E1293" i="41"/>
  <c r="B1293" i="41"/>
  <c r="K1292" i="41"/>
  <c r="J1292" i="41"/>
  <c r="I1292" i="41"/>
  <c r="G1292" i="41"/>
  <c r="E1292" i="41"/>
  <c r="B1292" i="41"/>
  <c r="K1291" i="41"/>
  <c r="J1291" i="41"/>
  <c r="I1291" i="41"/>
  <c r="G1291" i="41"/>
  <c r="E1291" i="41"/>
  <c r="B1291" i="41"/>
  <c r="K1290" i="41"/>
  <c r="J1290" i="41"/>
  <c r="I1290" i="41"/>
  <c r="G1290" i="41"/>
  <c r="E1290" i="41"/>
  <c r="B1290" i="41"/>
  <c r="K1289" i="41"/>
  <c r="J1289" i="41"/>
  <c r="I1289" i="41"/>
  <c r="G1289" i="41"/>
  <c r="E1289" i="41"/>
  <c r="B1289" i="41"/>
  <c r="K1288" i="41"/>
  <c r="J1288" i="41"/>
  <c r="I1288" i="41"/>
  <c r="G1288" i="41"/>
  <c r="E1288" i="41"/>
  <c r="B1288" i="41"/>
  <c r="K1287" i="41"/>
  <c r="J1287" i="41"/>
  <c r="I1287" i="41"/>
  <c r="G1287" i="41"/>
  <c r="E1287" i="41"/>
  <c r="B1287" i="41"/>
  <c r="K1286" i="41"/>
  <c r="J1286" i="41"/>
  <c r="I1286" i="41"/>
  <c r="G1286" i="41"/>
  <c r="E1286" i="41"/>
  <c r="B1286" i="41"/>
  <c r="K1285" i="41"/>
  <c r="J1285" i="41"/>
  <c r="I1285" i="41"/>
  <c r="G1285" i="41"/>
  <c r="E1285" i="41"/>
  <c r="B1285" i="41"/>
  <c r="K1284" i="41"/>
  <c r="J1284" i="41"/>
  <c r="I1284" i="41"/>
  <c r="G1284" i="41"/>
  <c r="E1284" i="41"/>
  <c r="B1284" i="41"/>
  <c r="K1283" i="41"/>
  <c r="J1283" i="41"/>
  <c r="I1283" i="41"/>
  <c r="G1283" i="41"/>
  <c r="E1283" i="41"/>
  <c r="B1283" i="41"/>
  <c r="K1282" i="41"/>
  <c r="J1282" i="41"/>
  <c r="I1282" i="41"/>
  <c r="G1282" i="41"/>
  <c r="E1282" i="41"/>
  <c r="B1282" i="41"/>
  <c r="K1281" i="41"/>
  <c r="J1281" i="41"/>
  <c r="I1281" i="41"/>
  <c r="G1281" i="41"/>
  <c r="E1281" i="41"/>
  <c r="B1281" i="41"/>
  <c r="K1280" i="41"/>
  <c r="J1280" i="41"/>
  <c r="I1280" i="41"/>
  <c r="G1280" i="41"/>
  <c r="E1280" i="41"/>
  <c r="B1280" i="41"/>
  <c r="K1279" i="41"/>
  <c r="J1279" i="41"/>
  <c r="I1279" i="41"/>
  <c r="G1279" i="41"/>
  <c r="E1279" i="41"/>
  <c r="B1279" i="41"/>
  <c r="K1278" i="41"/>
  <c r="J1278" i="41"/>
  <c r="I1278" i="41"/>
  <c r="G1278" i="41"/>
  <c r="E1278" i="41"/>
  <c r="B1278" i="41"/>
  <c r="K1277" i="41"/>
  <c r="J1277" i="41"/>
  <c r="I1277" i="41"/>
  <c r="G1277" i="41"/>
  <c r="E1277" i="41"/>
  <c r="B1277" i="41"/>
  <c r="K1276" i="41"/>
  <c r="J1276" i="41"/>
  <c r="I1276" i="41"/>
  <c r="G1276" i="41"/>
  <c r="E1276" i="41"/>
  <c r="B1276" i="41"/>
  <c r="K1275" i="41"/>
  <c r="J1275" i="41"/>
  <c r="I1275" i="41"/>
  <c r="G1275" i="41"/>
  <c r="E1275" i="41"/>
  <c r="B1275" i="41"/>
  <c r="K1274" i="41"/>
  <c r="J1274" i="41"/>
  <c r="I1274" i="41"/>
  <c r="G1274" i="41"/>
  <c r="E1274" i="41"/>
  <c r="B1274" i="41"/>
  <c r="K1273" i="41"/>
  <c r="J1273" i="41"/>
  <c r="I1273" i="41"/>
  <c r="G1273" i="41"/>
  <c r="E1273" i="41"/>
  <c r="B1273" i="41"/>
  <c r="K1272" i="41"/>
  <c r="J1272" i="41"/>
  <c r="I1272" i="41"/>
  <c r="G1272" i="41"/>
  <c r="E1272" i="41"/>
  <c r="B1272" i="41"/>
  <c r="K1271" i="41"/>
  <c r="J1271" i="41"/>
  <c r="I1271" i="41"/>
  <c r="G1271" i="41"/>
  <c r="E1271" i="41"/>
  <c r="B1271" i="41"/>
  <c r="I1258" i="41"/>
  <c r="N1258" i="41" s="1"/>
  <c r="H1253" i="41"/>
  <c r="F1253" i="41"/>
  <c r="D1253" i="41"/>
  <c r="K1252" i="41"/>
  <c r="J1252" i="41"/>
  <c r="I1252" i="41"/>
  <c r="G1252" i="41"/>
  <c r="E1252" i="41"/>
  <c r="B1252" i="41"/>
  <c r="K1250" i="41"/>
  <c r="J1250" i="41"/>
  <c r="I1250" i="41"/>
  <c r="G1250" i="41"/>
  <c r="E1250" i="41"/>
  <c r="B1250" i="41"/>
  <c r="K1249" i="41"/>
  <c r="J1249" i="41"/>
  <c r="I1249" i="41"/>
  <c r="G1249" i="41"/>
  <c r="E1249" i="41"/>
  <c r="B1249" i="41"/>
  <c r="K1248" i="41"/>
  <c r="J1248" i="41"/>
  <c r="I1248" i="41"/>
  <c r="G1248" i="41"/>
  <c r="E1248" i="41"/>
  <c r="B1248" i="41"/>
  <c r="K1247" i="41"/>
  <c r="J1247" i="41"/>
  <c r="I1247" i="41"/>
  <c r="G1247" i="41"/>
  <c r="E1247" i="41"/>
  <c r="B1247" i="41"/>
  <c r="K1246" i="41"/>
  <c r="J1246" i="41"/>
  <c r="I1246" i="41"/>
  <c r="G1246" i="41"/>
  <c r="E1246" i="41"/>
  <c r="B1246" i="41"/>
  <c r="K1245" i="41"/>
  <c r="J1245" i="41"/>
  <c r="I1245" i="41"/>
  <c r="G1245" i="41"/>
  <c r="E1245" i="41"/>
  <c r="B1245" i="41"/>
  <c r="K1244" i="41"/>
  <c r="J1244" i="41"/>
  <c r="I1244" i="41"/>
  <c r="G1244" i="41"/>
  <c r="E1244" i="41"/>
  <c r="B1244" i="41"/>
  <c r="K1243" i="41"/>
  <c r="J1243" i="41"/>
  <c r="I1243" i="41"/>
  <c r="G1243" i="41"/>
  <c r="E1243" i="41"/>
  <c r="B1243" i="41"/>
  <c r="K1242" i="41"/>
  <c r="J1242" i="41"/>
  <c r="I1242" i="41"/>
  <c r="G1242" i="41"/>
  <c r="E1242" i="41"/>
  <c r="B1242" i="41"/>
  <c r="K1241" i="41"/>
  <c r="J1241" i="41"/>
  <c r="I1241" i="41"/>
  <c r="G1241" i="41"/>
  <c r="E1241" i="41"/>
  <c r="B1241" i="41"/>
  <c r="K1240" i="41"/>
  <c r="J1240" i="41"/>
  <c r="I1240" i="41"/>
  <c r="G1240" i="41"/>
  <c r="E1240" i="41"/>
  <c r="B1240" i="41"/>
  <c r="K1239" i="41"/>
  <c r="J1239" i="41"/>
  <c r="I1239" i="41"/>
  <c r="G1239" i="41"/>
  <c r="E1239" i="41"/>
  <c r="B1239" i="41"/>
  <c r="K1238" i="41"/>
  <c r="J1238" i="41"/>
  <c r="I1238" i="41"/>
  <c r="G1238" i="41"/>
  <c r="E1238" i="41"/>
  <c r="B1238" i="41"/>
  <c r="K1237" i="41"/>
  <c r="J1237" i="41"/>
  <c r="I1237" i="41"/>
  <c r="G1237" i="41"/>
  <c r="E1237" i="41"/>
  <c r="B1237" i="41"/>
  <c r="K1236" i="41"/>
  <c r="J1236" i="41"/>
  <c r="I1236" i="41"/>
  <c r="G1236" i="41"/>
  <c r="E1236" i="41"/>
  <c r="B1236" i="41"/>
  <c r="K1235" i="41"/>
  <c r="J1235" i="41"/>
  <c r="I1235" i="41"/>
  <c r="G1235" i="41"/>
  <c r="E1235" i="41"/>
  <c r="B1235" i="41"/>
  <c r="K1234" i="41"/>
  <c r="J1234" i="41"/>
  <c r="I1234" i="41"/>
  <c r="G1234" i="41"/>
  <c r="E1234" i="41"/>
  <c r="B1234" i="41"/>
  <c r="K1233" i="41"/>
  <c r="J1233" i="41"/>
  <c r="I1233" i="41"/>
  <c r="G1233" i="41"/>
  <c r="E1233" i="41"/>
  <c r="B1233" i="41"/>
  <c r="K1232" i="41"/>
  <c r="J1232" i="41"/>
  <c r="I1232" i="41"/>
  <c r="G1232" i="41"/>
  <c r="E1232" i="41"/>
  <c r="B1232" i="41"/>
  <c r="K1231" i="41"/>
  <c r="J1231" i="41"/>
  <c r="I1231" i="41"/>
  <c r="G1231" i="41"/>
  <c r="E1231" i="41"/>
  <c r="B1231" i="41"/>
  <c r="K1230" i="41"/>
  <c r="J1230" i="41"/>
  <c r="I1230" i="41"/>
  <c r="G1230" i="41"/>
  <c r="E1230" i="41"/>
  <c r="B1230" i="41"/>
  <c r="K1229" i="41"/>
  <c r="J1229" i="41"/>
  <c r="I1229" i="41"/>
  <c r="G1229" i="41"/>
  <c r="E1229" i="41"/>
  <c r="B1229" i="41"/>
  <c r="K1228" i="41"/>
  <c r="J1228" i="41"/>
  <c r="I1228" i="41"/>
  <c r="G1228" i="41"/>
  <c r="E1228" i="41"/>
  <c r="B1228" i="41"/>
  <c r="K1227" i="41"/>
  <c r="J1227" i="41"/>
  <c r="I1227" i="41"/>
  <c r="G1227" i="41"/>
  <c r="E1227" i="41"/>
  <c r="B1227" i="41"/>
  <c r="K1226" i="41"/>
  <c r="J1226" i="41"/>
  <c r="I1226" i="41"/>
  <c r="G1226" i="41"/>
  <c r="E1226" i="41"/>
  <c r="B1226" i="41"/>
  <c r="I1213" i="41"/>
  <c r="N1213" i="41" s="1"/>
  <c r="H1208" i="41"/>
  <c r="F1208" i="41"/>
  <c r="D1208" i="41"/>
  <c r="K1207" i="41"/>
  <c r="J1207" i="41"/>
  <c r="I1207" i="41"/>
  <c r="G1207" i="41"/>
  <c r="E1207" i="41"/>
  <c r="B1207" i="41"/>
  <c r="K1205" i="41"/>
  <c r="J1205" i="41"/>
  <c r="I1205" i="41"/>
  <c r="G1205" i="41"/>
  <c r="E1205" i="41"/>
  <c r="B1205" i="41"/>
  <c r="K1204" i="41"/>
  <c r="J1204" i="41"/>
  <c r="I1204" i="41"/>
  <c r="G1204" i="41"/>
  <c r="E1204" i="41"/>
  <c r="B1204" i="41"/>
  <c r="K1203" i="41"/>
  <c r="J1203" i="41"/>
  <c r="I1203" i="41"/>
  <c r="G1203" i="41"/>
  <c r="E1203" i="41"/>
  <c r="B1203" i="41"/>
  <c r="K1202" i="41"/>
  <c r="J1202" i="41"/>
  <c r="I1202" i="41"/>
  <c r="G1202" i="41"/>
  <c r="E1202" i="41"/>
  <c r="B1202" i="41"/>
  <c r="K1201" i="41"/>
  <c r="J1201" i="41"/>
  <c r="I1201" i="41"/>
  <c r="G1201" i="41"/>
  <c r="E1201" i="41"/>
  <c r="B1201" i="41"/>
  <c r="K1200" i="41"/>
  <c r="J1200" i="41"/>
  <c r="I1200" i="41"/>
  <c r="G1200" i="41"/>
  <c r="E1200" i="41"/>
  <c r="B1200" i="41"/>
  <c r="K1199" i="41"/>
  <c r="J1199" i="41"/>
  <c r="I1199" i="41"/>
  <c r="G1199" i="41"/>
  <c r="E1199" i="41"/>
  <c r="B1199" i="41"/>
  <c r="K1198" i="41"/>
  <c r="J1198" i="41"/>
  <c r="I1198" i="41"/>
  <c r="G1198" i="41"/>
  <c r="E1198" i="41"/>
  <c r="B1198" i="41"/>
  <c r="K1197" i="41"/>
  <c r="J1197" i="41"/>
  <c r="I1197" i="41"/>
  <c r="G1197" i="41"/>
  <c r="E1197" i="41"/>
  <c r="B1197" i="41"/>
  <c r="K1196" i="41"/>
  <c r="J1196" i="41"/>
  <c r="I1196" i="41"/>
  <c r="G1196" i="41"/>
  <c r="E1196" i="41"/>
  <c r="B1196" i="41"/>
  <c r="K1195" i="41"/>
  <c r="J1195" i="41"/>
  <c r="I1195" i="41"/>
  <c r="G1195" i="41"/>
  <c r="E1195" i="41"/>
  <c r="B1195" i="41"/>
  <c r="K1194" i="41"/>
  <c r="J1194" i="41"/>
  <c r="I1194" i="41"/>
  <c r="G1194" i="41"/>
  <c r="E1194" i="41"/>
  <c r="B1194" i="41"/>
  <c r="K1193" i="41"/>
  <c r="J1193" i="41"/>
  <c r="I1193" i="41"/>
  <c r="G1193" i="41"/>
  <c r="E1193" i="41"/>
  <c r="B1193" i="41"/>
  <c r="K1192" i="41"/>
  <c r="J1192" i="41"/>
  <c r="I1192" i="41"/>
  <c r="G1192" i="41"/>
  <c r="E1192" i="41"/>
  <c r="B1192" i="41"/>
  <c r="K1191" i="41"/>
  <c r="J1191" i="41"/>
  <c r="I1191" i="41"/>
  <c r="G1191" i="41"/>
  <c r="E1191" i="41"/>
  <c r="B1191" i="41"/>
  <c r="K1190" i="41"/>
  <c r="J1190" i="41"/>
  <c r="I1190" i="41"/>
  <c r="G1190" i="41"/>
  <c r="E1190" i="41"/>
  <c r="B1190" i="41"/>
  <c r="K1189" i="41"/>
  <c r="J1189" i="41"/>
  <c r="I1189" i="41"/>
  <c r="G1189" i="41"/>
  <c r="E1189" i="41"/>
  <c r="B1189" i="41"/>
  <c r="K1188" i="41"/>
  <c r="J1188" i="41"/>
  <c r="I1188" i="41"/>
  <c r="G1188" i="41"/>
  <c r="E1188" i="41"/>
  <c r="B1188" i="41"/>
  <c r="K1187" i="41"/>
  <c r="J1187" i="41"/>
  <c r="I1187" i="41"/>
  <c r="G1187" i="41"/>
  <c r="E1187" i="41"/>
  <c r="B1187" i="41"/>
  <c r="K1186" i="41"/>
  <c r="J1186" i="41"/>
  <c r="I1186" i="41"/>
  <c r="G1186" i="41"/>
  <c r="E1186" i="41"/>
  <c r="B1186" i="41"/>
  <c r="K1185" i="41"/>
  <c r="J1185" i="41"/>
  <c r="I1185" i="41"/>
  <c r="G1185" i="41"/>
  <c r="E1185" i="41"/>
  <c r="B1185" i="41"/>
  <c r="K1184" i="41"/>
  <c r="J1184" i="41"/>
  <c r="I1184" i="41"/>
  <c r="G1184" i="41"/>
  <c r="E1184" i="41"/>
  <c r="B1184" i="41"/>
  <c r="K1183" i="41"/>
  <c r="J1183" i="41"/>
  <c r="I1183" i="41"/>
  <c r="G1183" i="41"/>
  <c r="E1183" i="41"/>
  <c r="B1183" i="41"/>
  <c r="K1182" i="41"/>
  <c r="J1182" i="41"/>
  <c r="I1182" i="41"/>
  <c r="G1182" i="41"/>
  <c r="E1182" i="41"/>
  <c r="B1182" i="41"/>
  <c r="K1181" i="41"/>
  <c r="J1181" i="41"/>
  <c r="I1181" i="41"/>
  <c r="G1181" i="41"/>
  <c r="E1181" i="41"/>
  <c r="B1181" i="41"/>
  <c r="I1168" i="41"/>
  <c r="N1168" i="41" s="1"/>
  <c r="H1163" i="41"/>
  <c r="F1163" i="41"/>
  <c r="D1163" i="41"/>
  <c r="K1162" i="41"/>
  <c r="J1162" i="41"/>
  <c r="I1162" i="41"/>
  <c r="G1162" i="41"/>
  <c r="E1162" i="41"/>
  <c r="B1162" i="41"/>
  <c r="K1160" i="41"/>
  <c r="J1160" i="41"/>
  <c r="I1160" i="41"/>
  <c r="G1160" i="41"/>
  <c r="E1160" i="41"/>
  <c r="B1160" i="41"/>
  <c r="K1159" i="41"/>
  <c r="J1159" i="41"/>
  <c r="I1159" i="41"/>
  <c r="G1159" i="41"/>
  <c r="E1159" i="41"/>
  <c r="B1159" i="41"/>
  <c r="K1158" i="41"/>
  <c r="J1158" i="41"/>
  <c r="I1158" i="41"/>
  <c r="G1158" i="41"/>
  <c r="E1158" i="41"/>
  <c r="B1158" i="41"/>
  <c r="K1157" i="41"/>
  <c r="J1157" i="41"/>
  <c r="I1157" i="41"/>
  <c r="G1157" i="41"/>
  <c r="E1157" i="41"/>
  <c r="B1157" i="41"/>
  <c r="K1156" i="41"/>
  <c r="J1156" i="41"/>
  <c r="I1156" i="41"/>
  <c r="G1156" i="41"/>
  <c r="E1156" i="41"/>
  <c r="B1156" i="41"/>
  <c r="K1155" i="41"/>
  <c r="J1155" i="41"/>
  <c r="I1155" i="41"/>
  <c r="G1155" i="41"/>
  <c r="E1155" i="41"/>
  <c r="B1155" i="41"/>
  <c r="K1154" i="41"/>
  <c r="J1154" i="41"/>
  <c r="I1154" i="41"/>
  <c r="G1154" i="41"/>
  <c r="E1154" i="41"/>
  <c r="B1154" i="41"/>
  <c r="K1153" i="41"/>
  <c r="J1153" i="41"/>
  <c r="I1153" i="41"/>
  <c r="G1153" i="41"/>
  <c r="E1153" i="41"/>
  <c r="B1153" i="41"/>
  <c r="K1152" i="41"/>
  <c r="J1152" i="41"/>
  <c r="I1152" i="41"/>
  <c r="G1152" i="41"/>
  <c r="E1152" i="41"/>
  <c r="B1152" i="41"/>
  <c r="K1151" i="41"/>
  <c r="J1151" i="41"/>
  <c r="I1151" i="41"/>
  <c r="G1151" i="41"/>
  <c r="E1151" i="41"/>
  <c r="B1151" i="41"/>
  <c r="K1150" i="41"/>
  <c r="J1150" i="41"/>
  <c r="I1150" i="41"/>
  <c r="G1150" i="41"/>
  <c r="E1150" i="41"/>
  <c r="B1150" i="41"/>
  <c r="K1149" i="41"/>
  <c r="J1149" i="41"/>
  <c r="I1149" i="41"/>
  <c r="G1149" i="41"/>
  <c r="E1149" i="41"/>
  <c r="B1149" i="41"/>
  <c r="K1148" i="41"/>
  <c r="J1148" i="41"/>
  <c r="I1148" i="41"/>
  <c r="G1148" i="41"/>
  <c r="E1148" i="41"/>
  <c r="B1148" i="41"/>
  <c r="K1147" i="41"/>
  <c r="J1147" i="41"/>
  <c r="I1147" i="41"/>
  <c r="G1147" i="41"/>
  <c r="E1147" i="41"/>
  <c r="B1147" i="41"/>
  <c r="K1146" i="41"/>
  <c r="J1146" i="41"/>
  <c r="I1146" i="41"/>
  <c r="G1146" i="41"/>
  <c r="E1146" i="41"/>
  <c r="B1146" i="41"/>
  <c r="K1145" i="41"/>
  <c r="J1145" i="41"/>
  <c r="I1145" i="41"/>
  <c r="G1145" i="41"/>
  <c r="E1145" i="41"/>
  <c r="B1145" i="41"/>
  <c r="K1144" i="41"/>
  <c r="J1144" i="41"/>
  <c r="I1144" i="41"/>
  <c r="G1144" i="41"/>
  <c r="E1144" i="41"/>
  <c r="B1144" i="41"/>
  <c r="K1143" i="41"/>
  <c r="J1143" i="41"/>
  <c r="I1143" i="41"/>
  <c r="G1143" i="41"/>
  <c r="E1143" i="41"/>
  <c r="B1143" i="41"/>
  <c r="K1142" i="41"/>
  <c r="J1142" i="41"/>
  <c r="I1142" i="41"/>
  <c r="G1142" i="41"/>
  <c r="E1142" i="41"/>
  <c r="B1142" i="41"/>
  <c r="K1141" i="41"/>
  <c r="J1141" i="41"/>
  <c r="I1141" i="41"/>
  <c r="G1141" i="41"/>
  <c r="E1141" i="41"/>
  <c r="B1141" i="41"/>
  <c r="K1140" i="41"/>
  <c r="J1140" i="41"/>
  <c r="I1140" i="41"/>
  <c r="G1140" i="41"/>
  <c r="E1140" i="41"/>
  <c r="B1140" i="41"/>
  <c r="K1139" i="41"/>
  <c r="J1139" i="41"/>
  <c r="I1139" i="41"/>
  <c r="G1139" i="41"/>
  <c r="E1139" i="41"/>
  <c r="B1139" i="41"/>
  <c r="K1138" i="41"/>
  <c r="J1138" i="41"/>
  <c r="I1138" i="41"/>
  <c r="G1138" i="41"/>
  <c r="E1138" i="41"/>
  <c r="B1138" i="41"/>
  <c r="K1137" i="41"/>
  <c r="J1137" i="41"/>
  <c r="I1137" i="41"/>
  <c r="G1137" i="41"/>
  <c r="E1137" i="41"/>
  <c r="B1137" i="41"/>
  <c r="K1136" i="41"/>
  <c r="J1136" i="41"/>
  <c r="I1136" i="41"/>
  <c r="G1136" i="41"/>
  <c r="E1136" i="41"/>
  <c r="B1136" i="41"/>
  <c r="H1118" i="41"/>
  <c r="F1118" i="41"/>
  <c r="D1118" i="41"/>
  <c r="K1117" i="41"/>
  <c r="I1117" i="41"/>
  <c r="G1117" i="41"/>
  <c r="E1117" i="41"/>
  <c r="B1117" i="41"/>
  <c r="K1115" i="41"/>
  <c r="I1115" i="41"/>
  <c r="G1115" i="41"/>
  <c r="E1115" i="41"/>
  <c r="B1115" i="41"/>
  <c r="K1114" i="41"/>
  <c r="I1114" i="41"/>
  <c r="G1114" i="41"/>
  <c r="E1114" i="41"/>
  <c r="B1114" i="41"/>
  <c r="K1113" i="41"/>
  <c r="I1113" i="41"/>
  <c r="G1113" i="41"/>
  <c r="E1113" i="41"/>
  <c r="B1113" i="41"/>
  <c r="K1112" i="41"/>
  <c r="I1112" i="41"/>
  <c r="G1112" i="41"/>
  <c r="E1112" i="41"/>
  <c r="B1112" i="41"/>
  <c r="K1111" i="41"/>
  <c r="I1111" i="41"/>
  <c r="G1111" i="41"/>
  <c r="E1111" i="41"/>
  <c r="B1111" i="41"/>
  <c r="K1110" i="41"/>
  <c r="I1110" i="41"/>
  <c r="G1110" i="41"/>
  <c r="E1110" i="41"/>
  <c r="B1110" i="41"/>
  <c r="K1109" i="41"/>
  <c r="I1109" i="41"/>
  <c r="G1109" i="41"/>
  <c r="E1109" i="41"/>
  <c r="B1109" i="41"/>
  <c r="K1108" i="41"/>
  <c r="I1108" i="41"/>
  <c r="G1108" i="41"/>
  <c r="E1108" i="41"/>
  <c r="B1108" i="41"/>
  <c r="K1107" i="41"/>
  <c r="I1107" i="41"/>
  <c r="G1107" i="41"/>
  <c r="E1107" i="41"/>
  <c r="B1107" i="41"/>
  <c r="K1106" i="41"/>
  <c r="I1106" i="41"/>
  <c r="G1106" i="41"/>
  <c r="E1106" i="41"/>
  <c r="B1106" i="41"/>
  <c r="K1105" i="41"/>
  <c r="I1105" i="41"/>
  <c r="G1105" i="41"/>
  <c r="E1105" i="41"/>
  <c r="B1105" i="41"/>
  <c r="K1104" i="41"/>
  <c r="I1104" i="41"/>
  <c r="G1104" i="41"/>
  <c r="E1104" i="41"/>
  <c r="B1104" i="41"/>
  <c r="K1103" i="41"/>
  <c r="I1103" i="41"/>
  <c r="G1103" i="41"/>
  <c r="E1103" i="41"/>
  <c r="B1103" i="41"/>
  <c r="K1102" i="41"/>
  <c r="I1102" i="41"/>
  <c r="G1102" i="41"/>
  <c r="E1102" i="41"/>
  <c r="B1102" i="41"/>
  <c r="K1101" i="41"/>
  <c r="I1101" i="41"/>
  <c r="G1101" i="41"/>
  <c r="E1101" i="41"/>
  <c r="B1101" i="41"/>
  <c r="K1100" i="41"/>
  <c r="I1100" i="41"/>
  <c r="G1100" i="41"/>
  <c r="E1100" i="41"/>
  <c r="B1100" i="41"/>
  <c r="K1099" i="41"/>
  <c r="I1099" i="41"/>
  <c r="G1099" i="41"/>
  <c r="E1099" i="41"/>
  <c r="B1099" i="41"/>
  <c r="K1098" i="41"/>
  <c r="I1098" i="41"/>
  <c r="G1098" i="41"/>
  <c r="E1098" i="41"/>
  <c r="B1098" i="41"/>
  <c r="I1097" i="41"/>
  <c r="G1097" i="41"/>
  <c r="E1097" i="41"/>
  <c r="B1097" i="41"/>
  <c r="K1096" i="41"/>
  <c r="I1096" i="41"/>
  <c r="G1096" i="41"/>
  <c r="E1096" i="41"/>
  <c r="B1096" i="41"/>
  <c r="K1095" i="41"/>
  <c r="I1095" i="41"/>
  <c r="G1095" i="41"/>
  <c r="E1095" i="41"/>
  <c r="B1095" i="41"/>
  <c r="K1094" i="41"/>
  <c r="I1094" i="41"/>
  <c r="G1094" i="41"/>
  <c r="E1094" i="41"/>
  <c r="B1094" i="41"/>
  <c r="K1093" i="41"/>
  <c r="I1093" i="41"/>
  <c r="G1093" i="41"/>
  <c r="E1093" i="41"/>
  <c r="B1093" i="41"/>
  <c r="K1092" i="41"/>
  <c r="I1092" i="41"/>
  <c r="G1092" i="41"/>
  <c r="E1092" i="41"/>
  <c r="B1092" i="41"/>
  <c r="K1091" i="41"/>
  <c r="I1091" i="41"/>
  <c r="G1091" i="41"/>
  <c r="E1091" i="41"/>
  <c r="B1091" i="41"/>
  <c r="H1073" i="41"/>
  <c r="F1073" i="41"/>
  <c r="D1073" i="41"/>
  <c r="I1072" i="41"/>
  <c r="G1072" i="41"/>
  <c r="E1072" i="41"/>
  <c r="B1072" i="41"/>
  <c r="I1070" i="41"/>
  <c r="G1070" i="41"/>
  <c r="E1070" i="41"/>
  <c r="B1070" i="41"/>
  <c r="I1069" i="41"/>
  <c r="G1069" i="41"/>
  <c r="E1069" i="41"/>
  <c r="B1069" i="41"/>
  <c r="I1068" i="41"/>
  <c r="G1068" i="41"/>
  <c r="E1068" i="41"/>
  <c r="B1068" i="41"/>
  <c r="I1067" i="41"/>
  <c r="G1067" i="41"/>
  <c r="E1067" i="41"/>
  <c r="B1067" i="41"/>
  <c r="I1066" i="41"/>
  <c r="G1066" i="41"/>
  <c r="E1066" i="41"/>
  <c r="B1066" i="41"/>
  <c r="I1065" i="41"/>
  <c r="G1065" i="41"/>
  <c r="E1065" i="41"/>
  <c r="B1065" i="41"/>
  <c r="I1064" i="41"/>
  <c r="G1064" i="41"/>
  <c r="E1064" i="41"/>
  <c r="B1064" i="41"/>
  <c r="I1063" i="41"/>
  <c r="G1063" i="41"/>
  <c r="E1063" i="41"/>
  <c r="B1063" i="41"/>
  <c r="I1062" i="41"/>
  <c r="G1062" i="41"/>
  <c r="E1062" i="41"/>
  <c r="B1062" i="41"/>
  <c r="I1061" i="41"/>
  <c r="G1061" i="41"/>
  <c r="E1061" i="41"/>
  <c r="B1061" i="41"/>
  <c r="I1060" i="41"/>
  <c r="G1060" i="41"/>
  <c r="E1060" i="41"/>
  <c r="B1060" i="41"/>
  <c r="I1059" i="41"/>
  <c r="G1059" i="41"/>
  <c r="E1059" i="41"/>
  <c r="B1059" i="41"/>
  <c r="I1058" i="41"/>
  <c r="G1058" i="41"/>
  <c r="E1058" i="41"/>
  <c r="B1058" i="41"/>
  <c r="I1057" i="41"/>
  <c r="G1057" i="41"/>
  <c r="E1057" i="41"/>
  <c r="B1057" i="41"/>
  <c r="I1056" i="41"/>
  <c r="G1056" i="41"/>
  <c r="E1056" i="41"/>
  <c r="B1056" i="41"/>
  <c r="I1055" i="41"/>
  <c r="G1055" i="41"/>
  <c r="E1055" i="41"/>
  <c r="B1055" i="41"/>
  <c r="I1054" i="41"/>
  <c r="G1054" i="41"/>
  <c r="E1054" i="41"/>
  <c r="B1054" i="41"/>
  <c r="I1053" i="41"/>
  <c r="G1053" i="41"/>
  <c r="E1053" i="41"/>
  <c r="B1053" i="41"/>
  <c r="I1052" i="41"/>
  <c r="G1052" i="41"/>
  <c r="E1052" i="41"/>
  <c r="B1052" i="41"/>
  <c r="I1051" i="41"/>
  <c r="G1051" i="41"/>
  <c r="E1051" i="41"/>
  <c r="B1051" i="41"/>
  <c r="I1050" i="41"/>
  <c r="G1050" i="41"/>
  <c r="E1050" i="41"/>
  <c r="B1050" i="41"/>
  <c r="I1049" i="41"/>
  <c r="G1049" i="41"/>
  <c r="E1049" i="41"/>
  <c r="B1049" i="41"/>
  <c r="I1048" i="41"/>
  <c r="G1048" i="41"/>
  <c r="E1048" i="41"/>
  <c r="B1048" i="41"/>
  <c r="I1047" i="41"/>
  <c r="G1047" i="41"/>
  <c r="E1047" i="41"/>
  <c r="B1047" i="41"/>
  <c r="I1046" i="41"/>
  <c r="G1046" i="41"/>
  <c r="G1073" i="41" s="1"/>
  <c r="E1046" i="41"/>
  <c r="B1046" i="41"/>
  <c r="H1028" i="41"/>
  <c r="F1028" i="41"/>
  <c r="D1028" i="41"/>
  <c r="I1027" i="41"/>
  <c r="G1027" i="41"/>
  <c r="E1027" i="41"/>
  <c r="B1027" i="41"/>
  <c r="I1025" i="41"/>
  <c r="G1025" i="41"/>
  <c r="E1025" i="41"/>
  <c r="B1025" i="41"/>
  <c r="I1024" i="41"/>
  <c r="G1024" i="41"/>
  <c r="E1024" i="41"/>
  <c r="B1024" i="41"/>
  <c r="I1023" i="41"/>
  <c r="G1023" i="41"/>
  <c r="E1023" i="41"/>
  <c r="B1023" i="41"/>
  <c r="I1022" i="41"/>
  <c r="G1022" i="41"/>
  <c r="E1022" i="41"/>
  <c r="B1022" i="41"/>
  <c r="I1021" i="41"/>
  <c r="G1021" i="41"/>
  <c r="E1021" i="41"/>
  <c r="B1021" i="41"/>
  <c r="I1020" i="41"/>
  <c r="G1020" i="41"/>
  <c r="E1020" i="41"/>
  <c r="B1020" i="41"/>
  <c r="I1019" i="41"/>
  <c r="G1019" i="41"/>
  <c r="E1019" i="41"/>
  <c r="B1019" i="41"/>
  <c r="I1018" i="41"/>
  <c r="G1018" i="41"/>
  <c r="E1018" i="41"/>
  <c r="B1018" i="41"/>
  <c r="I1017" i="41"/>
  <c r="G1017" i="41"/>
  <c r="E1017" i="41"/>
  <c r="B1017" i="41"/>
  <c r="I1016" i="41"/>
  <c r="G1016" i="41"/>
  <c r="E1016" i="41"/>
  <c r="B1016" i="41"/>
  <c r="I1015" i="41"/>
  <c r="G1015" i="41"/>
  <c r="E1015" i="41"/>
  <c r="B1015" i="41"/>
  <c r="I1014" i="41"/>
  <c r="G1014" i="41"/>
  <c r="E1014" i="41"/>
  <c r="B1014" i="41"/>
  <c r="I1013" i="41"/>
  <c r="G1013" i="41"/>
  <c r="E1013" i="41"/>
  <c r="B1013" i="41"/>
  <c r="I1012" i="41"/>
  <c r="G1012" i="41"/>
  <c r="E1012" i="41"/>
  <c r="B1012" i="41"/>
  <c r="I1011" i="41"/>
  <c r="G1011" i="41"/>
  <c r="E1011" i="41"/>
  <c r="B1011" i="41"/>
  <c r="I1010" i="41"/>
  <c r="G1010" i="41"/>
  <c r="E1010" i="41"/>
  <c r="B1010" i="41"/>
  <c r="I1009" i="41"/>
  <c r="G1009" i="41"/>
  <c r="E1009" i="41"/>
  <c r="B1009" i="41"/>
  <c r="I1008" i="41"/>
  <c r="G1008" i="41"/>
  <c r="E1008" i="41"/>
  <c r="B1008" i="41"/>
  <c r="I1007" i="41"/>
  <c r="G1007" i="41"/>
  <c r="E1007" i="41"/>
  <c r="B1007" i="41"/>
  <c r="I1006" i="41"/>
  <c r="G1006" i="41"/>
  <c r="E1006" i="41"/>
  <c r="B1006" i="41"/>
  <c r="I1005" i="41"/>
  <c r="G1005" i="41"/>
  <c r="E1005" i="41"/>
  <c r="B1005" i="41"/>
  <c r="I1004" i="41"/>
  <c r="G1004" i="41"/>
  <c r="E1004" i="41"/>
  <c r="B1004" i="41"/>
  <c r="I1003" i="41"/>
  <c r="G1003" i="41"/>
  <c r="E1003" i="41"/>
  <c r="B1003" i="41"/>
  <c r="I1002" i="41"/>
  <c r="G1002" i="41"/>
  <c r="E1002" i="41"/>
  <c r="B1002" i="41"/>
  <c r="I1001" i="41"/>
  <c r="I1028" i="41" s="1"/>
  <c r="G1001" i="41"/>
  <c r="E1001" i="41"/>
  <c r="B1001" i="41"/>
  <c r="H983" i="41"/>
  <c r="F983" i="41"/>
  <c r="D983" i="41"/>
  <c r="K982" i="41"/>
  <c r="I982" i="41"/>
  <c r="G982" i="41"/>
  <c r="E982" i="41"/>
  <c r="B982" i="41"/>
  <c r="K980" i="41"/>
  <c r="I980" i="41"/>
  <c r="G980" i="41"/>
  <c r="E980" i="41"/>
  <c r="B980" i="41"/>
  <c r="K979" i="41"/>
  <c r="I979" i="41"/>
  <c r="G979" i="41"/>
  <c r="E979" i="41"/>
  <c r="B979" i="41"/>
  <c r="K978" i="41"/>
  <c r="I978" i="41"/>
  <c r="G978" i="41"/>
  <c r="E978" i="41"/>
  <c r="B978" i="41"/>
  <c r="K977" i="41"/>
  <c r="I977" i="41"/>
  <c r="G977" i="41"/>
  <c r="E977" i="41"/>
  <c r="B977" i="41"/>
  <c r="K976" i="41"/>
  <c r="I976" i="41"/>
  <c r="G976" i="41"/>
  <c r="E976" i="41"/>
  <c r="B976" i="41"/>
  <c r="K975" i="41"/>
  <c r="I975" i="41"/>
  <c r="G975" i="41"/>
  <c r="E975" i="41"/>
  <c r="B975" i="41"/>
  <c r="K974" i="41"/>
  <c r="I974" i="41"/>
  <c r="G974" i="41"/>
  <c r="E974" i="41"/>
  <c r="B974" i="41"/>
  <c r="K973" i="41"/>
  <c r="I973" i="41"/>
  <c r="G973" i="41"/>
  <c r="E973" i="41"/>
  <c r="B973" i="41"/>
  <c r="K972" i="41"/>
  <c r="I972" i="41"/>
  <c r="G972" i="41"/>
  <c r="E972" i="41"/>
  <c r="B972" i="41"/>
  <c r="K971" i="41"/>
  <c r="I971" i="41"/>
  <c r="G971" i="41"/>
  <c r="E971" i="41"/>
  <c r="B971" i="41"/>
  <c r="K970" i="41"/>
  <c r="I970" i="41"/>
  <c r="G970" i="41"/>
  <c r="E970" i="41"/>
  <c r="B970" i="41"/>
  <c r="K969" i="41"/>
  <c r="I969" i="41"/>
  <c r="G969" i="41"/>
  <c r="E969" i="41"/>
  <c r="B969" i="41"/>
  <c r="K968" i="41"/>
  <c r="I968" i="41"/>
  <c r="G968" i="41"/>
  <c r="E968" i="41"/>
  <c r="B968" i="41"/>
  <c r="K967" i="41"/>
  <c r="I967" i="41"/>
  <c r="G967" i="41"/>
  <c r="E967" i="41"/>
  <c r="B967" i="41"/>
  <c r="K966" i="41"/>
  <c r="I966" i="41"/>
  <c r="G966" i="41"/>
  <c r="E966" i="41"/>
  <c r="B966" i="41"/>
  <c r="K965" i="41"/>
  <c r="I965" i="41"/>
  <c r="G965" i="41"/>
  <c r="E965" i="41"/>
  <c r="B965" i="41"/>
  <c r="K964" i="41"/>
  <c r="I964" i="41"/>
  <c r="G964" i="41"/>
  <c r="E964" i="41"/>
  <c r="B964" i="41"/>
  <c r="K963" i="41"/>
  <c r="I963" i="41"/>
  <c r="G963" i="41"/>
  <c r="E963" i="41"/>
  <c r="B963" i="41"/>
  <c r="K962" i="41"/>
  <c r="I962" i="41"/>
  <c r="G962" i="41"/>
  <c r="E962" i="41"/>
  <c r="B962" i="41"/>
  <c r="K961" i="41"/>
  <c r="I961" i="41"/>
  <c r="G961" i="41"/>
  <c r="E961" i="41"/>
  <c r="B961" i="41"/>
  <c r="K960" i="41"/>
  <c r="I960" i="41"/>
  <c r="G960" i="41"/>
  <c r="E960" i="41"/>
  <c r="B960" i="41"/>
  <c r="K959" i="41"/>
  <c r="I959" i="41"/>
  <c r="G959" i="41"/>
  <c r="E959" i="41"/>
  <c r="B959" i="41"/>
  <c r="K958" i="41"/>
  <c r="I958" i="41"/>
  <c r="G958" i="41"/>
  <c r="E958" i="41"/>
  <c r="B958" i="41"/>
  <c r="K957" i="41"/>
  <c r="I957" i="41"/>
  <c r="G957" i="41"/>
  <c r="E957" i="41"/>
  <c r="B957" i="41"/>
  <c r="K956" i="41"/>
  <c r="I956" i="41"/>
  <c r="G956" i="41"/>
  <c r="E956" i="41"/>
  <c r="B956" i="41"/>
  <c r="I943" i="41"/>
  <c r="J228" i="6" s="1"/>
  <c r="H938" i="41"/>
  <c r="F938" i="41"/>
  <c r="D938" i="41"/>
  <c r="K937" i="41"/>
  <c r="J937" i="41"/>
  <c r="I937" i="41"/>
  <c r="G937" i="41"/>
  <c r="E937" i="41"/>
  <c r="B937" i="41"/>
  <c r="K935" i="41"/>
  <c r="J935" i="41"/>
  <c r="I935" i="41"/>
  <c r="G935" i="41"/>
  <c r="E935" i="41"/>
  <c r="B935" i="41"/>
  <c r="K934" i="41"/>
  <c r="J934" i="41"/>
  <c r="I934" i="41"/>
  <c r="G934" i="41"/>
  <c r="E934" i="41"/>
  <c r="B934" i="41"/>
  <c r="K933" i="41"/>
  <c r="J933" i="41"/>
  <c r="I933" i="41"/>
  <c r="G933" i="41"/>
  <c r="E933" i="41"/>
  <c r="B933" i="41"/>
  <c r="K932" i="41"/>
  <c r="J932" i="41"/>
  <c r="I932" i="41"/>
  <c r="G932" i="41"/>
  <c r="E932" i="41"/>
  <c r="B932" i="41"/>
  <c r="K931" i="41"/>
  <c r="J931" i="41"/>
  <c r="I931" i="41"/>
  <c r="G931" i="41"/>
  <c r="E931" i="41"/>
  <c r="B931" i="41"/>
  <c r="K930" i="41"/>
  <c r="J930" i="41"/>
  <c r="I930" i="41"/>
  <c r="G930" i="41"/>
  <c r="E930" i="41"/>
  <c r="B930" i="41"/>
  <c r="K929" i="41"/>
  <c r="J929" i="41"/>
  <c r="I929" i="41"/>
  <c r="G929" i="41"/>
  <c r="E929" i="41"/>
  <c r="B929" i="41"/>
  <c r="K928" i="41"/>
  <c r="J928" i="41"/>
  <c r="I928" i="41"/>
  <c r="G928" i="41"/>
  <c r="E928" i="41"/>
  <c r="B928" i="41"/>
  <c r="K927" i="41"/>
  <c r="J927" i="41"/>
  <c r="I927" i="41"/>
  <c r="G927" i="41"/>
  <c r="E927" i="41"/>
  <c r="B927" i="41"/>
  <c r="K926" i="41"/>
  <c r="J926" i="41"/>
  <c r="I926" i="41"/>
  <c r="G926" i="41"/>
  <c r="E926" i="41"/>
  <c r="B926" i="41"/>
  <c r="K925" i="41"/>
  <c r="J925" i="41"/>
  <c r="I925" i="41"/>
  <c r="G925" i="41"/>
  <c r="E925" i="41"/>
  <c r="B925" i="41"/>
  <c r="K924" i="41"/>
  <c r="J924" i="41"/>
  <c r="I924" i="41"/>
  <c r="G924" i="41"/>
  <c r="E924" i="41"/>
  <c r="B924" i="41"/>
  <c r="K923" i="41"/>
  <c r="J923" i="41"/>
  <c r="I923" i="41"/>
  <c r="G923" i="41"/>
  <c r="E923" i="41"/>
  <c r="B923" i="41"/>
  <c r="K922" i="41"/>
  <c r="J922" i="41"/>
  <c r="I922" i="41"/>
  <c r="G922" i="41"/>
  <c r="E922" i="41"/>
  <c r="B922" i="41"/>
  <c r="K921" i="41"/>
  <c r="J921" i="41"/>
  <c r="I921" i="41"/>
  <c r="G921" i="41"/>
  <c r="E921" i="41"/>
  <c r="B921" i="41"/>
  <c r="K920" i="41"/>
  <c r="J920" i="41"/>
  <c r="I920" i="41"/>
  <c r="G920" i="41"/>
  <c r="E920" i="41"/>
  <c r="B920" i="41"/>
  <c r="K919" i="41"/>
  <c r="J919" i="41"/>
  <c r="I919" i="41"/>
  <c r="G919" i="41"/>
  <c r="E919" i="41"/>
  <c r="B919" i="41"/>
  <c r="K918" i="41"/>
  <c r="J918" i="41"/>
  <c r="I918" i="41"/>
  <c r="G918" i="41"/>
  <c r="E918" i="41"/>
  <c r="B918" i="41"/>
  <c r="K917" i="41"/>
  <c r="J917" i="41"/>
  <c r="I917" i="41"/>
  <c r="G917" i="41"/>
  <c r="E917" i="41"/>
  <c r="B917" i="41"/>
  <c r="K916" i="41"/>
  <c r="J916" i="41"/>
  <c r="I916" i="41"/>
  <c r="G916" i="41"/>
  <c r="E916" i="41"/>
  <c r="B916" i="41"/>
  <c r="K915" i="41"/>
  <c r="J915" i="41"/>
  <c r="I915" i="41"/>
  <c r="G915" i="41"/>
  <c r="E915" i="41"/>
  <c r="B915" i="41"/>
  <c r="K914" i="41"/>
  <c r="J914" i="41"/>
  <c r="I914" i="41"/>
  <c r="G914" i="41"/>
  <c r="E914" i="41"/>
  <c r="B914" i="41"/>
  <c r="K913" i="41"/>
  <c r="J913" i="41"/>
  <c r="I913" i="41"/>
  <c r="G913" i="41"/>
  <c r="E913" i="41"/>
  <c r="B913" i="41"/>
  <c r="K912" i="41"/>
  <c r="J912" i="41"/>
  <c r="I912" i="41"/>
  <c r="G912" i="41"/>
  <c r="E912" i="41"/>
  <c r="B912" i="41"/>
  <c r="K911" i="41"/>
  <c r="J911" i="41"/>
  <c r="I911" i="41"/>
  <c r="G911" i="41"/>
  <c r="E911" i="41"/>
  <c r="B911" i="41"/>
  <c r="H893" i="41"/>
  <c r="F893" i="41"/>
  <c r="D893" i="41"/>
  <c r="K892" i="41"/>
  <c r="G892" i="41"/>
  <c r="E892" i="41"/>
  <c r="B892" i="41"/>
  <c r="K890" i="41"/>
  <c r="G890" i="41"/>
  <c r="E890" i="41"/>
  <c r="B890" i="41"/>
  <c r="K889" i="41"/>
  <c r="G889" i="41"/>
  <c r="E889" i="41"/>
  <c r="B889" i="41"/>
  <c r="K888" i="41"/>
  <c r="G888" i="41"/>
  <c r="E888" i="41"/>
  <c r="B888" i="41"/>
  <c r="K887" i="41"/>
  <c r="G887" i="41"/>
  <c r="E887" i="41"/>
  <c r="B887" i="41"/>
  <c r="K886" i="41"/>
  <c r="G886" i="41"/>
  <c r="E886" i="41"/>
  <c r="B886" i="41"/>
  <c r="K885" i="41"/>
  <c r="G885" i="41"/>
  <c r="E885" i="41"/>
  <c r="B885" i="41"/>
  <c r="K884" i="41"/>
  <c r="G884" i="41"/>
  <c r="E884" i="41"/>
  <c r="B884" i="41"/>
  <c r="K883" i="41"/>
  <c r="G883" i="41"/>
  <c r="E883" i="41"/>
  <c r="B883" i="41"/>
  <c r="K882" i="41"/>
  <c r="G882" i="41"/>
  <c r="E882" i="41"/>
  <c r="B882" i="41"/>
  <c r="K881" i="41"/>
  <c r="G881" i="41"/>
  <c r="E881" i="41"/>
  <c r="B881" i="41"/>
  <c r="K880" i="41"/>
  <c r="G880" i="41"/>
  <c r="E880" i="41"/>
  <c r="B880" i="41"/>
  <c r="K879" i="41"/>
  <c r="G879" i="41"/>
  <c r="E879" i="41"/>
  <c r="B879" i="41"/>
  <c r="K878" i="41"/>
  <c r="G878" i="41"/>
  <c r="E878" i="41"/>
  <c r="B878" i="41"/>
  <c r="K877" i="41"/>
  <c r="G877" i="41"/>
  <c r="E877" i="41"/>
  <c r="B877" i="41"/>
  <c r="K876" i="41"/>
  <c r="G876" i="41"/>
  <c r="E876" i="41"/>
  <c r="B876" i="41"/>
  <c r="K875" i="41"/>
  <c r="G875" i="41"/>
  <c r="E875" i="41"/>
  <c r="B875" i="41"/>
  <c r="K874" i="41"/>
  <c r="G874" i="41"/>
  <c r="E874" i="41"/>
  <c r="B874" i="41"/>
  <c r="K873" i="41"/>
  <c r="G873" i="41"/>
  <c r="E873" i="41"/>
  <c r="B873" i="41"/>
  <c r="K872" i="41"/>
  <c r="G872" i="41"/>
  <c r="E872" i="41"/>
  <c r="B872" i="41"/>
  <c r="K871" i="41"/>
  <c r="G871" i="41"/>
  <c r="E871" i="41"/>
  <c r="B871" i="41"/>
  <c r="K870" i="41"/>
  <c r="G870" i="41"/>
  <c r="E870" i="41"/>
  <c r="B870" i="41"/>
  <c r="K869" i="41"/>
  <c r="G869" i="41"/>
  <c r="E869" i="41"/>
  <c r="B869" i="41"/>
  <c r="K868" i="41"/>
  <c r="G868" i="41"/>
  <c r="E868" i="41"/>
  <c r="B868" i="41"/>
  <c r="K867" i="41"/>
  <c r="G867" i="41"/>
  <c r="E867" i="41"/>
  <c r="B867" i="41"/>
  <c r="K866" i="41"/>
  <c r="I866" i="41"/>
  <c r="I893" i="41" s="1"/>
  <c r="G866" i="41"/>
  <c r="E866" i="41"/>
  <c r="B866" i="41"/>
  <c r="H848" i="41"/>
  <c r="F848" i="41"/>
  <c r="D848" i="41"/>
  <c r="K847" i="41"/>
  <c r="I847" i="41"/>
  <c r="G847" i="41"/>
  <c r="E847" i="41"/>
  <c r="B847" i="41"/>
  <c r="K845" i="41"/>
  <c r="I845" i="41"/>
  <c r="G845" i="41"/>
  <c r="E845" i="41"/>
  <c r="B845" i="41"/>
  <c r="K844" i="41"/>
  <c r="I844" i="41"/>
  <c r="G844" i="41"/>
  <c r="E844" i="41"/>
  <c r="B844" i="41"/>
  <c r="K843" i="41"/>
  <c r="I843" i="41"/>
  <c r="G843" i="41"/>
  <c r="E843" i="41"/>
  <c r="B843" i="41"/>
  <c r="K842" i="41"/>
  <c r="I842" i="41"/>
  <c r="G842" i="41"/>
  <c r="E842" i="41"/>
  <c r="B842" i="41"/>
  <c r="K841" i="41"/>
  <c r="I841" i="41"/>
  <c r="G841" i="41"/>
  <c r="E841" i="41"/>
  <c r="B841" i="41"/>
  <c r="K840" i="41"/>
  <c r="I840" i="41"/>
  <c r="G840" i="41"/>
  <c r="E840" i="41"/>
  <c r="B840" i="41"/>
  <c r="K839" i="41"/>
  <c r="I839" i="41"/>
  <c r="G839" i="41"/>
  <c r="E839" i="41"/>
  <c r="B839" i="41"/>
  <c r="K838" i="41"/>
  <c r="I838" i="41"/>
  <c r="G838" i="41"/>
  <c r="E838" i="41"/>
  <c r="B838" i="41"/>
  <c r="K837" i="41"/>
  <c r="I837" i="41"/>
  <c r="G837" i="41"/>
  <c r="E837" i="41"/>
  <c r="B837" i="41"/>
  <c r="K836" i="41"/>
  <c r="I836" i="41"/>
  <c r="G836" i="41"/>
  <c r="E836" i="41"/>
  <c r="B836" i="41"/>
  <c r="K835" i="41"/>
  <c r="I835" i="41"/>
  <c r="G835" i="41"/>
  <c r="E835" i="41"/>
  <c r="B835" i="41"/>
  <c r="K834" i="41"/>
  <c r="I834" i="41"/>
  <c r="G834" i="41"/>
  <c r="E834" i="41"/>
  <c r="B834" i="41"/>
  <c r="K833" i="41"/>
  <c r="I833" i="41"/>
  <c r="G833" i="41"/>
  <c r="E833" i="41"/>
  <c r="B833" i="41"/>
  <c r="K832" i="41"/>
  <c r="I832" i="41"/>
  <c r="G832" i="41"/>
  <c r="E832" i="41"/>
  <c r="B832" i="41"/>
  <c r="K831" i="41"/>
  <c r="I831" i="41"/>
  <c r="G831" i="41"/>
  <c r="E831" i="41"/>
  <c r="B831" i="41"/>
  <c r="K830" i="41"/>
  <c r="I830" i="41"/>
  <c r="G830" i="41"/>
  <c r="E830" i="41"/>
  <c r="B830" i="41"/>
  <c r="K829" i="41"/>
  <c r="I829" i="41"/>
  <c r="G829" i="41"/>
  <c r="E829" i="41"/>
  <c r="B829" i="41"/>
  <c r="K828" i="41"/>
  <c r="I828" i="41"/>
  <c r="G828" i="41"/>
  <c r="E828" i="41"/>
  <c r="B828" i="41"/>
  <c r="K827" i="41"/>
  <c r="I827" i="41"/>
  <c r="G827" i="41"/>
  <c r="E827" i="41"/>
  <c r="B827" i="41"/>
  <c r="K826" i="41"/>
  <c r="I826" i="41"/>
  <c r="G826" i="41"/>
  <c r="E826" i="41"/>
  <c r="B826" i="41"/>
  <c r="K825" i="41"/>
  <c r="I825" i="41"/>
  <c r="G825" i="41"/>
  <c r="E825" i="41"/>
  <c r="B825" i="41"/>
  <c r="K824" i="41"/>
  <c r="I824" i="41"/>
  <c r="G824" i="41"/>
  <c r="E824" i="41"/>
  <c r="B824" i="41"/>
  <c r="K823" i="41"/>
  <c r="I823" i="41"/>
  <c r="G823" i="41"/>
  <c r="E823" i="41"/>
  <c r="B823" i="41"/>
  <c r="K822" i="41"/>
  <c r="I822" i="41"/>
  <c r="G822" i="41"/>
  <c r="E822" i="41"/>
  <c r="B822" i="41"/>
  <c r="K821" i="41"/>
  <c r="I821" i="41"/>
  <c r="G821" i="41"/>
  <c r="E821" i="41"/>
  <c r="B821" i="41"/>
  <c r="H803" i="41"/>
  <c r="F803" i="41"/>
  <c r="D803" i="41"/>
  <c r="I802" i="41"/>
  <c r="G802" i="41"/>
  <c r="E802" i="41"/>
  <c r="B802" i="41"/>
  <c r="I800" i="41"/>
  <c r="G800" i="41"/>
  <c r="E800" i="41"/>
  <c r="B800" i="41"/>
  <c r="I799" i="41"/>
  <c r="G799" i="41"/>
  <c r="E799" i="41"/>
  <c r="B799" i="41"/>
  <c r="I798" i="41"/>
  <c r="G798" i="41"/>
  <c r="E798" i="41"/>
  <c r="B798" i="41"/>
  <c r="I797" i="41"/>
  <c r="G797" i="41"/>
  <c r="E797" i="41"/>
  <c r="B797" i="41"/>
  <c r="I796" i="41"/>
  <c r="G796" i="41"/>
  <c r="E796" i="41"/>
  <c r="B796" i="41"/>
  <c r="I795" i="41"/>
  <c r="G795" i="41"/>
  <c r="E795" i="41"/>
  <c r="B795" i="41"/>
  <c r="I794" i="41"/>
  <c r="G794" i="41"/>
  <c r="E794" i="41"/>
  <c r="B794" i="41"/>
  <c r="I793" i="41"/>
  <c r="G793" i="41"/>
  <c r="E793" i="41"/>
  <c r="B793" i="41"/>
  <c r="I792" i="41"/>
  <c r="G792" i="41"/>
  <c r="E792" i="41"/>
  <c r="B792" i="41"/>
  <c r="I791" i="41"/>
  <c r="G791" i="41"/>
  <c r="E791" i="41"/>
  <c r="B791" i="41"/>
  <c r="I790" i="41"/>
  <c r="G790" i="41"/>
  <c r="E790" i="41"/>
  <c r="B790" i="41"/>
  <c r="I789" i="41"/>
  <c r="G789" i="41"/>
  <c r="E789" i="41"/>
  <c r="B789" i="41"/>
  <c r="I788" i="41"/>
  <c r="G788" i="41"/>
  <c r="E788" i="41"/>
  <c r="B788" i="41"/>
  <c r="I787" i="41"/>
  <c r="G787" i="41"/>
  <c r="E787" i="41"/>
  <c r="B787" i="41"/>
  <c r="I786" i="41"/>
  <c r="G786" i="41"/>
  <c r="E786" i="41"/>
  <c r="B786" i="41"/>
  <c r="I785" i="41"/>
  <c r="G785" i="41"/>
  <c r="E785" i="41"/>
  <c r="B785" i="41"/>
  <c r="I784" i="41"/>
  <c r="G784" i="41"/>
  <c r="E784" i="41"/>
  <c r="B784" i="41"/>
  <c r="I783" i="41"/>
  <c r="G783" i="41"/>
  <c r="E783" i="41"/>
  <c r="B783" i="41"/>
  <c r="I782" i="41"/>
  <c r="G782" i="41"/>
  <c r="E782" i="41"/>
  <c r="B782" i="41"/>
  <c r="I781" i="41"/>
  <c r="G781" i="41"/>
  <c r="E781" i="41"/>
  <c r="B781" i="41"/>
  <c r="I780" i="41"/>
  <c r="G780" i="41"/>
  <c r="E780" i="41"/>
  <c r="B780" i="41"/>
  <c r="I779" i="41"/>
  <c r="G779" i="41"/>
  <c r="E779" i="41"/>
  <c r="B779" i="41"/>
  <c r="I778" i="41"/>
  <c r="G778" i="41"/>
  <c r="E778" i="41"/>
  <c r="B778" i="41"/>
  <c r="I777" i="41"/>
  <c r="G777" i="41"/>
  <c r="E777" i="41"/>
  <c r="B777" i="41"/>
  <c r="I776" i="41"/>
  <c r="G776" i="41"/>
  <c r="E776" i="41"/>
  <c r="B776" i="41"/>
  <c r="H758" i="41"/>
  <c r="F758" i="41"/>
  <c r="D758" i="41"/>
  <c r="K757" i="41"/>
  <c r="I757" i="41"/>
  <c r="G757" i="41"/>
  <c r="E757" i="41"/>
  <c r="B757" i="41"/>
  <c r="K755" i="41"/>
  <c r="I755" i="41"/>
  <c r="G755" i="41"/>
  <c r="E755" i="41"/>
  <c r="B755" i="41"/>
  <c r="K754" i="41"/>
  <c r="I754" i="41"/>
  <c r="G754" i="41"/>
  <c r="E754" i="41"/>
  <c r="B754" i="41"/>
  <c r="K753" i="41"/>
  <c r="I753" i="41"/>
  <c r="G753" i="41"/>
  <c r="E753" i="41"/>
  <c r="B753" i="41"/>
  <c r="K752" i="41"/>
  <c r="I752" i="41"/>
  <c r="G752" i="41"/>
  <c r="E752" i="41"/>
  <c r="B752" i="41"/>
  <c r="K751" i="41"/>
  <c r="I751" i="41"/>
  <c r="G751" i="41"/>
  <c r="E751" i="41"/>
  <c r="B751" i="41"/>
  <c r="K750" i="41"/>
  <c r="I750" i="41"/>
  <c r="G750" i="41"/>
  <c r="E750" i="41"/>
  <c r="B750" i="41"/>
  <c r="K749" i="41"/>
  <c r="I749" i="41"/>
  <c r="G749" i="41"/>
  <c r="E749" i="41"/>
  <c r="B749" i="41"/>
  <c r="K748" i="41"/>
  <c r="I748" i="41"/>
  <c r="G748" i="41"/>
  <c r="E748" i="41"/>
  <c r="B748" i="41"/>
  <c r="K747" i="41"/>
  <c r="I747" i="41"/>
  <c r="G747" i="41"/>
  <c r="E747" i="41"/>
  <c r="B747" i="41"/>
  <c r="K746" i="41"/>
  <c r="I746" i="41"/>
  <c r="G746" i="41"/>
  <c r="E746" i="41"/>
  <c r="B746" i="41"/>
  <c r="K745" i="41"/>
  <c r="I745" i="41"/>
  <c r="G745" i="41"/>
  <c r="E745" i="41"/>
  <c r="B745" i="41"/>
  <c r="K744" i="41"/>
  <c r="I744" i="41"/>
  <c r="G744" i="41"/>
  <c r="E744" i="41"/>
  <c r="B744" i="41"/>
  <c r="K743" i="41"/>
  <c r="I743" i="41"/>
  <c r="G743" i="41"/>
  <c r="E743" i="41"/>
  <c r="B743" i="41"/>
  <c r="K742" i="41"/>
  <c r="I742" i="41"/>
  <c r="G742" i="41"/>
  <c r="E742" i="41"/>
  <c r="B742" i="41"/>
  <c r="K741" i="41"/>
  <c r="I741" i="41"/>
  <c r="G741" i="41"/>
  <c r="E741" i="41"/>
  <c r="B741" i="41"/>
  <c r="K740" i="41"/>
  <c r="I740" i="41"/>
  <c r="G740" i="41"/>
  <c r="E740" i="41"/>
  <c r="B740" i="41"/>
  <c r="K739" i="41"/>
  <c r="I739" i="41"/>
  <c r="G739" i="41"/>
  <c r="E739" i="41"/>
  <c r="B739" i="41"/>
  <c r="K738" i="41"/>
  <c r="I738" i="41"/>
  <c r="G738" i="41"/>
  <c r="E738" i="41"/>
  <c r="B738" i="41"/>
  <c r="I737" i="41"/>
  <c r="G737" i="41"/>
  <c r="E737" i="41"/>
  <c r="B737" i="41"/>
  <c r="K736" i="41"/>
  <c r="I736" i="41"/>
  <c r="G736" i="41"/>
  <c r="E736" i="41"/>
  <c r="B736" i="41"/>
  <c r="K735" i="41"/>
  <c r="I735" i="41"/>
  <c r="G735" i="41"/>
  <c r="E735" i="41"/>
  <c r="B735" i="41"/>
  <c r="K734" i="41"/>
  <c r="I734" i="41"/>
  <c r="G734" i="41"/>
  <c r="E734" i="41"/>
  <c r="B734" i="41"/>
  <c r="K733" i="41"/>
  <c r="I733" i="41"/>
  <c r="G733" i="41"/>
  <c r="E733" i="41"/>
  <c r="B733" i="41"/>
  <c r="K732" i="41"/>
  <c r="I732" i="41"/>
  <c r="G732" i="41"/>
  <c r="E732" i="41"/>
  <c r="B732" i="41"/>
  <c r="K731" i="41"/>
  <c r="I731" i="41"/>
  <c r="G731" i="41"/>
  <c r="E731" i="41"/>
  <c r="B731" i="41"/>
  <c r="H713" i="41"/>
  <c r="F713" i="41"/>
  <c r="D713" i="41"/>
  <c r="K712" i="41"/>
  <c r="I712" i="41"/>
  <c r="G712" i="41"/>
  <c r="E712" i="41"/>
  <c r="B712" i="41"/>
  <c r="K710" i="41"/>
  <c r="I710" i="41"/>
  <c r="G710" i="41"/>
  <c r="E710" i="41"/>
  <c r="B710" i="41"/>
  <c r="K709" i="41"/>
  <c r="I709" i="41"/>
  <c r="G709" i="41"/>
  <c r="E709" i="41"/>
  <c r="B709" i="41"/>
  <c r="K708" i="41"/>
  <c r="I708" i="41"/>
  <c r="G708" i="41"/>
  <c r="E708" i="41"/>
  <c r="B708" i="41"/>
  <c r="K707" i="41"/>
  <c r="I707" i="41"/>
  <c r="G707" i="41"/>
  <c r="E707" i="41"/>
  <c r="B707" i="41"/>
  <c r="K706" i="41"/>
  <c r="I706" i="41"/>
  <c r="G706" i="41"/>
  <c r="E706" i="41"/>
  <c r="B706" i="41"/>
  <c r="K705" i="41"/>
  <c r="I705" i="41"/>
  <c r="G705" i="41"/>
  <c r="E705" i="41"/>
  <c r="B705" i="41"/>
  <c r="K704" i="41"/>
  <c r="I704" i="41"/>
  <c r="G704" i="41"/>
  <c r="E704" i="41"/>
  <c r="B704" i="41"/>
  <c r="K703" i="41"/>
  <c r="I703" i="41"/>
  <c r="G703" i="41"/>
  <c r="E703" i="41"/>
  <c r="B703" i="41"/>
  <c r="K702" i="41"/>
  <c r="I702" i="41"/>
  <c r="G702" i="41"/>
  <c r="E702" i="41"/>
  <c r="B702" i="41"/>
  <c r="K701" i="41"/>
  <c r="I701" i="41"/>
  <c r="G701" i="41"/>
  <c r="E701" i="41"/>
  <c r="B701" i="41"/>
  <c r="K700" i="41"/>
  <c r="I700" i="41"/>
  <c r="G700" i="41"/>
  <c r="E700" i="41"/>
  <c r="B700" i="41"/>
  <c r="K699" i="41"/>
  <c r="I699" i="41"/>
  <c r="G699" i="41"/>
  <c r="E699" i="41"/>
  <c r="B699" i="41"/>
  <c r="K698" i="41"/>
  <c r="I698" i="41"/>
  <c r="G698" i="41"/>
  <c r="E698" i="41"/>
  <c r="B698" i="41"/>
  <c r="K697" i="41"/>
  <c r="I697" i="41"/>
  <c r="G697" i="41"/>
  <c r="E697" i="41"/>
  <c r="B697" i="41"/>
  <c r="K696" i="41"/>
  <c r="I696" i="41"/>
  <c r="G696" i="41"/>
  <c r="E696" i="41"/>
  <c r="B696" i="41"/>
  <c r="K695" i="41"/>
  <c r="I695" i="41"/>
  <c r="G695" i="41"/>
  <c r="E695" i="41"/>
  <c r="B695" i="41"/>
  <c r="K694" i="41"/>
  <c r="I694" i="41"/>
  <c r="G694" i="41"/>
  <c r="E694" i="41"/>
  <c r="B694" i="41"/>
  <c r="I693" i="41"/>
  <c r="G693" i="41"/>
  <c r="E693" i="41"/>
  <c r="B693" i="41"/>
  <c r="I692" i="41"/>
  <c r="G692" i="41"/>
  <c r="E692" i="41"/>
  <c r="B692" i="41"/>
  <c r="K691" i="41"/>
  <c r="I691" i="41"/>
  <c r="G691" i="41"/>
  <c r="E691" i="41"/>
  <c r="B691" i="41"/>
  <c r="K690" i="41"/>
  <c r="I690" i="41"/>
  <c r="G690" i="41"/>
  <c r="E690" i="41"/>
  <c r="B690" i="41"/>
  <c r="K689" i="41"/>
  <c r="I689" i="41"/>
  <c r="G689" i="41"/>
  <c r="E689" i="41"/>
  <c r="B689" i="41"/>
  <c r="K688" i="41"/>
  <c r="I688" i="41"/>
  <c r="G688" i="41"/>
  <c r="E688" i="41"/>
  <c r="B688" i="41"/>
  <c r="K687" i="41"/>
  <c r="I687" i="41"/>
  <c r="G687" i="41"/>
  <c r="E687" i="41"/>
  <c r="B687" i="41"/>
  <c r="K686" i="41"/>
  <c r="I686" i="41"/>
  <c r="G686" i="41"/>
  <c r="E686" i="41"/>
  <c r="B686" i="41"/>
  <c r="H668" i="41"/>
  <c r="F668" i="41"/>
  <c r="D668" i="41"/>
  <c r="K667" i="41"/>
  <c r="I667" i="41"/>
  <c r="G667" i="41"/>
  <c r="E667" i="41"/>
  <c r="B667" i="41"/>
  <c r="K665" i="41"/>
  <c r="I665" i="41"/>
  <c r="G665" i="41"/>
  <c r="E665" i="41"/>
  <c r="B665" i="41"/>
  <c r="K664" i="41"/>
  <c r="I664" i="41"/>
  <c r="G664" i="41"/>
  <c r="E664" i="41"/>
  <c r="B664" i="41"/>
  <c r="K663" i="41"/>
  <c r="I663" i="41"/>
  <c r="G663" i="41"/>
  <c r="E663" i="41"/>
  <c r="B663" i="41"/>
  <c r="K662" i="41"/>
  <c r="I662" i="41"/>
  <c r="G662" i="41"/>
  <c r="E662" i="41"/>
  <c r="B662" i="41"/>
  <c r="K661" i="41"/>
  <c r="I661" i="41"/>
  <c r="G661" i="41"/>
  <c r="E661" i="41"/>
  <c r="B661" i="41"/>
  <c r="K660" i="41"/>
  <c r="I660" i="41"/>
  <c r="G660" i="41"/>
  <c r="E660" i="41"/>
  <c r="B660" i="41"/>
  <c r="K659" i="41"/>
  <c r="I659" i="41"/>
  <c r="G659" i="41"/>
  <c r="E659" i="41"/>
  <c r="B659" i="41"/>
  <c r="K658" i="41"/>
  <c r="I658" i="41"/>
  <c r="G658" i="41"/>
  <c r="E658" i="41"/>
  <c r="B658" i="41"/>
  <c r="K657" i="41"/>
  <c r="I657" i="41"/>
  <c r="G657" i="41"/>
  <c r="E657" i="41"/>
  <c r="B657" i="41"/>
  <c r="K656" i="41"/>
  <c r="I656" i="41"/>
  <c r="G656" i="41"/>
  <c r="E656" i="41"/>
  <c r="B656" i="41"/>
  <c r="K655" i="41"/>
  <c r="I655" i="41"/>
  <c r="G655" i="41"/>
  <c r="E655" i="41"/>
  <c r="B655" i="41"/>
  <c r="K654" i="41"/>
  <c r="I654" i="41"/>
  <c r="G654" i="41"/>
  <c r="E654" i="41"/>
  <c r="B654" i="41"/>
  <c r="K653" i="41"/>
  <c r="I653" i="41"/>
  <c r="G653" i="41"/>
  <c r="E653" i="41"/>
  <c r="B653" i="41"/>
  <c r="K652" i="41"/>
  <c r="I652" i="41"/>
  <c r="G652" i="41"/>
  <c r="E652" i="41"/>
  <c r="B652" i="41"/>
  <c r="K651" i="41"/>
  <c r="I651" i="41"/>
  <c r="G651" i="41"/>
  <c r="E651" i="41"/>
  <c r="B651" i="41"/>
  <c r="K650" i="41"/>
  <c r="I650" i="41"/>
  <c r="G650" i="41"/>
  <c r="E650" i="41"/>
  <c r="B650" i="41"/>
  <c r="K649" i="41"/>
  <c r="I649" i="41"/>
  <c r="G649" i="41"/>
  <c r="E649" i="41"/>
  <c r="B649" i="41"/>
  <c r="K648" i="41"/>
  <c r="I648" i="41"/>
  <c r="G648" i="41"/>
  <c r="E648" i="41"/>
  <c r="B648" i="41"/>
  <c r="K647" i="41"/>
  <c r="I647" i="41"/>
  <c r="G647" i="41"/>
  <c r="E647" i="41"/>
  <c r="B647" i="41"/>
  <c r="K646" i="41"/>
  <c r="I646" i="41"/>
  <c r="G646" i="41"/>
  <c r="E646" i="41"/>
  <c r="B646" i="41"/>
  <c r="K645" i="41"/>
  <c r="I645" i="41"/>
  <c r="G645" i="41"/>
  <c r="E645" i="41"/>
  <c r="B645" i="41"/>
  <c r="K644" i="41"/>
  <c r="I644" i="41"/>
  <c r="G644" i="41"/>
  <c r="E644" i="41"/>
  <c r="B644" i="41"/>
  <c r="K643" i="41"/>
  <c r="I643" i="41"/>
  <c r="G643" i="41"/>
  <c r="E643" i="41"/>
  <c r="B643" i="41"/>
  <c r="K642" i="41"/>
  <c r="I642" i="41"/>
  <c r="G642" i="41"/>
  <c r="E642" i="41"/>
  <c r="B642" i="41"/>
  <c r="K641" i="41"/>
  <c r="I641" i="41"/>
  <c r="G641" i="41"/>
  <c r="E641" i="41"/>
  <c r="B641" i="41"/>
  <c r="H623" i="41"/>
  <c r="F623" i="41"/>
  <c r="D623" i="41"/>
  <c r="I622" i="41"/>
  <c r="G622" i="41"/>
  <c r="E622" i="41"/>
  <c r="B622" i="41"/>
  <c r="I620" i="41"/>
  <c r="G620" i="41"/>
  <c r="E620" i="41"/>
  <c r="B620" i="41"/>
  <c r="I619" i="41"/>
  <c r="G619" i="41"/>
  <c r="E619" i="41"/>
  <c r="B619" i="41"/>
  <c r="I618" i="41"/>
  <c r="G618" i="41"/>
  <c r="E618" i="41"/>
  <c r="B618" i="41"/>
  <c r="I617" i="41"/>
  <c r="G617" i="41"/>
  <c r="E617" i="41"/>
  <c r="B617" i="41"/>
  <c r="I616" i="41"/>
  <c r="G616" i="41"/>
  <c r="E616" i="41"/>
  <c r="B616" i="41"/>
  <c r="I615" i="41"/>
  <c r="G615" i="41"/>
  <c r="E615" i="41"/>
  <c r="B615" i="41"/>
  <c r="I614" i="41"/>
  <c r="G614" i="41"/>
  <c r="E614" i="41"/>
  <c r="B614" i="41"/>
  <c r="I613" i="41"/>
  <c r="G613" i="41"/>
  <c r="E613" i="41"/>
  <c r="B613" i="41"/>
  <c r="I612" i="41"/>
  <c r="G612" i="41"/>
  <c r="E612" i="41"/>
  <c r="B612" i="41"/>
  <c r="I611" i="41"/>
  <c r="G611" i="41"/>
  <c r="E611" i="41"/>
  <c r="B611" i="41"/>
  <c r="I610" i="41"/>
  <c r="G610" i="41"/>
  <c r="E610" i="41"/>
  <c r="B610" i="41"/>
  <c r="I609" i="41"/>
  <c r="G609" i="41"/>
  <c r="E609" i="41"/>
  <c r="B609" i="41"/>
  <c r="I608" i="41"/>
  <c r="G608" i="41"/>
  <c r="E608" i="41"/>
  <c r="B608" i="41"/>
  <c r="I607" i="41"/>
  <c r="G607" i="41"/>
  <c r="E607" i="41"/>
  <c r="B607" i="41"/>
  <c r="I606" i="41"/>
  <c r="G606" i="41"/>
  <c r="E606" i="41"/>
  <c r="B606" i="41"/>
  <c r="I605" i="41"/>
  <c r="G605" i="41"/>
  <c r="E605" i="41"/>
  <c r="B605" i="41"/>
  <c r="I604" i="41"/>
  <c r="G604" i="41"/>
  <c r="E604" i="41"/>
  <c r="B604" i="41"/>
  <c r="I603" i="41"/>
  <c r="G603" i="41"/>
  <c r="E603" i="41"/>
  <c r="B603" i="41"/>
  <c r="I602" i="41"/>
  <c r="G602" i="41"/>
  <c r="E602" i="41"/>
  <c r="B602" i="41"/>
  <c r="I601" i="41"/>
  <c r="G601" i="41"/>
  <c r="E601" i="41"/>
  <c r="B601" i="41"/>
  <c r="I600" i="41"/>
  <c r="G600" i="41"/>
  <c r="E600" i="41"/>
  <c r="B600" i="41"/>
  <c r="I599" i="41"/>
  <c r="G599" i="41"/>
  <c r="E599" i="41"/>
  <c r="B599" i="41"/>
  <c r="I598" i="41"/>
  <c r="G598" i="41"/>
  <c r="E598" i="41"/>
  <c r="B598" i="41"/>
  <c r="I597" i="41"/>
  <c r="G597" i="41"/>
  <c r="E597" i="41"/>
  <c r="B597" i="41"/>
  <c r="I596" i="41"/>
  <c r="G596" i="41"/>
  <c r="E596" i="41"/>
  <c r="B596" i="41"/>
  <c r="B623" i="41" s="1"/>
  <c r="C621" i="41" s="1"/>
  <c r="H578" i="41"/>
  <c r="F578" i="41"/>
  <c r="D578" i="41"/>
  <c r="I577" i="41"/>
  <c r="G577" i="41"/>
  <c r="E577" i="41"/>
  <c r="B577" i="41"/>
  <c r="I575" i="41"/>
  <c r="G575" i="41"/>
  <c r="E575" i="41"/>
  <c r="B575" i="41"/>
  <c r="I574" i="41"/>
  <c r="G574" i="41"/>
  <c r="E574" i="41"/>
  <c r="B574" i="41"/>
  <c r="I573" i="41"/>
  <c r="G573" i="41"/>
  <c r="E573" i="41"/>
  <c r="B573" i="41"/>
  <c r="I572" i="41"/>
  <c r="G572" i="41"/>
  <c r="E572" i="41"/>
  <c r="B572" i="41"/>
  <c r="I571" i="41"/>
  <c r="G571" i="41"/>
  <c r="E571" i="41"/>
  <c r="B571" i="41"/>
  <c r="I570" i="41"/>
  <c r="G570" i="41"/>
  <c r="E570" i="41"/>
  <c r="B570" i="41"/>
  <c r="I569" i="41"/>
  <c r="G569" i="41"/>
  <c r="E569" i="41"/>
  <c r="B569" i="41"/>
  <c r="I568" i="41"/>
  <c r="G568" i="41"/>
  <c r="E568" i="41"/>
  <c r="B568" i="41"/>
  <c r="I567" i="41"/>
  <c r="G567" i="41"/>
  <c r="E567" i="41"/>
  <c r="B567" i="41"/>
  <c r="I566" i="41"/>
  <c r="G566" i="41"/>
  <c r="E566" i="41"/>
  <c r="B566" i="41"/>
  <c r="I565" i="41"/>
  <c r="G565" i="41"/>
  <c r="E565" i="41"/>
  <c r="B565" i="41"/>
  <c r="I564" i="41"/>
  <c r="G564" i="41"/>
  <c r="E564" i="41"/>
  <c r="B564" i="41"/>
  <c r="I563" i="41"/>
  <c r="G563" i="41"/>
  <c r="E563" i="41"/>
  <c r="B563" i="41"/>
  <c r="I562" i="41"/>
  <c r="G562" i="41"/>
  <c r="E562" i="41"/>
  <c r="B562" i="41"/>
  <c r="I561" i="41"/>
  <c r="G561" i="41"/>
  <c r="E561" i="41"/>
  <c r="B561" i="41"/>
  <c r="I560" i="41"/>
  <c r="G560" i="41"/>
  <c r="E560" i="41"/>
  <c r="B560" i="41"/>
  <c r="I559" i="41"/>
  <c r="G559" i="41"/>
  <c r="E559" i="41"/>
  <c r="B559" i="41"/>
  <c r="I558" i="41"/>
  <c r="G558" i="41"/>
  <c r="E558" i="41"/>
  <c r="B558" i="41"/>
  <c r="I557" i="41"/>
  <c r="G557" i="41"/>
  <c r="E557" i="41"/>
  <c r="B557" i="41"/>
  <c r="I556" i="41"/>
  <c r="G556" i="41"/>
  <c r="E556" i="41"/>
  <c r="B556" i="41"/>
  <c r="I555" i="41"/>
  <c r="G555" i="41"/>
  <c r="E555" i="41"/>
  <c r="B555" i="41"/>
  <c r="I554" i="41"/>
  <c r="G554" i="41"/>
  <c r="E554" i="41"/>
  <c r="B554" i="41"/>
  <c r="I553" i="41"/>
  <c r="G553" i="41"/>
  <c r="E553" i="41"/>
  <c r="B553" i="41"/>
  <c r="I552" i="41"/>
  <c r="G552" i="41"/>
  <c r="E552" i="41"/>
  <c r="B552" i="41"/>
  <c r="I551" i="41"/>
  <c r="G551" i="41"/>
  <c r="E551" i="41"/>
  <c r="B551" i="41"/>
  <c r="H533" i="41"/>
  <c r="F533" i="41"/>
  <c r="D533" i="41"/>
  <c r="I532" i="41"/>
  <c r="G532" i="41"/>
  <c r="E532" i="41"/>
  <c r="B532" i="41"/>
  <c r="I530" i="41"/>
  <c r="G530" i="41"/>
  <c r="E530" i="41"/>
  <c r="B530" i="41"/>
  <c r="I529" i="41"/>
  <c r="G529" i="41"/>
  <c r="E529" i="41"/>
  <c r="B529" i="41"/>
  <c r="I528" i="41"/>
  <c r="G528" i="41"/>
  <c r="E528" i="41"/>
  <c r="B528" i="41"/>
  <c r="I527" i="41"/>
  <c r="G527" i="41"/>
  <c r="E527" i="41"/>
  <c r="B527" i="41"/>
  <c r="I526" i="41"/>
  <c r="G526" i="41"/>
  <c r="E526" i="41"/>
  <c r="B526" i="41"/>
  <c r="I525" i="41"/>
  <c r="G525" i="41"/>
  <c r="E525" i="41"/>
  <c r="B525" i="41"/>
  <c r="I524" i="41"/>
  <c r="G524" i="41"/>
  <c r="E524" i="41"/>
  <c r="B524" i="41"/>
  <c r="I523" i="41"/>
  <c r="G523" i="41"/>
  <c r="E523" i="41"/>
  <c r="B523" i="41"/>
  <c r="I522" i="41"/>
  <c r="G522" i="41"/>
  <c r="E522" i="41"/>
  <c r="B522" i="41"/>
  <c r="I521" i="41"/>
  <c r="G521" i="41"/>
  <c r="E521" i="41"/>
  <c r="B521" i="41"/>
  <c r="I520" i="41"/>
  <c r="G520" i="41"/>
  <c r="E520" i="41"/>
  <c r="B520" i="41"/>
  <c r="I519" i="41"/>
  <c r="G519" i="41"/>
  <c r="E519" i="41"/>
  <c r="B519" i="41"/>
  <c r="I518" i="41"/>
  <c r="G518" i="41"/>
  <c r="E518" i="41"/>
  <c r="B518" i="41"/>
  <c r="I517" i="41"/>
  <c r="G517" i="41"/>
  <c r="E517" i="41"/>
  <c r="B517" i="41"/>
  <c r="I516" i="41"/>
  <c r="G516" i="41"/>
  <c r="E516" i="41"/>
  <c r="B516" i="41"/>
  <c r="I515" i="41"/>
  <c r="G515" i="41"/>
  <c r="E515" i="41"/>
  <c r="B515" i="41"/>
  <c r="I514" i="41"/>
  <c r="G514" i="41"/>
  <c r="E514" i="41"/>
  <c r="B514" i="41"/>
  <c r="I513" i="41"/>
  <c r="G513" i="41"/>
  <c r="E513" i="41"/>
  <c r="B513" i="41"/>
  <c r="I512" i="41"/>
  <c r="G512" i="41"/>
  <c r="E512" i="41"/>
  <c r="B512" i="41"/>
  <c r="I511" i="41"/>
  <c r="G511" i="41"/>
  <c r="E511" i="41"/>
  <c r="B511" i="41"/>
  <c r="I510" i="41"/>
  <c r="G510" i="41"/>
  <c r="E510" i="41"/>
  <c r="B510" i="41"/>
  <c r="I509" i="41"/>
  <c r="G509" i="41"/>
  <c r="E509" i="41"/>
  <c r="B509" i="41"/>
  <c r="I508" i="41"/>
  <c r="G508" i="41"/>
  <c r="E508" i="41"/>
  <c r="B508" i="41"/>
  <c r="I507" i="41"/>
  <c r="G507" i="41"/>
  <c r="E507" i="41"/>
  <c r="B507" i="41"/>
  <c r="I506" i="41"/>
  <c r="I533" i="41" s="1"/>
  <c r="G506" i="41"/>
  <c r="G533" i="41" s="1"/>
  <c r="E506" i="41"/>
  <c r="B506" i="41"/>
  <c r="H488" i="41"/>
  <c r="F488" i="41"/>
  <c r="D488" i="41"/>
  <c r="I487" i="41"/>
  <c r="G487" i="41"/>
  <c r="E487" i="41"/>
  <c r="B487" i="41"/>
  <c r="I485" i="41"/>
  <c r="G485" i="41"/>
  <c r="E485" i="41"/>
  <c r="B485" i="41"/>
  <c r="I484" i="41"/>
  <c r="G484" i="41"/>
  <c r="E484" i="41"/>
  <c r="B484" i="41"/>
  <c r="I483" i="41"/>
  <c r="G483" i="41"/>
  <c r="E483" i="41"/>
  <c r="B483" i="41"/>
  <c r="I482" i="41"/>
  <c r="G482" i="41"/>
  <c r="E482" i="41"/>
  <c r="B482" i="41"/>
  <c r="I481" i="41"/>
  <c r="G481" i="41"/>
  <c r="E481" i="41"/>
  <c r="B481" i="41"/>
  <c r="I480" i="41"/>
  <c r="G480" i="41"/>
  <c r="E480" i="41"/>
  <c r="B480" i="41"/>
  <c r="I479" i="41"/>
  <c r="G479" i="41"/>
  <c r="E479" i="41"/>
  <c r="B479" i="41"/>
  <c r="I478" i="41"/>
  <c r="G478" i="41"/>
  <c r="E478" i="41"/>
  <c r="B478" i="41"/>
  <c r="I477" i="41"/>
  <c r="G477" i="41"/>
  <c r="E477" i="41"/>
  <c r="B477" i="41"/>
  <c r="I476" i="41"/>
  <c r="G476" i="41"/>
  <c r="E476" i="41"/>
  <c r="B476" i="41"/>
  <c r="I475" i="41"/>
  <c r="G475" i="41"/>
  <c r="E475" i="41"/>
  <c r="B475" i="41"/>
  <c r="I474" i="41"/>
  <c r="G474" i="41"/>
  <c r="E474" i="41"/>
  <c r="B474" i="41"/>
  <c r="I473" i="41"/>
  <c r="G473" i="41"/>
  <c r="E473" i="41"/>
  <c r="B473" i="41"/>
  <c r="I472" i="41"/>
  <c r="G472" i="41"/>
  <c r="E472" i="41"/>
  <c r="B472" i="41"/>
  <c r="I471" i="41"/>
  <c r="G471" i="41"/>
  <c r="E471" i="41"/>
  <c r="B471" i="41"/>
  <c r="I470" i="41"/>
  <c r="G470" i="41"/>
  <c r="E470" i="41"/>
  <c r="B470" i="41"/>
  <c r="I469" i="41"/>
  <c r="G469" i="41"/>
  <c r="E469" i="41"/>
  <c r="B469" i="41"/>
  <c r="I468" i="41"/>
  <c r="G468" i="41"/>
  <c r="E468" i="41"/>
  <c r="B468" i="41"/>
  <c r="I467" i="41"/>
  <c r="G467" i="41"/>
  <c r="E467" i="41"/>
  <c r="B467" i="41"/>
  <c r="I466" i="41"/>
  <c r="G466" i="41"/>
  <c r="E466" i="41"/>
  <c r="B466" i="41"/>
  <c r="I465" i="41"/>
  <c r="G465" i="41"/>
  <c r="E465" i="41"/>
  <c r="B465" i="41"/>
  <c r="I464" i="41"/>
  <c r="G464" i="41"/>
  <c r="E464" i="41"/>
  <c r="B464" i="41"/>
  <c r="I463" i="41"/>
  <c r="G463" i="41"/>
  <c r="E463" i="41"/>
  <c r="B463" i="41"/>
  <c r="I462" i="41"/>
  <c r="G462" i="41"/>
  <c r="E462" i="41"/>
  <c r="B462" i="41"/>
  <c r="I461" i="41"/>
  <c r="G461" i="41"/>
  <c r="E461" i="41"/>
  <c r="E488" i="41" s="1"/>
  <c r="B461" i="41"/>
  <c r="H443" i="41"/>
  <c r="F443" i="41"/>
  <c r="D443" i="41"/>
  <c r="I442" i="41"/>
  <c r="G442" i="41"/>
  <c r="E442" i="41"/>
  <c r="B442" i="41"/>
  <c r="I440" i="41"/>
  <c r="G440" i="41"/>
  <c r="E440" i="41"/>
  <c r="B440" i="41"/>
  <c r="I439" i="41"/>
  <c r="G439" i="41"/>
  <c r="E439" i="41"/>
  <c r="B439" i="41"/>
  <c r="I438" i="41"/>
  <c r="G438" i="41"/>
  <c r="E438" i="41"/>
  <c r="B438" i="41"/>
  <c r="I437" i="41"/>
  <c r="G437" i="41"/>
  <c r="E437" i="41"/>
  <c r="B437" i="41"/>
  <c r="I436" i="41"/>
  <c r="G436" i="41"/>
  <c r="E436" i="41"/>
  <c r="B436" i="41"/>
  <c r="I435" i="41"/>
  <c r="G435" i="41"/>
  <c r="E435" i="41"/>
  <c r="B435" i="41"/>
  <c r="I434" i="41"/>
  <c r="G434" i="41"/>
  <c r="E434" i="41"/>
  <c r="B434" i="41"/>
  <c r="I433" i="41"/>
  <c r="G433" i="41"/>
  <c r="E433" i="41"/>
  <c r="B433" i="41"/>
  <c r="I432" i="41"/>
  <c r="G432" i="41"/>
  <c r="E432" i="41"/>
  <c r="B432" i="41"/>
  <c r="I431" i="41"/>
  <c r="G431" i="41"/>
  <c r="E431" i="41"/>
  <c r="B431" i="41"/>
  <c r="I430" i="41"/>
  <c r="G430" i="41"/>
  <c r="E430" i="41"/>
  <c r="B430" i="41"/>
  <c r="I429" i="41"/>
  <c r="G429" i="41"/>
  <c r="E429" i="41"/>
  <c r="B429" i="41"/>
  <c r="I428" i="41"/>
  <c r="G428" i="41"/>
  <c r="E428" i="41"/>
  <c r="B428" i="41"/>
  <c r="I427" i="41"/>
  <c r="G427" i="41"/>
  <c r="E427" i="41"/>
  <c r="B427" i="41"/>
  <c r="I426" i="41"/>
  <c r="G426" i="41"/>
  <c r="E426" i="41"/>
  <c r="B426" i="41"/>
  <c r="I425" i="41"/>
  <c r="G425" i="41"/>
  <c r="E425" i="41"/>
  <c r="B425" i="41"/>
  <c r="I424" i="41"/>
  <c r="G424" i="41"/>
  <c r="E424" i="41"/>
  <c r="B424" i="41"/>
  <c r="I423" i="41"/>
  <c r="G423" i="41"/>
  <c r="E423" i="41"/>
  <c r="B423" i="41"/>
  <c r="I422" i="41"/>
  <c r="G422" i="41"/>
  <c r="E422" i="41"/>
  <c r="B422" i="41"/>
  <c r="I421" i="41"/>
  <c r="G421" i="41"/>
  <c r="E421" i="41"/>
  <c r="B421" i="41"/>
  <c r="I420" i="41"/>
  <c r="G420" i="41"/>
  <c r="E420" i="41"/>
  <c r="B420" i="41"/>
  <c r="I419" i="41"/>
  <c r="G419" i="41"/>
  <c r="E419" i="41"/>
  <c r="B419" i="41"/>
  <c r="I418" i="41"/>
  <c r="G418" i="41"/>
  <c r="E418" i="41"/>
  <c r="B418" i="41"/>
  <c r="I417" i="41"/>
  <c r="G417" i="41"/>
  <c r="E417" i="41"/>
  <c r="B417" i="41"/>
  <c r="I416" i="41"/>
  <c r="I443" i="41" s="1"/>
  <c r="G416" i="41"/>
  <c r="E416" i="41"/>
  <c r="E443" i="41" s="1"/>
  <c r="B416" i="41"/>
  <c r="B443" i="41" s="1"/>
  <c r="C441" i="41" s="1"/>
  <c r="H398" i="41"/>
  <c r="F398" i="41"/>
  <c r="D398" i="41"/>
  <c r="I397" i="41"/>
  <c r="G397" i="41"/>
  <c r="E397" i="41"/>
  <c r="B397" i="41"/>
  <c r="I395" i="41"/>
  <c r="G395" i="41"/>
  <c r="E395" i="41"/>
  <c r="B395" i="41"/>
  <c r="I394" i="41"/>
  <c r="G394" i="41"/>
  <c r="E394" i="41"/>
  <c r="B394" i="41"/>
  <c r="I393" i="41"/>
  <c r="G393" i="41"/>
  <c r="E393" i="41"/>
  <c r="B393" i="41"/>
  <c r="I392" i="41"/>
  <c r="G392" i="41"/>
  <c r="E392" i="41"/>
  <c r="B392" i="41"/>
  <c r="I391" i="41"/>
  <c r="G391" i="41"/>
  <c r="E391" i="41"/>
  <c r="B391" i="41"/>
  <c r="I390" i="41"/>
  <c r="G390" i="41"/>
  <c r="E390" i="41"/>
  <c r="B390" i="41"/>
  <c r="I389" i="41"/>
  <c r="G389" i="41"/>
  <c r="E389" i="41"/>
  <c r="B389" i="41"/>
  <c r="I388" i="41"/>
  <c r="G388" i="41"/>
  <c r="E388" i="41"/>
  <c r="B388" i="41"/>
  <c r="I387" i="41"/>
  <c r="G387" i="41"/>
  <c r="E387" i="41"/>
  <c r="B387" i="41"/>
  <c r="I386" i="41"/>
  <c r="G386" i="41"/>
  <c r="E386" i="41"/>
  <c r="B386" i="41"/>
  <c r="I385" i="41"/>
  <c r="G385" i="41"/>
  <c r="E385" i="41"/>
  <c r="B385" i="41"/>
  <c r="I384" i="41"/>
  <c r="G384" i="41"/>
  <c r="E384" i="41"/>
  <c r="B384" i="41"/>
  <c r="I383" i="41"/>
  <c r="G383" i="41"/>
  <c r="E383" i="41"/>
  <c r="B383" i="41"/>
  <c r="I382" i="41"/>
  <c r="G382" i="41"/>
  <c r="E382" i="41"/>
  <c r="B382" i="41"/>
  <c r="I381" i="41"/>
  <c r="G381" i="41"/>
  <c r="E381" i="41"/>
  <c r="B381" i="41"/>
  <c r="I380" i="41"/>
  <c r="G380" i="41"/>
  <c r="E380" i="41"/>
  <c r="B380" i="41"/>
  <c r="I379" i="41"/>
  <c r="G379" i="41"/>
  <c r="E379" i="41"/>
  <c r="B379" i="41"/>
  <c r="I378" i="41"/>
  <c r="G378" i="41"/>
  <c r="E378" i="41"/>
  <c r="B378" i="41"/>
  <c r="I377" i="41"/>
  <c r="G377" i="41"/>
  <c r="E377" i="41"/>
  <c r="B377" i="41"/>
  <c r="I376" i="41"/>
  <c r="G376" i="41"/>
  <c r="E376" i="41"/>
  <c r="B376" i="41"/>
  <c r="I375" i="41"/>
  <c r="G375" i="41"/>
  <c r="E375" i="41"/>
  <c r="B375" i="41"/>
  <c r="I374" i="41"/>
  <c r="G374" i="41"/>
  <c r="E374" i="41"/>
  <c r="B374" i="41"/>
  <c r="I373" i="41"/>
  <c r="G373" i="41"/>
  <c r="E373" i="41"/>
  <c r="B373" i="41"/>
  <c r="I372" i="41"/>
  <c r="G372" i="41"/>
  <c r="E372" i="41"/>
  <c r="B372" i="41"/>
  <c r="I371" i="41"/>
  <c r="I398" i="41" s="1"/>
  <c r="G371" i="41"/>
  <c r="E371" i="41"/>
  <c r="B371" i="41"/>
  <c r="K353" i="41"/>
  <c r="H353" i="41"/>
  <c r="F353" i="41"/>
  <c r="D353" i="41"/>
  <c r="I352" i="41"/>
  <c r="G352" i="41"/>
  <c r="E352" i="41"/>
  <c r="B352" i="41"/>
  <c r="I350" i="41"/>
  <c r="G350" i="41"/>
  <c r="E350" i="41"/>
  <c r="B350" i="41"/>
  <c r="I349" i="41"/>
  <c r="G349" i="41"/>
  <c r="E349" i="41"/>
  <c r="B349" i="41"/>
  <c r="I348" i="41"/>
  <c r="G348" i="41"/>
  <c r="E348" i="41"/>
  <c r="B348" i="41"/>
  <c r="I347" i="41"/>
  <c r="G347" i="41"/>
  <c r="E347" i="41"/>
  <c r="B347" i="41"/>
  <c r="I346" i="41"/>
  <c r="G346" i="41"/>
  <c r="E346" i="41"/>
  <c r="B346" i="41"/>
  <c r="I345" i="41"/>
  <c r="G345" i="41"/>
  <c r="E345" i="41"/>
  <c r="B345" i="41"/>
  <c r="I344" i="41"/>
  <c r="G344" i="41"/>
  <c r="E344" i="41"/>
  <c r="B344" i="41"/>
  <c r="I343" i="41"/>
  <c r="G343" i="41"/>
  <c r="E343" i="41"/>
  <c r="B343" i="41"/>
  <c r="I342" i="41"/>
  <c r="G342" i="41"/>
  <c r="E342" i="41"/>
  <c r="B342" i="41"/>
  <c r="I341" i="41"/>
  <c r="G341" i="41"/>
  <c r="E341" i="41"/>
  <c r="B341" i="41"/>
  <c r="I340" i="41"/>
  <c r="G340" i="41"/>
  <c r="E340" i="41"/>
  <c r="B340" i="41"/>
  <c r="I339" i="41"/>
  <c r="G339" i="41"/>
  <c r="E339" i="41"/>
  <c r="B339" i="41"/>
  <c r="I338" i="41"/>
  <c r="G338" i="41"/>
  <c r="E338" i="41"/>
  <c r="B338" i="41"/>
  <c r="I337" i="41"/>
  <c r="G337" i="41"/>
  <c r="E337" i="41"/>
  <c r="B337" i="41"/>
  <c r="I336" i="41"/>
  <c r="G336" i="41"/>
  <c r="E336" i="41"/>
  <c r="B336" i="41"/>
  <c r="I335" i="41"/>
  <c r="G335" i="41"/>
  <c r="E335" i="41"/>
  <c r="B335" i="41"/>
  <c r="I334" i="41"/>
  <c r="G334" i="41"/>
  <c r="E334" i="41"/>
  <c r="B334" i="41"/>
  <c r="I333" i="41"/>
  <c r="G333" i="41"/>
  <c r="E333" i="41"/>
  <c r="B333" i="41"/>
  <c r="I332" i="41"/>
  <c r="G332" i="41"/>
  <c r="E332" i="41"/>
  <c r="B332" i="41"/>
  <c r="I331" i="41"/>
  <c r="G331" i="41"/>
  <c r="E331" i="41"/>
  <c r="B331" i="41"/>
  <c r="I330" i="41"/>
  <c r="G330" i="41"/>
  <c r="E330" i="41"/>
  <c r="B330" i="41"/>
  <c r="I329" i="41"/>
  <c r="G329" i="41"/>
  <c r="E329" i="41"/>
  <c r="B329" i="41"/>
  <c r="I328" i="41"/>
  <c r="G328" i="41"/>
  <c r="E328" i="41"/>
  <c r="B328" i="41"/>
  <c r="I327" i="41"/>
  <c r="G327" i="41"/>
  <c r="E327" i="41"/>
  <c r="B327" i="41"/>
  <c r="I326" i="41"/>
  <c r="G326" i="41"/>
  <c r="E326" i="41"/>
  <c r="B326" i="41"/>
  <c r="B353" i="41" s="1"/>
  <c r="C351" i="41" s="1"/>
  <c r="H308" i="41"/>
  <c r="F308" i="41"/>
  <c r="D308" i="41"/>
  <c r="I307" i="41"/>
  <c r="G307" i="41"/>
  <c r="E307" i="41"/>
  <c r="B307" i="41"/>
  <c r="I305" i="41"/>
  <c r="G305" i="41"/>
  <c r="E305" i="41"/>
  <c r="B305" i="41"/>
  <c r="I304" i="41"/>
  <c r="G304" i="41"/>
  <c r="E304" i="41"/>
  <c r="B304" i="41"/>
  <c r="I303" i="41"/>
  <c r="G303" i="41"/>
  <c r="E303" i="41"/>
  <c r="B303" i="41"/>
  <c r="I302" i="41"/>
  <c r="G302" i="41"/>
  <c r="E302" i="41"/>
  <c r="B302" i="41"/>
  <c r="I301" i="41"/>
  <c r="G301" i="41"/>
  <c r="E301" i="41"/>
  <c r="B301" i="41"/>
  <c r="I300" i="41"/>
  <c r="G300" i="41"/>
  <c r="E300" i="41"/>
  <c r="B300" i="41"/>
  <c r="I299" i="41"/>
  <c r="G299" i="41"/>
  <c r="E299" i="41"/>
  <c r="B299" i="41"/>
  <c r="I298" i="41"/>
  <c r="G298" i="41"/>
  <c r="E298" i="41"/>
  <c r="B298" i="41"/>
  <c r="I297" i="41"/>
  <c r="G297" i="41"/>
  <c r="E297" i="41"/>
  <c r="B297" i="41"/>
  <c r="I296" i="41"/>
  <c r="G296" i="41"/>
  <c r="E296" i="41"/>
  <c r="B296" i="41"/>
  <c r="I295" i="41"/>
  <c r="G295" i="41"/>
  <c r="E295" i="41"/>
  <c r="B295" i="41"/>
  <c r="I294" i="41"/>
  <c r="G294" i="41"/>
  <c r="E294" i="41"/>
  <c r="B294" i="41"/>
  <c r="I293" i="41"/>
  <c r="G293" i="41"/>
  <c r="E293" i="41"/>
  <c r="B293" i="41"/>
  <c r="I292" i="41"/>
  <c r="G292" i="41"/>
  <c r="E292" i="41"/>
  <c r="B292" i="41"/>
  <c r="I291" i="41"/>
  <c r="G291" i="41"/>
  <c r="E291" i="41"/>
  <c r="B291" i="41"/>
  <c r="I290" i="41"/>
  <c r="G290" i="41"/>
  <c r="E290" i="41"/>
  <c r="B290" i="41"/>
  <c r="I289" i="41"/>
  <c r="G289" i="41"/>
  <c r="E289" i="41"/>
  <c r="B289" i="41"/>
  <c r="I288" i="41"/>
  <c r="G288" i="41"/>
  <c r="E288" i="41"/>
  <c r="B288" i="41"/>
  <c r="I287" i="41"/>
  <c r="G287" i="41"/>
  <c r="E287" i="41"/>
  <c r="B287" i="41"/>
  <c r="I286" i="41"/>
  <c r="G286" i="41"/>
  <c r="E286" i="41"/>
  <c r="B286" i="41"/>
  <c r="I285" i="41"/>
  <c r="G285" i="41"/>
  <c r="E285" i="41"/>
  <c r="B285" i="41"/>
  <c r="I284" i="41"/>
  <c r="G284" i="41"/>
  <c r="E284" i="41"/>
  <c r="B284" i="41"/>
  <c r="I283" i="41"/>
  <c r="G283" i="41"/>
  <c r="E283" i="41"/>
  <c r="B283" i="41"/>
  <c r="I282" i="41"/>
  <c r="G282" i="41"/>
  <c r="E282" i="41"/>
  <c r="B282" i="41"/>
  <c r="I281" i="41"/>
  <c r="G281" i="41"/>
  <c r="E281" i="41"/>
  <c r="B281" i="41"/>
  <c r="K260" i="41"/>
  <c r="H263" i="41"/>
  <c r="F263" i="41"/>
  <c r="D263" i="41"/>
  <c r="K262" i="41"/>
  <c r="I262" i="41"/>
  <c r="G262" i="41"/>
  <c r="E262" i="41"/>
  <c r="B262" i="41"/>
  <c r="I260" i="41"/>
  <c r="G260" i="41"/>
  <c r="E260" i="41"/>
  <c r="B260" i="41"/>
  <c r="K259" i="41"/>
  <c r="I259" i="41"/>
  <c r="G259" i="41"/>
  <c r="E259" i="41"/>
  <c r="B259" i="41"/>
  <c r="I258" i="41"/>
  <c r="G258" i="41"/>
  <c r="E258" i="41"/>
  <c r="B258" i="41"/>
  <c r="K257" i="41"/>
  <c r="I257" i="41"/>
  <c r="G257" i="41"/>
  <c r="E257" i="41"/>
  <c r="B257" i="41"/>
  <c r="I256" i="41"/>
  <c r="G256" i="41"/>
  <c r="E256" i="41"/>
  <c r="B256" i="41"/>
  <c r="K255" i="41"/>
  <c r="I255" i="41"/>
  <c r="G255" i="41"/>
  <c r="E255" i="41"/>
  <c r="B255" i="41"/>
  <c r="I254" i="41"/>
  <c r="G254" i="41"/>
  <c r="E254" i="41"/>
  <c r="B254" i="41"/>
  <c r="K253" i="41"/>
  <c r="I253" i="41"/>
  <c r="G253" i="41"/>
  <c r="E253" i="41"/>
  <c r="B253" i="41"/>
  <c r="I252" i="41"/>
  <c r="G252" i="41"/>
  <c r="E252" i="41"/>
  <c r="B252" i="41"/>
  <c r="K251" i="41"/>
  <c r="I251" i="41"/>
  <c r="G251" i="41"/>
  <c r="E251" i="41"/>
  <c r="B251" i="41"/>
  <c r="I250" i="41"/>
  <c r="G250" i="41"/>
  <c r="E250" i="41"/>
  <c r="B250" i="41"/>
  <c r="K249" i="41"/>
  <c r="I249" i="41"/>
  <c r="G249" i="41"/>
  <c r="E249" i="41"/>
  <c r="B249" i="41"/>
  <c r="I248" i="41"/>
  <c r="G248" i="41"/>
  <c r="E248" i="41"/>
  <c r="B248" i="41"/>
  <c r="K247" i="41"/>
  <c r="I247" i="41"/>
  <c r="G247" i="41"/>
  <c r="E247" i="41"/>
  <c r="B247" i="41"/>
  <c r="I246" i="41"/>
  <c r="G246" i="41"/>
  <c r="E246" i="41"/>
  <c r="B246" i="41"/>
  <c r="K245" i="41"/>
  <c r="I245" i="41"/>
  <c r="G245" i="41"/>
  <c r="E245" i="41"/>
  <c r="B245" i="41"/>
  <c r="I244" i="41"/>
  <c r="G244" i="41"/>
  <c r="E244" i="41"/>
  <c r="B244" i="41"/>
  <c r="K243" i="41"/>
  <c r="I243" i="41"/>
  <c r="G243" i="41"/>
  <c r="E243" i="41"/>
  <c r="B243" i="41"/>
  <c r="I242" i="41"/>
  <c r="G242" i="41"/>
  <c r="E242" i="41"/>
  <c r="B242" i="41"/>
  <c r="K241" i="41"/>
  <c r="I241" i="41"/>
  <c r="G241" i="41"/>
  <c r="E241" i="41"/>
  <c r="B241" i="41"/>
  <c r="I240" i="41"/>
  <c r="G240" i="41"/>
  <c r="E240" i="41"/>
  <c r="B240" i="41"/>
  <c r="K239" i="41"/>
  <c r="I239" i="41"/>
  <c r="G239" i="41"/>
  <c r="E239" i="41"/>
  <c r="B239" i="41"/>
  <c r="I238" i="41"/>
  <c r="G238" i="41"/>
  <c r="E238" i="41"/>
  <c r="B238" i="41"/>
  <c r="K237" i="41"/>
  <c r="I237" i="41"/>
  <c r="G237" i="41"/>
  <c r="E237" i="41"/>
  <c r="B237" i="41"/>
  <c r="I236" i="41"/>
  <c r="G236" i="41"/>
  <c r="E236" i="41"/>
  <c r="B236" i="41"/>
  <c r="H218" i="41"/>
  <c r="F218" i="41"/>
  <c r="D218" i="41"/>
  <c r="I217" i="41"/>
  <c r="G217" i="41"/>
  <c r="E217" i="41"/>
  <c r="B217" i="41"/>
  <c r="I215" i="41"/>
  <c r="G215" i="41"/>
  <c r="E215" i="41"/>
  <c r="B215" i="41"/>
  <c r="I214" i="41"/>
  <c r="G214" i="41"/>
  <c r="E214" i="41"/>
  <c r="B214" i="41"/>
  <c r="I213" i="41"/>
  <c r="G213" i="41"/>
  <c r="E213" i="41"/>
  <c r="B213" i="41"/>
  <c r="I212" i="41"/>
  <c r="G212" i="41"/>
  <c r="E212" i="41"/>
  <c r="B212" i="41"/>
  <c r="I211" i="41"/>
  <c r="G211" i="41"/>
  <c r="E211" i="41"/>
  <c r="B211" i="41"/>
  <c r="I210" i="41"/>
  <c r="G210" i="41"/>
  <c r="E210" i="41"/>
  <c r="B210" i="41"/>
  <c r="I209" i="41"/>
  <c r="G209" i="41"/>
  <c r="E209" i="41"/>
  <c r="B209" i="41"/>
  <c r="I208" i="41"/>
  <c r="G208" i="41"/>
  <c r="E208" i="41"/>
  <c r="B208" i="41"/>
  <c r="I207" i="41"/>
  <c r="G207" i="41"/>
  <c r="E207" i="41"/>
  <c r="B207" i="41"/>
  <c r="I206" i="41"/>
  <c r="G206" i="41"/>
  <c r="E206" i="41"/>
  <c r="B206" i="41"/>
  <c r="I205" i="41"/>
  <c r="G205" i="41"/>
  <c r="E205" i="41"/>
  <c r="B205" i="41"/>
  <c r="I204" i="41"/>
  <c r="G204" i="41"/>
  <c r="E204" i="41"/>
  <c r="B204" i="41"/>
  <c r="I203" i="41"/>
  <c r="G203" i="41"/>
  <c r="E203" i="41"/>
  <c r="B203" i="41"/>
  <c r="I202" i="41"/>
  <c r="G202" i="41"/>
  <c r="E202" i="41"/>
  <c r="B202" i="41"/>
  <c r="I201" i="41"/>
  <c r="G201" i="41"/>
  <c r="E201" i="41"/>
  <c r="B201" i="41"/>
  <c r="I200" i="41"/>
  <c r="G200" i="41"/>
  <c r="E200" i="41"/>
  <c r="B200" i="41"/>
  <c r="I199" i="41"/>
  <c r="G199" i="41"/>
  <c r="E199" i="41"/>
  <c r="B199" i="41"/>
  <c r="I198" i="41"/>
  <c r="G198" i="41"/>
  <c r="E198" i="41"/>
  <c r="B198" i="41"/>
  <c r="I197" i="41"/>
  <c r="G197" i="41"/>
  <c r="E197" i="41"/>
  <c r="B197" i="41"/>
  <c r="I196" i="41"/>
  <c r="G196" i="41"/>
  <c r="E196" i="41"/>
  <c r="B196" i="41"/>
  <c r="I195" i="41"/>
  <c r="G195" i="41"/>
  <c r="E195" i="41"/>
  <c r="B195" i="41"/>
  <c r="I194" i="41"/>
  <c r="G194" i="41"/>
  <c r="E194" i="41"/>
  <c r="B194" i="41"/>
  <c r="I193" i="41"/>
  <c r="G193" i="41"/>
  <c r="E193" i="41"/>
  <c r="B193" i="41"/>
  <c r="I192" i="41"/>
  <c r="G192" i="41"/>
  <c r="E192" i="41"/>
  <c r="B192" i="41"/>
  <c r="I191" i="41"/>
  <c r="G191" i="41"/>
  <c r="E191" i="41"/>
  <c r="B191" i="41"/>
  <c r="K171" i="41"/>
  <c r="H173" i="41"/>
  <c r="F173" i="41"/>
  <c r="D173" i="41"/>
  <c r="I172" i="41"/>
  <c r="G172" i="41"/>
  <c r="G36" i="41" s="1"/>
  <c r="E172" i="41"/>
  <c r="E36" i="41" s="1"/>
  <c r="B172" i="41"/>
  <c r="K170" i="41"/>
  <c r="I170" i="41"/>
  <c r="G170" i="41"/>
  <c r="E170" i="41"/>
  <c r="B170" i="41"/>
  <c r="I169" i="41"/>
  <c r="G169" i="41"/>
  <c r="E169" i="41"/>
  <c r="B169" i="41"/>
  <c r="K168" i="41"/>
  <c r="I168" i="41"/>
  <c r="G168" i="41"/>
  <c r="E168" i="41"/>
  <c r="B168" i="41"/>
  <c r="I167" i="41"/>
  <c r="G167" i="41"/>
  <c r="E167" i="41"/>
  <c r="B167" i="41"/>
  <c r="K166" i="41"/>
  <c r="I166" i="41"/>
  <c r="G166" i="41"/>
  <c r="E166" i="41"/>
  <c r="B166" i="41"/>
  <c r="I165" i="41"/>
  <c r="G165" i="41"/>
  <c r="E165" i="41"/>
  <c r="B165" i="41"/>
  <c r="K164" i="41"/>
  <c r="I164" i="41"/>
  <c r="G164" i="41"/>
  <c r="E164" i="41"/>
  <c r="B164" i="41"/>
  <c r="K163" i="41"/>
  <c r="I163" i="41"/>
  <c r="G163" i="41"/>
  <c r="E163" i="41"/>
  <c r="B163" i="41"/>
  <c r="K162" i="41"/>
  <c r="I162" i="41"/>
  <c r="G162" i="41"/>
  <c r="E162" i="41"/>
  <c r="B162" i="41"/>
  <c r="K161" i="41"/>
  <c r="I161" i="41"/>
  <c r="G161" i="41"/>
  <c r="E161" i="41"/>
  <c r="B161" i="41"/>
  <c r="K160" i="41"/>
  <c r="I160" i="41"/>
  <c r="G160" i="41"/>
  <c r="E160" i="41"/>
  <c r="B160" i="41"/>
  <c r="K159" i="41"/>
  <c r="I159" i="41"/>
  <c r="G159" i="41"/>
  <c r="E159" i="41"/>
  <c r="B159" i="41"/>
  <c r="K158" i="41"/>
  <c r="I158" i="41"/>
  <c r="G158" i="41"/>
  <c r="E158" i="41"/>
  <c r="B158" i="41"/>
  <c r="K157" i="41"/>
  <c r="I157" i="41"/>
  <c r="G157" i="41"/>
  <c r="E157" i="41"/>
  <c r="B157" i="41"/>
  <c r="K156" i="41"/>
  <c r="I156" i="41"/>
  <c r="G156" i="41"/>
  <c r="E156" i="41"/>
  <c r="B156" i="41"/>
  <c r="K155" i="41"/>
  <c r="I155" i="41"/>
  <c r="G155" i="41"/>
  <c r="E155" i="41"/>
  <c r="B155" i="41"/>
  <c r="K154" i="41"/>
  <c r="I154" i="41"/>
  <c r="G154" i="41"/>
  <c r="E154" i="41"/>
  <c r="B154" i="41"/>
  <c r="K153" i="41"/>
  <c r="I153" i="41"/>
  <c r="G153" i="41"/>
  <c r="E153" i="41"/>
  <c r="B153" i="41"/>
  <c r="K152" i="41"/>
  <c r="I152" i="41"/>
  <c r="G152" i="41"/>
  <c r="E152" i="41"/>
  <c r="B152" i="41"/>
  <c r="K151" i="41"/>
  <c r="I151" i="41"/>
  <c r="G151" i="41"/>
  <c r="E151" i="41"/>
  <c r="B151" i="41"/>
  <c r="K150" i="41"/>
  <c r="I150" i="41"/>
  <c r="G150" i="41"/>
  <c r="E150" i="41"/>
  <c r="B150" i="41"/>
  <c r="K149" i="41"/>
  <c r="I149" i="41"/>
  <c r="G149" i="41"/>
  <c r="E149" i="41"/>
  <c r="B149" i="41"/>
  <c r="K148" i="41"/>
  <c r="I148" i="41"/>
  <c r="G148" i="41"/>
  <c r="E148" i="41"/>
  <c r="B148" i="41"/>
  <c r="K147" i="41"/>
  <c r="I147" i="41"/>
  <c r="G147" i="41"/>
  <c r="E147" i="41"/>
  <c r="B147" i="41"/>
  <c r="K146" i="41"/>
  <c r="I146" i="41"/>
  <c r="G146" i="41"/>
  <c r="E146" i="41"/>
  <c r="B146" i="41"/>
  <c r="K124" i="41"/>
  <c r="H128" i="41"/>
  <c r="F128" i="41"/>
  <c r="D128" i="41"/>
  <c r="K127" i="41"/>
  <c r="I127" i="41"/>
  <c r="G127" i="41"/>
  <c r="E127" i="41"/>
  <c r="B127" i="41"/>
  <c r="I125" i="41"/>
  <c r="G125" i="41"/>
  <c r="E125" i="41"/>
  <c r="B125" i="41"/>
  <c r="I124" i="41"/>
  <c r="G124" i="41"/>
  <c r="E124" i="41"/>
  <c r="B124" i="41"/>
  <c r="I123" i="41"/>
  <c r="G123" i="41"/>
  <c r="E123" i="41"/>
  <c r="B123" i="41"/>
  <c r="K122" i="41"/>
  <c r="I122" i="41"/>
  <c r="G122" i="41"/>
  <c r="E122" i="41"/>
  <c r="B122" i="41"/>
  <c r="K121" i="41"/>
  <c r="I121" i="41"/>
  <c r="G121" i="41"/>
  <c r="E121" i="41"/>
  <c r="B121" i="41"/>
  <c r="K120" i="41"/>
  <c r="I120" i="41"/>
  <c r="G120" i="41"/>
  <c r="E120" i="41"/>
  <c r="B120" i="41"/>
  <c r="K119" i="41"/>
  <c r="I119" i="41"/>
  <c r="G119" i="41"/>
  <c r="E119" i="41"/>
  <c r="B119" i="41"/>
  <c r="K118" i="41"/>
  <c r="I118" i="41"/>
  <c r="G118" i="41"/>
  <c r="E118" i="41"/>
  <c r="B118" i="41"/>
  <c r="K117" i="41"/>
  <c r="I117" i="41"/>
  <c r="G117" i="41"/>
  <c r="E117" i="41"/>
  <c r="B117" i="41"/>
  <c r="K116" i="41"/>
  <c r="I116" i="41"/>
  <c r="G116" i="41"/>
  <c r="E116" i="41"/>
  <c r="B116" i="41"/>
  <c r="K115" i="41"/>
  <c r="I115" i="41"/>
  <c r="G115" i="41"/>
  <c r="E115" i="41"/>
  <c r="B115" i="41"/>
  <c r="K114" i="41"/>
  <c r="I114" i="41"/>
  <c r="G114" i="41"/>
  <c r="E114" i="41"/>
  <c r="B114" i="41"/>
  <c r="K113" i="41"/>
  <c r="I113" i="41"/>
  <c r="G113" i="41"/>
  <c r="E113" i="41"/>
  <c r="B113" i="41"/>
  <c r="K112" i="41"/>
  <c r="I112" i="41"/>
  <c r="G112" i="41"/>
  <c r="E112" i="41"/>
  <c r="B112" i="41"/>
  <c r="K111" i="41"/>
  <c r="I111" i="41"/>
  <c r="G111" i="41"/>
  <c r="E111" i="41"/>
  <c r="B111" i="41"/>
  <c r="K110" i="41"/>
  <c r="I110" i="41"/>
  <c r="G110" i="41"/>
  <c r="E110" i="41"/>
  <c r="B110" i="41"/>
  <c r="K109" i="41"/>
  <c r="I109" i="41"/>
  <c r="G109" i="41"/>
  <c r="E109" i="41"/>
  <c r="B109" i="41"/>
  <c r="K108" i="41"/>
  <c r="I108" i="41"/>
  <c r="G108" i="41"/>
  <c r="E108" i="41"/>
  <c r="B108" i="41"/>
  <c r="K107" i="41"/>
  <c r="I107" i="41"/>
  <c r="G107" i="41"/>
  <c r="E107" i="41"/>
  <c r="B107" i="41"/>
  <c r="K106" i="41"/>
  <c r="I106" i="41"/>
  <c r="G106" i="41"/>
  <c r="E106" i="41"/>
  <c r="B106" i="41"/>
  <c r="K105" i="41"/>
  <c r="I105" i="41"/>
  <c r="G105" i="41"/>
  <c r="E105" i="41"/>
  <c r="B105" i="41"/>
  <c r="K104" i="41"/>
  <c r="I104" i="41"/>
  <c r="G104" i="41"/>
  <c r="E104" i="41"/>
  <c r="B104" i="41"/>
  <c r="K103" i="41"/>
  <c r="I103" i="41"/>
  <c r="G103" i="41"/>
  <c r="E103" i="41"/>
  <c r="B103" i="41"/>
  <c r="K102" i="41"/>
  <c r="I102" i="41"/>
  <c r="G102" i="41"/>
  <c r="E102" i="41"/>
  <c r="B102" i="41"/>
  <c r="K101" i="41"/>
  <c r="I101" i="41"/>
  <c r="G101" i="41"/>
  <c r="E101" i="41"/>
  <c r="B101" i="41"/>
  <c r="K83" i="41"/>
  <c r="H83" i="41"/>
  <c r="F83" i="41"/>
  <c r="D83" i="41"/>
  <c r="I82" i="41"/>
  <c r="I36" i="41" s="1"/>
  <c r="G82" i="41"/>
  <c r="E82" i="41"/>
  <c r="B82" i="41"/>
  <c r="I80" i="41"/>
  <c r="G80" i="41"/>
  <c r="B80" i="41"/>
  <c r="I79" i="41"/>
  <c r="G79" i="41"/>
  <c r="E79" i="41"/>
  <c r="B79" i="41"/>
  <c r="I78" i="41"/>
  <c r="G78" i="41"/>
  <c r="E78" i="41"/>
  <c r="B78" i="41"/>
  <c r="I77" i="41"/>
  <c r="G77" i="41"/>
  <c r="E77" i="41"/>
  <c r="B77" i="41"/>
  <c r="I76" i="41"/>
  <c r="G76" i="41"/>
  <c r="E76" i="41"/>
  <c r="B76" i="41"/>
  <c r="I75" i="41"/>
  <c r="G75" i="41"/>
  <c r="E75" i="41"/>
  <c r="B75" i="41"/>
  <c r="I74" i="41"/>
  <c r="G74" i="41"/>
  <c r="E74" i="41"/>
  <c r="B74" i="41"/>
  <c r="I73" i="41"/>
  <c r="G73" i="41"/>
  <c r="E73" i="41"/>
  <c r="B73" i="41"/>
  <c r="I72" i="41"/>
  <c r="G72" i="41"/>
  <c r="E72" i="41"/>
  <c r="B72" i="41"/>
  <c r="I71" i="41"/>
  <c r="G71" i="41"/>
  <c r="E71" i="41"/>
  <c r="B71" i="41"/>
  <c r="I70" i="41"/>
  <c r="G70" i="41"/>
  <c r="E70" i="41"/>
  <c r="B70" i="41"/>
  <c r="I69" i="41"/>
  <c r="G69" i="41"/>
  <c r="E69" i="41"/>
  <c r="B69" i="41"/>
  <c r="I68" i="41"/>
  <c r="G68" i="41"/>
  <c r="E68" i="41"/>
  <c r="B68" i="41"/>
  <c r="I67" i="41"/>
  <c r="G67" i="41"/>
  <c r="E67" i="41"/>
  <c r="B67" i="41"/>
  <c r="I66" i="41"/>
  <c r="G66" i="41"/>
  <c r="E66" i="41"/>
  <c r="B66" i="41"/>
  <c r="I65" i="41"/>
  <c r="G65" i="41"/>
  <c r="E65" i="41"/>
  <c r="B65" i="41"/>
  <c r="I64" i="41"/>
  <c r="G64" i="41"/>
  <c r="E64" i="41"/>
  <c r="B64" i="41"/>
  <c r="I63" i="41"/>
  <c r="G63" i="41"/>
  <c r="E63" i="41"/>
  <c r="B63" i="41"/>
  <c r="I62" i="41"/>
  <c r="G62" i="41"/>
  <c r="E62" i="41"/>
  <c r="B62" i="41"/>
  <c r="I61" i="41"/>
  <c r="G61" i="41"/>
  <c r="E61" i="41"/>
  <c r="B61" i="41"/>
  <c r="I60" i="41"/>
  <c r="G60" i="41"/>
  <c r="E60" i="41"/>
  <c r="B60" i="41"/>
  <c r="I59" i="41"/>
  <c r="G59" i="41"/>
  <c r="E59" i="41"/>
  <c r="B59" i="41"/>
  <c r="I58" i="41"/>
  <c r="G58" i="41"/>
  <c r="E58" i="41"/>
  <c r="B58" i="41"/>
  <c r="I57" i="41"/>
  <c r="G57" i="41"/>
  <c r="E57" i="41"/>
  <c r="B57" i="41"/>
  <c r="I56" i="41"/>
  <c r="G56" i="41"/>
  <c r="E56" i="41"/>
  <c r="B56" i="41"/>
  <c r="B43" i="41"/>
  <c r="B42" i="41"/>
  <c r="B41" i="41"/>
  <c r="F38" i="41"/>
  <c r="D38" i="41"/>
  <c r="B38" i="41"/>
  <c r="C34" i="41" s="1"/>
  <c r="H37" i="41"/>
  <c r="H35" i="41"/>
  <c r="H34" i="41"/>
  <c r="H33" i="41"/>
  <c r="H32" i="41"/>
  <c r="H31" i="41"/>
  <c r="H30" i="41"/>
  <c r="H29" i="41"/>
  <c r="H28" i="41"/>
  <c r="H27" i="41"/>
  <c r="H26" i="41"/>
  <c r="H25" i="41"/>
  <c r="H24" i="41"/>
  <c r="H23" i="41"/>
  <c r="H22" i="41"/>
  <c r="H21" i="41"/>
  <c r="H20" i="41"/>
  <c r="H19" i="41"/>
  <c r="H18" i="41"/>
  <c r="H17" i="41"/>
  <c r="H16" i="41"/>
  <c r="H15" i="41"/>
  <c r="H14" i="41"/>
  <c r="H13" i="41"/>
  <c r="H12" i="41"/>
  <c r="H10" i="41"/>
  <c r="G308" i="41" l="1"/>
  <c r="E533" i="41"/>
  <c r="E623" i="41"/>
  <c r="I308" i="41"/>
  <c r="E1028" i="41"/>
  <c r="I353" i="41"/>
  <c r="B308" i="41"/>
  <c r="C306" i="41" s="1"/>
  <c r="K893" i="41"/>
  <c r="B533" i="41"/>
  <c r="C531" i="41" s="1"/>
  <c r="I1073" i="41"/>
  <c r="G353" i="41"/>
  <c r="G398" i="41"/>
  <c r="G578" i="41"/>
  <c r="I623" i="41"/>
  <c r="G623" i="41"/>
  <c r="I578" i="41"/>
  <c r="G443" i="41"/>
  <c r="E308" i="41"/>
  <c r="E398" i="41"/>
  <c r="I488" i="41"/>
  <c r="E578" i="41"/>
  <c r="E353" i="41"/>
  <c r="G1028" i="41"/>
  <c r="E1073" i="41"/>
  <c r="B1028" i="41"/>
  <c r="C1026" i="41" s="1"/>
  <c r="B1073" i="41"/>
  <c r="C1071" i="41" s="1"/>
  <c r="L1272" i="41"/>
  <c r="L1274" i="41"/>
  <c r="L1276" i="41"/>
  <c r="L1278" i="41"/>
  <c r="L1280" i="41"/>
  <c r="L1282" i="41"/>
  <c r="L1284" i="41"/>
  <c r="L1286" i="41"/>
  <c r="L1288" i="41"/>
  <c r="L1290" i="41"/>
  <c r="L1292" i="41"/>
  <c r="L1294" i="41"/>
  <c r="L1297" i="41"/>
  <c r="L1317" i="41"/>
  <c r="L1319" i="41"/>
  <c r="L1321" i="41"/>
  <c r="L1323" i="41"/>
  <c r="L1325" i="41"/>
  <c r="L1327" i="41"/>
  <c r="L1329" i="41"/>
  <c r="L1331" i="41"/>
  <c r="L1333" i="41"/>
  <c r="L1335" i="41"/>
  <c r="L1337" i="41"/>
  <c r="L1339" i="41"/>
  <c r="L1342" i="41"/>
  <c r="L1508" i="41"/>
  <c r="L1510" i="41"/>
  <c r="L1512" i="41"/>
  <c r="L1514" i="41"/>
  <c r="L1516" i="41"/>
  <c r="L1518" i="41"/>
  <c r="L1520" i="41"/>
  <c r="L1523" i="41"/>
  <c r="B1388" i="41"/>
  <c r="C1386" i="41" s="1"/>
  <c r="J1388" i="41"/>
  <c r="B1478" i="41"/>
  <c r="C1476" i="41" s="1"/>
  <c r="J1478" i="41"/>
  <c r="G488" i="41"/>
  <c r="E10" i="41"/>
  <c r="E21" i="41"/>
  <c r="E29" i="41"/>
  <c r="E34" i="41"/>
  <c r="I14" i="41"/>
  <c r="I22" i="41"/>
  <c r="G12" i="41"/>
  <c r="G15" i="41"/>
  <c r="G19" i="41"/>
  <c r="G24" i="41"/>
  <c r="G32" i="41"/>
  <c r="E13" i="41"/>
  <c r="E17" i="41"/>
  <c r="E1343" i="41"/>
  <c r="K1343" i="41"/>
  <c r="E1388" i="41"/>
  <c r="K1388" i="41"/>
  <c r="E1433" i="41"/>
  <c r="K1433" i="41"/>
  <c r="E1478" i="41"/>
  <c r="K1478" i="41"/>
  <c r="E1524" i="41"/>
  <c r="K1524" i="41"/>
  <c r="G14" i="41"/>
  <c r="G20" i="41"/>
  <c r="G28" i="41"/>
  <c r="I35" i="41"/>
  <c r="G1298" i="41"/>
  <c r="G1343" i="41"/>
  <c r="G16" i="41"/>
  <c r="G23" i="41"/>
  <c r="G27" i="41"/>
  <c r="G33" i="41"/>
  <c r="C10" i="41"/>
  <c r="C38" i="41" s="1"/>
  <c r="I13" i="41"/>
  <c r="I16" i="41"/>
  <c r="I17" i="41"/>
  <c r="I18" i="41"/>
  <c r="I21" i="41"/>
  <c r="C32" i="41"/>
  <c r="I12" i="41"/>
  <c r="C19" i="41"/>
  <c r="C24" i="41"/>
  <c r="C27" i="41"/>
  <c r="I26" i="41"/>
  <c r="I31" i="41"/>
  <c r="E30" i="41"/>
  <c r="E25" i="41"/>
  <c r="I938" i="41"/>
  <c r="B398" i="41"/>
  <c r="C396" i="41" s="1"/>
  <c r="B578" i="41"/>
  <c r="C576" i="41" s="1"/>
  <c r="L1273" i="41"/>
  <c r="L1275" i="41"/>
  <c r="L1277" i="41"/>
  <c r="L1279" i="41"/>
  <c r="L1281" i="41"/>
  <c r="L1283" i="41"/>
  <c r="L1285" i="41"/>
  <c r="L1287" i="41"/>
  <c r="L1289" i="41"/>
  <c r="L1291" i="41"/>
  <c r="L1293" i="41"/>
  <c r="L1316" i="41"/>
  <c r="L1318" i="41"/>
  <c r="L1320" i="41"/>
  <c r="L1322" i="41"/>
  <c r="C14" i="41"/>
  <c r="C15" i="41"/>
  <c r="C18" i="41"/>
  <c r="C31" i="41"/>
  <c r="I10" i="41"/>
  <c r="H38" i="41"/>
  <c r="C33" i="41"/>
  <c r="C37" i="41"/>
  <c r="B488" i="41"/>
  <c r="C486" i="41" s="1"/>
  <c r="C26" i="41"/>
  <c r="I15" i="41"/>
  <c r="I19" i="41"/>
  <c r="C20" i="41"/>
  <c r="C23" i="41"/>
  <c r="C28" i="41"/>
  <c r="C12" i="41"/>
  <c r="C16" i="41"/>
  <c r="C22" i="41"/>
  <c r="C35" i="41"/>
  <c r="E83" i="41"/>
  <c r="I23" i="41"/>
  <c r="I25" i="41"/>
  <c r="I27" i="41"/>
  <c r="I30" i="41"/>
  <c r="I32" i="41"/>
  <c r="I34" i="41"/>
  <c r="G13" i="41"/>
  <c r="G17" i="41"/>
  <c r="G21" i="41"/>
  <c r="G25" i="41"/>
  <c r="G29" i="41"/>
  <c r="G34" i="41"/>
  <c r="G30" i="41"/>
  <c r="G893" i="41"/>
  <c r="L912" i="41"/>
  <c r="L914" i="41"/>
  <c r="L916" i="41"/>
  <c r="L918" i="41"/>
  <c r="L920" i="41"/>
  <c r="L1137" i="41"/>
  <c r="L1139" i="41"/>
  <c r="L1141" i="41"/>
  <c r="L1143" i="41"/>
  <c r="L1145" i="41"/>
  <c r="L1147" i="41"/>
  <c r="L1149" i="41"/>
  <c r="L1151" i="41"/>
  <c r="L1153" i="41"/>
  <c r="L1155" i="41"/>
  <c r="L1157" i="41"/>
  <c r="L1159" i="41"/>
  <c r="L1162" i="41"/>
  <c r="L1453" i="41"/>
  <c r="L1455" i="41"/>
  <c r="L1457" i="41"/>
  <c r="L1459" i="41"/>
  <c r="L1461" i="41"/>
  <c r="L1463" i="41"/>
  <c r="L1465" i="41"/>
  <c r="L1467" i="41"/>
  <c r="L1469" i="41"/>
  <c r="L1471" i="41"/>
  <c r="L1473" i="41"/>
  <c r="L1475" i="41"/>
  <c r="L1497" i="41"/>
  <c r="L1499" i="41"/>
  <c r="L1501" i="41"/>
  <c r="L1503" i="41"/>
  <c r="L1505" i="41"/>
  <c r="L1507" i="41"/>
  <c r="L1509" i="41"/>
  <c r="L1511" i="41"/>
  <c r="L1513" i="41"/>
  <c r="L1515" i="41"/>
  <c r="L1517" i="41"/>
  <c r="L1519" i="41"/>
  <c r="L1521" i="41"/>
  <c r="L43" i="42"/>
  <c r="I78" i="42" s="1"/>
  <c r="J78" i="42" s="1"/>
  <c r="E12" i="41"/>
  <c r="E14" i="41"/>
  <c r="E15" i="41"/>
  <c r="E16" i="41"/>
  <c r="E18" i="41"/>
  <c r="E19" i="41"/>
  <c r="E20" i="41"/>
  <c r="E22" i="41"/>
  <c r="E23" i="41"/>
  <c r="E24" i="41"/>
  <c r="E26" i="41"/>
  <c r="E27" i="41"/>
  <c r="E28" i="41"/>
  <c r="E31" i="41"/>
  <c r="E32" i="41"/>
  <c r="E33" i="41"/>
  <c r="G35" i="41"/>
  <c r="G37" i="41"/>
  <c r="G128" i="41"/>
  <c r="G31" i="41"/>
  <c r="I173" i="41"/>
  <c r="I33" i="41"/>
  <c r="E218" i="41"/>
  <c r="G18" i="41"/>
  <c r="G22" i="41"/>
  <c r="G26" i="41"/>
  <c r="E35" i="41"/>
  <c r="I263" i="41"/>
  <c r="I20" i="41"/>
  <c r="I28" i="41"/>
  <c r="I24" i="41"/>
  <c r="E668" i="41"/>
  <c r="B713" i="41"/>
  <c r="C711" i="41" s="1"/>
  <c r="K713" i="41"/>
  <c r="I758" i="41"/>
  <c r="G803" i="41"/>
  <c r="B893" i="41"/>
  <c r="C891" i="41" s="1"/>
  <c r="B938" i="41"/>
  <c r="C936" i="41" s="1"/>
  <c r="J938" i="41"/>
  <c r="L913" i="41"/>
  <c r="L915" i="41"/>
  <c r="L917" i="41"/>
  <c r="L919" i="41"/>
  <c r="B983" i="41"/>
  <c r="C981" i="41" s="1"/>
  <c r="K983" i="41"/>
  <c r="E1118" i="41"/>
  <c r="B1163" i="41"/>
  <c r="C1140" i="41" s="1"/>
  <c r="J1163" i="41"/>
  <c r="L1138" i="41"/>
  <c r="L1140" i="41"/>
  <c r="L1142" i="41"/>
  <c r="L1144" i="41"/>
  <c r="L1146" i="41"/>
  <c r="L1148" i="41"/>
  <c r="L1150" i="41"/>
  <c r="L1152" i="41"/>
  <c r="L1154" i="41"/>
  <c r="L1156" i="41"/>
  <c r="L1158" i="41"/>
  <c r="L1160" i="41"/>
  <c r="I1208" i="41"/>
  <c r="I1253" i="41"/>
  <c r="I1298" i="41"/>
  <c r="I1343" i="41"/>
  <c r="G1388" i="41"/>
  <c r="G1433" i="41"/>
  <c r="L1452" i="41"/>
  <c r="L1454" i="41"/>
  <c r="L1456" i="41"/>
  <c r="L1458" i="41"/>
  <c r="L1460" i="41"/>
  <c r="L1462" i="41"/>
  <c r="L1464" i="41"/>
  <c r="L1466" i="41"/>
  <c r="L1468" i="41"/>
  <c r="L1470" i="41"/>
  <c r="L1472" i="41"/>
  <c r="L1474" i="41"/>
  <c r="L1477" i="41"/>
  <c r="L1498" i="41"/>
  <c r="L1500" i="41"/>
  <c r="L1502" i="41"/>
  <c r="L1504" i="41"/>
  <c r="L1506" i="41"/>
  <c r="E1163" i="41"/>
  <c r="K1163" i="41"/>
  <c r="B1208" i="41"/>
  <c r="C1205" i="41" s="1"/>
  <c r="J1208" i="41"/>
  <c r="L1295" i="41"/>
  <c r="L1324" i="41"/>
  <c r="L1326" i="41"/>
  <c r="L1328" i="41"/>
  <c r="L1330" i="41"/>
  <c r="L1332" i="41"/>
  <c r="L1334" i="41"/>
  <c r="L1336" i="41"/>
  <c r="L1338" i="41"/>
  <c r="L1340" i="41"/>
  <c r="I1478" i="41"/>
  <c r="I1524" i="41"/>
  <c r="G83" i="41"/>
  <c r="B173" i="41"/>
  <c r="C149" i="41" s="1"/>
  <c r="G218" i="41"/>
  <c r="B263" i="41"/>
  <c r="C238" i="41" s="1"/>
  <c r="G668" i="41"/>
  <c r="E713" i="41"/>
  <c r="B758" i="41"/>
  <c r="C734" i="41" s="1"/>
  <c r="I803" i="41"/>
  <c r="G848" i="41"/>
  <c r="E893" i="41"/>
  <c r="E938" i="41"/>
  <c r="K938" i="41"/>
  <c r="E983" i="41"/>
  <c r="G1118" i="41"/>
  <c r="L1183" i="41"/>
  <c r="L1185" i="41"/>
  <c r="L1187" i="41"/>
  <c r="L1189" i="41"/>
  <c r="L1191" i="41"/>
  <c r="L1193" i="41"/>
  <c r="L1195" i="41"/>
  <c r="L1197" i="41"/>
  <c r="L1199" i="41"/>
  <c r="L1201" i="41"/>
  <c r="L1203" i="41"/>
  <c r="L1205" i="41"/>
  <c r="L1226" i="41"/>
  <c r="L1228" i="41"/>
  <c r="L1230" i="41"/>
  <c r="L1232" i="41"/>
  <c r="L1234" i="41"/>
  <c r="L1236" i="41"/>
  <c r="L1238" i="41"/>
  <c r="L1240" i="41"/>
  <c r="L1242" i="41"/>
  <c r="L1244" i="41"/>
  <c r="L1246" i="41"/>
  <c r="L1248" i="41"/>
  <c r="L1250" i="41"/>
  <c r="L1362" i="41"/>
  <c r="L1364" i="41"/>
  <c r="L1366" i="41"/>
  <c r="L1368" i="41"/>
  <c r="L1370" i="41"/>
  <c r="L1372" i="41"/>
  <c r="L1374" i="41"/>
  <c r="L1376" i="41"/>
  <c r="L1378" i="41"/>
  <c r="L1380" i="41"/>
  <c r="L1382" i="41"/>
  <c r="L1384" i="41"/>
  <c r="L1387" i="41"/>
  <c r="L1407" i="41"/>
  <c r="L1409" i="41"/>
  <c r="L1411" i="41"/>
  <c r="L1413" i="41"/>
  <c r="L1415" i="41"/>
  <c r="L1417" i="41"/>
  <c r="L1419" i="41"/>
  <c r="L1421" i="41"/>
  <c r="L1423" i="41"/>
  <c r="L1425" i="41"/>
  <c r="L1427" i="41"/>
  <c r="L1429" i="41"/>
  <c r="L1432" i="41"/>
  <c r="E37" i="41"/>
  <c r="B128" i="41"/>
  <c r="C127" i="41" s="1"/>
  <c r="E173" i="41"/>
  <c r="I37" i="41"/>
  <c r="I218" i="41"/>
  <c r="E263" i="41"/>
  <c r="I668" i="41"/>
  <c r="G713" i="41"/>
  <c r="E758" i="41"/>
  <c r="B803" i="41"/>
  <c r="C790" i="41" s="1"/>
  <c r="K803" i="41"/>
  <c r="G938" i="41"/>
  <c r="G983" i="41"/>
  <c r="I1118" i="41"/>
  <c r="G1163" i="41"/>
  <c r="E1208" i="41"/>
  <c r="K1208" i="41"/>
  <c r="E1253" i="41"/>
  <c r="K1253" i="41"/>
  <c r="B1298" i="41"/>
  <c r="C1296" i="41" s="1"/>
  <c r="J1298" i="41"/>
  <c r="I1388" i="41"/>
  <c r="I1433" i="41"/>
  <c r="G1478" i="41"/>
  <c r="G1524" i="41"/>
  <c r="G10" i="41"/>
  <c r="C13" i="41"/>
  <c r="C17" i="41"/>
  <c r="C21" i="41"/>
  <c r="C25" i="41"/>
  <c r="C29" i="41"/>
  <c r="C30" i="41"/>
  <c r="B83" i="41"/>
  <c r="C81" i="41" s="1"/>
  <c r="E128" i="41"/>
  <c r="G173" i="41"/>
  <c r="B218" i="41"/>
  <c r="C216" i="41" s="1"/>
  <c r="G263" i="41"/>
  <c r="B668" i="41"/>
  <c r="C641" i="41" s="1"/>
  <c r="C668" i="41" s="1"/>
  <c r="I713" i="41"/>
  <c r="G758" i="41"/>
  <c r="E803" i="41"/>
  <c r="B848" i="41"/>
  <c r="C847" i="41" s="1"/>
  <c r="I983" i="41"/>
  <c r="B1118" i="41"/>
  <c r="C1116" i="41" s="1"/>
  <c r="I1163" i="41"/>
  <c r="G1208" i="41"/>
  <c r="L1182" i="41"/>
  <c r="L1184" i="41"/>
  <c r="L1186" i="41"/>
  <c r="L1188" i="41"/>
  <c r="L1190" i="41"/>
  <c r="L1192" i="41"/>
  <c r="L1194" i="41"/>
  <c r="L1196" i="41"/>
  <c r="L1198" i="41"/>
  <c r="L1200" i="41"/>
  <c r="L1202" i="41"/>
  <c r="L1204" i="41"/>
  <c r="L1207" i="41"/>
  <c r="G1253" i="41"/>
  <c r="L1227" i="41"/>
  <c r="L1229" i="41"/>
  <c r="L1231" i="41"/>
  <c r="L1233" i="41"/>
  <c r="L1235" i="41"/>
  <c r="L1237" i="41"/>
  <c r="L1239" i="41"/>
  <c r="L1241" i="41"/>
  <c r="L1243" i="41"/>
  <c r="L1245" i="41"/>
  <c r="L1247" i="41"/>
  <c r="L1249" i="41"/>
  <c r="L1252" i="41"/>
  <c r="E1298" i="41"/>
  <c r="K1298" i="41"/>
  <c r="L1363" i="41"/>
  <c r="L1365" i="41"/>
  <c r="L1367" i="41"/>
  <c r="L1369" i="41"/>
  <c r="L1371" i="41"/>
  <c r="L1373" i="41"/>
  <c r="L1375" i="41"/>
  <c r="L1377" i="41"/>
  <c r="L1379" i="41"/>
  <c r="L1381" i="41"/>
  <c r="L1383" i="41"/>
  <c r="L1385" i="41"/>
  <c r="L1406" i="41"/>
  <c r="L1408" i="41"/>
  <c r="L1410" i="41"/>
  <c r="L1412" i="41"/>
  <c r="L1414" i="41"/>
  <c r="L1416" i="41"/>
  <c r="L1418" i="41"/>
  <c r="L1420" i="41"/>
  <c r="L1422" i="41"/>
  <c r="L1424" i="41"/>
  <c r="L1426" i="41"/>
  <c r="L1428" i="41"/>
  <c r="L1430" i="41"/>
  <c r="R94" i="42"/>
  <c r="K623" i="41"/>
  <c r="K488" i="41"/>
  <c r="K165" i="41"/>
  <c r="K167" i="41"/>
  <c r="K169" i="41"/>
  <c r="K218" i="41"/>
  <c r="K236" i="41"/>
  <c r="K238" i="41"/>
  <c r="K240" i="41"/>
  <c r="K242" i="41"/>
  <c r="K244" i="41"/>
  <c r="K246" i="41"/>
  <c r="K248" i="41"/>
  <c r="K250" i="41"/>
  <c r="K252" i="41"/>
  <c r="K254" i="41"/>
  <c r="K256" i="41"/>
  <c r="K258" i="41"/>
  <c r="K578" i="41"/>
  <c r="K668" i="41"/>
  <c r="K758" i="41"/>
  <c r="K1028" i="41"/>
  <c r="K1118" i="41"/>
  <c r="K1073" i="41"/>
  <c r="L33" i="42"/>
  <c r="F76" i="42" s="1"/>
  <c r="G76" i="42" s="1"/>
  <c r="L921" i="41"/>
  <c r="L922" i="41"/>
  <c r="L923" i="41"/>
  <c r="L924" i="41"/>
  <c r="L925" i="41"/>
  <c r="L926" i="41"/>
  <c r="L927" i="41"/>
  <c r="L928" i="41"/>
  <c r="L929" i="41"/>
  <c r="L930" i="41"/>
  <c r="L931" i="41"/>
  <c r="L932" i="41"/>
  <c r="L933" i="41"/>
  <c r="L934" i="41"/>
  <c r="L935" i="41"/>
  <c r="L937" i="41"/>
  <c r="N943" i="41"/>
  <c r="AF228" i="6"/>
  <c r="J234" i="6"/>
  <c r="K307" i="41"/>
  <c r="K305" i="41"/>
  <c r="K303" i="41"/>
  <c r="K301" i="41"/>
  <c r="K299" i="41"/>
  <c r="K297" i="41"/>
  <c r="K295" i="41"/>
  <c r="K293" i="41"/>
  <c r="K291" i="41"/>
  <c r="K289" i="41"/>
  <c r="K284" i="41"/>
  <c r="K14" i="41" s="1"/>
  <c r="K282" i="41"/>
  <c r="K12" i="41" s="1"/>
  <c r="K285" i="41"/>
  <c r="K306" i="41"/>
  <c r="K304" i="41"/>
  <c r="K302" i="41"/>
  <c r="K300" i="41"/>
  <c r="K298" i="41"/>
  <c r="K28" i="41" s="1"/>
  <c r="K296" i="41"/>
  <c r="K26" i="41" s="1"/>
  <c r="K294" i="41"/>
  <c r="K24" i="41" s="1"/>
  <c r="K292" i="41"/>
  <c r="K22" i="41" s="1"/>
  <c r="K290" i="41"/>
  <c r="K20" i="41" s="1"/>
  <c r="K288" i="41"/>
  <c r="K18" i="41" s="1"/>
  <c r="K286" i="41"/>
  <c r="K16" i="41" s="1"/>
  <c r="K283" i="41"/>
  <c r="K281" i="41"/>
  <c r="I29" i="41"/>
  <c r="K123" i="41"/>
  <c r="K261" i="41"/>
  <c r="K172" i="41"/>
  <c r="K125" i="41"/>
  <c r="K126" i="41"/>
  <c r="I128" i="41"/>
  <c r="I83" i="41"/>
  <c r="C327" i="41"/>
  <c r="C332" i="41"/>
  <c r="C336" i="41"/>
  <c r="C340" i="41"/>
  <c r="C344" i="41"/>
  <c r="C348" i="41"/>
  <c r="C418" i="41"/>
  <c r="C422" i="41"/>
  <c r="C426" i="41"/>
  <c r="C430" i="41"/>
  <c r="C434" i="41"/>
  <c r="C438" i="41"/>
  <c r="C597" i="41"/>
  <c r="C598" i="41"/>
  <c r="C599" i="41"/>
  <c r="C600" i="41"/>
  <c r="C601" i="41"/>
  <c r="C602" i="41"/>
  <c r="C603" i="41"/>
  <c r="C604" i="41"/>
  <c r="C605" i="41"/>
  <c r="C606" i="41"/>
  <c r="C607" i="41"/>
  <c r="C608" i="41"/>
  <c r="C609" i="41"/>
  <c r="C610" i="41"/>
  <c r="C611" i="41"/>
  <c r="C612" i="41"/>
  <c r="C613" i="41"/>
  <c r="C614" i="41"/>
  <c r="C615" i="41"/>
  <c r="C616" i="41"/>
  <c r="C617" i="41"/>
  <c r="C618" i="41"/>
  <c r="C619" i="41"/>
  <c r="C620" i="41"/>
  <c r="C622" i="41"/>
  <c r="C352" i="41"/>
  <c r="C349" i="41"/>
  <c r="C347" i="41"/>
  <c r="C345" i="41"/>
  <c r="C343" i="41"/>
  <c r="C341" i="41"/>
  <c r="C339" i="41"/>
  <c r="C337" i="41"/>
  <c r="C335" i="41"/>
  <c r="C333" i="41"/>
  <c r="C331" i="41"/>
  <c r="C330" i="41"/>
  <c r="C329" i="41"/>
  <c r="C328" i="41"/>
  <c r="C326" i="41"/>
  <c r="C353" i="41" s="1"/>
  <c r="C442" i="41"/>
  <c r="C439" i="41"/>
  <c r="C437" i="41"/>
  <c r="C435" i="41"/>
  <c r="C433" i="41"/>
  <c r="C431" i="41"/>
  <c r="C429" i="41"/>
  <c r="C427" i="41"/>
  <c r="C425" i="41"/>
  <c r="C423" i="41"/>
  <c r="C421" i="41"/>
  <c r="C419" i="41"/>
  <c r="C417" i="41"/>
  <c r="C334" i="41"/>
  <c r="C338" i="41"/>
  <c r="C342" i="41"/>
  <c r="C346" i="41"/>
  <c r="C350" i="41"/>
  <c r="C420" i="41"/>
  <c r="C424" i="41"/>
  <c r="C428" i="41"/>
  <c r="C432" i="41"/>
  <c r="C436" i="41"/>
  <c r="C440" i="41"/>
  <c r="C416" i="41"/>
  <c r="C443" i="41" s="1"/>
  <c r="C596" i="41"/>
  <c r="C623" i="41" s="1"/>
  <c r="E848" i="41"/>
  <c r="I848" i="41"/>
  <c r="K848" i="41"/>
  <c r="L911" i="41"/>
  <c r="L1136" i="41"/>
  <c r="L1181" i="41"/>
  <c r="B1253" i="41"/>
  <c r="J1253" i="41"/>
  <c r="L1271" i="41"/>
  <c r="B1343" i="41"/>
  <c r="J1343" i="41"/>
  <c r="L1361" i="41"/>
  <c r="B1433" i="41"/>
  <c r="J1433" i="41"/>
  <c r="L1451" i="41"/>
  <c r="B1524" i="41"/>
  <c r="J1524" i="41"/>
  <c r="C508" i="41" l="1"/>
  <c r="C285" i="41"/>
  <c r="C296" i="41"/>
  <c r="C301" i="41"/>
  <c r="C288" i="41"/>
  <c r="C304" i="41"/>
  <c r="C295" i="41"/>
  <c r="C284" i="41"/>
  <c r="C300" i="41"/>
  <c r="C303" i="41"/>
  <c r="C293" i="41"/>
  <c r="C292" i="41"/>
  <c r="C287" i="41"/>
  <c r="C305" i="41"/>
  <c r="C289" i="41"/>
  <c r="C286" i="41"/>
  <c r="C294" i="41"/>
  <c r="C302" i="41"/>
  <c r="C291" i="41"/>
  <c r="C281" i="41"/>
  <c r="C308" i="41" s="1"/>
  <c r="C297" i="41"/>
  <c r="C282" i="41"/>
  <c r="C290" i="41"/>
  <c r="C298" i="41"/>
  <c r="C307" i="41"/>
  <c r="C299" i="41"/>
  <c r="C283" i="41"/>
  <c r="C821" i="41"/>
  <c r="C848" i="41" s="1"/>
  <c r="C530" i="41"/>
  <c r="C519" i="41"/>
  <c r="C522" i="41"/>
  <c r="C513" i="41"/>
  <c r="C512" i="41"/>
  <c r="C529" i="41"/>
  <c r="C521" i="41"/>
  <c r="C511" i="41"/>
  <c r="C525" i="41"/>
  <c r="C516" i="41"/>
  <c r="C514" i="41"/>
  <c r="C509" i="41"/>
  <c r="C528" i="41"/>
  <c r="C518" i="41"/>
  <c r="C517" i="41"/>
  <c r="C527" i="41"/>
  <c r="C524" i="41"/>
  <c r="C506" i="41"/>
  <c r="C533" i="41" s="1"/>
  <c r="C526" i="41"/>
  <c r="C510" i="41"/>
  <c r="C507" i="41"/>
  <c r="C515" i="41"/>
  <c r="C523" i="41"/>
  <c r="C532" i="41"/>
  <c r="C520" i="41"/>
  <c r="C1066" i="41"/>
  <c r="C560" i="41"/>
  <c r="C1048" i="41"/>
  <c r="C1052" i="41"/>
  <c r="C1064" i="41"/>
  <c r="C1062" i="41"/>
  <c r="C1056" i="41"/>
  <c r="C1057" i="41"/>
  <c r="C1016" i="41"/>
  <c r="C1012" i="41"/>
  <c r="C1001" i="41"/>
  <c r="C1028" i="41" s="1"/>
  <c r="C1004" i="41"/>
  <c r="C476" i="41"/>
  <c r="C1020" i="41"/>
  <c r="C1477" i="41"/>
  <c r="C1024" i="41"/>
  <c r="C1008" i="41"/>
  <c r="C1369" i="41"/>
  <c r="C1023" i="41"/>
  <c r="C1019" i="41"/>
  <c r="C1015" i="41"/>
  <c r="C1011" i="41"/>
  <c r="C1007" i="41"/>
  <c r="C1003" i="41"/>
  <c r="C1374" i="41"/>
  <c r="C1027" i="41"/>
  <c r="C1022" i="41"/>
  <c r="C1018" i="41"/>
  <c r="C1014" i="41"/>
  <c r="C1010" i="41"/>
  <c r="C1006" i="41"/>
  <c r="C1002" i="41"/>
  <c r="C1380" i="41"/>
  <c r="C1025" i="41"/>
  <c r="C1021" i="41"/>
  <c r="C1017" i="41"/>
  <c r="C1013" i="41"/>
  <c r="C1009" i="41"/>
  <c r="C1005" i="41"/>
  <c r="C1050" i="41"/>
  <c r="C1058" i="41"/>
  <c r="C1069" i="41"/>
  <c r="C1455" i="41"/>
  <c r="C877" i="41"/>
  <c r="C1465" i="41"/>
  <c r="C1046" i="41"/>
  <c r="C1073" i="41" s="1"/>
  <c r="C1053" i="41"/>
  <c r="C1061" i="41"/>
  <c r="C1068" i="41"/>
  <c r="C377" i="41"/>
  <c r="C397" i="41"/>
  <c r="C1460" i="41"/>
  <c r="C915" i="41"/>
  <c r="C1471" i="41"/>
  <c r="C393" i="41"/>
  <c r="C577" i="41"/>
  <c r="C1099" i="41"/>
  <c r="C1049" i="41"/>
  <c r="C1054" i="41"/>
  <c r="C1060" i="41"/>
  <c r="C1065" i="41"/>
  <c r="C1070" i="41"/>
  <c r="C1156" i="41"/>
  <c r="C194" i="41"/>
  <c r="C566" i="41"/>
  <c r="C466" i="41"/>
  <c r="C482" i="41"/>
  <c r="C552" i="41"/>
  <c r="C568" i="41"/>
  <c r="C468" i="41"/>
  <c r="C484" i="41"/>
  <c r="C1047" i="41"/>
  <c r="C1051" i="41"/>
  <c r="C1055" i="41"/>
  <c r="C1059" i="41"/>
  <c r="C1063" i="41"/>
  <c r="C1067" i="41"/>
  <c r="C1072" i="41"/>
  <c r="C558" i="41"/>
  <c r="C574" i="41"/>
  <c r="C474" i="41"/>
  <c r="C1364" i="41"/>
  <c r="C1385" i="41"/>
  <c r="C1102" i="41"/>
  <c r="C209" i="41"/>
  <c r="C254" i="41"/>
  <c r="C236" i="41"/>
  <c r="C263" i="41" s="1"/>
  <c r="C1370" i="41"/>
  <c r="C1387" i="41"/>
  <c r="C1365" i="41"/>
  <c r="C1376" i="41"/>
  <c r="C1381" i="41"/>
  <c r="C1361" i="41"/>
  <c r="C1388" i="41" s="1"/>
  <c r="C1366" i="41"/>
  <c r="C1372" i="41"/>
  <c r="C1377" i="41"/>
  <c r="C1382" i="41"/>
  <c r="C1189" i="41"/>
  <c r="C973" i="41"/>
  <c r="C554" i="41"/>
  <c r="C562" i="41"/>
  <c r="C570" i="41"/>
  <c r="C462" i="41"/>
  <c r="C470" i="41"/>
  <c r="C478" i="41"/>
  <c r="C487" i="41"/>
  <c r="I76" i="42"/>
  <c r="J76" i="42" s="1"/>
  <c r="L76" i="42" s="1"/>
  <c r="N76" i="42" s="1"/>
  <c r="C1362" i="41"/>
  <c r="C1368" i="41"/>
  <c r="C1373" i="41"/>
  <c r="C1378" i="41"/>
  <c r="C1384" i="41"/>
  <c r="C556" i="41"/>
  <c r="C564" i="41"/>
  <c r="C572" i="41"/>
  <c r="C464" i="41"/>
  <c r="C472" i="41"/>
  <c r="C480" i="41"/>
  <c r="C1363" i="41"/>
  <c r="C1367" i="41"/>
  <c r="C1371" i="41"/>
  <c r="C1375" i="41"/>
  <c r="C1379" i="41"/>
  <c r="C1383" i="41"/>
  <c r="C1275" i="41"/>
  <c r="C695" i="41"/>
  <c r="C249" i="41"/>
  <c r="C214" i="41"/>
  <c r="C67" i="41"/>
  <c r="C963" i="41"/>
  <c r="C237" i="41"/>
  <c r="C968" i="41"/>
  <c r="C260" i="41"/>
  <c r="C1453" i="41"/>
  <c r="C1459" i="41"/>
  <c r="C1464" i="41"/>
  <c r="C1469" i="41"/>
  <c r="C1475" i="41"/>
  <c r="C1107" i="41"/>
  <c r="C931" i="41"/>
  <c r="C867" i="41"/>
  <c r="C706" i="41"/>
  <c r="C378" i="41"/>
  <c r="C198" i="41"/>
  <c r="C371" i="41"/>
  <c r="C398" i="41" s="1"/>
  <c r="C387" i="41"/>
  <c r="C193" i="41"/>
  <c r="C1451" i="41"/>
  <c r="C1478" i="41" s="1"/>
  <c r="C1456" i="41"/>
  <c r="C1461" i="41"/>
  <c r="C1467" i="41"/>
  <c r="C1472" i="41"/>
  <c r="C394" i="41"/>
  <c r="C379" i="41"/>
  <c r="C395" i="41"/>
  <c r="C79" i="41"/>
  <c r="C384" i="41"/>
  <c r="C1091" i="41"/>
  <c r="C1118" i="41" s="1"/>
  <c r="C1452" i="41"/>
  <c r="C1457" i="41"/>
  <c r="C1463" i="41"/>
  <c r="C1468" i="41"/>
  <c r="C1473" i="41"/>
  <c r="C1113" i="41"/>
  <c r="C935" i="41"/>
  <c r="C160" i="41"/>
  <c r="C382" i="41"/>
  <c r="C203" i="41"/>
  <c r="C385" i="41"/>
  <c r="C380" i="41"/>
  <c r="C62" i="41"/>
  <c r="C1110" i="41"/>
  <c r="C1097" i="41"/>
  <c r="C883" i="41"/>
  <c r="C700" i="41"/>
  <c r="C662" i="41"/>
  <c r="C206" i="41"/>
  <c r="C56" i="41"/>
  <c r="C83" i="41" s="1"/>
  <c r="C68" i="41"/>
  <c r="C80" i="41"/>
  <c r="C63" i="41"/>
  <c r="C77" i="41"/>
  <c r="C70" i="41"/>
  <c r="C1199" i="41"/>
  <c r="C911" i="41"/>
  <c r="C938" i="41" s="1"/>
  <c r="C1454" i="41"/>
  <c r="C1458" i="41"/>
  <c r="C1462" i="41"/>
  <c r="C1466" i="41"/>
  <c r="C1470" i="41"/>
  <c r="C1474" i="41"/>
  <c r="C927" i="41"/>
  <c r="C957" i="41"/>
  <c r="C979" i="41"/>
  <c r="C244" i="41"/>
  <c r="C390" i="41"/>
  <c r="C374" i="41"/>
  <c r="C755" i="41"/>
  <c r="C373" i="41"/>
  <c r="C381" i="41"/>
  <c r="C389" i="41"/>
  <c r="C64" i="41"/>
  <c r="C69" i="41"/>
  <c r="C110" i="41"/>
  <c r="C57" i="41"/>
  <c r="C392" i="41"/>
  <c r="C376" i="41"/>
  <c r="C919" i="41"/>
  <c r="C386" i="41"/>
  <c r="C375" i="41"/>
  <c r="C383" i="41"/>
  <c r="C391" i="41"/>
  <c r="C58" i="41"/>
  <c r="C75" i="41"/>
  <c r="C78" i="41"/>
  <c r="C388" i="41"/>
  <c r="C372" i="41"/>
  <c r="C959" i="41"/>
  <c r="C964" i="41"/>
  <c r="C969" i="41"/>
  <c r="C975" i="41"/>
  <c r="C980" i="41"/>
  <c r="C258" i="41"/>
  <c r="C253" i="41"/>
  <c r="C248" i="41"/>
  <c r="C242" i="41"/>
  <c r="C960" i="41"/>
  <c r="C965" i="41"/>
  <c r="C971" i="41"/>
  <c r="C976" i="41"/>
  <c r="C982" i="41"/>
  <c r="C257" i="41"/>
  <c r="C252" i="41"/>
  <c r="C246" i="41"/>
  <c r="C241" i="41"/>
  <c r="I73" i="42"/>
  <c r="J73" i="42" s="1"/>
  <c r="C923" i="41"/>
  <c r="C956" i="41"/>
  <c r="C983" i="41" s="1"/>
  <c r="C961" i="41"/>
  <c r="C967" i="41"/>
  <c r="C972" i="41"/>
  <c r="C977" i="41"/>
  <c r="C262" i="41"/>
  <c r="C256" i="41"/>
  <c r="C250" i="41"/>
  <c r="C245" i="41"/>
  <c r="C240" i="41"/>
  <c r="C72" i="41"/>
  <c r="C61" i="41"/>
  <c r="C71" i="41"/>
  <c r="C66" i="41"/>
  <c r="I77" i="42"/>
  <c r="J77" i="42" s="1"/>
  <c r="C1115" i="41"/>
  <c r="C1105" i="41"/>
  <c r="C1094" i="41"/>
  <c r="C888" i="41"/>
  <c r="C211" i="41"/>
  <c r="C201" i="41"/>
  <c r="C76" i="41"/>
  <c r="C60" i="41"/>
  <c r="C65" i="41"/>
  <c r="C73" i="41"/>
  <c r="C82" i="41"/>
  <c r="C74" i="41"/>
  <c r="C59" i="41"/>
  <c r="K13" i="41"/>
  <c r="C827" i="41"/>
  <c r="C823" i="41"/>
  <c r="C833" i="41"/>
  <c r="C828" i="41"/>
  <c r="C839" i="41"/>
  <c r="C844" i="41"/>
  <c r="C825" i="41"/>
  <c r="C837" i="41"/>
  <c r="C830" i="41"/>
  <c r="C829" i="41"/>
  <c r="C822" i="41"/>
  <c r="C832" i="41"/>
  <c r="C842" i="41"/>
  <c r="C666" i="41"/>
  <c r="C667" i="41"/>
  <c r="C661" i="41"/>
  <c r="C655" i="41"/>
  <c r="C650" i="41"/>
  <c r="C645" i="41"/>
  <c r="C665" i="41"/>
  <c r="C654" i="41"/>
  <c r="C643" i="41"/>
  <c r="C659" i="41"/>
  <c r="C649" i="41"/>
  <c r="C663" i="41"/>
  <c r="C658" i="41"/>
  <c r="C653" i="41"/>
  <c r="C647" i="41"/>
  <c r="C642" i="41"/>
  <c r="C801" i="41"/>
  <c r="C779" i="41"/>
  <c r="C783" i="41"/>
  <c r="C787" i="41"/>
  <c r="C791" i="41"/>
  <c r="C795" i="41"/>
  <c r="C799" i="41"/>
  <c r="C776" i="41"/>
  <c r="C803" i="41" s="1"/>
  <c r="C784" i="41"/>
  <c r="C792" i="41"/>
  <c r="C800" i="41"/>
  <c r="C780" i="41"/>
  <c r="C788" i="41"/>
  <c r="C796" i="41"/>
  <c r="C777" i="41"/>
  <c r="C781" i="41"/>
  <c r="C785" i="41"/>
  <c r="C789" i="41"/>
  <c r="C793" i="41"/>
  <c r="C797" i="41"/>
  <c r="C802" i="41"/>
  <c r="C126" i="41"/>
  <c r="C103" i="41"/>
  <c r="C107" i="41"/>
  <c r="C111" i="41"/>
  <c r="C115" i="41"/>
  <c r="C119" i="41"/>
  <c r="C123" i="41"/>
  <c r="C102" i="41"/>
  <c r="C108" i="41"/>
  <c r="C112" i="41"/>
  <c r="C116" i="41"/>
  <c r="C120" i="41"/>
  <c r="C124" i="41"/>
  <c r="C101" i="41"/>
  <c r="C128" i="41" s="1"/>
  <c r="C104" i="41"/>
  <c r="C109" i="41"/>
  <c r="C113" i="41"/>
  <c r="C117" i="41"/>
  <c r="C121" i="41"/>
  <c r="C125" i="41"/>
  <c r="C756" i="41"/>
  <c r="C754" i="41"/>
  <c r="C749" i="41"/>
  <c r="C743" i="41"/>
  <c r="C738" i="41"/>
  <c r="C733" i="41"/>
  <c r="C753" i="41"/>
  <c r="C747" i="41"/>
  <c r="C742" i="41"/>
  <c r="C737" i="41"/>
  <c r="C731" i="41"/>
  <c r="C758" i="41" s="1"/>
  <c r="C751" i="41"/>
  <c r="C746" i="41"/>
  <c r="C741" i="41"/>
  <c r="C735" i="41"/>
  <c r="C1161" i="41"/>
  <c r="C1154" i="41"/>
  <c r="C1149" i="41"/>
  <c r="C1144" i="41"/>
  <c r="C1138" i="41"/>
  <c r="C1153" i="41"/>
  <c r="C1158" i="41"/>
  <c r="C1148" i="41"/>
  <c r="C1157" i="41"/>
  <c r="C1152" i="41"/>
  <c r="C1146" i="41"/>
  <c r="C1141" i="41"/>
  <c r="C1136" i="41"/>
  <c r="C1163" i="41" s="1"/>
  <c r="C1162" i="41"/>
  <c r="C1159" i="41"/>
  <c r="C1181" i="41"/>
  <c r="C1208" i="41" s="1"/>
  <c r="C1202" i="41"/>
  <c r="C843" i="41"/>
  <c r="C836" i="41"/>
  <c r="C1191" i="41"/>
  <c r="C1142" i="41"/>
  <c r="C646" i="41"/>
  <c r="C786" i="41"/>
  <c r="C739" i="41"/>
  <c r="C122" i="41"/>
  <c r="C106" i="41"/>
  <c r="C105" i="41"/>
  <c r="C1183" i="41"/>
  <c r="C1194" i="41"/>
  <c r="C840" i="41"/>
  <c r="C1145" i="41"/>
  <c r="C651" i="41"/>
  <c r="C798" i="41"/>
  <c r="C782" i="41"/>
  <c r="C745" i="41"/>
  <c r="C118" i="41"/>
  <c r="C824" i="41"/>
  <c r="C1206" i="41"/>
  <c r="C1203" i="41"/>
  <c r="C1198" i="41"/>
  <c r="C1193" i="41"/>
  <c r="C1187" i="41"/>
  <c r="C1182" i="41"/>
  <c r="C1207" i="41"/>
  <c r="C1201" i="41"/>
  <c r="C1195" i="41"/>
  <c r="C1190" i="41"/>
  <c r="C1185" i="41"/>
  <c r="K37" i="41"/>
  <c r="C1186" i="41"/>
  <c r="C1197" i="41"/>
  <c r="C1137" i="41"/>
  <c r="C1150" i="41"/>
  <c r="C657" i="41"/>
  <c r="C794" i="41"/>
  <c r="C778" i="41"/>
  <c r="C750" i="41"/>
  <c r="C114" i="41"/>
  <c r="C831" i="41"/>
  <c r="C1291" i="41"/>
  <c r="C1111" i="41"/>
  <c r="C1106" i="41"/>
  <c r="C1101" i="41"/>
  <c r="C1095" i="41"/>
  <c r="C872" i="41"/>
  <c r="C958" i="41"/>
  <c r="C962" i="41"/>
  <c r="C966" i="41"/>
  <c r="C970" i="41"/>
  <c r="C974" i="41"/>
  <c r="C978" i="41"/>
  <c r="C712" i="41"/>
  <c r="C690" i="41"/>
  <c r="C259" i="41"/>
  <c r="C255" i="41"/>
  <c r="C251" i="41"/>
  <c r="C247" i="41"/>
  <c r="C243" i="41"/>
  <c r="C215" i="41"/>
  <c r="C210" i="41"/>
  <c r="C205" i="41"/>
  <c r="C199" i="41"/>
  <c r="C551" i="41"/>
  <c r="C578" i="41" s="1"/>
  <c r="C555" i="41"/>
  <c r="C559" i="41"/>
  <c r="C563" i="41"/>
  <c r="C567" i="41"/>
  <c r="C571" i="41"/>
  <c r="C575" i="41"/>
  <c r="C463" i="41"/>
  <c r="C467" i="41"/>
  <c r="C471" i="41"/>
  <c r="C475" i="41"/>
  <c r="C479" i="41"/>
  <c r="C483" i="41"/>
  <c r="C195" i="41"/>
  <c r="E38" i="41"/>
  <c r="C1114" i="41"/>
  <c r="C1109" i="41"/>
  <c r="C1103" i="41"/>
  <c r="C1098" i="41"/>
  <c r="C1093" i="41"/>
  <c r="C213" i="41"/>
  <c r="C207" i="41"/>
  <c r="C202" i="41"/>
  <c r="C197" i="41"/>
  <c r="C553" i="41"/>
  <c r="C557" i="41"/>
  <c r="C561" i="41"/>
  <c r="C565" i="41"/>
  <c r="C569" i="41"/>
  <c r="C573" i="41"/>
  <c r="C461" i="41"/>
  <c r="C488" i="41" s="1"/>
  <c r="C465" i="41"/>
  <c r="C469" i="41"/>
  <c r="C473" i="41"/>
  <c r="C477" i="41"/>
  <c r="C481" i="41"/>
  <c r="C485" i="41"/>
  <c r="C191" i="41"/>
  <c r="C218" i="41" s="1"/>
  <c r="K30" i="41"/>
  <c r="K15" i="41"/>
  <c r="K19" i="41"/>
  <c r="K27" i="41"/>
  <c r="L1298" i="41"/>
  <c r="C868" i="41"/>
  <c r="C873" i="41"/>
  <c r="C879" i="41"/>
  <c r="C884" i="41"/>
  <c r="C889" i="41"/>
  <c r="C710" i="41"/>
  <c r="C704" i="41"/>
  <c r="C699" i="41"/>
  <c r="C694" i="41"/>
  <c r="C688" i="41"/>
  <c r="K32" i="41"/>
  <c r="K21" i="41"/>
  <c r="K29" i="41"/>
  <c r="C869" i="41"/>
  <c r="C875" i="41"/>
  <c r="C880" i="41"/>
  <c r="C885" i="41"/>
  <c r="C892" i="41"/>
  <c r="C686" i="41"/>
  <c r="C713" i="41" s="1"/>
  <c r="C708" i="41"/>
  <c r="C703" i="41"/>
  <c r="C698" i="41"/>
  <c r="C692" i="41"/>
  <c r="C687" i="41"/>
  <c r="L1163" i="41"/>
  <c r="C871" i="41"/>
  <c r="C876" i="41"/>
  <c r="C881" i="41"/>
  <c r="C887" i="41"/>
  <c r="C707" i="41"/>
  <c r="C702" i="41"/>
  <c r="C696" i="41"/>
  <c r="C691" i="41"/>
  <c r="L1343" i="41"/>
  <c r="I75" i="42"/>
  <c r="J75" i="42" s="1"/>
  <c r="I74" i="42"/>
  <c r="J74" i="42" s="1"/>
  <c r="C1279" i="41"/>
  <c r="C1295" i="41"/>
  <c r="C934" i="41"/>
  <c r="C930" i="41"/>
  <c r="C926" i="41"/>
  <c r="C922" i="41"/>
  <c r="C918" i="41"/>
  <c r="C914" i="41"/>
  <c r="C156" i="41"/>
  <c r="C171" i="41"/>
  <c r="G38" i="41"/>
  <c r="C1160" i="41"/>
  <c r="C1184" i="41"/>
  <c r="C1188" i="41"/>
  <c r="C1192" i="41"/>
  <c r="C1196" i="41"/>
  <c r="C1200" i="41"/>
  <c r="C1204" i="41"/>
  <c r="C1283" i="41"/>
  <c r="C1117" i="41"/>
  <c r="C1112" i="41"/>
  <c r="C1108" i="41"/>
  <c r="C1104" i="41"/>
  <c r="C1100" i="41"/>
  <c r="C1096" i="41"/>
  <c r="C1092" i="41"/>
  <c r="C933" i="41"/>
  <c r="C929" i="41"/>
  <c r="C925" i="41"/>
  <c r="C921" i="41"/>
  <c r="C917" i="41"/>
  <c r="C913" i="41"/>
  <c r="C866" i="41"/>
  <c r="C893" i="41" s="1"/>
  <c r="C870" i="41"/>
  <c r="C874" i="41"/>
  <c r="C878" i="41"/>
  <c r="C882" i="41"/>
  <c r="C886" i="41"/>
  <c r="C890" i="41"/>
  <c r="C845" i="41"/>
  <c r="C841" i="41"/>
  <c r="C1139" i="41"/>
  <c r="C1143" i="41"/>
  <c r="C1147" i="41"/>
  <c r="C1151" i="41"/>
  <c r="C1155" i="41"/>
  <c r="C709" i="41"/>
  <c r="C705" i="41"/>
  <c r="C701" i="41"/>
  <c r="C697" i="41"/>
  <c r="C693" i="41"/>
  <c r="C689" i="41"/>
  <c r="C168" i="41"/>
  <c r="C152" i="41"/>
  <c r="C644" i="41"/>
  <c r="C648" i="41"/>
  <c r="C652" i="41"/>
  <c r="C656" i="41"/>
  <c r="C660" i="41"/>
  <c r="C664" i="41"/>
  <c r="C217" i="41"/>
  <c r="C212" i="41"/>
  <c r="C208" i="41"/>
  <c r="C204" i="41"/>
  <c r="C200" i="41"/>
  <c r="C196" i="41"/>
  <c r="C732" i="41"/>
  <c r="C736" i="41"/>
  <c r="C740" i="41"/>
  <c r="C744" i="41"/>
  <c r="C748" i="41"/>
  <c r="C752" i="41"/>
  <c r="C757" i="41"/>
  <c r="C192" i="41"/>
  <c r="F78" i="42"/>
  <c r="G78" i="42" s="1"/>
  <c r="L78" i="42" s="1"/>
  <c r="N78" i="42" s="1"/>
  <c r="C834" i="41"/>
  <c r="C826" i="41"/>
  <c r="C835" i="41"/>
  <c r="K34" i="41"/>
  <c r="L1478" i="41"/>
  <c r="L938" i="41"/>
  <c r="C1271" i="41"/>
  <c r="C1298" i="41" s="1"/>
  <c r="C1287" i="41"/>
  <c r="C937" i="41"/>
  <c r="C932" i="41"/>
  <c r="C928" i="41"/>
  <c r="C924" i="41"/>
  <c r="C920" i="41"/>
  <c r="C916" i="41"/>
  <c r="C912" i="41"/>
  <c r="C164" i="41"/>
  <c r="C147" i="41"/>
  <c r="L1524" i="41"/>
  <c r="C1272" i="41"/>
  <c r="C1280" i="41"/>
  <c r="C1288" i="41"/>
  <c r="C167" i="41"/>
  <c r="C159" i="41"/>
  <c r="C148" i="41"/>
  <c r="C169" i="41"/>
  <c r="C1277" i="41"/>
  <c r="C1289" i="41"/>
  <c r="C162" i="41"/>
  <c r="C154" i="41"/>
  <c r="K35" i="41"/>
  <c r="K263" i="41"/>
  <c r="I38" i="41"/>
  <c r="K23" i="41"/>
  <c r="C239" i="41"/>
  <c r="C261" i="41"/>
  <c r="C1226" i="41"/>
  <c r="C1253" i="41" s="1"/>
  <c r="C1251" i="41"/>
  <c r="C1316" i="41"/>
  <c r="C1343" i="41" s="1"/>
  <c r="C1341" i="41"/>
  <c r="L1208" i="41"/>
  <c r="C1276" i="41"/>
  <c r="C1284" i="41"/>
  <c r="C1292" i="41"/>
  <c r="C1297" i="41"/>
  <c r="C163" i="41"/>
  <c r="C155" i="41"/>
  <c r="C151" i="41"/>
  <c r="K33" i="41"/>
  <c r="C1406" i="41"/>
  <c r="C1433" i="41" s="1"/>
  <c r="C1431" i="41"/>
  <c r="C1273" i="41"/>
  <c r="C1281" i="41"/>
  <c r="C1285" i="41"/>
  <c r="C1293" i="41"/>
  <c r="C172" i="41"/>
  <c r="C166" i="41"/>
  <c r="C158" i="41"/>
  <c r="C150" i="41"/>
  <c r="C146" i="41"/>
  <c r="C173" i="41" s="1"/>
  <c r="C1497" i="41"/>
  <c r="C1524" i="41" s="1"/>
  <c r="C1522" i="41"/>
  <c r="L1388" i="41"/>
  <c r="C1274" i="41"/>
  <c r="C1278" i="41"/>
  <c r="C1282" i="41"/>
  <c r="C1286" i="41"/>
  <c r="C1290" i="41"/>
  <c r="C1294" i="41"/>
  <c r="C170" i="41"/>
  <c r="C165" i="41"/>
  <c r="C161" i="41"/>
  <c r="C157" i="41"/>
  <c r="C153" i="41"/>
  <c r="K17" i="41"/>
  <c r="K25" i="41"/>
  <c r="L1433" i="41"/>
  <c r="L1253" i="41"/>
  <c r="C838" i="41"/>
  <c r="C846" i="41"/>
  <c r="K36" i="41"/>
  <c r="K31" i="41"/>
  <c r="F75" i="42"/>
  <c r="G75" i="42" s="1"/>
  <c r="F74" i="42"/>
  <c r="G74" i="42" s="1"/>
  <c r="F73" i="42"/>
  <c r="G73" i="42" s="1"/>
  <c r="F77" i="42"/>
  <c r="G77" i="42" s="1"/>
  <c r="L77" i="42" s="1"/>
  <c r="N77" i="42" s="1"/>
  <c r="K443" i="41"/>
  <c r="K398" i="41"/>
  <c r="K533" i="41"/>
  <c r="K308" i="41"/>
  <c r="K10" i="41"/>
  <c r="K173" i="41"/>
  <c r="K128" i="41"/>
  <c r="C1432" i="41"/>
  <c r="C1429" i="41"/>
  <c r="C1427" i="41"/>
  <c r="C1425" i="41"/>
  <c r="C1423" i="41"/>
  <c r="C1421" i="41"/>
  <c r="C1419" i="41"/>
  <c r="C1417" i="41"/>
  <c r="C1415" i="41"/>
  <c r="C1413" i="41"/>
  <c r="C1411" i="41"/>
  <c r="C1409" i="41"/>
  <c r="C1407" i="41"/>
  <c r="C1252" i="41"/>
  <c r="C1249" i="41"/>
  <c r="C1247" i="41"/>
  <c r="C1245" i="41"/>
  <c r="C1243" i="41"/>
  <c r="C1241" i="41"/>
  <c r="C1239" i="41"/>
  <c r="C1237" i="41"/>
  <c r="C1235" i="41"/>
  <c r="C1233" i="41"/>
  <c r="C1231" i="41"/>
  <c r="C1229" i="41"/>
  <c r="C1227" i="41"/>
  <c r="C1523" i="41"/>
  <c r="C1520" i="41"/>
  <c r="C1518" i="41"/>
  <c r="C1516" i="41"/>
  <c r="C1514" i="41"/>
  <c r="C1512" i="41"/>
  <c r="C1510" i="41"/>
  <c r="C1508" i="41"/>
  <c r="C1506" i="41"/>
  <c r="C1504" i="41"/>
  <c r="C1502" i="41"/>
  <c r="C1500" i="41"/>
  <c r="C1498" i="41"/>
  <c r="C1342" i="41"/>
  <c r="C1339" i="41"/>
  <c r="C1337" i="41"/>
  <c r="C1335" i="41"/>
  <c r="C1333" i="41"/>
  <c r="C1331" i="41"/>
  <c r="C1329" i="41"/>
  <c r="C1327" i="41"/>
  <c r="C1325" i="41"/>
  <c r="C1323" i="41"/>
  <c r="C1321" i="41"/>
  <c r="C1319" i="41"/>
  <c r="C1317" i="41"/>
  <c r="C1430" i="41"/>
  <c r="C1428" i="41"/>
  <c r="C1426" i="41"/>
  <c r="C1424" i="41"/>
  <c r="C1422" i="41"/>
  <c r="C1420" i="41"/>
  <c r="C1418" i="41"/>
  <c r="C1416" i="41"/>
  <c r="C1414" i="41"/>
  <c r="C1412" i="41"/>
  <c r="C1410" i="41"/>
  <c r="C1408" i="41"/>
  <c r="C1250" i="41"/>
  <c r="C1248" i="41"/>
  <c r="C1246" i="41"/>
  <c r="C1244" i="41"/>
  <c r="C1242" i="41"/>
  <c r="C1240" i="41"/>
  <c r="C1238" i="41"/>
  <c r="C1236" i="41"/>
  <c r="C1234" i="41"/>
  <c r="C1232" i="41"/>
  <c r="C1230" i="41"/>
  <c r="C1228" i="41"/>
  <c r="C1521" i="41"/>
  <c r="C1519" i="41"/>
  <c r="C1517" i="41"/>
  <c r="C1515" i="41"/>
  <c r="C1513" i="41"/>
  <c r="C1511" i="41"/>
  <c r="C1509" i="41"/>
  <c r="C1507" i="41"/>
  <c r="C1505" i="41"/>
  <c r="C1503" i="41"/>
  <c r="C1501" i="41"/>
  <c r="C1499" i="41"/>
  <c r="C1340" i="41"/>
  <c r="C1338" i="41"/>
  <c r="C1336" i="41"/>
  <c r="C1334" i="41"/>
  <c r="C1332" i="41"/>
  <c r="C1330" i="41"/>
  <c r="C1328" i="41"/>
  <c r="C1326" i="41"/>
  <c r="C1324" i="41"/>
  <c r="C1322" i="41"/>
  <c r="C1320" i="41"/>
  <c r="C1318" i="41"/>
  <c r="L73" i="42" l="1"/>
  <c r="I75" i="2" s="1"/>
  <c r="L74" i="42"/>
  <c r="N74" i="42" s="1"/>
  <c r="L75" i="42"/>
  <c r="N75" i="42" s="1"/>
  <c r="K38" i="41"/>
  <c r="N73" i="42" l="1"/>
  <c r="N94" i="42" s="1"/>
  <c r="L94" i="42"/>
  <c r="L96" i="42" s="1"/>
  <c r="F53" i="2"/>
  <c r="G53" i="2" s="1"/>
  <c r="G92" i="2"/>
  <c r="E92" i="2"/>
  <c r="H75" i="9" l="1"/>
  <c r="H1390" i="9"/>
  <c r="H1432" i="9"/>
  <c r="H1473" i="9"/>
  <c r="H1555" i="9"/>
  <c r="K1547" i="9"/>
  <c r="N93" i="37"/>
  <c r="W6" i="6" s="1"/>
  <c r="S80" i="37"/>
  <c r="S79" i="37"/>
  <c r="S78" i="37"/>
  <c r="S77" i="37"/>
  <c r="S76" i="37"/>
  <c r="S73" i="37"/>
  <c r="G65" i="37"/>
  <c r="G63" i="37"/>
  <c r="O62" i="37"/>
  <c r="G62" i="37"/>
  <c r="C62" i="37"/>
  <c r="G41" i="37"/>
  <c r="M41" i="37" s="1"/>
  <c r="G37" i="37"/>
  <c r="M37" i="37" s="1"/>
  <c r="G31" i="37"/>
  <c r="M31" i="37" s="1"/>
  <c r="G27" i="37"/>
  <c r="M27" i="37" s="1"/>
  <c r="G23" i="37"/>
  <c r="M23" i="37" s="1"/>
  <c r="F1555" i="9"/>
  <c r="D1555" i="9"/>
  <c r="K1554" i="9"/>
  <c r="G1554" i="9"/>
  <c r="E1554" i="9"/>
  <c r="B1554" i="9"/>
  <c r="K1553" i="9"/>
  <c r="G1553" i="9"/>
  <c r="E1553" i="9"/>
  <c r="B1553" i="9"/>
  <c r="G1552" i="9"/>
  <c r="E1552" i="9"/>
  <c r="B1552" i="9"/>
  <c r="K1551" i="9"/>
  <c r="G1551" i="9"/>
  <c r="E1551" i="9"/>
  <c r="B1551" i="9"/>
  <c r="K1550" i="9"/>
  <c r="G1550" i="9"/>
  <c r="E1550" i="9"/>
  <c r="B1550" i="9"/>
  <c r="K1549" i="9"/>
  <c r="G1549" i="9"/>
  <c r="E1549" i="9"/>
  <c r="B1549" i="9"/>
  <c r="K1548" i="9"/>
  <c r="G1548" i="9"/>
  <c r="E1548" i="9"/>
  <c r="B1548" i="9"/>
  <c r="G1547" i="9"/>
  <c r="E1547" i="9"/>
  <c r="B1547" i="9"/>
  <c r="G1546" i="9"/>
  <c r="E1546" i="9"/>
  <c r="B1546" i="9"/>
  <c r="G1545" i="9"/>
  <c r="E1545" i="9"/>
  <c r="B1545" i="9"/>
  <c r="G1544" i="9"/>
  <c r="E1544" i="9"/>
  <c r="B1544" i="9"/>
  <c r="G1543" i="9"/>
  <c r="E1543" i="9"/>
  <c r="B1543" i="9"/>
  <c r="G1542" i="9"/>
  <c r="E1542" i="9"/>
  <c r="B1542" i="9"/>
  <c r="G1541" i="9"/>
  <c r="E1541" i="9"/>
  <c r="B1541" i="9"/>
  <c r="G1540" i="9"/>
  <c r="E1540" i="9"/>
  <c r="B1540" i="9"/>
  <c r="G1539" i="9"/>
  <c r="E1539" i="9"/>
  <c r="B1539" i="9"/>
  <c r="G1538" i="9"/>
  <c r="E1538" i="9"/>
  <c r="B1538" i="9"/>
  <c r="G1537" i="9"/>
  <c r="E1537" i="9"/>
  <c r="B1537" i="9"/>
  <c r="G1536" i="9"/>
  <c r="E1536" i="9"/>
  <c r="B1536" i="9"/>
  <c r="G1535" i="9"/>
  <c r="E1535" i="9"/>
  <c r="B1535" i="9"/>
  <c r="G1534" i="9"/>
  <c r="E1534" i="9"/>
  <c r="B1534" i="9"/>
  <c r="G1533" i="9"/>
  <c r="E1533" i="9"/>
  <c r="B1533" i="9"/>
  <c r="G1532" i="9"/>
  <c r="E1532" i="9"/>
  <c r="B1532" i="9"/>
  <c r="R99" i="20"/>
  <c r="R81" i="17"/>
  <c r="R82" i="17"/>
  <c r="R84" i="17"/>
  <c r="R85" i="17"/>
  <c r="R86" i="17"/>
  <c r="R87" i="17"/>
  <c r="R88" i="17"/>
  <c r="R90" i="17"/>
  <c r="R89" i="17"/>
  <c r="R91" i="17"/>
  <c r="R92" i="17"/>
  <c r="R93" i="17"/>
  <c r="R81" i="18"/>
  <c r="R82" i="18"/>
  <c r="R83" i="18"/>
  <c r="R84" i="18"/>
  <c r="R85" i="18"/>
  <c r="R86" i="18"/>
  <c r="R87" i="18"/>
  <c r="R88" i="18"/>
  <c r="R89" i="18"/>
  <c r="R80" i="16"/>
  <c r="R81" i="16"/>
  <c r="R82" i="16"/>
  <c r="R83" i="16"/>
  <c r="R84" i="16"/>
  <c r="R85" i="16"/>
  <c r="R86" i="16"/>
  <c r="R87" i="16"/>
  <c r="R83" i="15"/>
  <c r="R84" i="15"/>
  <c r="R85" i="15"/>
  <c r="R86" i="15"/>
  <c r="R87" i="15"/>
  <c r="R88" i="15"/>
  <c r="R80" i="12"/>
  <c r="R79" i="12"/>
  <c r="R78" i="12"/>
  <c r="R77" i="12"/>
  <c r="R76" i="12"/>
  <c r="R75" i="12"/>
  <c r="R80" i="15"/>
  <c r="R79" i="15"/>
  <c r="R78" i="15"/>
  <c r="R77" i="15"/>
  <c r="R81" i="20"/>
  <c r="R80" i="20"/>
  <c r="R79" i="20"/>
  <c r="R78" i="20"/>
  <c r="R76" i="20"/>
  <c r="R80" i="17"/>
  <c r="R79" i="17"/>
  <c r="R78" i="17"/>
  <c r="R77" i="17"/>
  <c r="R76" i="17"/>
  <c r="R75" i="17"/>
  <c r="R74" i="17"/>
  <c r="R73" i="17"/>
  <c r="R80" i="18"/>
  <c r="R79" i="18"/>
  <c r="R78" i="18"/>
  <c r="R77" i="18"/>
  <c r="R76" i="18"/>
  <c r="R75" i="18"/>
  <c r="R74" i="18"/>
  <c r="R79" i="16"/>
  <c r="R78" i="16"/>
  <c r="R77" i="16"/>
  <c r="R76" i="16"/>
  <c r="R75" i="16"/>
  <c r="R74" i="16"/>
  <c r="R73" i="16"/>
  <c r="S84" i="14"/>
  <c r="S81" i="14"/>
  <c r="S79" i="14"/>
  <c r="S76" i="14"/>
  <c r="S75" i="14"/>
  <c r="R80" i="21"/>
  <c r="R79" i="21"/>
  <c r="R78" i="21"/>
  <c r="R77" i="21"/>
  <c r="R76" i="21"/>
  <c r="R75" i="21"/>
  <c r="R73" i="21"/>
  <c r="R80" i="26"/>
  <c r="R79" i="26"/>
  <c r="R78" i="26"/>
  <c r="R77" i="26"/>
  <c r="R76" i="26"/>
  <c r="R75" i="26"/>
  <c r="R74" i="26"/>
  <c r="R73" i="26"/>
  <c r="R80" i="34"/>
  <c r="R79" i="34"/>
  <c r="R78" i="34"/>
  <c r="R77" i="34"/>
  <c r="R76" i="34"/>
  <c r="R75" i="34"/>
  <c r="R74" i="34"/>
  <c r="R73" i="34"/>
  <c r="R80" i="30"/>
  <c r="R79" i="30"/>
  <c r="R78" i="30"/>
  <c r="R77" i="30"/>
  <c r="R76" i="30"/>
  <c r="R75" i="30"/>
  <c r="R74" i="30"/>
  <c r="R73" i="30"/>
  <c r="R80" i="28"/>
  <c r="R79" i="28"/>
  <c r="R78" i="28"/>
  <c r="R77" i="28"/>
  <c r="R76" i="28"/>
  <c r="R75" i="28"/>
  <c r="R74" i="28"/>
  <c r="R73" i="28"/>
  <c r="R80" i="27"/>
  <c r="R79" i="27"/>
  <c r="R78" i="27"/>
  <c r="R77" i="27"/>
  <c r="R76" i="27"/>
  <c r="R75" i="27"/>
  <c r="R74" i="27"/>
  <c r="R73" i="27"/>
  <c r="R80" i="23"/>
  <c r="R79" i="23"/>
  <c r="R78" i="23"/>
  <c r="R77" i="23"/>
  <c r="R76" i="23"/>
  <c r="R75" i="23"/>
  <c r="R74" i="23"/>
  <c r="R73" i="23"/>
  <c r="R79" i="22"/>
  <c r="R78" i="22"/>
  <c r="R77" i="22"/>
  <c r="R76" i="22"/>
  <c r="R75" i="22"/>
  <c r="R74" i="22"/>
  <c r="R73" i="22"/>
  <c r="R80" i="29"/>
  <c r="R79" i="29"/>
  <c r="R78" i="29"/>
  <c r="R77" i="29"/>
  <c r="R76" i="29"/>
  <c r="R75" i="29"/>
  <c r="R74" i="29"/>
  <c r="R73" i="29"/>
  <c r="R74" i="25"/>
  <c r="R75" i="25"/>
  <c r="R76" i="25"/>
  <c r="R77" i="25"/>
  <c r="R78" i="25"/>
  <c r="R79" i="25"/>
  <c r="R80" i="25"/>
  <c r="R73" i="25"/>
  <c r="T75" i="13"/>
  <c r="T92" i="13" s="1"/>
  <c r="T93" i="13" s="1"/>
  <c r="E94" i="13"/>
  <c r="S101" i="14" l="1"/>
  <c r="S102" i="14" s="1"/>
  <c r="R93" i="25"/>
  <c r="R89" i="20"/>
  <c r="T100" i="13"/>
  <c r="R93" i="12"/>
  <c r="I1536" i="9"/>
  <c r="I1544" i="9"/>
  <c r="I1549" i="9"/>
  <c r="I1550" i="9"/>
  <c r="I1551" i="9"/>
  <c r="I1552" i="9"/>
  <c r="R93" i="22"/>
  <c r="C12" i="36" s="1"/>
  <c r="I1543" i="9"/>
  <c r="R93" i="23"/>
  <c r="C14" i="36" s="1"/>
  <c r="R93" i="27"/>
  <c r="C18" i="36" s="1"/>
  <c r="R93" i="28"/>
  <c r="R93" i="34"/>
  <c r="C33" i="36" s="1"/>
  <c r="R93" i="26"/>
  <c r="C22" i="36" s="1"/>
  <c r="E1555" i="9"/>
  <c r="I1541" i="9"/>
  <c r="I1535" i="9"/>
  <c r="B1555" i="9"/>
  <c r="C1550" i="9" s="1"/>
  <c r="I1542" i="9"/>
  <c r="R99" i="15"/>
  <c r="R100" i="15" s="1"/>
  <c r="R110" i="18"/>
  <c r="R93" i="21"/>
  <c r="R93" i="29"/>
  <c r="C9" i="36" s="1"/>
  <c r="S93" i="37"/>
  <c r="M43" i="37"/>
  <c r="I73" i="37" s="1"/>
  <c r="K73" i="37" s="1"/>
  <c r="R93" i="16"/>
  <c r="R104" i="17"/>
  <c r="K1535" i="9"/>
  <c r="K1536" i="9"/>
  <c r="K1537" i="9"/>
  <c r="K1538" i="9"/>
  <c r="K1539" i="9"/>
  <c r="K1534" i="9"/>
  <c r="K1532" i="9"/>
  <c r="K1533" i="9"/>
  <c r="K1540" i="9"/>
  <c r="K1541" i="9"/>
  <c r="K1542" i="9"/>
  <c r="K1543" i="9"/>
  <c r="K1544" i="9"/>
  <c r="K1545" i="9"/>
  <c r="K1546" i="9"/>
  <c r="G1555" i="9"/>
  <c r="I1554" i="9"/>
  <c r="I1553" i="9"/>
  <c r="I1548" i="9"/>
  <c r="I1547" i="9"/>
  <c r="I1546" i="9"/>
  <c r="I1545" i="9"/>
  <c r="I1540" i="9"/>
  <c r="I1539" i="9"/>
  <c r="I1538" i="9"/>
  <c r="I1537" i="9"/>
  <c r="I1534" i="9"/>
  <c r="I1533" i="9"/>
  <c r="M33" i="37"/>
  <c r="F74" i="37" s="1"/>
  <c r="G74" i="37" s="1"/>
  <c r="I1532" i="9"/>
  <c r="R93" i="30"/>
  <c r="G41" i="26"/>
  <c r="L41" i="26" s="1"/>
  <c r="G37" i="26"/>
  <c r="L37" i="26" s="1"/>
  <c r="G31" i="26"/>
  <c r="L31" i="26" s="1"/>
  <c r="G27" i="26"/>
  <c r="L27" i="26" s="1"/>
  <c r="G27" i="34"/>
  <c r="L27" i="34" s="1"/>
  <c r="G31" i="34"/>
  <c r="L31" i="34" s="1"/>
  <c r="G37" i="34"/>
  <c r="L37" i="34" s="1"/>
  <c r="G41" i="30"/>
  <c r="L41" i="30" s="1"/>
  <c r="G37" i="30"/>
  <c r="L37" i="30" s="1"/>
  <c r="G31" i="30"/>
  <c r="L31" i="30" s="1"/>
  <c r="G27" i="30"/>
  <c r="L27" i="30" s="1"/>
  <c r="G41" i="28"/>
  <c r="L41" i="28" s="1"/>
  <c r="G37" i="28"/>
  <c r="L37" i="28" s="1"/>
  <c r="G31" i="28"/>
  <c r="L31" i="28" s="1"/>
  <c r="G27" i="28"/>
  <c r="L27" i="28" s="1"/>
  <c r="G41" i="27"/>
  <c r="L41" i="27" s="1"/>
  <c r="G37" i="27"/>
  <c r="L37" i="27" s="1"/>
  <c r="G31" i="27"/>
  <c r="L31" i="27" s="1"/>
  <c r="G27" i="27"/>
  <c r="L27" i="27" s="1"/>
  <c r="G41" i="29"/>
  <c r="L41" i="29" s="1"/>
  <c r="G37" i="29"/>
  <c r="L37" i="29" s="1"/>
  <c r="G31" i="29"/>
  <c r="L31" i="29" s="1"/>
  <c r="G27" i="29"/>
  <c r="L27" i="29" s="1"/>
  <c r="G41" i="25"/>
  <c r="L41" i="25" s="1"/>
  <c r="G37" i="25"/>
  <c r="L37" i="25" s="1"/>
  <c r="G31" i="25"/>
  <c r="L31" i="25" s="1"/>
  <c r="G27" i="25"/>
  <c r="L27" i="25" s="1"/>
  <c r="G41" i="22"/>
  <c r="L41" i="22" s="1"/>
  <c r="G37" i="22"/>
  <c r="L37" i="22" s="1"/>
  <c r="G31" i="22"/>
  <c r="L31" i="22" s="1"/>
  <c r="G27" i="22"/>
  <c r="L27" i="22" s="1"/>
  <c r="W55" i="6"/>
  <c r="W84" i="6"/>
  <c r="W196" i="6"/>
  <c r="W171" i="6"/>
  <c r="R55" i="6"/>
  <c r="R171" i="6"/>
  <c r="R196" i="6"/>
  <c r="R84" i="6"/>
  <c r="I1518" i="9"/>
  <c r="M93" i="34"/>
  <c r="G65" i="34"/>
  <c r="G63" i="34"/>
  <c r="N62" i="34"/>
  <c r="G62" i="34"/>
  <c r="C62" i="34"/>
  <c r="G41" i="34"/>
  <c r="L41" i="34" s="1"/>
  <c r="G23" i="34"/>
  <c r="L23" i="34" s="1"/>
  <c r="K1514" i="9"/>
  <c r="F1514" i="9"/>
  <c r="D1514" i="9"/>
  <c r="H1513" i="9"/>
  <c r="G1513" i="9"/>
  <c r="E1513" i="9"/>
  <c r="B1513" i="9"/>
  <c r="H1512" i="9"/>
  <c r="G1512" i="9"/>
  <c r="E1512" i="9"/>
  <c r="B1512" i="9"/>
  <c r="H1511" i="9"/>
  <c r="G1511" i="9"/>
  <c r="E1511" i="9"/>
  <c r="B1511" i="9"/>
  <c r="H1510" i="9"/>
  <c r="G1510" i="9"/>
  <c r="E1510" i="9"/>
  <c r="B1510" i="9"/>
  <c r="H1509" i="9"/>
  <c r="G1509" i="9"/>
  <c r="E1509" i="9"/>
  <c r="B1509" i="9"/>
  <c r="H1508" i="9"/>
  <c r="G1508" i="9"/>
  <c r="E1508" i="9"/>
  <c r="B1508" i="9"/>
  <c r="H1507" i="9"/>
  <c r="G1507" i="9"/>
  <c r="E1507" i="9"/>
  <c r="B1507" i="9"/>
  <c r="H1506" i="9"/>
  <c r="G1506" i="9"/>
  <c r="E1506" i="9"/>
  <c r="B1506" i="9"/>
  <c r="H1505" i="9"/>
  <c r="G1505" i="9"/>
  <c r="E1505" i="9"/>
  <c r="B1505" i="9"/>
  <c r="H1504" i="9"/>
  <c r="G1504" i="9"/>
  <c r="E1504" i="9"/>
  <c r="B1504" i="9"/>
  <c r="H1503" i="9"/>
  <c r="G1503" i="9"/>
  <c r="E1503" i="9"/>
  <c r="B1503" i="9"/>
  <c r="H1502" i="9"/>
  <c r="G1502" i="9"/>
  <c r="E1502" i="9"/>
  <c r="B1502" i="9"/>
  <c r="H1501" i="9"/>
  <c r="G1501" i="9"/>
  <c r="E1501" i="9"/>
  <c r="B1501" i="9"/>
  <c r="H1500" i="9"/>
  <c r="G1500" i="9"/>
  <c r="E1500" i="9"/>
  <c r="B1500" i="9"/>
  <c r="H1499" i="9"/>
  <c r="G1499" i="9"/>
  <c r="E1499" i="9"/>
  <c r="B1499" i="9"/>
  <c r="H1498" i="9"/>
  <c r="G1498" i="9"/>
  <c r="E1498" i="9"/>
  <c r="B1498" i="9"/>
  <c r="H1497" i="9"/>
  <c r="G1497" i="9"/>
  <c r="E1497" i="9"/>
  <c r="B1497" i="9"/>
  <c r="H1496" i="9"/>
  <c r="G1496" i="9"/>
  <c r="E1496" i="9"/>
  <c r="B1496" i="9"/>
  <c r="H1495" i="9"/>
  <c r="G1495" i="9"/>
  <c r="E1495" i="9"/>
  <c r="B1495" i="9"/>
  <c r="H1494" i="9"/>
  <c r="G1494" i="9"/>
  <c r="E1494" i="9"/>
  <c r="B1494" i="9"/>
  <c r="H1493" i="9"/>
  <c r="G1493" i="9"/>
  <c r="E1493" i="9"/>
  <c r="B1493" i="9"/>
  <c r="H1492" i="9"/>
  <c r="G1492" i="9"/>
  <c r="E1492" i="9"/>
  <c r="B1492" i="9"/>
  <c r="H1491" i="9"/>
  <c r="H1514" i="9" s="1"/>
  <c r="G1491" i="9"/>
  <c r="E1491" i="9"/>
  <c r="B1491" i="9"/>
  <c r="G41" i="23"/>
  <c r="L41" i="23" s="1"/>
  <c r="G37" i="23"/>
  <c r="L37" i="23" s="1"/>
  <c r="G31" i="23"/>
  <c r="L31" i="23" s="1"/>
  <c r="G27" i="23"/>
  <c r="L27" i="23" s="1"/>
  <c r="G1514" i="9" l="1"/>
  <c r="C1554" i="9"/>
  <c r="E1514" i="9"/>
  <c r="C1535" i="9"/>
  <c r="C1547" i="9"/>
  <c r="C1533" i="9"/>
  <c r="C1538" i="9"/>
  <c r="C1553" i="9"/>
  <c r="C1544" i="9"/>
  <c r="C1549" i="9"/>
  <c r="C1532" i="9"/>
  <c r="C1546" i="9"/>
  <c r="C1537" i="9"/>
  <c r="C1536" i="9"/>
  <c r="C1548" i="9"/>
  <c r="C1541" i="9"/>
  <c r="C1543" i="9"/>
  <c r="C1540" i="9"/>
  <c r="C1552" i="9"/>
  <c r="C1539" i="9"/>
  <c r="C1545" i="9"/>
  <c r="C1551" i="9"/>
  <c r="C1534" i="9"/>
  <c r="C1542" i="9"/>
  <c r="C21" i="36"/>
  <c r="R105" i="17"/>
  <c r="C30" i="36"/>
  <c r="R94" i="12"/>
  <c r="C20" i="36"/>
  <c r="R111" i="18"/>
  <c r="C8" i="36"/>
  <c r="R94" i="25"/>
  <c r="C10" i="36"/>
  <c r="C24" i="36"/>
  <c r="R94" i="28"/>
  <c r="C28" i="36"/>
  <c r="R94" i="30"/>
  <c r="C19" i="36"/>
  <c r="R94" i="16"/>
  <c r="C34" i="36"/>
  <c r="R94" i="21"/>
  <c r="C29" i="36"/>
  <c r="C27" i="36"/>
  <c r="S94" i="37"/>
  <c r="R101" i="20"/>
  <c r="C25" i="36" s="1"/>
  <c r="C16" i="36"/>
  <c r="I74" i="37"/>
  <c r="K74" i="37" s="1"/>
  <c r="M74" i="37" s="1"/>
  <c r="L43" i="26"/>
  <c r="L43" i="27"/>
  <c r="I75" i="37"/>
  <c r="K75" i="37" s="1"/>
  <c r="L43" i="25"/>
  <c r="I76" i="37"/>
  <c r="K76" i="37" s="1"/>
  <c r="L43" i="28"/>
  <c r="L43" i="29"/>
  <c r="L43" i="23"/>
  <c r="F75" i="37"/>
  <c r="G75" i="37" s="1"/>
  <c r="F76" i="37"/>
  <c r="G76" i="37" s="1"/>
  <c r="F73" i="37"/>
  <c r="G73" i="37" s="1"/>
  <c r="M73" i="37" s="1"/>
  <c r="K1555" i="9"/>
  <c r="I1555" i="9"/>
  <c r="L43" i="30"/>
  <c r="L43" i="22"/>
  <c r="L33" i="34"/>
  <c r="F75" i="34" s="1"/>
  <c r="G75" i="34" s="1"/>
  <c r="I1492" i="9"/>
  <c r="I1493" i="9"/>
  <c r="I1494" i="9"/>
  <c r="I1495" i="9"/>
  <c r="I1496" i="9"/>
  <c r="I1497" i="9"/>
  <c r="I1498" i="9"/>
  <c r="I1499" i="9"/>
  <c r="I1500" i="9"/>
  <c r="I1501" i="9"/>
  <c r="I1502" i="9"/>
  <c r="I1503" i="9"/>
  <c r="I1504" i="9"/>
  <c r="I1505" i="9"/>
  <c r="I1506" i="9"/>
  <c r="I1507" i="9"/>
  <c r="I1508" i="9"/>
  <c r="I1509" i="9"/>
  <c r="I1510" i="9"/>
  <c r="I1511" i="9"/>
  <c r="I1512" i="9"/>
  <c r="I1513" i="9"/>
  <c r="L43" i="34"/>
  <c r="B1514" i="9"/>
  <c r="I1491" i="9"/>
  <c r="J196" i="6"/>
  <c r="B196" i="6"/>
  <c r="C196" i="6"/>
  <c r="H196" i="6"/>
  <c r="I196" i="6"/>
  <c r="K196" i="6"/>
  <c r="M196" i="6"/>
  <c r="N196" i="6"/>
  <c r="P196" i="6"/>
  <c r="S196" i="6"/>
  <c r="T196" i="6"/>
  <c r="U196" i="6"/>
  <c r="V196" i="6"/>
  <c r="AB196" i="6"/>
  <c r="AC196" i="6"/>
  <c r="AD196" i="6"/>
  <c r="I510" i="31"/>
  <c r="I525" i="31"/>
  <c r="I520" i="31"/>
  <c r="I519" i="31"/>
  <c r="I518" i="31"/>
  <c r="I517" i="31"/>
  <c r="I516" i="31"/>
  <c r="I515" i="31"/>
  <c r="I514" i="31"/>
  <c r="I513" i="31"/>
  <c r="I512" i="31"/>
  <c r="I511" i="31"/>
  <c r="I509" i="31"/>
  <c r="I508" i="31"/>
  <c r="I507" i="31"/>
  <c r="I506" i="31"/>
  <c r="I505" i="31"/>
  <c r="I504" i="31"/>
  <c r="I503" i="31"/>
  <c r="I502" i="31"/>
  <c r="I501" i="31"/>
  <c r="I500" i="31"/>
  <c r="I499" i="31"/>
  <c r="I498" i="31"/>
  <c r="I497" i="31"/>
  <c r="I496" i="31"/>
  <c r="I495" i="31"/>
  <c r="I385" i="31"/>
  <c r="L79" i="13"/>
  <c r="K433" i="31"/>
  <c r="K389" i="31"/>
  <c r="K345" i="31"/>
  <c r="K301" i="31"/>
  <c r="K1488" i="31"/>
  <c r="J1488" i="31"/>
  <c r="K1489" i="31"/>
  <c r="J1489" i="31"/>
  <c r="K1487" i="31"/>
  <c r="J1487" i="31"/>
  <c r="K1486" i="31"/>
  <c r="J1486" i="31"/>
  <c r="K1485" i="31"/>
  <c r="J1485" i="31"/>
  <c r="K1484" i="31"/>
  <c r="J1484" i="31"/>
  <c r="K1483" i="31"/>
  <c r="J1483" i="31"/>
  <c r="K1482" i="31"/>
  <c r="J1482" i="31"/>
  <c r="K1481" i="31"/>
  <c r="J1481" i="31"/>
  <c r="K1480" i="31"/>
  <c r="J1480" i="31"/>
  <c r="K1479" i="31"/>
  <c r="J1479" i="31"/>
  <c r="K1478" i="31"/>
  <c r="J1478" i="31"/>
  <c r="K1477" i="31"/>
  <c r="J1477" i="31"/>
  <c r="K1476" i="31"/>
  <c r="J1476" i="31"/>
  <c r="K1475" i="31"/>
  <c r="J1475" i="31"/>
  <c r="K1474" i="31"/>
  <c r="J1474" i="31"/>
  <c r="K1473" i="31"/>
  <c r="J1473" i="31"/>
  <c r="K1472" i="31"/>
  <c r="J1472" i="31"/>
  <c r="K1471" i="31"/>
  <c r="J1471" i="31"/>
  <c r="K1470" i="31"/>
  <c r="J1470" i="31"/>
  <c r="K1469" i="31"/>
  <c r="J1469" i="31"/>
  <c r="K1468" i="31"/>
  <c r="J1468" i="31"/>
  <c r="K1467" i="31"/>
  <c r="J1467" i="31"/>
  <c r="K1466" i="31"/>
  <c r="J1466" i="31"/>
  <c r="K1465" i="31"/>
  <c r="J1465" i="31"/>
  <c r="K1464" i="31"/>
  <c r="J1464" i="31"/>
  <c r="K1444" i="31"/>
  <c r="J1444" i="31"/>
  <c r="K1443" i="31"/>
  <c r="J1443" i="31"/>
  <c r="K1442" i="31"/>
  <c r="J1442" i="31"/>
  <c r="K1441" i="31"/>
  <c r="J1441" i="31"/>
  <c r="K1440" i="31"/>
  <c r="J1440" i="31"/>
  <c r="K1439" i="31"/>
  <c r="J1439" i="31"/>
  <c r="K1438" i="31"/>
  <c r="J1438" i="31"/>
  <c r="K1437" i="31"/>
  <c r="J1437" i="31"/>
  <c r="K1436" i="31"/>
  <c r="J1436" i="31"/>
  <c r="K1435" i="31"/>
  <c r="J1435" i="31"/>
  <c r="K1434" i="31"/>
  <c r="J1434" i="31"/>
  <c r="K1433" i="31"/>
  <c r="J1433" i="31"/>
  <c r="K1432" i="31"/>
  <c r="J1432" i="31"/>
  <c r="K1431" i="31"/>
  <c r="J1431" i="31"/>
  <c r="K1430" i="31"/>
  <c r="J1430" i="31"/>
  <c r="K1429" i="31"/>
  <c r="J1429" i="31"/>
  <c r="K1428" i="31"/>
  <c r="J1428" i="31"/>
  <c r="K1427" i="31"/>
  <c r="J1427" i="31"/>
  <c r="K1426" i="31"/>
  <c r="J1426" i="31"/>
  <c r="K1425" i="31"/>
  <c r="J1425" i="31"/>
  <c r="K1424" i="31"/>
  <c r="J1424" i="31"/>
  <c r="K1423" i="31"/>
  <c r="J1423" i="31"/>
  <c r="K1422" i="31"/>
  <c r="J1422" i="31"/>
  <c r="K1421" i="31"/>
  <c r="J1421" i="31"/>
  <c r="K1420" i="31"/>
  <c r="J1420" i="31"/>
  <c r="K1419" i="31"/>
  <c r="J1419" i="31"/>
  <c r="K1400" i="31"/>
  <c r="J1400" i="31"/>
  <c r="K1399" i="31"/>
  <c r="J1399" i="31"/>
  <c r="K1398" i="31"/>
  <c r="J1398" i="31"/>
  <c r="K1397" i="31"/>
  <c r="J1397" i="31"/>
  <c r="K1396" i="31"/>
  <c r="J1396" i="31"/>
  <c r="K1395" i="31"/>
  <c r="J1395" i="31"/>
  <c r="K1394" i="31"/>
  <c r="J1394" i="31"/>
  <c r="K1393" i="31"/>
  <c r="J1393" i="31"/>
  <c r="K1392" i="31"/>
  <c r="J1392" i="31"/>
  <c r="K1391" i="31"/>
  <c r="J1391" i="31"/>
  <c r="K1390" i="31"/>
  <c r="J1390" i="31"/>
  <c r="K1389" i="31"/>
  <c r="J1389" i="31"/>
  <c r="K1388" i="31"/>
  <c r="J1388" i="31"/>
  <c r="K1387" i="31"/>
  <c r="J1387" i="31"/>
  <c r="K1386" i="31"/>
  <c r="J1386" i="31"/>
  <c r="K1385" i="31"/>
  <c r="J1385" i="31"/>
  <c r="K1384" i="31"/>
  <c r="J1384" i="31"/>
  <c r="K1383" i="31"/>
  <c r="J1383" i="31"/>
  <c r="K1382" i="31"/>
  <c r="J1382" i="31"/>
  <c r="K1381" i="31"/>
  <c r="J1381" i="31"/>
  <c r="K1380" i="31"/>
  <c r="J1380" i="31"/>
  <c r="K1379" i="31"/>
  <c r="J1379" i="31"/>
  <c r="K1378" i="31"/>
  <c r="J1378" i="31"/>
  <c r="K1377" i="31"/>
  <c r="J1377" i="31"/>
  <c r="K1376" i="31"/>
  <c r="J1376" i="31"/>
  <c r="K1375" i="31"/>
  <c r="J1375" i="31"/>
  <c r="K1356" i="31"/>
  <c r="J1356" i="31"/>
  <c r="K1355" i="31"/>
  <c r="J1355" i="31"/>
  <c r="K1354" i="31"/>
  <c r="J1354" i="31"/>
  <c r="K1353" i="31"/>
  <c r="J1353" i="31"/>
  <c r="K1352" i="31"/>
  <c r="J1352" i="31"/>
  <c r="K1351" i="31"/>
  <c r="J1351" i="31"/>
  <c r="K1350" i="31"/>
  <c r="J1350" i="31"/>
  <c r="K1349" i="31"/>
  <c r="J1349" i="31"/>
  <c r="K1348" i="31"/>
  <c r="J1348" i="31"/>
  <c r="K1347" i="31"/>
  <c r="J1347" i="31"/>
  <c r="K1346" i="31"/>
  <c r="J1346" i="31"/>
  <c r="K1345" i="31"/>
  <c r="J1345" i="31"/>
  <c r="K1344" i="31"/>
  <c r="J1344" i="31"/>
  <c r="K1343" i="31"/>
  <c r="J1343" i="31"/>
  <c r="K1342" i="31"/>
  <c r="J1342" i="31"/>
  <c r="K1341" i="31"/>
  <c r="J1341" i="31"/>
  <c r="K1340" i="31"/>
  <c r="J1340" i="31"/>
  <c r="K1339" i="31"/>
  <c r="J1339" i="31"/>
  <c r="K1338" i="31"/>
  <c r="J1338" i="31"/>
  <c r="K1337" i="31"/>
  <c r="J1337" i="31"/>
  <c r="K1336" i="31"/>
  <c r="J1336" i="31"/>
  <c r="K1335" i="31"/>
  <c r="J1335" i="31"/>
  <c r="K1334" i="31"/>
  <c r="J1334" i="31"/>
  <c r="K1333" i="31"/>
  <c r="J1333" i="31"/>
  <c r="K1332" i="31"/>
  <c r="J1332" i="31"/>
  <c r="K1331" i="31"/>
  <c r="J1331" i="31"/>
  <c r="K1312" i="31"/>
  <c r="J1312" i="31"/>
  <c r="K1311" i="31"/>
  <c r="J1311" i="31"/>
  <c r="K1310" i="31"/>
  <c r="J1310" i="31"/>
  <c r="K1309" i="31"/>
  <c r="J1309" i="31"/>
  <c r="K1308" i="31"/>
  <c r="J1308" i="31"/>
  <c r="K1307" i="31"/>
  <c r="J1307" i="31"/>
  <c r="K1306" i="31"/>
  <c r="J1306" i="31"/>
  <c r="K1305" i="31"/>
  <c r="J1305" i="31"/>
  <c r="K1304" i="31"/>
  <c r="J1304" i="31"/>
  <c r="K1303" i="31"/>
  <c r="J1303" i="31"/>
  <c r="K1302" i="31"/>
  <c r="J1302" i="31"/>
  <c r="K1301" i="31"/>
  <c r="J1301" i="31"/>
  <c r="K1300" i="31"/>
  <c r="J1300" i="31"/>
  <c r="K1299" i="31"/>
  <c r="J1299" i="31"/>
  <c r="K1298" i="31"/>
  <c r="J1298" i="31"/>
  <c r="K1297" i="31"/>
  <c r="J1297" i="31"/>
  <c r="K1296" i="31"/>
  <c r="J1296" i="31"/>
  <c r="K1295" i="31"/>
  <c r="J1295" i="31"/>
  <c r="K1294" i="31"/>
  <c r="J1294" i="31"/>
  <c r="K1293" i="31"/>
  <c r="J1293" i="31"/>
  <c r="K1292" i="31"/>
  <c r="J1292" i="31"/>
  <c r="K1291" i="31"/>
  <c r="J1291" i="31"/>
  <c r="K1290" i="31"/>
  <c r="J1290" i="31"/>
  <c r="K1289" i="31"/>
  <c r="J1289" i="31"/>
  <c r="K1288" i="31"/>
  <c r="J1288" i="31"/>
  <c r="K1287" i="31"/>
  <c r="J1287" i="31"/>
  <c r="K1268" i="31"/>
  <c r="J1268" i="31"/>
  <c r="K1267" i="31"/>
  <c r="J1267" i="31"/>
  <c r="K1266" i="31"/>
  <c r="J1266" i="31"/>
  <c r="K1265" i="31"/>
  <c r="J1265" i="31"/>
  <c r="K1264" i="31"/>
  <c r="J1264" i="31"/>
  <c r="K1263" i="31"/>
  <c r="J1263" i="31"/>
  <c r="K1262" i="31"/>
  <c r="J1262" i="31"/>
  <c r="K1261" i="31"/>
  <c r="J1261" i="31"/>
  <c r="K1260" i="31"/>
  <c r="J1260" i="31"/>
  <c r="K1259" i="31"/>
  <c r="J1259" i="31"/>
  <c r="K1258" i="31"/>
  <c r="J1258" i="31"/>
  <c r="K1257" i="31"/>
  <c r="J1257" i="31"/>
  <c r="K1256" i="31"/>
  <c r="J1256" i="31"/>
  <c r="K1255" i="31"/>
  <c r="J1255" i="31"/>
  <c r="K1254" i="31"/>
  <c r="J1254" i="31"/>
  <c r="K1253" i="31"/>
  <c r="J1253" i="31"/>
  <c r="K1252" i="31"/>
  <c r="J1252" i="31"/>
  <c r="K1251" i="31"/>
  <c r="J1251" i="31"/>
  <c r="K1250" i="31"/>
  <c r="J1250" i="31"/>
  <c r="K1249" i="31"/>
  <c r="J1249" i="31"/>
  <c r="K1248" i="31"/>
  <c r="J1248" i="31"/>
  <c r="K1247" i="31"/>
  <c r="J1247" i="31"/>
  <c r="K1246" i="31"/>
  <c r="J1246" i="31"/>
  <c r="K1245" i="31"/>
  <c r="J1245" i="31"/>
  <c r="K1244" i="31"/>
  <c r="J1244" i="31"/>
  <c r="K1243" i="31"/>
  <c r="J1243" i="31"/>
  <c r="K1224" i="31"/>
  <c r="J1224" i="31"/>
  <c r="K1223" i="31"/>
  <c r="J1223" i="31"/>
  <c r="K1222" i="31"/>
  <c r="J1222" i="31"/>
  <c r="K1221" i="31"/>
  <c r="J1221" i="31"/>
  <c r="K1220" i="31"/>
  <c r="J1220" i="31"/>
  <c r="K1219" i="31"/>
  <c r="J1219" i="31"/>
  <c r="K1218" i="31"/>
  <c r="J1218" i="31"/>
  <c r="K1217" i="31"/>
  <c r="J1217" i="31"/>
  <c r="K1216" i="31"/>
  <c r="J1216" i="31"/>
  <c r="K1215" i="31"/>
  <c r="J1215" i="31"/>
  <c r="K1214" i="31"/>
  <c r="J1214" i="31"/>
  <c r="K1213" i="31"/>
  <c r="J1213" i="31"/>
  <c r="K1212" i="31"/>
  <c r="J1212" i="31"/>
  <c r="K1211" i="31"/>
  <c r="J1211" i="31"/>
  <c r="K1210" i="31"/>
  <c r="J1210" i="31"/>
  <c r="K1209" i="31"/>
  <c r="J1209" i="31"/>
  <c r="K1208" i="31"/>
  <c r="J1208" i="31"/>
  <c r="K1207" i="31"/>
  <c r="J1207" i="31"/>
  <c r="K1206" i="31"/>
  <c r="J1206" i="31"/>
  <c r="K1205" i="31"/>
  <c r="J1205" i="31"/>
  <c r="K1204" i="31"/>
  <c r="J1204" i="31"/>
  <c r="K1203" i="31"/>
  <c r="J1203" i="31"/>
  <c r="K1202" i="31"/>
  <c r="J1202" i="31"/>
  <c r="K1201" i="31"/>
  <c r="J1201" i="31"/>
  <c r="K1200" i="31"/>
  <c r="J1200" i="31"/>
  <c r="K1199" i="31"/>
  <c r="J1199" i="31"/>
  <c r="K1180" i="31"/>
  <c r="J1180" i="31"/>
  <c r="K1179" i="31"/>
  <c r="J1179" i="31"/>
  <c r="K1178" i="31"/>
  <c r="J1178" i="31"/>
  <c r="K1177" i="31"/>
  <c r="J1177" i="31"/>
  <c r="K1176" i="31"/>
  <c r="J1176" i="31"/>
  <c r="K1175" i="31"/>
  <c r="J1175" i="31"/>
  <c r="K1174" i="31"/>
  <c r="J1174" i="31"/>
  <c r="K1173" i="31"/>
  <c r="J1173" i="31"/>
  <c r="K1172" i="31"/>
  <c r="J1172" i="31"/>
  <c r="K1171" i="31"/>
  <c r="J1171" i="31"/>
  <c r="K1170" i="31"/>
  <c r="J1170" i="31"/>
  <c r="K1169" i="31"/>
  <c r="J1169" i="31"/>
  <c r="K1168" i="31"/>
  <c r="J1168" i="31"/>
  <c r="K1167" i="31"/>
  <c r="J1167" i="31"/>
  <c r="K1166" i="31"/>
  <c r="J1166" i="31"/>
  <c r="K1165" i="31"/>
  <c r="J1165" i="31"/>
  <c r="K1164" i="31"/>
  <c r="J1164" i="31"/>
  <c r="K1163" i="31"/>
  <c r="J1163" i="31"/>
  <c r="K1162" i="31"/>
  <c r="J1162" i="31"/>
  <c r="K1161" i="31"/>
  <c r="J1161" i="31"/>
  <c r="K1160" i="31"/>
  <c r="J1160" i="31"/>
  <c r="K1159" i="31"/>
  <c r="J1159" i="31"/>
  <c r="K1158" i="31"/>
  <c r="J1158" i="31"/>
  <c r="K1157" i="31"/>
  <c r="J1157" i="31"/>
  <c r="K1156" i="31"/>
  <c r="J1156" i="31"/>
  <c r="K1155" i="31"/>
  <c r="J1155" i="31"/>
  <c r="K1136" i="31"/>
  <c r="J1136" i="31"/>
  <c r="K1135" i="31"/>
  <c r="J1135" i="31"/>
  <c r="K1134" i="31"/>
  <c r="J1134" i="31"/>
  <c r="K1133" i="31"/>
  <c r="J1133" i="31"/>
  <c r="K1132" i="31"/>
  <c r="J1132" i="31"/>
  <c r="K1131" i="31"/>
  <c r="J1131" i="31"/>
  <c r="K1130" i="31"/>
  <c r="J1130" i="31"/>
  <c r="K1129" i="31"/>
  <c r="J1129" i="31"/>
  <c r="K1128" i="31"/>
  <c r="J1128" i="31"/>
  <c r="K1127" i="31"/>
  <c r="J1127" i="31"/>
  <c r="K1126" i="31"/>
  <c r="J1126" i="31"/>
  <c r="K1125" i="31"/>
  <c r="J1125" i="31"/>
  <c r="K1124" i="31"/>
  <c r="J1124" i="31"/>
  <c r="K1123" i="31"/>
  <c r="J1123" i="31"/>
  <c r="K1122" i="31"/>
  <c r="J1122" i="31"/>
  <c r="K1121" i="31"/>
  <c r="J1121" i="31"/>
  <c r="K1120" i="31"/>
  <c r="J1120" i="31"/>
  <c r="K1119" i="31"/>
  <c r="J1119" i="31"/>
  <c r="K1118" i="31"/>
  <c r="J1118" i="31"/>
  <c r="K1117" i="31"/>
  <c r="J1117" i="31"/>
  <c r="K1116" i="31"/>
  <c r="J1116" i="31"/>
  <c r="K1115" i="31"/>
  <c r="J1115" i="31"/>
  <c r="K1114" i="31"/>
  <c r="J1114" i="31"/>
  <c r="K1113" i="31"/>
  <c r="J1113" i="31"/>
  <c r="K1112" i="31"/>
  <c r="J1112" i="31"/>
  <c r="K1111" i="31"/>
  <c r="J1111" i="31"/>
  <c r="K1092" i="31"/>
  <c r="J1092" i="31"/>
  <c r="K1091" i="31"/>
  <c r="J1091" i="31"/>
  <c r="K1090" i="31"/>
  <c r="J1090" i="31"/>
  <c r="K1089" i="31"/>
  <c r="J1089" i="31"/>
  <c r="K1088" i="31"/>
  <c r="J1088" i="31"/>
  <c r="K1087" i="31"/>
  <c r="J1087" i="31"/>
  <c r="K1086" i="31"/>
  <c r="J1086" i="31"/>
  <c r="K1085" i="31"/>
  <c r="J1085" i="31"/>
  <c r="K1084" i="31"/>
  <c r="J1084" i="31"/>
  <c r="K1083" i="31"/>
  <c r="J1083" i="31"/>
  <c r="K1082" i="31"/>
  <c r="J1082" i="31"/>
  <c r="K1081" i="31"/>
  <c r="J1081" i="31"/>
  <c r="K1080" i="31"/>
  <c r="J1080" i="31"/>
  <c r="K1079" i="31"/>
  <c r="J1079" i="31"/>
  <c r="K1078" i="31"/>
  <c r="J1078" i="31"/>
  <c r="K1077" i="31"/>
  <c r="J1077" i="31"/>
  <c r="K1076" i="31"/>
  <c r="J1076" i="31"/>
  <c r="K1075" i="31"/>
  <c r="J1075" i="31"/>
  <c r="K1074" i="31"/>
  <c r="J1074" i="31"/>
  <c r="K1073" i="31"/>
  <c r="J1073" i="31"/>
  <c r="K1072" i="31"/>
  <c r="J1072" i="31"/>
  <c r="K1071" i="31"/>
  <c r="J1071" i="31"/>
  <c r="K1070" i="31"/>
  <c r="J1070" i="31"/>
  <c r="K1069" i="31"/>
  <c r="J1069" i="31"/>
  <c r="K1068" i="31"/>
  <c r="J1068" i="31"/>
  <c r="K1067" i="31"/>
  <c r="J1067" i="31"/>
  <c r="K1048" i="31"/>
  <c r="J1048" i="31"/>
  <c r="K1047" i="31"/>
  <c r="J1047" i="31"/>
  <c r="K1046" i="31"/>
  <c r="J1046" i="31"/>
  <c r="K1045" i="31"/>
  <c r="J1045" i="31"/>
  <c r="K1044" i="31"/>
  <c r="J1044" i="31"/>
  <c r="K1043" i="31"/>
  <c r="J1043" i="31"/>
  <c r="K1042" i="31"/>
  <c r="J1042" i="31"/>
  <c r="K1041" i="31"/>
  <c r="J1041" i="31"/>
  <c r="K1040" i="31"/>
  <c r="J1040" i="31"/>
  <c r="K1039" i="31"/>
  <c r="J1039" i="31"/>
  <c r="K1038" i="31"/>
  <c r="J1038" i="31"/>
  <c r="K1037" i="31"/>
  <c r="J1037" i="31"/>
  <c r="K1036" i="31"/>
  <c r="J1036" i="31"/>
  <c r="K1035" i="31"/>
  <c r="J1035" i="31"/>
  <c r="K1034" i="31"/>
  <c r="J1034" i="31"/>
  <c r="K1033" i="31"/>
  <c r="J1033" i="31"/>
  <c r="K1032" i="31"/>
  <c r="J1032" i="31"/>
  <c r="K1031" i="31"/>
  <c r="J1031" i="31"/>
  <c r="K1030" i="31"/>
  <c r="J1030" i="31"/>
  <c r="K1029" i="31"/>
  <c r="J1029" i="31"/>
  <c r="K1028" i="31"/>
  <c r="J1028" i="31"/>
  <c r="K1027" i="31"/>
  <c r="J1027" i="31"/>
  <c r="K1026" i="31"/>
  <c r="J1026" i="31"/>
  <c r="K1025" i="31"/>
  <c r="J1025" i="31"/>
  <c r="K1024" i="31"/>
  <c r="J1024" i="31"/>
  <c r="K1023" i="31"/>
  <c r="J1023" i="31"/>
  <c r="K1004" i="31"/>
  <c r="J1004" i="31"/>
  <c r="K1003" i="31"/>
  <c r="J1003" i="31"/>
  <c r="K1002" i="31"/>
  <c r="J1002" i="31"/>
  <c r="K1001" i="31"/>
  <c r="J1001" i="31"/>
  <c r="K1000" i="31"/>
  <c r="J1000" i="31"/>
  <c r="K999" i="31"/>
  <c r="J999" i="31"/>
  <c r="K998" i="31"/>
  <c r="J998" i="31"/>
  <c r="K997" i="31"/>
  <c r="J997" i="31"/>
  <c r="K996" i="31"/>
  <c r="J996" i="31"/>
  <c r="K995" i="31"/>
  <c r="J995" i="31"/>
  <c r="K994" i="31"/>
  <c r="J994" i="31"/>
  <c r="K993" i="31"/>
  <c r="J993" i="31"/>
  <c r="K992" i="31"/>
  <c r="J992" i="31"/>
  <c r="K991" i="31"/>
  <c r="J991" i="31"/>
  <c r="K990" i="31"/>
  <c r="J990" i="31"/>
  <c r="K989" i="31"/>
  <c r="J989" i="31"/>
  <c r="K988" i="31"/>
  <c r="J988" i="31"/>
  <c r="K987" i="31"/>
  <c r="J987" i="31"/>
  <c r="K986" i="31"/>
  <c r="J986" i="31"/>
  <c r="K985" i="31"/>
  <c r="J985" i="31"/>
  <c r="K984" i="31"/>
  <c r="J984" i="31"/>
  <c r="K983" i="31"/>
  <c r="J983" i="31"/>
  <c r="K982" i="31"/>
  <c r="J982" i="31"/>
  <c r="K981" i="31"/>
  <c r="J981" i="31"/>
  <c r="K980" i="31"/>
  <c r="J980" i="31"/>
  <c r="K979" i="31"/>
  <c r="J979" i="31"/>
  <c r="K960" i="31"/>
  <c r="J960" i="31"/>
  <c r="K959" i="31"/>
  <c r="J959" i="31"/>
  <c r="K958" i="31"/>
  <c r="J958" i="31"/>
  <c r="K957" i="31"/>
  <c r="J957" i="31"/>
  <c r="K956" i="31"/>
  <c r="J956" i="31"/>
  <c r="K955" i="31"/>
  <c r="J955" i="31"/>
  <c r="K954" i="31"/>
  <c r="J954" i="31"/>
  <c r="K953" i="31"/>
  <c r="J953" i="31"/>
  <c r="K952" i="31"/>
  <c r="J952" i="31"/>
  <c r="K951" i="31"/>
  <c r="J951" i="31"/>
  <c r="K950" i="31"/>
  <c r="J950" i="31"/>
  <c r="K949" i="31"/>
  <c r="J949" i="31"/>
  <c r="K948" i="31"/>
  <c r="J948" i="31"/>
  <c r="K947" i="31"/>
  <c r="J947" i="31"/>
  <c r="K946" i="31"/>
  <c r="J946" i="31"/>
  <c r="K945" i="31"/>
  <c r="J945" i="31"/>
  <c r="K944" i="31"/>
  <c r="J944" i="31"/>
  <c r="K943" i="31"/>
  <c r="J943" i="31"/>
  <c r="K942" i="31"/>
  <c r="J942" i="31"/>
  <c r="K941" i="31"/>
  <c r="J941" i="31"/>
  <c r="K940" i="31"/>
  <c r="J940" i="31"/>
  <c r="K939" i="31"/>
  <c r="J939" i="31"/>
  <c r="K938" i="31"/>
  <c r="J938" i="31"/>
  <c r="K937" i="31"/>
  <c r="J937" i="31"/>
  <c r="K936" i="31"/>
  <c r="J936" i="31"/>
  <c r="K935" i="31"/>
  <c r="J935" i="31"/>
  <c r="K916" i="31"/>
  <c r="J916" i="31"/>
  <c r="K915" i="31"/>
  <c r="J915" i="31"/>
  <c r="K914" i="31"/>
  <c r="J914" i="31"/>
  <c r="K913" i="31"/>
  <c r="J913" i="31"/>
  <c r="K912" i="31"/>
  <c r="J912" i="31"/>
  <c r="K911" i="31"/>
  <c r="J911" i="31"/>
  <c r="K910" i="31"/>
  <c r="J910" i="31"/>
  <c r="K909" i="31"/>
  <c r="J909" i="31"/>
  <c r="K908" i="31"/>
  <c r="J908" i="31"/>
  <c r="K907" i="31"/>
  <c r="J907" i="31"/>
  <c r="K906" i="31"/>
  <c r="J906" i="31"/>
  <c r="K905" i="31"/>
  <c r="J905" i="31"/>
  <c r="K904" i="31"/>
  <c r="J904" i="31"/>
  <c r="K903" i="31"/>
  <c r="J903" i="31"/>
  <c r="K902" i="31"/>
  <c r="J902" i="31"/>
  <c r="K901" i="31"/>
  <c r="J901" i="31"/>
  <c r="K900" i="31"/>
  <c r="J900" i="31"/>
  <c r="K899" i="31"/>
  <c r="J899" i="31"/>
  <c r="K898" i="31"/>
  <c r="J898" i="31"/>
  <c r="K897" i="31"/>
  <c r="J897" i="31"/>
  <c r="K896" i="31"/>
  <c r="J896" i="31"/>
  <c r="K895" i="31"/>
  <c r="J895" i="31"/>
  <c r="K894" i="31"/>
  <c r="J894" i="31"/>
  <c r="K893" i="31"/>
  <c r="J893" i="31"/>
  <c r="K892" i="31"/>
  <c r="J892" i="31"/>
  <c r="K891" i="31"/>
  <c r="J891" i="31"/>
  <c r="K872" i="31"/>
  <c r="J872" i="31"/>
  <c r="K871" i="31"/>
  <c r="J871" i="31"/>
  <c r="K870" i="31"/>
  <c r="J870" i="31"/>
  <c r="K869" i="31"/>
  <c r="J869" i="31"/>
  <c r="K868" i="31"/>
  <c r="J868" i="31"/>
  <c r="K867" i="31"/>
  <c r="J867" i="31"/>
  <c r="K866" i="31"/>
  <c r="J866" i="31"/>
  <c r="K865" i="31"/>
  <c r="J865" i="31"/>
  <c r="K864" i="31"/>
  <c r="J864" i="31"/>
  <c r="K863" i="31"/>
  <c r="J863" i="31"/>
  <c r="K862" i="31"/>
  <c r="J862" i="31"/>
  <c r="K861" i="31"/>
  <c r="J861" i="31"/>
  <c r="K860" i="31"/>
  <c r="J860" i="31"/>
  <c r="K859" i="31"/>
  <c r="J859" i="31"/>
  <c r="K858" i="31"/>
  <c r="J858" i="31"/>
  <c r="K857" i="31"/>
  <c r="J857" i="31"/>
  <c r="K856" i="31"/>
  <c r="J856" i="31"/>
  <c r="K855" i="31"/>
  <c r="J855" i="31"/>
  <c r="K854" i="31"/>
  <c r="J854" i="31"/>
  <c r="K853" i="31"/>
  <c r="J853" i="31"/>
  <c r="K852" i="31"/>
  <c r="J852" i="31"/>
  <c r="K851" i="31"/>
  <c r="J851" i="31"/>
  <c r="K850" i="31"/>
  <c r="J850" i="31"/>
  <c r="K849" i="31"/>
  <c r="J849" i="31"/>
  <c r="K848" i="31"/>
  <c r="J848" i="31"/>
  <c r="K847" i="31"/>
  <c r="J847" i="31"/>
  <c r="K828" i="31"/>
  <c r="J828" i="31"/>
  <c r="K827" i="31"/>
  <c r="J827" i="31"/>
  <c r="K826" i="31"/>
  <c r="J826" i="31"/>
  <c r="K825" i="31"/>
  <c r="J825" i="31"/>
  <c r="K824" i="31"/>
  <c r="J824" i="31"/>
  <c r="K823" i="31"/>
  <c r="J823" i="31"/>
  <c r="K822" i="31"/>
  <c r="J822" i="31"/>
  <c r="K821" i="31"/>
  <c r="J821" i="31"/>
  <c r="K820" i="31"/>
  <c r="J820" i="31"/>
  <c r="K819" i="31"/>
  <c r="J819" i="31"/>
  <c r="K818" i="31"/>
  <c r="J818" i="31"/>
  <c r="K817" i="31"/>
  <c r="J817" i="31"/>
  <c r="K816" i="31"/>
  <c r="J816" i="31"/>
  <c r="K815" i="31"/>
  <c r="J815" i="31"/>
  <c r="K814" i="31"/>
  <c r="J814" i="31"/>
  <c r="K813" i="31"/>
  <c r="J813" i="31"/>
  <c r="K812" i="31"/>
  <c r="J812" i="31"/>
  <c r="K811" i="31"/>
  <c r="J811" i="31"/>
  <c r="K810" i="31"/>
  <c r="J810" i="31"/>
  <c r="K809" i="31"/>
  <c r="J809" i="31"/>
  <c r="K808" i="31"/>
  <c r="J808" i="31"/>
  <c r="K807" i="31"/>
  <c r="J807" i="31"/>
  <c r="K806" i="31"/>
  <c r="J806" i="31"/>
  <c r="K805" i="31"/>
  <c r="J805" i="31"/>
  <c r="K804" i="31"/>
  <c r="J804" i="31"/>
  <c r="K803" i="31"/>
  <c r="J803" i="31"/>
  <c r="K784" i="31"/>
  <c r="J784" i="31"/>
  <c r="K783" i="31"/>
  <c r="J783" i="31"/>
  <c r="K782" i="31"/>
  <c r="J782" i="31"/>
  <c r="K781" i="31"/>
  <c r="J781" i="31"/>
  <c r="K780" i="31"/>
  <c r="J780" i="31"/>
  <c r="K779" i="31"/>
  <c r="J779" i="31"/>
  <c r="K778" i="31"/>
  <c r="J778" i="31"/>
  <c r="K777" i="31"/>
  <c r="J777" i="31"/>
  <c r="K776" i="31"/>
  <c r="J776" i="31"/>
  <c r="K775" i="31"/>
  <c r="J775" i="31"/>
  <c r="K774" i="31"/>
  <c r="J774" i="31"/>
  <c r="K773" i="31"/>
  <c r="J773" i="31"/>
  <c r="K772" i="31"/>
  <c r="J772" i="31"/>
  <c r="K771" i="31"/>
  <c r="J771" i="31"/>
  <c r="K770" i="31"/>
  <c r="J770" i="31"/>
  <c r="K769" i="31"/>
  <c r="J769" i="31"/>
  <c r="K768" i="31"/>
  <c r="J768" i="31"/>
  <c r="K767" i="31"/>
  <c r="J767" i="31"/>
  <c r="K766" i="31"/>
  <c r="J766" i="31"/>
  <c r="K765" i="31"/>
  <c r="J765" i="31"/>
  <c r="K764" i="31"/>
  <c r="J764" i="31"/>
  <c r="K763" i="31"/>
  <c r="J763" i="31"/>
  <c r="K762" i="31"/>
  <c r="J762" i="31"/>
  <c r="K761" i="31"/>
  <c r="J761" i="31"/>
  <c r="K760" i="31"/>
  <c r="J760" i="31"/>
  <c r="K759" i="31"/>
  <c r="J759" i="31"/>
  <c r="K740" i="31"/>
  <c r="J740" i="31"/>
  <c r="K739" i="31"/>
  <c r="J739" i="31"/>
  <c r="K738" i="31"/>
  <c r="J738" i="31"/>
  <c r="K737" i="31"/>
  <c r="J737" i="31"/>
  <c r="K736" i="31"/>
  <c r="J736" i="31"/>
  <c r="K735" i="31"/>
  <c r="J735" i="31"/>
  <c r="K734" i="31"/>
  <c r="J734" i="31"/>
  <c r="K733" i="31"/>
  <c r="J733" i="31"/>
  <c r="K732" i="31"/>
  <c r="J732" i="31"/>
  <c r="K731" i="31"/>
  <c r="J731" i="31"/>
  <c r="K730" i="31"/>
  <c r="J730" i="31"/>
  <c r="K729" i="31"/>
  <c r="J729" i="31"/>
  <c r="K728" i="31"/>
  <c r="J728" i="31"/>
  <c r="K727" i="31"/>
  <c r="J727" i="31"/>
  <c r="K726" i="31"/>
  <c r="J726" i="31"/>
  <c r="K725" i="31"/>
  <c r="J725" i="31"/>
  <c r="K724" i="31"/>
  <c r="J724" i="31"/>
  <c r="K723" i="31"/>
  <c r="J723" i="31"/>
  <c r="K722" i="31"/>
  <c r="J722" i="31"/>
  <c r="K721" i="31"/>
  <c r="J721" i="31"/>
  <c r="K720" i="31"/>
  <c r="J720" i="31"/>
  <c r="K719" i="31"/>
  <c r="J719" i="31"/>
  <c r="K718" i="31"/>
  <c r="J718" i="31"/>
  <c r="K717" i="31"/>
  <c r="J717" i="31"/>
  <c r="K716" i="31"/>
  <c r="J716" i="31"/>
  <c r="K715" i="31"/>
  <c r="J715" i="31"/>
  <c r="K696" i="31"/>
  <c r="J696" i="31"/>
  <c r="K695" i="31"/>
  <c r="J695" i="31"/>
  <c r="K694" i="31"/>
  <c r="J694" i="31"/>
  <c r="K693" i="31"/>
  <c r="J693" i="31"/>
  <c r="K692" i="31"/>
  <c r="J692" i="31"/>
  <c r="K691" i="31"/>
  <c r="J691" i="31"/>
  <c r="K690" i="31"/>
  <c r="J690" i="31"/>
  <c r="K689" i="31"/>
  <c r="J689" i="31"/>
  <c r="K688" i="31"/>
  <c r="J688" i="31"/>
  <c r="K687" i="31"/>
  <c r="J687" i="31"/>
  <c r="K686" i="31"/>
  <c r="J686" i="31"/>
  <c r="K685" i="31"/>
  <c r="J685" i="31"/>
  <c r="K684" i="31"/>
  <c r="J684" i="31"/>
  <c r="K683" i="31"/>
  <c r="J683" i="31"/>
  <c r="K682" i="31"/>
  <c r="J682" i="31"/>
  <c r="K681" i="31"/>
  <c r="J681" i="31"/>
  <c r="K680" i="31"/>
  <c r="J680" i="31"/>
  <c r="K679" i="31"/>
  <c r="J679" i="31"/>
  <c r="K678" i="31"/>
  <c r="J678" i="31"/>
  <c r="K677" i="31"/>
  <c r="J677" i="31"/>
  <c r="K676" i="31"/>
  <c r="J676" i="31"/>
  <c r="K675" i="31"/>
  <c r="J675" i="31"/>
  <c r="K674" i="31"/>
  <c r="J674" i="31"/>
  <c r="K673" i="31"/>
  <c r="J673" i="31"/>
  <c r="K672" i="31"/>
  <c r="J672" i="31"/>
  <c r="K671" i="31"/>
  <c r="J671" i="31"/>
  <c r="K652" i="31"/>
  <c r="J652" i="31"/>
  <c r="K651" i="31"/>
  <c r="J651" i="31"/>
  <c r="K650" i="31"/>
  <c r="J650" i="31"/>
  <c r="K649" i="31"/>
  <c r="J649" i="31"/>
  <c r="K648" i="31"/>
  <c r="J648" i="31"/>
  <c r="K647" i="31"/>
  <c r="J647" i="31"/>
  <c r="K646" i="31"/>
  <c r="J646" i="31"/>
  <c r="K645" i="31"/>
  <c r="J645" i="31"/>
  <c r="K644" i="31"/>
  <c r="J644" i="31"/>
  <c r="K643" i="31"/>
  <c r="J643" i="31"/>
  <c r="K642" i="31"/>
  <c r="J642" i="31"/>
  <c r="K641" i="31"/>
  <c r="J641" i="31"/>
  <c r="K640" i="31"/>
  <c r="J640" i="31"/>
  <c r="K639" i="31"/>
  <c r="J639" i="31"/>
  <c r="K638" i="31"/>
  <c r="J638" i="31"/>
  <c r="K637" i="31"/>
  <c r="J637" i="31"/>
  <c r="K636" i="31"/>
  <c r="J636" i="31"/>
  <c r="K635" i="31"/>
  <c r="J635" i="31"/>
  <c r="K634" i="31"/>
  <c r="J634" i="31"/>
  <c r="K633" i="31"/>
  <c r="J633" i="31"/>
  <c r="K632" i="31"/>
  <c r="J632" i="31"/>
  <c r="K631" i="31"/>
  <c r="J631" i="31"/>
  <c r="K630" i="31"/>
  <c r="J630" i="31"/>
  <c r="K629" i="31"/>
  <c r="J629" i="31"/>
  <c r="K628" i="31"/>
  <c r="J628" i="31"/>
  <c r="K627" i="31"/>
  <c r="J627" i="31"/>
  <c r="K608" i="31"/>
  <c r="J608" i="31"/>
  <c r="K607" i="31"/>
  <c r="J607" i="31"/>
  <c r="K606" i="31"/>
  <c r="J606" i="31"/>
  <c r="K605" i="31"/>
  <c r="J605" i="31"/>
  <c r="K604" i="31"/>
  <c r="J604" i="31"/>
  <c r="K603" i="31"/>
  <c r="J603" i="31"/>
  <c r="K602" i="31"/>
  <c r="J602" i="31"/>
  <c r="K601" i="31"/>
  <c r="J601" i="31"/>
  <c r="K600" i="31"/>
  <c r="J600" i="31"/>
  <c r="K599" i="31"/>
  <c r="J599" i="31"/>
  <c r="K598" i="31"/>
  <c r="J598" i="31"/>
  <c r="K597" i="31"/>
  <c r="J597" i="31"/>
  <c r="K596" i="31"/>
  <c r="J596" i="31"/>
  <c r="K595" i="31"/>
  <c r="J595" i="31"/>
  <c r="K594" i="31"/>
  <c r="J594" i="31"/>
  <c r="K593" i="31"/>
  <c r="J593" i="31"/>
  <c r="K592" i="31"/>
  <c r="J592" i="31"/>
  <c r="K591" i="31"/>
  <c r="J591" i="31"/>
  <c r="K590" i="31"/>
  <c r="J590" i="31"/>
  <c r="K589" i="31"/>
  <c r="J589" i="31"/>
  <c r="K588" i="31"/>
  <c r="J588" i="31"/>
  <c r="K587" i="31"/>
  <c r="J587" i="31"/>
  <c r="K586" i="31"/>
  <c r="J586" i="31"/>
  <c r="K585" i="31"/>
  <c r="J585" i="31"/>
  <c r="K584" i="31"/>
  <c r="J584" i="31"/>
  <c r="K583" i="31"/>
  <c r="J583" i="31"/>
  <c r="K521" i="31"/>
  <c r="K81" i="31"/>
  <c r="B41" i="31"/>
  <c r="B42" i="31"/>
  <c r="B40" i="31"/>
  <c r="K895" i="11"/>
  <c r="K854" i="11"/>
  <c r="K772" i="11"/>
  <c r="K608" i="11"/>
  <c r="K567" i="11"/>
  <c r="K526" i="11"/>
  <c r="K485" i="11"/>
  <c r="K362" i="11"/>
  <c r="K321" i="11"/>
  <c r="K239" i="11"/>
  <c r="K75" i="11"/>
  <c r="B39" i="11"/>
  <c r="B38" i="11"/>
  <c r="B37" i="11"/>
  <c r="K1390" i="9"/>
  <c r="K1349" i="9"/>
  <c r="K1226" i="9"/>
  <c r="K1185" i="9"/>
  <c r="K1144" i="9"/>
  <c r="K1103" i="9"/>
  <c r="K898" i="9"/>
  <c r="K857" i="9"/>
  <c r="K816" i="9"/>
  <c r="K775" i="9"/>
  <c r="K734" i="9"/>
  <c r="K693" i="9"/>
  <c r="K652" i="9"/>
  <c r="K611" i="9"/>
  <c r="K570" i="9"/>
  <c r="K529" i="9"/>
  <c r="K488" i="9"/>
  <c r="K324" i="9"/>
  <c r="K283" i="9"/>
  <c r="K198" i="9"/>
  <c r="K157" i="9"/>
  <c r="K75" i="9"/>
  <c r="B39" i="9"/>
  <c r="B38" i="9"/>
  <c r="B37" i="9"/>
  <c r="B36" i="7"/>
  <c r="B37" i="7"/>
  <c r="B35" i="7"/>
  <c r="K656" i="7"/>
  <c r="K617" i="7"/>
  <c r="K422" i="7"/>
  <c r="K383" i="7"/>
  <c r="K344" i="7"/>
  <c r="K1443" i="2"/>
  <c r="K1326" i="2"/>
  <c r="K1286" i="2"/>
  <c r="K1208" i="2"/>
  <c r="K1130" i="2"/>
  <c r="K1091" i="2"/>
  <c r="K1052" i="2"/>
  <c r="K1013" i="2"/>
  <c r="K894" i="2"/>
  <c r="K816" i="2"/>
  <c r="K777" i="2"/>
  <c r="K621" i="2"/>
  <c r="K582" i="2"/>
  <c r="K543" i="2"/>
  <c r="K504" i="2"/>
  <c r="K387" i="2"/>
  <c r="K348" i="2"/>
  <c r="K270" i="2"/>
  <c r="K111" i="2"/>
  <c r="K231" i="2"/>
  <c r="K309" i="2"/>
  <c r="K933" i="2"/>
  <c r="H27" i="13"/>
  <c r="J27" i="13" s="1"/>
  <c r="C1555" i="9" l="1"/>
  <c r="J829" i="31"/>
  <c r="J961" i="31"/>
  <c r="J1357" i="31"/>
  <c r="J1401" i="31"/>
  <c r="C36" i="36"/>
  <c r="J873" i="31"/>
  <c r="M76" i="37"/>
  <c r="O76" i="37" s="1"/>
  <c r="J609" i="31"/>
  <c r="J653" i="31"/>
  <c r="J697" i="31"/>
  <c r="J741" i="31"/>
  <c r="J785" i="31"/>
  <c r="J917" i="31"/>
  <c r="J1005" i="31"/>
  <c r="J1049" i="31"/>
  <c r="J1093" i="31"/>
  <c r="J1181" i="31"/>
  <c r="J1225" i="31"/>
  <c r="J1313" i="31"/>
  <c r="J1445" i="31"/>
  <c r="L585" i="31"/>
  <c r="L587" i="31"/>
  <c r="L589" i="31"/>
  <c r="L591" i="31"/>
  <c r="L593" i="31"/>
  <c r="L595" i="31"/>
  <c r="L597" i="31"/>
  <c r="L599" i="31"/>
  <c r="L601" i="31"/>
  <c r="L603" i="31"/>
  <c r="L605" i="31"/>
  <c r="L607" i="31"/>
  <c r="L629" i="31"/>
  <c r="L631" i="31"/>
  <c r="L633" i="31"/>
  <c r="L635" i="31"/>
  <c r="L637" i="31"/>
  <c r="L639" i="31"/>
  <c r="L641" i="31"/>
  <c r="L643" i="31"/>
  <c r="L645" i="31"/>
  <c r="L647" i="31"/>
  <c r="L649" i="31"/>
  <c r="L651" i="31"/>
  <c r="L673" i="31"/>
  <c r="L675" i="31"/>
  <c r="L677" i="31"/>
  <c r="L679" i="31"/>
  <c r="L681" i="31"/>
  <c r="L683" i="31"/>
  <c r="L685" i="31"/>
  <c r="L687" i="31"/>
  <c r="L689" i="31"/>
  <c r="L691" i="31"/>
  <c r="L693" i="31"/>
  <c r="L695" i="31"/>
  <c r="L717" i="31"/>
  <c r="L719" i="31"/>
  <c r="L721" i="31"/>
  <c r="L723" i="31"/>
  <c r="L725" i="31"/>
  <c r="L727" i="31"/>
  <c r="L729" i="31"/>
  <c r="L731" i="31"/>
  <c r="L733" i="31"/>
  <c r="L735" i="31"/>
  <c r="L737" i="31"/>
  <c r="L739" i="31"/>
  <c r="L761" i="31"/>
  <c r="L763" i="31"/>
  <c r="L765" i="31"/>
  <c r="L767" i="31"/>
  <c r="L769" i="31"/>
  <c r="L771" i="31"/>
  <c r="L773" i="31"/>
  <c r="L775" i="31"/>
  <c r="L777" i="31"/>
  <c r="L779" i="31"/>
  <c r="L781" i="31"/>
  <c r="L783" i="31"/>
  <c r="L805" i="31"/>
  <c r="L807" i="31"/>
  <c r="L809" i="31"/>
  <c r="L811" i="31"/>
  <c r="L813" i="31"/>
  <c r="L815" i="31"/>
  <c r="L817" i="31"/>
  <c r="L819" i="31"/>
  <c r="L821" i="31"/>
  <c r="L823" i="31"/>
  <c r="L825" i="31"/>
  <c r="L827" i="31"/>
  <c r="L849" i="31"/>
  <c r="L851" i="31"/>
  <c r="L853" i="31"/>
  <c r="L855" i="31"/>
  <c r="L857" i="31"/>
  <c r="L859" i="31"/>
  <c r="L861" i="31"/>
  <c r="L863" i="31"/>
  <c r="L865" i="31"/>
  <c r="L867" i="31"/>
  <c r="L869" i="31"/>
  <c r="L871" i="31"/>
  <c r="L893" i="31"/>
  <c r="L895" i="31"/>
  <c r="L897" i="31"/>
  <c r="L899" i="31"/>
  <c r="L901" i="31"/>
  <c r="L903" i="31"/>
  <c r="L905" i="31"/>
  <c r="L907" i="31"/>
  <c r="L909" i="31"/>
  <c r="L911" i="31"/>
  <c r="L913" i="31"/>
  <c r="L915" i="31"/>
  <c r="L937" i="31"/>
  <c r="L939" i="31"/>
  <c r="L941" i="31"/>
  <c r="L943" i="31"/>
  <c r="L945" i="31"/>
  <c r="L947" i="31"/>
  <c r="L949" i="31"/>
  <c r="L951" i="31"/>
  <c r="L953" i="31"/>
  <c r="L955" i="31"/>
  <c r="L957" i="31"/>
  <c r="L959" i="31"/>
  <c r="L981" i="31"/>
  <c r="L983" i="31"/>
  <c r="L985" i="31"/>
  <c r="L987" i="31"/>
  <c r="L989" i="31"/>
  <c r="L991" i="31"/>
  <c r="L993" i="31"/>
  <c r="L995" i="31"/>
  <c r="L997" i="31"/>
  <c r="L999" i="31"/>
  <c r="L1001" i="31"/>
  <c r="L1003" i="31"/>
  <c r="L1025" i="31"/>
  <c r="L1027" i="31"/>
  <c r="L1029" i="31"/>
  <c r="L1031" i="31"/>
  <c r="L1033" i="31"/>
  <c r="L1035" i="31"/>
  <c r="L1037" i="31"/>
  <c r="L1039" i="31"/>
  <c r="L1041" i="31"/>
  <c r="L1043" i="31"/>
  <c r="L1045" i="31"/>
  <c r="L1047" i="31"/>
  <c r="L1069" i="31"/>
  <c r="L1071" i="31"/>
  <c r="L1073" i="31"/>
  <c r="L1075" i="31"/>
  <c r="L1077" i="31"/>
  <c r="L1079" i="31"/>
  <c r="L1081" i="31"/>
  <c r="L1083" i="31"/>
  <c r="L1085" i="31"/>
  <c r="L1087" i="31"/>
  <c r="L1089" i="31"/>
  <c r="L1091" i="31"/>
  <c r="L1113" i="31"/>
  <c r="L1115" i="31"/>
  <c r="L1117" i="31"/>
  <c r="L1119" i="31"/>
  <c r="L1121" i="31"/>
  <c r="L1123" i="31"/>
  <c r="L1125" i="31"/>
  <c r="L1127" i="31"/>
  <c r="L1129" i="31"/>
  <c r="L1131" i="31"/>
  <c r="L1133" i="31"/>
  <c r="L1135" i="31"/>
  <c r="L1157" i="31"/>
  <c r="L1159" i="31"/>
  <c r="L1161" i="31"/>
  <c r="L1163" i="31"/>
  <c r="L1165" i="31"/>
  <c r="L1167" i="31"/>
  <c r="L1169" i="31"/>
  <c r="L1171" i="31"/>
  <c r="L1173" i="31"/>
  <c r="L1175" i="31"/>
  <c r="L1177" i="31"/>
  <c r="L1179" i="31"/>
  <c r="L1201" i="31"/>
  <c r="L1203" i="31"/>
  <c r="L1205" i="31"/>
  <c r="L1207" i="31"/>
  <c r="L1209" i="31"/>
  <c r="L1211" i="31"/>
  <c r="L1213" i="31"/>
  <c r="L1215" i="31"/>
  <c r="L1217" i="31"/>
  <c r="L1219" i="31"/>
  <c r="L1221" i="31"/>
  <c r="L1223" i="31"/>
  <c r="L1245" i="31"/>
  <c r="L1247" i="31"/>
  <c r="L1249" i="31"/>
  <c r="L1251" i="31"/>
  <c r="L1253" i="31"/>
  <c r="L1255" i="31"/>
  <c r="L1257" i="31"/>
  <c r="L1259" i="31"/>
  <c r="L1261" i="31"/>
  <c r="L1263" i="31"/>
  <c r="L1265" i="31"/>
  <c r="L1267" i="31"/>
  <c r="L1289" i="31"/>
  <c r="L1291" i="31"/>
  <c r="L1293" i="31"/>
  <c r="L1295" i="31"/>
  <c r="L1297" i="31"/>
  <c r="L1299" i="31"/>
  <c r="L1301" i="31"/>
  <c r="L1303" i="31"/>
  <c r="L1305" i="31"/>
  <c r="L1307" i="31"/>
  <c r="L1309" i="31"/>
  <c r="L1311" i="31"/>
  <c r="L1333" i="31"/>
  <c r="L1335" i="31"/>
  <c r="L1337" i="31"/>
  <c r="L1339" i="31"/>
  <c r="L1341" i="31"/>
  <c r="L1343" i="31"/>
  <c r="L1345" i="31"/>
  <c r="L1347" i="31"/>
  <c r="L1349" i="31"/>
  <c r="L1351" i="31"/>
  <c r="L1353" i="31"/>
  <c r="L1355" i="31"/>
  <c r="L1377" i="31"/>
  <c r="L1379" i="31"/>
  <c r="L1381" i="31"/>
  <c r="L1383" i="31"/>
  <c r="L1385" i="31"/>
  <c r="L1387" i="31"/>
  <c r="L1389" i="31"/>
  <c r="L1391" i="31"/>
  <c r="L1393" i="31"/>
  <c r="L1395" i="31"/>
  <c r="L1397" i="31"/>
  <c r="L1399" i="31"/>
  <c r="L1421" i="31"/>
  <c r="L1423" i="31"/>
  <c r="L1425" i="31"/>
  <c r="L1427" i="31"/>
  <c r="L1429" i="31"/>
  <c r="L1431" i="31"/>
  <c r="L1433" i="31"/>
  <c r="L1435" i="31"/>
  <c r="L1437" i="31"/>
  <c r="L1439" i="31"/>
  <c r="L1441" i="31"/>
  <c r="L1443" i="31"/>
  <c r="L1466" i="31"/>
  <c r="L1468" i="31"/>
  <c r="L1470" i="31"/>
  <c r="L1472" i="31"/>
  <c r="L1474" i="31"/>
  <c r="L1476" i="31"/>
  <c r="L1478" i="31"/>
  <c r="L1480" i="31"/>
  <c r="L1482" i="31"/>
  <c r="L1484" i="31"/>
  <c r="L1486" i="31"/>
  <c r="L1488" i="31"/>
  <c r="L584" i="31"/>
  <c r="L586" i="31"/>
  <c r="L588" i="31"/>
  <c r="L590" i="31"/>
  <c r="L592" i="31"/>
  <c r="L594" i="31"/>
  <c r="L596" i="31"/>
  <c r="L598" i="31"/>
  <c r="L600" i="31"/>
  <c r="L602" i="31"/>
  <c r="L604" i="31"/>
  <c r="L606" i="31"/>
  <c r="L608" i="31"/>
  <c r="L628" i="31"/>
  <c r="L630" i="31"/>
  <c r="L632" i="31"/>
  <c r="L634" i="31"/>
  <c r="L636" i="31"/>
  <c r="L638" i="31"/>
  <c r="L640" i="31"/>
  <c r="L642" i="31"/>
  <c r="L644" i="31"/>
  <c r="L646" i="31"/>
  <c r="L648" i="31"/>
  <c r="L650" i="31"/>
  <c r="L652" i="31"/>
  <c r="L672" i="31"/>
  <c r="L674" i="31"/>
  <c r="L676" i="31"/>
  <c r="L678" i="31"/>
  <c r="L680" i="31"/>
  <c r="L682" i="31"/>
  <c r="L684" i="31"/>
  <c r="L686" i="31"/>
  <c r="L688" i="31"/>
  <c r="L690" i="31"/>
  <c r="L692" i="31"/>
  <c r="L694" i="31"/>
  <c r="L696" i="31"/>
  <c r="L716" i="31"/>
  <c r="L718" i="31"/>
  <c r="L720" i="31"/>
  <c r="L722" i="31"/>
  <c r="L724" i="31"/>
  <c r="L726" i="31"/>
  <c r="L728" i="31"/>
  <c r="L730" i="31"/>
  <c r="L732" i="31"/>
  <c r="L734" i="31"/>
  <c r="L736" i="31"/>
  <c r="L738" i="31"/>
  <c r="L740" i="31"/>
  <c r="L760" i="31"/>
  <c r="L762" i="31"/>
  <c r="L764" i="31"/>
  <c r="L766" i="31"/>
  <c r="L768" i="31"/>
  <c r="L770" i="31"/>
  <c r="L772" i="31"/>
  <c r="L774" i="31"/>
  <c r="L776" i="31"/>
  <c r="L778" i="31"/>
  <c r="L780" i="31"/>
  <c r="L782" i="31"/>
  <c r="L784" i="31"/>
  <c r="L804" i="31"/>
  <c r="L806" i="31"/>
  <c r="L808" i="31"/>
  <c r="L810" i="31"/>
  <c r="L812" i="31"/>
  <c r="L814" i="31"/>
  <c r="L816" i="31"/>
  <c r="L818" i="31"/>
  <c r="L820" i="31"/>
  <c r="L822" i="31"/>
  <c r="L824" i="31"/>
  <c r="L826" i="31"/>
  <c r="L828" i="31"/>
  <c r="L848" i="31"/>
  <c r="L850" i="31"/>
  <c r="L852" i="31"/>
  <c r="L854" i="31"/>
  <c r="L856" i="31"/>
  <c r="L858" i="31"/>
  <c r="L860" i="31"/>
  <c r="L862" i="31"/>
  <c r="L864" i="31"/>
  <c r="L866" i="31"/>
  <c r="L868" i="31"/>
  <c r="L870" i="31"/>
  <c r="L872" i="31"/>
  <c r="L892" i="31"/>
  <c r="L894" i="31"/>
  <c r="L896" i="31"/>
  <c r="L898" i="31"/>
  <c r="L900" i="31"/>
  <c r="L902" i="31"/>
  <c r="L904" i="31"/>
  <c r="L906" i="31"/>
  <c r="L908" i="31"/>
  <c r="L910" i="31"/>
  <c r="L912" i="31"/>
  <c r="L914" i="31"/>
  <c r="L916" i="31"/>
  <c r="F73" i="34"/>
  <c r="G73" i="34" s="1"/>
  <c r="F74" i="34"/>
  <c r="G74" i="34" s="1"/>
  <c r="C1496" i="9"/>
  <c r="C1512" i="9"/>
  <c r="C1504" i="9"/>
  <c r="F76" i="34"/>
  <c r="G76" i="34" s="1"/>
  <c r="K565" i="31"/>
  <c r="K609" i="31"/>
  <c r="K653" i="31"/>
  <c r="C1494" i="9"/>
  <c r="L936" i="31"/>
  <c r="L938" i="31"/>
  <c r="L940" i="31"/>
  <c r="L942" i="31"/>
  <c r="L944" i="31"/>
  <c r="L946" i="31"/>
  <c r="L948" i="31"/>
  <c r="L950" i="31"/>
  <c r="L952" i="31"/>
  <c r="L954" i="31"/>
  <c r="L956" i="31"/>
  <c r="L958" i="31"/>
  <c r="L960" i="31"/>
  <c r="L980" i="31"/>
  <c r="L982" i="31"/>
  <c r="L984" i="31"/>
  <c r="L986" i="31"/>
  <c r="L988" i="31"/>
  <c r="L990" i="31"/>
  <c r="L992" i="31"/>
  <c r="L994" i="31"/>
  <c r="L996" i="31"/>
  <c r="L998" i="31"/>
  <c r="L1000" i="31"/>
  <c r="L1002" i="31"/>
  <c r="L1004" i="31"/>
  <c r="L1024" i="31"/>
  <c r="L1026" i="31"/>
  <c r="L1028" i="31"/>
  <c r="L1030" i="31"/>
  <c r="L1032" i="31"/>
  <c r="L1034" i="31"/>
  <c r="L1036" i="31"/>
  <c r="L1038" i="31"/>
  <c r="L1040" i="31"/>
  <c r="L1042" i="31"/>
  <c r="L1044" i="31"/>
  <c r="L1046" i="31"/>
  <c r="L1048" i="31"/>
  <c r="L1068" i="31"/>
  <c r="L1070" i="31"/>
  <c r="L1072" i="31"/>
  <c r="L1074" i="31"/>
  <c r="L1076" i="31"/>
  <c r="L1078" i="31"/>
  <c r="L1080" i="31"/>
  <c r="L1082" i="31"/>
  <c r="L1084" i="31"/>
  <c r="L1086" i="31"/>
  <c r="L1088" i="31"/>
  <c r="L1090" i="31"/>
  <c r="L1092" i="31"/>
  <c r="L1112" i="31"/>
  <c r="L1114" i="31"/>
  <c r="L1116" i="31"/>
  <c r="L1118" i="31"/>
  <c r="L1120" i="31"/>
  <c r="L1122" i="31"/>
  <c r="L1124" i="31"/>
  <c r="L1126" i="31"/>
  <c r="L1128" i="31"/>
  <c r="L1130" i="31"/>
  <c r="L1132" i="31"/>
  <c r="L1134" i="31"/>
  <c r="L1136" i="31"/>
  <c r="L1156" i="31"/>
  <c r="L1158" i="31"/>
  <c r="L1160" i="31"/>
  <c r="L1162" i="31"/>
  <c r="L1164" i="31"/>
  <c r="L1166" i="31"/>
  <c r="L1168" i="31"/>
  <c r="L1170" i="31"/>
  <c r="L1172" i="31"/>
  <c r="L1174" i="31"/>
  <c r="L1176" i="31"/>
  <c r="L1178" i="31"/>
  <c r="L1180" i="31"/>
  <c r="L1200" i="31"/>
  <c r="L1202" i="31"/>
  <c r="L1204" i="31"/>
  <c r="L1206" i="31"/>
  <c r="L1208" i="31"/>
  <c r="L1210" i="31"/>
  <c r="L1212" i="31"/>
  <c r="L1214" i="31"/>
  <c r="L1216" i="31"/>
  <c r="L1218" i="31"/>
  <c r="L1220" i="31"/>
  <c r="L1222" i="31"/>
  <c r="L1224" i="31"/>
  <c r="L1244" i="31"/>
  <c r="L1246" i="31"/>
  <c r="L1248" i="31"/>
  <c r="L1250" i="31"/>
  <c r="L1252" i="31"/>
  <c r="L1254" i="31"/>
  <c r="L1256" i="31"/>
  <c r="L1258" i="31"/>
  <c r="L1260" i="31"/>
  <c r="L1262" i="31"/>
  <c r="L1264" i="31"/>
  <c r="L1266" i="31"/>
  <c r="L1268" i="31"/>
  <c r="L1288" i="31"/>
  <c r="L1290" i="31"/>
  <c r="L1292" i="31"/>
  <c r="L1294" i="31"/>
  <c r="L1296" i="31"/>
  <c r="L1298" i="31"/>
  <c r="L1300" i="31"/>
  <c r="L1302" i="31"/>
  <c r="L1304" i="31"/>
  <c r="L1306" i="31"/>
  <c r="L1308" i="31"/>
  <c r="L1310" i="31"/>
  <c r="L1312" i="31"/>
  <c r="L1332" i="31"/>
  <c r="L1334" i="31"/>
  <c r="L1336" i="31"/>
  <c r="L1338" i="31"/>
  <c r="L1340" i="31"/>
  <c r="L1342" i="31"/>
  <c r="L1344" i="31"/>
  <c r="L1346" i="31"/>
  <c r="L1348" i="31"/>
  <c r="L1350" i="31"/>
  <c r="L1352" i="31"/>
  <c r="L1354" i="31"/>
  <c r="L1356" i="31"/>
  <c r="L1376" i="31"/>
  <c r="L1378" i="31"/>
  <c r="L1380" i="31"/>
  <c r="L1382" i="31"/>
  <c r="L1384" i="31"/>
  <c r="L1386" i="31"/>
  <c r="L1388" i="31"/>
  <c r="L1390" i="31"/>
  <c r="L1392" i="31"/>
  <c r="L1394" i="31"/>
  <c r="L1396" i="31"/>
  <c r="L1398" i="31"/>
  <c r="L1400" i="31"/>
  <c r="L1420" i="31"/>
  <c r="L1422" i="31"/>
  <c r="L1424" i="31"/>
  <c r="L1426" i="31"/>
  <c r="L1428" i="31"/>
  <c r="L1430" i="31"/>
  <c r="L1432" i="31"/>
  <c r="L1434" i="31"/>
  <c r="L1436" i="31"/>
  <c r="L1438" i="31"/>
  <c r="L1440" i="31"/>
  <c r="L1442" i="31"/>
  <c r="L1444" i="31"/>
  <c r="L1465" i="31"/>
  <c r="L1467" i="31"/>
  <c r="L1469" i="31"/>
  <c r="L1471" i="31"/>
  <c r="L1473" i="31"/>
  <c r="L1475" i="31"/>
  <c r="L1477" i="31"/>
  <c r="L1479" i="31"/>
  <c r="L1481" i="31"/>
  <c r="L1483" i="31"/>
  <c r="L1485" i="31"/>
  <c r="L1487" i="31"/>
  <c r="K1049" i="31"/>
  <c r="K1225" i="31"/>
  <c r="K1445" i="31"/>
  <c r="M75" i="37"/>
  <c r="O75" i="37" s="1"/>
  <c r="O74" i="37"/>
  <c r="O73" i="37"/>
  <c r="J1137" i="31"/>
  <c r="J1269" i="31"/>
  <c r="J1490" i="31"/>
  <c r="K697" i="31"/>
  <c r="K741" i="31"/>
  <c r="K785" i="31"/>
  <c r="K829" i="31"/>
  <c r="K873" i="31"/>
  <c r="K917" i="31"/>
  <c r="K961" i="31"/>
  <c r="K1005" i="31"/>
  <c r="K1093" i="31"/>
  <c r="K1137" i="31"/>
  <c r="K1181" i="31"/>
  <c r="K1269" i="31"/>
  <c r="K1313" i="31"/>
  <c r="K1357" i="31"/>
  <c r="K1401" i="31"/>
  <c r="K1490" i="31"/>
  <c r="L1489" i="31"/>
  <c r="I1514" i="9"/>
  <c r="C1510" i="9"/>
  <c r="C1502" i="9"/>
  <c r="C1492" i="9"/>
  <c r="C1508" i="9"/>
  <c r="C1500" i="9"/>
  <c r="C1506" i="9"/>
  <c r="I76" i="34"/>
  <c r="J76" i="34" s="1"/>
  <c r="I75" i="34"/>
  <c r="J75" i="34" s="1"/>
  <c r="L75" i="34" s="1"/>
  <c r="N75" i="34" s="1"/>
  <c r="I74" i="34"/>
  <c r="J74" i="34" s="1"/>
  <c r="I73" i="34"/>
  <c r="J73" i="34" s="1"/>
  <c r="C1499" i="9"/>
  <c r="C1498" i="9"/>
  <c r="C1513" i="9"/>
  <c r="C1511" i="9"/>
  <c r="C1509" i="9"/>
  <c r="C1507" i="9"/>
  <c r="C1505" i="9"/>
  <c r="C1503" i="9"/>
  <c r="C1501" i="9"/>
  <c r="C1497" i="9"/>
  <c r="C1495" i="9"/>
  <c r="C1493" i="9"/>
  <c r="C1491" i="9"/>
  <c r="L1464" i="31"/>
  <c r="L1419" i="31"/>
  <c r="L1375" i="31"/>
  <c r="L1331" i="31"/>
  <c r="L1287" i="31"/>
  <c r="L1243" i="31"/>
  <c r="L1199" i="31"/>
  <c r="L1155" i="31"/>
  <c r="L1111" i="31"/>
  <c r="L1067" i="31"/>
  <c r="L1023" i="31"/>
  <c r="L979" i="31"/>
  <c r="L935" i="31"/>
  <c r="L891" i="31"/>
  <c r="L847" i="31"/>
  <c r="L803" i="31"/>
  <c r="L759" i="31"/>
  <c r="L715" i="31"/>
  <c r="L671" i="31"/>
  <c r="L627" i="31"/>
  <c r="L583" i="31"/>
  <c r="G27" i="15"/>
  <c r="L27" i="15" s="1"/>
  <c r="G27" i="21"/>
  <c r="L27" i="21" s="1"/>
  <c r="M99" i="20"/>
  <c r="G27" i="12"/>
  <c r="L27" i="12" s="1"/>
  <c r="G27" i="16"/>
  <c r="L27" i="16" s="1"/>
  <c r="G27" i="18"/>
  <c r="L27" i="18" s="1"/>
  <c r="G27" i="17"/>
  <c r="L27" i="17" s="1"/>
  <c r="G29" i="14"/>
  <c r="M29" i="14" s="1"/>
  <c r="I129" i="31"/>
  <c r="I173" i="31"/>
  <c r="I217" i="31"/>
  <c r="I261" i="31"/>
  <c r="I305" i="31"/>
  <c r="I349" i="31"/>
  <c r="I393" i="31"/>
  <c r="I437" i="31"/>
  <c r="I481" i="31"/>
  <c r="J171" i="6"/>
  <c r="V171" i="6"/>
  <c r="S171" i="6"/>
  <c r="J135" i="6"/>
  <c r="S135" i="6"/>
  <c r="V135" i="6"/>
  <c r="J84" i="6"/>
  <c r="S84" i="6"/>
  <c r="V84" i="6"/>
  <c r="V55" i="6"/>
  <c r="S55" i="6"/>
  <c r="J55" i="6"/>
  <c r="L85" i="13"/>
  <c r="L84" i="13"/>
  <c r="L83" i="13"/>
  <c r="I1489" i="31"/>
  <c r="G1489" i="31"/>
  <c r="E1489" i="31"/>
  <c r="I1488" i="31"/>
  <c r="G1488" i="31"/>
  <c r="E1488" i="31"/>
  <c r="I1487" i="31"/>
  <c r="G1487" i="31"/>
  <c r="E1487" i="31"/>
  <c r="I1486" i="31"/>
  <c r="G1486" i="31"/>
  <c r="E1486" i="31"/>
  <c r="I1485" i="31"/>
  <c r="G1485" i="31"/>
  <c r="E1485" i="31"/>
  <c r="I1484" i="31"/>
  <c r="G1484" i="31"/>
  <c r="E1484" i="31"/>
  <c r="I1483" i="31"/>
  <c r="G1483" i="31"/>
  <c r="E1483" i="31"/>
  <c r="I1482" i="31"/>
  <c r="G1482" i="31"/>
  <c r="E1482" i="31"/>
  <c r="I1481" i="31"/>
  <c r="G1481" i="31"/>
  <c r="E1481" i="31"/>
  <c r="I1480" i="31"/>
  <c r="G1480" i="31"/>
  <c r="E1480" i="31"/>
  <c r="I1479" i="31"/>
  <c r="G1479" i="31"/>
  <c r="E1479" i="31"/>
  <c r="I1478" i="31"/>
  <c r="G1478" i="31"/>
  <c r="E1478" i="31"/>
  <c r="I1477" i="31"/>
  <c r="G1477" i="31"/>
  <c r="E1477" i="31"/>
  <c r="I1476" i="31"/>
  <c r="G1476" i="31"/>
  <c r="E1476" i="31"/>
  <c r="I1475" i="31"/>
  <c r="G1475" i="31"/>
  <c r="E1475" i="31"/>
  <c r="I1474" i="31"/>
  <c r="G1474" i="31"/>
  <c r="E1474" i="31"/>
  <c r="I1473" i="31"/>
  <c r="G1473" i="31"/>
  <c r="E1473" i="31"/>
  <c r="I1472" i="31"/>
  <c r="G1472" i="31"/>
  <c r="E1472" i="31"/>
  <c r="I1471" i="31"/>
  <c r="G1471" i="31"/>
  <c r="E1471" i="31"/>
  <c r="I1470" i="31"/>
  <c r="G1470" i="31"/>
  <c r="E1470" i="31"/>
  <c r="I1469" i="31"/>
  <c r="G1469" i="31"/>
  <c r="E1469" i="31"/>
  <c r="I1468" i="31"/>
  <c r="G1468" i="31"/>
  <c r="E1468" i="31"/>
  <c r="I1467" i="31"/>
  <c r="G1467" i="31"/>
  <c r="E1467" i="31"/>
  <c r="I1466" i="31"/>
  <c r="G1466" i="31"/>
  <c r="E1466" i="31"/>
  <c r="I1465" i="31"/>
  <c r="G1465" i="31"/>
  <c r="E1465" i="31"/>
  <c r="I1464" i="31"/>
  <c r="G1464" i="31"/>
  <c r="E1464" i="31"/>
  <c r="I1444" i="31"/>
  <c r="G1444" i="31"/>
  <c r="E1444" i="31"/>
  <c r="I1443" i="31"/>
  <c r="G1443" i="31"/>
  <c r="E1443" i="31"/>
  <c r="I1442" i="31"/>
  <c r="G1442" i="31"/>
  <c r="E1442" i="31"/>
  <c r="I1441" i="31"/>
  <c r="G1441" i="31"/>
  <c r="E1441" i="31"/>
  <c r="I1440" i="31"/>
  <c r="G1440" i="31"/>
  <c r="E1440" i="31"/>
  <c r="I1439" i="31"/>
  <c r="G1439" i="31"/>
  <c r="E1439" i="31"/>
  <c r="I1438" i="31"/>
  <c r="G1438" i="31"/>
  <c r="E1438" i="31"/>
  <c r="I1437" i="31"/>
  <c r="G1437" i="31"/>
  <c r="E1437" i="31"/>
  <c r="I1436" i="31"/>
  <c r="G1436" i="31"/>
  <c r="E1436" i="31"/>
  <c r="I1435" i="31"/>
  <c r="G1435" i="31"/>
  <c r="E1435" i="31"/>
  <c r="I1434" i="31"/>
  <c r="G1434" i="31"/>
  <c r="E1434" i="31"/>
  <c r="I1433" i="31"/>
  <c r="G1433" i="31"/>
  <c r="E1433" i="31"/>
  <c r="I1432" i="31"/>
  <c r="G1432" i="31"/>
  <c r="E1432" i="31"/>
  <c r="I1431" i="31"/>
  <c r="G1431" i="31"/>
  <c r="E1431" i="31"/>
  <c r="I1430" i="31"/>
  <c r="G1430" i="31"/>
  <c r="E1430" i="31"/>
  <c r="I1429" i="31"/>
  <c r="G1429" i="31"/>
  <c r="E1429" i="31"/>
  <c r="I1428" i="31"/>
  <c r="G1428" i="31"/>
  <c r="E1428" i="31"/>
  <c r="I1427" i="31"/>
  <c r="G1427" i="31"/>
  <c r="E1427" i="31"/>
  <c r="I1426" i="31"/>
  <c r="G1426" i="31"/>
  <c r="E1426" i="31"/>
  <c r="I1425" i="31"/>
  <c r="G1425" i="31"/>
  <c r="E1425" i="31"/>
  <c r="I1424" i="31"/>
  <c r="G1424" i="31"/>
  <c r="E1424" i="31"/>
  <c r="I1423" i="31"/>
  <c r="G1423" i="31"/>
  <c r="E1423" i="31"/>
  <c r="I1422" i="31"/>
  <c r="G1422" i="31"/>
  <c r="E1422" i="31"/>
  <c r="I1421" i="31"/>
  <c r="G1421" i="31"/>
  <c r="E1421" i="31"/>
  <c r="I1420" i="31"/>
  <c r="G1420" i="31"/>
  <c r="E1420" i="31"/>
  <c r="I1419" i="31"/>
  <c r="G1419" i="31"/>
  <c r="E1419" i="31"/>
  <c r="I1400" i="31"/>
  <c r="G1400" i="31"/>
  <c r="E1400" i="31"/>
  <c r="I1399" i="31"/>
  <c r="G1399" i="31"/>
  <c r="E1399" i="31"/>
  <c r="I1398" i="31"/>
  <c r="G1398" i="31"/>
  <c r="E1398" i="31"/>
  <c r="I1397" i="31"/>
  <c r="G1397" i="31"/>
  <c r="E1397" i="31"/>
  <c r="I1396" i="31"/>
  <c r="G1396" i="31"/>
  <c r="E1396" i="31"/>
  <c r="I1395" i="31"/>
  <c r="G1395" i="31"/>
  <c r="E1395" i="31"/>
  <c r="I1394" i="31"/>
  <c r="G1394" i="31"/>
  <c r="E1394" i="31"/>
  <c r="I1393" i="31"/>
  <c r="G1393" i="31"/>
  <c r="E1393" i="31"/>
  <c r="I1392" i="31"/>
  <c r="G1392" i="31"/>
  <c r="E1392" i="31"/>
  <c r="I1391" i="31"/>
  <c r="G1391" i="31"/>
  <c r="E1391" i="31"/>
  <c r="I1390" i="31"/>
  <c r="G1390" i="31"/>
  <c r="E1390" i="31"/>
  <c r="I1389" i="31"/>
  <c r="G1389" i="31"/>
  <c r="E1389" i="31"/>
  <c r="I1388" i="31"/>
  <c r="G1388" i="31"/>
  <c r="E1388" i="31"/>
  <c r="I1387" i="31"/>
  <c r="G1387" i="31"/>
  <c r="E1387" i="31"/>
  <c r="I1386" i="31"/>
  <c r="G1386" i="31"/>
  <c r="E1386" i="31"/>
  <c r="I1385" i="31"/>
  <c r="G1385" i="31"/>
  <c r="E1385" i="31"/>
  <c r="I1384" i="31"/>
  <c r="G1384" i="31"/>
  <c r="E1384" i="31"/>
  <c r="I1383" i="31"/>
  <c r="G1383" i="31"/>
  <c r="E1383" i="31"/>
  <c r="I1382" i="31"/>
  <c r="G1382" i="31"/>
  <c r="E1382" i="31"/>
  <c r="I1381" i="31"/>
  <c r="G1381" i="31"/>
  <c r="E1381" i="31"/>
  <c r="I1380" i="31"/>
  <c r="G1380" i="31"/>
  <c r="E1380" i="31"/>
  <c r="I1379" i="31"/>
  <c r="G1379" i="31"/>
  <c r="E1379" i="31"/>
  <c r="I1378" i="31"/>
  <c r="G1378" i="31"/>
  <c r="E1378" i="31"/>
  <c r="I1377" i="31"/>
  <c r="G1377" i="31"/>
  <c r="E1377" i="31"/>
  <c r="I1376" i="31"/>
  <c r="G1376" i="31"/>
  <c r="E1376" i="31"/>
  <c r="I1375" i="31"/>
  <c r="G1375" i="31"/>
  <c r="E1375" i="31"/>
  <c r="I1356" i="31"/>
  <c r="G1356" i="31"/>
  <c r="E1356" i="31"/>
  <c r="I1355" i="31"/>
  <c r="G1355" i="31"/>
  <c r="E1355" i="31"/>
  <c r="I1354" i="31"/>
  <c r="G1354" i="31"/>
  <c r="E1354" i="31"/>
  <c r="I1353" i="31"/>
  <c r="G1353" i="31"/>
  <c r="E1353" i="31"/>
  <c r="I1352" i="31"/>
  <c r="G1352" i="31"/>
  <c r="E1352" i="31"/>
  <c r="I1351" i="31"/>
  <c r="G1351" i="31"/>
  <c r="E1351" i="31"/>
  <c r="I1350" i="31"/>
  <c r="G1350" i="31"/>
  <c r="E1350" i="31"/>
  <c r="I1349" i="31"/>
  <c r="G1349" i="31"/>
  <c r="E1349" i="31"/>
  <c r="I1348" i="31"/>
  <c r="G1348" i="31"/>
  <c r="E1348" i="31"/>
  <c r="I1347" i="31"/>
  <c r="G1347" i="31"/>
  <c r="E1347" i="31"/>
  <c r="I1346" i="31"/>
  <c r="G1346" i="31"/>
  <c r="E1346" i="31"/>
  <c r="I1345" i="31"/>
  <c r="G1345" i="31"/>
  <c r="E1345" i="31"/>
  <c r="I1344" i="31"/>
  <c r="G1344" i="31"/>
  <c r="E1344" i="31"/>
  <c r="I1343" i="31"/>
  <c r="G1343" i="31"/>
  <c r="E1343" i="31"/>
  <c r="I1342" i="31"/>
  <c r="G1342" i="31"/>
  <c r="E1342" i="31"/>
  <c r="I1341" i="31"/>
  <c r="G1341" i="31"/>
  <c r="E1341" i="31"/>
  <c r="I1340" i="31"/>
  <c r="G1340" i="31"/>
  <c r="E1340" i="31"/>
  <c r="I1339" i="31"/>
  <c r="G1339" i="31"/>
  <c r="E1339" i="31"/>
  <c r="I1338" i="31"/>
  <c r="G1338" i="31"/>
  <c r="E1338" i="31"/>
  <c r="I1337" i="31"/>
  <c r="G1337" i="31"/>
  <c r="E1337" i="31"/>
  <c r="I1336" i="31"/>
  <c r="G1336" i="31"/>
  <c r="E1336" i="31"/>
  <c r="I1335" i="31"/>
  <c r="G1335" i="31"/>
  <c r="E1335" i="31"/>
  <c r="I1334" i="31"/>
  <c r="G1334" i="31"/>
  <c r="E1334" i="31"/>
  <c r="I1333" i="31"/>
  <c r="G1333" i="31"/>
  <c r="E1333" i="31"/>
  <c r="I1332" i="31"/>
  <c r="G1332" i="31"/>
  <c r="E1332" i="31"/>
  <c r="I1331" i="31"/>
  <c r="G1331" i="31"/>
  <c r="E1331" i="31"/>
  <c r="I1312" i="31"/>
  <c r="G1312" i="31"/>
  <c r="E1312" i="31"/>
  <c r="I1311" i="31"/>
  <c r="G1311" i="31"/>
  <c r="E1311" i="31"/>
  <c r="I1310" i="31"/>
  <c r="G1310" i="31"/>
  <c r="E1310" i="31"/>
  <c r="I1309" i="31"/>
  <c r="G1309" i="31"/>
  <c r="E1309" i="31"/>
  <c r="I1308" i="31"/>
  <c r="G1308" i="31"/>
  <c r="E1308" i="31"/>
  <c r="I1307" i="31"/>
  <c r="G1307" i="31"/>
  <c r="E1307" i="31"/>
  <c r="I1306" i="31"/>
  <c r="G1306" i="31"/>
  <c r="E1306" i="31"/>
  <c r="I1305" i="31"/>
  <c r="G1305" i="31"/>
  <c r="E1305" i="31"/>
  <c r="I1304" i="31"/>
  <c r="G1304" i="31"/>
  <c r="E1304" i="31"/>
  <c r="I1303" i="31"/>
  <c r="G1303" i="31"/>
  <c r="E1303" i="31"/>
  <c r="I1302" i="31"/>
  <c r="G1302" i="31"/>
  <c r="E1302" i="31"/>
  <c r="I1301" i="31"/>
  <c r="G1301" i="31"/>
  <c r="E1301" i="31"/>
  <c r="I1300" i="31"/>
  <c r="G1300" i="31"/>
  <c r="E1300" i="31"/>
  <c r="I1299" i="31"/>
  <c r="G1299" i="31"/>
  <c r="E1299" i="31"/>
  <c r="I1298" i="31"/>
  <c r="G1298" i="31"/>
  <c r="E1298" i="31"/>
  <c r="I1297" i="31"/>
  <c r="G1297" i="31"/>
  <c r="E1297" i="31"/>
  <c r="I1296" i="31"/>
  <c r="G1296" i="31"/>
  <c r="E1296" i="31"/>
  <c r="I1295" i="31"/>
  <c r="G1295" i="31"/>
  <c r="E1295" i="31"/>
  <c r="I1294" i="31"/>
  <c r="G1294" i="31"/>
  <c r="E1294" i="31"/>
  <c r="I1293" i="31"/>
  <c r="G1293" i="31"/>
  <c r="E1293" i="31"/>
  <c r="I1292" i="31"/>
  <c r="G1292" i="31"/>
  <c r="E1292" i="31"/>
  <c r="I1291" i="31"/>
  <c r="G1291" i="31"/>
  <c r="E1291" i="31"/>
  <c r="I1290" i="31"/>
  <c r="G1290" i="31"/>
  <c r="E1290" i="31"/>
  <c r="I1289" i="31"/>
  <c r="G1289" i="31"/>
  <c r="E1289" i="31"/>
  <c r="I1288" i="31"/>
  <c r="G1288" i="31"/>
  <c r="E1288" i="31"/>
  <c r="I1287" i="31"/>
  <c r="G1287" i="31"/>
  <c r="E1287" i="31"/>
  <c r="I1268" i="31"/>
  <c r="G1268" i="31"/>
  <c r="E1268" i="31"/>
  <c r="I1267" i="31"/>
  <c r="G1267" i="31"/>
  <c r="E1267" i="31"/>
  <c r="I1266" i="31"/>
  <c r="G1266" i="31"/>
  <c r="E1266" i="31"/>
  <c r="I1265" i="31"/>
  <c r="G1265" i="31"/>
  <c r="E1265" i="31"/>
  <c r="I1264" i="31"/>
  <c r="G1264" i="31"/>
  <c r="E1264" i="31"/>
  <c r="I1263" i="31"/>
  <c r="G1263" i="31"/>
  <c r="E1263" i="31"/>
  <c r="I1262" i="31"/>
  <c r="G1262" i="31"/>
  <c r="E1262" i="31"/>
  <c r="I1261" i="31"/>
  <c r="G1261" i="31"/>
  <c r="E1261" i="31"/>
  <c r="I1260" i="31"/>
  <c r="G1260" i="31"/>
  <c r="E1260" i="31"/>
  <c r="I1259" i="31"/>
  <c r="G1259" i="31"/>
  <c r="E1259" i="31"/>
  <c r="I1258" i="31"/>
  <c r="G1258" i="31"/>
  <c r="E1258" i="31"/>
  <c r="I1257" i="31"/>
  <c r="G1257" i="31"/>
  <c r="E1257" i="31"/>
  <c r="I1256" i="31"/>
  <c r="G1256" i="31"/>
  <c r="E1256" i="31"/>
  <c r="I1255" i="31"/>
  <c r="G1255" i="31"/>
  <c r="E1255" i="31"/>
  <c r="I1254" i="31"/>
  <c r="G1254" i="31"/>
  <c r="E1254" i="31"/>
  <c r="I1253" i="31"/>
  <c r="G1253" i="31"/>
  <c r="E1253" i="31"/>
  <c r="I1252" i="31"/>
  <c r="G1252" i="31"/>
  <c r="E1252" i="31"/>
  <c r="I1251" i="31"/>
  <c r="G1251" i="31"/>
  <c r="E1251" i="31"/>
  <c r="I1250" i="31"/>
  <c r="G1250" i="31"/>
  <c r="E1250" i="31"/>
  <c r="I1249" i="31"/>
  <c r="G1249" i="31"/>
  <c r="E1249" i="31"/>
  <c r="I1248" i="31"/>
  <c r="G1248" i="31"/>
  <c r="E1248" i="31"/>
  <c r="I1247" i="31"/>
  <c r="G1247" i="31"/>
  <c r="E1247" i="31"/>
  <c r="I1246" i="31"/>
  <c r="G1246" i="31"/>
  <c r="E1246" i="31"/>
  <c r="I1245" i="31"/>
  <c r="G1245" i="31"/>
  <c r="E1245" i="31"/>
  <c r="I1244" i="31"/>
  <c r="G1244" i="31"/>
  <c r="E1244" i="31"/>
  <c r="I1243" i="31"/>
  <c r="G1243" i="31"/>
  <c r="E1243" i="31"/>
  <c r="I1224" i="31"/>
  <c r="G1224" i="31"/>
  <c r="E1224" i="31"/>
  <c r="I1223" i="31"/>
  <c r="G1223" i="31"/>
  <c r="E1223" i="31"/>
  <c r="I1222" i="31"/>
  <c r="G1222" i="31"/>
  <c r="E1222" i="31"/>
  <c r="I1221" i="31"/>
  <c r="G1221" i="31"/>
  <c r="E1221" i="31"/>
  <c r="I1220" i="31"/>
  <c r="G1220" i="31"/>
  <c r="E1220" i="31"/>
  <c r="I1219" i="31"/>
  <c r="G1219" i="31"/>
  <c r="E1219" i="31"/>
  <c r="I1218" i="31"/>
  <c r="G1218" i="31"/>
  <c r="E1218" i="31"/>
  <c r="I1217" i="31"/>
  <c r="G1217" i="31"/>
  <c r="E1217" i="31"/>
  <c r="I1216" i="31"/>
  <c r="G1216" i="31"/>
  <c r="E1216" i="31"/>
  <c r="I1215" i="31"/>
  <c r="G1215" i="31"/>
  <c r="E1215" i="31"/>
  <c r="I1214" i="31"/>
  <c r="G1214" i="31"/>
  <c r="E1214" i="31"/>
  <c r="I1213" i="31"/>
  <c r="G1213" i="31"/>
  <c r="E1213" i="31"/>
  <c r="I1212" i="31"/>
  <c r="G1212" i="31"/>
  <c r="E1212" i="31"/>
  <c r="I1211" i="31"/>
  <c r="G1211" i="31"/>
  <c r="E1211" i="31"/>
  <c r="I1210" i="31"/>
  <c r="G1210" i="31"/>
  <c r="E1210" i="31"/>
  <c r="I1209" i="31"/>
  <c r="G1209" i="31"/>
  <c r="E1209" i="31"/>
  <c r="I1208" i="31"/>
  <c r="G1208" i="31"/>
  <c r="E1208" i="31"/>
  <c r="I1207" i="31"/>
  <c r="G1207" i="31"/>
  <c r="E1207" i="31"/>
  <c r="I1206" i="31"/>
  <c r="G1206" i="31"/>
  <c r="E1206" i="31"/>
  <c r="I1205" i="31"/>
  <c r="G1205" i="31"/>
  <c r="E1205" i="31"/>
  <c r="I1204" i="31"/>
  <c r="G1204" i="31"/>
  <c r="E1204" i="31"/>
  <c r="I1203" i="31"/>
  <c r="G1203" i="31"/>
  <c r="E1203" i="31"/>
  <c r="I1202" i="31"/>
  <c r="G1202" i="31"/>
  <c r="E1202" i="31"/>
  <c r="I1201" i="31"/>
  <c r="G1201" i="31"/>
  <c r="E1201" i="31"/>
  <c r="I1200" i="31"/>
  <c r="G1200" i="31"/>
  <c r="E1200" i="31"/>
  <c r="I1199" i="31"/>
  <c r="G1199" i="31"/>
  <c r="E1199" i="31"/>
  <c r="I1180" i="31"/>
  <c r="G1180" i="31"/>
  <c r="E1180" i="31"/>
  <c r="I1179" i="31"/>
  <c r="G1179" i="31"/>
  <c r="E1179" i="31"/>
  <c r="I1178" i="31"/>
  <c r="G1178" i="31"/>
  <c r="E1178" i="31"/>
  <c r="I1177" i="31"/>
  <c r="G1177" i="31"/>
  <c r="E1177" i="31"/>
  <c r="I1176" i="31"/>
  <c r="G1176" i="31"/>
  <c r="E1176" i="31"/>
  <c r="I1175" i="31"/>
  <c r="G1175" i="31"/>
  <c r="E1175" i="31"/>
  <c r="I1174" i="31"/>
  <c r="G1174" i="31"/>
  <c r="E1174" i="31"/>
  <c r="I1173" i="31"/>
  <c r="G1173" i="31"/>
  <c r="E1173" i="31"/>
  <c r="I1172" i="31"/>
  <c r="G1172" i="31"/>
  <c r="E1172" i="31"/>
  <c r="I1171" i="31"/>
  <c r="G1171" i="31"/>
  <c r="E1171" i="31"/>
  <c r="I1170" i="31"/>
  <c r="G1170" i="31"/>
  <c r="E1170" i="31"/>
  <c r="I1169" i="31"/>
  <c r="G1169" i="31"/>
  <c r="E1169" i="31"/>
  <c r="I1168" i="31"/>
  <c r="G1168" i="31"/>
  <c r="E1168" i="31"/>
  <c r="I1167" i="31"/>
  <c r="G1167" i="31"/>
  <c r="E1167" i="31"/>
  <c r="I1166" i="31"/>
  <c r="G1166" i="31"/>
  <c r="E1166" i="31"/>
  <c r="I1165" i="31"/>
  <c r="G1165" i="31"/>
  <c r="E1165" i="31"/>
  <c r="I1164" i="31"/>
  <c r="G1164" i="31"/>
  <c r="E1164" i="31"/>
  <c r="I1163" i="31"/>
  <c r="G1163" i="31"/>
  <c r="E1163" i="31"/>
  <c r="I1162" i="31"/>
  <c r="G1162" i="31"/>
  <c r="E1162" i="31"/>
  <c r="I1161" i="31"/>
  <c r="G1161" i="31"/>
  <c r="E1161" i="31"/>
  <c r="I1160" i="31"/>
  <c r="G1160" i="31"/>
  <c r="E1160" i="31"/>
  <c r="I1159" i="31"/>
  <c r="G1159" i="31"/>
  <c r="E1159" i="31"/>
  <c r="I1158" i="31"/>
  <c r="G1158" i="31"/>
  <c r="E1158" i="31"/>
  <c r="I1157" i="31"/>
  <c r="G1157" i="31"/>
  <c r="E1157" i="31"/>
  <c r="I1156" i="31"/>
  <c r="G1156" i="31"/>
  <c r="E1156" i="31"/>
  <c r="I1155" i="31"/>
  <c r="G1155" i="31"/>
  <c r="E1155" i="31"/>
  <c r="I1136" i="31"/>
  <c r="G1136" i="31"/>
  <c r="E1136" i="31"/>
  <c r="I1135" i="31"/>
  <c r="G1135" i="31"/>
  <c r="E1135" i="31"/>
  <c r="I1134" i="31"/>
  <c r="G1134" i="31"/>
  <c r="E1134" i="31"/>
  <c r="I1133" i="31"/>
  <c r="G1133" i="31"/>
  <c r="E1133" i="31"/>
  <c r="I1132" i="31"/>
  <c r="G1132" i="31"/>
  <c r="E1132" i="31"/>
  <c r="I1131" i="31"/>
  <c r="G1131" i="31"/>
  <c r="E1131" i="31"/>
  <c r="I1130" i="31"/>
  <c r="G1130" i="31"/>
  <c r="E1130" i="31"/>
  <c r="I1129" i="31"/>
  <c r="G1129" i="31"/>
  <c r="E1129" i="31"/>
  <c r="I1128" i="31"/>
  <c r="G1128" i="31"/>
  <c r="E1128" i="31"/>
  <c r="I1127" i="31"/>
  <c r="G1127" i="31"/>
  <c r="E1127" i="31"/>
  <c r="I1126" i="31"/>
  <c r="G1126" i="31"/>
  <c r="E1126" i="31"/>
  <c r="I1125" i="31"/>
  <c r="G1125" i="31"/>
  <c r="E1125" i="31"/>
  <c r="I1124" i="31"/>
  <c r="G1124" i="31"/>
  <c r="E1124" i="31"/>
  <c r="I1123" i="31"/>
  <c r="G1123" i="31"/>
  <c r="E1123" i="31"/>
  <c r="I1122" i="31"/>
  <c r="G1122" i="31"/>
  <c r="E1122" i="31"/>
  <c r="I1121" i="31"/>
  <c r="G1121" i="31"/>
  <c r="E1121" i="31"/>
  <c r="I1120" i="31"/>
  <c r="G1120" i="31"/>
  <c r="E1120" i="31"/>
  <c r="I1119" i="31"/>
  <c r="G1119" i="31"/>
  <c r="E1119" i="31"/>
  <c r="I1118" i="31"/>
  <c r="G1118" i="31"/>
  <c r="E1118" i="31"/>
  <c r="I1117" i="31"/>
  <c r="G1117" i="31"/>
  <c r="E1117" i="31"/>
  <c r="I1116" i="31"/>
  <c r="G1116" i="31"/>
  <c r="E1116" i="31"/>
  <c r="I1115" i="31"/>
  <c r="G1115" i="31"/>
  <c r="E1115" i="31"/>
  <c r="I1114" i="31"/>
  <c r="G1114" i="31"/>
  <c r="E1114" i="31"/>
  <c r="I1113" i="31"/>
  <c r="G1113" i="31"/>
  <c r="E1113" i="31"/>
  <c r="I1112" i="31"/>
  <c r="G1112" i="31"/>
  <c r="E1112" i="31"/>
  <c r="I1111" i="31"/>
  <c r="G1111" i="31"/>
  <c r="E1111" i="31"/>
  <c r="I1092" i="31"/>
  <c r="G1092" i="31"/>
  <c r="E1092" i="31"/>
  <c r="I1091" i="31"/>
  <c r="G1091" i="31"/>
  <c r="E1091" i="31"/>
  <c r="I1090" i="31"/>
  <c r="G1090" i="31"/>
  <c r="E1090" i="31"/>
  <c r="I1089" i="31"/>
  <c r="G1089" i="31"/>
  <c r="E1089" i="31"/>
  <c r="I1088" i="31"/>
  <c r="G1088" i="31"/>
  <c r="E1088" i="31"/>
  <c r="I1087" i="31"/>
  <c r="G1087" i="31"/>
  <c r="E1087" i="31"/>
  <c r="I1086" i="31"/>
  <c r="G1086" i="31"/>
  <c r="E1086" i="31"/>
  <c r="I1085" i="31"/>
  <c r="G1085" i="31"/>
  <c r="E1085" i="31"/>
  <c r="I1084" i="31"/>
  <c r="G1084" i="31"/>
  <c r="E1084" i="31"/>
  <c r="I1083" i="31"/>
  <c r="G1083" i="31"/>
  <c r="E1083" i="31"/>
  <c r="I1082" i="31"/>
  <c r="G1082" i="31"/>
  <c r="E1082" i="31"/>
  <c r="I1081" i="31"/>
  <c r="G1081" i="31"/>
  <c r="E1081" i="31"/>
  <c r="I1080" i="31"/>
  <c r="G1080" i="31"/>
  <c r="E1080" i="31"/>
  <c r="I1079" i="31"/>
  <c r="G1079" i="31"/>
  <c r="E1079" i="31"/>
  <c r="I1078" i="31"/>
  <c r="G1078" i="31"/>
  <c r="E1078" i="31"/>
  <c r="I1077" i="31"/>
  <c r="G1077" i="31"/>
  <c r="E1077" i="31"/>
  <c r="I1076" i="31"/>
  <c r="G1076" i="31"/>
  <c r="E1076" i="31"/>
  <c r="I1075" i="31"/>
  <c r="G1075" i="31"/>
  <c r="E1075" i="31"/>
  <c r="I1074" i="31"/>
  <c r="G1074" i="31"/>
  <c r="E1074" i="31"/>
  <c r="I1073" i="31"/>
  <c r="G1073" i="31"/>
  <c r="E1073" i="31"/>
  <c r="I1072" i="31"/>
  <c r="G1072" i="31"/>
  <c r="E1072" i="31"/>
  <c r="I1071" i="31"/>
  <c r="G1071" i="31"/>
  <c r="E1071" i="31"/>
  <c r="I1070" i="31"/>
  <c r="G1070" i="31"/>
  <c r="E1070" i="31"/>
  <c r="I1069" i="31"/>
  <c r="G1069" i="31"/>
  <c r="E1069" i="31"/>
  <c r="I1068" i="31"/>
  <c r="G1068" i="31"/>
  <c r="E1068" i="31"/>
  <c r="I1067" i="31"/>
  <c r="G1067" i="31"/>
  <c r="E1067" i="31"/>
  <c r="I1048" i="31"/>
  <c r="G1048" i="31"/>
  <c r="E1048" i="31"/>
  <c r="I1047" i="31"/>
  <c r="G1047" i="31"/>
  <c r="E1047" i="31"/>
  <c r="I1046" i="31"/>
  <c r="G1046" i="31"/>
  <c r="E1046" i="31"/>
  <c r="I1045" i="31"/>
  <c r="G1045" i="31"/>
  <c r="E1045" i="31"/>
  <c r="I1044" i="31"/>
  <c r="G1044" i="31"/>
  <c r="E1044" i="31"/>
  <c r="I1043" i="31"/>
  <c r="G1043" i="31"/>
  <c r="E1043" i="31"/>
  <c r="I1042" i="31"/>
  <c r="G1042" i="31"/>
  <c r="E1042" i="31"/>
  <c r="I1041" i="31"/>
  <c r="G1041" i="31"/>
  <c r="E1041" i="31"/>
  <c r="I1040" i="31"/>
  <c r="G1040" i="31"/>
  <c r="E1040" i="31"/>
  <c r="I1039" i="31"/>
  <c r="G1039" i="31"/>
  <c r="E1039" i="31"/>
  <c r="I1038" i="31"/>
  <c r="G1038" i="31"/>
  <c r="E1038" i="31"/>
  <c r="I1037" i="31"/>
  <c r="G1037" i="31"/>
  <c r="E1037" i="31"/>
  <c r="I1036" i="31"/>
  <c r="G1036" i="31"/>
  <c r="E1036" i="31"/>
  <c r="I1035" i="31"/>
  <c r="G1035" i="31"/>
  <c r="E1035" i="31"/>
  <c r="I1034" i="31"/>
  <c r="G1034" i="31"/>
  <c r="E1034" i="31"/>
  <c r="I1033" i="31"/>
  <c r="G1033" i="31"/>
  <c r="E1033" i="31"/>
  <c r="I1032" i="31"/>
  <c r="G1032" i="31"/>
  <c r="E1032" i="31"/>
  <c r="I1031" i="31"/>
  <c r="G1031" i="31"/>
  <c r="E1031" i="31"/>
  <c r="I1030" i="31"/>
  <c r="G1030" i="31"/>
  <c r="E1030" i="31"/>
  <c r="I1029" i="31"/>
  <c r="G1029" i="31"/>
  <c r="E1029" i="31"/>
  <c r="I1028" i="31"/>
  <c r="G1028" i="31"/>
  <c r="E1028" i="31"/>
  <c r="I1027" i="31"/>
  <c r="G1027" i="31"/>
  <c r="E1027" i="31"/>
  <c r="I1026" i="31"/>
  <c r="G1026" i="31"/>
  <c r="E1026" i="31"/>
  <c r="I1025" i="31"/>
  <c r="G1025" i="31"/>
  <c r="E1025" i="31"/>
  <c r="I1024" i="31"/>
  <c r="G1024" i="31"/>
  <c r="E1024" i="31"/>
  <c r="I1023" i="31"/>
  <c r="G1023" i="31"/>
  <c r="E1023" i="31"/>
  <c r="I1002" i="31"/>
  <c r="I1001" i="31"/>
  <c r="I1003" i="31"/>
  <c r="G1003" i="31"/>
  <c r="G1002" i="31"/>
  <c r="G1001" i="31"/>
  <c r="E1001" i="31"/>
  <c r="E1002" i="31"/>
  <c r="E1003" i="31"/>
  <c r="I959" i="31"/>
  <c r="I958" i="31"/>
  <c r="I957" i="31"/>
  <c r="G957" i="31"/>
  <c r="G958" i="31"/>
  <c r="G959" i="31"/>
  <c r="E959" i="31"/>
  <c r="E958" i="31"/>
  <c r="E957" i="31"/>
  <c r="I915" i="31"/>
  <c r="I914" i="31"/>
  <c r="I913" i="31"/>
  <c r="G913" i="31"/>
  <c r="G914" i="31"/>
  <c r="G915" i="31"/>
  <c r="E915" i="31"/>
  <c r="E914" i="31"/>
  <c r="E913" i="31"/>
  <c r="I869" i="31"/>
  <c r="I870" i="31"/>
  <c r="I871" i="31"/>
  <c r="G871" i="31"/>
  <c r="G870" i="31"/>
  <c r="G869" i="31"/>
  <c r="E869" i="31"/>
  <c r="E870" i="31"/>
  <c r="E871" i="31"/>
  <c r="I825" i="31"/>
  <c r="I826" i="31"/>
  <c r="I827" i="31"/>
  <c r="G827" i="31"/>
  <c r="G826" i="31"/>
  <c r="G825" i="31"/>
  <c r="E825" i="31"/>
  <c r="E826" i="31"/>
  <c r="E827" i="31"/>
  <c r="I781" i="31"/>
  <c r="I782" i="31"/>
  <c r="I783" i="31"/>
  <c r="G783" i="31"/>
  <c r="G782" i="31"/>
  <c r="G781" i="31"/>
  <c r="E781" i="31"/>
  <c r="E782" i="31"/>
  <c r="E783" i="31"/>
  <c r="I737" i="31"/>
  <c r="I738" i="31"/>
  <c r="I739" i="31"/>
  <c r="G737" i="31"/>
  <c r="G738" i="31"/>
  <c r="G739" i="31"/>
  <c r="E739" i="31"/>
  <c r="E738" i="31"/>
  <c r="E737" i="31"/>
  <c r="I693" i="31"/>
  <c r="I694" i="31"/>
  <c r="I695" i="31"/>
  <c r="G695" i="31"/>
  <c r="G694" i="31"/>
  <c r="G693" i="31"/>
  <c r="E693" i="31"/>
  <c r="E694" i="31"/>
  <c r="E695" i="31"/>
  <c r="I651" i="31"/>
  <c r="I650" i="31"/>
  <c r="I649" i="31"/>
  <c r="G649" i="31"/>
  <c r="G650" i="31"/>
  <c r="G651" i="31"/>
  <c r="E651" i="31"/>
  <c r="E650" i="31"/>
  <c r="E649" i="31"/>
  <c r="I605" i="31"/>
  <c r="I606" i="31"/>
  <c r="I607" i="31"/>
  <c r="G607" i="31"/>
  <c r="G606" i="31"/>
  <c r="G605" i="31"/>
  <c r="E605" i="31"/>
  <c r="E606" i="31"/>
  <c r="E607" i="31"/>
  <c r="I561" i="31"/>
  <c r="I562" i="31"/>
  <c r="I563" i="31"/>
  <c r="G563" i="31"/>
  <c r="G562" i="31"/>
  <c r="G561" i="31"/>
  <c r="E561" i="31"/>
  <c r="E562" i="31"/>
  <c r="E563" i="31"/>
  <c r="G520" i="31"/>
  <c r="G519" i="31"/>
  <c r="G518" i="31"/>
  <c r="G517" i="31"/>
  <c r="E517" i="31"/>
  <c r="E518" i="31"/>
  <c r="E519" i="31"/>
  <c r="I475" i="31"/>
  <c r="I474" i="31"/>
  <c r="I473" i="31"/>
  <c r="G473" i="31"/>
  <c r="G474" i="31"/>
  <c r="G475" i="31"/>
  <c r="E475" i="31"/>
  <c r="E474" i="31"/>
  <c r="E473" i="31"/>
  <c r="I429" i="31"/>
  <c r="I430" i="31"/>
  <c r="I431" i="31"/>
  <c r="G429" i="31"/>
  <c r="G430" i="31"/>
  <c r="G431" i="31"/>
  <c r="E431" i="31"/>
  <c r="E430" i="31"/>
  <c r="E429" i="31"/>
  <c r="B1489" i="31"/>
  <c r="B1488" i="31"/>
  <c r="B1487" i="31"/>
  <c r="B1486" i="31"/>
  <c r="B1485" i="31"/>
  <c r="B1484" i="31"/>
  <c r="B1483" i="31"/>
  <c r="B1482" i="31"/>
  <c r="B1481" i="31"/>
  <c r="B1480" i="31"/>
  <c r="B1479" i="31"/>
  <c r="B1478" i="31"/>
  <c r="B1477" i="31"/>
  <c r="B1476" i="31"/>
  <c r="B1475" i="31"/>
  <c r="B1474" i="31"/>
  <c r="B1473" i="31"/>
  <c r="B1472" i="31"/>
  <c r="B1471" i="31"/>
  <c r="B1470" i="31"/>
  <c r="B1469" i="31"/>
  <c r="B1468" i="31"/>
  <c r="B1467" i="31"/>
  <c r="B1466" i="31"/>
  <c r="B1465" i="31"/>
  <c r="B1464" i="31"/>
  <c r="B1444" i="31"/>
  <c r="B1443" i="31"/>
  <c r="B1442" i="31"/>
  <c r="B1441" i="31"/>
  <c r="B1440" i="31"/>
  <c r="B1439" i="31"/>
  <c r="B1438" i="31"/>
  <c r="B1437" i="31"/>
  <c r="B1436" i="31"/>
  <c r="B1435" i="31"/>
  <c r="B1434" i="31"/>
  <c r="B1433" i="31"/>
  <c r="B1432" i="31"/>
  <c r="B1431" i="31"/>
  <c r="B1430" i="31"/>
  <c r="B1429" i="31"/>
  <c r="B1428" i="31"/>
  <c r="B1427" i="31"/>
  <c r="B1426" i="31"/>
  <c r="B1425" i="31"/>
  <c r="B1424" i="31"/>
  <c r="B1423" i="31"/>
  <c r="B1422" i="31"/>
  <c r="B1421" i="31"/>
  <c r="B1420" i="31"/>
  <c r="B1419" i="31"/>
  <c r="B1400" i="31"/>
  <c r="B1399" i="31"/>
  <c r="B1398" i="31"/>
  <c r="B1397" i="31"/>
  <c r="B1396" i="31"/>
  <c r="B1395" i="31"/>
  <c r="B1394" i="31"/>
  <c r="B1393" i="31"/>
  <c r="B1392" i="31"/>
  <c r="B1391" i="31"/>
  <c r="B1390" i="31"/>
  <c r="B1389" i="31"/>
  <c r="B1388" i="31"/>
  <c r="B1387" i="31"/>
  <c r="B1386" i="31"/>
  <c r="B1385" i="31"/>
  <c r="B1384" i="31"/>
  <c r="B1383" i="31"/>
  <c r="B1382" i="31"/>
  <c r="B1381" i="31"/>
  <c r="B1380" i="31"/>
  <c r="B1379" i="31"/>
  <c r="B1378" i="31"/>
  <c r="B1377" i="31"/>
  <c r="B1376" i="31"/>
  <c r="B1375" i="31"/>
  <c r="B1356" i="31"/>
  <c r="B1355" i="31"/>
  <c r="B1354" i="31"/>
  <c r="B1353" i="31"/>
  <c r="B1352" i="31"/>
  <c r="B1351" i="31"/>
  <c r="B1350" i="31"/>
  <c r="B1349" i="31"/>
  <c r="B1348" i="31"/>
  <c r="B1347" i="31"/>
  <c r="B1346" i="31"/>
  <c r="B1345" i="31"/>
  <c r="B1344" i="31"/>
  <c r="B1343" i="31"/>
  <c r="B1342" i="31"/>
  <c r="B1341" i="31"/>
  <c r="B1340" i="31"/>
  <c r="B1339" i="31"/>
  <c r="B1338" i="31"/>
  <c r="B1337" i="31"/>
  <c r="B1336" i="31"/>
  <c r="B1335" i="31"/>
  <c r="B1334" i="31"/>
  <c r="B1333" i="31"/>
  <c r="B1332" i="31"/>
  <c r="B1331" i="31"/>
  <c r="B1312" i="31"/>
  <c r="B1311" i="31"/>
  <c r="B1310" i="31"/>
  <c r="B1309" i="31"/>
  <c r="B1308" i="31"/>
  <c r="B1307" i="31"/>
  <c r="B1306" i="31"/>
  <c r="B1305" i="31"/>
  <c r="B1304" i="31"/>
  <c r="B1303" i="31"/>
  <c r="B1302" i="31"/>
  <c r="B1301" i="31"/>
  <c r="B1300" i="31"/>
  <c r="B1299" i="31"/>
  <c r="B1298" i="31"/>
  <c r="B1297" i="31"/>
  <c r="B1296" i="31"/>
  <c r="B1295" i="31"/>
  <c r="B1294" i="31"/>
  <c r="B1293" i="31"/>
  <c r="B1292" i="31"/>
  <c r="B1291" i="31"/>
  <c r="B1290" i="31"/>
  <c r="B1289" i="31"/>
  <c r="B1288" i="31"/>
  <c r="B1287" i="31"/>
  <c r="B1268" i="31"/>
  <c r="B1267" i="31"/>
  <c r="B1266" i="31"/>
  <c r="B1265" i="31"/>
  <c r="B1264" i="31"/>
  <c r="B1263" i="31"/>
  <c r="B1262" i="31"/>
  <c r="B1261" i="31"/>
  <c r="B1260" i="31"/>
  <c r="B1259" i="31"/>
  <c r="B1258" i="31"/>
  <c r="B1257" i="31"/>
  <c r="B1256" i="31"/>
  <c r="B1255" i="31"/>
  <c r="B1254" i="31"/>
  <c r="B1253" i="31"/>
  <c r="B1252" i="31"/>
  <c r="B1251" i="31"/>
  <c r="B1250" i="31"/>
  <c r="B1249" i="31"/>
  <c r="B1248" i="31"/>
  <c r="B1247" i="31"/>
  <c r="B1246" i="31"/>
  <c r="B1245" i="31"/>
  <c r="B1244" i="31"/>
  <c r="B1243" i="31"/>
  <c r="B1224" i="31"/>
  <c r="B1223" i="31"/>
  <c r="B1222" i="31"/>
  <c r="B1221" i="31"/>
  <c r="B1220" i="31"/>
  <c r="B1219" i="31"/>
  <c r="B1218" i="31"/>
  <c r="B1217" i="31"/>
  <c r="B1216" i="31"/>
  <c r="B1215" i="31"/>
  <c r="B1214" i="31"/>
  <c r="B1213" i="31"/>
  <c r="B1212" i="31"/>
  <c r="B1211" i="31"/>
  <c r="B1210" i="31"/>
  <c r="B1209" i="31"/>
  <c r="B1208" i="31"/>
  <c r="B1207" i="31"/>
  <c r="B1206" i="31"/>
  <c r="B1205" i="31"/>
  <c r="B1204" i="31"/>
  <c r="B1203" i="31"/>
  <c r="B1202" i="31"/>
  <c r="B1201" i="31"/>
  <c r="B1200" i="31"/>
  <c r="B1199" i="31"/>
  <c r="B1180" i="31"/>
  <c r="B1179" i="31"/>
  <c r="B1178" i="31"/>
  <c r="B1177" i="31"/>
  <c r="B1176" i="31"/>
  <c r="B1175" i="31"/>
  <c r="B1174" i="31"/>
  <c r="B1173" i="31"/>
  <c r="B1172" i="31"/>
  <c r="B1171" i="31"/>
  <c r="B1170" i="31"/>
  <c r="B1169" i="31"/>
  <c r="B1168" i="31"/>
  <c r="B1167" i="31"/>
  <c r="B1166" i="31"/>
  <c r="B1165" i="31"/>
  <c r="B1164" i="31"/>
  <c r="B1163" i="31"/>
  <c r="B1162" i="31"/>
  <c r="B1161" i="31"/>
  <c r="B1160" i="31"/>
  <c r="B1159" i="31"/>
  <c r="B1158" i="31"/>
  <c r="B1157" i="31"/>
  <c r="B1156" i="31"/>
  <c r="B1155" i="31"/>
  <c r="B1136" i="31"/>
  <c r="B1135" i="31"/>
  <c r="B1134" i="31"/>
  <c r="B1133" i="31"/>
  <c r="B1132" i="31"/>
  <c r="B1131" i="31"/>
  <c r="B1130" i="31"/>
  <c r="B1129" i="31"/>
  <c r="B1128" i="31"/>
  <c r="B1127" i="31"/>
  <c r="B1126" i="31"/>
  <c r="B1125" i="31"/>
  <c r="B1124" i="31"/>
  <c r="B1123" i="31"/>
  <c r="B1122" i="31"/>
  <c r="B1121" i="31"/>
  <c r="B1120" i="31"/>
  <c r="B1119" i="31"/>
  <c r="B1118" i="31"/>
  <c r="B1117" i="31"/>
  <c r="B1116" i="31"/>
  <c r="B1115" i="31"/>
  <c r="B1114" i="31"/>
  <c r="B1113" i="31"/>
  <c r="B1112" i="31"/>
  <c r="B1111" i="31"/>
  <c r="B1092" i="31"/>
  <c r="B1091" i="31"/>
  <c r="B1090" i="31"/>
  <c r="B1089" i="31"/>
  <c r="B1088" i="31"/>
  <c r="B1087" i="31"/>
  <c r="B1086" i="31"/>
  <c r="B1085" i="31"/>
  <c r="B1084" i="31"/>
  <c r="B1083" i="31"/>
  <c r="B1082" i="31"/>
  <c r="B1081" i="31"/>
  <c r="B1080" i="31"/>
  <c r="B1079" i="31"/>
  <c r="B1078" i="31"/>
  <c r="B1077" i="31"/>
  <c r="B1076" i="31"/>
  <c r="B1075" i="31"/>
  <c r="B1074" i="31"/>
  <c r="B1073" i="31"/>
  <c r="B1072" i="31"/>
  <c r="B1071" i="31"/>
  <c r="B1070" i="31"/>
  <c r="B1069" i="31"/>
  <c r="B1068" i="31"/>
  <c r="B1067" i="31"/>
  <c r="B1048" i="31"/>
  <c r="B1047" i="31"/>
  <c r="B1046" i="31"/>
  <c r="B1045" i="31"/>
  <c r="B1044" i="31"/>
  <c r="B1043" i="31"/>
  <c r="B1042" i="31"/>
  <c r="B1041" i="31"/>
  <c r="B1040" i="31"/>
  <c r="B1039" i="31"/>
  <c r="B1038" i="31"/>
  <c r="B1037" i="31"/>
  <c r="B1036" i="31"/>
  <c r="B1035" i="31"/>
  <c r="B1034" i="31"/>
  <c r="B1033" i="31"/>
  <c r="B1032" i="31"/>
  <c r="B1031" i="31"/>
  <c r="B1030" i="31"/>
  <c r="B1029" i="31"/>
  <c r="B1028" i="31"/>
  <c r="B1027" i="31"/>
  <c r="B1026" i="31"/>
  <c r="B1025" i="31"/>
  <c r="B1024" i="31"/>
  <c r="B1023" i="31"/>
  <c r="B1004" i="31"/>
  <c r="B1003" i="31"/>
  <c r="B1002" i="31"/>
  <c r="B1001" i="31"/>
  <c r="B1000" i="31"/>
  <c r="B999" i="31"/>
  <c r="B998" i="31"/>
  <c r="B997" i="31"/>
  <c r="B996" i="31"/>
  <c r="B995" i="31"/>
  <c r="B994" i="31"/>
  <c r="B993" i="31"/>
  <c r="B992" i="31"/>
  <c r="B991" i="31"/>
  <c r="B990" i="31"/>
  <c r="B989" i="31"/>
  <c r="B988" i="31"/>
  <c r="B987" i="31"/>
  <c r="B986" i="31"/>
  <c r="B985" i="31"/>
  <c r="B984" i="31"/>
  <c r="B983" i="31"/>
  <c r="B982" i="31"/>
  <c r="B981" i="31"/>
  <c r="B980" i="31"/>
  <c r="B979" i="31"/>
  <c r="B960" i="31"/>
  <c r="B959" i="31"/>
  <c r="B958" i="31"/>
  <c r="B957" i="31"/>
  <c r="B956" i="31"/>
  <c r="B955" i="31"/>
  <c r="B954" i="31"/>
  <c r="B953" i="31"/>
  <c r="B952" i="31"/>
  <c r="B951" i="31"/>
  <c r="B950" i="31"/>
  <c r="B949" i="31"/>
  <c r="B948" i="31"/>
  <c r="B947" i="31"/>
  <c r="B946" i="31"/>
  <c r="B945" i="31"/>
  <c r="B944" i="31"/>
  <c r="B943" i="31"/>
  <c r="B942" i="31"/>
  <c r="B941" i="31"/>
  <c r="B940" i="31"/>
  <c r="B939" i="31"/>
  <c r="B938" i="31"/>
  <c r="B937" i="31"/>
  <c r="B936" i="31"/>
  <c r="B935" i="31"/>
  <c r="B916" i="31"/>
  <c r="B915" i="31"/>
  <c r="B914" i="31"/>
  <c r="B913" i="31"/>
  <c r="B912" i="31"/>
  <c r="B911" i="31"/>
  <c r="B910" i="31"/>
  <c r="B909" i="31"/>
  <c r="B908" i="31"/>
  <c r="B907" i="31"/>
  <c r="B906" i="31"/>
  <c r="B905" i="31"/>
  <c r="B904" i="31"/>
  <c r="B903" i="31"/>
  <c r="B902" i="31"/>
  <c r="B901" i="31"/>
  <c r="B900" i="31"/>
  <c r="B899" i="31"/>
  <c r="B898" i="31"/>
  <c r="B897" i="31"/>
  <c r="B896" i="31"/>
  <c r="B895" i="31"/>
  <c r="B894" i="31"/>
  <c r="B893" i="31"/>
  <c r="B892" i="31"/>
  <c r="B891" i="31"/>
  <c r="B872" i="31"/>
  <c r="B871" i="31"/>
  <c r="B870" i="31"/>
  <c r="B869" i="31"/>
  <c r="B868" i="31"/>
  <c r="B867" i="31"/>
  <c r="B866" i="31"/>
  <c r="B865" i="31"/>
  <c r="B864" i="31"/>
  <c r="B863" i="31"/>
  <c r="B862" i="31"/>
  <c r="B861" i="31"/>
  <c r="B860" i="31"/>
  <c r="B859" i="31"/>
  <c r="B858" i="31"/>
  <c r="B857" i="31"/>
  <c r="B856" i="31"/>
  <c r="B855" i="31"/>
  <c r="B854" i="31"/>
  <c r="B853" i="31"/>
  <c r="B852" i="31"/>
  <c r="B851" i="31"/>
  <c r="B850" i="31"/>
  <c r="B849" i="31"/>
  <c r="B848" i="31"/>
  <c r="B847" i="31"/>
  <c r="B828" i="31"/>
  <c r="B827" i="31"/>
  <c r="B826" i="31"/>
  <c r="B825" i="31"/>
  <c r="B824" i="31"/>
  <c r="B823" i="31"/>
  <c r="B822" i="31"/>
  <c r="B821" i="31"/>
  <c r="B820" i="31"/>
  <c r="B819" i="31"/>
  <c r="B818" i="31"/>
  <c r="B817" i="31"/>
  <c r="B816" i="31"/>
  <c r="B815" i="31"/>
  <c r="B814" i="31"/>
  <c r="B813" i="31"/>
  <c r="B812" i="31"/>
  <c r="B811" i="31"/>
  <c r="B810" i="31"/>
  <c r="B809" i="31"/>
  <c r="B808" i="31"/>
  <c r="B807" i="31"/>
  <c r="B806" i="31"/>
  <c r="B805" i="31"/>
  <c r="B804" i="31"/>
  <c r="B803" i="31"/>
  <c r="B784" i="31"/>
  <c r="B783" i="31"/>
  <c r="B782" i="31"/>
  <c r="B781" i="31"/>
  <c r="B780" i="31"/>
  <c r="B779" i="31"/>
  <c r="B778" i="31"/>
  <c r="B777" i="31"/>
  <c r="B776" i="31"/>
  <c r="B775" i="31"/>
  <c r="B774" i="31"/>
  <c r="B773" i="31"/>
  <c r="B772" i="31"/>
  <c r="B771" i="31"/>
  <c r="B770" i="31"/>
  <c r="B769" i="31"/>
  <c r="B768" i="31"/>
  <c r="B767" i="31"/>
  <c r="B766" i="31"/>
  <c r="B765" i="31"/>
  <c r="B764" i="31"/>
  <c r="B763" i="31"/>
  <c r="B762" i="31"/>
  <c r="B761" i="31"/>
  <c r="B760" i="31"/>
  <c r="B759" i="31"/>
  <c r="B740" i="31"/>
  <c r="B739" i="31"/>
  <c r="B738" i="31"/>
  <c r="B737" i="31"/>
  <c r="B736" i="31"/>
  <c r="B735" i="31"/>
  <c r="B734" i="31"/>
  <c r="B733" i="31"/>
  <c r="B732" i="31"/>
  <c r="B731" i="31"/>
  <c r="B730" i="31"/>
  <c r="B729" i="31"/>
  <c r="B728" i="31"/>
  <c r="B727" i="31"/>
  <c r="B726" i="31"/>
  <c r="B725" i="31"/>
  <c r="B724" i="31"/>
  <c r="B723" i="31"/>
  <c r="B722" i="31"/>
  <c r="B721" i="31"/>
  <c r="B720" i="31"/>
  <c r="B719" i="31"/>
  <c r="B718" i="31"/>
  <c r="B717" i="31"/>
  <c r="B716" i="31"/>
  <c r="B715" i="31"/>
  <c r="B696" i="31"/>
  <c r="B695" i="31"/>
  <c r="B694" i="31"/>
  <c r="B693" i="31"/>
  <c r="B692" i="31"/>
  <c r="B691" i="31"/>
  <c r="B690" i="31"/>
  <c r="B689" i="31"/>
  <c r="B688" i="31"/>
  <c r="B687" i="31"/>
  <c r="B686" i="31"/>
  <c r="B685" i="31"/>
  <c r="B684" i="31"/>
  <c r="B683" i="31"/>
  <c r="B682" i="31"/>
  <c r="B681" i="31"/>
  <c r="B680" i="31"/>
  <c r="B679" i="31"/>
  <c r="B678" i="31"/>
  <c r="B677" i="31"/>
  <c r="B676" i="31"/>
  <c r="B675" i="31"/>
  <c r="B674" i="31"/>
  <c r="B673" i="31"/>
  <c r="B672" i="31"/>
  <c r="B671" i="31"/>
  <c r="B652" i="31"/>
  <c r="B651" i="31"/>
  <c r="B650" i="31"/>
  <c r="B649" i="31"/>
  <c r="B648" i="31"/>
  <c r="B647" i="31"/>
  <c r="B646" i="31"/>
  <c r="B645" i="31"/>
  <c r="B644" i="31"/>
  <c r="B643" i="31"/>
  <c r="B642" i="31"/>
  <c r="B641" i="31"/>
  <c r="B640" i="31"/>
  <c r="B639" i="31"/>
  <c r="B638" i="31"/>
  <c r="B637" i="31"/>
  <c r="B636" i="31"/>
  <c r="B635" i="31"/>
  <c r="B634" i="31"/>
  <c r="B633" i="31"/>
  <c r="B632" i="31"/>
  <c r="B631" i="31"/>
  <c r="B630" i="31"/>
  <c r="B629" i="31"/>
  <c r="B628" i="31"/>
  <c r="B627" i="31"/>
  <c r="B608" i="31"/>
  <c r="B607" i="31"/>
  <c r="B606" i="31"/>
  <c r="B605" i="31"/>
  <c r="B604" i="31"/>
  <c r="B603" i="31"/>
  <c r="B602" i="31"/>
  <c r="B601" i="31"/>
  <c r="B600" i="31"/>
  <c r="B599" i="31"/>
  <c r="B598" i="31"/>
  <c r="B597" i="31"/>
  <c r="B596" i="31"/>
  <c r="B595" i="31"/>
  <c r="B594" i="31"/>
  <c r="B593" i="31"/>
  <c r="B592" i="31"/>
  <c r="B591" i="31"/>
  <c r="B590" i="31"/>
  <c r="B589" i="31"/>
  <c r="B588" i="31"/>
  <c r="B587" i="31"/>
  <c r="B586" i="31"/>
  <c r="B585" i="31"/>
  <c r="B584" i="31"/>
  <c r="B583" i="31"/>
  <c r="B564" i="31"/>
  <c r="B563" i="31"/>
  <c r="B562" i="31"/>
  <c r="B561" i="31"/>
  <c r="B560" i="31"/>
  <c r="B559" i="31"/>
  <c r="B558" i="31"/>
  <c r="B557" i="31"/>
  <c r="B556" i="31"/>
  <c r="B555" i="31"/>
  <c r="B554" i="31"/>
  <c r="B553" i="31"/>
  <c r="B552" i="31"/>
  <c r="B551" i="31"/>
  <c r="B550" i="31"/>
  <c r="B549" i="31"/>
  <c r="B548" i="31"/>
  <c r="B547" i="31"/>
  <c r="B546" i="31"/>
  <c r="B545" i="31"/>
  <c r="B544" i="31"/>
  <c r="B543" i="31"/>
  <c r="B542" i="31"/>
  <c r="B541" i="31"/>
  <c r="B540" i="31"/>
  <c r="B539" i="31"/>
  <c r="B520" i="31"/>
  <c r="B519" i="31"/>
  <c r="B518" i="31"/>
  <c r="B517" i="31"/>
  <c r="B516" i="31"/>
  <c r="B515" i="31"/>
  <c r="B514" i="31"/>
  <c r="B513" i="31"/>
  <c r="B512" i="31"/>
  <c r="B511" i="31"/>
  <c r="B510" i="31"/>
  <c r="B509" i="31"/>
  <c r="B508" i="31"/>
  <c r="B507" i="31"/>
  <c r="B506" i="31"/>
  <c r="B505" i="31"/>
  <c r="B504" i="31"/>
  <c r="B503" i="31"/>
  <c r="B502" i="31"/>
  <c r="B501" i="31"/>
  <c r="B500" i="31"/>
  <c r="B499" i="31"/>
  <c r="B498" i="31"/>
  <c r="B497" i="31"/>
  <c r="B496" i="31"/>
  <c r="B495" i="31"/>
  <c r="B476" i="31"/>
  <c r="B475" i="31"/>
  <c r="B474" i="31"/>
  <c r="B473" i="31"/>
  <c r="B472" i="31"/>
  <c r="B471" i="31"/>
  <c r="B470" i="31"/>
  <c r="B469" i="31"/>
  <c r="B468" i="31"/>
  <c r="B467" i="31"/>
  <c r="B466" i="31"/>
  <c r="B465" i="31"/>
  <c r="B464" i="31"/>
  <c r="B463" i="31"/>
  <c r="B462" i="31"/>
  <c r="B461" i="31"/>
  <c r="B460" i="31"/>
  <c r="B459" i="31"/>
  <c r="B458" i="31"/>
  <c r="B457" i="31"/>
  <c r="B456" i="31"/>
  <c r="B455" i="31"/>
  <c r="B454" i="31"/>
  <c r="B453" i="31"/>
  <c r="B452" i="31"/>
  <c r="B451" i="31"/>
  <c r="B432" i="31"/>
  <c r="B431" i="31"/>
  <c r="B430" i="31"/>
  <c r="B429" i="31"/>
  <c r="B428" i="31"/>
  <c r="B427" i="31"/>
  <c r="B426" i="31"/>
  <c r="B425" i="31"/>
  <c r="B424" i="31"/>
  <c r="B423" i="31"/>
  <c r="B422" i="31"/>
  <c r="B421" i="31"/>
  <c r="B420" i="31"/>
  <c r="B419" i="31"/>
  <c r="B418" i="31"/>
  <c r="B417" i="31"/>
  <c r="B416" i="31"/>
  <c r="B415" i="31"/>
  <c r="B414" i="31"/>
  <c r="B413" i="31"/>
  <c r="B412" i="31"/>
  <c r="B411" i="31"/>
  <c r="B410" i="31"/>
  <c r="B409" i="31"/>
  <c r="B408" i="31"/>
  <c r="B407" i="31"/>
  <c r="B388" i="31"/>
  <c r="B387" i="31"/>
  <c r="B386" i="31"/>
  <c r="B385" i="31"/>
  <c r="B384" i="31"/>
  <c r="B383" i="31"/>
  <c r="B382" i="31"/>
  <c r="B381" i="31"/>
  <c r="B380" i="31"/>
  <c r="B379" i="31"/>
  <c r="B378" i="31"/>
  <c r="B377" i="31"/>
  <c r="B376" i="31"/>
  <c r="B375" i="31"/>
  <c r="B374" i="31"/>
  <c r="B373" i="31"/>
  <c r="B372" i="31"/>
  <c r="B371" i="31"/>
  <c r="B370" i="31"/>
  <c r="B369" i="31"/>
  <c r="B368" i="31"/>
  <c r="B367" i="31"/>
  <c r="B366" i="31"/>
  <c r="B365" i="31"/>
  <c r="B364" i="31"/>
  <c r="B363" i="31"/>
  <c r="B344" i="31"/>
  <c r="B343" i="31"/>
  <c r="B342" i="31"/>
  <c r="B341" i="31"/>
  <c r="B340" i="31"/>
  <c r="B339" i="31"/>
  <c r="B338" i="31"/>
  <c r="B337" i="31"/>
  <c r="B336" i="31"/>
  <c r="B335" i="31"/>
  <c r="B334" i="31"/>
  <c r="B333" i="31"/>
  <c r="B332" i="31"/>
  <c r="B331" i="31"/>
  <c r="B330" i="31"/>
  <c r="B329" i="31"/>
  <c r="B328" i="31"/>
  <c r="B327" i="31"/>
  <c r="B326" i="31"/>
  <c r="B325" i="31"/>
  <c r="B324" i="31"/>
  <c r="B323" i="31"/>
  <c r="B322" i="31"/>
  <c r="B321" i="31"/>
  <c r="B320" i="31"/>
  <c r="B319" i="31"/>
  <c r="B300" i="31"/>
  <c r="B299" i="31"/>
  <c r="B298" i="31"/>
  <c r="B297" i="31"/>
  <c r="B296" i="31"/>
  <c r="B295" i="31"/>
  <c r="B294" i="31"/>
  <c r="B293" i="31"/>
  <c r="B292" i="31"/>
  <c r="B291" i="31"/>
  <c r="B290" i="31"/>
  <c r="B289" i="31"/>
  <c r="B288" i="31"/>
  <c r="B287" i="31"/>
  <c r="B286" i="31"/>
  <c r="B285" i="31"/>
  <c r="B284" i="31"/>
  <c r="B283" i="31"/>
  <c r="B282" i="31"/>
  <c r="B281" i="31"/>
  <c r="B280" i="31"/>
  <c r="B279" i="31"/>
  <c r="B278" i="31"/>
  <c r="B277" i="31"/>
  <c r="B276" i="31"/>
  <c r="B275" i="31"/>
  <c r="B256" i="31"/>
  <c r="B255" i="31"/>
  <c r="B254" i="31"/>
  <c r="B253" i="31"/>
  <c r="B252" i="31"/>
  <c r="B251" i="31"/>
  <c r="B250" i="31"/>
  <c r="B249" i="31"/>
  <c r="B248" i="31"/>
  <c r="B247" i="31"/>
  <c r="B246" i="31"/>
  <c r="B245" i="31"/>
  <c r="B244" i="31"/>
  <c r="B243" i="31"/>
  <c r="B242" i="31"/>
  <c r="B241" i="31"/>
  <c r="B240" i="31"/>
  <c r="B239" i="31"/>
  <c r="B238" i="31"/>
  <c r="B237" i="31"/>
  <c r="B236" i="31"/>
  <c r="B235" i="31"/>
  <c r="B234" i="31"/>
  <c r="B233" i="31"/>
  <c r="B232" i="31"/>
  <c r="B231" i="31"/>
  <c r="B212" i="31"/>
  <c r="B211" i="31"/>
  <c r="B210" i="31"/>
  <c r="B209" i="31"/>
  <c r="B208" i="31"/>
  <c r="B207" i="31"/>
  <c r="B206" i="31"/>
  <c r="B205" i="31"/>
  <c r="B204" i="31"/>
  <c r="B203" i="31"/>
  <c r="B202" i="31"/>
  <c r="B201" i="31"/>
  <c r="B200" i="31"/>
  <c r="B199" i="31"/>
  <c r="B198" i="31"/>
  <c r="B197" i="31"/>
  <c r="B196" i="31"/>
  <c r="B195" i="31"/>
  <c r="B194" i="31"/>
  <c r="B193" i="31"/>
  <c r="B192" i="31"/>
  <c r="B191" i="31"/>
  <c r="B190" i="31"/>
  <c r="B189" i="31"/>
  <c r="B188" i="31"/>
  <c r="B187" i="31"/>
  <c r="B168" i="31"/>
  <c r="B167" i="31"/>
  <c r="B166" i="31"/>
  <c r="B165" i="31"/>
  <c r="B164" i="31"/>
  <c r="B163" i="31"/>
  <c r="B162" i="31"/>
  <c r="B161" i="31"/>
  <c r="B160" i="31"/>
  <c r="B159" i="31"/>
  <c r="B158" i="31"/>
  <c r="B157" i="31"/>
  <c r="B156" i="31"/>
  <c r="B155" i="31"/>
  <c r="B154" i="31"/>
  <c r="B153" i="31"/>
  <c r="B152" i="31"/>
  <c r="B151" i="31"/>
  <c r="B150" i="31"/>
  <c r="B149" i="31"/>
  <c r="B148" i="31"/>
  <c r="B147" i="31"/>
  <c r="B146" i="31"/>
  <c r="B145" i="31"/>
  <c r="B144" i="31"/>
  <c r="B143" i="31"/>
  <c r="B124" i="31"/>
  <c r="B123" i="31"/>
  <c r="B122" i="31"/>
  <c r="B121" i="31"/>
  <c r="B120" i="31"/>
  <c r="B119" i="31"/>
  <c r="B118" i="31"/>
  <c r="B117" i="31"/>
  <c r="B116" i="31"/>
  <c r="B115" i="31"/>
  <c r="B114" i="31"/>
  <c r="B113" i="31"/>
  <c r="B112" i="31"/>
  <c r="B111" i="31"/>
  <c r="B110" i="31"/>
  <c r="B109" i="31"/>
  <c r="B108" i="31"/>
  <c r="B107" i="31"/>
  <c r="B106" i="31"/>
  <c r="B105" i="31"/>
  <c r="B104" i="31"/>
  <c r="B103" i="31"/>
  <c r="B102" i="31"/>
  <c r="B101" i="31"/>
  <c r="B100" i="31"/>
  <c r="B99" i="31"/>
  <c r="B79" i="31"/>
  <c r="B78" i="31"/>
  <c r="B77" i="31"/>
  <c r="I387" i="31"/>
  <c r="I386" i="31"/>
  <c r="G385" i="31"/>
  <c r="G386" i="31"/>
  <c r="G387" i="31"/>
  <c r="E387" i="31"/>
  <c r="E386" i="31"/>
  <c r="E385" i="31"/>
  <c r="I343" i="31"/>
  <c r="I342" i="31"/>
  <c r="I341" i="31"/>
  <c r="G341" i="31"/>
  <c r="G342" i="31"/>
  <c r="G343" i="31"/>
  <c r="E343" i="31"/>
  <c r="E342" i="31"/>
  <c r="E341" i="31"/>
  <c r="I299" i="31"/>
  <c r="I298" i="31"/>
  <c r="I297" i="31"/>
  <c r="G299" i="31"/>
  <c r="G298" i="31"/>
  <c r="G297" i="31"/>
  <c r="E299" i="31"/>
  <c r="E298" i="31"/>
  <c r="E297" i="31"/>
  <c r="I255" i="31"/>
  <c r="I254" i="31"/>
  <c r="I253" i="31"/>
  <c r="G255" i="31"/>
  <c r="G254" i="31"/>
  <c r="G253" i="31"/>
  <c r="E255" i="31"/>
  <c r="E254" i="31"/>
  <c r="E253" i="31"/>
  <c r="I211" i="31"/>
  <c r="I210" i="31"/>
  <c r="I209" i="31"/>
  <c r="G209" i="31"/>
  <c r="G210" i="31"/>
  <c r="G211" i="31"/>
  <c r="E211" i="31"/>
  <c r="E210" i="31"/>
  <c r="E209" i="31"/>
  <c r="I167" i="31"/>
  <c r="I166" i="31"/>
  <c r="I165" i="31"/>
  <c r="G167" i="31"/>
  <c r="G166" i="31"/>
  <c r="G165" i="31"/>
  <c r="E167" i="31"/>
  <c r="E166" i="31"/>
  <c r="E165" i="31"/>
  <c r="I123" i="31"/>
  <c r="I122" i="31"/>
  <c r="I121" i="31"/>
  <c r="G123" i="31"/>
  <c r="G122" i="31"/>
  <c r="G121" i="31"/>
  <c r="E123" i="31"/>
  <c r="E122" i="31"/>
  <c r="E121" i="31"/>
  <c r="I77" i="31"/>
  <c r="I78" i="31"/>
  <c r="I79" i="31"/>
  <c r="G79" i="31"/>
  <c r="G78" i="31"/>
  <c r="G77" i="31"/>
  <c r="E79" i="31"/>
  <c r="E78" i="31"/>
  <c r="E77" i="31"/>
  <c r="H35" i="31"/>
  <c r="H34" i="31"/>
  <c r="H33" i="31"/>
  <c r="I1558" i="9" l="1"/>
  <c r="J1538" i="9" s="1"/>
  <c r="L1538" i="9" s="1"/>
  <c r="J7" i="6"/>
  <c r="C16" i="10" s="1"/>
  <c r="L73" i="34"/>
  <c r="I1517" i="9" s="1"/>
  <c r="I1519" i="9" s="1"/>
  <c r="V7" i="6"/>
  <c r="C28" i="35" s="1"/>
  <c r="S7" i="6"/>
  <c r="L609" i="31"/>
  <c r="L785" i="31"/>
  <c r="L961" i="31"/>
  <c r="L1137" i="31"/>
  <c r="L1313" i="31"/>
  <c r="L76" i="34"/>
  <c r="N76" i="34" s="1"/>
  <c r="L74" i="34"/>
  <c r="N74" i="34" s="1"/>
  <c r="O93" i="37"/>
  <c r="L697" i="31"/>
  <c r="L873" i="31"/>
  <c r="L1049" i="31"/>
  <c r="L1225" i="31"/>
  <c r="L1401" i="31"/>
  <c r="M93" i="37"/>
  <c r="M95" i="37" s="1"/>
  <c r="L1490" i="31"/>
  <c r="E34" i="31"/>
  <c r="L653" i="31"/>
  <c r="L829" i="31"/>
  <c r="L1005" i="31"/>
  <c r="L1181" i="31"/>
  <c r="L1357" i="31"/>
  <c r="E33" i="31"/>
  <c r="I33" i="31"/>
  <c r="G33" i="31"/>
  <c r="L741" i="31"/>
  <c r="L917" i="31"/>
  <c r="L1093" i="31"/>
  <c r="L1269" i="31"/>
  <c r="L1445" i="31"/>
  <c r="C1514" i="9"/>
  <c r="K476" i="31"/>
  <c r="K475" i="31"/>
  <c r="K474" i="31"/>
  <c r="K473" i="31"/>
  <c r="K472" i="31"/>
  <c r="K471" i="31"/>
  <c r="K470" i="31"/>
  <c r="K469" i="31"/>
  <c r="K468" i="31"/>
  <c r="K467" i="31"/>
  <c r="K466" i="31"/>
  <c r="K465" i="31"/>
  <c r="K464" i="31"/>
  <c r="K463" i="31"/>
  <c r="K462" i="31"/>
  <c r="K461" i="31"/>
  <c r="K460" i="31"/>
  <c r="K459" i="31"/>
  <c r="K458" i="31"/>
  <c r="K457" i="31"/>
  <c r="K456" i="31"/>
  <c r="K455" i="31"/>
  <c r="K454" i="31"/>
  <c r="K453" i="31"/>
  <c r="K452" i="31"/>
  <c r="K451" i="31"/>
  <c r="K212" i="31"/>
  <c r="K211" i="31"/>
  <c r="K210" i="31"/>
  <c r="K209" i="31"/>
  <c r="K208" i="31"/>
  <c r="K207" i="31"/>
  <c r="K206" i="31"/>
  <c r="K205" i="31"/>
  <c r="K204" i="31"/>
  <c r="K203" i="31"/>
  <c r="K202" i="31"/>
  <c r="K201" i="31"/>
  <c r="K200" i="31"/>
  <c r="K199" i="31"/>
  <c r="K198" i="31"/>
  <c r="K197" i="31"/>
  <c r="K196" i="31"/>
  <c r="K195" i="31"/>
  <c r="K194" i="31"/>
  <c r="K193" i="31"/>
  <c r="K192" i="31"/>
  <c r="K191" i="31"/>
  <c r="K190" i="31"/>
  <c r="K189" i="31"/>
  <c r="K188" i="31"/>
  <c r="K187" i="31"/>
  <c r="K168" i="31"/>
  <c r="K167" i="31"/>
  <c r="K166" i="31"/>
  <c r="K165" i="31"/>
  <c r="K164" i="31"/>
  <c r="K163" i="31"/>
  <c r="K162" i="31"/>
  <c r="K161" i="31"/>
  <c r="K160" i="31"/>
  <c r="K159" i="31"/>
  <c r="K158" i="31"/>
  <c r="K157" i="31"/>
  <c r="K156" i="31"/>
  <c r="K155" i="31"/>
  <c r="K154" i="31"/>
  <c r="K153" i="31"/>
  <c r="K152" i="31"/>
  <c r="K151" i="31"/>
  <c r="K150" i="31"/>
  <c r="K149" i="31"/>
  <c r="K148" i="31"/>
  <c r="K147" i="31"/>
  <c r="K146" i="31"/>
  <c r="K145" i="31"/>
  <c r="K144" i="31"/>
  <c r="K143" i="31"/>
  <c r="K123" i="31"/>
  <c r="K99" i="31"/>
  <c r="K122" i="31"/>
  <c r="K120" i="31"/>
  <c r="K118" i="31"/>
  <c r="K116" i="31"/>
  <c r="K114" i="31"/>
  <c r="K112" i="31"/>
  <c r="K110" i="31"/>
  <c r="K108" i="31"/>
  <c r="K106" i="31"/>
  <c r="K104" i="31"/>
  <c r="K102" i="31"/>
  <c r="K100" i="31"/>
  <c r="K124" i="31"/>
  <c r="K121" i="31"/>
  <c r="K119" i="31"/>
  <c r="K117" i="31"/>
  <c r="K115" i="31"/>
  <c r="K113" i="31"/>
  <c r="K111" i="31"/>
  <c r="K109" i="31"/>
  <c r="K107" i="31"/>
  <c r="K105" i="31"/>
  <c r="K103" i="31"/>
  <c r="K101" i="31"/>
  <c r="K256" i="31"/>
  <c r="K255" i="31"/>
  <c r="K254" i="31"/>
  <c r="K253" i="31"/>
  <c r="K252" i="31"/>
  <c r="K251" i="31"/>
  <c r="K250" i="31"/>
  <c r="K249" i="31"/>
  <c r="K248" i="31"/>
  <c r="K247" i="31"/>
  <c r="K246" i="31"/>
  <c r="K245" i="31"/>
  <c r="K244" i="31"/>
  <c r="K243" i="31"/>
  <c r="K242" i="31"/>
  <c r="K241" i="31"/>
  <c r="K240" i="31"/>
  <c r="K239" i="31"/>
  <c r="K238" i="31"/>
  <c r="K237" i="31"/>
  <c r="K236" i="31"/>
  <c r="K235" i="31"/>
  <c r="K234" i="31"/>
  <c r="K233" i="31"/>
  <c r="K232" i="31"/>
  <c r="K231" i="31"/>
  <c r="G35" i="31"/>
  <c r="E35" i="31"/>
  <c r="G34" i="31"/>
  <c r="I34" i="31"/>
  <c r="I35" i="31"/>
  <c r="J1539" i="9" l="1"/>
  <c r="L1539" i="9" s="1"/>
  <c r="J1540" i="9"/>
  <c r="L1540" i="9" s="1"/>
  <c r="J1535" i="9"/>
  <c r="L1535" i="9" s="1"/>
  <c r="J1533" i="9"/>
  <c r="L1533" i="9" s="1"/>
  <c r="J1546" i="9"/>
  <c r="L1546" i="9" s="1"/>
  <c r="J1545" i="9"/>
  <c r="L1545" i="9" s="1"/>
  <c r="J1532" i="9"/>
  <c r="L1532" i="9" s="1"/>
  <c r="G31" i="32" s="1"/>
  <c r="J1534" i="9"/>
  <c r="L1534" i="9" s="1"/>
  <c r="P1535" i="9" s="1"/>
  <c r="G31" i="39" s="1"/>
  <c r="J1541" i="9"/>
  <c r="L1541" i="9" s="1"/>
  <c r="J1549" i="9"/>
  <c r="L1549" i="9" s="1"/>
  <c r="J1544" i="9"/>
  <c r="L1544" i="9" s="1"/>
  <c r="J1543" i="9"/>
  <c r="L1543" i="9" s="1"/>
  <c r="J1553" i="9"/>
  <c r="L1553" i="9" s="1"/>
  <c r="J1552" i="9"/>
  <c r="L1552" i="9" s="1"/>
  <c r="J1547" i="9"/>
  <c r="L1547" i="9" s="1"/>
  <c r="J1537" i="9"/>
  <c r="L1537" i="9" s="1"/>
  <c r="J1550" i="9"/>
  <c r="L1550" i="9" s="1"/>
  <c r="J1542" i="9"/>
  <c r="L1542" i="9" s="1"/>
  <c r="J1551" i="9"/>
  <c r="L1551" i="9" s="1"/>
  <c r="J1554" i="9"/>
  <c r="L1554" i="9" s="1"/>
  <c r="I1560" i="9"/>
  <c r="W101" i="6" s="1"/>
  <c r="W135" i="6" s="1"/>
  <c r="W7" i="6" s="1"/>
  <c r="J1548" i="9"/>
  <c r="L1548" i="9" s="1"/>
  <c r="J1536" i="9"/>
  <c r="L1536" i="9" s="1"/>
  <c r="J1501" i="9"/>
  <c r="L1501" i="9" s="1"/>
  <c r="J1503" i="9"/>
  <c r="L1503" i="9" s="1"/>
  <c r="J1504" i="9"/>
  <c r="L1504" i="9" s="1"/>
  <c r="J1502" i="9"/>
  <c r="L1502" i="9" s="1"/>
  <c r="J1494" i="9"/>
  <c r="L1494" i="9" s="1"/>
  <c r="J1491" i="9"/>
  <c r="J1510" i="9"/>
  <c r="L1510" i="9" s="1"/>
  <c r="J1500" i="9"/>
  <c r="L1500" i="9" s="1"/>
  <c r="J1499" i="9"/>
  <c r="L1499" i="9" s="1"/>
  <c r="J1492" i="9"/>
  <c r="L1492" i="9" s="1"/>
  <c r="J1495" i="9"/>
  <c r="L1495" i="9" s="1"/>
  <c r="J1511" i="9"/>
  <c r="L1511" i="9" s="1"/>
  <c r="J1506" i="9"/>
  <c r="L1506" i="9" s="1"/>
  <c r="J1509" i="9"/>
  <c r="L1509" i="9" s="1"/>
  <c r="N73" i="34"/>
  <c r="N93" i="34" s="1"/>
  <c r="J1508" i="9"/>
  <c r="L1508" i="9" s="1"/>
  <c r="J1497" i="9"/>
  <c r="L1497" i="9" s="1"/>
  <c r="J1496" i="9"/>
  <c r="L1496" i="9" s="1"/>
  <c r="J1505" i="9"/>
  <c r="L1505" i="9" s="1"/>
  <c r="J1512" i="9"/>
  <c r="L1512" i="9" s="1"/>
  <c r="J1507" i="9"/>
  <c r="L1507" i="9" s="1"/>
  <c r="J1493" i="9"/>
  <c r="J1498" i="9"/>
  <c r="L1498" i="9" s="1"/>
  <c r="J1513" i="9"/>
  <c r="L1513" i="9" s="1"/>
  <c r="L93" i="34"/>
  <c r="L95" i="34" s="1"/>
  <c r="J5" i="6"/>
  <c r="C16" i="35"/>
  <c r="N1519" i="9"/>
  <c r="AC105" i="6"/>
  <c r="AF105" i="6" s="1"/>
  <c r="S5" i="6"/>
  <c r="C25" i="35"/>
  <c r="K169" i="31"/>
  <c r="K213" i="31"/>
  <c r="K477" i="31"/>
  <c r="K15" i="31"/>
  <c r="K19" i="31"/>
  <c r="K23" i="31"/>
  <c r="K27" i="31"/>
  <c r="K31" i="31"/>
  <c r="K36" i="31"/>
  <c r="K14" i="31"/>
  <c r="K18" i="31"/>
  <c r="K22" i="31"/>
  <c r="K26" i="31"/>
  <c r="K30" i="31"/>
  <c r="K34" i="31"/>
  <c r="K35" i="31"/>
  <c r="K125" i="31"/>
  <c r="K10" i="31"/>
  <c r="K257" i="31"/>
  <c r="K13" i="31"/>
  <c r="K17" i="31"/>
  <c r="K21" i="31"/>
  <c r="K25" i="31"/>
  <c r="K29" i="31"/>
  <c r="K33" i="31"/>
  <c r="K12" i="31"/>
  <c r="K16" i="31"/>
  <c r="K20" i="31"/>
  <c r="K24" i="31"/>
  <c r="K28" i="31"/>
  <c r="K32" i="31"/>
  <c r="C26" i="10"/>
  <c r="V5" i="6"/>
  <c r="C29" i="10"/>
  <c r="I1495" i="31"/>
  <c r="N1495" i="31" s="1"/>
  <c r="F1490" i="31"/>
  <c r="D1490" i="31"/>
  <c r="G1490" i="31"/>
  <c r="I1450" i="31"/>
  <c r="N1450" i="31" s="1"/>
  <c r="F1445" i="31"/>
  <c r="D1445" i="31"/>
  <c r="E1445" i="31"/>
  <c r="G1445" i="31"/>
  <c r="I1406" i="31"/>
  <c r="N1406" i="31" s="1"/>
  <c r="F1401" i="31"/>
  <c r="D1401" i="31"/>
  <c r="G1401" i="31"/>
  <c r="I1362" i="31"/>
  <c r="N1362" i="31" s="1"/>
  <c r="F1357" i="31"/>
  <c r="D1357" i="31"/>
  <c r="E1357" i="31"/>
  <c r="G1357" i="31"/>
  <c r="I1318" i="31"/>
  <c r="N1318" i="31" s="1"/>
  <c r="F1313" i="31"/>
  <c r="D1313" i="31"/>
  <c r="G1313" i="31"/>
  <c r="I1274" i="31"/>
  <c r="N1274" i="31" s="1"/>
  <c r="F1269" i="31"/>
  <c r="D1269" i="31"/>
  <c r="E1269" i="31"/>
  <c r="G1269" i="31"/>
  <c r="I1230" i="31"/>
  <c r="N1230" i="31" s="1"/>
  <c r="F1225" i="31"/>
  <c r="D1225" i="31"/>
  <c r="H1225" i="31"/>
  <c r="I1186" i="31"/>
  <c r="N1186" i="31" s="1"/>
  <c r="F1181" i="31"/>
  <c r="D1181" i="31"/>
  <c r="E1181" i="31"/>
  <c r="G1181" i="31"/>
  <c r="I1142" i="31"/>
  <c r="N1142" i="31" s="1"/>
  <c r="F1137" i="31"/>
  <c r="D1137" i="31"/>
  <c r="G1137" i="31"/>
  <c r="H1137" i="31"/>
  <c r="I1098" i="31"/>
  <c r="N1098" i="31" s="1"/>
  <c r="F1093" i="31"/>
  <c r="D1093" i="31"/>
  <c r="E1093" i="31"/>
  <c r="G1093" i="31"/>
  <c r="I1054" i="31"/>
  <c r="N1054" i="31" s="1"/>
  <c r="F1049" i="31"/>
  <c r="D1049" i="31"/>
  <c r="G1049" i="31"/>
  <c r="H1049" i="31"/>
  <c r="I1010" i="31"/>
  <c r="H1005" i="31"/>
  <c r="F1005" i="31"/>
  <c r="D1005" i="31"/>
  <c r="I1004" i="31"/>
  <c r="G1004" i="31"/>
  <c r="E1004" i="31"/>
  <c r="I1000" i="31"/>
  <c r="G1000" i="31"/>
  <c r="E1000" i="31"/>
  <c r="I999" i="31"/>
  <c r="G999" i="31"/>
  <c r="E999" i="31"/>
  <c r="I998" i="31"/>
  <c r="G998" i="31"/>
  <c r="E998" i="31"/>
  <c r="I997" i="31"/>
  <c r="G997" i="31"/>
  <c r="E997" i="31"/>
  <c r="I996" i="31"/>
  <c r="G996" i="31"/>
  <c r="E996" i="31"/>
  <c r="I995" i="31"/>
  <c r="G995" i="31"/>
  <c r="E995" i="31"/>
  <c r="I994" i="31"/>
  <c r="G994" i="31"/>
  <c r="E994" i="31"/>
  <c r="I993" i="31"/>
  <c r="G993" i="31"/>
  <c r="E993" i="31"/>
  <c r="I992" i="31"/>
  <c r="G992" i="31"/>
  <c r="E992" i="31"/>
  <c r="I991" i="31"/>
  <c r="G991" i="31"/>
  <c r="E991" i="31"/>
  <c r="I990" i="31"/>
  <c r="G990" i="31"/>
  <c r="E990" i="31"/>
  <c r="I989" i="31"/>
  <c r="G989" i="31"/>
  <c r="E989" i="31"/>
  <c r="I988" i="31"/>
  <c r="G988" i="31"/>
  <c r="E988" i="31"/>
  <c r="I987" i="31"/>
  <c r="G987" i="31"/>
  <c r="E987" i="31"/>
  <c r="I986" i="31"/>
  <c r="G986" i="31"/>
  <c r="E986" i="31"/>
  <c r="I985" i="31"/>
  <c r="G985" i="31"/>
  <c r="E985" i="31"/>
  <c r="I984" i="31"/>
  <c r="G984" i="31"/>
  <c r="E984" i="31"/>
  <c r="I983" i="31"/>
  <c r="G983" i="31"/>
  <c r="E983" i="31"/>
  <c r="I982" i="31"/>
  <c r="G982" i="31"/>
  <c r="E982" i="31"/>
  <c r="I981" i="31"/>
  <c r="G981" i="31"/>
  <c r="E981" i="31"/>
  <c r="I980" i="31"/>
  <c r="G980" i="31"/>
  <c r="E980" i="31"/>
  <c r="I979" i="31"/>
  <c r="G979" i="31"/>
  <c r="E979" i="31"/>
  <c r="B1005" i="31"/>
  <c r="H961" i="31"/>
  <c r="F961" i="31"/>
  <c r="D961" i="31"/>
  <c r="I960" i="31"/>
  <c r="G960" i="31"/>
  <c r="E960" i="31"/>
  <c r="I956" i="31"/>
  <c r="G956" i="31"/>
  <c r="E956" i="31"/>
  <c r="I955" i="31"/>
  <c r="G955" i="31"/>
  <c r="E955" i="31"/>
  <c r="I954" i="31"/>
  <c r="G954" i="31"/>
  <c r="E954" i="31"/>
  <c r="I953" i="31"/>
  <c r="G953" i="31"/>
  <c r="E953" i="31"/>
  <c r="I952" i="31"/>
  <c r="G952" i="31"/>
  <c r="E952" i="31"/>
  <c r="I951" i="31"/>
  <c r="G951" i="31"/>
  <c r="E951" i="31"/>
  <c r="I950" i="31"/>
  <c r="G950" i="31"/>
  <c r="E950" i="31"/>
  <c r="I949" i="31"/>
  <c r="G949" i="31"/>
  <c r="E949" i="31"/>
  <c r="I948" i="31"/>
  <c r="G948" i="31"/>
  <c r="E948" i="31"/>
  <c r="I947" i="31"/>
  <c r="G947" i="31"/>
  <c r="E947" i="31"/>
  <c r="I946" i="31"/>
  <c r="G946" i="31"/>
  <c r="E946" i="31"/>
  <c r="I945" i="31"/>
  <c r="G945" i="31"/>
  <c r="E945" i="31"/>
  <c r="I944" i="31"/>
  <c r="G944" i="31"/>
  <c r="E944" i="31"/>
  <c r="I943" i="31"/>
  <c r="G943" i="31"/>
  <c r="E943" i="31"/>
  <c r="I942" i="31"/>
  <c r="G942" i="31"/>
  <c r="E942" i="31"/>
  <c r="I941" i="31"/>
  <c r="G941" i="31"/>
  <c r="E941" i="31"/>
  <c r="I940" i="31"/>
  <c r="G940" i="31"/>
  <c r="E940" i="31"/>
  <c r="I939" i="31"/>
  <c r="G939" i="31"/>
  <c r="E939" i="31"/>
  <c r="I938" i="31"/>
  <c r="G938" i="31"/>
  <c r="E938" i="31"/>
  <c r="I937" i="31"/>
  <c r="G937" i="31"/>
  <c r="E937" i="31"/>
  <c r="I936" i="31"/>
  <c r="G936" i="31"/>
  <c r="E936" i="31"/>
  <c r="I935" i="31"/>
  <c r="G935" i="31"/>
  <c r="E935" i="31"/>
  <c r="H917" i="31"/>
  <c r="F917" i="31"/>
  <c r="D917" i="31"/>
  <c r="I916" i="31"/>
  <c r="G916" i="31"/>
  <c r="E916" i="31"/>
  <c r="I912" i="31"/>
  <c r="G912" i="31"/>
  <c r="E912" i="31"/>
  <c r="I911" i="31"/>
  <c r="G911" i="31"/>
  <c r="E911" i="31"/>
  <c r="I910" i="31"/>
  <c r="G910" i="31"/>
  <c r="E910" i="31"/>
  <c r="I909" i="31"/>
  <c r="G909" i="31"/>
  <c r="E909" i="31"/>
  <c r="I908" i="31"/>
  <c r="G908" i="31"/>
  <c r="E908" i="31"/>
  <c r="I907" i="31"/>
  <c r="G907" i="31"/>
  <c r="E907" i="31"/>
  <c r="I906" i="31"/>
  <c r="G906" i="31"/>
  <c r="E906" i="31"/>
  <c r="I905" i="31"/>
  <c r="G905" i="31"/>
  <c r="E905" i="31"/>
  <c r="I904" i="31"/>
  <c r="G904" i="31"/>
  <c r="E904" i="31"/>
  <c r="I903" i="31"/>
  <c r="G903" i="31"/>
  <c r="E903" i="31"/>
  <c r="I902" i="31"/>
  <c r="G902" i="31"/>
  <c r="E902" i="31"/>
  <c r="I901" i="31"/>
  <c r="G901" i="31"/>
  <c r="E901" i="31"/>
  <c r="I900" i="31"/>
  <c r="G900" i="31"/>
  <c r="E900" i="31"/>
  <c r="I899" i="31"/>
  <c r="G899" i="31"/>
  <c r="E899" i="31"/>
  <c r="I898" i="31"/>
  <c r="G898" i="31"/>
  <c r="E898" i="31"/>
  <c r="I897" i="31"/>
  <c r="G897" i="31"/>
  <c r="E897" i="31"/>
  <c r="I896" i="31"/>
  <c r="G896" i="31"/>
  <c r="E896" i="31"/>
  <c r="I895" i="31"/>
  <c r="G895" i="31"/>
  <c r="E895" i="31"/>
  <c r="I894" i="31"/>
  <c r="G894" i="31"/>
  <c r="E894" i="31"/>
  <c r="I893" i="31"/>
  <c r="G893" i="31"/>
  <c r="E893" i="31"/>
  <c r="I892" i="31"/>
  <c r="G892" i="31"/>
  <c r="E892" i="31"/>
  <c r="I891" i="31"/>
  <c r="G891" i="31"/>
  <c r="E891" i="31"/>
  <c r="B917" i="31"/>
  <c r="H873" i="31"/>
  <c r="F873" i="31"/>
  <c r="D873" i="31"/>
  <c r="I872" i="31"/>
  <c r="G872" i="31"/>
  <c r="E872" i="31"/>
  <c r="I868" i="31"/>
  <c r="G868" i="31"/>
  <c r="E868" i="31"/>
  <c r="I867" i="31"/>
  <c r="G867" i="31"/>
  <c r="E867" i="31"/>
  <c r="I866" i="31"/>
  <c r="G866" i="31"/>
  <c r="E866" i="31"/>
  <c r="I865" i="31"/>
  <c r="G865" i="31"/>
  <c r="E865" i="31"/>
  <c r="I864" i="31"/>
  <c r="G864" i="31"/>
  <c r="E864" i="31"/>
  <c r="I863" i="31"/>
  <c r="G863" i="31"/>
  <c r="E863" i="31"/>
  <c r="I862" i="31"/>
  <c r="G862" i="31"/>
  <c r="E862" i="31"/>
  <c r="I861" i="31"/>
  <c r="G861" i="31"/>
  <c r="E861" i="31"/>
  <c r="I860" i="31"/>
  <c r="G860" i="31"/>
  <c r="E860" i="31"/>
  <c r="I859" i="31"/>
  <c r="G859" i="31"/>
  <c r="E859" i="31"/>
  <c r="I858" i="31"/>
  <c r="G858" i="31"/>
  <c r="E858" i="31"/>
  <c r="I857" i="31"/>
  <c r="G857" i="31"/>
  <c r="E857" i="31"/>
  <c r="I856" i="31"/>
  <c r="G856" i="31"/>
  <c r="E856" i="31"/>
  <c r="I855" i="31"/>
  <c r="G855" i="31"/>
  <c r="E855" i="31"/>
  <c r="I854" i="31"/>
  <c r="G854" i="31"/>
  <c r="E854" i="31"/>
  <c r="I853" i="31"/>
  <c r="G853" i="31"/>
  <c r="E853" i="31"/>
  <c r="I852" i="31"/>
  <c r="G852" i="31"/>
  <c r="E852" i="31"/>
  <c r="I851" i="31"/>
  <c r="G851" i="31"/>
  <c r="E851" i="31"/>
  <c r="I850" i="31"/>
  <c r="G850" i="31"/>
  <c r="E850" i="31"/>
  <c r="I849" i="31"/>
  <c r="G849" i="31"/>
  <c r="E849" i="31"/>
  <c r="I848" i="31"/>
  <c r="G848" i="31"/>
  <c r="E848" i="31"/>
  <c r="I847" i="31"/>
  <c r="G847" i="31"/>
  <c r="E847" i="31"/>
  <c r="I834" i="31"/>
  <c r="H829" i="31"/>
  <c r="F829" i="31"/>
  <c r="D829" i="31"/>
  <c r="I828" i="31"/>
  <c r="G828" i="31"/>
  <c r="E828" i="31"/>
  <c r="I824" i="31"/>
  <c r="G824" i="31"/>
  <c r="E824" i="31"/>
  <c r="I823" i="31"/>
  <c r="G823" i="31"/>
  <c r="E823" i="31"/>
  <c r="I822" i="31"/>
  <c r="G822" i="31"/>
  <c r="E822" i="31"/>
  <c r="I821" i="31"/>
  <c r="G821" i="31"/>
  <c r="E821" i="31"/>
  <c r="I820" i="31"/>
  <c r="G820" i="31"/>
  <c r="E820" i="31"/>
  <c r="I819" i="31"/>
  <c r="G819" i="31"/>
  <c r="E819" i="31"/>
  <c r="I818" i="31"/>
  <c r="G818" i="31"/>
  <c r="E818" i="31"/>
  <c r="I817" i="31"/>
  <c r="G817" i="31"/>
  <c r="E817" i="31"/>
  <c r="I816" i="31"/>
  <c r="G816" i="31"/>
  <c r="E816" i="31"/>
  <c r="I815" i="31"/>
  <c r="G815" i="31"/>
  <c r="E815" i="31"/>
  <c r="I814" i="31"/>
  <c r="G814" i="31"/>
  <c r="E814" i="31"/>
  <c r="I813" i="31"/>
  <c r="G813" i="31"/>
  <c r="E813" i="31"/>
  <c r="I812" i="31"/>
  <c r="G812" i="31"/>
  <c r="E812" i="31"/>
  <c r="I811" i="31"/>
  <c r="G811" i="31"/>
  <c r="E811" i="31"/>
  <c r="I810" i="31"/>
  <c r="G810" i="31"/>
  <c r="E810" i="31"/>
  <c r="I809" i="31"/>
  <c r="G809" i="31"/>
  <c r="E809" i="31"/>
  <c r="I808" i="31"/>
  <c r="G808" i="31"/>
  <c r="E808" i="31"/>
  <c r="I807" i="31"/>
  <c r="G807" i="31"/>
  <c r="E807" i="31"/>
  <c r="I806" i="31"/>
  <c r="G806" i="31"/>
  <c r="E806" i="31"/>
  <c r="I805" i="31"/>
  <c r="G805" i="31"/>
  <c r="E805" i="31"/>
  <c r="I804" i="31"/>
  <c r="G804" i="31"/>
  <c r="E804" i="31"/>
  <c r="I803" i="31"/>
  <c r="G803" i="31"/>
  <c r="E803" i="31"/>
  <c r="B829" i="31"/>
  <c r="H785" i="31"/>
  <c r="F785" i="31"/>
  <c r="D785" i="31"/>
  <c r="I784" i="31"/>
  <c r="G784" i="31"/>
  <c r="E784" i="31"/>
  <c r="I780" i="31"/>
  <c r="G780" i="31"/>
  <c r="E780" i="31"/>
  <c r="I779" i="31"/>
  <c r="G779" i="31"/>
  <c r="E779" i="31"/>
  <c r="I778" i="31"/>
  <c r="G778" i="31"/>
  <c r="E778" i="31"/>
  <c r="I777" i="31"/>
  <c r="G777" i="31"/>
  <c r="E777" i="31"/>
  <c r="I776" i="31"/>
  <c r="G776" i="31"/>
  <c r="E776" i="31"/>
  <c r="I775" i="31"/>
  <c r="G775" i="31"/>
  <c r="E775" i="31"/>
  <c r="I774" i="31"/>
  <c r="G774" i="31"/>
  <c r="E774" i="31"/>
  <c r="I773" i="31"/>
  <c r="G773" i="31"/>
  <c r="E773" i="31"/>
  <c r="I772" i="31"/>
  <c r="G772" i="31"/>
  <c r="E772" i="31"/>
  <c r="I771" i="31"/>
  <c r="G771" i="31"/>
  <c r="E771" i="31"/>
  <c r="I770" i="31"/>
  <c r="G770" i="31"/>
  <c r="E770" i="31"/>
  <c r="I769" i="31"/>
  <c r="G769" i="31"/>
  <c r="E769" i="31"/>
  <c r="I768" i="31"/>
  <c r="G768" i="31"/>
  <c r="E768" i="31"/>
  <c r="I767" i="31"/>
  <c r="G767" i="31"/>
  <c r="E767" i="31"/>
  <c r="I766" i="31"/>
  <c r="G766" i="31"/>
  <c r="E766" i="31"/>
  <c r="I765" i="31"/>
  <c r="G765" i="31"/>
  <c r="E765" i="31"/>
  <c r="I764" i="31"/>
  <c r="G764" i="31"/>
  <c r="E764" i="31"/>
  <c r="I763" i="31"/>
  <c r="G763" i="31"/>
  <c r="E763" i="31"/>
  <c r="I762" i="31"/>
  <c r="G762" i="31"/>
  <c r="E762" i="31"/>
  <c r="I761" i="31"/>
  <c r="G761" i="31"/>
  <c r="E761" i="31"/>
  <c r="I760" i="31"/>
  <c r="G760" i="31"/>
  <c r="E760" i="31"/>
  <c r="I759" i="31"/>
  <c r="G759" i="31"/>
  <c r="E759" i="31"/>
  <c r="B785" i="31"/>
  <c r="I746" i="31"/>
  <c r="H741" i="31"/>
  <c r="F741" i="31"/>
  <c r="D741" i="31"/>
  <c r="I740" i="31"/>
  <c r="G740" i="31"/>
  <c r="E740" i="31"/>
  <c r="I736" i="31"/>
  <c r="G736" i="31"/>
  <c r="E736" i="31"/>
  <c r="I735" i="31"/>
  <c r="G735" i="31"/>
  <c r="E735" i="31"/>
  <c r="I734" i="31"/>
  <c r="G734" i="31"/>
  <c r="E734" i="31"/>
  <c r="I733" i="31"/>
  <c r="G733" i="31"/>
  <c r="E733" i="31"/>
  <c r="I732" i="31"/>
  <c r="G732" i="31"/>
  <c r="E732" i="31"/>
  <c r="I731" i="31"/>
  <c r="G731" i="31"/>
  <c r="E731" i="31"/>
  <c r="I730" i="31"/>
  <c r="G730" i="31"/>
  <c r="E730" i="31"/>
  <c r="I729" i="31"/>
  <c r="G729" i="31"/>
  <c r="E729" i="31"/>
  <c r="I728" i="31"/>
  <c r="G728" i="31"/>
  <c r="E728" i="31"/>
  <c r="I727" i="31"/>
  <c r="G727" i="31"/>
  <c r="E727" i="31"/>
  <c r="I726" i="31"/>
  <c r="G726" i="31"/>
  <c r="E726" i="31"/>
  <c r="I725" i="31"/>
  <c r="G725" i="31"/>
  <c r="E725" i="31"/>
  <c r="I724" i="31"/>
  <c r="G724" i="31"/>
  <c r="E724" i="31"/>
  <c r="I723" i="31"/>
  <c r="G723" i="31"/>
  <c r="E723" i="31"/>
  <c r="I722" i="31"/>
  <c r="G722" i="31"/>
  <c r="E722" i="31"/>
  <c r="I721" i="31"/>
  <c r="G721" i="31"/>
  <c r="E721" i="31"/>
  <c r="I720" i="31"/>
  <c r="G720" i="31"/>
  <c r="E720" i="31"/>
  <c r="I719" i="31"/>
  <c r="G719" i="31"/>
  <c r="E719" i="31"/>
  <c r="I718" i="31"/>
  <c r="G718" i="31"/>
  <c r="E718" i="31"/>
  <c r="I717" i="31"/>
  <c r="G717" i="31"/>
  <c r="E717" i="31"/>
  <c r="I716" i="31"/>
  <c r="G716" i="31"/>
  <c r="E716" i="31"/>
  <c r="I715" i="31"/>
  <c r="G715" i="31"/>
  <c r="E715" i="31"/>
  <c r="B741" i="31"/>
  <c r="H697" i="31"/>
  <c r="F697" i="31"/>
  <c r="D697" i="31"/>
  <c r="I696" i="31"/>
  <c r="G696" i="31"/>
  <c r="E696" i="31"/>
  <c r="I692" i="31"/>
  <c r="G692" i="31"/>
  <c r="E692" i="31"/>
  <c r="I691" i="31"/>
  <c r="G691" i="31"/>
  <c r="E691" i="31"/>
  <c r="I690" i="31"/>
  <c r="G690" i="31"/>
  <c r="E690" i="31"/>
  <c r="I689" i="31"/>
  <c r="G689" i="31"/>
  <c r="E689" i="31"/>
  <c r="I688" i="31"/>
  <c r="G688" i="31"/>
  <c r="E688" i="31"/>
  <c r="I687" i="31"/>
  <c r="G687" i="31"/>
  <c r="E687" i="31"/>
  <c r="I686" i="31"/>
  <c r="G686" i="31"/>
  <c r="E686" i="31"/>
  <c r="I685" i="31"/>
  <c r="G685" i="31"/>
  <c r="E685" i="31"/>
  <c r="I684" i="31"/>
  <c r="G684" i="31"/>
  <c r="E684" i="31"/>
  <c r="I683" i="31"/>
  <c r="G683" i="31"/>
  <c r="E683" i="31"/>
  <c r="I682" i="31"/>
  <c r="G682" i="31"/>
  <c r="E682" i="31"/>
  <c r="I681" i="31"/>
  <c r="G681" i="31"/>
  <c r="E681" i="31"/>
  <c r="I680" i="31"/>
  <c r="G680" i="31"/>
  <c r="E680" i="31"/>
  <c r="I679" i="31"/>
  <c r="G679" i="31"/>
  <c r="E679" i="31"/>
  <c r="I678" i="31"/>
  <c r="G678" i="31"/>
  <c r="E678" i="31"/>
  <c r="I677" i="31"/>
  <c r="G677" i="31"/>
  <c r="E677" i="31"/>
  <c r="I676" i="31"/>
  <c r="G676" i="31"/>
  <c r="E676" i="31"/>
  <c r="I675" i="31"/>
  <c r="G675" i="31"/>
  <c r="E675" i="31"/>
  <c r="I674" i="31"/>
  <c r="G674" i="31"/>
  <c r="E674" i="31"/>
  <c r="I673" i="31"/>
  <c r="G673" i="31"/>
  <c r="E673" i="31"/>
  <c r="I672" i="31"/>
  <c r="G672" i="31"/>
  <c r="E672" i="31"/>
  <c r="I671" i="31"/>
  <c r="G671" i="31"/>
  <c r="E671" i="31"/>
  <c r="B697" i="31"/>
  <c r="H653" i="31"/>
  <c r="F653" i="31"/>
  <c r="D653" i="31"/>
  <c r="I652" i="31"/>
  <c r="G652" i="31"/>
  <c r="E652" i="31"/>
  <c r="I648" i="31"/>
  <c r="G648" i="31"/>
  <c r="E648" i="31"/>
  <c r="I647" i="31"/>
  <c r="G647" i="31"/>
  <c r="E647" i="31"/>
  <c r="I646" i="31"/>
  <c r="G646" i="31"/>
  <c r="E646" i="31"/>
  <c r="I645" i="31"/>
  <c r="G645" i="31"/>
  <c r="E645" i="31"/>
  <c r="I644" i="31"/>
  <c r="G644" i="31"/>
  <c r="E644" i="31"/>
  <c r="I643" i="31"/>
  <c r="G643" i="31"/>
  <c r="E643" i="31"/>
  <c r="I642" i="31"/>
  <c r="G642" i="31"/>
  <c r="E642" i="31"/>
  <c r="I641" i="31"/>
  <c r="G641" i="31"/>
  <c r="E641" i="31"/>
  <c r="I640" i="31"/>
  <c r="G640" i="31"/>
  <c r="E640" i="31"/>
  <c r="I639" i="31"/>
  <c r="G639" i="31"/>
  <c r="E639" i="31"/>
  <c r="I638" i="31"/>
  <c r="G638" i="31"/>
  <c r="E638" i="31"/>
  <c r="I637" i="31"/>
  <c r="G637" i="31"/>
  <c r="E637" i="31"/>
  <c r="I636" i="31"/>
  <c r="G636" i="31"/>
  <c r="E636" i="31"/>
  <c r="I635" i="31"/>
  <c r="G635" i="31"/>
  <c r="E635" i="31"/>
  <c r="I634" i="31"/>
  <c r="G634" i="31"/>
  <c r="E634" i="31"/>
  <c r="I633" i="31"/>
  <c r="G633" i="31"/>
  <c r="E633" i="31"/>
  <c r="I632" i="31"/>
  <c r="G632" i="31"/>
  <c r="E632" i="31"/>
  <c r="I631" i="31"/>
  <c r="G631" i="31"/>
  <c r="E631" i="31"/>
  <c r="I630" i="31"/>
  <c r="G630" i="31"/>
  <c r="E630" i="31"/>
  <c r="I629" i="31"/>
  <c r="G629" i="31"/>
  <c r="E629" i="31"/>
  <c r="I628" i="31"/>
  <c r="G628" i="31"/>
  <c r="E628" i="31"/>
  <c r="I627" i="31"/>
  <c r="G627" i="31"/>
  <c r="E627" i="31"/>
  <c r="I614" i="31"/>
  <c r="H609" i="31"/>
  <c r="F609" i="31"/>
  <c r="D609" i="31"/>
  <c r="I608" i="31"/>
  <c r="G608" i="31"/>
  <c r="E608" i="31"/>
  <c r="I604" i="31"/>
  <c r="G604" i="31"/>
  <c r="E604" i="31"/>
  <c r="I603" i="31"/>
  <c r="G603" i="31"/>
  <c r="E603" i="31"/>
  <c r="I602" i="31"/>
  <c r="G602" i="31"/>
  <c r="E602" i="31"/>
  <c r="I601" i="31"/>
  <c r="G601" i="31"/>
  <c r="E601" i="31"/>
  <c r="I600" i="31"/>
  <c r="G600" i="31"/>
  <c r="E600" i="31"/>
  <c r="I599" i="31"/>
  <c r="G599" i="31"/>
  <c r="E599" i="31"/>
  <c r="I598" i="31"/>
  <c r="G598" i="31"/>
  <c r="E598" i="31"/>
  <c r="I597" i="31"/>
  <c r="G597" i="31"/>
  <c r="E597" i="31"/>
  <c r="I596" i="31"/>
  <c r="G596" i="31"/>
  <c r="E596" i="31"/>
  <c r="I595" i="31"/>
  <c r="G595" i="31"/>
  <c r="E595" i="31"/>
  <c r="I594" i="31"/>
  <c r="G594" i="31"/>
  <c r="E594" i="31"/>
  <c r="I593" i="31"/>
  <c r="G593" i="31"/>
  <c r="E593" i="31"/>
  <c r="I592" i="31"/>
  <c r="G592" i="31"/>
  <c r="E592" i="31"/>
  <c r="I591" i="31"/>
  <c r="G591" i="31"/>
  <c r="E591" i="31"/>
  <c r="I590" i="31"/>
  <c r="G590" i="31"/>
  <c r="E590" i="31"/>
  <c r="I589" i="31"/>
  <c r="G589" i="31"/>
  <c r="E589" i="31"/>
  <c r="I588" i="31"/>
  <c r="G588" i="31"/>
  <c r="E588" i="31"/>
  <c r="I587" i="31"/>
  <c r="G587" i="31"/>
  <c r="E587" i="31"/>
  <c r="I586" i="31"/>
  <c r="G586" i="31"/>
  <c r="E586" i="31"/>
  <c r="I585" i="31"/>
  <c r="G585" i="31"/>
  <c r="E585" i="31"/>
  <c r="I584" i="31"/>
  <c r="G584" i="31"/>
  <c r="E584" i="31"/>
  <c r="I583" i="31"/>
  <c r="G583" i="31"/>
  <c r="E583" i="31"/>
  <c r="B609" i="31"/>
  <c r="H565" i="31"/>
  <c r="F565" i="31"/>
  <c r="D565" i="31"/>
  <c r="I564" i="31"/>
  <c r="G564" i="31"/>
  <c r="E564" i="31"/>
  <c r="I560" i="31"/>
  <c r="G560" i="31"/>
  <c r="E560" i="31"/>
  <c r="I559" i="31"/>
  <c r="G559" i="31"/>
  <c r="E559" i="31"/>
  <c r="I558" i="31"/>
  <c r="G558" i="31"/>
  <c r="E558" i="31"/>
  <c r="I557" i="31"/>
  <c r="G557" i="31"/>
  <c r="E557" i="31"/>
  <c r="I556" i="31"/>
  <c r="G556" i="31"/>
  <c r="E556" i="31"/>
  <c r="I555" i="31"/>
  <c r="G555" i="31"/>
  <c r="E555" i="31"/>
  <c r="I554" i="31"/>
  <c r="G554" i="31"/>
  <c r="E554" i="31"/>
  <c r="I553" i="31"/>
  <c r="G553" i="31"/>
  <c r="E553" i="31"/>
  <c r="I552" i="31"/>
  <c r="G552" i="31"/>
  <c r="E552" i="31"/>
  <c r="I551" i="31"/>
  <c r="G551" i="31"/>
  <c r="E551" i="31"/>
  <c r="I550" i="31"/>
  <c r="G550" i="31"/>
  <c r="E550" i="31"/>
  <c r="I549" i="31"/>
  <c r="G549" i="31"/>
  <c r="E549" i="31"/>
  <c r="I548" i="31"/>
  <c r="G548" i="31"/>
  <c r="E548" i="31"/>
  <c r="I547" i="31"/>
  <c r="G547" i="31"/>
  <c r="E547" i="31"/>
  <c r="I546" i="31"/>
  <c r="G546" i="31"/>
  <c r="E546" i="31"/>
  <c r="I545" i="31"/>
  <c r="G545" i="31"/>
  <c r="E545" i="31"/>
  <c r="I544" i="31"/>
  <c r="G544" i="31"/>
  <c r="E544" i="31"/>
  <c r="I543" i="31"/>
  <c r="G543" i="31"/>
  <c r="E543" i="31"/>
  <c r="I542" i="31"/>
  <c r="G542" i="31"/>
  <c r="E542" i="31"/>
  <c r="I541" i="31"/>
  <c r="G541" i="31"/>
  <c r="E541" i="31"/>
  <c r="I540" i="31"/>
  <c r="G540" i="31"/>
  <c r="E540" i="31"/>
  <c r="I539" i="31"/>
  <c r="G539" i="31"/>
  <c r="E539" i="31"/>
  <c r="H521" i="31"/>
  <c r="F521" i="31"/>
  <c r="D521" i="31"/>
  <c r="E520" i="31"/>
  <c r="G516" i="31"/>
  <c r="E516" i="31"/>
  <c r="G515" i="31"/>
  <c r="E515" i="31"/>
  <c r="G514" i="31"/>
  <c r="E514" i="31"/>
  <c r="G513" i="31"/>
  <c r="E513" i="31"/>
  <c r="G512" i="31"/>
  <c r="E512" i="31"/>
  <c r="G511" i="31"/>
  <c r="E511" i="31"/>
  <c r="G510" i="31"/>
  <c r="E510" i="31"/>
  <c r="G509" i="31"/>
  <c r="E509" i="31"/>
  <c r="G508" i="31"/>
  <c r="E508" i="31"/>
  <c r="G507" i="31"/>
  <c r="E507" i="31"/>
  <c r="G506" i="31"/>
  <c r="E506" i="31"/>
  <c r="G505" i="31"/>
  <c r="E505" i="31"/>
  <c r="G504" i="31"/>
  <c r="E504" i="31"/>
  <c r="G503" i="31"/>
  <c r="E503" i="31"/>
  <c r="G502" i="31"/>
  <c r="E502" i="31"/>
  <c r="G501" i="31"/>
  <c r="E501" i="31"/>
  <c r="G500" i="31"/>
  <c r="E500" i="31"/>
  <c r="G499" i="31"/>
  <c r="E499" i="31"/>
  <c r="G498" i="31"/>
  <c r="E498" i="31"/>
  <c r="G497" i="31"/>
  <c r="E497" i="31"/>
  <c r="G496" i="31"/>
  <c r="E496" i="31"/>
  <c r="G495" i="31"/>
  <c r="E495" i="31"/>
  <c r="B521" i="31"/>
  <c r="H477" i="31"/>
  <c r="F477" i="31"/>
  <c r="D477" i="31"/>
  <c r="I476" i="31"/>
  <c r="G476" i="31"/>
  <c r="E476" i="31"/>
  <c r="I472" i="31"/>
  <c r="G472" i="31"/>
  <c r="E472" i="31"/>
  <c r="I471" i="31"/>
  <c r="G471" i="31"/>
  <c r="E471" i="31"/>
  <c r="I470" i="31"/>
  <c r="G470" i="31"/>
  <c r="E470" i="31"/>
  <c r="I469" i="31"/>
  <c r="G469" i="31"/>
  <c r="E469" i="31"/>
  <c r="I468" i="31"/>
  <c r="G468" i="31"/>
  <c r="E468" i="31"/>
  <c r="I467" i="31"/>
  <c r="G467" i="31"/>
  <c r="E467" i="31"/>
  <c r="I466" i="31"/>
  <c r="G466" i="31"/>
  <c r="E466" i="31"/>
  <c r="I465" i="31"/>
  <c r="G465" i="31"/>
  <c r="E465" i="31"/>
  <c r="I464" i="31"/>
  <c r="G464" i="31"/>
  <c r="E464" i="31"/>
  <c r="I463" i="31"/>
  <c r="G463" i="31"/>
  <c r="E463" i="31"/>
  <c r="I462" i="31"/>
  <c r="G462" i="31"/>
  <c r="E462" i="31"/>
  <c r="I461" i="31"/>
  <c r="G461" i="31"/>
  <c r="E461" i="31"/>
  <c r="I460" i="31"/>
  <c r="G460" i="31"/>
  <c r="E460" i="31"/>
  <c r="I459" i="31"/>
  <c r="G459" i="31"/>
  <c r="E459" i="31"/>
  <c r="I458" i="31"/>
  <c r="G458" i="31"/>
  <c r="E458" i="31"/>
  <c r="I457" i="31"/>
  <c r="G457" i="31"/>
  <c r="E457" i="31"/>
  <c r="I456" i="31"/>
  <c r="G456" i="31"/>
  <c r="E456" i="31"/>
  <c r="I455" i="31"/>
  <c r="G455" i="31"/>
  <c r="E455" i="31"/>
  <c r="I454" i="31"/>
  <c r="G454" i="31"/>
  <c r="E454" i="31"/>
  <c r="I453" i="31"/>
  <c r="G453" i="31"/>
  <c r="E453" i="31"/>
  <c r="I452" i="31"/>
  <c r="G452" i="31"/>
  <c r="E452" i="31"/>
  <c r="I451" i="31"/>
  <c r="G451" i="31"/>
  <c r="E451" i="31"/>
  <c r="H433" i="31"/>
  <c r="F433" i="31"/>
  <c r="D433" i="31"/>
  <c r="I432" i="31"/>
  <c r="G432" i="31"/>
  <c r="E432" i="31"/>
  <c r="I428" i="31"/>
  <c r="G428" i="31"/>
  <c r="E428" i="31"/>
  <c r="I427" i="31"/>
  <c r="G427" i="31"/>
  <c r="E427" i="31"/>
  <c r="I426" i="31"/>
  <c r="G426" i="31"/>
  <c r="E426" i="31"/>
  <c r="I425" i="31"/>
  <c r="G425" i="31"/>
  <c r="E425" i="31"/>
  <c r="I424" i="31"/>
  <c r="G424" i="31"/>
  <c r="E424" i="31"/>
  <c r="I423" i="31"/>
  <c r="G423" i="31"/>
  <c r="E423" i="31"/>
  <c r="I422" i="31"/>
  <c r="G422" i="31"/>
  <c r="E422" i="31"/>
  <c r="I421" i="31"/>
  <c r="G421" i="31"/>
  <c r="E421" i="31"/>
  <c r="I420" i="31"/>
  <c r="G420" i="31"/>
  <c r="E420" i="31"/>
  <c r="I419" i="31"/>
  <c r="G419" i="31"/>
  <c r="E419" i="31"/>
  <c r="I418" i="31"/>
  <c r="G418" i="31"/>
  <c r="E418" i="31"/>
  <c r="I417" i="31"/>
  <c r="G417" i="31"/>
  <c r="E417" i="31"/>
  <c r="I416" i="31"/>
  <c r="G416" i="31"/>
  <c r="E416" i="31"/>
  <c r="I415" i="31"/>
  <c r="G415" i="31"/>
  <c r="E415" i="31"/>
  <c r="I414" i="31"/>
  <c r="G414" i="31"/>
  <c r="E414" i="31"/>
  <c r="I413" i="31"/>
  <c r="G413" i="31"/>
  <c r="E413" i="31"/>
  <c r="I412" i="31"/>
  <c r="G412" i="31"/>
  <c r="E412" i="31"/>
  <c r="I411" i="31"/>
  <c r="G411" i="31"/>
  <c r="E411" i="31"/>
  <c r="I410" i="31"/>
  <c r="G410" i="31"/>
  <c r="E410" i="31"/>
  <c r="I409" i="31"/>
  <c r="G409" i="31"/>
  <c r="E409" i="31"/>
  <c r="I408" i="31"/>
  <c r="G408" i="31"/>
  <c r="E408" i="31"/>
  <c r="I407" i="31"/>
  <c r="G407" i="31"/>
  <c r="E407" i="31"/>
  <c r="B433" i="31"/>
  <c r="H389" i="31"/>
  <c r="F389" i="31"/>
  <c r="D389" i="31"/>
  <c r="I388" i="31"/>
  <c r="G388" i="31"/>
  <c r="E388" i="31"/>
  <c r="I384" i="31"/>
  <c r="G384" i="31"/>
  <c r="E384" i="31"/>
  <c r="I383" i="31"/>
  <c r="G383" i="31"/>
  <c r="E383" i="31"/>
  <c r="I382" i="31"/>
  <c r="G382" i="31"/>
  <c r="E382" i="31"/>
  <c r="I381" i="31"/>
  <c r="G381" i="31"/>
  <c r="E381" i="31"/>
  <c r="I380" i="31"/>
  <c r="G380" i="31"/>
  <c r="E380" i="31"/>
  <c r="I379" i="31"/>
  <c r="G379" i="31"/>
  <c r="E379" i="31"/>
  <c r="I378" i="31"/>
  <c r="G378" i="31"/>
  <c r="E378" i="31"/>
  <c r="I377" i="31"/>
  <c r="G377" i="31"/>
  <c r="E377" i="31"/>
  <c r="I376" i="31"/>
  <c r="G376" i="31"/>
  <c r="E376" i="31"/>
  <c r="I375" i="31"/>
  <c r="G375" i="31"/>
  <c r="E375" i="31"/>
  <c r="I374" i="31"/>
  <c r="G374" i="31"/>
  <c r="E374" i="31"/>
  <c r="I373" i="31"/>
  <c r="G373" i="31"/>
  <c r="E373" i="31"/>
  <c r="I372" i="31"/>
  <c r="G372" i="31"/>
  <c r="E372" i="31"/>
  <c r="I371" i="31"/>
  <c r="G371" i="31"/>
  <c r="E371" i="31"/>
  <c r="I370" i="31"/>
  <c r="G370" i="31"/>
  <c r="E370" i="31"/>
  <c r="I369" i="31"/>
  <c r="G369" i="31"/>
  <c r="E369" i="31"/>
  <c r="I368" i="31"/>
  <c r="G368" i="31"/>
  <c r="E368" i="31"/>
  <c r="I367" i="31"/>
  <c r="G367" i="31"/>
  <c r="E367" i="31"/>
  <c r="I366" i="31"/>
  <c r="G366" i="31"/>
  <c r="E366" i="31"/>
  <c r="I365" i="31"/>
  <c r="G365" i="31"/>
  <c r="E365" i="31"/>
  <c r="I364" i="31"/>
  <c r="G364" i="31"/>
  <c r="E364" i="31"/>
  <c r="I363" i="31"/>
  <c r="G363" i="31"/>
  <c r="E363" i="31"/>
  <c r="H345" i="31"/>
  <c r="F345" i="31"/>
  <c r="D345" i="31"/>
  <c r="I344" i="31"/>
  <c r="G344" i="31"/>
  <c r="E344" i="31"/>
  <c r="I340" i="31"/>
  <c r="G340" i="31"/>
  <c r="E340" i="31"/>
  <c r="I339" i="31"/>
  <c r="G339" i="31"/>
  <c r="E339" i="31"/>
  <c r="I338" i="31"/>
  <c r="G338" i="31"/>
  <c r="E338" i="31"/>
  <c r="I337" i="31"/>
  <c r="G337" i="31"/>
  <c r="E337" i="31"/>
  <c r="I336" i="31"/>
  <c r="G336" i="31"/>
  <c r="E336" i="31"/>
  <c r="I335" i="31"/>
  <c r="G335" i="31"/>
  <c r="E335" i="31"/>
  <c r="I334" i="31"/>
  <c r="G334" i="31"/>
  <c r="E334" i="31"/>
  <c r="I333" i="31"/>
  <c r="G333" i="31"/>
  <c r="E333" i="31"/>
  <c r="I332" i="31"/>
  <c r="G332" i="31"/>
  <c r="E332" i="31"/>
  <c r="I331" i="31"/>
  <c r="G331" i="31"/>
  <c r="E331" i="31"/>
  <c r="I330" i="31"/>
  <c r="G330" i="31"/>
  <c r="E330" i="31"/>
  <c r="I329" i="31"/>
  <c r="G329" i="31"/>
  <c r="E329" i="31"/>
  <c r="I328" i="31"/>
  <c r="G328" i="31"/>
  <c r="E328" i="31"/>
  <c r="I327" i="31"/>
  <c r="G327" i="31"/>
  <c r="E327" i="31"/>
  <c r="I326" i="31"/>
  <c r="G326" i="31"/>
  <c r="E326" i="31"/>
  <c r="I325" i="31"/>
  <c r="G325" i="31"/>
  <c r="E325" i="31"/>
  <c r="I324" i="31"/>
  <c r="G324" i="31"/>
  <c r="E324" i="31"/>
  <c r="I323" i="31"/>
  <c r="G323" i="31"/>
  <c r="E323" i="31"/>
  <c r="I322" i="31"/>
  <c r="G322" i="31"/>
  <c r="E322" i="31"/>
  <c r="I321" i="31"/>
  <c r="G321" i="31"/>
  <c r="E321" i="31"/>
  <c r="I320" i="31"/>
  <c r="G320" i="31"/>
  <c r="E320" i="31"/>
  <c r="I319" i="31"/>
  <c r="G319" i="31"/>
  <c r="E319" i="31"/>
  <c r="B345" i="31"/>
  <c r="H301" i="31"/>
  <c r="F301" i="31"/>
  <c r="D301" i="31"/>
  <c r="I300" i="31"/>
  <c r="G300" i="31"/>
  <c r="E300" i="31"/>
  <c r="I296" i="31"/>
  <c r="G296" i="31"/>
  <c r="E296" i="31"/>
  <c r="I295" i="31"/>
  <c r="G295" i="31"/>
  <c r="E295" i="31"/>
  <c r="I294" i="31"/>
  <c r="G294" i="31"/>
  <c r="E294" i="31"/>
  <c r="I293" i="31"/>
  <c r="G293" i="31"/>
  <c r="E293" i="31"/>
  <c r="I292" i="31"/>
  <c r="G292" i="31"/>
  <c r="E292" i="31"/>
  <c r="I291" i="31"/>
  <c r="G291" i="31"/>
  <c r="E291" i="31"/>
  <c r="I290" i="31"/>
  <c r="G290" i="31"/>
  <c r="E290" i="31"/>
  <c r="I289" i="31"/>
  <c r="G289" i="31"/>
  <c r="E289" i="31"/>
  <c r="I288" i="31"/>
  <c r="G288" i="31"/>
  <c r="E288" i="31"/>
  <c r="I287" i="31"/>
  <c r="G287" i="31"/>
  <c r="E287" i="31"/>
  <c r="I286" i="31"/>
  <c r="G286" i="31"/>
  <c r="E286" i="31"/>
  <c r="I285" i="31"/>
  <c r="G285" i="31"/>
  <c r="E285" i="31"/>
  <c r="I284" i="31"/>
  <c r="G284" i="31"/>
  <c r="E284" i="31"/>
  <c r="I283" i="31"/>
  <c r="G283" i="31"/>
  <c r="E283" i="31"/>
  <c r="I282" i="31"/>
  <c r="G282" i="31"/>
  <c r="E282" i="31"/>
  <c r="I281" i="31"/>
  <c r="G281" i="31"/>
  <c r="E281" i="31"/>
  <c r="I280" i="31"/>
  <c r="G280" i="31"/>
  <c r="E280" i="31"/>
  <c r="I279" i="31"/>
  <c r="G279" i="31"/>
  <c r="E279" i="31"/>
  <c r="I278" i="31"/>
  <c r="G278" i="31"/>
  <c r="E278" i="31"/>
  <c r="I277" i="31"/>
  <c r="G277" i="31"/>
  <c r="E277" i="31"/>
  <c r="I276" i="31"/>
  <c r="G276" i="31"/>
  <c r="E276" i="31"/>
  <c r="I275" i="31"/>
  <c r="G275" i="31"/>
  <c r="E275" i="31"/>
  <c r="H257" i="31"/>
  <c r="F257" i="31"/>
  <c r="D257" i="31"/>
  <c r="I256" i="31"/>
  <c r="G256" i="31"/>
  <c r="E256" i="31"/>
  <c r="I252" i="31"/>
  <c r="G252" i="31"/>
  <c r="E252" i="31"/>
  <c r="I251" i="31"/>
  <c r="G251" i="31"/>
  <c r="E251" i="31"/>
  <c r="I250" i="31"/>
  <c r="G250" i="31"/>
  <c r="E250" i="31"/>
  <c r="I249" i="31"/>
  <c r="G249" i="31"/>
  <c r="E249" i="31"/>
  <c r="I248" i="31"/>
  <c r="G248" i="31"/>
  <c r="E248" i="31"/>
  <c r="I247" i="31"/>
  <c r="G247" i="31"/>
  <c r="E247" i="31"/>
  <c r="I246" i="31"/>
  <c r="G246" i="31"/>
  <c r="E246" i="31"/>
  <c r="I245" i="31"/>
  <c r="G245" i="31"/>
  <c r="E245" i="31"/>
  <c r="I244" i="31"/>
  <c r="G244" i="31"/>
  <c r="E244" i="31"/>
  <c r="I243" i="31"/>
  <c r="G243" i="31"/>
  <c r="E243" i="31"/>
  <c r="I242" i="31"/>
  <c r="G242" i="31"/>
  <c r="E242" i="31"/>
  <c r="I241" i="31"/>
  <c r="G241" i="31"/>
  <c r="E241" i="31"/>
  <c r="I240" i="31"/>
  <c r="G240" i="31"/>
  <c r="E240" i="31"/>
  <c r="I239" i="31"/>
  <c r="G239" i="31"/>
  <c r="E239" i="31"/>
  <c r="I238" i="31"/>
  <c r="G238" i="31"/>
  <c r="E238" i="31"/>
  <c r="I237" i="31"/>
  <c r="G237" i="31"/>
  <c r="E237" i="31"/>
  <c r="I236" i="31"/>
  <c r="G236" i="31"/>
  <c r="E236" i="31"/>
  <c r="I235" i="31"/>
  <c r="G235" i="31"/>
  <c r="E235" i="31"/>
  <c r="I234" i="31"/>
  <c r="G234" i="31"/>
  <c r="E234" i="31"/>
  <c r="I233" i="31"/>
  <c r="G233" i="31"/>
  <c r="E233" i="31"/>
  <c r="I232" i="31"/>
  <c r="G232" i="31"/>
  <c r="E232" i="31"/>
  <c r="I231" i="31"/>
  <c r="G231" i="31"/>
  <c r="E231" i="31"/>
  <c r="B257" i="31"/>
  <c r="H213" i="31"/>
  <c r="F213" i="31"/>
  <c r="D213" i="31"/>
  <c r="I212" i="31"/>
  <c r="G212" i="31"/>
  <c r="E212" i="31"/>
  <c r="I208" i="31"/>
  <c r="G208" i="31"/>
  <c r="E208" i="31"/>
  <c r="I207" i="31"/>
  <c r="G207" i="31"/>
  <c r="E207" i="31"/>
  <c r="I206" i="31"/>
  <c r="G206" i="31"/>
  <c r="E206" i="31"/>
  <c r="I205" i="31"/>
  <c r="G205" i="31"/>
  <c r="E205" i="31"/>
  <c r="I204" i="31"/>
  <c r="G204" i="31"/>
  <c r="E204" i="31"/>
  <c r="I203" i="31"/>
  <c r="G203" i="31"/>
  <c r="E203" i="31"/>
  <c r="I202" i="31"/>
  <c r="G202" i="31"/>
  <c r="E202" i="31"/>
  <c r="I201" i="31"/>
  <c r="G201" i="31"/>
  <c r="E201" i="31"/>
  <c r="I200" i="31"/>
  <c r="G200" i="31"/>
  <c r="E200" i="31"/>
  <c r="I199" i="31"/>
  <c r="G199" i="31"/>
  <c r="E199" i="31"/>
  <c r="I198" i="31"/>
  <c r="G198" i="31"/>
  <c r="E198" i="31"/>
  <c r="I197" i="31"/>
  <c r="G197" i="31"/>
  <c r="E197" i="31"/>
  <c r="I196" i="31"/>
  <c r="G196" i="31"/>
  <c r="E196" i="31"/>
  <c r="I195" i="31"/>
  <c r="G195" i="31"/>
  <c r="E195" i="31"/>
  <c r="I194" i="31"/>
  <c r="G194" i="31"/>
  <c r="E194" i="31"/>
  <c r="I193" i="31"/>
  <c r="G193" i="31"/>
  <c r="E193" i="31"/>
  <c r="I192" i="31"/>
  <c r="G192" i="31"/>
  <c r="E192" i="31"/>
  <c r="I191" i="31"/>
  <c r="G191" i="31"/>
  <c r="E191" i="31"/>
  <c r="I190" i="31"/>
  <c r="G190" i="31"/>
  <c r="E190" i="31"/>
  <c r="I189" i="31"/>
  <c r="G189" i="31"/>
  <c r="E189" i="31"/>
  <c r="I188" i="31"/>
  <c r="G188" i="31"/>
  <c r="E188" i="31"/>
  <c r="I187" i="31"/>
  <c r="G187" i="31"/>
  <c r="E187" i="31"/>
  <c r="H169" i="31"/>
  <c r="F169" i="31"/>
  <c r="D169" i="31"/>
  <c r="I168" i="31"/>
  <c r="G168" i="31"/>
  <c r="E168" i="31"/>
  <c r="I164" i="31"/>
  <c r="G164" i="31"/>
  <c r="E164" i="31"/>
  <c r="I163" i="31"/>
  <c r="G163" i="31"/>
  <c r="E163" i="31"/>
  <c r="I162" i="31"/>
  <c r="G162" i="31"/>
  <c r="E162" i="31"/>
  <c r="I161" i="31"/>
  <c r="G161" i="31"/>
  <c r="E161" i="31"/>
  <c r="I160" i="31"/>
  <c r="G160" i="31"/>
  <c r="E160" i="31"/>
  <c r="I159" i="31"/>
  <c r="G159" i="31"/>
  <c r="E159" i="31"/>
  <c r="I158" i="31"/>
  <c r="G158" i="31"/>
  <c r="E158" i="31"/>
  <c r="I157" i="31"/>
  <c r="G157" i="31"/>
  <c r="E157" i="31"/>
  <c r="I156" i="31"/>
  <c r="G156" i="31"/>
  <c r="E156" i="31"/>
  <c r="I155" i="31"/>
  <c r="G155" i="31"/>
  <c r="E155" i="31"/>
  <c r="I154" i="31"/>
  <c r="G154" i="31"/>
  <c r="E154" i="31"/>
  <c r="I153" i="31"/>
  <c r="G153" i="31"/>
  <c r="E153" i="31"/>
  <c r="I152" i="31"/>
  <c r="G152" i="31"/>
  <c r="E152" i="31"/>
  <c r="I151" i="31"/>
  <c r="G151" i="31"/>
  <c r="E151" i="31"/>
  <c r="I150" i="31"/>
  <c r="G150" i="31"/>
  <c r="E150" i="31"/>
  <c r="I149" i="31"/>
  <c r="G149" i="31"/>
  <c r="E149" i="31"/>
  <c r="I148" i="31"/>
  <c r="G148" i="31"/>
  <c r="E148" i="31"/>
  <c r="I147" i="31"/>
  <c r="G147" i="31"/>
  <c r="E147" i="31"/>
  <c r="I146" i="31"/>
  <c r="G146" i="31"/>
  <c r="E146" i="31"/>
  <c r="I145" i="31"/>
  <c r="G145" i="31"/>
  <c r="E145" i="31"/>
  <c r="I144" i="31"/>
  <c r="G144" i="31"/>
  <c r="E144" i="31"/>
  <c r="I143" i="31"/>
  <c r="G143" i="31"/>
  <c r="E143" i="31"/>
  <c r="B169" i="31"/>
  <c r="H125" i="31"/>
  <c r="F125" i="31"/>
  <c r="D125" i="31"/>
  <c r="I124" i="31"/>
  <c r="G124" i="31"/>
  <c r="E124" i="31"/>
  <c r="I120" i="31"/>
  <c r="G120" i="31"/>
  <c r="E120" i="31"/>
  <c r="I119" i="31"/>
  <c r="G119" i="31"/>
  <c r="E119" i="31"/>
  <c r="I118" i="31"/>
  <c r="G118" i="31"/>
  <c r="E118" i="31"/>
  <c r="I117" i="31"/>
  <c r="G117" i="31"/>
  <c r="E117" i="31"/>
  <c r="I116" i="31"/>
  <c r="G116" i="31"/>
  <c r="E116" i="31"/>
  <c r="I115" i="31"/>
  <c r="G115" i="31"/>
  <c r="E115" i="31"/>
  <c r="I114" i="31"/>
  <c r="G114" i="31"/>
  <c r="E114" i="31"/>
  <c r="I113" i="31"/>
  <c r="G113" i="31"/>
  <c r="E113" i="31"/>
  <c r="I112" i="31"/>
  <c r="G112" i="31"/>
  <c r="E112" i="31"/>
  <c r="I111" i="31"/>
  <c r="G111" i="31"/>
  <c r="E111" i="31"/>
  <c r="I110" i="31"/>
  <c r="G110" i="31"/>
  <c r="E110" i="31"/>
  <c r="I109" i="31"/>
  <c r="G109" i="31"/>
  <c r="E109" i="31"/>
  <c r="I108" i="31"/>
  <c r="G108" i="31"/>
  <c r="E108" i="31"/>
  <c r="I107" i="31"/>
  <c r="G107" i="31"/>
  <c r="E107" i="31"/>
  <c r="I106" i="31"/>
  <c r="G106" i="31"/>
  <c r="E106" i="31"/>
  <c r="I105" i="31"/>
  <c r="G105" i="31"/>
  <c r="E105" i="31"/>
  <c r="I104" i="31"/>
  <c r="G104" i="31"/>
  <c r="E104" i="31"/>
  <c r="I103" i="31"/>
  <c r="G103" i="31"/>
  <c r="E103" i="31"/>
  <c r="I102" i="31"/>
  <c r="G102" i="31"/>
  <c r="E102" i="31"/>
  <c r="I101" i="31"/>
  <c r="G101" i="31"/>
  <c r="E101" i="31"/>
  <c r="I100" i="31"/>
  <c r="G100" i="31"/>
  <c r="E100" i="31"/>
  <c r="I99" i="31"/>
  <c r="G99" i="31"/>
  <c r="E99" i="31"/>
  <c r="H81" i="31"/>
  <c r="F81" i="31"/>
  <c r="D81" i="31"/>
  <c r="I80" i="31"/>
  <c r="G80" i="31"/>
  <c r="E80" i="31"/>
  <c r="B80" i="31"/>
  <c r="I76" i="31"/>
  <c r="G76" i="31"/>
  <c r="E76" i="31"/>
  <c r="B76" i="31"/>
  <c r="I75" i="31"/>
  <c r="G75" i="31"/>
  <c r="E75" i="31"/>
  <c r="B75" i="31"/>
  <c r="I74" i="31"/>
  <c r="G74" i="31"/>
  <c r="E74" i="31"/>
  <c r="B74" i="31"/>
  <c r="I73" i="31"/>
  <c r="G73" i="31"/>
  <c r="E73" i="31"/>
  <c r="B73" i="31"/>
  <c r="I72" i="31"/>
  <c r="G72" i="31"/>
  <c r="E72" i="31"/>
  <c r="B72" i="31"/>
  <c r="I71" i="31"/>
  <c r="G71" i="31"/>
  <c r="E71" i="31"/>
  <c r="B71" i="31"/>
  <c r="I70" i="31"/>
  <c r="G70" i="31"/>
  <c r="E70" i="31"/>
  <c r="B70" i="31"/>
  <c r="I69" i="31"/>
  <c r="G69" i="31"/>
  <c r="E69" i="31"/>
  <c r="B69" i="31"/>
  <c r="I68" i="31"/>
  <c r="G68" i="31"/>
  <c r="E68" i="31"/>
  <c r="B68" i="31"/>
  <c r="I67" i="31"/>
  <c r="G67" i="31"/>
  <c r="E67" i="31"/>
  <c r="B67" i="31"/>
  <c r="I66" i="31"/>
  <c r="G66" i="31"/>
  <c r="E66" i="31"/>
  <c r="B66" i="31"/>
  <c r="I65" i="31"/>
  <c r="G65" i="31"/>
  <c r="E65" i="31"/>
  <c r="B65" i="31"/>
  <c r="I64" i="31"/>
  <c r="G64" i="31"/>
  <c r="E64" i="31"/>
  <c r="B64" i="31"/>
  <c r="I63" i="31"/>
  <c r="G63" i="31"/>
  <c r="E63" i="31"/>
  <c r="B63" i="31"/>
  <c r="I62" i="31"/>
  <c r="G62" i="31"/>
  <c r="E62" i="31"/>
  <c r="B62" i="31"/>
  <c r="I61" i="31"/>
  <c r="G61" i="31"/>
  <c r="E61" i="31"/>
  <c r="B61" i="31"/>
  <c r="I60" i="31"/>
  <c r="G60" i="31"/>
  <c r="E60" i="31"/>
  <c r="B60" i="31"/>
  <c r="I59" i="31"/>
  <c r="G59" i="31"/>
  <c r="E59" i="31"/>
  <c r="B59" i="31"/>
  <c r="I58" i="31"/>
  <c r="G58" i="31"/>
  <c r="E58" i="31"/>
  <c r="B58" i="31"/>
  <c r="I57" i="31"/>
  <c r="G57" i="31"/>
  <c r="E57" i="31"/>
  <c r="B57" i="31"/>
  <c r="I56" i="31"/>
  <c r="G56" i="31"/>
  <c r="E56" i="31"/>
  <c r="B56" i="31"/>
  <c r="I55" i="31"/>
  <c r="G55" i="31"/>
  <c r="E55" i="31"/>
  <c r="B55" i="31"/>
  <c r="F37" i="31"/>
  <c r="D37" i="31"/>
  <c r="B37" i="31"/>
  <c r="C28" i="31" s="1"/>
  <c r="H36" i="31"/>
  <c r="H32" i="31"/>
  <c r="H31" i="31"/>
  <c r="H30" i="31"/>
  <c r="H29" i="31"/>
  <c r="H28" i="31"/>
  <c r="H27" i="31"/>
  <c r="H26" i="31"/>
  <c r="H25" i="31"/>
  <c r="H24" i="31"/>
  <c r="H23" i="31"/>
  <c r="H22" i="31"/>
  <c r="H21" i="31"/>
  <c r="H20" i="31"/>
  <c r="H19" i="31"/>
  <c r="H18" i="31"/>
  <c r="H17" i="31"/>
  <c r="H16" i="31"/>
  <c r="H15" i="31"/>
  <c r="H14" i="31"/>
  <c r="H13" i="31"/>
  <c r="H12" i="31"/>
  <c r="H10" i="31"/>
  <c r="C4" i="31"/>
  <c r="C41" i="1"/>
  <c r="N1560" i="9" l="1"/>
  <c r="AF101" i="6"/>
  <c r="P1536" i="9"/>
  <c r="H31" i="39" s="1"/>
  <c r="I31" i="39" s="1"/>
  <c r="P1534" i="9"/>
  <c r="L1493" i="9"/>
  <c r="L1491" i="9"/>
  <c r="L1555" i="9"/>
  <c r="J1555" i="9"/>
  <c r="G81" i="31"/>
  <c r="I81" i="31"/>
  <c r="J1514" i="9"/>
  <c r="C17" i="31"/>
  <c r="B81" i="31"/>
  <c r="C74" i="31" s="1"/>
  <c r="C25" i="31"/>
  <c r="C32" i="31"/>
  <c r="C23" i="31"/>
  <c r="C13" i="31"/>
  <c r="C26" i="31"/>
  <c r="C15" i="31"/>
  <c r="P326" i="31"/>
  <c r="P325" i="31"/>
  <c r="P327" i="31"/>
  <c r="C21" i="31"/>
  <c r="C10" i="31"/>
  <c r="C19" i="31"/>
  <c r="G20" i="31"/>
  <c r="G25" i="31"/>
  <c r="C30" i="31"/>
  <c r="I22" i="31"/>
  <c r="I26" i="31"/>
  <c r="I30" i="31"/>
  <c r="G14" i="31"/>
  <c r="C12" i="31"/>
  <c r="C14" i="31"/>
  <c r="C16" i="31"/>
  <c r="C18" i="31"/>
  <c r="C20" i="31"/>
  <c r="C22" i="31"/>
  <c r="C24" i="31"/>
  <c r="G125" i="31"/>
  <c r="E169" i="31"/>
  <c r="E213" i="31"/>
  <c r="G477" i="31"/>
  <c r="E521" i="31"/>
  <c r="E565" i="31"/>
  <c r="I653" i="31"/>
  <c r="E741" i="31"/>
  <c r="E873" i="31"/>
  <c r="H37" i="31"/>
  <c r="G13" i="31"/>
  <c r="G15" i="31"/>
  <c r="G18" i="31"/>
  <c r="G19" i="31"/>
  <c r="G21" i="31"/>
  <c r="G24" i="31"/>
  <c r="G26" i="31"/>
  <c r="G28" i="31"/>
  <c r="G29" i="31"/>
  <c r="G30" i="31"/>
  <c r="G32" i="31"/>
  <c r="G36" i="31"/>
  <c r="W5" i="6"/>
  <c r="C30" i="10"/>
  <c r="C29" i="35"/>
  <c r="E1005" i="31"/>
  <c r="G23" i="31"/>
  <c r="G27" i="31"/>
  <c r="I28" i="31"/>
  <c r="G31" i="31"/>
  <c r="G12" i="31"/>
  <c r="G16" i="31"/>
  <c r="I14" i="31"/>
  <c r="G17" i="31"/>
  <c r="I18" i="31"/>
  <c r="G22" i="31"/>
  <c r="C250" i="31"/>
  <c r="C254" i="31"/>
  <c r="C255" i="31"/>
  <c r="C253" i="31"/>
  <c r="C602" i="31"/>
  <c r="C605" i="31"/>
  <c r="C607" i="31"/>
  <c r="C606" i="31"/>
  <c r="I1005" i="31"/>
  <c r="C36" i="31"/>
  <c r="C35" i="31"/>
  <c r="C33" i="31"/>
  <c r="C34" i="31"/>
  <c r="G213" i="31"/>
  <c r="E257" i="31"/>
  <c r="E301" i="31"/>
  <c r="C338" i="31"/>
  <c r="C343" i="31"/>
  <c r="C341" i="31"/>
  <c r="C342" i="31"/>
  <c r="G521" i="31"/>
  <c r="G565" i="31"/>
  <c r="E609" i="31"/>
  <c r="G741" i="31"/>
  <c r="C781" i="31"/>
  <c r="C783" i="31"/>
  <c r="C782" i="31"/>
  <c r="E917" i="31"/>
  <c r="E961" i="31"/>
  <c r="C1004" i="31"/>
  <c r="C1003" i="31"/>
  <c r="C1001" i="31"/>
  <c r="C981" i="31"/>
  <c r="C1002" i="31"/>
  <c r="G257" i="31"/>
  <c r="G301" i="31"/>
  <c r="E345" i="31"/>
  <c r="E389" i="31"/>
  <c r="C426" i="31"/>
  <c r="C430" i="31"/>
  <c r="C431" i="31"/>
  <c r="C429" i="31"/>
  <c r="I565" i="31"/>
  <c r="E653" i="31"/>
  <c r="C690" i="31"/>
  <c r="C693" i="31"/>
  <c r="C694" i="31"/>
  <c r="C695" i="31"/>
  <c r="I741" i="31"/>
  <c r="C828" i="31"/>
  <c r="C827" i="31"/>
  <c r="C826" i="31"/>
  <c r="C825" i="31"/>
  <c r="I873" i="31"/>
  <c r="G917" i="31"/>
  <c r="C916" i="31"/>
  <c r="C914" i="31"/>
  <c r="C913" i="31"/>
  <c r="C915" i="31"/>
  <c r="G10" i="31"/>
  <c r="I16" i="31"/>
  <c r="I20" i="31"/>
  <c r="I24" i="31"/>
  <c r="I32" i="31"/>
  <c r="E125" i="31"/>
  <c r="C162" i="31"/>
  <c r="C166" i="31"/>
  <c r="C167" i="31"/>
  <c r="C165" i="31"/>
  <c r="G389" i="31"/>
  <c r="E433" i="31"/>
  <c r="E477" i="31"/>
  <c r="C514" i="31"/>
  <c r="C520" i="31"/>
  <c r="C517" i="31"/>
  <c r="C518" i="31"/>
  <c r="C519" i="31"/>
  <c r="G653" i="31"/>
  <c r="E697" i="31"/>
  <c r="C738" i="31"/>
  <c r="C739" i="31"/>
  <c r="C737" i="31"/>
  <c r="E829" i="31"/>
  <c r="I961" i="31"/>
  <c r="G1005" i="31"/>
  <c r="K37" i="31"/>
  <c r="I477" i="31"/>
  <c r="I389" i="31"/>
  <c r="I301" i="31"/>
  <c r="I257" i="31"/>
  <c r="I213" i="31"/>
  <c r="I125" i="31"/>
  <c r="G609" i="31"/>
  <c r="I697" i="31"/>
  <c r="G697" i="31"/>
  <c r="G785" i="31"/>
  <c r="G829" i="31"/>
  <c r="G873" i="31"/>
  <c r="I917" i="31"/>
  <c r="G961" i="31"/>
  <c r="I521" i="31"/>
  <c r="G433" i="31"/>
  <c r="G345" i="31"/>
  <c r="I345" i="31"/>
  <c r="G169" i="31"/>
  <c r="E81" i="31"/>
  <c r="E13" i="31"/>
  <c r="E15" i="31"/>
  <c r="E17" i="31"/>
  <c r="E19" i="31"/>
  <c r="E21" i="31"/>
  <c r="E23" i="31"/>
  <c r="E25" i="31"/>
  <c r="E27" i="31"/>
  <c r="E29" i="31"/>
  <c r="E31" i="31"/>
  <c r="E36" i="31"/>
  <c r="E12" i="31"/>
  <c r="E14" i="31"/>
  <c r="E16" i="31"/>
  <c r="E18" i="31"/>
  <c r="E20" i="31"/>
  <c r="E22" i="31"/>
  <c r="E24" i="31"/>
  <c r="E26" i="31"/>
  <c r="E28" i="31"/>
  <c r="E30" i="31"/>
  <c r="C1000" i="31"/>
  <c r="C912" i="31"/>
  <c r="C824" i="31"/>
  <c r="C692" i="31"/>
  <c r="C604" i="31"/>
  <c r="C516" i="31"/>
  <c r="C428" i="31"/>
  <c r="C340" i="31"/>
  <c r="C252" i="31"/>
  <c r="C164" i="31"/>
  <c r="E32" i="31"/>
  <c r="C143" i="31"/>
  <c r="C169" i="31" s="1"/>
  <c r="C145" i="31"/>
  <c r="C147" i="31"/>
  <c r="C149" i="31"/>
  <c r="C151" i="31"/>
  <c r="C153" i="31"/>
  <c r="C155" i="31"/>
  <c r="C157" i="31"/>
  <c r="C159" i="31"/>
  <c r="C161" i="31"/>
  <c r="C163" i="31"/>
  <c r="C168" i="31"/>
  <c r="C231" i="31"/>
  <c r="C257" i="31" s="1"/>
  <c r="C233" i="31"/>
  <c r="C235" i="31"/>
  <c r="C237" i="31"/>
  <c r="C239" i="31"/>
  <c r="C241" i="31"/>
  <c r="C243" i="31"/>
  <c r="C245" i="31"/>
  <c r="C247" i="31"/>
  <c r="C249" i="31"/>
  <c r="C251" i="31"/>
  <c r="C256" i="31"/>
  <c r="C319" i="31"/>
  <c r="C345" i="31" s="1"/>
  <c r="C321" i="31"/>
  <c r="C323" i="31"/>
  <c r="C325" i="31"/>
  <c r="C327" i="31"/>
  <c r="C329" i="31"/>
  <c r="C331" i="31"/>
  <c r="C333" i="31"/>
  <c r="C335" i="31"/>
  <c r="C337" i="31"/>
  <c r="C339" i="31"/>
  <c r="C344" i="31"/>
  <c r="C407" i="31"/>
  <c r="C433" i="31" s="1"/>
  <c r="C409" i="31"/>
  <c r="C411" i="31"/>
  <c r="C413" i="31"/>
  <c r="C415" i="31"/>
  <c r="C417" i="31"/>
  <c r="C419" i="31"/>
  <c r="C421" i="31"/>
  <c r="C423" i="31"/>
  <c r="C425" i="31"/>
  <c r="C427" i="31"/>
  <c r="C432" i="31"/>
  <c r="C495" i="31"/>
  <c r="C521" i="31" s="1"/>
  <c r="C497" i="31"/>
  <c r="C499" i="31"/>
  <c r="C501" i="31"/>
  <c r="C503" i="31"/>
  <c r="C505" i="31"/>
  <c r="C507" i="31"/>
  <c r="C509" i="31"/>
  <c r="C511" i="31"/>
  <c r="C513" i="31"/>
  <c r="C515" i="31"/>
  <c r="C583" i="31"/>
  <c r="C609" i="31" s="1"/>
  <c r="C585" i="31"/>
  <c r="C587" i="31"/>
  <c r="C589" i="31"/>
  <c r="C591" i="31"/>
  <c r="C593" i="31"/>
  <c r="C595" i="31"/>
  <c r="C597" i="31"/>
  <c r="C599" i="31"/>
  <c r="C601" i="31"/>
  <c r="C603" i="31"/>
  <c r="C608" i="31"/>
  <c r="C671" i="31"/>
  <c r="C697" i="31" s="1"/>
  <c r="C673" i="31"/>
  <c r="C675" i="31"/>
  <c r="C677" i="31"/>
  <c r="C679" i="31"/>
  <c r="C681" i="31"/>
  <c r="C683" i="31"/>
  <c r="C685" i="31"/>
  <c r="C687" i="31"/>
  <c r="C689" i="31"/>
  <c r="C691" i="31"/>
  <c r="C696" i="31"/>
  <c r="C804" i="31"/>
  <c r="C806" i="31"/>
  <c r="C808" i="31"/>
  <c r="C810" i="31"/>
  <c r="C812" i="31"/>
  <c r="C814" i="31"/>
  <c r="C816" i="31"/>
  <c r="C818" i="31"/>
  <c r="C820" i="31"/>
  <c r="C822" i="31"/>
  <c r="C892" i="31"/>
  <c r="C894" i="31"/>
  <c r="C896" i="31"/>
  <c r="C898" i="31"/>
  <c r="C900" i="31"/>
  <c r="C902" i="31"/>
  <c r="C904" i="31"/>
  <c r="C906" i="31"/>
  <c r="C908" i="31"/>
  <c r="C910" i="31"/>
  <c r="C980" i="31"/>
  <c r="C982" i="31"/>
  <c r="C984" i="31"/>
  <c r="C986" i="31"/>
  <c r="C988" i="31"/>
  <c r="C990" i="31"/>
  <c r="C992" i="31"/>
  <c r="C994" i="31"/>
  <c r="C996" i="31"/>
  <c r="C998" i="31"/>
  <c r="C144" i="31"/>
  <c r="C146" i="31"/>
  <c r="C148" i="31"/>
  <c r="C150" i="31"/>
  <c r="C152" i="31"/>
  <c r="C154" i="31"/>
  <c r="C156" i="31"/>
  <c r="C158" i="31"/>
  <c r="C160" i="31"/>
  <c r="C232" i="31"/>
  <c r="C234" i="31"/>
  <c r="C236" i="31"/>
  <c r="C238" i="31"/>
  <c r="C240" i="31"/>
  <c r="C242" i="31"/>
  <c r="C244" i="31"/>
  <c r="C246" i="31"/>
  <c r="C248" i="31"/>
  <c r="C320" i="31"/>
  <c r="C322" i="31"/>
  <c r="C324" i="31"/>
  <c r="C326" i="31"/>
  <c r="C328" i="31"/>
  <c r="C330" i="31"/>
  <c r="C332" i="31"/>
  <c r="C334" i="31"/>
  <c r="C336" i="31"/>
  <c r="C408" i="31"/>
  <c r="C410" i="31"/>
  <c r="C412" i="31"/>
  <c r="C414" i="31"/>
  <c r="C416" i="31"/>
  <c r="C418" i="31"/>
  <c r="C420" i="31"/>
  <c r="C422" i="31"/>
  <c r="C424" i="31"/>
  <c r="C496" i="31"/>
  <c r="C498" i="31"/>
  <c r="C500" i="31"/>
  <c r="C502" i="31"/>
  <c r="C504" i="31"/>
  <c r="C506" i="31"/>
  <c r="C508" i="31"/>
  <c r="C510" i="31"/>
  <c r="C512" i="31"/>
  <c r="C584" i="31"/>
  <c r="C586" i="31"/>
  <c r="C588" i="31"/>
  <c r="C590" i="31"/>
  <c r="C592" i="31"/>
  <c r="C594" i="31"/>
  <c r="C596" i="31"/>
  <c r="C598" i="31"/>
  <c r="C600" i="31"/>
  <c r="C672" i="31"/>
  <c r="C674" i="31"/>
  <c r="C676" i="31"/>
  <c r="C678" i="31"/>
  <c r="C680" i="31"/>
  <c r="C682" i="31"/>
  <c r="C684" i="31"/>
  <c r="C686" i="31"/>
  <c r="C688" i="31"/>
  <c r="C803" i="31"/>
  <c r="C829" i="31" s="1"/>
  <c r="C805" i="31"/>
  <c r="C807" i="31"/>
  <c r="C809" i="31"/>
  <c r="C811" i="31"/>
  <c r="C813" i="31"/>
  <c r="C815" i="31"/>
  <c r="C817" i="31"/>
  <c r="C819" i="31"/>
  <c r="C821" i="31"/>
  <c r="C823" i="31"/>
  <c r="C891" i="31"/>
  <c r="C917" i="31" s="1"/>
  <c r="C893" i="31"/>
  <c r="C895" i="31"/>
  <c r="C897" i="31"/>
  <c r="C899" i="31"/>
  <c r="C901" i="31"/>
  <c r="C903" i="31"/>
  <c r="C905" i="31"/>
  <c r="C907" i="31"/>
  <c r="C909" i="31"/>
  <c r="C911" i="31"/>
  <c r="C979" i="31"/>
  <c r="C1005" i="31" s="1"/>
  <c r="C983" i="31"/>
  <c r="C985" i="31"/>
  <c r="C987" i="31"/>
  <c r="C989" i="31"/>
  <c r="C991" i="31"/>
  <c r="C993" i="31"/>
  <c r="C995" i="31"/>
  <c r="C997" i="31"/>
  <c r="C999" i="31"/>
  <c r="C27" i="31"/>
  <c r="C29" i="31"/>
  <c r="C31" i="31"/>
  <c r="I966" i="31"/>
  <c r="N966" i="31" s="1"/>
  <c r="I790" i="31"/>
  <c r="I829" i="31"/>
  <c r="I609" i="31"/>
  <c r="I433" i="31"/>
  <c r="I169" i="31"/>
  <c r="I702" i="31"/>
  <c r="I878" i="31"/>
  <c r="N878" i="31" s="1"/>
  <c r="I922" i="31"/>
  <c r="I658" i="31"/>
  <c r="N614" i="31"/>
  <c r="N746" i="31"/>
  <c r="C779" i="31"/>
  <c r="C778" i="31"/>
  <c r="C777" i="31"/>
  <c r="C776" i="31"/>
  <c r="C775" i="31"/>
  <c r="C774" i="31"/>
  <c r="C773" i="31"/>
  <c r="C772" i="31"/>
  <c r="C771" i="31"/>
  <c r="C770" i="31"/>
  <c r="C769" i="31"/>
  <c r="C768" i="31"/>
  <c r="C767" i="31"/>
  <c r="C766" i="31"/>
  <c r="C765" i="31"/>
  <c r="C764" i="31"/>
  <c r="C763" i="31"/>
  <c r="C762" i="31"/>
  <c r="C761" i="31"/>
  <c r="C760" i="31"/>
  <c r="C759" i="31"/>
  <c r="C785" i="31" s="1"/>
  <c r="N834" i="31"/>
  <c r="N1010" i="31"/>
  <c r="E10" i="31"/>
  <c r="B125" i="31"/>
  <c r="B213" i="31"/>
  <c r="B301" i="31"/>
  <c r="B389" i="31"/>
  <c r="B477" i="31"/>
  <c r="B565" i="31"/>
  <c r="B653" i="31"/>
  <c r="C716" i="31"/>
  <c r="C717" i="31"/>
  <c r="C718" i="31"/>
  <c r="C719" i="31"/>
  <c r="C720" i="31"/>
  <c r="C721" i="31"/>
  <c r="C722" i="31"/>
  <c r="C723" i="31"/>
  <c r="C724" i="31"/>
  <c r="C725" i="31"/>
  <c r="C726" i="31"/>
  <c r="C727" i="31"/>
  <c r="C728" i="31"/>
  <c r="C729" i="31"/>
  <c r="C730" i="31"/>
  <c r="C731" i="31"/>
  <c r="C732" i="31"/>
  <c r="C733" i="31"/>
  <c r="C734" i="31"/>
  <c r="C735" i="31"/>
  <c r="C736" i="31"/>
  <c r="C740" i="31"/>
  <c r="B1049" i="31"/>
  <c r="B1137" i="31"/>
  <c r="B1225" i="31"/>
  <c r="I1313" i="31"/>
  <c r="E1313" i="31"/>
  <c r="H1313" i="31"/>
  <c r="I1401" i="31"/>
  <c r="E1401" i="31"/>
  <c r="H1401" i="31"/>
  <c r="I1490" i="31"/>
  <c r="E1490" i="31"/>
  <c r="H1490" i="31"/>
  <c r="C715" i="31"/>
  <c r="C741" i="31" s="1"/>
  <c r="E785" i="31"/>
  <c r="I785" i="31"/>
  <c r="C780" i="31"/>
  <c r="C784" i="31"/>
  <c r="B873" i="31"/>
  <c r="B961" i="31"/>
  <c r="E1049" i="31"/>
  <c r="H1093" i="31"/>
  <c r="I36" i="31"/>
  <c r="I1137" i="31"/>
  <c r="E1137" i="31"/>
  <c r="H1181" i="31"/>
  <c r="I1181" i="31"/>
  <c r="G1225" i="31"/>
  <c r="B1093" i="31"/>
  <c r="B1181" i="31"/>
  <c r="E1225" i="31"/>
  <c r="B1269" i="31"/>
  <c r="B1357" i="31"/>
  <c r="B1445" i="31"/>
  <c r="I1093" i="31"/>
  <c r="I1269" i="31"/>
  <c r="I1445" i="31"/>
  <c r="B1313" i="31"/>
  <c r="B1401" i="31"/>
  <c r="B1490" i="31"/>
  <c r="H1269" i="31"/>
  <c r="H1357" i="31"/>
  <c r="I1357" i="31"/>
  <c r="H1445" i="31"/>
  <c r="I369" i="9"/>
  <c r="I465" i="7"/>
  <c r="I153" i="7"/>
  <c r="M93" i="30"/>
  <c r="X6" i="6" s="1"/>
  <c r="G65" i="30"/>
  <c r="G63" i="30"/>
  <c r="N62" i="30"/>
  <c r="G62" i="30"/>
  <c r="C62" i="30"/>
  <c r="G23" i="30"/>
  <c r="L23" i="30" s="1"/>
  <c r="L33" i="30" s="1"/>
  <c r="I120" i="11"/>
  <c r="I984" i="9"/>
  <c r="I75" i="7"/>
  <c r="M93" i="29"/>
  <c r="G65" i="29"/>
  <c r="G63" i="29"/>
  <c r="N62" i="29"/>
  <c r="G62" i="29"/>
  <c r="C62" i="29"/>
  <c r="G23" i="29"/>
  <c r="L23" i="29" s="1"/>
  <c r="L33" i="29" s="1"/>
  <c r="I161" i="11"/>
  <c r="M93" i="28"/>
  <c r="T6" i="6" s="1"/>
  <c r="G65" i="28"/>
  <c r="G63" i="28"/>
  <c r="N62" i="28"/>
  <c r="G62" i="28"/>
  <c r="C62" i="28"/>
  <c r="G23" i="28"/>
  <c r="L23" i="28" s="1"/>
  <c r="L33" i="28" s="1"/>
  <c r="I284" i="11"/>
  <c r="M93" i="27"/>
  <c r="G65" i="27"/>
  <c r="G63" i="27"/>
  <c r="N62" i="27"/>
  <c r="G62" i="27"/>
  <c r="C62" i="27"/>
  <c r="G23" i="27"/>
  <c r="L23" i="27" s="1"/>
  <c r="L33" i="27" s="1"/>
  <c r="I1230" i="9"/>
  <c r="M93" i="26"/>
  <c r="G65" i="26"/>
  <c r="G63" i="26"/>
  <c r="N62" i="26"/>
  <c r="G62" i="26"/>
  <c r="C62" i="26"/>
  <c r="G23" i="26"/>
  <c r="L23" i="26" s="1"/>
  <c r="L33" i="26" s="1"/>
  <c r="I448" i="11"/>
  <c r="I407" i="11"/>
  <c r="I1066" i="9"/>
  <c r="I1025" i="9"/>
  <c r="I1312" i="9"/>
  <c r="I1271" i="9"/>
  <c r="I231" i="7"/>
  <c r="I430" i="2"/>
  <c r="M93" i="25"/>
  <c r="B6" i="6" s="1"/>
  <c r="G65" i="25"/>
  <c r="G63" i="25"/>
  <c r="N62" i="25"/>
  <c r="G62" i="25"/>
  <c r="C62" i="25"/>
  <c r="G23" i="25"/>
  <c r="L23" i="25" s="1"/>
  <c r="L33" i="25" s="1"/>
  <c r="I202" i="11"/>
  <c r="I410" i="9"/>
  <c r="I451" i="9"/>
  <c r="I859" i="2"/>
  <c r="I469" i="2"/>
  <c r="M89" i="24"/>
  <c r="G61" i="24"/>
  <c r="G59" i="24"/>
  <c r="N58" i="24"/>
  <c r="G58" i="24"/>
  <c r="C58" i="24"/>
  <c r="G37" i="24"/>
  <c r="L37" i="24" s="1"/>
  <c r="G33" i="24"/>
  <c r="L33" i="24" s="1"/>
  <c r="G27" i="24"/>
  <c r="L27" i="24" s="1"/>
  <c r="G23" i="24"/>
  <c r="L23" i="24" s="1"/>
  <c r="I582" i="7"/>
  <c r="M93" i="23"/>
  <c r="G65" i="23"/>
  <c r="G63" i="23"/>
  <c r="N62" i="23"/>
  <c r="G62" i="23"/>
  <c r="C62" i="23"/>
  <c r="G23" i="23"/>
  <c r="L23" i="23" s="1"/>
  <c r="L33" i="23" s="1"/>
  <c r="I192" i="7"/>
  <c r="I309" i="7"/>
  <c r="P1495" i="9" l="1"/>
  <c r="H38" i="39" s="1"/>
  <c r="P1493" i="9"/>
  <c r="P1494" i="9"/>
  <c r="G38" i="39" s="1"/>
  <c r="L1514" i="9"/>
  <c r="G29" i="32"/>
  <c r="C37" i="31"/>
  <c r="C75" i="31"/>
  <c r="C80" i="31"/>
  <c r="C66" i="31"/>
  <c r="C59" i="31"/>
  <c r="C60" i="31"/>
  <c r="C61" i="31"/>
  <c r="C77" i="31"/>
  <c r="C68" i="31"/>
  <c r="C67" i="31"/>
  <c r="C76" i="31"/>
  <c r="C58" i="31"/>
  <c r="C69" i="31"/>
  <c r="C78" i="31"/>
  <c r="C70" i="31"/>
  <c r="C62" i="31"/>
  <c r="C71" i="31"/>
  <c r="C63" i="31"/>
  <c r="C55" i="31"/>
  <c r="C81" i="31" s="1"/>
  <c r="C79" i="31"/>
  <c r="C72" i="31"/>
  <c r="C64" i="31"/>
  <c r="C56" i="31"/>
  <c r="C73" i="31"/>
  <c r="C65" i="31"/>
  <c r="C57" i="31"/>
  <c r="Q326" i="31"/>
  <c r="R326" i="31" s="1"/>
  <c r="G37" i="31"/>
  <c r="C847" i="31"/>
  <c r="C873" i="31" s="1"/>
  <c r="C869" i="31"/>
  <c r="C870" i="31"/>
  <c r="C871" i="31"/>
  <c r="C276" i="31"/>
  <c r="C299" i="31"/>
  <c r="C298" i="31"/>
  <c r="C297" i="31"/>
  <c r="C540" i="31"/>
  <c r="C562" i="31"/>
  <c r="C561" i="31"/>
  <c r="C563" i="31"/>
  <c r="C188" i="31"/>
  <c r="C211" i="31"/>
  <c r="C209" i="31"/>
  <c r="C210" i="31"/>
  <c r="C452" i="31"/>
  <c r="C474" i="31"/>
  <c r="C475" i="31"/>
  <c r="C473" i="31"/>
  <c r="C100" i="31"/>
  <c r="C123" i="31"/>
  <c r="C122" i="31"/>
  <c r="C121" i="31"/>
  <c r="C935" i="31"/>
  <c r="C961" i="31" s="1"/>
  <c r="C957" i="31"/>
  <c r="C959" i="31"/>
  <c r="C958" i="31"/>
  <c r="C364" i="31"/>
  <c r="C387" i="31"/>
  <c r="C385" i="31"/>
  <c r="C386" i="31"/>
  <c r="C628" i="31"/>
  <c r="C651" i="31"/>
  <c r="C649" i="31"/>
  <c r="C650" i="31"/>
  <c r="K648" i="11"/>
  <c r="K647" i="11"/>
  <c r="K646" i="11"/>
  <c r="K645" i="11"/>
  <c r="K644" i="11"/>
  <c r="K643" i="11"/>
  <c r="K642" i="11"/>
  <c r="K641" i="11"/>
  <c r="K640" i="11"/>
  <c r="K639" i="11"/>
  <c r="K638" i="11"/>
  <c r="K637" i="11"/>
  <c r="K636" i="11"/>
  <c r="K635" i="11"/>
  <c r="K634" i="11"/>
  <c r="K633" i="11"/>
  <c r="K632" i="11"/>
  <c r="K631" i="11"/>
  <c r="K630" i="11"/>
  <c r="K629" i="11"/>
  <c r="K628" i="11"/>
  <c r="K627" i="11"/>
  <c r="K626" i="11"/>
  <c r="K180" i="11"/>
  <c r="K197" i="11"/>
  <c r="K196" i="11"/>
  <c r="K195" i="11"/>
  <c r="K194" i="11"/>
  <c r="K193" i="11"/>
  <c r="K192" i="11"/>
  <c r="K191" i="11"/>
  <c r="K190" i="11"/>
  <c r="K189" i="11"/>
  <c r="K188" i="11"/>
  <c r="K187" i="11"/>
  <c r="K186" i="11"/>
  <c r="K185" i="11"/>
  <c r="K184" i="11"/>
  <c r="K183" i="11"/>
  <c r="K182" i="11"/>
  <c r="K181" i="11"/>
  <c r="K179" i="11"/>
  <c r="K178" i="11"/>
  <c r="K177" i="11"/>
  <c r="K176" i="11"/>
  <c r="K175" i="11"/>
  <c r="K435" i="11"/>
  <c r="K443" i="11"/>
  <c r="K442" i="11"/>
  <c r="K441" i="11"/>
  <c r="K440" i="11"/>
  <c r="K439" i="11"/>
  <c r="K438" i="11"/>
  <c r="K437" i="11"/>
  <c r="K436" i="11"/>
  <c r="K433" i="11"/>
  <c r="K431" i="11"/>
  <c r="K429" i="11"/>
  <c r="K427" i="11"/>
  <c r="K425" i="11"/>
  <c r="K423" i="11"/>
  <c r="K421" i="11"/>
  <c r="K434" i="11"/>
  <c r="K432" i="11"/>
  <c r="K430" i="11"/>
  <c r="K428" i="11"/>
  <c r="K426" i="11"/>
  <c r="K424" i="11"/>
  <c r="K422" i="11"/>
  <c r="K103" i="11"/>
  <c r="K93" i="11"/>
  <c r="K102" i="11"/>
  <c r="K101" i="11"/>
  <c r="K100" i="11"/>
  <c r="K99" i="11"/>
  <c r="K98" i="11"/>
  <c r="K97" i="11"/>
  <c r="K96" i="11"/>
  <c r="K95" i="11"/>
  <c r="K94" i="11"/>
  <c r="K115" i="11"/>
  <c r="K114" i="11"/>
  <c r="K113" i="11"/>
  <c r="K112" i="11"/>
  <c r="K111" i="11"/>
  <c r="K110" i="11"/>
  <c r="K109" i="11"/>
  <c r="K108" i="11"/>
  <c r="K107" i="11"/>
  <c r="K106" i="11"/>
  <c r="K105" i="11"/>
  <c r="K104" i="11"/>
  <c r="K400" i="11"/>
  <c r="K402" i="11"/>
  <c r="K401" i="11"/>
  <c r="K399" i="11"/>
  <c r="K398" i="11"/>
  <c r="K397" i="11"/>
  <c r="K396" i="11"/>
  <c r="K395" i="11"/>
  <c r="K394" i="11"/>
  <c r="K393" i="11"/>
  <c r="K392" i="11"/>
  <c r="K391" i="11"/>
  <c r="K390" i="11"/>
  <c r="K389" i="11"/>
  <c r="K388" i="11"/>
  <c r="K387" i="11"/>
  <c r="K386" i="11"/>
  <c r="K385" i="11"/>
  <c r="K384" i="11"/>
  <c r="K383" i="11"/>
  <c r="K382" i="11"/>
  <c r="K381" i="11"/>
  <c r="K380" i="11"/>
  <c r="K261" i="11"/>
  <c r="K260" i="11"/>
  <c r="K259" i="11"/>
  <c r="K258" i="11"/>
  <c r="K257" i="11"/>
  <c r="K279" i="11"/>
  <c r="K278" i="11"/>
  <c r="K277" i="11"/>
  <c r="K276" i="11"/>
  <c r="K275" i="11"/>
  <c r="K274" i="11"/>
  <c r="K273" i="11"/>
  <c r="K272" i="11"/>
  <c r="K271" i="11"/>
  <c r="K270" i="11"/>
  <c r="K269" i="11"/>
  <c r="K268" i="11"/>
  <c r="K267" i="11"/>
  <c r="K266" i="11"/>
  <c r="K265" i="11"/>
  <c r="K264" i="11"/>
  <c r="K263" i="11"/>
  <c r="K262" i="11"/>
  <c r="K155" i="11"/>
  <c r="K154" i="11"/>
  <c r="K153" i="11"/>
  <c r="K152" i="11"/>
  <c r="K151" i="11"/>
  <c r="K150" i="11"/>
  <c r="K149" i="11"/>
  <c r="K148" i="11"/>
  <c r="K147" i="11"/>
  <c r="K146" i="11"/>
  <c r="K145" i="11"/>
  <c r="K144" i="11"/>
  <c r="K143" i="11"/>
  <c r="K142" i="11"/>
  <c r="K141" i="11"/>
  <c r="K140" i="11"/>
  <c r="K139" i="11"/>
  <c r="K138" i="11"/>
  <c r="K137" i="11"/>
  <c r="K136" i="11"/>
  <c r="K135" i="11"/>
  <c r="K134" i="11"/>
  <c r="K156" i="11"/>
  <c r="N790" i="31"/>
  <c r="C1488" i="31"/>
  <c r="C1486" i="31"/>
  <c r="C1484" i="31"/>
  <c r="C1482" i="31"/>
  <c r="C1480" i="31"/>
  <c r="C1478" i="31"/>
  <c r="C1476" i="31"/>
  <c r="C1474" i="31"/>
  <c r="C1472" i="31"/>
  <c r="C1470" i="31"/>
  <c r="C1468" i="31"/>
  <c r="C1466" i="31"/>
  <c r="C1464" i="31"/>
  <c r="C1490" i="31" s="1"/>
  <c r="C1489" i="31"/>
  <c r="C1487" i="31"/>
  <c r="C1485" i="31"/>
  <c r="C1483" i="31"/>
  <c r="C1481" i="31"/>
  <c r="C1479" i="31"/>
  <c r="C1477" i="31"/>
  <c r="C1475" i="31"/>
  <c r="C1473" i="31"/>
  <c r="C1471" i="31"/>
  <c r="C1469" i="31"/>
  <c r="C1467" i="31"/>
  <c r="C1465" i="31"/>
  <c r="C1443" i="31"/>
  <c r="C1441" i="31"/>
  <c r="C1439" i="31"/>
  <c r="C1437" i="31"/>
  <c r="C1435" i="31"/>
  <c r="C1433" i="31"/>
  <c r="C1431" i="31"/>
  <c r="C1429" i="31"/>
  <c r="C1427" i="31"/>
  <c r="C1425" i="31"/>
  <c r="C1423" i="31"/>
  <c r="C1421" i="31"/>
  <c r="C1419" i="31"/>
  <c r="C1445" i="31" s="1"/>
  <c r="C1444" i="31"/>
  <c r="C1442" i="31"/>
  <c r="C1440" i="31"/>
  <c r="C1438" i="31"/>
  <c r="C1436" i="31"/>
  <c r="C1434" i="31"/>
  <c r="C1432" i="31"/>
  <c r="C1430" i="31"/>
  <c r="C1428" i="31"/>
  <c r="C1426" i="31"/>
  <c r="C1424" i="31"/>
  <c r="C1422" i="31"/>
  <c r="C1420" i="31"/>
  <c r="C1399" i="31"/>
  <c r="C1397" i="31"/>
  <c r="C1395" i="31"/>
  <c r="C1393" i="31"/>
  <c r="C1391" i="31"/>
  <c r="C1389" i="31"/>
  <c r="C1387" i="31"/>
  <c r="C1385" i="31"/>
  <c r="C1383" i="31"/>
  <c r="C1381" i="31"/>
  <c r="C1379" i="31"/>
  <c r="C1377" i="31"/>
  <c r="C1375" i="31"/>
  <c r="C1401" i="31" s="1"/>
  <c r="C1400" i="31"/>
  <c r="C1398" i="31"/>
  <c r="C1396" i="31"/>
  <c r="C1394" i="31"/>
  <c r="C1392" i="31"/>
  <c r="C1390" i="31"/>
  <c r="C1388" i="31"/>
  <c r="C1386" i="31"/>
  <c r="C1384" i="31"/>
  <c r="C1382" i="31"/>
  <c r="C1380" i="31"/>
  <c r="C1378" i="31"/>
  <c r="C1376" i="31"/>
  <c r="C1355" i="31"/>
  <c r="C1353" i="31"/>
  <c r="C1351" i="31"/>
  <c r="C1349" i="31"/>
  <c r="C1347" i="31"/>
  <c r="C1345" i="31"/>
  <c r="C1343" i="31"/>
  <c r="C1341" i="31"/>
  <c r="C1339" i="31"/>
  <c r="C1337" i="31"/>
  <c r="C1335" i="31"/>
  <c r="C1333" i="31"/>
  <c r="C1331" i="31"/>
  <c r="C1357" i="31" s="1"/>
  <c r="C1356" i="31"/>
  <c r="C1354" i="31"/>
  <c r="C1352" i="31"/>
  <c r="C1350" i="31"/>
  <c r="C1348" i="31"/>
  <c r="C1346" i="31"/>
  <c r="C1344" i="31"/>
  <c r="C1342" i="31"/>
  <c r="C1340" i="31"/>
  <c r="C1338" i="31"/>
  <c r="C1336" i="31"/>
  <c r="C1334" i="31"/>
  <c r="C1332" i="31"/>
  <c r="C1311" i="31"/>
  <c r="C1309" i="31"/>
  <c r="C1307" i="31"/>
  <c r="C1305" i="31"/>
  <c r="C1303" i="31"/>
  <c r="C1301" i="31"/>
  <c r="C1299" i="31"/>
  <c r="C1297" i="31"/>
  <c r="C1295" i="31"/>
  <c r="C1293" i="31"/>
  <c r="C1291" i="31"/>
  <c r="C1289" i="31"/>
  <c r="C1287" i="31"/>
  <c r="C1313" i="31" s="1"/>
  <c r="C1312" i="31"/>
  <c r="C1310" i="31"/>
  <c r="C1308" i="31"/>
  <c r="C1306" i="31"/>
  <c r="C1304" i="31"/>
  <c r="C1302" i="31"/>
  <c r="C1300" i="31"/>
  <c r="C1298" i="31"/>
  <c r="C1296" i="31"/>
  <c r="C1294" i="31"/>
  <c r="C1292" i="31"/>
  <c r="C1290" i="31"/>
  <c r="C1288" i="31"/>
  <c r="C1267" i="31"/>
  <c r="C1265" i="31"/>
  <c r="C1263" i="31"/>
  <c r="C1261" i="31"/>
  <c r="C1259" i="31"/>
  <c r="C1257" i="31"/>
  <c r="C1255" i="31"/>
  <c r="C1253" i="31"/>
  <c r="C1251" i="31"/>
  <c r="C1249" i="31"/>
  <c r="C1247" i="31"/>
  <c r="C1245" i="31"/>
  <c r="C1243" i="31"/>
  <c r="C1269" i="31" s="1"/>
  <c r="C1268" i="31"/>
  <c r="C1266" i="31"/>
  <c r="C1264" i="31"/>
  <c r="C1262" i="31"/>
  <c r="C1260" i="31"/>
  <c r="C1258" i="31"/>
  <c r="C1256" i="31"/>
  <c r="C1254" i="31"/>
  <c r="C1252" i="31"/>
  <c r="C1250" i="31"/>
  <c r="C1248" i="31"/>
  <c r="C1246" i="31"/>
  <c r="C1244" i="31"/>
  <c r="C1223" i="31"/>
  <c r="C1221" i="31"/>
  <c r="C1219" i="31"/>
  <c r="C1217" i="31"/>
  <c r="C1215" i="31"/>
  <c r="C1213" i="31"/>
  <c r="C1211" i="31"/>
  <c r="C1209" i="31"/>
  <c r="C1207" i="31"/>
  <c r="C1205" i="31"/>
  <c r="C1203" i="31"/>
  <c r="C1201" i="31"/>
  <c r="C1199" i="31"/>
  <c r="C1225" i="31" s="1"/>
  <c r="C1224" i="31"/>
  <c r="C1222" i="31"/>
  <c r="C1220" i="31"/>
  <c r="C1218" i="31"/>
  <c r="C1216" i="31"/>
  <c r="C1214" i="31"/>
  <c r="C1212" i="31"/>
  <c r="C1210" i="31"/>
  <c r="C1208" i="31"/>
  <c r="C1206" i="31"/>
  <c r="C1204" i="31"/>
  <c r="C1202" i="31"/>
  <c r="C1200" i="31"/>
  <c r="C1179" i="31"/>
  <c r="C1177" i="31"/>
  <c r="C1175" i="31"/>
  <c r="C1173" i="31"/>
  <c r="C1171" i="31"/>
  <c r="C1169" i="31"/>
  <c r="C1167" i="31"/>
  <c r="C1165" i="31"/>
  <c r="C1163" i="31"/>
  <c r="C1161" i="31"/>
  <c r="C1159" i="31"/>
  <c r="C1157" i="31"/>
  <c r="C1155" i="31"/>
  <c r="C1181" i="31" s="1"/>
  <c r="C1180" i="31"/>
  <c r="C1178" i="31"/>
  <c r="C1176" i="31"/>
  <c r="C1174" i="31"/>
  <c r="C1172" i="31"/>
  <c r="C1170" i="31"/>
  <c r="C1168" i="31"/>
  <c r="C1166" i="31"/>
  <c r="C1164" i="31"/>
  <c r="C1162" i="31"/>
  <c r="C1160" i="31"/>
  <c r="C1158" i="31"/>
  <c r="C1156" i="31"/>
  <c r="C1135" i="31"/>
  <c r="C1133" i="31"/>
  <c r="C1131" i="31"/>
  <c r="C1129" i="31"/>
  <c r="C1127" i="31"/>
  <c r="C1125" i="31"/>
  <c r="C1123" i="31"/>
  <c r="C1121" i="31"/>
  <c r="C1119" i="31"/>
  <c r="C1117" i="31"/>
  <c r="C1115" i="31"/>
  <c r="C1113" i="31"/>
  <c r="C1111" i="31"/>
  <c r="C1137" i="31" s="1"/>
  <c r="C1136" i="31"/>
  <c r="C1134" i="31"/>
  <c r="C1132" i="31"/>
  <c r="C1130" i="31"/>
  <c r="C1128" i="31"/>
  <c r="C1126" i="31"/>
  <c r="C1124" i="31"/>
  <c r="C1122" i="31"/>
  <c r="C1120" i="31"/>
  <c r="C1118" i="31"/>
  <c r="C1116" i="31"/>
  <c r="C1114" i="31"/>
  <c r="C1112" i="31"/>
  <c r="C1091" i="31"/>
  <c r="C1089" i="31"/>
  <c r="C1087" i="31"/>
  <c r="C1085" i="31"/>
  <c r="C1083" i="31"/>
  <c r="C1081" i="31"/>
  <c r="C1079" i="31"/>
  <c r="C1077" i="31"/>
  <c r="C1075" i="31"/>
  <c r="C1073" i="31"/>
  <c r="C1071" i="31"/>
  <c r="C1069" i="31"/>
  <c r="C1067" i="31"/>
  <c r="C1093" i="31" s="1"/>
  <c r="C1092" i="31"/>
  <c r="C1090" i="31"/>
  <c r="C1088" i="31"/>
  <c r="C1086" i="31"/>
  <c r="C1084" i="31"/>
  <c r="C1082" i="31"/>
  <c r="C1080" i="31"/>
  <c r="C1078" i="31"/>
  <c r="C1076" i="31"/>
  <c r="C1074" i="31"/>
  <c r="C1072" i="31"/>
  <c r="C1070" i="31"/>
  <c r="C1068" i="31"/>
  <c r="C1047" i="31"/>
  <c r="C1045" i="31"/>
  <c r="C1043" i="31"/>
  <c r="C1041" i="31"/>
  <c r="C1039" i="31"/>
  <c r="C1037" i="31"/>
  <c r="C1035" i="31"/>
  <c r="C1033" i="31"/>
  <c r="C1031" i="31"/>
  <c r="C1029" i="31"/>
  <c r="C1027" i="31"/>
  <c r="C1025" i="31"/>
  <c r="C1023" i="31"/>
  <c r="C1049" i="31" s="1"/>
  <c r="C1048" i="31"/>
  <c r="C1046" i="31"/>
  <c r="C1044" i="31"/>
  <c r="C1042" i="31"/>
  <c r="C1040" i="31"/>
  <c r="C1038" i="31"/>
  <c r="C1036" i="31"/>
  <c r="C1034" i="31"/>
  <c r="C1032" i="31"/>
  <c r="C1030" i="31"/>
  <c r="C1028" i="31"/>
  <c r="C1026" i="31"/>
  <c r="C1024" i="31"/>
  <c r="C564" i="31"/>
  <c r="C553" i="31"/>
  <c r="C545" i="31"/>
  <c r="C557" i="31"/>
  <c r="C549" i="31"/>
  <c r="C541" i="31"/>
  <c r="C388" i="31"/>
  <c r="C377" i="31"/>
  <c r="C369" i="31"/>
  <c r="C381" i="31"/>
  <c r="C373" i="31"/>
  <c r="C365" i="31"/>
  <c r="C212" i="31"/>
  <c r="C201" i="31"/>
  <c r="C193" i="31"/>
  <c r="C205" i="31"/>
  <c r="C197" i="31"/>
  <c r="C189" i="31"/>
  <c r="E37" i="31"/>
  <c r="C652" i="31"/>
  <c r="C645" i="31"/>
  <c r="C641" i="31"/>
  <c r="C637" i="31"/>
  <c r="C633" i="31"/>
  <c r="C629" i="31"/>
  <c r="C559" i="31"/>
  <c r="C555" i="31"/>
  <c r="C551" i="31"/>
  <c r="C547" i="31"/>
  <c r="C543" i="31"/>
  <c r="C539" i="31"/>
  <c r="C565" i="31" s="1"/>
  <c r="C476" i="31"/>
  <c r="C469" i="31"/>
  <c r="C465" i="31"/>
  <c r="C461" i="31"/>
  <c r="C457" i="31"/>
  <c r="C453" i="31"/>
  <c r="C383" i="31"/>
  <c r="C379" i="31"/>
  <c r="C375" i="31"/>
  <c r="C371" i="31"/>
  <c r="C367" i="31"/>
  <c r="C363" i="31"/>
  <c r="C389" i="31" s="1"/>
  <c r="C300" i="31"/>
  <c r="C293" i="31"/>
  <c r="C289" i="31"/>
  <c r="C285" i="31"/>
  <c r="C281" i="31"/>
  <c r="C277" i="31"/>
  <c r="C207" i="31"/>
  <c r="C203" i="31"/>
  <c r="C199" i="31"/>
  <c r="C195" i="31"/>
  <c r="C191" i="31"/>
  <c r="C187" i="31"/>
  <c r="C213" i="31" s="1"/>
  <c r="C124" i="31"/>
  <c r="C117" i="31"/>
  <c r="C113" i="31"/>
  <c r="C109" i="31"/>
  <c r="C105" i="31"/>
  <c r="C101" i="31"/>
  <c r="C647" i="31"/>
  <c r="C643" i="31"/>
  <c r="C639" i="31"/>
  <c r="C635" i="31"/>
  <c r="C631" i="31"/>
  <c r="C627" i="31"/>
  <c r="C653" i="31" s="1"/>
  <c r="C471" i="31"/>
  <c r="C467" i="31"/>
  <c r="C463" i="31"/>
  <c r="C459" i="31"/>
  <c r="C455" i="31"/>
  <c r="C451" i="31"/>
  <c r="C477" i="31" s="1"/>
  <c r="C295" i="31"/>
  <c r="C291" i="31"/>
  <c r="C287" i="31"/>
  <c r="C283" i="31"/>
  <c r="C279" i="31"/>
  <c r="C275" i="31"/>
  <c r="C301" i="31" s="1"/>
  <c r="C119" i="31"/>
  <c r="C115" i="31"/>
  <c r="C111" i="31"/>
  <c r="C107" i="31"/>
  <c r="C103" i="31"/>
  <c r="C99" i="31"/>
  <c r="C125" i="31" s="1"/>
  <c r="N922" i="31"/>
  <c r="N658" i="31"/>
  <c r="N702" i="31"/>
  <c r="I1225" i="31"/>
  <c r="I10" i="31"/>
  <c r="I25" i="31"/>
  <c r="I17" i="31"/>
  <c r="I31" i="31"/>
  <c r="I27" i="31"/>
  <c r="I23" i="31"/>
  <c r="I19" i="31"/>
  <c r="I15" i="31"/>
  <c r="I12" i="31"/>
  <c r="C956" i="31"/>
  <c r="C954" i="31"/>
  <c r="C952" i="31"/>
  <c r="C950" i="31"/>
  <c r="C948" i="31"/>
  <c r="C946" i="31"/>
  <c r="C944" i="31"/>
  <c r="C942" i="31"/>
  <c r="C940" i="31"/>
  <c r="C938" i="31"/>
  <c r="C936" i="31"/>
  <c r="C868" i="31"/>
  <c r="C866" i="31"/>
  <c r="C864" i="31"/>
  <c r="C862" i="31"/>
  <c r="C860" i="31"/>
  <c r="C858" i="31"/>
  <c r="C856" i="31"/>
  <c r="C854" i="31"/>
  <c r="C852" i="31"/>
  <c r="C850" i="31"/>
  <c r="C848" i="31"/>
  <c r="I1049" i="31"/>
  <c r="I29" i="31"/>
  <c r="I21" i="31"/>
  <c r="I13" i="31"/>
  <c r="C960" i="31"/>
  <c r="C955" i="31"/>
  <c r="C953" i="31"/>
  <c r="C951" i="31"/>
  <c r="C949" i="31"/>
  <c r="C947" i="31"/>
  <c r="C945" i="31"/>
  <c r="C943" i="31"/>
  <c r="C941" i="31"/>
  <c r="C939" i="31"/>
  <c r="C937" i="31"/>
  <c r="C872" i="31"/>
  <c r="C867" i="31"/>
  <c r="C865" i="31"/>
  <c r="C863" i="31"/>
  <c r="C861" i="31"/>
  <c r="C859" i="31"/>
  <c r="C857" i="31"/>
  <c r="C855" i="31"/>
  <c r="C853" i="31"/>
  <c r="C851" i="31"/>
  <c r="C849" i="31"/>
  <c r="C648" i="31"/>
  <c r="C646" i="31"/>
  <c r="C644" i="31"/>
  <c r="C642" i="31"/>
  <c r="C640" i="31"/>
  <c r="C638" i="31"/>
  <c r="C636" i="31"/>
  <c r="C634" i="31"/>
  <c r="C632" i="31"/>
  <c r="C630" i="31"/>
  <c r="C560" i="31"/>
  <c r="C558" i="31"/>
  <c r="C556" i="31"/>
  <c r="C554" i="31"/>
  <c r="C552" i="31"/>
  <c r="C550" i="31"/>
  <c r="C548" i="31"/>
  <c r="C546" i="31"/>
  <c r="C544" i="31"/>
  <c r="C542" i="31"/>
  <c r="C472" i="31"/>
  <c r="C470" i="31"/>
  <c r="C468" i="31"/>
  <c r="C466" i="31"/>
  <c r="C464" i="31"/>
  <c r="C462" i="31"/>
  <c r="C460" i="31"/>
  <c r="C458" i="31"/>
  <c r="C456" i="31"/>
  <c r="C454" i="31"/>
  <c r="C384" i="31"/>
  <c r="C382" i="31"/>
  <c r="C380" i="31"/>
  <c r="C378" i="31"/>
  <c r="C376" i="31"/>
  <c r="C374" i="31"/>
  <c r="C372" i="31"/>
  <c r="C370" i="31"/>
  <c r="C368" i="31"/>
  <c r="C366" i="31"/>
  <c r="C296" i="31"/>
  <c r="C294" i="31"/>
  <c r="C292" i="31"/>
  <c r="C290" i="31"/>
  <c r="C288" i="31"/>
  <c r="C286" i="31"/>
  <c r="C284" i="31"/>
  <c r="C282" i="31"/>
  <c r="C280" i="31"/>
  <c r="C278" i="31"/>
  <c r="C208" i="31"/>
  <c r="C206" i="31"/>
  <c r="C204" i="31"/>
  <c r="C202" i="31"/>
  <c r="C200" i="31"/>
  <c r="C198" i="31"/>
  <c r="C196" i="31"/>
  <c r="C194" i="31"/>
  <c r="C192" i="31"/>
  <c r="C190" i="31"/>
  <c r="C120" i="31"/>
  <c r="C118" i="31"/>
  <c r="C116" i="31"/>
  <c r="C114" i="31"/>
  <c r="C112" i="31"/>
  <c r="C110" i="31"/>
  <c r="C108" i="31"/>
  <c r="C106" i="31"/>
  <c r="C104" i="31"/>
  <c r="C102" i="31"/>
  <c r="I75" i="30"/>
  <c r="J75" i="30" s="1"/>
  <c r="F76" i="30"/>
  <c r="G76" i="30" s="1"/>
  <c r="F75" i="30"/>
  <c r="G75" i="30" s="1"/>
  <c r="F74" i="30"/>
  <c r="G74" i="30" s="1"/>
  <c r="I76" i="29"/>
  <c r="J76" i="29" s="1"/>
  <c r="F73" i="29"/>
  <c r="G73" i="29" s="1"/>
  <c r="F75" i="29"/>
  <c r="G75" i="29" s="1"/>
  <c r="F74" i="29"/>
  <c r="G74" i="29" s="1"/>
  <c r="I75" i="29"/>
  <c r="J75" i="29" s="1"/>
  <c r="I74" i="29"/>
  <c r="J74" i="29" s="1"/>
  <c r="I73" i="29"/>
  <c r="J73" i="29" s="1"/>
  <c r="I76" i="28"/>
  <c r="J76" i="28" s="1"/>
  <c r="F76" i="28"/>
  <c r="G76" i="28" s="1"/>
  <c r="F75" i="28"/>
  <c r="G75" i="28" s="1"/>
  <c r="F74" i="28"/>
  <c r="G74" i="28" s="1"/>
  <c r="I76" i="27"/>
  <c r="J76" i="27" s="1"/>
  <c r="F75" i="27"/>
  <c r="G75" i="27" s="1"/>
  <c r="I75" i="27"/>
  <c r="J75" i="27" s="1"/>
  <c r="I74" i="27"/>
  <c r="J74" i="27" s="1"/>
  <c r="I73" i="27"/>
  <c r="J73" i="27" s="1"/>
  <c r="F76" i="27"/>
  <c r="G76" i="27" s="1"/>
  <c r="F73" i="27"/>
  <c r="G73" i="27" s="1"/>
  <c r="I76" i="26"/>
  <c r="J76" i="26" s="1"/>
  <c r="I75" i="25"/>
  <c r="J75" i="25" s="1"/>
  <c r="F76" i="25"/>
  <c r="G76" i="25" s="1"/>
  <c r="I76" i="25"/>
  <c r="J76" i="25" s="1"/>
  <c r="I73" i="25"/>
  <c r="J73" i="25" s="1"/>
  <c r="L29" i="24"/>
  <c r="F73" i="24" s="1"/>
  <c r="G73" i="24" s="1"/>
  <c r="L39" i="24"/>
  <c r="I73" i="24" s="1"/>
  <c r="J73" i="24" s="1"/>
  <c r="I76" i="23"/>
  <c r="J76" i="23" s="1"/>
  <c r="F76" i="23"/>
  <c r="G76" i="23" s="1"/>
  <c r="I75" i="23"/>
  <c r="J75" i="23" s="1"/>
  <c r="I73" i="23"/>
  <c r="J73" i="23" s="1"/>
  <c r="M93" i="22"/>
  <c r="G65" i="22"/>
  <c r="G63" i="22"/>
  <c r="N62" i="22"/>
  <c r="G62" i="22"/>
  <c r="C62" i="22"/>
  <c r="G23" i="22"/>
  <c r="L23" i="22" s="1"/>
  <c r="L33" i="22" s="1"/>
  <c r="I38" i="39" l="1"/>
  <c r="L73" i="27"/>
  <c r="I283" i="11" s="1"/>
  <c r="J273" i="11" s="1"/>
  <c r="L273" i="11" s="1"/>
  <c r="F74" i="27"/>
  <c r="G74" i="27" s="1"/>
  <c r="L74" i="27" s="1"/>
  <c r="I73" i="28"/>
  <c r="J73" i="28" s="1"/>
  <c r="F73" i="28"/>
  <c r="G73" i="28" s="1"/>
  <c r="F76" i="29"/>
  <c r="G76" i="29" s="1"/>
  <c r="L76" i="29" s="1"/>
  <c r="F73" i="30"/>
  <c r="G73" i="30" s="1"/>
  <c r="I74" i="28"/>
  <c r="J74" i="28" s="1"/>
  <c r="L74" i="28" s="1"/>
  <c r="N74" i="28" s="1"/>
  <c r="I73" i="26"/>
  <c r="J73" i="26" s="1"/>
  <c r="I75" i="28"/>
  <c r="J75" i="28" s="1"/>
  <c r="L75" i="28" s="1"/>
  <c r="N75" i="28" s="1"/>
  <c r="I74" i="23"/>
  <c r="J74" i="23" s="1"/>
  <c r="F73" i="23"/>
  <c r="G73" i="23" s="1"/>
  <c r="L73" i="23" s="1"/>
  <c r="I581" i="7" s="1"/>
  <c r="F74" i="23"/>
  <c r="G74" i="23" s="1"/>
  <c r="F75" i="23"/>
  <c r="G75" i="23" s="1"/>
  <c r="L75" i="23" s="1"/>
  <c r="N75" i="23" s="1"/>
  <c r="K198" i="11"/>
  <c r="K116" i="11"/>
  <c r="K403" i="11"/>
  <c r="K649" i="11"/>
  <c r="K157" i="11"/>
  <c r="K280" i="11"/>
  <c r="K444" i="11"/>
  <c r="I37" i="31"/>
  <c r="I74" i="25"/>
  <c r="J74" i="25" s="1"/>
  <c r="F74" i="25"/>
  <c r="G74" i="25" s="1"/>
  <c r="F75" i="25"/>
  <c r="G75" i="25" s="1"/>
  <c r="L75" i="25" s="1"/>
  <c r="I80" i="25"/>
  <c r="J80" i="25" s="1"/>
  <c r="I78" i="25"/>
  <c r="J78" i="25" s="1"/>
  <c r="I79" i="25"/>
  <c r="J79" i="25" s="1"/>
  <c r="I77" i="25"/>
  <c r="J77" i="25" s="1"/>
  <c r="F73" i="25"/>
  <c r="G73" i="25" s="1"/>
  <c r="L73" i="25" s="1"/>
  <c r="I429" i="2" s="1"/>
  <c r="F80" i="25"/>
  <c r="G80" i="25" s="1"/>
  <c r="F79" i="25"/>
  <c r="G79" i="25" s="1"/>
  <c r="F78" i="25"/>
  <c r="G78" i="25" s="1"/>
  <c r="F77" i="25"/>
  <c r="G77" i="25" s="1"/>
  <c r="I74" i="26"/>
  <c r="J74" i="26" s="1"/>
  <c r="I75" i="26"/>
  <c r="J75" i="26" s="1"/>
  <c r="I74" i="30"/>
  <c r="J74" i="30" s="1"/>
  <c r="L74" i="30" s="1"/>
  <c r="I76" i="30"/>
  <c r="J76" i="30" s="1"/>
  <c r="L76" i="30" s="1"/>
  <c r="I73" i="30"/>
  <c r="J73" i="30" s="1"/>
  <c r="L73" i="24"/>
  <c r="N73" i="24" s="1"/>
  <c r="L75" i="30"/>
  <c r="L74" i="29"/>
  <c r="L73" i="29"/>
  <c r="L75" i="29"/>
  <c r="L76" i="28"/>
  <c r="N76" i="28" s="1"/>
  <c r="L75" i="27"/>
  <c r="N75" i="27" s="1"/>
  <c r="L76" i="27"/>
  <c r="N76" i="27" s="1"/>
  <c r="F76" i="26"/>
  <c r="G76" i="26" s="1"/>
  <c r="L76" i="26" s="1"/>
  <c r="N76" i="26" s="1"/>
  <c r="F75" i="26"/>
  <c r="G75" i="26" s="1"/>
  <c r="F73" i="26"/>
  <c r="G73" i="26" s="1"/>
  <c r="F74" i="26"/>
  <c r="G74" i="26" s="1"/>
  <c r="L76" i="25"/>
  <c r="I72" i="24"/>
  <c r="J72" i="24" s="1"/>
  <c r="I71" i="24"/>
  <c r="J71" i="24" s="1"/>
  <c r="I70" i="24"/>
  <c r="J70" i="24" s="1"/>
  <c r="I69" i="24"/>
  <c r="J69" i="24" s="1"/>
  <c r="F72" i="24"/>
  <c r="G72" i="24" s="1"/>
  <c r="F71" i="24"/>
  <c r="G71" i="24" s="1"/>
  <c r="F69" i="24"/>
  <c r="G69" i="24" s="1"/>
  <c r="F70" i="24"/>
  <c r="G70" i="24" s="1"/>
  <c r="L76" i="23"/>
  <c r="N76" i="23" s="1"/>
  <c r="I73" i="22"/>
  <c r="J73" i="22" s="1"/>
  <c r="I1095" i="2"/>
  <c r="N73" i="27" l="1"/>
  <c r="L79" i="25"/>
  <c r="I406" i="11" s="1"/>
  <c r="J263" i="11"/>
  <c r="L263" i="11" s="1"/>
  <c r="J264" i="11"/>
  <c r="L264" i="11" s="1"/>
  <c r="L74" i="26"/>
  <c r="N74" i="26" s="1"/>
  <c r="J272" i="11"/>
  <c r="L272" i="11" s="1"/>
  <c r="J271" i="11"/>
  <c r="L271" i="11" s="1"/>
  <c r="J278" i="11"/>
  <c r="L278" i="11" s="1"/>
  <c r="J277" i="11"/>
  <c r="L277" i="11" s="1"/>
  <c r="J279" i="11"/>
  <c r="L279" i="11" s="1"/>
  <c r="J257" i="11"/>
  <c r="L257" i="11" s="1"/>
  <c r="J266" i="11"/>
  <c r="L266" i="11" s="1"/>
  <c r="J265" i="11"/>
  <c r="L265" i="11" s="1"/>
  <c r="J260" i="11"/>
  <c r="L260" i="11" s="1"/>
  <c r="J258" i="11"/>
  <c r="L258" i="11" s="1"/>
  <c r="J267" i="11"/>
  <c r="L267" i="11" s="1"/>
  <c r="J275" i="11"/>
  <c r="L275" i="11" s="1"/>
  <c r="J259" i="11"/>
  <c r="L259" i="11" s="1"/>
  <c r="J268" i="11"/>
  <c r="L268" i="11" s="1"/>
  <c r="J276" i="11"/>
  <c r="L276" i="11" s="1"/>
  <c r="J262" i="11"/>
  <c r="L262" i="11" s="1"/>
  <c r="J274" i="11"/>
  <c r="L274" i="11" s="1"/>
  <c r="J261" i="11"/>
  <c r="L261" i="11" s="1"/>
  <c r="J270" i="11"/>
  <c r="L270" i="11" s="1"/>
  <c r="J269" i="11"/>
  <c r="L269" i="11" s="1"/>
  <c r="N76" i="29"/>
  <c r="I176" i="41"/>
  <c r="J167" i="41" s="1"/>
  <c r="L167" i="41" s="1"/>
  <c r="N74" i="27"/>
  <c r="I221" i="46"/>
  <c r="L73" i="28"/>
  <c r="I160" i="11" s="1"/>
  <c r="J153" i="11" s="1"/>
  <c r="L153" i="11" s="1"/>
  <c r="L78" i="25"/>
  <c r="I1311" i="9" s="1"/>
  <c r="L74" i="23"/>
  <c r="N74" i="23" s="1"/>
  <c r="L73" i="30"/>
  <c r="I152" i="7" s="1"/>
  <c r="I154" i="7" s="1"/>
  <c r="X69" i="6" s="1"/>
  <c r="AF69" i="6" s="1"/>
  <c r="L74" i="25"/>
  <c r="I230" i="7" s="1"/>
  <c r="L73" i="26"/>
  <c r="I1229" i="9" s="1"/>
  <c r="I1231" i="9" s="1"/>
  <c r="N76" i="30"/>
  <c r="I172" i="31"/>
  <c r="N73" i="29"/>
  <c r="I74" i="7"/>
  <c r="I76" i="7" s="1"/>
  <c r="C67" i="6" s="1"/>
  <c r="AF67" i="6" s="1"/>
  <c r="I76" i="22"/>
  <c r="J76" i="22" s="1"/>
  <c r="I77" i="22"/>
  <c r="J77" i="22" s="1"/>
  <c r="I75" i="22"/>
  <c r="J75" i="22" s="1"/>
  <c r="N75" i="29"/>
  <c r="I983" i="9"/>
  <c r="I985" i="9" s="1"/>
  <c r="C124" i="6" s="1"/>
  <c r="AF124" i="6" s="1"/>
  <c r="F76" i="22"/>
  <c r="G76" i="22" s="1"/>
  <c r="F75" i="22"/>
  <c r="G75" i="22" s="1"/>
  <c r="F77" i="22"/>
  <c r="G77" i="22" s="1"/>
  <c r="N74" i="29"/>
  <c r="I119" i="11"/>
  <c r="L72" i="24"/>
  <c r="I450" i="9" s="1"/>
  <c r="I583" i="7"/>
  <c r="I431" i="2"/>
  <c r="I74" i="22"/>
  <c r="J74" i="22" s="1"/>
  <c r="F73" i="22"/>
  <c r="G73" i="22" s="1"/>
  <c r="L73" i="22" s="1"/>
  <c r="F74" i="22"/>
  <c r="G74" i="22" s="1"/>
  <c r="L80" i="25"/>
  <c r="N80" i="25" s="1"/>
  <c r="L77" i="25"/>
  <c r="N77" i="25" s="1"/>
  <c r="N76" i="25"/>
  <c r="I1065" i="9"/>
  <c r="N75" i="25"/>
  <c r="I1024" i="9"/>
  <c r="L75" i="26"/>
  <c r="N75" i="26" s="1"/>
  <c r="N75" i="30"/>
  <c r="I464" i="7"/>
  <c r="N74" i="30"/>
  <c r="I368" i="9"/>
  <c r="L70" i="24"/>
  <c r="I858" i="2" s="1"/>
  <c r="I201" i="11"/>
  <c r="L93" i="29"/>
  <c r="L95" i="29" s="1"/>
  <c r="L93" i="27"/>
  <c r="L95" i="27" s="1"/>
  <c r="N73" i="25"/>
  <c r="L71" i="24"/>
  <c r="L69" i="24"/>
  <c r="N73" i="23"/>
  <c r="J170" i="41" l="1"/>
  <c r="L170" i="41" s="1"/>
  <c r="L93" i="23"/>
  <c r="L95" i="23" s="1"/>
  <c r="N79" i="25"/>
  <c r="J156" i="11"/>
  <c r="L156" i="11" s="1"/>
  <c r="N93" i="27"/>
  <c r="J152" i="11"/>
  <c r="L152" i="11" s="1"/>
  <c r="J146" i="11"/>
  <c r="L146" i="11" s="1"/>
  <c r="J147" i="11"/>
  <c r="L147" i="11" s="1"/>
  <c r="J138" i="11"/>
  <c r="L138" i="11" s="1"/>
  <c r="J154" i="41"/>
  <c r="L154" i="41" s="1"/>
  <c r="J158" i="41"/>
  <c r="L158" i="41" s="1"/>
  <c r="J155" i="11"/>
  <c r="L155" i="11" s="1"/>
  <c r="J154" i="11"/>
  <c r="L154" i="11" s="1"/>
  <c r="J141" i="11"/>
  <c r="L141" i="11" s="1"/>
  <c r="J146" i="41"/>
  <c r="L146" i="41" s="1"/>
  <c r="J162" i="41"/>
  <c r="L162" i="41" s="1"/>
  <c r="N93" i="23"/>
  <c r="J148" i="11"/>
  <c r="L148" i="11" s="1"/>
  <c r="J139" i="11"/>
  <c r="L139" i="11" s="1"/>
  <c r="J149" i="11"/>
  <c r="L149" i="11" s="1"/>
  <c r="J150" i="41"/>
  <c r="L150" i="41" s="1"/>
  <c r="J166" i="41"/>
  <c r="L166" i="41" s="1"/>
  <c r="L77" i="22"/>
  <c r="N77" i="22" s="1"/>
  <c r="L93" i="28"/>
  <c r="L95" i="28" s="1"/>
  <c r="J140" i="11"/>
  <c r="L140" i="11" s="1"/>
  <c r="J134" i="11"/>
  <c r="L134" i="11" s="1"/>
  <c r="J150" i="11"/>
  <c r="L150" i="11" s="1"/>
  <c r="J143" i="11"/>
  <c r="L143" i="11" s="1"/>
  <c r="J137" i="11"/>
  <c r="L137" i="11" s="1"/>
  <c r="N73" i="30"/>
  <c r="N93" i="30" s="1"/>
  <c r="J136" i="11"/>
  <c r="L136" i="11" s="1"/>
  <c r="J144" i="11"/>
  <c r="L144" i="11" s="1"/>
  <c r="J142" i="11"/>
  <c r="L142" i="11" s="1"/>
  <c r="J135" i="11"/>
  <c r="L135" i="11" s="1"/>
  <c r="J151" i="11"/>
  <c r="L151" i="11" s="1"/>
  <c r="J145" i="11"/>
  <c r="L145" i="11" s="1"/>
  <c r="N73" i="28"/>
  <c r="N93" i="28" s="1"/>
  <c r="J280" i="11"/>
  <c r="N78" i="25"/>
  <c r="I178" i="41"/>
  <c r="C211" i="6" s="1"/>
  <c r="J148" i="41"/>
  <c r="J152" i="41"/>
  <c r="L152" i="41" s="1"/>
  <c r="J156" i="41"/>
  <c r="L156" i="41" s="1"/>
  <c r="J160" i="41"/>
  <c r="L160" i="41" s="1"/>
  <c r="J164" i="41"/>
  <c r="L164" i="41" s="1"/>
  <c r="J168" i="41"/>
  <c r="L168" i="41" s="1"/>
  <c r="I223" i="46"/>
  <c r="J216" i="46"/>
  <c r="L216" i="46" s="1"/>
  <c r="J214" i="46"/>
  <c r="L214" i="46" s="1"/>
  <c r="J212" i="46"/>
  <c r="L212" i="46" s="1"/>
  <c r="J210" i="46"/>
  <c r="L210" i="46" s="1"/>
  <c r="J208" i="46"/>
  <c r="L208" i="46" s="1"/>
  <c r="J206" i="46"/>
  <c r="L206" i="46" s="1"/>
  <c r="J204" i="46"/>
  <c r="L204" i="46" s="1"/>
  <c r="J202" i="46"/>
  <c r="L202" i="46" s="1"/>
  <c r="J200" i="46"/>
  <c r="L200" i="46" s="1"/>
  <c r="J198" i="46"/>
  <c r="L198" i="46" s="1"/>
  <c r="J196" i="46"/>
  <c r="L196" i="46" s="1"/>
  <c r="J194" i="46"/>
  <c r="L194" i="46" s="1"/>
  <c r="J192" i="46"/>
  <c r="L192" i="46" s="1"/>
  <c r="J211" i="46"/>
  <c r="L211" i="46" s="1"/>
  <c r="J203" i="46"/>
  <c r="L203" i="46" s="1"/>
  <c r="J195" i="46"/>
  <c r="L195" i="46" s="1"/>
  <c r="J213" i="46"/>
  <c r="L213" i="46" s="1"/>
  <c r="J197" i="46"/>
  <c r="L197" i="46" s="1"/>
  <c r="J215" i="46"/>
  <c r="L215" i="46" s="1"/>
  <c r="J199" i="46"/>
  <c r="L199" i="46" s="1"/>
  <c r="J191" i="46"/>
  <c r="J217" i="46"/>
  <c r="L217" i="46" s="1"/>
  <c r="J209" i="46"/>
  <c r="L209" i="46" s="1"/>
  <c r="J201" i="46"/>
  <c r="L201" i="46" s="1"/>
  <c r="J193" i="46"/>
  <c r="L193" i="46" s="1"/>
  <c r="J205" i="46"/>
  <c r="L205" i="46" s="1"/>
  <c r="J207" i="46"/>
  <c r="L207" i="46" s="1"/>
  <c r="J171" i="41"/>
  <c r="L171" i="41" s="1"/>
  <c r="J149" i="41"/>
  <c r="L149" i="41" s="1"/>
  <c r="J153" i="41"/>
  <c r="L153" i="41" s="1"/>
  <c r="J157" i="41"/>
  <c r="L157" i="41" s="1"/>
  <c r="J161" i="41"/>
  <c r="L161" i="41" s="1"/>
  <c r="J165" i="41"/>
  <c r="L165" i="41" s="1"/>
  <c r="J169" i="41"/>
  <c r="L169" i="41" s="1"/>
  <c r="J172" i="41"/>
  <c r="L172" i="41" s="1"/>
  <c r="J147" i="41"/>
  <c r="L147" i="41" s="1"/>
  <c r="J151" i="41"/>
  <c r="L151" i="41" s="1"/>
  <c r="J155" i="41"/>
  <c r="L155" i="41" s="1"/>
  <c r="J159" i="41"/>
  <c r="L159" i="41" s="1"/>
  <c r="J163" i="41"/>
  <c r="L163" i="41" s="1"/>
  <c r="N73" i="26"/>
  <c r="N93" i="26" s="1"/>
  <c r="I447" i="11"/>
  <c r="J435" i="11" s="1"/>
  <c r="L435" i="11" s="1"/>
  <c r="L74" i="22"/>
  <c r="I308" i="7" s="1"/>
  <c r="L75" i="22"/>
  <c r="I128" i="31" s="1"/>
  <c r="L76" i="22"/>
  <c r="N76" i="22" s="1"/>
  <c r="N72" i="24"/>
  <c r="L280" i="11"/>
  <c r="P261" i="11"/>
  <c r="H47" i="39" s="1"/>
  <c r="P259" i="11"/>
  <c r="P260" i="11"/>
  <c r="G47" i="39" s="1"/>
  <c r="I81" i="6"/>
  <c r="N74" i="25"/>
  <c r="L93" i="30"/>
  <c r="L95" i="30" s="1"/>
  <c r="N93" i="29"/>
  <c r="L93" i="26"/>
  <c r="L95" i="26" s="1"/>
  <c r="L93" i="25"/>
  <c r="L95" i="25" s="1"/>
  <c r="I77" i="2"/>
  <c r="J93" i="11"/>
  <c r="J111" i="11"/>
  <c r="L111" i="11" s="1"/>
  <c r="J107" i="11"/>
  <c r="L107" i="11" s="1"/>
  <c r="J115" i="11"/>
  <c r="L115" i="11" s="1"/>
  <c r="J99" i="11"/>
  <c r="L99" i="11" s="1"/>
  <c r="J95" i="11"/>
  <c r="L95" i="11" s="1"/>
  <c r="I121" i="11"/>
  <c r="C149" i="6" s="1"/>
  <c r="J114" i="11"/>
  <c r="L114" i="11" s="1"/>
  <c r="J110" i="11"/>
  <c r="L110" i="11" s="1"/>
  <c r="J106" i="11"/>
  <c r="L106" i="11" s="1"/>
  <c r="J102" i="11"/>
  <c r="L102" i="11" s="1"/>
  <c r="J98" i="11"/>
  <c r="L98" i="11" s="1"/>
  <c r="J94" i="11"/>
  <c r="L94" i="11" s="1"/>
  <c r="J113" i="11"/>
  <c r="L113" i="11" s="1"/>
  <c r="J109" i="11"/>
  <c r="L109" i="11" s="1"/>
  <c r="J105" i="11"/>
  <c r="L105" i="11" s="1"/>
  <c r="J101" i="11"/>
  <c r="L101" i="11" s="1"/>
  <c r="J97" i="11"/>
  <c r="L97" i="11" s="1"/>
  <c r="J103" i="11"/>
  <c r="L103" i="11" s="1"/>
  <c r="J112" i="11"/>
  <c r="L112" i="11" s="1"/>
  <c r="J108" i="11"/>
  <c r="L108" i="11" s="1"/>
  <c r="J104" i="11"/>
  <c r="L104" i="11" s="1"/>
  <c r="J100" i="11"/>
  <c r="L100" i="11" s="1"/>
  <c r="J96" i="11"/>
  <c r="L96" i="11" s="1"/>
  <c r="J165" i="31"/>
  <c r="L165" i="31" s="1"/>
  <c r="J161" i="31"/>
  <c r="L161" i="31" s="1"/>
  <c r="J157" i="31"/>
  <c r="L157" i="31" s="1"/>
  <c r="J153" i="31"/>
  <c r="L153" i="31" s="1"/>
  <c r="J149" i="31"/>
  <c r="L149" i="31" s="1"/>
  <c r="J145" i="31"/>
  <c r="L145" i="31" s="1"/>
  <c r="J156" i="31"/>
  <c r="L156" i="31" s="1"/>
  <c r="J144" i="31"/>
  <c r="L144" i="31" s="1"/>
  <c r="J167" i="31"/>
  <c r="L167" i="31" s="1"/>
  <c r="J163" i="31"/>
  <c r="L163" i="31" s="1"/>
  <c r="J159" i="31"/>
  <c r="L159" i="31" s="1"/>
  <c r="J155" i="31"/>
  <c r="L155" i="31" s="1"/>
  <c r="J151" i="31"/>
  <c r="L151" i="31" s="1"/>
  <c r="J147" i="31"/>
  <c r="L147" i="31" s="1"/>
  <c r="J143" i="31"/>
  <c r="J168" i="31"/>
  <c r="L168" i="31" s="1"/>
  <c r="J152" i="31"/>
  <c r="L152" i="31" s="1"/>
  <c r="J166" i="31"/>
  <c r="L166" i="31" s="1"/>
  <c r="J162" i="31"/>
  <c r="L162" i="31" s="1"/>
  <c r="J158" i="31"/>
  <c r="L158" i="31" s="1"/>
  <c r="J154" i="31"/>
  <c r="L154" i="31" s="1"/>
  <c r="J150" i="31"/>
  <c r="L150" i="31" s="1"/>
  <c r="J146" i="31"/>
  <c r="L146" i="31" s="1"/>
  <c r="J164" i="31"/>
  <c r="L164" i="31" s="1"/>
  <c r="J160" i="31"/>
  <c r="L160" i="31" s="1"/>
  <c r="J148" i="31"/>
  <c r="L148" i="31" s="1"/>
  <c r="I174" i="31"/>
  <c r="I232" i="7"/>
  <c r="I1313" i="9"/>
  <c r="B132" i="6" s="1"/>
  <c r="AF132" i="6" s="1"/>
  <c r="I1067" i="9"/>
  <c r="B126" i="6" s="1"/>
  <c r="AF126" i="6" s="1"/>
  <c r="J400" i="11"/>
  <c r="L400" i="11" s="1"/>
  <c r="J399" i="11"/>
  <c r="L399" i="11" s="1"/>
  <c r="J398" i="11"/>
  <c r="L398" i="11" s="1"/>
  <c r="J397" i="11"/>
  <c r="L397" i="11" s="1"/>
  <c r="J396" i="11"/>
  <c r="L396" i="11" s="1"/>
  <c r="J395" i="11"/>
  <c r="L395" i="11" s="1"/>
  <c r="J394" i="11"/>
  <c r="L394" i="11" s="1"/>
  <c r="J393" i="11"/>
  <c r="L393" i="11" s="1"/>
  <c r="J392" i="11"/>
  <c r="L392" i="11" s="1"/>
  <c r="J391" i="11"/>
  <c r="L391" i="11" s="1"/>
  <c r="J390" i="11"/>
  <c r="L390" i="11" s="1"/>
  <c r="J389" i="11"/>
  <c r="L389" i="11" s="1"/>
  <c r="J388" i="11"/>
  <c r="L388" i="11" s="1"/>
  <c r="J387" i="11"/>
  <c r="L387" i="11" s="1"/>
  <c r="J386" i="11"/>
  <c r="L386" i="11" s="1"/>
  <c r="J385" i="11"/>
  <c r="L385" i="11" s="1"/>
  <c r="J384" i="11"/>
  <c r="L384" i="11" s="1"/>
  <c r="J383" i="11"/>
  <c r="L383" i="11" s="1"/>
  <c r="J382" i="11"/>
  <c r="L382" i="11" s="1"/>
  <c r="J381" i="11"/>
  <c r="L381" i="11" s="1"/>
  <c r="J380" i="11"/>
  <c r="J402" i="11"/>
  <c r="L402" i="11" s="1"/>
  <c r="J401" i="11"/>
  <c r="L401" i="11" s="1"/>
  <c r="I452" i="9"/>
  <c r="J180" i="11"/>
  <c r="L180" i="11" s="1"/>
  <c r="J179" i="11"/>
  <c r="L179" i="11" s="1"/>
  <c r="J178" i="11"/>
  <c r="L178" i="11" s="1"/>
  <c r="J177" i="11"/>
  <c r="L177" i="11" s="1"/>
  <c r="J176" i="11"/>
  <c r="L176" i="11" s="1"/>
  <c r="J175" i="11"/>
  <c r="J197" i="11"/>
  <c r="L197" i="11" s="1"/>
  <c r="J196" i="11"/>
  <c r="L196" i="11" s="1"/>
  <c r="J195" i="11"/>
  <c r="L195" i="11" s="1"/>
  <c r="J194" i="11"/>
  <c r="L194" i="11" s="1"/>
  <c r="J193" i="11"/>
  <c r="L193" i="11" s="1"/>
  <c r="J192" i="11"/>
  <c r="L192" i="11" s="1"/>
  <c r="J191" i="11"/>
  <c r="L191" i="11" s="1"/>
  <c r="J190" i="11"/>
  <c r="L190" i="11" s="1"/>
  <c r="J189" i="11"/>
  <c r="L189" i="11" s="1"/>
  <c r="J188" i="11"/>
  <c r="L188" i="11" s="1"/>
  <c r="J187" i="11"/>
  <c r="L187" i="11" s="1"/>
  <c r="J186" i="11"/>
  <c r="L186" i="11" s="1"/>
  <c r="J185" i="11"/>
  <c r="L185" i="11" s="1"/>
  <c r="J184" i="11"/>
  <c r="L184" i="11" s="1"/>
  <c r="J183" i="11"/>
  <c r="L183" i="11" s="1"/>
  <c r="J182" i="11"/>
  <c r="L182" i="11" s="1"/>
  <c r="J181" i="11"/>
  <c r="L181" i="11" s="1"/>
  <c r="I370" i="9"/>
  <c r="I466" i="7"/>
  <c r="I860" i="2"/>
  <c r="N860" i="2" s="1"/>
  <c r="I1026" i="9"/>
  <c r="B125" i="6" s="1"/>
  <c r="AF125" i="6" s="1"/>
  <c r="I654" i="11"/>
  <c r="N73" i="22"/>
  <c r="I191" i="7"/>
  <c r="I1270" i="9"/>
  <c r="N70" i="24"/>
  <c r="N71" i="24"/>
  <c r="I409" i="9"/>
  <c r="L89" i="24"/>
  <c r="L91" i="24" s="1"/>
  <c r="I468" i="2"/>
  <c r="N69" i="24"/>
  <c r="I1148" i="9"/>
  <c r="I913" i="11"/>
  <c r="I914" i="11"/>
  <c r="I915" i="11"/>
  <c r="I916" i="11"/>
  <c r="I917" i="11"/>
  <c r="I918" i="11"/>
  <c r="I919" i="11"/>
  <c r="I920" i="11"/>
  <c r="I921" i="11"/>
  <c r="I922" i="11"/>
  <c r="I923" i="11"/>
  <c r="I924" i="11"/>
  <c r="I925" i="11"/>
  <c r="I926" i="11"/>
  <c r="I927" i="11"/>
  <c r="I928" i="11"/>
  <c r="I929" i="11"/>
  <c r="I930" i="11"/>
  <c r="I931" i="11"/>
  <c r="I932" i="11"/>
  <c r="I933" i="11"/>
  <c r="I934" i="11"/>
  <c r="I935" i="11"/>
  <c r="I872" i="11"/>
  <c r="I873" i="11"/>
  <c r="I874" i="11"/>
  <c r="I875" i="11"/>
  <c r="I876" i="11"/>
  <c r="I877" i="11"/>
  <c r="I878" i="11"/>
  <c r="I879" i="11"/>
  <c r="I880" i="11"/>
  <c r="I881" i="11"/>
  <c r="I882" i="11"/>
  <c r="I883" i="11"/>
  <c r="I884" i="11"/>
  <c r="I885" i="11"/>
  <c r="I886" i="11"/>
  <c r="I887" i="11"/>
  <c r="I888" i="11"/>
  <c r="I889" i="11"/>
  <c r="I890" i="11"/>
  <c r="I891" i="11"/>
  <c r="I892" i="11"/>
  <c r="I893" i="11"/>
  <c r="I894" i="11"/>
  <c r="I831" i="11"/>
  <c r="I832" i="11"/>
  <c r="I833" i="11"/>
  <c r="I834" i="11"/>
  <c r="I835" i="11"/>
  <c r="I836" i="11"/>
  <c r="I837" i="11"/>
  <c r="I838" i="11"/>
  <c r="I839" i="11"/>
  <c r="I840" i="11"/>
  <c r="I841" i="11"/>
  <c r="I842" i="11"/>
  <c r="I843" i="11"/>
  <c r="I844" i="11"/>
  <c r="I845" i="11"/>
  <c r="I846" i="11"/>
  <c r="I847" i="11"/>
  <c r="I848" i="11"/>
  <c r="I849" i="11"/>
  <c r="I850" i="11"/>
  <c r="I851" i="11"/>
  <c r="I852" i="11"/>
  <c r="I853" i="11"/>
  <c r="I790" i="11"/>
  <c r="I791" i="11"/>
  <c r="I792" i="11"/>
  <c r="I793" i="11"/>
  <c r="I794" i="11"/>
  <c r="I795" i="11"/>
  <c r="I796" i="11"/>
  <c r="I797" i="11"/>
  <c r="I798" i="11"/>
  <c r="I799" i="11"/>
  <c r="I800" i="11"/>
  <c r="I801" i="11"/>
  <c r="I802" i="11"/>
  <c r="I803" i="11"/>
  <c r="I804" i="11"/>
  <c r="I805" i="11"/>
  <c r="I806" i="11"/>
  <c r="I807" i="11"/>
  <c r="I808" i="11"/>
  <c r="I809" i="11"/>
  <c r="I810" i="11"/>
  <c r="I811" i="11"/>
  <c r="I812" i="11"/>
  <c r="I749" i="11"/>
  <c r="I750" i="11"/>
  <c r="I751" i="11"/>
  <c r="I752" i="11"/>
  <c r="I753" i="11"/>
  <c r="I754" i="11"/>
  <c r="I755" i="11"/>
  <c r="I756" i="11"/>
  <c r="I757" i="11"/>
  <c r="I758" i="11"/>
  <c r="I759" i="11"/>
  <c r="I760" i="11"/>
  <c r="I761" i="11"/>
  <c r="I762" i="11"/>
  <c r="I763" i="11"/>
  <c r="I764" i="11"/>
  <c r="I765" i="11"/>
  <c r="I766" i="11"/>
  <c r="I767" i="11"/>
  <c r="I768" i="11"/>
  <c r="I769" i="11"/>
  <c r="I770" i="11"/>
  <c r="I771" i="11"/>
  <c r="I708" i="11"/>
  <c r="I709" i="11"/>
  <c r="I710" i="11"/>
  <c r="I711" i="11"/>
  <c r="I712" i="11"/>
  <c r="I713" i="11"/>
  <c r="I714" i="11"/>
  <c r="I715" i="11"/>
  <c r="I716" i="11"/>
  <c r="I717" i="11"/>
  <c r="I718" i="11"/>
  <c r="I719" i="11"/>
  <c r="I720" i="11"/>
  <c r="I721" i="11"/>
  <c r="I722" i="11"/>
  <c r="I723" i="11"/>
  <c r="I724" i="11"/>
  <c r="I725" i="11"/>
  <c r="I726" i="11"/>
  <c r="I727" i="11"/>
  <c r="I728" i="11"/>
  <c r="I729" i="11"/>
  <c r="I730" i="11"/>
  <c r="I667" i="11"/>
  <c r="I668" i="11"/>
  <c r="I669" i="11"/>
  <c r="I670" i="11"/>
  <c r="I671" i="11"/>
  <c r="I672" i="11"/>
  <c r="I673" i="11"/>
  <c r="I674" i="11"/>
  <c r="I675" i="11"/>
  <c r="I676" i="11"/>
  <c r="I677" i="11"/>
  <c r="I678" i="11"/>
  <c r="I679" i="11"/>
  <c r="I680" i="11"/>
  <c r="I681" i="11"/>
  <c r="I682" i="11"/>
  <c r="I683" i="11"/>
  <c r="I684" i="11"/>
  <c r="I685" i="11"/>
  <c r="I686" i="11"/>
  <c r="I687" i="11"/>
  <c r="I688" i="11"/>
  <c r="I689" i="11"/>
  <c r="I626" i="11"/>
  <c r="I627" i="11"/>
  <c r="I628" i="11"/>
  <c r="I629" i="11"/>
  <c r="I630" i="11"/>
  <c r="I631" i="11"/>
  <c r="I632" i="11"/>
  <c r="I633" i="11"/>
  <c r="I634" i="11"/>
  <c r="I635" i="11"/>
  <c r="I636" i="11"/>
  <c r="I637" i="11"/>
  <c r="I638" i="11"/>
  <c r="I639" i="11"/>
  <c r="I640" i="11"/>
  <c r="I641" i="11"/>
  <c r="I642" i="11"/>
  <c r="I643" i="11"/>
  <c r="I644" i="11"/>
  <c r="I645" i="11"/>
  <c r="I646" i="11"/>
  <c r="I647" i="11"/>
  <c r="I648" i="11"/>
  <c r="I585" i="11"/>
  <c r="I586" i="11"/>
  <c r="I587" i="11"/>
  <c r="I588" i="11"/>
  <c r="I589" i="11"/>
  <c r="I590" i="11"/>
  <c r="I591" i="11"/>
  <c r="I592" i="11"/>
  <c r="I593" i="11"/>
  <c r="I594" i="11"/>
  <c r="I595" i="11"/>
  <c r="I596" i="11"/>
  <c r="I597" i="11"/>
  <c r="I598" i="11"/>
  <c r="I599" i="11"/>
  <c r="I600" i="11"/>
  <c r="I601" i="11"/>
  <c r="I602" i="11"/>
  <c r="I603" i="11"/>
  <c r="I604" i="11"/>
  <c r="I605" i="11"/>
  <c r="I606" i="11"/>
  <c r="I607" i="11"/>
  <c r="I544" i="11"/>
  <c r="I545" i="11"/>
  <c r="I546" i="11"/>
  <c r="I547" i="11"/>
  <c r="I548" i="11"/>
  <c r="I549" i="11"/>
  <c r="I550" i="11"/>
  <c r="I551" i="11"/>
  <c r="I552" i="11"/>
  <c r="I553" i="11"/>
  <c r="I554" i="11"/>
  <c r="I555" i="11"/>
  <c r="I556" i="11"/>
  <c r="I557" i="11"/>
  <c r="I558" i="11"/>
  <c r="I559" i="11"/>
  <c r="I560" i="11"/>
  <c r="I561" i="11"/>
  <c r="I562" i="11"/>
  <c r="I563" i="11"/>
  <c r="I564" i="11"/>
  <c r="I565" i="11"/>
  <c r="I566" i="11"/>
  <c r="I503" i="11"/>
  <c r="I504" i="11"/>
  <c r="I505" i="11"/>
  <c r="I506" i="11"/>
  <c r="I507" i="11"/>
  <c r="I508" i="11"/>
  <c r="I509" i="11"/>
  <c r="I510" i="11"/>
  <c r="I511" i="11"/>
  <c r="I512" i="11"/>
  <c r="I513" i="11"/>
  <c r="I514" i="11"/>
  <c r="I515" i="11"/>
  <c r="I516" i="11"/>
  <c r="I517" i="11"/>
  <c r="I518" i="11"/>
  <c r="I519" i="11"/>
  <c r="I520" i="11"/>
  <c r="I521" i="11"/>
  <c r="I522" i="11"/>
  <c r="I523" i="11"/>
  <c r="I524" i="11"/>
  <c r="I525" i="11"/>
  <c r="I462" i="11"/>
  <c r="I463" i="11"/>
  <c r="I464" i="11"/>
  <c r="I465" i="11"/>
  <c r="I466" i="11"/>
  <c r="I467" i="11"/>
  <c r="I468" i="11"/>
  <c r="I469" i="11"/>
  <c r="I470" i="11"/>
  <c r="I471" i="11"/>
  <c r="I472" i="11"/>
  <c r="I473" i="11"/>
  <c r="I474" i="11"/>
  <c r="I475" i="11"/>
  <c r="I476" i="11"/>
  <c r="I477" i="11"/>
  <c r="I478" i="11"/>
  <c r="I479" i="11"/>
  <c r="I480" i="11"/>
  <c r="I481" i="11"/>
  <c r="I482" i="11"/>
  <c r="I483" i="11"/>
  <c r="I484" i="11"/>
  <c r="I421" i="11"/>
  <c r="I422" i="11"/>
  <c r="I423" i="11"/>
  <c r="I424" i="11"/>
  <c r="I425" i="11"/>
  <c r="I426" i="11"/>
  <c r="I427" i="11"/>
  <c r="I428" i="11"/>
  <c r="I429" i="11"/>
  <c r="I430" i="11"/>
  <c r="I431" i="11"/>
  <c r="I432" i="11"/>
  <c r="I433" i="11"/>
  <c r="I434" i="11"/>
  <c r="I435" i="11"/>
  <c r="I436" i="11"/>
  <c r="I437" i="11"/>
  <c r="I438" i="11"/>
  <c r="I439" i="11"/>
  <c r="I440" i="11"/>
  <c r="I441" i="11"/>
  <c r="I442" i="11"/>
  <c r="I443" i="11"/>
  <c r="I380" i="11"/>
  <c r="I381" i="11"/>
  <c r="I382" i="11"/>
  <c r="I383" i="11"/>
  <c r="I384" i="11"/>
  <c r="I385" i="11"/>
  <c r="I386" i="11"/>
  <c r="I387" i="11"/>
  <c r="I388" i="11"/>
  <c r="I389" i="11"/>
  <c r="I390" i="11"/>
  <c r="I391" i="11"/>
  <c r="I392" i="11"/>
  <c r="I393" i="11"/>
  <c r="I394" i="11"/>
  <c r="I395" i="11"/>
  <c r="I396" i="11"/>
  <c r="I397" i="11"/>
  <c r="I398" i="11"/>
  <c r="I399" i="11"/>
  <c r="I400" i="11"/>
  <c r="I401" i="11"/>
  <c r="I402" i="11"/>
  <c r="I339" i="11"/>
  <c r="I340" i="11"/>
  <c r="I341" i="11"/>
  <c r="I342" i="11"/>
  <c r="I343" i="11"/>
  <c r="I344" i="11"/>
  <c r="I345" i="11"/>
  <c r="I346" i="11"/>
  <c r="I347" i="11"/>
  <c r="I348" i="11"/>
  <c r="I349" i="11"/>
  <c r="I350" i="11"/>
  <c r="I351" i="11"/>
  <c r="I352" i="11"/>
  <c r="I353" i="11"/>
  <c r="I354" i="11"/>
  <c r="I355" i="11"/>
  <c r="I356" i="11"/>
  <c r="I357" i="11"/>
  <c r="I358" i="11"/>
  <c r="I359" i="11"/>
  <c r="I360" i="11"/>
  <c r="I361" i="11"/>
  <c r="I298" i="11"/>
  <c r="I299" i="11"/>
  <c r="I300" i="11"/>
  <c r="I301" i="11"/>
  <c r="I302" i="11"/>
  <c r="I303" i="11"/>
  <c r="I304" i="11"/>
  <c r="I305" i="11"/>
  <c r="I306" i="11"/>
  <c r="I307" i="11"/>
  <c r="I308" i="11"/>
  <c r="I309" i="11"/>
  <c r="I310" i="11"/>
  <c r="I311" i="11"/>
  <c r="I312" i="11"/>
  <c r="I313" i="11"/>
  <c r="I314" i="11"/>
  <c r="I315" i="11"/>
  <c r="I316" i="11"/>
  <c r="I317" i="11"/>
  <c r="I318" i="11"/>
  <c r="I319" i="11"/>
  <c r="I320" i="11"/>
  <c r="I257" i="11"/>
  <c r="I258" i="11"/>
  <c r="I259" i="11"/>
  <c r="I260" i="11"/>
  <c r="I261" i="11"/>
  <c r="I262" i="11"/>
  <c r="I263" i="11"/>
  <c r="I264" i="11"/>
  <c r="I265" i="11"/>
  <c r="I266" i="11"/>
  <c r="I267" i="11"/>
  <c r="I268" i="11"/>
  <c r="I269" i="11"/>
  <c r="I270" i="11"/>
  <c r="I271" i="11"/>
  <c r="I272" i="11"/>
  <c r="I273" i="11"/>
  <c r="I274" i="11"/>
  <c r="I275" i="11"/>
  <c r="I276" i="11"/>
  <c r="I277" i="11"/>
  <c r="I278" i="11"/>
  <c r="I279" i="11"/>
  <c r="I216" i="11"/>
  <c r="I217" i="11"/>
  <c r="I218" i="11"/>
  <c r="I219" i="11"/>
  <c r="I220" i="11"/>
  <c r="I221" i="11"/>
  <c r="I222" i="11"/>
  <c r="I223" i="11"/>
  <c r="I224" i="11"/>
  <c r="I225" i="11"/>
  <c r="I226" i="11"/>
  <c r="I227" i="11"/>
  <c r="I228" i="11"/>
  <c r="I229" i="11"/>
  <c r="I230" i="11"/>
  <c r="I231" i="11"/>
  <c r="I232" i="11"/>
  <c r="I233" i="11"/>
  <c r="I234" i="11"/>
  <c r="I235" i="11"/>
  <c r="I236" i="11"/>
  <c r="I237" i="11"/>
  <c r="I238" i="11"/>
  <c r="I175" i="11"/>
  <c r="I176" i="11"/>
  <c r="I177" i="11"/>
  <c r="I178" i="11"/>
  <c r="I179" i="11"/>
  <c r="I180" i="11"/>
  <c r="I181" i="11"/>
  <c r="I182" i="11"/>
  <c r="I183" i="11"/>
  <c r="I184" i="11"/>
  <c r="I185" i="11"/>
  <c r="I186" i="11"/>
  <c r="I187" i="11"/>
  <c r="I188" i="11"/>
  <c r="I189" i="11"/>
  <c r="I190" i="11"/>
  <c r="I191" i="11"/>
  <c r="I192" i="11"/>
  <c r="I193" i="11"/>
  <c r="I194" i="11"/>
  <c r="I195" i="11"/>
  <c r="I196" i="11"/>
  <c r="I197" i="11"/>
  <c r="I134" i="11"/>
  <c r="I135" i="11"/>
  <c r="I136" i="11"/>
  <c r="I137" i="11"/>
  <c r="I138" i="11"/>
  <c r="I139" i="11"/>
  <c r="I140" i="11"/>
  <c r="I141" i="11"/>
  <c r="I142" i="11"/>
  <c r="I143" i="11"/>
  <c r="I144" i="11"/>
  <c r="I145" i="11"/>
  <c r="I146" i="11"/>
  <c r="I147" i="11"/>
  <c r="I148" i="11"/>
  <c r="I149" i="11"/>
  <c r="I150" i="11"/>
  <c r="I151" i="11"/>
  <c r="I152" i="11"/>
  <c r="I153" i="11"/>
  <c r="I154" i="11"/>
  <c r="I155" i="11"/>
  <c r="I156" i="11"/>
  <c r="I93" i="11"/>
  <c r="I94" i="11"/>
  <c r="I95" i="11"/>
  <c r="I96" i="11"/>
  <c r="I97" i="11"/>
  <c r="I98" i="11"/>
  <c r="I99" i="11"/>
  <c r="I100" i="11"/>
  <c r="I101" i="11"/>
  <c r="I102" i="11"/>
  <c r="I103" i="11"/>
  <c r="I104" i="11"/>
  <c r="I105" i="11"/>
  <c r="I106" i="11"/>
  <c r="I107" i="11"/>
  <c r="I108" i="11"/>
  <c r="I109" i="11"/>
  <c r="I110" i="11"/>
  <c r="I111" i="11"/>
  <c r="I112" i="11"/>
  <c r="I113" i="11"/>
  <c r="I114" i="11"/>
  <c r="I115" i="11"/>
  <c r="G186" i="11"/>
  <c r="G268" i="11"/>
  <c r="G514" i="11"/>
  <c r="G596" i="11"/>
  <c r="G678" i="11"/>
  <c r="G432" i="11"/>
  <c r="G801" i="11"/>
  <c r="G883" i="11"/>
  <c r="I74" i="11"/>
  <c r="I73" i="11"/>
  <c r="I72" i="11"/>
  <c r="I71" i="11"/>
  <c r="I70" i="11"/>
  <c r="I69" i="11"/>
  <c r="I68" i="11"/>
  <c r="I67" i="11"/>
  <c r="I66" i="11"/>
  <c r="I65" i="11"/>
  <c r="I64" i="11"/>
  <c r="I63" i="11"/>
  <c r="I62" i="11"/>
  <c r="I61" i="11"/>
  <c r="I60" i="11"/>
  <c r="I59" i="11"/>
  <c r="I58" i="11"/>
  <c r="I57" i="11"/>
  <c r="I56" i="11"/>
  <c r="I55" i="11"/>
  <c r="I54" i="11"/>
  <c r="I53" i="11"/>
  <c r="I52" i="11"/>
  <c r="I940" i="11"/>
  <c r="I899" i="11"/>
  <c r="I858" i="11"/>
  <c r="I817" i="11"/>
  <c r="I776" i="11"/>
  <c r="I735" i="11"/>
  <c r="I694" i="11"/>
  <c r="I612" i="11"/>
  <c r="I571" i="11"/>
  <c r="I530" i="11"/>
  <c r="I489" i="11"/>
  <c r="I366" i="11"/>
  <c r="I325" i="11"/>
  <c r="I243" i="11"/>
  <c r="I79" i="11"/>
  <c r="I1393" i="11"/>
  <c r="N1393" i="11" s="1"/>
  <c r="I1351" i="11"/>
  <c r="N1351" i="11" s="1"/>
  <c r="I1310" i="11"/>
  <c r="N1310" i="11" s="1"/>
  <c r="I1269" i="11"/>
  <c r="N1269" i="11" s="1"/>
  <c r="I1228" i="11"/>
  <c r="N1228" i="11" s="1"/>
  <c r="I1187" i="11"/>
  <c r="N1187" i="11" s="1"/>
  <c r="I1146" i="11"/>
  <c r="N1146" i="11" s="1"/>
  <c r="I1105" i="11"/>
  <c r="N1105" i="11" s="1"/>
  <c r="I1064" i="11"/>
  <c r="N1064" i="11" s="1"/>
  <c r="I1023" i="11"/>
  <c r="N1023" i="11" s="1"/>
  <c r="I982" i="11"/>
  <c r="I408" i="11"/>
  <c r="I285" i="11"/>
  <c r="N154" i="6" s="1"/>
  <c r="AF154" i="6" s="1"/>
  <c r="I203" i="11"/>
  <c r="K151" i="6" s="1"/>
  <c r="AF151" i="6" s="1"/>
  <c r="I162" i="11"/>
  <c r="T150" i="6" s="1"/>
  <c r="C135" i="6"/>
  <c r="F135" i="6"/>
  <c r="H135" i="6"/>
  <c r="I135" i="6"/>
  <c r="M135" i="6"/>
  <c r="N135" i="6"/>
  <c r="T135" i="6"/>
  <c r="AB135" i="6"/>
  <c r="AC135" i="6"/>
  <c r="I943" i="9"/>
  <c r="I742" i="2"/>
  <c r="I703" i="2"/>
  <c r="I664" i="2"/>
  <c r="I1173" i="2"/>
  <c r="I1353" i="9"/>
  <c r="I1189" i="9"/>
  <c r="I902" i="9"/>
  <c r="I426" i="7"/>
  <c r="I387" i="7"/>
  <c r="I1056" i="2"/>
  <c r="I1017" i="2"/>
  <c r="I898" i="2"/>
  <c r="I287" i="9"/>
  <c r="I202" i="9"/>
  <c r="I270" i="7"/>
  <c r="I114" i="7"/>
  <c r="I779" i="9"/>
  <c r="I738" i="9"/>
  <c r="I621" i="7"/>
  <c r="I697" i="9"/>
  <c r="I656" i="9"/>
  <c r="I615" i="9"/>
  <c r="I574" i="9"/>
  <c r="I1212" i="2"/>
  <c r="I937" i="2"/>
  <c r="I625" i="2"/>
  <c r="I313" i="2"/>
  <c r="I235" i="2"/>
  <c r="I161" i="9"/>
  <c r="I533" i="9"/>
  <c r="I492" i="9"/>
  <c r="I348" i="7"/>
  <c r="I328" i="9"/>
  <c r="I820" i="2"/>
  <c r="I781" i="2"/>
  <c r="I861" i="9"/>
  <c r="I820" i="9"/>
  <c r="I586" i="2"/>
  <c r="I547" i="2"/>
  <c r="I508" i="2"/>
  <c r="I391" i="2"/>
  <c r="I352" i="2"/>
  <c r="I274" i="2"/>
  <c r="I1107" i="9"/>
  <c r="I1330" i="2"/>
  <c r="I1290" i="2"/>
  <c r="I1134" i="2"/>
  <c r="I660" i="7"/>
  <c r="I1394" i="9"/>
  <c r="I1436" i="9"/>
  <c r="K1431" i="9" s="1"/>
  <c r="I1477" i="9"/>
  <c r="E1450" i="9"/>
  <c r="G1450" i="9"/>
  <c r="G1451" i="9"/>
  <c r="E1451" i="9"/>
  <c r="G1452" i="9"/>
  <c r="E1452" i="9"/>
  <c r="G1453" i="9"/>
  <c r="E1453" i="9"/>
  <c r="G1454" i="9"/>
  <c r="E1454" i="9"/>
  <c r="G1455" i="9"/>
  <c r="E1455" i="9"/>
  <c r="G1456" i="9"/>
  <c r="E1456" i="9"/>
  <c r="G1457" i="9"/>
  <c r="E1457" i="9"/>
  <c r="G1458" i="9"/>
  <c r="E1458" i="9"/>
  <c r="G1459" i="9"/>
  <c r="E1459" i="9"/>
  <c r="G1460" i="9"/>
  <c r="E1460" i="9"/>
  <c r="G1461" i="9"/>
  <c r="E1461" i="9"/>
  <c r="G1462" i="9"/>
  <c r="E1462" i="9"/>
  <c r="G1463" i="9"/>
  <c r="E1463" i="9"/>
  <c r="G1464" i="9"/>
  <c r="E1464" i="9"/>
  <c r="G1465" i="9"/>
  <c r="E1465" i="9"/>
  <c r="G1466" i="9"/>
  <c r="E1466" i="9"/>
  <c r="G1467" i="9"/>
  <c r="E1467" i="9"/>
  <c r="G1468" i="9"/>
  <c r="E1468" i="9"/>
  <c r="G1469" i="9"/>
  <c r="E1469" i="9"/>
  <c r="G1470" i="9"/>
  <c r="E1470" i="9"/>
  <c r="G1471" i="9"/>
  <c r="E1471" i="9"/>
  <c r="G1472" i="9"/>
  <c r="E1472" i="9"/>
  <c r="F1473" i="9"/>
  <c r="D1473" i="9"/>
  <c r="B1450" i="9"/>
  <c r="B1451" i="9"/>
  <c r="B1452" i="9"/>
  <c r="B1453" i="9"/>
  <c r="B1454" i="9"/>
  <c r="B1455" i="9"/>
  <c r="B1456" i="9"/>
  <c r="B1457" i="9"/>
  <c r="B1458" i="9"/>
  <c r="B1459" i="9"/>
  <c r="B1460" i="9"/>
  <c r="B1461" i="9"/>
  <c r="B1462" i="9"/>
  <c r="B1463" i="9"/>
  <c r="B1464" i="9"/>
  <c r="B1465" i="9"/>
  <c r="B1466" i="9"/>
  <c r="B1467" i="9"/>
  <c r="B1468" i="9"/>
  <c r="B1469" i="9"/>
  <c r="B1470" i="9"/>
  <c r="B1471" i="9"/>
  <c r="B1472" i="9"/>
  <c r="E1409" i="9"/>
  <c r="G1409" i="9"/>
  <c r="G1410" i="9"/>
  <c r="E1410" i="9"/>
  <c r="G1411" i="9"/>
  <c r="E1411" i="9"/>
  <c r="G1412" i="9"/>
  <c r="E1412" i="9"/>
  <c r="G1413" i="9"/>
  <c r="E1413" i="9"/>
  <c r="G1414" i="9"/>
  <c r="E1414" i="9"/>
  <c r="G1415" i="9"/>
  <c r="E1415" i="9"/>
  <c r="G1416" i="9"/>
  <c r="E1416" i="9"/>
  <c r="G1417" i="9"/>
  <c r="E1417" i="9"/>
  <c r="G1418" i="9"/>
  <c r="E1418" i="9"/>
  <c r="G1419" i="9"/>
  <c r="E1419" i="9"/>
  <c r="G1420" i="9"/>
  <c r="E1420" i="9"/>
  <c r="G1421" i="9"/>
  <c r="E1421" i="9"/>
  <c r="G1422" i="9"/>
  <c r="E1422" i="9"/>
  <c r="G1423" i="9"/>
  <c r="E1423" i="9"/>
  <c r="G1424" i="9"/>
  <c r="E1424" i="9"/>
  <c r="G1425" i="9"/>
  <c r="E1425" i="9"/>
  <c r="G1426" i="9"/>
  <c r="E1426" i="9"/>
  <c r="G1427" i="9"/>
  <c r="E1427" i="9"/>
  <c r="G1428" i="9"/>
  <c r="E1428" i="9"/>
  <c r="G1429" i="9"/>
  <c r="E1429" i="9"/>
  <c r="G1430" i="9"/>
  <c r="E1430" i="9"/>
  <c r="G1431" i="9"/>
  <c r="E1431" i="9"/>
  <c r="F1432" i="9"/>
  <c r="D1432" i="9"/>
  <c r="B1409" i="9"/>
  <c r="B1410" i="9"/>
  <c r="B1411" i="9"/>
  <c r="B1412" i="9"/>
  <c r="B1413" i="9"/>
  <c r="B1414" i="9"/>
  <c r="B1415" i="9"/>
  <c r="B1416" i="9"/>
  <c r="B1417" i="9"/>
  <c r="B1418" i="9"/>
  <c r="B1419" i="9"/>
  <c r="B1420" i="9"/>
  <c r="B1421" i="9"/>
  <c r="B1422" i="9"/>
  <c r="B1423" i="9"/>
  <c r="B1424" i="9"/>
  <c r="B1425" i="9"/>
  <c r="B1426" i="9"/>
  <c r="B1427" i="9"/>
  <c r="B1428" i="9"/>
  <c r="B1429" i="9"/>
  <c r="B1430" i="9"/>
  <c r="B1431" i="9"/>
  <c r="E1367" i="9"/>
  <c r="G1367" i="9"/>
  <c r="G1368" i="9"/>
  <c r="E1368" i="9"/>
  <c r="G1369" i="9"/>
  <c r="E1369" i="9"/>
  <c r="G1370" i="9"/>
  <c r="E1370" i="9"/>
  <c r="G1371" i="9"/>
  <c r="E1371" i="9"/>
  <c r="G1372" i="9"/>
  <c r="E1372" i="9"/>
  <c r="G1373" i="9"/>
  <c r="E1373" i="9"/>
  <c r="G1374" i="9"/>
  <c r="E1374" i="9"/>
  <c r="G1375" i="9"/>
  <c r="E1375" i="9"/>
  <c r="G1376" i="9"/>
  <c r="E1376" i="9"/>
  <c r="G1377" i="9"/>
  <c r="E1377" i="9"/>
  <c r="G1378" i="9"/>
  <c r="E1378" i="9"/>
  <c r="G1379" i="9"/>
  <c r="E1379" i="9"/>
  <c r="G1380" i="9"/>
  <c r="E1380" i="9"/>
  <c r="G1381" i="9"/>
  <c r="E1381" i="9"/>
  <c r="G1382" i="9"/>
  <c r="E1382" i="9"/>
  <c r="G1383" i="9"/>
  <c r="E1383" i="9"/>
  <c r="G1384" i="9"/>
  <c r="E1384" i="9"/>
  <c r="G1385" i="9"/>
  <c r="E1385" i="9"/>
  <c r="G1386" i="9"/>
  <c r="E1386" i="9"/>
  <c r="G1387" i="9"/>
  <c r="E1387" i="9"/>
  <c r="G1388" i="9"/>
  <c r="E1388" i="9"/>
  <c r="G1389" i="9"/>
  <c r="E1389" i="9"/>
  <c r="F1390" i="9"/>
  <c r="D1390" i="9"/>
  <c r="B1367" i="9"/>
  <c r="B1368" i="9"/>
  <c r="B1369" i="9"/>
  <c r="B1370" i="9"/>
  <c r="B1371" i="9"/>
  <c r="B1372" i="9"/>
  <c r="B1373" i="9"/>
  <c r="B1374" i="9"/>
  <c r="B1375" i="9"/>
  <c r="B1376" i="9"/>
  <c r="B1377" i="9"/>
  <c r="B1378" i="9"/>
  <c r="B1379" i="9"/>
  <c r="B1380" i="9"/>
  <c r="B1381" i="9"/>
  <c r="B1382" i="9"/>
  <c r="B1383" i="9"/>
  <c r="B1384" i="9"/>
  <c r="B1385" i="9"/>
  <c r="B1386" i="9"/>
  <c r="B1387" i="9"/>
  <c r="B1388" i="9"/>
  <c r="B1389" i="9"/>
  <c r="I79" i="9"/>
  <c r="I115" i="2"/>
  <c r="I1369" i="2"/>
  <c r="I1408" i="2"/>
  <c r="I1447" i="2"/>
  <c r="H1422" i="2"/>
  <c r="H1423" i="2"/>
  <c r="H1424" i="2"/>
  <c r="H1425" i="2"/>
  <c r="H1426" i="2"/>
  <c r="H1427" i="2"/>
  <c r="H1428" i="2"/>
  <c r="H1429" i="2"/>
  <c r="H1430" i="2"/>
  <c r="H1431" i="2"/>
  <c r="H1432" i="2"/>
  <c r="H1433" i="2"/>
  <c r="H1434" i="2"/>
  <c r="H1435" i="2"/>
  <c r="H1436" i="2"/>
  <c r="H1437" i="2"/>
  <c r="H1438" i="2"/>
  <c r="H1439" i="2"/>
  <c r="H1440" i="2"/>
  <c r="H1441" i="2"/>
  <c r="H1442" i="2"/>
  <c r="E1422" i="2"/>
  <c r="G1422" i="2"/>
  <c r="G1423" i="2"/>
  <c r="E1423" i="2"/>
  <c r="G1424" i="2"/>
  <c r="E1424" i="2"/>
  <c r="G1425" i="2"/>
  <c r="E1425" i="2"/>
  <c r="G1426" i="2"/>
  <c r="E1426" i="2"/>
  <c r="G1427" i="2"/>
  <c r="E1427" i="2"/>
  <c r="G1428" i="2"/>
  <c r="E1428" i="2"/>
  <c r="G1429" i="2"/>
  <c r="E1429" i="2"/>
  <c r="G1430" i="2"/>
  <c r="E1430" i="2"/>
  <c r="G1431" i="2"/>
  <c r="E1431" i="2"/>
  <c r="G1432" i="2"/>
  <c r="E1432" i="2"/>
  <c r="G1433" i="2"/>
  <c r="E1433" i="2"/>
  <c r="G1434" i="2"/>
  <c r="E1434" i="2"/>
  <c r="G1435" i="2"/>
  <c r="E1435" i="2"/>
  <c r="G1436" i="2"/>
  <c r="E1436" i="2"/>
  <c r="G1437" i="2"/>
  <c r="E1437" i="2"/>
  <c r="G1438" i="2"/>
  <c r="E1438" i="2"/>
  <c r="G1439" i="2"/>
  <c r="E1439" i="2"/>
  <c r="G1440" i="2"/>
  <c r="E1440" i="2"/>
  <c r="G1441" i="2"/>
  <c r="E1441" i="2"/>
  <c r="G1442" i="2"/>
  <c r="E1442" i="2"/>
  <c r="F1443" i="2"/>
  <c r="D1443" i="2"/>
  <c r="B1422" i="2"/>
  <c r="B1423" i="2"/>
  <c r="B1424" i="2"/>
  <c r="B1425" i="2"/>
  <c r="B1426" i="2"/>
  <c r="B1427" i="2"/>
  <c r="B1428" i="2"/>
  <c r="B1429" i="2"/>
  <c r="B1430" i="2"/>
  <c r="B1431" i="2"/>
  <c r="B1432" i="2"/>
  <c r="B1433" i="2"/>
  <c r="B1434" i="2"/>
  <c r="B1435" i="2"/>
  <c r="B1436" i="2"/>
  <c r="B1437" i="2"/>
  <c r="B1438" i="2"/>
  <c r="B1439" i="2"/>
  <c r="B1440" i="2"/>
  <c r="B1441" i="2"/>
  <c r="B1442" i="2"/>
  <c r="H1383" i="2"/>
  <c r="H1384" i="2"/>
  <c r="H1385" i="2"/>
  <c r="H1386" i="2"/>
  <c r="H1387" i="2"/>
  <c r="H1388" i="2"/>
  <c r="H1389" i="2"/>
  <c r="H1390" i="2"/>
  <c r="H1391" i="2"/>
  <c r="H1392" i="2"/>
  <c r="H1393" i="2"/>
  <c r="H1394" i="2"/>
  <c r="H1395" i="2"/>
  <c r="H1396" i="2"/>
  <c r="H1397" i="2"/>
  <c r="H1398" i="2"/>
  <c r="H1399" i="2"/>
  <c r="H1400" i="2"/>
  <c r="H1401" i="2"/>
  <c r="H1402" i="2"/>
  <c r="H1403" i="2"/>
  <c r="E1383" i="2"/>
  <c r="G1383" i="2"/>
  <c r="G1384" i="2"/>
  <c r="E1384" i="2"/>
  <c r="G1385" i="2"/>
  <c r="E1385" i="2"/>
  <c r="G1386" i="2"/>
  <c r="E1386" i="2"/>
  <c r="G1387" i="2"/>
  <c r="E1387" i="2"/>
  <c r="G1388" i="2"/>
  <c r="E1388" i="2"/>
  <c r="G1389" i="2"/>
  <c r="E1389" i="2"/>
  <c r="G1390" i="2"/>
  <c r="E1390" i="2"/>
  <c r="G1391" i="2"/>
  <c r="E1391" i="2"/>
  <c r="G1392" i="2"/>
  <c r="E1392" i="2"/>
  <c r="G1393" i="2"/>
  <c r="E1393" i="2"/>
  <c r="G1394" i="2"/>
  <c r="E1394" i="2"/>
  <c r="G1395" i="2"/>
  <c r="E1395" i="2"/>
  <c r="G1396" i="2"/>
  <c r="E1396" i="2"/>
  <c r="G1397" i="2"/>
  <c r="E1397" i="2"/>
  <c r="G1398" i="2"/>
  <c r="E1398" i="2"/>
  <c r="G1399" i="2"/>
  <c r="E1399" i="2"/>
  <c r="G1400" i="2"/>
  <c r="E1400" i="2"/>
  <c r="G1401" i="2"/>
  <c r="E1401" i="2"/>
  <c r="G1402" i="2"/>
  <c r="E1402" i="2"/>
  <c r="G1403" i="2"/>
  <c r="E1403" i="2"/>
  <c r="F1404" i="2"/>
  <c r="D1404" i="2"/>
  <c r="B1383" i="2"/>
  <c r="B1384" i="2"/>
  <c r="B1385" i="2"/>
  <c r="B1386" i="2"/>
  <c r="B1387" i="2"/>
  <c r="B1388" i="2"/>
  <c r="B1389" i="2"/>
  <c r="B1390" i="2"/>
  <c r="B1391" i="2"/>
  <c r="B1392" i="2"/>
  <c r="B1393" i="2"/>
  <c r="B1394" i="2"/>
  <c r="B1395" i="2"/>
  <c r="B1396" i="2"/>
  <c r="B1397" i="2"/>
  <c r="B1398" i="2"/>
  <c r="B1399" i="2"/>
  <c r="B1400" i="2"/>
  <c r="B1401" i="2"/>
  <c r="B1402" i="2"/>
  <c r="B1403" i="2"/>
  <c r="H1344" i="2"/>
  <c r="H1345" i="2"/>
  <c r="H1346" i="2"/>
  <c r="H1347" i="2"/>
  <c r="H1348" i="2"/>
  <c r="H1349" i="2"/>
  <c r="H1350" i="2"/>
  <c r="H1351" i="2"/>
  <c r="H1352" i="2"/>
  <c r="H1353" i="2"/>
  <c r="H1354" i="2"/>
  <c r="H1355" i="2"/>
  <c r="H1356" i="2"/>
  <c r="H1357" i="2"/>
  <c r="H1358" i="2"/>
  <c r="H1359" i="2"/>
  <c r="H1360" i="2"/>
  <c r="H1361" i="2"/>
  <c r="H1362" i="2"/>
  <c r="H1363" i="2"/>
  <c r="H1364" i="2"/>
  <c r="E1344" i="2"/>
  <c r="G1344" i="2"/>
  <c r="G1345" i="2"/>
  <c r="E1345" i="2"/>
  <c r="G1346" i="2"/>
  <c r="E1346" i="2"/>
  <c r="G1347" i="2"/>
  <c r="E1347" i="2"/>
  <c r="G1348" i="2"/>
  <c r="E1348" i="2"/>
  <c r="G1349" i="2"/>
  <c r="E1349" i="2"/>
  <c r="G1350" i="2"/>
  <c r="E1350" i="2"/>
  <c r="G1351" i="2"/>
  <c r="E1351" i="2"/>
  <c r="G1352" i="2"/>
  <c r="E1352" i="2"/>
  <c r="G1353" i="2"/>
  <c r="E1353" i="2"/>
  <c r="G1354" i="2"/>
  <c r="E1354" i="2"/>
  <c r="G1355" i="2"/>
  <c r="E1355" i="2"/>
  <c r="G1356" i="2"/>
  <c r="E1356" i="2"/>
  <c r="G1357" i="2"/>
  <c r="E1357" i="2"/>
  <c r="G1358" i="2"/>
  <c r="E1358" i="2"/>
  <c r="G1359" i="2"/>
  <c r="E1359" i="2"/>
  <c r="G1360" i="2"/>
  <c r="E1360" i="2"/>
  <c r="G1361" i="2"/>
  <c r="E1361" i="2"/>
  <c r="G1362" i="2"/>
  <c r="E1362" i="2"/>
  <c r="G1363" i="2"/>
  <c r="E1363" i="2"/>
  <c r="G1364" i="2"/>
  <c r="E1364" i="2"/>
  <c r="F1365" i="2"/>
  <c r="D1365" i="2"/>
  <c r="B1344" i="2"/>
  <c r="B1345" i="2"/>
  <c r="B1346" i="2"/>
  <c r="B1347" i="2"/>
  <c r="B1348" i="2"/>
  <c r="B1349" i="2"/>
  <c r="B1350" i="2"/>
  <c r="B1351" i="2"/>
  <c r="B1352" i="2"/>
  <c r="B1353" i="2"/>
  <c r="B1354" i="2"/>
  <c r="B1355" i="2"/>
  <c r="B1356" i="2"/>
  <c r="B1357" i="2"/>
  <c r="B1358" i="2"/>
  <c r="B1359" i="2"/>
  <c r="B1360" i="2"/>
  <c r="B1361" i="2"/>
  <c r="B1362" i="2"/>
  <c r="B1363" i="2"/>
  <c r="B1364" i="2"/>
  <c r="I543" i="7"/>
  <c r="I504" i="7"/>
  <c r="I1251" i="2"/>
  <c r="I976" i="2"/>
  <c r="I120" i="9"/>
  <c r="I194" i="2"/>
  <c r="I154" i="2"/>
  <c r="H23" i="20"/>
  <c r="H33" i="20"/>
  <c r="J33" i="20" s="1"/>
  <c r="H41" i="20"/>
  <c r="J41" i="20" s="1"/>
  <c r="H46" i="20"/>
  <c r="N62" i="20"/>
  <c r="G63" i="20"/>
  <c r="G62" i="20"/>
  <c r="G65" i="20"/>
  <c r="C62" i="20"/>
  <c r="M89" i="20"/>
  <c r="L41" i="20"/>
  <c r="N41" i="20" s="1"/>
  <c r="L46" i="20"/>
  <c r="N46" i="20" s="1"/>
  <c r="F46" i="20"/>
  <c r="F41" i="20"/>
  <c r="L23" i="20"/>
  <c r="L33" i="20"/>
  <c r="F23" i="20"/>
  <c r="F33" i="20"/>
  <c r="G23" i="17"/>
  <c r="L23" i="17" s="1"/>
  <c r="G31" i="17"/>
  <c r="L31" i="17" s="1"/>
  <c r="G37" i="17"/>
  <c r="L37" i="17" s="1"/>
  <c r="G41" i="17"/>
  <c r="L41" i="17" s="1"/>
  <c r="L81" i="13"/>
  <c r="H23" i="13"/>
  <c r="J23" i="13" s="1"/>
  <c r="H31" i="13"/>
  <c r="J31" i="13" s="1"/>
  <c r="H37" i="13"/>
  <c r="J37" i="13" s="1"/>
  <c r="H41" i="13"/>
  <c r="J41" i="13" s="1"/>
  <c r="K73" i="13"/>
  <c r="L73" i="13" s="1"/>
  <c r="K74" i="13"/>
  <c r="L74" i="13" s="1"/>
  <c r="L76" i="13"/>
  <c r="L77" i="13"/>
  <c r="L78" i="13"/>
  <c r="L80" i="13"/>
  <c r="P92" i="13"/>
  <c r="L6" i="6" s="1"/>
  <c r="G65" i="13"/>
  <c r="G63" i="13"/>
  <c r="Q62" i="13"/>
  <c r="G62" i="13"/>
  <c r="C62" i="13"/>
  <c r="J45" i="13"/>
  <c r="G23" i="15"/>
  <c r="L23" i="15" s="1"/>
  <c r="G31" i="15"/>
  <c r="L31" i="15" s="1"/>
  <c r="G37" i="15"/>
  <c r="L37" i="15" s="1"/>
  <c r="G41" i="15"/>
  <c r="L41" i="15" s="1"/>
  <c r="M25" i="14"/>
  <c r="M33" i="14"/>
  <c r="G39" i="14"/>
  <c r="M39" i="14" s="1"/>
  <c r="G43" i="14"/>
  <c r="M43" i="14" s="1"/>
  <c r="G23" i="18"/>
  <c r="L23" i="18" s="1"/>
  <c r="G31" i="18"/>
  <c r="L31" i="18" s="1"/>
  <c r="G37" i="18"/>
  <c r="L37" i="18" s="1"/>
  <c r="G41" i="18"/>
  <c r="L41" i="18" s="1"/>
  <c r="G37" i="16"/>
  <c r="L37" i="16" s="1"/>
  <c r="G41" i="16"/>
  <c r="L41" i="16" s="1"/>
  <c r="G23" i="16"/>
  <c r="L23" i="16" s="1"/>
  <c r="G23" i="21"/>
  <c r="L23" i="21" s="1"/>
  <c r="G31" i="21"/>
  <c r="L31" i="21" s="1"/>
  <c r="G37" i="21"/>
  <c r="L37" i="21" s="1"/>
  <c r="G41" i="21"/>
  <c r="L41" i="21" s="1"/>
  <c r="M93" i="21"/>
  <c r="AD6" i="6" s="1"/>
  <c r="G65" i="21"/>
  <c r="G63" i="21"/>
  <c r="N62" i="21"/>
  <c r="G62" i="21"/>
  <c r="C62" i="21"/>
  <c r="G23" i="12"/>
  <c r="L23" i="12" s="1"/>
  <c r="G31" i="12"/>
  <c r="L31" i="12" s="1"/>
  <c r="G37" i="12"/>
  <c r="L37" i="12" s="1"/>
  <c r="G41" i="12"/>
  <c r="L41" i="12" s="1"/>
  <c r="M93" i="12"/>
  <c r="Z6" i="6" s="1"/>
  <c r="G65" i="12"/>
  <c r="G63" i="12"/>
  <c r="N62" i="12"/>
  <c r="G62" i="12"/>
  <c r="C62" i="12"/>
  <c r="M99" i="15"/>
  <c r="Y6" i="6" s="1"/>
  <c r="G65" i="15"/>
  <c r="G63" i="15"/>
  <c r="N62" i="15"/>
  <c r="G62" i="15"/>
  <c r="C62" i="15"/>
  <c r="M104" i="17"/>
  <c r="Q6" i="6" s="1"/>
  <c r="G65" i="17"/>
  <c r="G63" i="17"/>
  <c r="N62" i="17"/>
  <c r="G62" i="17"/>
  <c r="C62" i="17"/>
  <c r="P6" i="6"/>
  <c r="G65" i="18"/>
  <c r="G63" i="18"/>
  <c r="N62" i="18"/>
  <c r="G62" i="18"/>
  <c r="C62" i="18"/>
  <c r="G31" i="16"/>
  <c r="L31" i="16" s="1"/>
  <c r="M93" i="16"/>
  <c r="O6" i="6" s="1"/>
  <c r="G65" i="16"/>
  <c r="G63" i="16"/>
  <c r="N62" i="16"/>
  <c r="G62" i="16"/>
  <c r="C62" i="16"/>
  <c r="N101" i="14"/>
  <c r="D6" i="6" s="1"/>
  <c r="G67" i="14"/>
  <c r="G65" i="14"/>
  <c r="O64" i="14"/>
  <c r="G64" i="14"/>
  <c r="C64" i="14"/>
  <c r="H976" i="11"/>
  <c r="H1017" i="11"/>
  <c r="H1058" i="11"/>
  <c r="H1099" i="11"/>
  <c r="H1140" i="11"/>
  <c r="H1181" i="11"/>
  <c r="H1222" i="11"/>
  <c r="H1263" i="11"/>
  <c r="H1304" i="11"/>
  <c r="H1345" i="11"/>
  <c r="H1387" i="11"/>
  <c r="H955" i="11"/>
  <c r="H996" i="11"/>
  <c r="H1037" i="11"/>
  <c r="H1078" i="11"/>
  <c r="H1119" i="11"/>
  <c r="H1160" i="11"/>
  <c r="H1201" i="11"/>
  <c r="H1242" i="11"/>
  <c r="H1283" i="11"/>
  <c r="H1324" i="11"/>
  <c r="H1366" i="11"/>
  <c r="H956" i="11"/>
  <c r="H997" i="11"/>
  <c r="H1038" i="11"/>
  <c r="H1079" i="11"/>
  <c r="H1120" i="11"/>
  <c r="H1161" i="11"/>
  <c r="H1202" i="11"/>
  <c r="H1243" i="11"/>
  <c r="H1284" i="11"/>
  <c r="H1325" i="11"/>
  <c r="H1367" i="11"/>
  <c r="H957" i="11"/>
  <c r="H998" i="11"/>
  <c r="H1039" i="11"/>
  <c r="H1080" i="11"/>
  <c r="H1121" i="11"/>
  <c r="H1162" i="11"/>
  <c r="H1203" i="11"/>
  <c r="H1244" i="11"/>
  <c r="H1285" i="11"/>
  <c r="H1326" i="11"/>
  <c r="H1368" i="11"/>
  <c r="H958" i="11"/>
  <c r="H999" i="11"/>
  <c r="H1040" i="11"/>
  <c r="H1081" i="11"/>
  <c r="H1122" i="11"/>
  <c r="H1163" i="11"/>
  <c r="H1204" i="11"/>
  <c r="H1245" i="11"/>
  <c r="H1286" i="11"/>
  <c r="H1327" i="11"/>
  <c r="H1369" i="11"/>
  <c r="H959" i="11"/>
  <c r="H1000" i="11"/>
  <c r="H1041" i="11"/>
  <c r="H1082" i="11"/>
  <c r="H1123" i="11"/>
  <c r="H1164" i="11"/>
  <c r="H1205" i="11"/>
  <c r="H1246" i="11"/>
  <c r="H1287" i="11"/>
  <c r="H1328" i="11"/>
  <c r="H1370" i="11"/>
  <c r="H960" i="11"/>
  <c r="H1001" i="11"/>
  <c r="H1042" i="11"/>
  <c r="H1083" i="11"/>
  <c r="H1124" i="11"/>
  <c r="H1165" i="11"/>
  <c r="H1206" i="11"/>
  <c r="H1247" i="11"/>
  <c r="H1288" i="11"/>
  <c r="H1329" i="11"/>
  <c r="H1371" i="11"/>
  <c r="H967" i="11"/>
  <c r="H1008" i="11"/>
  <c r="H1049" i="11"/>
  <c r="H1090" i="11"/>
  <c r="H1131" i="11"/>
  <c r="H1172" i="11"/>
  <c r="H1213" i="11"/>
  <c r="H1254" i="11"/>
  <c r="H1295" i="11"/>
  <c r="H1336" i="11"/>
  <c r="H1378" i="11"/>
  <c r="H966" i="11"/>
  <c r="H1007" i="11"/>
  <c r="H1048" i="11"/>
  <c r="H1089" i="11"/>
  <c r="H1130" i="11"/>
  <c r="H1171" i="11"/>
  <c r="H1212" i="11"/>
  <c r="H1253" i="11"/>
  <c r="H1294" i="11"/>
  <c r="H1335" i="11"/>
  <c r="H1377" i="11"/>
  <c r="H961" i="11"/>
  <c r="H1002" i="11"/>
  <c r="H1043" i="11"/>
  <c r="H1084" i="11"/>
  <c r="H1125" i="11"/>
  <c r="H1166" i="11"/>
  <c r="H1207" i="11"/>
  <c r="H1248" i="11"/>
  <c r="H1289" i="11"/>
  <c r="H1330" i="11"/>
  <c r="H1372" i="11"/>
  <c r="H962" i="11"/>
  <c r="H1003" i="11"/>
  <c r="H1044" i="11"/>
  <c r="H1085" i="11"/>
  <c r="H1126" i="11"/>
  <c r="H1167" i="11"/>
  <c r="H1208" i="11"/>
  <c r="H1249" i="11"/>
  <c r="H1290" i="11"/>
  <c r="H1331" i="11"/>
  <c r="H1373" i="11"/>
  <c r="H963" i="11"/>
  <c r="H1004" i="11"/>
  <c r="H1045" i="11"/>
  <c r="H1086" i="11"/>
  <c r="H1127" i="11"/>
  <c r="H1168" i="11"/>
  <c r="H1209" i="11"/>
  <c r="H1250" i="11"/>
  <c r="H1291" i="11"/>
  <c r="H1332" i="11"/>
  <c r="H1374" i="11"/>
  <c r="H965" i="11"/>
  <c r="H1006" i="11"/>
  <c r="H1047" i="11"/>
  <c r="H1088" i="11"/>
  <c r="H1129" i="11"/>
  <c r="H1170" i="11"/>
  <c r="H1211" i="11"/>
  <c r="H1252" i="11"/>
  <c r="H1293" i="11"/>
  <c r="H1334" i="11"/>
  <c r="H1376" i="11"/>
  <c r="H964" i="11"/>
  <c r="H1005" i="11"/>
  <c r="H1046" i="11"/>
  <c r="H1087" i="11"/>
  <c r="H1128" i="11"/>
  <c r="H1169" i="11"/>
  <c r="H1210" i="11"/>
  <c r="H1251" i="11"/>
  <c r="H1292" i="11"/>
  <c r="H1333" i="11"/>
  <c r="H1375" i="11"/>
  <c r="H968" i="11"/>
  <c r="H1009" i="11"/>
  <c r="H1050" i="11"/>
  <c r="H1091" i="11"/>
  <c r="H1132" i="11"/>
  <c r="H1173" i="11"/>
  <c r="H1214" i="11"/>
  <c r="H1255" i="11"/>
  <c r="H1296" i="11"/>
  <c r="H1337" i="11"/>
  <c r="H1379" i="11"/>
  <c r="H969" i="11"/>
  <c r="H1010" i="11"/>
  <c r="H1051" i="11"/>
  <c r="H1092" i="11"/>
  <c r="H1133" i="11"/>
  <c r="H1174" i="11"/>
  <c r="H1215" i="11"/>
  <c r="H1256" i="11"/>
  <c r="H1297" i="11"/>
  <c r="H1338" i="11"/>
  <c r="H1380" i="11"/>
  <c r="H970" i="11"/>
  <c r="H1011" i="11"/>
  <c r="H1052" i="11"/>
  <c r="H1093" i="11"/>
  <c r="H1134" i="11"/>
  <c r="H1175" i="11"/>
  <c r="H1216" i="11"/>
  <c r="H1257" i="11"/>
  <c r="H1298" i="11"/>
  <c r="H1339" i="11"/>
  <c r="H1381" i="11"/>
  <c r="H971" i="11"/>
  <c r="H1012" i="11"/>
  <c r="H1053" i="11"/>
  <c r="H1094" i="11"/>
  <c r="H1135" i="11"/>
  <c r="H1176" i="11"/>
  <c r="H1217" i="11"/>
  <c r="H1258" i="11"/>
  <c r="H1299" i="11"/>
  <c r="H1340" i="11"/>
  <c r="H1382" i="11"/>
  <c r="H972" i="11"/>
  <c r="H1013" i="11"/>
  <c r="H1054" i="11"/>
  <c r="H1095" i="11"/>
  <c r="H1136" i="11"/>
  <c r="H1177" i="11"/>
  <c r="H1218" i="11"/>
  <c r="H1259" i="11"/>
  <c r="H1300" i="11"/>
  <c r="H1341" i="11"/>
  <c r="H1383" i="11"/>
  <c r="H973" i="11"/>
  <c r="H1014" i="11"/>
  <c r="H1055" i="11"/>
  <c r="H1096" i="11"/>
  <c r="H1137" i="11"/>
  <c r="H1178" i="11"/>
  <c r="H1219" i="11"/>
  <c r="H1260" i="11"/>
  <c r="H1301" i="11"/>
  <c r="H1342" i="11"/>
  <c r="H1384" i="11"/>
  <c r="H974" i="11"/>
  <c r="H1015" i="11"/>
  <c r="H1056" i="11"/>
  <c r="H1097" i="11"/>
  <c r="H1138" i="11"/>
  <c r="H1179" i="11"/>
  <c r="H1220" i="11"/>
  <c r="H1261" i="11"/>
  <c r="H1302" i="11"/>
  <c r="H1343" i="11"/>
  <c r="H1385" i="11"/>
  <c r="H975" i="11"/>
  <c r="H1016" i="11"/>
  <c r="H1057" i="11"/>
  <c r="H1098" i="11"/>
  <c r="H1139" i="11"/>
  <c r="H1180" i="11"/>
  <c r="H1221" i="11"/>
  <c r="H1262" i="11"/>
  <c r="H1303" i="11"/>
  <c r="H1344" i="11"/>
  <c r="H1386" i="11"/>
  <c r="H954" i="11"/>
  <c r="H995" i="11"/>
  <c r="H1036" i="11"/>
  <c r="H1077" i="11"/>
  <c r="H1118" i="11"/>
  <c r="H1159" i="11"/>
  <c r="H1200" i="11"/>
  <c r="H1241" i="11"/>
  <c r="H1282" i="11"/>
  <c r="H1323" i="11"/>
  <c r="H1365" i="11"/>
  <c r="C4" i="11"/>
  <c r="B34" i="11"/>
  <c r="C10" i="11" s="1"/>
  <c r="C34" i="11" s="1"/>
  <c r="E52" i="11"/>
  <c r="E93" i="11"/>
  <c r="E134" i="11"/>
  <c r="E175" i="11"/>
  <c r="E216" i="11"/>
  <c r="E257" i="11"/>
  <c r="E298" i="11"/>
  <c r="E339" i="11"/>
  <c r="E380" i="11"/>
  <c r="E421" i="11"/>
  <c r="E462" i="11"/>
  <c r="E503" i="11"/>
  <c r="E544" i="11"/>
  <c r="E585" i="11"/>
  <c r="E626" i="11"/>
  <c r="E667" i="11"/>
  <c r="E708" i="11"/>
  <c r="E749" i="11"/>
  <c r="E790" i="11"/>
  <c r="E831" i="11"/>
  <c r="E872" i="11"/>
  <c r="E913" i="11"/>
  <c r="E954" i="11"/>
  <c r="E995" i="11"/>
  <c r="E1036" i="11"/>
  <c r="E1077" i="11"/>
  <c r="E1118" i="11"/>
  <c r="E1159" i="11"/>
  <c r="E1200" i="11"/>
  <c r="E1241" i="11"/>
  <c r="E1282" i="11"/>
  <c r="E1323" i="11"/>
  <c r="E1365" i="11"/>
  <c r="G52" i="11"/>
  <c r="G93" i="11"/>
  <c r="G134" i="11"/>
  <c r="G175" i="11"/>
  <c r="G216" i="11"/>
  <c r="G257" i="11"/>
  <c r="G298" i="11"/>
  <c r="G339" i="11"/>
  <c r="G380" i="11"/>
  <c r="G421" i="11"/>
  <c r="G462" i="11"/>
  <c r="G503" i="11"/>
  <c r="G544" i="11"/>
  <c r="G585" i="11"/>
  <c r="G626" i="11"/>
  <c r="G667" i="11"/>
  <c r="G708" i="11"/>
  <c r="G749" i="11"/>
  <c r="G790" i="11"/>
  <c r="G831" i="11"/>
  <c r="G872" i="11"/>
  <c r="G913" i="11"/>
  <c r="G954" i="11"/>
  <c r="G995" i="11"/>
  <c r="G1036" i="11"/>
  <c r="G1077" i="11"/>
  <c r="G1118" i="11"/>
  <c r="G1159" i="11"/>
  <c r="G1200" i="11"/>
  <c r="G1241" i="11"/>
  <c r="G1282" i="11"/>
  <c r="G1323" i="11"/>
  <c r="G1365" i="11"/>
  <c r="H10" i="11"/>
  <c r="C12" i="11"/>
  <c r="E53" i="11"/>
  <c r="E94" i="11"/>
  <c r="E135" i="11"/>
  <c r="E176" i="11"/>
  <c r="E217" i="11"/>
  <c r="E258" i="11"/>
  <c r="E299" i="11"/>
  <c r="E340" i="11"/>
  <c r="E381" i="11"/>
  <c r="E422" i="11"/>
  <c r="E463" i="11"/>
  <c r="E504" i="11"/>
  <c r="E545" i="11"/>
  <c r="E586" i="11"/>
  <c r="E627" i="11"/>
  <c r="E668" i="11"/>
  <c r="E709" i="11"/>
  <c r="E750" i="11"/>
  <c r="E791" i="11"/>
  <c r="E832" i="11"/>
  <c r="E873" i="11"/>
  <c r="E914" i="11"/>
  <c r="E955" i="11"/>
  <c r="E996" i="11"/>
  <c r="E1037" i="11"/>
  <c r="E1078" i="11"/>
  <c r="E1119" i="11"/>
  <c r="E1160" i="11"/>
  <c r="E1201" i="11"/>
  <c r="E1242" i="11"/>
  <c r="E1283" i="11"/>
  <c r="E1324" i="11"/>
  <c r="E1366" i="11"/>
  <c r="G53" i="11"/>
  <c r="G94" i="11"/>
  <c r="G135" i="11"/>
  <c r="G176" i="11"/>
  <c r="G217" i="11"/>
  <c r="G258" i="11"/>
  <c r="G299" i="11"/>
  <c r="G340" i="11"/>
  <c r="G381" i="11"/>
  <c r="G422" i="11"/>
  <c r="G463" i="11"/>
  <c r="G504" i="11"/>
  <c r="G545" i="11"/>
  <c r="G586" i="11"/>
  <c r="G627" i="11"/>
  <c r="G668" i="11"/>
  <c r="G709" i="11"/>
  <c r="G750" i="11"/>
  <c r="G791" i="11"/>
  <c r="G832" i="11"/>
  <c r="G873" i="11"/>
  <c r="G914" i="11"/>
  <c r="G955" i="11"/>
  <c r="G996" i="11"/>
  <c r="G1037" i="11"/>
  <c r="G1078" i="11"/>
  <c r="G1119" i="11"/>
  <c r="G1160" i="11"/>
  <c r="G1201" i="11"/>
  <c r="G1242" i="11"/>
  <c r="G1283" i="11"/>
  <c r="G1324" i="11"/>
  <c r="G1366" i="11"/>
  <c r="H12" i="11"/>
  <c r="C13" i="11"/>
  <c r="E54" i="11"/>
  <c r="E95" i="11"/>
  <c r="E136" i="11"/>
  <c r="E177" i="11"/>
  <c r="E218" i="11"/>
  <c r="E259" i="11"/>
  <c r="E300" i="11"/>
  <c r="E341" i="11"/>
  <c r="E382" i="11"/>
  <c r="E423" i="11"/>
  <c r="E464" i="11"/>
  <c r="E505" i="11"/>
  <c r="E546" i="11"/>
  <c r="E587" i="11"/>
  <c r="E628" i="11"/>
  <c r="E669" i="11"/>
  <c r="E710" i="11"/>
  <c r="E751" i="11"/>
  <c r="E792" i="11"/>
  <c r="E833" i="11"/>
  <c r="E874" i="11"/>
  <c r="E915" i="11"/>
  <c r="E956" i="11"/>
  <c r="E997" i="11"/>
  <c r="E1038" i="11"/>
  <c r="E1079" i="11"/>
  <c r="E1120" i="11"/>
  <c r="E1161" i="11"/>
  <c r="E1202" i="11"/>
  <c r="E1243" i="11"/>
  <c r="E1284" i="11"/>
  <c r="E1325" i="11"/>
  <c r="E1367" i="11"/>
  <c r="G54" i="11"/>
  <c r="G95" i="11"/>
  <c r="G136" i="11"/>
  <c r="G177" i="11"/>
  <c r="G218" i="11"/>
  <c r="G259" i="11"/>
  <c r="G300" i="11"/>
  <c r="G341" i="11"/>
  <c r="G382" i="11"/>
  <c r="G423" i="11"/>
  <c r="G464" i="11"/>
  <c r="G505" i="11"/>
  <c r="G546" i="11"/>
  <c r="G587" i="11"/>
  <c r="G628" i="11"/>
  <c r="G669" i="11"/>
  <c r="G710" i="11"/>
  <c r="G751" i="11"/>
  <c r="G792" i="11"/>
  <c r="G833" i="11"/>
  <c r="G874" i="11"/>
  <c r="G915" i="11"/>
  <c r="G956" i="11"/>
  <c r="G997" i="11"/>
  <c r="G1038" i="11"/>
  <c r="G1079" i="11"/>
  <c r="G1120" i="11"/>
  <c r="G1161" i="11"/>
  <c r="G1202" i="11"/>
  <c r="G1243" i="11"/>
  <c r="G1284" i="11"/>
  <c r="G1325" i="11"/>
  <c r="G1367" i="11"/>
  <c r="H13" i="11"/>
  <c r="C14" i="11"/>
  <c r="E55" i="11"/>
  <c r="E96" i="11"/>
  <c r="E137" i="11"/>
  <c r="E178" i="11"/>
  <c r="E219" i="11"/>
  <c r="E260" i="11"/>
  <c r="E301" i="11"/>
  <c r="E342" i="11"/>
  <c r="E383" i="11"/>
  <c r="E424" i="11"/>
  <c r="E465" i="11"/>
  <c r="E506" i="11"/>
  <c r="E547" i="11"/>
  <c r="E588" i="11"/>
  <c r="E629" i="11"/>
  <c r="E670" i="11"/>
  <c r="E711" i="11"/>
  <c r="E752" i="11"/>
  <c r="E793" i="11"/>
  <c r="E834" i="11"/>
  <c r="E875" i="11"/>
  <c r="E916" i="11"/>
  <c r="E957" i="11"/>
  <c r="E998" i="11"/>
  <c r="E1039" i="11"/>
  <c r="E1080" i="11"/>
  <c r="E1121" i="11"/>
  <c r="E1162" i="11"/>
  <c r="E1203" i="11"/>
  <c r="E1244" i="11"/>
  <c r="E1285" i="11"/>
  <c r="E1326" i="11"/>
  <c r="E1368" i="11"/>
  <c r="G55" i="11"/>
  <c r="G96" i="11"/>
  <c r="G137" i="11"/>
  <c r="G178" i="11"/>
  <c r="G219" i="11"/>
  <c r="G260" i="11"/>
  <c r="G301" i="11"/>
  <c r="G342" i="11"/>
  <c r="G383" i="11"/>
  <c r="G424" i="11"/>
  <c r="G465" i="11"/>
  <c r="G506" i="11"/>
  <c r="G547" i="11"/>
  <c r="G588" i="11"/>
  <c r="G629" i="11"/>
  <c r="G670" i="11"/>
  <c r="G711" i="11"/>
  <c r="G752" i="11"/>
  <c r="G793" i="11"/>
  <c r="G834" i="11"/>
  <c r="G875" i="11"/>
  <c r="G916" i="11"/>
  <c r="G957" i="11"/>
  <c r="G998" i="11"/>
  <c r="G1039" i="11"/>
  <c r="G1080" i="11"/>
  <c r="G1121" i="11"/>
  <c r="G1162" i="11"/>
  <c r="G1203" i="11"/>
  <c r="G1244" i="11"/>
  <c r="G1285" i="11"/>
  <c r="G1326" i="11"/>
  <c r="G1368" i="11"/>
  <c r="H14" i="11"/>
  <c r="C15" i="11"/>
  <c r="E56" i="11"/>
  <c r="E97" i="11"/>
  <c r="E138" i="11"/>
  <c r="E179" i="11"/>
  <c r="E220" i="11"/>
  <c r="E261" i="11"/>
  <c r="E302" i="11"/>
  <c r="E343" i="11"/>
  <c r="E384" i="11"/>
  <c r="E425" i="11"/>
  <c r="E466" i="11"/>
  <c r="E507" i="11"/>
  <c r="E548" i="11"/>
  <c r="E589" i="11"/>
  <c r="E630" i="11"/>
  <c r="E671" i="11"/>
  <c r="E712" i="11"/>
  <c r="E753" i="11"/>
  <c r="E794" i="11"/>
  <c r="E835" i="11"/>
  <c r="E876" i="11"/>
  <c r="E917" i="11"/>
  <c r="E958" i="11"/>
  <c r="E999" i="11"/>
  <c r="E1040" i="11"/>
  <c r="E1081" i="11"/>
  <c r="E1122" i="11"/>
  <c r="E1163" i="11"/>
  <c r="E1204" i="11"/>
  <c r="E1245" i="11"/>
  <c r="E1286" i="11"/>
  <c r="E1327" i="11"/>
  <c r="E1369" i="11"/>
  <c r="G56" i="11"/>
  <c r="G97" i="11"/>
  <c r="G138" i="11"/>
  <c r="G179" i="11"/>
  <c r="G220" i="11"/>
  <c r="G261" i="11"/>
  <c r="G302" i="11"/>
  <c r="G343" i="11"/>
  <c r="G384" i="11"/>
  <c r="G425" i="11"/>
  <c r="G466" i="11"/>
  <c r="G507" i="11"/>
  <c r="G548" i="11"/>
  <c r="G589" i="11"/>
  <c r="G630" i="11"/>
  <c r="G671" i="11"/>
  <c r="G712" i="11"/>
  <c r="G753" i="11"/>
  <c r="G794" i="11"/>
  <c r="G835" i="11"/>
  <c r="G876" i="11"/>
  <c r="G917" i="11"/>
  <c r="G958" i="11"/>
  <c r="G999" i="11"/>
  <c r="G1040" i="11"/>
  <c r="G1081" i="11"/>
  <c r="G1122" i="11"/>
  <c r="G1163" i="11"/>
  <c r="G1204" i="11"/>
  <c r="G1245" i="11"/>
  <c r="G1286" i="11"/>
  <c r="G1327" i="11"/>
  <c r="G1369" i="11"/>
  <c r="H15" i="11"/>
  <c r="C16" i="11"/>
  <c r="E57" i="11"/>
  <c r="E98" i="11"/>
  <c r="E139" i="11"/>
  <c r="E180" i="11"/>
  <c r="E221" i="11"/>
  <c r="E262" i="11"/>
  <c r="E303" i="11"/>
  <c r="E344" i="11"/>
  <c r="E385" i="11"/>
  <c r="E426" i="11"/>
  <c r="E467" i="11"/>
  <c r="E508" i="11"/>
  <c r="E549" i="11"/>
  <c r="E590" i="11"/>
  <c r="E631" i="11"/>
  <c r="E672" i="11"/>
  <c r="E713" i="11"/>
  <c r="E754" i="11"/>
  <c r="E795" i="11"/>
  <c r="E836" i="11"/>
  <c r="E877" i="11"/>
  <c r="E918" i="11"/>
  <c r="E959" i="11"/>
  <c r="E1000" i="11"/>
  <c r="E1041" i="11"/>
  <c r="E1082" i="11"/>
  <c r="E1123" i="11"/>
  <c r="E1164" i="11"/>
  <c r="E1205" i="11"/>
  <c r="E1246" i="11"/>
  <c r="E1287" i="11"/>
  <c r="E1328" i="11"/>
  <c r="E1370" i="11"/>
  <c r="G57" i="11"/>
  <c r="G98" i="11"/>
  <c r="G139" i="11"/>
  <c r="G180" i="11"/>
  <c r="G221" i="11"/>
  <c r="G262" i="11"/>
  <c r="G303" i="11"/>
  <c r="G344" i="11"/>
  <c r="G385" i="11"/>
  <c r="G426" i="11"/>
  <c r="G467" i="11"/>
  <c r="G508" i="11"/>
  <c r="G549" i="11"/>
  <c r="G590" i="11"/>
  <c r="G631" i="11"/>
  <c r="G672" i="11"/>
  <c r="G713" i="11"/>
  <c r="G754" i="11"/>
  <c r="G795" i="11"/>
  <c r="G836" i="11"/>
  <c r="G877" i="11"/>
  <c r="G918" i="11"/>
  <c r="G959" i="11"/>
  <c r="G1000" i="11"/>
  <c r="G1041" i="11"/>
  <c r="G1082" i="11"/>
  <c r="G1123" i="11"/>
  <c r="G1164" i="11"/>
  <c r="G1205" i="11"/>
  <c r="G1246" i="11"/>
  <c r="G1287" i="11"/>
  <c r="G1328" i="11"/>
  <c r="G1370" i="11"/>
  <c r="H16" i="11"/>
  <c r="C17" i="11"/>
  <c r="E58" i="11"/>
  <c r="E99" i="11"/>
  <c r="E140" i="11"/>
  <c r="E181" i="11"/>
  <c r="E222" i="11"/>
  <c r="E263" i="11"/>
  <c r="E304" i="11"/>
  <c r="E345" i="11"/>
  <c r="E386" i="11"/>
  <c r="E427" i="11"/>
  <c r="E468" i="11"/>
  <c r="E509" i="11"/>
  <c r="E550" i="11"/>
  <c r="E591" i="11"/>
  <c r="E632" i="11"/>
  <c r="E673" i="11"/>
  <c r="E714" i="11"/>
  <c r="E755" i="11"/>
  <c r="E796" i="11"/>
  <c r="E837" i="11"/>
  <c r="E878" i="11"/>
  <c r="E919" i="11"/>
  <c r="E960" i="11"/>
  <c r="E1001" i="11"/>
  <c r="E1042" i="11"/>
  <c r="E1083" i="11"/>
  <c r="E1124" i="11"/>
  <c r="E1165" i="11"/>
  <c r="E1206" i="11"/>
  <c r="E1247" i="11"/>
  <c r="E1288" i="11"/>
  <c r="E1329" i="11"/>
  <c r="E1371" i="11"/>
  <c r="G58" i="11"/>
  <c r="G99" i="11"/>
  <c r="G140" i="11"/>
  <c r="G181" i="11"/>
  <c r="G222" i="11"/>
  <c r="G263" i="11"/>
  <c r="G304" i="11"/>
  <c r="G345" i="11"/>
  <c r="G386" i="11"/>
  <c r="G427" i="11"/>
  <c r="G468" i="11"/>
  <c r="G509" i="11"/>
  <c r="G550" i="11"/>
  <c r="G591" i="11"/>
  <c r="G632" i="11"/>
  <c r="G673" i="11"/>
  <c r="G714" i="11"/>
  <c r="G755" i="11"/>
  <c r="G796" i="11"/>
  <c r="G837" i="11"/>
  <c r="G878" i="11"/>
  <c r="G919" i="11"/>
  <c r="G960" i="11"/>
  <c r="G1001" i="11"/>
  <c r="G1042" i="11"/>
  <c r="G1083" i="11"/>
  <c r="G1124" i="11"/>
  <c r="G1165" i="11"/>
  <c r="G1206" i="11"/>
  <c r="G1247" i="11"/>
  <c r="G1288" i="11"/>
  <c r="G1329" i="11"/>
  <c r="G1371" i="11"/>
  <c r="H17" i="11"/>
  <c r="C18" i="11"/>
  <c r="E59" i="11"/>
  <c r="E100" i="11"/>
  <c r="E141" i="11"/>
  <c r="E182" i="11"/>
  <c r="E223" i="11"/>
  <c r="E264" i="11"/>
  <c r="E305" i="11"/>
  <c r="E346" i="11"/>
  <c r="E387" i="11"/>
  <c r="E428" i="11"/>
  <c r="E469" i="11"/>
  <c r="E510" i="11"/>
  <c r="E551" i="11"/>
  <c r="E592" i="11"/>
  <c r="E633" i="11"/>
  <c r="E674" i="11"/>
  <c r="E715" i="11"/>
  <c r="E756" i="11"/>
  <c r="E797" i="11"/>
  <c r="E838" i="11"/>
  <c r="E879" i="11"/>
  <c r="E920" i="11"/>
  <c r="E961" i="11"/>
  <c r="E1002" i="11"/>
  <c r="E1043" i="11"/>
  <c r="E1084" i="11"/>
  <c r="E1125" i="11"/>
  <c r="E1166" i="11"/>
  <c r="E1207" i="11"/>
  <c r="E1248" i="11"/>
  <c r="E1289" i="11"/>
  <c r="E1330" i="11"/>
  <c r="E1372" i="11"/>
  <c r="G59" i="11"/>
  <c r="G100" i="11"/>
  <c r="G141" i="11"/>
  <c r="G182" i="11"/>
  <c r="G223" i="11"/>
  <c r="G264" i="11"/>
  <c r="G305" i="11"/>
  <c r="G346" i="11"/>
  <c r="G387" i="11"/>
  <c r="G428" i="11"/>
  <c r="G469" i="11"/>
  <c r="G510" i="11"/>
  <c r="G551" i="11"/>
  <c r="G592" i="11"/>
  <c r="G633" i="11"/>
  <c r="G674" i="11"/>
  <c r="G715" i="11"/>
  <c r="G756" i="11"/>
  <c r="G797" i="11"/>
  <c r="G838" i="11"/>
  <c r="G879" i="11"/>
  <c r="G920" i="11"/>
  <c r="G961" i="11"/>
  <c r="G1002" i="11"/>
  <c r="G1043" i="11"/>
  <c r="G1084" i="11"/>
  <c r="G1125" i="11"/>
  <c r="G1166" i="11"/>
  <c r="G1207" i="11"/>
  <c r="G1248" i="11"/>
  <c r="G1289" i="11"/>
  <c r="G1330" i="11"/>
  <c r="G1372" i="11"/>
  <c r="H18" i="11"/>
  <c r="C19" i="11"/>
  <c r="E60" i="11"/>
  <c r="E101" i="11"/>
  <c r="E142" i="11"/>
  <c r="E183" i="11"/>
  <c r="E224" i="11"/>
  <c r="E265" i="11"/>
  <c r="E306" i="11"/>
  <c r="E347" i="11"/>
  <c r="E388" i="11"/>
  <c r="E429" i="11"/>
  <c r="E470" i="11"/>
  <c r="E511" i="11"/>
  <c r="E552" i="11"/>
  <c r="E593" i="11"/>
  <c r="E634" i="11"/>
  <c r="E675" i="11"/>
  <c r="E716" i="11"/>
  <c r="E757" i="11"/>
  <c r="E798" i="11"/>
  <c r="E839" i="11"/>
  <c r="E880" i="11"/>
  <c r="E921" i="11"/>
  <c r="E962" i="11"/>
  <c r="E1003" i="11"/>
  <c r="E1044" i="11"/>
  <c r="E1085" i="11"/>
  <c r="E1126" i="11"/>
  <c r="E1167" i="11"/>
  <c r="E1208" i="11"/>
  <c r="E1249" i="11"/>
  <c r="E1290" i="11"/>
  <c r="E1331" i="11"/>
  <c r="E1373" i="11"/>
  <c r="G60" i="11"/>
  <c r="G101" i="11"/>
  <c r="G142" i="11"/>
  <c r="G183" i="11"/>
  <c r="G224" i="11"/>
  <c r="G265" i="11"/>
  <c r="G306" i="11"/>
  <c r="G347" i="11"/>
  <c r="G388" i="11"/>
  <c r="G429" i="11"/>
  <c r="G470" i="11"/>
  <c r="G511" i="11"/>
  <c r="G552" i="11"/>
  <c r="G593" i="11"/>
  <c r="G634" i="11"/>
  <c r="G675" i="11"/>
  <c r="G716" i="11"/>
  <c r="G757" i="11"/>
  <c r="G798" i="11"/>
  <c r="G839" i="11"/>
  <c r="G880" i="11"/>
  <c r="G921" i="11"/>
  <c r="G962" i="11"/>
  <c r="G1003" i="11"/>
  <c r="G1044" i="11"/>
  <c r="G1085" i="11"/>
  <c r="G1126" i="11"/>
  <c r="G1167" i="11"/>
  <c r="G1208" i="11"/>
  <c r="G1249" i="11"/>
  <c r="G1290" i="11"/>
  <c r="G1331" i="11"/>
  <c r="G1373" i="11"/>
  <c r="H19" i="11"/>
  <c r="C20" i="11"/>
  <c r="E61" i="11"/>
  <c r="E102" i="11"/>
  <c r="E143" i="11"/>
  <c r="E184" i="11"/>
  <c r="E225" i="11"/>
  <c r="E266" i="11"/>
  <c r="E307" i="11"/>
  <c r="E348" i="11"/>
  <c r="E389" i="11"/>
  <c r="E430" i="11"/>
  <c r="E471" i="11"/>
  <c r="E512" i="11"/>
  <c r="E553" i="11"/>
  <c r="E594" i="11"/>
  <c r="E635" i="11"/>
  <c r="E676" i="11"/>
  <c r="E717" i="11"/>
  <c r="E758" i="11"/>
  <c r="E799" i="11"/>
  <c r="E840" i="11"/>
  <c r="E881" i="11"/>
  <c r="E922" i="11"/>
  <c r="E963" i="11"/>
  <c r="E1004" i="11"/>
  <c r="E1045" i="11"/>
  <c r="E1086" i="11"/>
  <c r="E1127" i="11"/>
  <c r="E1168" i="11"/>
  <c r="E1209" i="11"/>
  <c r="E1250" i="11"/>
  <c r="E1291" i="11"/>
  <c r="E1332" i="11"/>
  <c r="E1374" i="11"/>
  <c r="G61" i="11"/>
  <c r="G102" i="11"/>
  <c r="G143" i="11"/>
  <c r="G184" i="11"/>
  <c r="G225" i="11"/>
  <c r="G266" i="11"/>
  <c r="G307" i="11"/>
  <c r="G348" i="11"/>
  <c r="G389" i="11"/>
  <c r="G430" i="11"/>
  <c r="G471" i="11"/>
  <c r="G512" i="11"/>
  <c r="G553" i="11"/>
  <c r="G594" i="11"/>
  <c r="G635" i="11"/>
  <c r="G676" i="11"/>
  <c r="G717" i="11"/>
  <c r="G758" i="11"/>
  <c r="G799" i="11"/>
  <c r="G840" i="11"/>
  <c r="G881" i="11"/>
  <c r="G922" i="11"/>
  <c r="G963" i="11"/>
  <c r="G1004" i="11"/>
  <c r="G1045" i="11"/>
  <c r="G1086" i="11"/>
  <c r="G1127" i="11"/>
  <c r="G1168" i="11"/>
  <c r="G1209" i="11"/>
  <c r="G1250" i="11"/>
  <c r="G1291" i="11"/>
  <c r="G1332" i="11"/>
  <c r="G1374" i="11"/>
  <c r="H20" i="11"/>
  <c r="C21" i="11"/>
  <c r="E62" i="11"/>
  <c r="E103" i="11"/>
  <c r="E144" i="11"/>
  <c r="E185" i="11"/>
  <c r="E226" i="11"/>
  <c r="E267" i="11"/>
  <c r="E308" i="11"/>
  <c r="E349" i="11"/>
  <c r="E390" i="11"/>
  <c r="E431" i="11"/>
  <c r="E472" i="11"/>
  <c r="E513" i="11"/>
  <c r="E554" i="11"/>
  <c r="E595" i="11"/>
  <c r="E636" i="11"/>
  <c r="E677" i="11"/>
  <c r="E718" i="11"/>
  <c r="E759" i="11"/>
  <c r="E800" i="11"/>
  <c r="E841" i="11"/>
  <c r="E882" i="11"/>
  <c r="E923" i="11"/>
  <c r="E964" i="11"/>
  <c r="E1005" i="11"/>
  <c r="E1046" i="11"/>
  <c r="E1087" i="11"/>
  <c r="E1128" i="11"/>
  <c r="E1169" i="11"/>
  <c r="E1210" i="11"/>
  <c r="E1251" i="11"/>
  <c r="E1292" i="11"/>
  <c r="E1333" i="11"/>
  <c r="E1375" i="11"/>
  <c r="G62" i="11"/>
  <c r="G103" i="11"/>
  <c r="G144" i="11"/>
  <c r="G185" i="11"/>
  <c r="G226" i="11"/>
  <c r="G267" i="11"/>
  <c r="G308" i="11"/>
  <c r="G349" i="11"/>
  <c r="G390" i="11"/>
  <c r="G431" i="11"/>
  <c r="G472" i="11"/>
  <c r="G513" i="11"/>
  <c r="G554" i="11"/>
  <c r="G595" i="11"/>
  <c r="G636" i="11"/>
  <c r="G677" i="11"/>
  <c r="G718" i="11"/>
  <c r="G759" i="11"/>
  <c r="G800" i="11"/>
  <c r="G841" i="11"/>
  <c r="G882" i="11"/>
  <c r="G923" i="11"/>
  <c r="G964" i="11"/>
  <c r="G1005" i="11"/>
  <c r="G1046" i="11"/>
  <c r="G1087" i="11"/>
  <c r="G1128" i="11"/>
  <c r="G1169" i="11"/>
  <c r="G1210" i="11"/>
  <c r="G1251" i="11"/>
  <c r="G1292" i="11"/>
  <c r="G1333" i="11"/>
  <c r="G1375" i="11"/>
  <c r="H21" i="11"/>
  <c r="C22" i="11"/>
  <c r="E63" i="11"/>
  <c r="E104" i="11"/>
  <c r="E145" i="11"/>
  <c r="E186" i="11"/>
  <c r="E227" i="11"/>
  <c r="E268" i="11"/>
  <c r="E309" i="11"/>
  <c r="E350" i="11"/>
  <c r="E391" i="11"/>
  <c r="E432" i="11"/>
  <c r="E473" i="11"/>
  <c r="E514" i="11"/>
  <c r="E555" i="11"/>
  <c r="E596" i="11"/>
  <c r="E637" i="11"/>
  <c r="E678" i="11"/>
  <c r="E719" i="11"/>
  <c r="E760" i="11"/>
  <c r="E801" i="11"/>
  <c r="E842" i="11"/>
  <c r="E883" i="11"/>
  <c r="E924" i="11"/>
  <c r="E965" i="11"/>
  <c r="E1006" i="11"/>
  <c r="E1047" i="11"/>
  <c r="E1088" i="11"/>
  <c r="E1129" i="11"/>
  <c r="E1170" i="11"/>
  <c r="E1211" i="11"/>
  <c r="E1252" i="11"/>
  <c r="E1293" i="11"/>
  <c r="E1334" i="11"/>
  <c r="E1376" i="11"/>
  <c r="G63" i="11"/>
  <c r="G104" i="11"/>
  <c r="G145" i="11"/>
  <c r="G227" i="11"/>
  <c r="G309" i="11"/>
  <c r="G350" i="11"/>
  <c r="G391" i="11"/>
  <c r="G473" i="11"/>
  <c r="G555" i="11"/>
  <c r="G637" i="11"/>
  <c r="G719" i="11"/>
  <c r="G760" i="11"/>
  <c r="G842" i="11"/>
  <c r="G924" i="11"/>
  <c r="G965" i="11"/>
  <c r="G1006" i="11"/>
  <c r="G1047" i="11"/>
  <c r="G1088" i="11"/>
  <c r="G1129" i="11"/>
  <c r="G1170" i="11"/>
  <c r="G1211" i="11"/>
  <c r="G1252" i="11"/>
  <c r="G1293" i="11"/>
  <c r="G1334" i="11"/>
  <c r="G1376" i="11"/>
  <c r="H22" i="11"/>
  <c r="C23" i="11"/>
  <c r="E64" i="11"/>
  <c r="E105" i="11"/>
  <c r="E146" i="11"/>
  <c r="E187" i="11"/>
  <c r="E228" i="11"/>
  <c r="E269" i="11"/>
  <c r="E310" i="11"/>
  <c r="E351" i="11"/>
  <c r="E392" i="11"/>
  <c r="E433" i="11"/>
  <c r="E474" i="11"/>
  <c r="E515" i="11"/>
  <c r="E556" i="11"/>
  <c r="E597" i="11"/>
  <c r="E638" i="11"/>
  <c r="E679" i="11"/>
  <c r="E720" i="11"/>
  <c r="E761" i="11"/>
  <c r="E802" i="11"/>
  <c r="E843" i="11"/>
  <c r="E884" i="11"/>
  <c r="E925" i="11"/>
  <c r="E966" i="11"/>
  <c r="E1007" i="11"/>
  <c r="E1048" i="11"/>
  <c r="E1089" i="11"/>
  <c r="E1130" i="11"/>
  <c r="E1171" i="11"/>
  <c r="E1212" i="11"/>
  <c r="E1253" i="11"/>
  <c r="E1294" i="11"/>
  <c r="E1335" i="11"/>
  <c r="E1377" i="11"/>
  <c r="G64" i="11"/>
  <c r="G105" i="11"/>
  <c r="G146" i="11"/>
  <c r="G187" i="11"/>
  <c r="G228" i="11"/>
  <c r="G269" i="11"/>
  <c r="G310" i="11"/>
  <c r="G351" i="11"/>
  <c r="G392" i="11"/>
  <c r="G433" i="11"/>
  <c r="G474" i="11"/>
  <c r="G515" i="11"/>
  <c r="G556" i="11"/>
  <c r="G597" i="11"/>
  <c r="G638" i="11"/>
  <c r="G679" i="11"/>
  <c r="G720" i="11"/>
  <c r="G761" i="11"/>
  <c r="G802" i="11"/>
  <c r="G843" i="11"/>
  <c r="G884" i="11"/>
  <c r="G925" i="11"/>
  <c r="G966" i="11"/>
  <c r="G1007" i="11"/>
  <c r="G1048" i="11"/>
  <c r="G1089" i="11"/>
  <c r="G1130" i="11"/>
  <c r="G1171" i="11"/>
  <c r="G1212" i="11"/>
  <c r="G1253" i="11"/>
  <c r="G1294" i="11"/>
  <c r="G1335" i="11"/>
  <c r="G1377" i="11"/>
  <c r="H23" i="11"/>
  <c r="C24" i="11"/>
  <c r="E65" i="11"/>
  <c r="E106" i="11"/>
  <c r="E147" i="11"/>
  <c r="E188" i="11"/>
  <c r="E229" i="11"/>
  <c r="E270" i="11"/>
  <c r="E311" i="11"/>
  <c r="E352" i="11"/>
  <c r="E393" i="11"/>
  <c r="E434" i="11"/>
  <c r="E475" i="11"/>
  <c r="E516" i="11"/>
  <c r="E557" i="11"/>
  <c r="E598" i="11"/>
  <c r="E639" i="11"/>
  <c r="E680" i="11"/>
  <c r="E721" i="11"/>
  <c r="E762" i="11"/>
  <c r="E803" i="11"/>
  <c r="E844" i="11"/>
  <c r="E885" i="11"/>
  <c r="E926" i="11"/>
  <c r="E967" i="11"/>
  <c r="E1008" i="11"/>
  <c r="E1049" i="11"/>
  <c r="E1090" i="11"/>
  <c r="E1131" i="11"/>
  <c r="E1172" i="11"/>
  <c r="E1213" i="11"/>
  <c r="E1254" i="11"/>
  <c r="E1295" i="11"/>
  <c r="E1336" i="11"/>
  <c r="E1378" i="11"/>
  <c r="G65" i="11"/>
  <c r="G106" i="11"/>
  <c r="G147" i="11"/>
  <c r="G188" i="11"/>
  <c r="G229" i="11"/>
  <c r="G270" i="11"/>
  <c r="G311" i="11"/>
  <c r="G352" i="11"/>
  <c r="G393" i="11"/>
  <c r="G434" i="11"/>
  <c r="G475" i="11"/>
  <c r="G516" i="11"/>
  <c r="G557" i="11"/>
  <c r="G598" i="11"/>
  <c r="G639" i="11"/>
  <c r="G680" i="11"/>
  <c r="G721" i="11"/>
  <c r="G762" i="11"/>
  <c r="G803" i="11"/>
  <c r="G844" i="11"/>
  <c r="G885" i="11"/>
  <c r="G926" i="11"/>
  <c r="G967" i="11"/>
  <c r="G1008" i="11"/>
  <c r="G1049" i="11"/>
  <c r="G1090" i="11"/>
  <c r="G1131" i="11"/>
  <c r="G1172" i="11"/>
  <c r="G1213" i="11"/>
  <c r="G1254" i="11"/>
  <c r="G1295" i="11"/>
  <c r="G1336" i="11"/>
  <c r="G1378" i="11"/>
  <c r="H24" i="11"/>
  <c r="C25" i="11"/>
  <c r="E66" i="11"/>
  <c r="E107" i="11"/>
  <c r="E148" i="11"/>
  <c r="E189" i="11"/>
  <c r="E230" i="11"/>
  <c r="E271" i="11"/>
  <c r="E312" i="11"/>
  <c r="E353" i="11"/>
  <c r="E394" i="11"/>
  <c r="E435" i="11"/>
  <c r="E476" i="11"/>
  <c r="E517" i="11"/>
  <c r="E558" i="11"/>
  <c r="E599" i="11"/>
  <c r="E640" i="11"/>
  <c r="E681" i="11"/>
  <c r="E722" i="11"/>
  <c r="E763" i="11"/>
  <c r="E804" i="11"/>
  <c r="E845" i="11"/>
  <c r="E886" i="11"/>
  <c r="E927" i="11"/>
  <c r="E968" i="11"/>
  <c r="E1009" i="11"/>
  <c r="E1050" i="11"/>
  <c r="E1091" i="11"/>
  <c r="E1132" i="11"/>
  <c r="E1173" i="11"/>
  <c r="E1214" i="11"/>
  <c r="E1255" i="11"/>
  <c r="E1296" i="11"/>
  <c r="E1337" i="11"/>
  <c r="E1379" i="11"/>
  <c r="G66" i="11"/>
  <c r="G107" i="11"/>
  <c r="G148" i="11"/>
  <c r="G189" i="11"/>
  <c r="G230" i="11"/>
  <c r="G271" i="11"/>
  <c r="G312" i="11"/>
  <c r="G353" i="11"/>
  <c r="G394" i="11"/>
  <c r="G435" i="11"/>
  <c r="G476" i="11"/>
  <c r="G517" i="11"/>
  <c r="G558" i="11"/>
  <c r="G599" i="11"/>
  <c r="G640" i="11"/>
  <c r="G681" i="11"/>
  <c r="G722" i="11"/>
  <c r="G763" i="11"/>
  <c r="G804" i="11"/>
  <c r="G845" i="11"/>
  <c r="G886" i="11"/>
  <c r="G927" i="11"/>
  <c r="G968" i="11"/>
  <c r="G1009" i="11"/>
  <c r="G1050" i="11"/>
  <c r="G1091" i="11"/>
  <c r="G1132" i="11"/>
  <c r="G1173" i="11"/>
  <c r="G1214" i="11"/>
  <c r="G1255" i="11"/>
  <c r="G1296" i="11"/>
  <c r="G1337" i="11"/>
  <c r="G1379" i="11"/>
  <c r="H25" i="11"/>
  <c r="C26" i="11"/>
  <c r="E67" i="11"/>
  <c r="E108" i="11"/>
  <c r="E149" i="11"/>
  <c r="E190" i="11"/>
  <c r="E231" i="11"/>
  <c r="E272" i="11"/>
  <c r="E313" i="11"/>
  <c r="E354" i="11"/>
  <c r="E395" i="11"/>
  <c r="E436" i="11"/>
  <c r="E477" i="11"/>
  <c r="E518" i="11"/>
  <c r="E559" i="11"/>
  <c r="E600" i="11"/>
  <c r="E641" i="11"/>
  <c r="E682" i="11"/>
  <c r="E723" i="11"/>
  <c r="E764" i="11"/>
  <c r="E805" i="11"/>
  <c r="E846" i="11"/>
  <c r="E887" i="11"/>
  <c r="E928" i="11"/>
  <c r="E969" i="11"/>
  <c r="E1010" i="11"/>
  <c r="E1051" i="11"/>
  <c r="E1092" i="11"/>
  <c r="E1133" i="11"/>
  <c r="E1174" i="11"/>
  <c r="E1215" i="11"/>
  <c r="E1256" i="11"/>
  <c r="E1297" i="11"/>
  <c r="E1338" i="11"/>
  <c r="E1380" i="11"/>
  <c r="G67" i="11"/>
  <c r="G108" i="11"/>
  <c r="G149" i="11"/>
  <c r="G190" i="11"/>
  <c r="G231" i="11"/>
  <c r="G272" i="11"/>
  <c r="G313" i="11"/>
  <c r="G354" i="11"/>
  <c r="G395" i="11"/>
  <c r="G436" i="11"/>
  <c r="G477" i="11"/>
  <c r="G518" i="11"/>
  <c r="G559" i="11"/>
  <c r="G600" i="11"/>
  <c r="G641" i="11"/>
  <c r="G682" i="11"/>
  <c r="G723" i="11"/>
  <c r="G764" i="11"/>
  <c r="G805" i="11"/>
  <c r="G846" i="11"/>
  <c r="G887" i="11"/>
  <c r="G928" i="11"/>
  <c r="G969" i="11"/>
  <c r="G1010" i="11"/>
  <c r="G1051" i="11"/>
  <c r="G1092" i="11"/>
  <c r="G1133" i="11"/>
  <c r="G1174" i="11"/>
  <c r="G1215" i="11"/>
  <c r="G1256" i="11"/>
  <c r="G1297" i="11"/>
  <c r="G1338" i="11"/>
  <c r="G1380" i="11"/>
  <c r="H26" i="11"/>
  <c r="C27" i="11"/>
  <c r="E68" i="11"/>
  <c r="E109" i="11"/>
  <c r="E150" i="11"/>
  <c r="E191" i="11"/>
  <c r="E232" i="11"/>
  <c r="E273" i="11"/>
  <c r="E314" i="11"/>
  <c r="E355" i="11"/>
  <c r="E396" i="11"/>
  <c r="E437" i="11"/>
  <c r="E478" i="11"/>
  <c r="E519" i="11"/>
  <c r="E560" i="11"/>
  <c r="E601" i="11"/>
  <c r="E642" i="11"/>
  <c r="E683" i="11"/>
  <c r="E724" i="11"/>
  <c r="E765" i="11"/>
  <c r="E806" i="11"/>
  <c r="E847" i="11"/>
  <c r="E888" i="11"/>
  <c r="E929" i="11"/>
  <c r="E970" i="11"/>
  <c r="E1011" i="11"/>
  <c r="E1052" i="11"/>
  <c r="E1093" i="11"/>
  <c r="E1134" i="11"/>
  <c r="E1175" i="11"/>
  <c r="E1216" i="11"/>
  <c r="E1257" i="11"/>
  <c r="E1298" i="11"/>
  <c r="E1339" i="11"/>
  <c r="E1381" i="11"/>
  <c r="G68" i="11"/>
  <c r="G109" i="11"/>
  <c r="G150" i="11"/>
  <c r="G191" i="11"/>
  <c r="G232" i="11"/>
  <c r="G273" i="11"/>
  <c r="G314" i="11"/>
  <c r="G355" i="11"/>
  <c r="G396" i="11"/>
  <c r="G437" i="11"/>
  <c r="G478" i="11"/>
  <c r="G519" i="11"/>
  <c r="G560" i="11"/>
  <c r="G601" i="11"/>
  <c r="G642" i="11"/>
  <c r="G683" i="11"/>
  <c r="G724" i="11"/>
  <c r="G765" i="11"/>
  <c r="G806" i="11"/>
  <c r="G847" i="11"/>
  <c r="G888" i="11"/>
  <c r="G929" i="11"/>
  <c r="G970" i="11"/>
  <c r="G1011" i="11"/>
  <c r="G1052" i="11"/>
  <c r="G1093" i="11"/>
  <c r="G1134" i="11"/>
  <c r="G1175" i="11"/>
  <c r="G1216" i="11"/>
  <c r="G1257" i="11"/>
  <c r="G1298" i="11"/>
  <c r="G1339" i="11"/>
  <c r="G1381" i="11"/>
  <c r="H27" i="11"/>
  <c r="C28" i="11"/>
  <c r="E69" i="11"/>
  <c r="E110" i="11"/>
  <c r="E151" i="11"/>
  <c r="E192" i="11"/>
  <c r="E233" i="11"/>
  <c r="E274" i="11"/>
  <c r="E315" i="11"/>
  <c r="E356" i="11"/>
  <c r="E397" i="11"/>
  <c r="E438" i="11"/>
  <c r="E479" i="11"/>
  <c r="E520" i="11"/>
  <c r="E561" i="11"/>
  <c r="E602" i="11"/>
  <c r="E643" i="11"/>
  <c r="E684" i="11"/>
  <c r="E725" i="11"/>
  <c r="E766" i="11"/>
  <c r="E807" i="11"/>
  <c r="E848" i="11"/>
  <c r="E889" i="11"/>
  <c r="E930" i="11"/>
  <c r="E971" i="11"/>
  <c r="E1012" i="11"/>
  <c r="E1053" i="11"/>
  <c r="E1094" i="11"/>
  <c r="E1135" i="11"/>
  <c r="E1176" i="11"/>
  <c r="E1217" i="11"/>
  <c r="E1258" i="11"/>
  <c r="E1299" i="11"/>
  <c r="E1340" i="11"/>
  <c r="E1382" i="11"/>
  <c r="G69" i="11"/>
  <c r="G110" i="11"/>
  <c r="G151" i="11"/>
  <c r="G192" i="11"/>
  <c r="G233" i="11"/>
  <c r="G274" i="11"/>
  <c r="G315" i="11"/>
  <c r="G356" i="11"/>
  <c r="G397" i="11"/>
  <c r="G438" i="11"/>
  <c r="G479" i="11"/>
  <c r="G520" i="11"/>
  <c r="G561" i="11"/>
  <c r="G602" i="11"/>
  <c r="G643" i="11"/>
  <c r="G684" i="11"/>
  <c r="G725" i="11"/>
  <c r="G766" i="11"/>
  <c r="G807" i="11"/>
  <c r="G848" i="11"/>
  <c r="G889" i="11"/>
  <c r="G930" i="11"/>
  <c r="G971" i="11"/>
  <c r="G1012" i="11"/>
  <c r="G1053" i="11"/>
  <c r="G1094" i="11"/>
  <c r="G1135" i="11"/>
  <c r="G1176" i="11"/>
  <c r="G1217" i="11"/>
  <c r="G1258" i="11"/>
  <c r="G1299" i="11"/>
  <c r="G1340" i="11"/>
  <c r="G1382" i="11"/>
  <c r="H28" i="11"/>
  <c r="C29" i="11"/>
  <c r="E70" i="11"/>
  <c r="E111" i="11"/>
  <c r="E152" i="11"/>
  <c r="E193" i="11"/>
  <c r="E234" i="11"/>
  <c r="E275" i="11"/>
  <c r="E316" i="11"/>
  <c r="E357" i="11"/>
  <c r="E398" i="11"/>
  <c r="E439" i="11"/>
  <c r="E480" i="11"/>
  <c r="E521" i="11"/>
  <c r="E562" i="11"/>
  <c r="E603" i="11"/>
  <c r="E644" i="11"/>
  <c r="E685" i="11"/>
  <c r="E726" i="11"/>
  <c r="E767" i="11"/>
  <c r="E808" i="11"/>
  <c r="E849" i="11"/>
  <c r="E890" i="11"/>
  <c r="E931" i="11"/>
  <c r="E972" i="11"/>
  <c r="E1013" i="11"/>
  <c r="E1054" i="11"/>
  <c r="E1095" i="11"/>
  <c r="E1136" i="11"/>
  <c r="E1177" i="11"/>
  <c r="E1218" i="11"/>
  <c r="E1259" i="11"/>
  <c r="E1300" i="11"/>
  <c r="E1341" i="11"/>
  <c r="E1383" i="11"/>
  <c r="G70" i="11"/>
  <c r="G111" i="11"/>
  <c r="G152" i="11"/>
  <c r="G193" i="11"/>
  <c r="G234" i="11"/>
  <c r="G275" i="11"/>
  <c r="G316" i="11"/>
  <c r="G357" i="11"/>
  <c r="G398" i="11"/>
  <c r="G439" i="11"/>
  <c r="G480" i="11"/>
  <c r="G521" i="11"/>
  <c r="G562" i="11"/>
  <c r="G603" i="11"/>
  <c r="G644" i="11"/>
  <c r="G685" i="11"/>
  <c r="G726" i="11"/>
  <c r="G767" i="11"/>
  <c r="G808" i="11"/>
  <c r="G849" i="11"/>
  <c r="G890" i="11"/>
  <c r="G931" i="11"/>
  <c r="G972" i="11"/>
  <c r="G1013" i="11"/>
  <c r="G1054" i="11"/>
  <c r="G1095" i="11"/>
  <c r="G1136" i="11"/>
  <c r="G1177" i="11"/>
  <c r="G1218" i="11"/>
  <c r="G1259" i="11"/>
  <c r="G1300" i="11"/>
  <c r="G1341" i="11"/>
  <c r="G1383" i="11"/>
  <c r="H29" i="11"/>
  <c r="C30" i="11"/>
  <c r="E71" i="11"/>
  <c r="E112" i="11"/>
  <c r="E153" i="11"/>
  <c r="E194" i="11"/>
  <c r="E235" i="11"/>
  <c r="E276" i="11"/>
  <c r="E317" i="11"/>
  <c r="E358" i="11"/>
  <c r="E399" i="11"/>
  <c r="E440" i="11"/>
  <c r="E481" i="11"/>
  <c r="E522" i="11"/>
  <c r="E563" i="11"/>
  <c r="E604" i="11"/>
  <c r="E645" i="11"/>
  <c r="E686" i="11"/>
  <c r="E727" i="11"/>
  <c r="E768" i="11"/>
  <c r="E809" i="11"/>
  <c r="E850" i="11"/>
  <c r="E891" i="11"/>
  <c r="E932" i="11"/>
  <c r="E973" i="11"/>
  <c r="E1014" i="11"/>
  <c r="E1055" i="11"/>
  <c r="E1096" i="11"/>
  <c r="E1137" i="11"/>
  <c r="E1178" i="11"/>
  <c r="E1219" i="11"/>
  <c r="E1260" i="11"/>
  <c r="E1301" i="11"/>
  <c r="E1342" i="11"/>
  <c r="E1384" i="11"/>
  <c r="G71" i="11"/>
  <c r="G112" i="11"/>
  <c r="G153" i="11"/>
  <c r="G194" i="11"/>
  <c r="G235" i="11"/>
  <c r="G276" i="11"/>
  <c r="G317" i="11"/>
  <c r="G358" i="11"/>
  <c r="G399" i="11"/>
  <c r="G440" i="11"/>
  <c r="G481" i="11"/>
  <c r="G522" i="11"/>
  <c r="G563" i="11"/>
  <c r="G604" i="11"/>
  <c r="G645" i="11"/>
  <c r="G686" i="11"/>
  <c r="G727" i="11"/>
  <c r="G768" i="11"/>
  <c r="G809" i="11"/>
  <c r="G850" i="11"/>
  <c r="G891" i="11"/>
  <c r="G932" i="11"/>
  <c r="G973" i="11"/>
  <c r="G1014" i="11"/>
  <c r="G1055" i="11"/>
  <c r="G1096" i="11"/>
  <c r="G1137" i="11"/>
  <c r="G1178" i="11"/>
  <c r="G1219" i="11"/>
  <c r="G1260" i="11"/>
  <c r="G1301" i="11"/>
  <c r="G1342" i="11"/>
  <c r="G1384" i="11"/>
  <c r="H30" i="11"/>
  <c r="C31" i="11"/>
  <c r="E72" i="11"/>
  <c r="E113" i="11"/>
  <c r="E154" i="11"/>
  <c r="E195" i="11"/>
  <c r="E236" i="11"/>
  <c r="E277" i="11"/>
  <c r="E318" i="11"/>
  <c r="E359" i="11"/>
  <c r="E400" i="11"/>
  <c r="E441" i="11"/>
  <c r="E482" i="11"/>
  <c r="E523" i="11"/>
  <c r="E564" i="11"/>
  <c r="E605" i="11"/>
  <c r="E646" i="11"/>
  <c r="E687" i="11"/>
  <c r="E728" i="11"/>
  <c r="E769" i="11"/>
  <c r="E810" i="11"/>
  <c r="E851" i="11"/>
  <c r="E892" i="11"/>
  <c r="E933" i="11"/>
  <c r="E974" i="11"/>
  <c r="E1015" i="11"/>
  <c r="E1056" i="11"/>
  <c r="E1097" i="11"/>
  <c r="E1138" i="11"/>
  <c r="E1179" i="11"/>
  <c r="E1220" i="11"/>
  <c r="E1261" i="11"/>
  <c r="E1302" i="11"/>
  <c r="E1343" i="11"/>
  <c r="E1385" i="11"/>
  <c r="G72" i="11"/>
  <c r="G113" i="11"/>
  <c r="G154" i="11"/>
  <c r="G195" i="11"/>
  <c r="G236" i="11"/>
  <c r="G277" i="11"/>
  <c r="G318" i="11"/>
  <c r="G359" i="11"/>
  <c r="G400" i="11"/>
  <c r="G441" i="11"/>
  <c r="G482" i="11"/>
  <c r="G523" i="11"/>
  <c r="G564" i="11"/>
  <c r="G605" i="11"/>
  <c r="G646" i="11"/>
  <c r="G687" i="11"/>
  <c r="G728" i="11"/>
  <c r="G769" i="11"/>
  <c r="G810" i="11"/>
  <c r="G851" i="11"/>
  <c r="G892" i="11"/>
  <c r="G933" i="11"/>
  <c r="G974" i="11"/>
  <c r="G1015" i="11"/>
  <c r="G1056" i="11"/>
  <c r="G1097" i="11"/>
  <c r="G1138" i="11"/>
  <c r="G1179" i="11"/>
  <c r="G1220" i="11"/>
  <c r="G1261" i="11"/>
  <c r="G1302" i="11"/>
  <c r="G1343" i="11"/>
  <c r="G1385" i="11"/>
  <c r="H31" i="11"/>
  <c r="C32" i="11"/>
  <c r="E73" i="11"/>
  <c r="E114" i="11"/>
  <c r="E155" i="11"/>
  <c r="E196" i="11"/>
  <c r="E237" i="11"/>
  <c r="E278" i="11"/>
  <c r="E319" i="11"/>
  <c r="E360" i="11"/>
  <c r="E401" i="11"/>
  <c r="E442" i="11"/>
  <c r="E483" i="11"/>
  <c r="E524" i="11"/>
  <c r="E565" i="11"/>
  <c r="E606" i="11"/>
  <c r="E647" i="11"/>
  <c r="E688" i="11"/>
  <c r="E729" i="11"/>
  <c r="E770" i="11"/>
  <c r="E811" i="11"/>
  <c r="E852" i="11"/>
  <c r="E893" i="11"/>
  <c r="E934" i="11"/>
  <c r="E975" i="11"/>
  <c r="E1016" i="11"/>
  <c r="E1057" i="11"/>
  <c r="E1098" i="11"/>
  <c r="E1139" i="11"/>
  <c r="E1180" i="11"/>
  <c r="E1221" i="11"/>
  <c r="E1262" i="11"/>
  <c r="E1303" i="11"/>
  <c r="E1344" i="11"/>
  <c r="E1386" i="11"/>
  <c r="G73" i="11"/>
  <c r="G114" i="11"/>
  <c r="G155" i="11"/>
  <c r="G196" i="11"/>
  <c r="G237" i="11"/>
  <c r="G278" i="11"/>
  <c r="G319" i="11"/>
  <c r="G360" i="11"/>
  <c r="G401" i="11"/>
  <c r="G442" i="11"/>
  <c r="G483" i="11"/>
  <c r="G524" i="11"/>
  <c r="G565" i="11"/>
  <c r="G606" i="11"/>
  <c r="G647" i="11"/>
  <c r="G688" i="11"/>
  <c r="G729" i="11"/>
  <c r="G770" i="11"/>
  <c r="G811" i="11"/>
  <c r="G852" i="11"/>
  <c r="G893" i="11"/>
  <c r="G934" i="11"/>
  <c r="G975" i="11"/>
  <c r="G1016" i="11"/>
  <c r="G1057" i="11"/>
  <c r="G1098" i="11"/>
  <c r="G1139" i="11"/>
  <c r="G1180" i="11"/>
  <c r="G1221" i="11"/>
  <c r="G1262" i="11"/>
  <c r="G1303" i="11"/>
  <c r="G1344" i="11"/>
  <c r="G1386" i="11"/>
  <c r="H32" i="11"/>
  <c r="C33" i="11"/>
  <c r="E74" i="11"/>
  <c r="E115" i="11"/>
  <c r="E156" i="11"/>
  <c r="E197" i="11"/>
  <c r="E238" i="11"/>
  <c r="E279" i="11"/>
  <c r="E320" i="11"/>
  <c r="E361" i="11"/>
  <c r="E402" i="11"/>
  <c r="E443" i="11"/>
  <c r="E484" i="11"/>
  <c r="E525" i="11"/>
  <c r="E566" i="11"/>
  <c r="E607" i="11"/>
  <c r="E648" i="11"/>
  <c r="E689" i="11"/>
  <c r="E730" i="11"/>
  <c r="E771" i="11"/>
  <c r="E812" i="11"/>
  <c r="E853" i="11"/>
  <c r="E894" i="11"/>
  <c r="E935" i="11"/>
  <c r="E976" i="11"/>
  <c r="E1017" i="11"/>
  <c r="E1058" i="11"/>
  <c r="E1099" i="11"/>
  <c r="E1140" i="11"/>
  <c r="E1181" i="11"/>
  <c r="E1222" i="11"/>
  <c r="E1263" i="11"/>
  <c r="E1304" i="11"/>
  <c r="E1345" i="11"/>
  <c r="E1387" i="11"/>
  <c r="G74" i="11"/>
  <c r="G115" i="11"/>
  <c r="G156" i="11"/>
  <c r="G197" i="11"/>
  <c r="G238" i="11"/>
  <c r="G279" i="11"/>
  <c r="G320" i="11"/>
  <c r="G361" i="11"/>
  <c r="G402" i="11"/>
  <c r="G443" i="11"/>
  <c r="G484" i="11"/>
  <c r="G525" i="11"/>
  <c r="G566" i="11"/>
  <c r="G607" i="11"/>
  <c r="G648" i="11"/>
  <c r="G689" i="11"/>
  <c r="G730" i="11"/>
  <c r="G771" i="11"/>
  <c r="G812" i="11"/>
  <c r="G853" i="11"/>
  <c r="G894" i="11"/>
  <c r="G935" i="11"/>
  <c r="G976" i="11"/>
  <c r="G1017" i="11"/>
  <c r="G1058" i="11"/>
  <c r="G1099" i="11"/>
  <c r="G1140" i="11"/>
  <c r="G1181" i="11"/>
  <c r="G1222" i="11"/>
  <c r="G1263" i="11"/>
  <c r="G1304" i="11"/>
  <c r="G1345" i="11"/>
  <c r="G1387" i="11"/>
  <c r="H33" i="11"/>
  <c r="D34" i="11"/>
  <c r="F34" i="11"/>
  <c r="N203" i="11"/>
  <c r="N982" i="11"/>
  <c r="B52" i="11"/>
  <c r="B53" i="11"/>
  <c r="B54" i="11"/>
  <c r="B55" i="11"/>
  <c r="B56" i="11"/>
  <c r="B57" i="11"/>
  <c r="B58" i="11"/>
  <c r="B59" i="11"/>
  <c r="B60" i="11"/>
  <c r="B61" i="11"/>
  <c r="B62" i="11"/>
  <c r="B63" i="11"/>
  <c r="B64" i="11"/>
  <c r="B65" i="11"/>
  <c r="B66" i="11"/>
  <c r="B67" i="11"/>
  <c r="B68" i="11"/>
  <c r="B69" i="11"/>
  <c r="B70" i="11"/>
  <c r="B71" i="11"/>
  <c r="B72" i="11"/>
  <c r="B73" i="11"/>
  <c r="B74" i="11"/>
  <c r="D75" i="11"/>
  <c r="F75" i="11"/>
  <c r="H75" i="11"/>
  <c r="B93" i="11"/>
  <c r="B94" i="11"/>
  <c r="B95" i="11"/>
  <c r="B96" i="11"/>
  <c r="B97" i="11"/>
  <c r="B98" i="11"/>
  <c r="B99" i="11"/>
  <c r="B100" i="11"/>
  <c r="B101" i="11"/>
  <c r="B102" i="11"/>
  <c r="B103" i="11"/>
  <c r="B104" i="11"/>
  <c r="B105" i="11"/>
  <c r="B106" i="11"/>
  <c r="B107" i="11"/>
  <c r="B108" i="11"/>
  <c r="B109" i="11"/>
  <c r="B110" i="11"/>
  <c r="B111" i="11"/>
  <c r="B112" i="11"/>
  <c r="B113" i="11"/>
  <c r="B114" i="11"/>
  <c r="B115" i="11"/>
  <c r="D116" i="11"/>
  <c r="F116" i="11"/>
  <c r="H116"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D157" i="11"/>
  <c r="F157" i="11"/>
  <c r="H157" i="11"/>
  <c r="B175" i="11"/>
  <c r="B176" i="11"/>
  <c r="B177" i="11"/>
  <c r="B178" i="11"/>
  <c r="B179" i="11"/>
  <c r="B180" i="11"/>
  <c r="B181" i="11"/>
  <c r="B182" i="11"/>
  <c r="B183" i="11"/>
  <c r="B184" i="11"/>
  <c r="B185" i="11"/>
  <c r="B186" i="11"/>
  <c r="B187" i="11"/>
  <c r="B188" i="11"/>
  <c r="B189" i="11"/>
  <c r="B190" i="11"/>
  <c r="B191" i="11"/>
  <c r="B192" i="11"/>
  <c r="B193" i="11"/>
  <c r="B194" i="11"/>
  <c r="B195" i="11"/>
  <c r="B196" i="11"/>
  <c r="B197" i="11"/>
  <c r="D198" i="11"/>
  <c r="F198" i="11"/>
  <c r="H198" i="11"/>
  <c r="B216" i="11"/>
  <c r="B217" i="11"/>
  <c r="B218" i="11"/>
  <c r="B219" i="11"/>
  <c r="B220" i="11"/>
  <c r="B221" i="11"/>
  <c r="B222" i="11"/>
  <c r="B223" i="11"/>
  <c r="B224" i="11"/>
  <c r="B225" i="11"/>
  <c r="B226" i="11"/>
  <c r="B227" i="11"/>
  <c r="B228" i="11"/>
  <c r="B229" i="11"/>
  <c r="B230" i="11"/>
  <c r="B231" i="11"/>
  <c r="B232" i="11"/>
  <c r="B233" i="11"/>
  <c r="B234" i="11"/>
  <c r="B235" i="11"/>
  <c r="B236" i="11"/>
  <c r="B237" i="11"/>
  <c r="B238" i="11"/>
  <c r="D239" i="11"/>
  <c r="F239" i="11"/>
  <c r="H239" i="11"/>
  <c r="B257" i="11"/>
  <c r="B258" i="11"/>
  <c r="B259" i="11"/>
  <c r="B260" i="11"/>
  <c r="B261" i="11"/>
  <c r="B262" i="11"/>
  <c r="B263" i="11"/>
  <c r="B264" i="11"/>
  <c r="B265" i="11"/>
  <c r="B266" i="11"/>
  <c r="B267" i="11"/>
  <c r="B268" i="11"/>
  <c r="B269" i="11"/>
  <c r="B270" i="11"/>
  <c r="B271" i="11"/>
  <c r="B272" i="11"/>
  <c r="B273" i="11"/>
  <c r="B274" i="11"/>
  <c r="B275" i="11"/>
  <c r="B276" i="11"/>
  <c r="B277" i="11"/>
  <c r="B278" i="11"/>
  <c r="B279" i="11"/>
  <c r="D280" i="11"/>
  <c r="F280" i="11"/>
  <c r="H280" i="11"/>
  <c r="B298" i="11"/>
  <c r="B299" i="11"/>
  <c r="B300" i="11"/>
  <c r="B301" i="11"/>
  <c r="B302" i="11"/>
  <c r="B303" i="11"/>
  <c r="B304" i="11"/>
  <c r="B305" i="11"/>
  <c r="B306" i="11"/>
  <c r="B307" i="11"/>
  <c r="B308" i="11"/>
  <c r="B309" i="11"/>
  <c r="B310" i="11"/>
  <c r="B311" i="11"/>
  <c r="B312" i="11"/>
  <c r="B313" i="11"/>
  <c r="B314" i="11"/>
  <c r="B315" i="11"/>
  <c r="B316" i="11"/>
  <c r="B317" i="11"/>
  <c r="B318" i="11"/>
  <c r="B319" i="11"/>
  <c r="B320" i="11"/>
  <c r="D321" i="11"/>
  <c r="F321" i="11"/>
  <c r="H321" i="11"/>
  <c r="B339" i="11"/>
  <c r="B340" i="11"/>
  <c r="B341" i="11"/>
  <c r="B342" i="11"/>
  <c r="B343" i="11"/>
  <c r="B344" i="11"/>
  <c r="B345" i="11"/>
  <c r="B346" i="11"/>
  <c r="B347" i="11"/>
  <c r="B348" i="11"/>
  <c r="B349" i="11"/>
  <c r="B350" i="11"/>
  <c r="B351" i="11"/>
  <c r="B352" i="11"/>
  <c r="B353" i="11"/>
  <c r="B354" i="11"/>
  <c r="B355" i="11"/>
  <c r="B356" i="11"/>
  <c r="B357" i="11"/>
  <c r="B358" i="11"/>
  <c r="B359" i="11"/>
  <c r="B360" i="11"/>
  <c r="B361" i="11"/>
  <c r="D362" i="11"/>
  <c r="F362" i="11"/>
  <c r="H362" i="11"/>
  <c r="B380" i="11"/>
  <c r="B381" i="11"/>
  <c r="B382" i="11"/>
  <c r="B383" i="11"/>
  <c r="B384" i="11"/>
  <c r="B385" i="11"/>
  <c r="B386" i="11"/>
  <c r="B387" i="11"/>
  <c r="B388" i="11"/>
  <c r="B389" i="11"/>
  <c r="B390" i="11"/>
  <c r="B391" i="11"/>
  <c r="B392" i="11"/>
  <c r="B393" i="11"/>
  <c r="B394" i="11"/>
  <c r="B395" i="11"/>
  <c r="B396" i="11"/>
  <c r="B397" i="11"/>
  <c r="B398" i="11"/>
  <c r="B399" i="11"/>
  <c r="B400" i="11"/>
  <c r="B401" i="11"/>
  <c r="B402" i="11"/>
  <c r="D403" i="11"/>
  <c r="F403" i="11"/>
  <c r="H403" i="11"/>
  <c r="B421" i="11"/>
  <c r="B422" i="11"/>
  <c r="B423" i="11"/>
  <c r="B424" i="11"/>
  <c r="B425" i="11"/>
  <c r="B426" i="11"/>
  <c r="B427" i="11"/>
  <c r="B428" i="11"/>
  <c r="B429" i="11"/>
  <c r="B430" i="11"/>
  <c r="B431" i="11"/>
  <c r="B432" i="11"/>
  <c r="B433" i="11"/>
  <c r="B434" i="11"/>
  <c r="B435" i="11"/>
  <c r="B436" i="11"/>
  <c r="B437" i="11"/>
  <c r="B438" i="11"/>
  <c r="B439" i="11"/>
  <c r="B440" i="11"/>
  <c r="B441" i="11"/>
  <c r="B442" i="11"/>
  <c r="B443" i="11"/>
  <c r="D444" i="11"/>
  <c r="F444" i="11"/>
  <c r="H444" i="11"/>
  <c r="B462" i="11"/>
  <c r="B463" i="11"/>
  <c r="B464" i="11"/>
  <c r="B465" i="11"/>
  <c r="B466" i="11"/>
  <c r="B467" i="11"/>
  <c r="B468" i="11"/>
  <c r="B469" i="11"/>
  <c r="B470" i="11"/>
  <c r="B471" i="11"/>
  <c r="B472" i="11"/>
  <c r="B473" i="11"/>
  <c r="B474" i="11"/>
  <c r="B475" i="11"/>
  <c r="B476" i="11"/>
  <c r="B477" i="11"/>
  <c r="B478" i="11"/>
  <c r="B479" i="11"/>
  <c r="B480" i="11"/>
  <c r="B481" i="11"/>
  <c r="B482" i="11"/>
  <c r="B483" i="11"/>
  <c r="B484" i="11"/>
  <c r="D485" i="11"/>
  <c r="F485" i="11"/>
  <c r="H485" i="11"/>
  <c r="B503" i="11"/>
  <c r="B504" i="11"/>
  <c r="B505" i="11"/>
  <c r="B506" i="11"/>
  <c r="B507" i="11"/>
  <c r="B508" i="11"/>
  <c r="B509" i="11"/>
  <c r="B510" i="11"/>
  <c r="B511" i="11"/>
  <c r="B512" i="11"/>
  <c r="B513" i="11"/>
  <c r="B514" i="11"/>
  <c r="B515" i="11"/>
  <c r="B516" i="11"/>
  <c r="B517" i="11"/>
  <c r="B518" i="11"/>
  <c r="B519" i="11"/>
  <c r="B520" i="11"/>
  <c r="B521" i="11"/>
  <c r="B522" i="11"/>
  <c r="B523" i="11"/>
  <c r="B524" i="11"/>
  <c r="B525" i="11"/>
  <c r="D526" i="11"/>
  <c r="F526" i="11"/>
  <c r="H526" i="11"/>
  <c r="B544" i="11"/>
  <c r="B545" i="11"/>
  <c r="B546" i="11"/>
  <c r="B547" i="11"/>
  <c r="B548" i="11"/>
  <c r="B549" i="11"/>
  <c r="B550" i="11"/>
  <c r="B551" i="11"/>
  <c r="B552" i="11"/>
  <c r="B553" i="11"/>
  <c r="B554" i="11"/>
  <c r="B555" i="11"/>
  <c r="B556" i="11"/>
  <c r="B557" i="11"/>
  <c r="B558" i="11"/>
  <c r="B559" i="11"/>
  <c r="B560" i="11"/>
  <c r="B561" i="11"/>
  <c r="B562" i="11"/>
  <c r="B563" i="11"/>
  <c r="B564" i="11"/>
  <c r="B565" i="11"/>
  <c r="B566" i="11"/>
  <c r="D567" i="11"/>
  <c r="F567" i="11"/>
  <c r="H567" i="11"/>
  <c r="B585" i="11"/>
  <c r="B586" i="11"/>
  <c r="B587" i="11"/>
  <c r="B588" i="11"/>
  <c r="B589" i="11"/>
  <c r="B590" i="11"/>
  <c r="B591" i="11"/>
  <c r="B592" i="11"/>
  <c r="B593" i="11"/>
  <c r="B594" i="11"/>
  <c r="B595" i="11"/>
  <c r="B596" i="11"/>
  <c r="B597" i="11"/>
  <c r="B598" i="11"/>
  <c r="B599" i="11"/>
  <c r="B600" i="11"/>
  <c r="B601" i="11"/>
  <c r="B602" i="11"/>
  <c r="B603" i="11"/>
  <c r="B604" i="11"/>
  <c r="B605" i="11"/>
  <c r="B606" i="11"/>
  <c r="B607" i="11"/>
  <c r="D608" i="11"/>
  <c r="F608" i="11"/>
  <c r="H608" i="11"/>
  <c r="B626" i="11"/>
  <c r="B627" i="11"/>
  <c r="B628" i="11"/>
  <c r="B629" i="11"/>
  <c r="B630" i="11"/>
  <c r="B631" i="11"/>
  <c r="B632" i="11"/>
  <c r="B633" i="11"/>
  <c r="B634" i="11"/>
  <c r="B635" i="11"/>
  <c r="B636" i="11"/>
  <c r="B637" i="11"/>
  <c r="B638" i="11"/>
  <c r="B639" i="11"/>
  <c r="B640" i="11"/>
  <c r="B641" i="11"/>
  <c r="B642" i="11"/>
  <c r="B643" i="11"/>
  <c r="B644" i="11"/>
  <c r="B645" i="11"/>
  <c r="B646" i="11"/>
  <c r="B647" i="11"/>
  <c r="B648" i="11"/>
  <c r="D649" i="11"/>
  <c r="F649" i="11"/>
  <c r="H649" i="11"/>
  <c r="B667" i="11"/>
  <c r="B668" i="11"/>
  <c r="B669" i="11"/>
  <c r="B670" i="11"/>
  <c r="B671" i="11"/>
  <c r="B672" i="11"/>
  <c r="B673" i="11"/>
  <c r="B674" i="11"/>
  <c r="B675" i="11"/>
  <c r="B676" i="11"/>
  <c r="B677" i="11"/>
  <c r="B678" i="11"/>
  <c r="B679" i="11"/>
  <c r="B680" i="11"/>
  <c r="B681" i="11"/>
  <c r="B682" i="11"/>
  <c r="B683" i="11"/>
  <c r="B684" i="11"/>
  <c r="B685" i="11"/>
  <c r="B686" i="11"/>
  <c r="B687" i="11"/>
  <c r="B688" i="11"/>
  <c r="B689" i="11"/>
  <c r="D690" i="11"/>
  <c r="F690" i="11"/>
  <c r="H690"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D731" i="11"/>
  <c r="F731" i="11"/>
  <c r="H731"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D772" i="11"/>
  <c r="F772" i="11"/>
  <c r="H772"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D813" i="11"/>
  <c r="F813" i="11"/>
  <c r="H813"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D854" i="11"/>
  <c r="F854" i="11"/>
  <c r="H854"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D895" i="11"/>
  <c r="F895" i="11"/>
  <c r="H895"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D936" i="11"/>
  <c r="F936" i="11"/>
  <c r="H936"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D977" i="11"/>
  <c r="F977"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D1018" i="11"/>
  <c r="F1018"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D1059" i="11"/>
  <c r="F1059"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D1100" i="11"/>
  <c r="F1100" i="11"/>
  <c r="B1118" i="11"/>
  <c r="B1119" i="11"/>
  <c r="B1120" i="11"/>
  <c r="B1121" i="11"/>
  <c r="B1122" i="11"/>
  <c r="B1123" i="11"/>
  <c r="B1124" i="11"/>
  <c r="B1125" i="11"/>
  <c r="B1126" i="11"/>
  <c r="B1127" i="11"/>
  <c r="B1128" i="11"/>
  <c r="B1129" i="11"/>
  <c r="B1130" i="11"/>
  <c r="B1131" i="11"/>
  <c r="B1132" i="11"/>
  <c r="B1133" i="11"/>
  <c r="B1134" i="11"/>
  <c r="B1135" i="11"/>
  <c r="B1136" i="11"/>
  <c r="B1137" i="11"/>
  <c r="B1138" i="11"/>
  <c r="B1139" i="11"/>
  <c r="B1140" i="11"/>
  <c r="D1141" i="11"/>
  <c r="F1141"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D1182" i="11"/>
  <c r="F1182"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D1223" i="11"/>
  <c r="F1223" i="11"/>
  <c r="B1241" i="11"/>
  <c r="B1242" i="11"/>
  <c r="B1243" i="11"/>
  <c r="B1244" i="11"/>
  <c r="B1245" i="11"/>
  <c r="B1246" i="11"/>
  <c r="B1247" i="11"/>
  <c r="B1248" i="11"/>
  <c r="B1249" i="11"/>
  <c r="B1250" i="11"/>
  <c r="B1251" i="11"/>
  <c r="B1252" i="11"/>
  <c r="B1253" i="11"/>
  <c r="B1254" i="11"/>
  <c r="B1255" i="11"/>
  <c r="B1256" i="11"/>
  <c r="B1257" i="11"/>
  <c r="B1258" i="11"/>
  <c r="B1259" i="11"/>
  <c r="B1260" i="11"/>
  <c r="B1261" i="11"/>
  <c r="B1262" i="11"/>
  <c r="B1263" i="11"/>
  <c r="D1264" i="11"/>
  <c r="F1264" i="11"/>
  <c r="B1282" i="11"/>
  <c r="B1283" i="11"/>
  <c r="B1284" i="11"/>
  <c r="B1285" i="11"/>
  <c r="B1286" i="11"/>
  <c r="B1287" i="11"/>
  <c r="B1288" i="11"/>
  <c r="B1289" i="11"/>
  <c r="B1290" i="11"/>
  <c r="B1291" i="11"/>
  <c r="B1292" i="11"/>
  <c r="B1293" i="11"/>
  <c r="B1294" i="11"/>
  <c r="B1295" i="11"/>
  <c r="B1296" i="11"/>
  <c r="B1297" i="11"/>
  <c r="B1298" i="11"/>
  <c r="B1299" i="11"/>
  <c r="B1300" i="11"/>
  <c r="B1301" i="11"/>
  <c r="B1302" i="11"/>
  <c r="B1303" i="11"/>
  <c r="B1304" i="11"/>
  <c r="D1305" i="11"/>
  <c r="F1305" i="11"/>
  <c r="B1323" i="11"/>
  <c r="B1324" i="11"/>
  <c r="B1325" i="11"/>
  <c r="B1326" i="11"/>
  <c r="B1327" i="11"/>
  <c r="B1328" i="11"/>
  <c r="B1329" i="11"/>
  <c r="B1330" i="11"/>
  <c r="B1331" i="11"/>
  <c r="B1332" i="11"/>
  <c r="B1333" i="11"/>
  <c r="B1334" i="11"/>
  <c r="B1335" i="11"/>
  <c r="B1336" i="11"/>
  <c r="B1337" i="11"/>
  <c r="B1338" i="11"/>
  <c r="B1339" i="11"/>
  <c r="B1340" i="11"/>
  <c r="B1341" i="11"/>
  <c r="B1342" i="11"/>
  <c r="B1343" i="11"/>
  <c r="B1344" i="11"/>
  <c r="B1345" i="11"/>
  <c r="D1346" i="11"/>
  <c r="F1346" i="11"/>
  <c r="B1365" i="11"/>
  <c r="B1366" i="11"/>
  <c r="B1367" i="11"/>
  <c r="B1368" i="11"/>
  <c r="B1369" i="11"/>
  <c r="B1370" i="11"/>
  <c r="B1371" i="11"/>
  <c r="B1372" i="11"/>
  <c r="B1373" i="11"/>
  <c r="B1374" i="11"/>
  <c r="B1375" i="11"/>
  <c r="B1376" i="11"/>
  <c r="B1377" i="11"/>
  <c r="B1378" i="11"/>
  <c r="B1379" i="11"/>
  <c r="B1380" i="11"/>
  <c r="B1381" i="11"/>
  <c r="B1382" i="11"/>
  <c r="B1383" i="11"/>
  <c r="B1384" i="11"/>
  <c r="B1385" i="11"/>
  <c r="B1386" i="11"/>
  <c r="B1387" i="11"/>
  <c r="D1388" i="11"/>
  <c r="F1388" i="11"/>
  <c r="C84" i="6"/>
  <c r="H84" i="6"/>
  <c r="K84" i="6"/>
  <c r="M84" i="6"/>
  <c r="N84" i="6"/>
  <c r="O84" i="6"/>
  <c r="T84" i="6"/>
  <c r="Z84" i="6"/>
  <c r="AB84" i="6"/>
  <c r="AC84" i="6"/>
  <c r="AD84" i="6"/>
  <c r="C55" i="6"/>
  <c r="H55" i="6"/>
  <c r="I55" i="6"/>
  <c r="M55" i="6"/>
  <c r="N55" i="6"/>
  <c r="T55" i="6"/>
  <c r="X55" i="6"/>
  <c r="AB55" i="6"/>
  <c r="AC55" i="6"/>
  <c r="B30" i="6"/>
  <c r="O171" i="6"/>
  <c r="AD171" i="6"/>
  <c r="H171" i="6"/>
  <c r="I171" i="6"/>
  <c r="M171" i="6"/>
  <c r="U171" i="6"/>
  <c r="X171" i="6"/>
  <c r="AB171" i="6"/>
  <c r="AC171" i="6"/>
  <c r="R130" i="6"/>
  <c r="AF130" i="6" s="1"/>
  <c r="H1209" i="9"/>
  <c r="J1209" i="9" s="1"/>
  <c r="L1209" i="9" s="1"/>
  <c r="H1216" i="9"/>
  <c r="J1216" i="9" s="1"/>
  <c r="L1216" i="9" s="1"/>
  <c r="H1215" i="9"/>
  <c r="J1215" i="9" s="1"/>
  <c r="L1215" i="9" s="1"/>
  <c r="B171" i="2"/>
  <c r="B169" i="2"/>
  <c r="B170" i="2"/>
  <c r="B172" i="2"/>
  <c r="B173" i="2"/>
  <c r="B174" i="2"/>
  <c r="B175" i="2"/>
  <c r="B176" i="2"/>
  <c r="B177" i="2"/>
  <c r="B178" i="2"/>
  <c r="B179" i="2"/>
  <c r="B180" i="2"/>
  <c r="B181" i="2"/>
  <c r="B182" i="2"/>
  <c r="B183" i="2"/>
  <c r="B184" i="2"/>
  <c r="B185" i="2"/>
  <c r="B186" i="2"/>
  <c r="B187" i="2"/>
  <c r="B188" i="2"/>
  <c r="B189" i="2"/>
  <c r="E1179" i="9"/>
  <c r="E1061" i="9"/>
  <c r="E1060" i="9"/>
  <c r="E1059" i="9"/>
  <c r="E1058" i="9"/>
  <c r="E1057" i="9"/>
  <c r="E1056" i="9"/>
  <c r="E1055" i="9"/>
  <c r="E1054" i="9"/>
  <c r="E1053" i="9"/>
  <c r="E1052" i="9"/>
  <c r="E1051" i="9"/>
  <c r="E1050" i="9"/>
  <c r="E1049" i="9"/>
  <c r="E1048" i="9"/>
  <c r="E1047" i="9"/>
  <c r="E1046" i="9"/>
  <c r="E1045" i="9"/>
  <c r="E1044" i="9"/>
  <c r="E1043" i="9"/>
  <c r="E1042" i="9"/>
  <c r="E1041" i="9"/>
  <c r="E1040" i="9"/>
  <c r="E1039" i="9"/>
  <c r="G197" i="9"/>
  <c r="G196" i="9"/>
  <c r="G195" i="9"/>
  <c r="G194" i="9"/>
  <c r="G193" i="9"/>
  <c r="G192" i="9"/>
  <c r="G191" i="9"/>
  <c r="G190" i="9"/>
  <c r="G189" i="9"/>
  <c r="G188" i="9"/>
  <c r="G187" i="9"/>
  <c r="G186" i="9"/>
  <c r="G185" i="9"/>
  <c r="G184" i="9"/>
  <c r="G183" i="9"/>
  <c r="G182" i="9"/>
  <c r="G181" i="9"/>
  <c r="G180" i="9"/>
  <c r="G179" i="9"/>
  <c r="G178" i="9"/>
  <c r="G177" i="9"/>
  <c r="G176" i="9"/>
  <c r="G175" i="9"/>
  <c r="G156" i="9"/>
  <c r="G155" i="9"/>
  <c r="G154" i="9"/>
  <c r="G153" i="9"/>
  <c r="G152" i="9"/>
  <c r="G151" i="9"/>
  <c r="G150" i="9"/>
  <c r="G149" i="9"/>
  <c r="G148" i="9"/>
  <c r="G147" i="9"/>
  <c r="G146" i="9"/>
  <c r="G145" i="9"/>
  <c r="G144" i="9"/>
  <c r="G143" i="9"/>
  <c r="G142" i="9"/>
  <c r="G141" i="9"/>
  <c r="G140" i="9"/>
  <c r="G139" i="9"/>
  <c r="G138" i="9"/>
  <c r="G137" i="9"/>
  <c r="G136" i="9"/>
  <c r="G135" i="9"/>
  <c r="G134" i="9"/>
  <c r="E197" i="9"/>
  <c r="E196" i="9"/>
  <c r="E195" i="9"/>
  <c r="E194" i="9"/>
  <c r="E193" i="9"/>
  <c r="E192" i="9"/>
  <c r="E191" i="9"/>
  <c r="E190" i="9"/>
  <c r="E189" i="9"/>
  <c r="E188" i="9"/>
  <c r="E187" i="9"/>
  <c r="E186" i="9"/>
  <c r="E185" i="9"/>
  <c r="E184" i="9"/>
  <c r="E183" i="9"/>
  <c r="E182" i="9"/>
  <c r="E181" i="9"/>
  <c r="E180" i="9"/>
  <c r="E179" i="9"/>
  <c r="E178" i="9"/>
  <c r="E177" i="9"/>
  <c r="E176" i="9"/>
  <c r="E156" i="9"/>
  <c r="E155" i="9"/>
  <c r="E154" i="9"/>
  <c r="E153" i="9"/>
  <c r="E152" i="9"/>
  <c r="E151" i="9"/>
  <c r="E150" i="9"/>
  <c r="E149" i="9"/>
  <c r="E148" i="9"/>
  <c r="E147" i="9"/>
  <c r="E146" i="9"/>
  <c r="E145" i="9"/>
  <c r="E144" i="9"/>
  <c r="E143" i="9"/>
  <c r="E142" i="9"/>
  <c r="E141" i="9"/>
  <c r="E140" i="9"/>
  <c r="E139" i="9"/>
  <c r="E138" i="9"/>
  <c r="E137" i="9"/>
  <c r="E136" i="9"/>
  <c r="E135" i="9"/>
  <c r="E134" i="9"/>
  <c r="H1339" i="9"/>
  <c r="G1339" i="9"/>
  <c r="E1339" i="9"/>
  <c r="B1339" i="9"/>
  <c r="B1338" i="9"/>
  <c r="H1338" i="9"/>
  <c r="G1338" i="9"/>
  <c r="E1338" i="9"/>
  <c r="H1298" i="9"/>
  <c r="K1298" i="9" s="1"/>
  <c r="G1298" i="9"/>
  <c r="E1298" i="9"/>
  <c r="B1298" i="9"/>
  <c r="B1297" i="9"/>
  <c r="H1297" i="9"/>
  <c r="G1297" i="9"/>
  <c r="E1297" i="9"/>
  <c r="H1257" i="9"/>
  <c r="K1257" i="9" s="1"/>
  <c r="G1257" i="9"/>
  <c r="E1257" i="9"/>
  <c r="B1257" i="9"/>
  <c r="B1256" i="9"/>
  <c r="H1256" i="9"/>
  <c r="K1256" i="9" s="1"/>
  <c r="G1256" i="9"/>
  <c r="E1256" i="9"/>
  <c r="G1216" i="9"/>
  <c r="E1216" i="9"/>
  <c r="B1216" i="9"/>
  <c r="B1215" i="9"/>
  <c r="G1215" i="9"/>
  <c r="E1215" i="9"/>
  <c r="H1175" i="9"/>
  <c r="G1175" i="9"/>
  <c r="E1175" i="9"/>
  <c r="B1175" i="9"/>
  <c r="B1174" i="9"/>
  <c r="H1174" i="9"/>
  <c r="G1174" i="9"/>
  <c r="E1174" i="9"/>
  <c r="H1134" i="9"/>
  <c r="G1134" i="9"/>
  <c r="E1134" i="9"/>
  <c r="B1134" i="9"/>
  <c r="B1133" i="9"/>
  <c r="H1133" i="9"/>
  <c r="G1133" i="9"/>
  <c r="E1133" i="9"/>
  <c r="H1093" i="9"/>
  <c r="G1093" i="9"/>
  <c r="E1093" i="9"/>
  <c r="B1093" i="9"/>
  <c r="B1092" i="9"/>
  <c r="H1092" i="9"/>
  <c r="G1092" i="9"/>
  <c r="E1092" i="9"/>
  <c r="H1052" i="9"/>
  <c r="G1052" i="9"/>
  <c r="B1052" i="9"/>
  <c r="B1051" i="9"/>
  <c r="H1051" i="9"/>
  <c r="G1051" i="9"/>
  <c r="H1011" i="9"/>
  <c r="G1011" i="9"/>
  <c r="E1011" i="9"/>
  <c r="B1011" i="9"/>
  <c r="B1010" i="9"/>
  <c r="H1010" i="9"/>
  <c r="K1010" i="9" s="1"/>
  <c r="G1010" i="9"/>
  <c r="E1010" i="9"/>
  <c r="H970" i="9"/>
  <c r="G970" i="9"/>
  <c r="E970" i="9"/>
  <c r="B970" i="9"/>
  <c r="B969" i="9"/>
  <c r="H969" i="9"/>
  <c r="G969" i="9"/>
  <c r="E969" i="9"/>
  <c r="H929" i="9"/>
  <c r="G929" i="9"/>
  <c r="E929" i="9"/>
  <c r="B929" i="9"/>
  <c r="B928" i="9"/>
  <c r="H928" i="9"/>
  <c r="G928" i="9"/>
  <c r="E928" i="9"/>
  <c r="H888" i="9"/>
  <c r="G888" i="9"/>
  <c r="E888" i="9"/>
  <c r="B888" i="9"/>
  <c r="B887" i="9"/>
  <c r="H887" i="9"/>
  <c r="G887" i="9"/>
  <c r="E887" i="9"/>
  <c r="H847" i="9"/>
  <c r="G847" i="9"/>
  <c r="E847" i="9"/>
  <c r="B847" i="9"/>
  <c r="B846" i="9"/>
  <c r="H846" i="9"/>
  <c r="G846" i="9"/>
  <c r="E846" i="9"/>
  <c r="H806" i="9"/>
  <c r="G806" i="9"/>
  <c r="E806" i="9"/>
  <c r="B806" i="9"/>
  <c r="B805" i="9"/>
  <c r="H805" i="9"/>
  <c r="G805" i="9"/>
  <c r="E805" i="9"/>
  <c r="H765" i="9"/>
  <c r="G765" i="9"/>
  <c r="E765" i="9"/>
  <c r="B765" i="9"/>
  <c r="B764" i="9"/>
  <c r="H764" i="9"/>
  <c r="G764" i="9"/>
  <c r="E764" i="9"/>
  <c r="H724" i="9"/>
  <c r="G724" i="9"/>
  <c r="E724" i="9"/>
  <c r="B724" i="9"/>
  <c r="B723" i="9"/>
  <c r="H723" i="9"/>
  <c r="G723" i="9"/>
  <c r="E723" i="9"/>
  <c r="H683" i="9"/>
  <c r="G683" i="9"/>
  <c r="E683" i="9"/>
  <c r="B683" i="9"/>
  <c r="B682" i="9"/>
  <c r="H682" i="9"/>
  <c r="G682" i="9"/>
  <c r="E682" i="9"/>
  <c r="H642" i="9"/>
  <c r="G642" i="9"/>
  <c r="E642" i="9"/>
  <c r="B642" i="9"/>
  <c r="B641" i="9"/>
  <c r="H641" i="9"/>
  <c r="G641" i="9"/>
  <c r="E641" i="9"/>
  <c r="H601" i="9"/>
  <c r="G601" i="9"/>
  <c r="E601" i="9"/>
  <c r="B601" i="9"/>
  <c r="B600" i="9"/>
  <c r="H600" i="9"/>
  <c r="G600" i="9"/>
  <c r="E600" i="9"/>
  <c r="H560" i="9"/>
  <c r="G560" i="9"/>
  <c r="E560" i="9"/>
  <c r="B560" i="9"/>
  <c r="B559" i="9"/>
  <c r="H559" i="9"/>
  <c r="G559" i="9"/>
  <c r="E559" i="9"/>
  <c r="H519" i="9"/>
  <c r="G519" i="9"/>
  <c r="E519" i="9"/>
  <c r="B519" i="9"/>
  <c r="B518" i="9"/>
  <c r="H518" i="9"/>
  <c r="G518" i="9"/>
  <c r="E518" i="9"/>
  <c r="H478" i="9"/>
  <c r="G478" i="9"/>
  <c r="E478" i="9"/>
  <c r="B478" i="9"/>
  <c r="B477" i="9"/>
  <c r="H477" i="9"/>
  <c r="G477" i="9"/>
  <c r="E477" i="9"/>
  <c r="H437" i="9"/>
  <c r="G437" i="9"/>
  <c r="E437" i="9"/>
  <c r="B437" i="9"/>
  <c r="B436" i="9"/>
  <c r="H436" i="9"/>
  <c r="G436" i="9"/>
  <c r="E436" i="9"/>
  <c r="H396" i="9"/>
  <c r="K396" i="9" s="1"/>
  <c r="G396" i="9"/>
  <c r="E396" i="9"/>
  <c r="B396" i="9"/>
  <c r="B395" i="9"/>
  <c r="H395" i="9"/>
  <c r="K395" i="9" s="1"/>
  <c r="G395" i="9"/>
  <c r="E395" i="9"/>
  <c r="H355" i="9"/>
  <c r="K355" i="9" s="1"/>
  <c r="G355" i="9"/>
  <c r="E355" i="9"/>
  <c r="B355" i="9"/>
  <c r="B354" i="9"/>
  <c r="H354" i="9"/>
  <c r="G354" i="9"/>
  <c r="E354" i="9"/>
  <c r="H314" i="9"/>
  <c r="G314" i="9"/>
  <c r="E314" i="9"/>
  <c r="B314" i="9"/>
  <c r="B313" i="9"/>
  <c r="H313" i="9"/>
  <c r="G313" i="9"/>
  <c r="E313" i="9"/>
  <c r="H273" i="9"/>
  <c r="G273" i="9"/>
  <c r="E273" i="9"/>
  <c r="B273" i="9"/>
  <c r="B272" i="9"/>
  <c r="H272" i="9"/>
  <c r="G272" i="9"/>
  <c r="E272" i="9"/>
  <c r="H188" i="9"/>
  <c r="B188" i="9"/>
  <c r="B187" i="9"/>
  <c r="H187" i="9"/>
  <c r="H147" i="9"/>
  <c r="B147" i="9"/>
  <c r="B146" i="9"/>
  <c r="H146" i="9"/>
  <c r="H106" i="9"/>
  <c r="G106" i="9"/>
  <c r="E106" i="9"/>
  <c r="B106" i="9"/>
  <c r="B105" i="9"/>
  <c r="H105" i="9"/>
  <c r="G105" i="9"/>
  <c r="E105" i="9"/>
  <c r="E52" i="9"/>
  <c r="G64" i="9"/>
  <c r="E64" i="9"/>
  <c r="G65" i="9"/>
  <c r="E65" i="9"/>
  <c r="B65" i="9"/>
  <c r="B64" i="9"/>
  <c r="H23" i="9"/>
  <c r="H24" i="9"/>
  <c r="B617" i="7"/>
  <c r="C598" i="7" s="1"/>
  <c r="B1039" i="9"/>
  <c r="B1040" i="9"/>
  <c r="B1041" i="9"/>
  <c r="B1042" i="9"/>
  <c r="B1043" i="9"/>
  <c r="B1044" i="9"/>
  <c r="B1045" i="9"/>
  <c r="B1046" i="9"/>
  <c r="B1047" i="9"/>
  <c r="B1048" i="9"/>
  <c r="B1049" i="9"/>
  <c r="B1050" i="9"/>
  <c r="B1053" i="9"/>
  <c r="B1054" i="9"/>
  <c r="B1055" i="9"/>
  <c r="B1056" i="9"/>
  <c r="B1057" i="9"/>
  <c r="B1058" i="9"/>
  <c r="B1059" i="9"/>
  <c r="B1060" i="9"/>
  <c r="B1061" i="9"/>
  <c r="H1040" i="9"/>
  <c r="H94" i="9"/>
  <c r="H176" i="9"/>
  <c r="H466" i="9"/>
  <c r="H507" i="9"/>
  <c r="H630" i="9"/>
  <c r="H671" i="9"/>
  <c r="H712" i="9"/>
  <c r="H753" i="9"/>
  <c r="H835" i="9"/>
  <c r="H876" i="9"/>
  <c r="H917" i="9"/>
  <c r="H999" i="9"/>
  <c r="H1081" i="9"/>
  <c r="H1041" i="9"/>
  <c r="H95" i="9"/>
  <c r="H177" i="9"/>
  <c r="H467" i="9"/>
  <c r="H508" i="9"/>
  <c r="H631" i="9"/>
  <c r="H672" i="9"/>
  <c r="H713" i="9"/>
  <c r="H754" i="9"/>
  <c r="H836" i="9"/>
  <c r="H877" i="9"/>
  <c r="H918" i="9"/>
  <c r="H1000" i="9"/>
  <c r="K1000" i="9" s="1"/>
  <c r="H1082" i="9"/>
  <c r="H1042" i="9"/>
  <c r="K1042" i="9" s="1"/>
  <c r="H96" i="9"/>
  <c r="H178" i="9"/>
  <c r="H468" i="9"/>
  <c r="H509" i="9"/>
  <c r="H632" i="9"/>
  <c r="H673" i="9"/>
  <c r="H714" i="9"/>
  <c r="H755" i="9"/>
  <c r="H837" i="9"/>
  <c r="H878" i="9"/>
  <c r="H919" i="9"/>
  <c r="H1001" i="9"/>
  <c r="H1083" i="9"/>
  <c r="H1043" i="9"/>
  <c r="H97" i="9"/>
  <c r="H179" i="9"/>
  <c r="H469" i="9"/>
  <c r="H510" i="9"/>
  <c r="H633" i="9"/>
  <c r="H674" i="9"/>
  <c r="H715" i="9"/>
  <c r="H756" i="9"/>
  <c r="H838" i="9"/>
  <c r="H879" i="9"/>
  <c r="H920" i="9"/>
  <c r="H1002" i="9"/>
  <c r="H1084" i="9"/>
  <c r="H1044" i="9"/>
  <c r="H98" i="9"/>
  <c r="H180" i="9"/>
  <c r="H347" i="9"/>
  <c r="K347" i="9" s="1"/>
  <c r="H470" i="9"/>
  <c r="H511" i="9"/>
  <c r="H634" i="9"/>
  <c r="H675" i="9"/>
  <c r="H716" i="9"/>
  <c r="H757" i="9"/>
  <c r="H839" i="9"/>
  <c r="H880" i="9"/>
  <c r="H921" i="9"/>
  <c r="H1003" i="9"/>
  <c r="K1003" i="9" s="1"/>
  <c r="H1085" i="9"/>
  <c r="H1045" i="9"/>
  <c r="H99" i="9"/>
  <c r="H140" i="9"/>
  <c r="H181" i="9"/>
  <c r="H471" i="9"/>
  <c r="H512" i="9"/>
  <c r="H553" i="9"/>
  <c r="H594" i="9"/>
  <c r="H635" i="9"/>
  <c r="H676" i="9"/>
  <c r="H717" i="9"/>
  <c r="H758" i="9"/>
  <c r="H840" i="9"/>
  <c r="H881" i="9"/>
  <c r="H922" i="9"/>
  <c r="H1004" i="9"/>
  <c r="H1086" i="9"/>
  <c r="H1046" i="9"/>
  <c r="K1046" i="9" s="1"/>
  <c r="H100" i="9"/>
  <c r="H141" i="9"/>
  <c r="H182" i="9"/>
  <c r="H472" i="9"/>
  <c r="H513" i="9"/>
  <c r="H636" i="9"/>
  <c r="H677" i="9"/>
  <c r="H718" i="9"/>
  <c r="H759" i="9"/>
  <c r="H800" i="9"/>
  <c r="H841" i="9"/>
  <c r="H882" i="9"/>
  <c r="H923" i="9"/>
  <c r="H1005" i="9"/>
  <c r="K1005" i="9" s="1"/>
  <c r="H1087" i="9"/>
  <c r="H1047" i="9"/>
  <c r="H101" i="9"/>
  <c r="H142" i="9"/>
  <c r="H183" i="9"/>
  <c r="H309" i="9"/>
  <c r="H473" i="9"/>
  <c r="H514" i="9"/>
  <c r="H637" i="9"/>
  <c r="H678" i="9"/>
  <c r="H719" i="9"/>
  <c r="H760" i="9"/>
  <c r="H842" i="9"/>
  <c r="H883" i="9"/>
  <c r="H924" i="9"/>
  <c r="H1006" i="9"/>
  <c r="H1088" i="9"/>
  <c r="H1129" i="9"/>
  <c r="H1048" i="9"/>
  <c r="H102" i="9"/>
  <c r="H143" i="9"/>
  <c r="H184" i="9"/>
  <c r="H474" i="9"/>
  <c r="H515" i="9"/>
  <c r="H638" i="9"/>
  <c r="H679" i="9"/>
  <c r="H720" i="9"/>
  <c r="H761" i="9"/>
  <c r="H843" i="9"/>
  <c r="H884" i="9"/>
  <c r="H925" i="9"/>
  <c r="H1007" i="9"/>
  <c r="H1089" i="9"/>
  <c r="H1050" i="9"/>
  <c r="K1050" i="9" s="1"/>
  <c r="H1049" i="9"/>
  <c r="H103" i="9"/>
  <c r="H144" i="9"/>
  <c r="H185" i="9"/>
  <c r="H475" i="9"/>
  <c r="H516" i="9"/>
  <c r="H639" i="9"/>
  <c r="H680" i="9"/>
  <c r="H721" i="9"/>
  <c r="H762" i="9"/>
  <c r="H844" i="9"/>
  <c r="H885" i="9"/>
  <c r="H926" i="9"/>
  <c r="H967" i="9"/>
  <c r="H1008" i="9"/>
  <c r="K1008" i="9" s="1"/>
  <c r="H1090" i="9"/>
  <c r="H104" i="9"/>
  <c r="H145" i="9"/>
  <c r="H186" i="9"/>
  <c r="H271" i="9"/>
  <c r="H476" i="9"/>
  <c r="H517" i="9"/>
  <c r="H640" i="9"/>
  <c r="H681" i="9"/>
  <c r="H722" i="9"/>
  <c r="H763" i="9"/>
  <c r="H845" i="9"/>
  <c r="H886" i="9"/>
  <c r="H927" i="9"/>
  <c r="H1009" i="9"/>
  <c r="H1091" i="9"/>
  <c r="H1255" i="9"/>
  <c r="K1255" i="9" s="1"/>
  <c r="H1296" i="9"/>
  <c r="H1053" i="9"/>
  <c r="K1053" i="9" s="1"/>
  <c r="H107" i="9"/>
  <c r="H189" i="9"/>
  <c r="H274" i="9"/>
  <c r="H479" i="9"/>
  <c r="H520" i="9"/>
  <c r="H643" i="9"/>
  <c r="H684" i="9"/>
  <c r="H725" i="9"/>
  <c r="H766" i="9"/>
  <c r="H848" i="9"/>
  <c r="H889" i="9"/>
  <c r="H930" i="9"/>
  <c r="H1012" i="9"/>
  <c r="H1094" i="9"/>
  <c r="H1054" i="9"/>
  <c r="H108" i="9"/>
  <c r="H190" i="9"/>
  <c r="H275" i="9"/>
  <c r="H480" i="9"/>
  <c r="H521" i="9"/>
  <c r="H644" i="9"/>
  <c r="H685" i="9"/>
  <c r="H726" i="9"/>
  <c r="H767" i="9"/>
  <c r="H849" i="9"/>
  <c r="H890" i="9"/>
  <c r="H931" i="9"/>
  <c r="H1013" i="9"/>
  <c r="H1095" i="9"/>
  <c r="H1055" i="9"/>
  <c r="K1055" i="9" s="1"/>
  <c r="H109" i="9"/>
  <c r="H191" i="9"/>
  <c r="H276" i="9"/>
  <c r="H481" i="9"/>
  <c r="H522" i="9"/>
  <c r="H645" i="9"/>
  <c r="H686" i="9"/>
  <c r="H727" i="9"/>
  <c r="H768" i="9"/>
  <c r="H850" i="9"/>
  <c r="H891" i="9"/>
  <c r="H932" i="9"/>
  <c r="H1014" i="9"/>
  <c r="H1096" i="9"/>
  <c r="H1056" i="9"/>
  <c r="K1056" i="9" s="1"/>
  <c r="H110" i="9"/>
  <c r="H192" i="9"/>
  <c r="H277" i="9"/>
  <c r="H482" i="9"/>
  <c r="H523" i="9"/>
  <c r="H646" i="9"/>
  <c r="H687" i="9"/>
  <c r="H728" i="9"/>
  <c r="H769" i="9"/>
  <c r="H851" i="9"/>
  <c r="H892" i="9"/>
  <c r="H933" i="9"/>
  <c r="H1015" i="9"/>
  <c r="H1097" i="9"/>
  <c r="H1179" i="9"/>
  <c r="H1343" i="9"/>
  <c r="H1057" i="9"/>
  <c r="H111" i="9"/>
  <c r="H193" i="9"/>
  <c r="H278" i="9"/>
  <c r="H483" i="9"/>
  <c r="H524" i="9"/>
  <c r="H647" i="9"/>
  <c r="H688" i="9"/>
  <c r="H729" i="9"/>
  <c r="H770" i="9"/>
  <c r="H852" i="9"/>
  <c r="H893" i="9"/>
  <c r="H934" i="9"/>
  <c r="H1016" i="9"/>
  <c r="H1098" i="9"/>
  <c r="H1058" i="9"/>
  <c r="H112" i="9"/>
  <c r="H194" i="9"/>
  <c r="H279" i="9"/>
  <c r="H484" i="9"/>
  <c r="H525" i="9"/>
  <c r="H648" i="9"/>
  <c r="H689" i="9"/>
  <c r="H730" i="9"/>
  <c r="H771" i="9"/>
  <c r="H853" i="9"/>
  <c r="H894" i="9"/>
  <c r="H935" i="9"/>
  <c r="H1017" i="9"/>
  <c r="K1017" i="9" s="1"/>
  <c r="H1099" i="9"/>
  <c r="H1059" i="9"/>
  <c r="H113" i="9"/>
  <c r="H195" i="9"/>
  <c r="H280" i="9"/>
  <c r="H485" i="9"/>
  <c r="H526" i="9"/>
  <c r="H649" i="9"/>
  <c r="H690" i="9"/>
  <c r="H731" i="9"/>
  <c r="H772" i="9"/>
  <c r="H854" i="9"/>
  <c r="H895" i="9"/>
  <c r="H936" i="9"/>
  <c r="H1018" i="9"/>
  <c r="H1100" i="9"/>
  <c r="H1060" i="9"/>
  <c r="H114" i="9"/>
  <c r="H196" i="9"/>
  <c r="H281" i="9"/>
  <c r="H486" i="9"/>
  <c r="H527" i="9"/>
  <c r="H650" i="9"/>
  <c r="H691" i="9"/>
  <c r="H732" i="9"/>
  <c r="H773" i="9"/>
  <c r="H855" i="9"/>
  <c r="H896" i="9"/>
  <c r="H937" i="9"/>
  <c r="H1019" i="9"/>
  <c r="H1101" i="9"/>
  <c r="H1061" i="9"/>
  <c r="H115" i="9"/>
  <c r="H197" i="9"/>
  <c r="H282" i="9"/>
  <c r="H487" i="9"/>
  <c r="H528" i="9"/>
  <c r="H651" i="9"/>
  <c r="H692" i="9"/>
  <c r="H733" i="9"/>
  <c r="H774" i="9"/>
  <c r="H856" i="9"/>
  <c r="H897" i="9"/>
  <c r="H938" i="9"/>
  <c r="H1020" i="9"/>
  <c r="H1102" i="9"/>
  <c r="H1039" i="9"/>
  <c r="H93" i="9"/>
  <c r="H175" i="9"/>
  <c r="H383" i="9"/>
  <c r="K383" i="9" s="1"/>
  <c r="H424" i="9"/>
  <c r="H465" i="9"/>
  <c r="H506" i="9"/>
  <c r="H629" i="9"/>
  <c r="H670" i="9"/>
  <c r="H711" i="9"/>
  <c r="H752" i="9"/>
  <c r="H834" i="9"/>
  <c r="H875" i="9"/>
  <c r="H916" i="9"/>
  <c r="H998" i="9"/>
  <c r="H1080" i="9"/>
  <c r="N1231" i="9"/>
  <c r="H599" i="7"/>
  <c r="H638" i="7"/>
  <c r="H1268" i="2"/>
  <c r="H1308" i="2"/>
  <c r="H915" i="2"/>
  <c r="H291" i="2"/>
  <c r="H681" i="2"/>
  <c r="H876" i="2"/>
  <c r="H995" i="2"/>
  <c r="H564" i="2"/>
  <c r="H525" i="2"/>
  <c r="H330" i="2"/>
  <c r="H252" i="2"/>
  <c r="H759" i="2"/>
  <c r="B132" i="2"/>
  <c r="B129" i="2"/>
  <c r="B130" i="2"/>
  <c r="B131" i="2"/>
  <c r="B133" i="2"/>
  <c r="B134" i="2"/>
  <c r="B135" i="2"/>
  <c r="B136" i="2"/>
  <c r="B137" i="2"/>
  <c r="B138" i="2"/>
  <c r="B139" i="2"/>
  <c r="B140" i="2"/>
  <c r="B141" i="2"/>
  <c r="B142" i="2"/>
  <c r="B143" i="2"/>
  <c r="B144" i="2"/>
  <c r="B145" i="2"/>
  <c r="B146" i="2"/>
  <c r="B147" i="2"/>
  <c r="B148" i="2"/>
  <c r="B149" i="2"/>
  <c r="B954" i="2"/>
  <c r="B951" i="2"/>
  <c r="B952" i="2"/>
  <c r="B953" i="2"/>
  <c r="B955" i="2"/>
  <c r="B956" i="2"/>
  <c r="B957" i="2"/>
  <c r="B958" i="2"/>
  <c r="B959" i="2"/>
  <c r="B960" i="2"/>
  <c r="B961" i="2"/>
  <c r="B962" i="2"/>
  <c r="B963" i="2"/>
  <c r="B964" i="2"/>
  <c r="B965" i="2"/>
  <c r="B966" i="2"/>
  <c r="B967" i="2"/>
  <c r="B968" i="2"/>
  <c r="B969" i="2"/>
  <c r="B970" i="2"/>
  <c r="B971" i="2"/>
  <c r="H54" i="2"/>
  <c r="H93" i="2"/>
  <c r="H213" i="2"/>
  <c r="H369" i="2"/>
  <c r="H408" i="2"/>
  <c r="H447" i="2"/>
  <c r="K447" i="2" s="1"/>
  <c r="H486" i="2"/>
  <c r="H603" i="2"/>
  <c r="H642" i="2"/>
  <c r="H720" i="2"/>
  <c r="H798" i="2"/>
  <c r="H837" i="2"/>
  <c r="K837" i="2" s="1"/>
  <c r="D1034" i="2"/>
  <c r="H1034" i="2" s="1"/>
  <c r="D1073" i="2"/>
  <c r="H1073" i="2" s="1"/>
  <c r="D1112" i="2"/>
  <c r="H1112" i="2" s="1"/>
  <c r="H1151" i="2"/>
  <c r="H1190" i="2"/>
  <c r="H1229" i="2"/>
  <c r="E51" i="7"/>
  <c r="E70" i="7"/>
  <c r="E69" i="7"/>
  <c r="E68" i="7"/>
  <c r="E67" i="7"/>
  <c r="E66" i="7"/>
  <c r="E65" i="7"/>
  <c r="E64" i="7"/>
  <c r="E63" i="7"/>
  <c r="E62" i="7"/>
  <c r="E61" i="7"/>
  <c r="E60" i="7"/>
  <c r="E59" i="7"/>
  <c r="E58" i="7"/>
  <c r="E57" i="7"/>
  <c r="E56" i="7"/>
  <c r="E55" i="7"/>
  <c r="E54" i="7"/>
  <c r="E53" i="7"/>
  <c r="E52" i="7"/>
  <c r="E50" i="7"/>
  <c r="E109" i="7"/>
  <c r="E108" i="7"/>
  <c r="E107" i="7"/>
  <c r="E106" i="7"/>
  <c r="E105" i="7"/>
  <c r="E104" i="7"/>
  <c r="E103" i="7"/>
  <c r="E102" i="7"/>
  <c r="E101" i="7"/>
  <c r="E100" i="7"/>
  <c r="E99" i="7"/>
  <c r="E98" i="7"/>
  <c r="E97" i="7"/>
  <c r="E96" i="7"/>
  <c r="E95" i="7"/>
  <c r="E94" i="7"/>
  <c r="E93" i="7"/>
  <c r="E92" i="7"/>
  <c r="E91" i="7"/>
  <c r="E90" i="7"/>
  <c r="E89" i="7"/>
  <c r="E148" i="7"/>
  <c r="E147" i="7"/>
  <c r="E146" i="7"/>
  <c r="E145" i="7"/>
  <c r="E144" i="7"/>
  <c r="E143" i="7"/>
  <c r="E142" i="7"/>
  <c r="E141" i="7"/>
  <c r="E140" i="7"/>
  <c r="E139" i="7"/>
  <c r="E138" i="7"/>
  <c r="E137" i="7"/>
  <c r="E136" i="7"/>
  <c r="E135" i="7"/>
  <c r="E134" i="7"/>
  <c r="E133" i="7"/>
  <c r="E132" i="7"/>
  <c r="E131" i="7"/>
  <c r="E130" i="7"/>
  <c r="E129" i="7"/>
  <c r="E128" i="7"/>
  <c r="E187" i="7"/>
  <c r="E186" i="7"/>
  <c r="E185" i="7"/>
  <c r="E184" i="7"/>
  <c r="E183" i="7"/>
  <c r="E182" i="7"/>
  <c r="E181" i="7"/>
  <c r="E180" i="7"/>
  <c r="E179" i="7"/>
  <c r="E178" i="7"/>
  <c r="E177" i="7"/>
  <c r="E176" i="7"/>
  <c r="E175" i="7"/>
  <c r="E174" i="7"/>
  <c r="E173" i="7"/>
  <c r="E172" i="7"/>
  <c r="E171" i="7"/>
  <c r="E170" i="7"/>
  <c r="E169" i="7"/>
  <c r="E168" i="7"/>
  <c r="E167" i="7"/>
  <c r="E226" i="7"/>
  <c r="E225" i="7"/>
  <c r="E224" i="7"/>
  <c r="E223" i="7"/>
  <c r="E222" i="7"/>
  <c r="E221" i="7"/>
  <c r="E220" i="7"/>
  <c r="E219" i="7"/>
  <c r="E218" i="7"/>
  <c r="E217" i="7"/>
  <c r="E216" i="7"/>
  <c r="E215" i="7"/>
  <c r="E214" i="7"/>
  <c r="E213" i="7"/>
  <c r="E212" i="7"/>
  <c r="E211" i="7"/>
  <c r="E210" i="7"/>
  <c r="E209" i="7"/>
  <c r="E208" i="7"/>
  <c r="E207" i="7"/>
  <c r="E206" i="7"/>
  <c r="G218" i="7"/>
  <c r="G219" i="7"/>
  <c r="G220" i="7"/>
  <c r="G221" i="7"/>
  <c r="G222" i="7"/>
  <c r="G223" i="7"/>
  <c r="G224" i="7"/>
  <c r="G225" i="7"/>
  <c r="G226" i="7"/>
  <c r="G206" i="7"/>
  <c r="G207" i="7"/>
  <c r="G208" i="7"/>
  <c r="G209" i="7"/>
  <c r="I209" i="7" s="1"/>
  <c r="G210" i="7"/>
  <c r="G211" i="7"/>
  <c r="I211" i="7" s="1"/>
  <c r="G212" i="7"/>
  <c r="G213" i="7"/>
  <c r="G214" i="7"/>
  <c r="G215" i="7"/>
  <c r="I215" i="7" s="1"/>
  <c r="G216" i="7"/>
  <c r="G217" i="7"/>
  <c r="I217" i="7" s="1"/>
  <c r="B206" i="7"/>
  <c r="B207" i="7"/>
  <c r="B208" i="7"/>
  <c r="B209" i="7"/>
  <c r="B210" i="7"/>
  <c r="B211" i="7"/>
  <c r="B212" i="7"/>
  <c r="B213" i="7"/>
  <c r="B214" i="7"/>
  <c r="B215" i="7"/>
  <c r="B216" i="7"/>
  <c r="B217" i="7"/>
  <c r="B218" i="7"/>
  <c r="B219" i="7"/>
  <c r="B220" i="7"/>
  <c r="B221" i="7"/>
  <c r="B222" i="7"/>
  <c r="B223" i="7"/>
  <c r="B224" i="7"/>
  <c r="B225" i="7"/>
  <c r="B226" i="7"/>
  <c r="H206" i="7"/>
  <c r="H207" i="7"/>
  <c r="K207" i="7" s="1"/>
  <c r="H208" i="7"/>
  <c r="H209" i="7"/>
  <c r="H210" i="7"/>
  <c r="H211" i="7"/>
  <c r="K211" i="7" s="1"/>
  <c r="H212" i="7"/>
  <c r="H213" i="7"/>
  <c r="H214" i="7"/>
  <c r="H215" i="7"/>
  <c r="K215" i="7" s="1"/>
  <c r="H216" i="7"/>
  <c r="H217" i="7"/>
  <c r="H218" i="7"/>
  <c r="H219" i="7"/>
  <c r="K219" i="7" s="1"/>
  <c r="H220" i="7"/>
  <c r="H221" i="7"/>
  <c r="H222" i="7"/>
  <c r="H223" i="7"/>
  <c r="H224" i="7"/>
  <c r="H225" i="7"/>
  <c r="H226" i="7"/>
  <c r="F227" i="7"/>
  <c r="D227" i="7"/>
  <c r="D1051" i="2"/>
  <c r="H1051" i="2" s="1"/>
  <c r="D1050" i="2"/>
  <c r="H1050" i="2" s="1"/>
  <c r="D1049" i="2"/>
  <c r="H1049" i="2" s="1"/>
  <c r="D1048" i="2"/>
  <c r="H1048" i="2" s="1"/>
  <c r="D1047" i="2"/>
  <c r="H1047" i="2" s="1"/>
  <c r="D1046" i="2"/>
  <c r="E1046" i="2" s="1"/>
  <c r="D1045" i="2"/>
  <c r="H1045" i="2" s="1"/>
  <c r="D1044" i="2"/>
  <c r="E1044" i="2" s="1"/>
  <c r="D1043" i="2"/>
  <c r="H1043" i="2" s="1"/>
  <c r="D1042" i="2"/>
  <c r="H1042" i="2" s="1"/>
  <c r="D1041" i="2"/>
  <c r="H1041" i="2" s="1"/>
  <c r="D1040" i="2"/>
  <c r="H1040" i="2" s="1"/>
  <c r="D1039" i="2"/>
  <c r="H1039" i="2" s="1"/>
  <c r="D1038" i="2"/>
  <c r="E1038" i="2" s="1"/>
  <c r="D1037" i="2"/>
  <c r="H1037" i="2" s="1"/>
  <c r="D1036" i="2"/>
  <c r="H1036" i="2" s="1"/>
  <c r="D1035" i="2"/>
  <c r="H1035" i="2" s="1"/>
  <c r="D1033" i="2"/>
  <c r="H1033" i="2" s="1"/>
  <c r="D1032" i="2"/>
  <c r="H1032" i="2" s="1"/>
  <c r="D1031" i="2"/>
  <c r="H1031" i="2" s="1"/>
  <c r="F1046" i="2"/>
  <c r="G1046" i="2" s="1"/>
  <c r="F1085" i="2"/>
  <c r="G1085" i="2" s="1"/>
  <c r="D1090" i="2"/>
  <c r="E1090" i="2" s="1"/>
  <c r="D1089" i="2"/>
  <c r="H1089" i="2" s="1"/>
  <c r="D1088" i="2"/>
  <c r="H1088" i="2" s="1"/>
  <c r="D1087" i="2"/>
  <c r="E1087" i="2" s="1"/>
  <c r="D1086" i="2"/>
  <c r="E1086" i="2" s="1"/>
  <c r="D1085" i="2"/>
  <c r="E1085" i="2" s="1"/>
  <c r="D1084" i="2"/>
  <c r="E1084" i="2" s="1"/>
  <c r="D1083" i="2"/>
  <c r="E1083" i="2" s="1"/>
  <c r="D1082" i="2"/>
  <c r="H1082" i="2" s="1"/>
  <c r="D1081" i="2"/>
  <c r="H1081" i="2" s="1"/>
  <c r="D1080" i="2"/>
  <c r="H1080" i="2" s="1"/>
  <c r="D1079" i="2"/>
  <c r="E1079" i="2" s="1"/>
  <c r="D1078" i="2"/>
  <c r="H1078" i="2" s="1"/>
  <c r="D1077" i="2"/>
  <c r="E1077" i="2" s="1"/>
  <c r="D1076" i="2"/>
  <c r="H1076" i="2" s="1"/>
  <c r="D1075" i="2"/>
  <c r="H1075" i="2" s="1"/>
  <c r="D1074" i="2"/>
  <c r="H1074" i="2" s="1"/>
  <c r="D1072" i="2"/>
  <c r="H1072" i="2" s="1"/>
  <c r="D1071" i="2"/>
  <c r="H1071" i="2" s="1"/>
  <c r="D1070" i="2"/>
  <c r="E1070" i="2" s="1"/>
  <c r="F1124" i="2"/>
  <c r="G1124" i="2" s="1"/>
  <c r="F1127" i="2"/>
  <c r="G1127" i="2" s="1"/>
  <c r="D1129" i="2"/>
  <c r="H1129" i="2" s="1"/>
  <c r="D1128" i="2"/>
  <c r="H1128" i="2" s="1"/>
  <c r="D1127" i="2"/>
  <c r="E1127" i="2" s="1"/>
  <c r="D1126" i="2"/>
  <c r="H1126" i="2" s="1"/>
  <c r="D1125" i="2"/>
  <c r="H1125" i="2" s="1"/>
  <c r="D1124" i="2"/>
  <c r="E1124" i="2" s="1"/>
  <c r="D1123" i="2"/>
  <c r="E1123" i="2" s="1"/>
  <c r="D1122" i="2"/>
  <c r="H1122" i="2" s="1"/>
  <c r="D1121" i="2"/>
  <c r="H1121" i="2" s="1"/>
  <c r="D1120" i="2"/>
  <c r="E1120" i="2" s="1"/>
  <c r="D1119" i="2"/>
  <c r="E1119" i="2" s="1"/>
  <c r="D1118" i="2"/>
  <c r="H1118" i="2" s="1"/>
  <c r="D1117" i="2"/>
  <c r="H1117" i="2" s="1"/>
  <c r="D1116" i="2"/>
  <c r="H1116" i="2" s="1"/>
  <c r="D1115" i="2"/>
  <c r="H1115" i="2" s="1"/>
  <c r="D1114" i="2"/>
  <c r="E1114" i="2" s="1"/>
  <c r="D1113" i="2"/>
  <c r="H1113" i="2" s="1"/>
  <c r="D1111" i="2"/>
  <c r="E1111" i="2" s="1"/>
  <c r="D1110" i="2"/>
  <c r="D1109" i="2"/>
  <c r="H1109" i="2" s="1"/>
  <c r="E51" i="2"/>
  <c r="H90" i="7"/>
  <c r="H51" i="7"/>
  <c r="B129" i="7"/>
  <c r="B128" i="7"/>
  <c r="B130" i="7"/>
  <c r="B131" i="7"/>
  <c r="B132" i="7"/>
  <c r="B133" i="7"/>
  <c r="B134" i="7"/>
  <c r="B135" i="7"/>
  <c r="B136" i="7"/>
  <c r="B137" i="7"/>
  <c r="B138" i="7"/>
  <c r="B139" i="7"/>
  <c r="B140" i="7"/>
  <c r="B141" i="7"/>
  <c r="B142" i="7"/>
  <c r="B143" i="7"/>
  <c r="B144" i="7"/>
  <c r="B145" i="7"/>
  <c r="B146" i="7"/>
  <c r="B147" i="7"/>
  <c r="B148" i="7"/>
  <c r="H129" i="7"/>
  <c r="B168" i="7"/>
  <c r="B167" i="7"/>
  <c r="B169" i="7"/>
  <c r="B170" i="7"/>
  <c r="B171" i="7"/>
  <c r="B172" i="7"/>
  <c r="B173" i="7"/>
  <c r="B174" i="7"/>
  <c r="B175" i="7"/>
  <c r="B176" i="7"/>
  <c r="B177" i="7"/>
  <c r="B178" i="7"/>
  <c r="B179" i="7"/>
  <c r="B180" i="7"/>
  <c r="B181" i="7"/>
  <c r="B182" i="7"/>
  <c r="B183" i="7"/>
  <c r="B184" i="7"/>
  <c r="B185" i="7"/>
  <c r="B186" i="7"/>
  <c r="B187" i="7"/>
  <c r="H168" i="7"/>
  <c r="K168" i="7" s="1"/>
  <c r="H246" i="7"/>
  <c r="H285" i="7"/>
  <c r="K285" i="7" s="1"/>
  <c r="H324" i="7"/>
  <c r="H363" i="7"/>
  <c r="H402" i="7"/>
  <c r="H441" i="7"/>
  <c r="H480" i="7"/>
  <c r="H519" i="7"/>
  <c r="H558" i="7"/>
  <c r="H597" i="7"/>
  <c r="H636" i="7"/>
  <c r="H91" i="7"/>
  <c r="H52" i="7"/>
  <c r="H130" i="7"/>
  <c r="H169" i="7"/>
  <c r="K169" i="7" s="1"/>
  <c r="H247" i="7"/>
  <c r="H286" i="7"/>
  <c r="K286" i="7" s="1"/>
  <c r="H325" i="7"/>
  <c r="H364" i="7"/>
  <c r="H403" i="7"/>
  <c r="H442" i="7"/>
  <c r="H481" i="7"/>
  <c r="H520" i="7"/>
  <c r="H559" i="7"/>
  <c r="H598" i="7"/>
  <c r="H637" i="7"/>
  <c r="H92" i="7"/>
  <c r="H53" i="7"/>
  <c r="H131" i="7"/>
  <c r="H170" i="7"/>
  <c r="K170" i="7" s="1"/>
  <c r="H248" i="7"/>
  <c r="H287" i="7"/>
  <c r="K287" i="7" s="1"/>
  <c r="H326" i="7"/>
  <c r="H365" i="7"/>
  <c r="H404" i="7"/>
  <c r="H443" i="7"/>
  <c r="H482" i="7"/>
  <c r="H521" i="7"/>
  <c r="H560" i="7"/>
  <c r="H93" i="7"/>
  <c r="H54" i="7"/>
  <c r="H132" i="7"/>
  <c r="H171" i="7"/>
  <c r="K171" i="7" s="1"/>
  <c r="H249" i="7"/>
  <c r="H288" i="7"/>
  <c r="K288" i="7" s="1"/>
  <c r="H327" i="7"/>
  <c r="H366" i="7"/>
  <c r="H405" i="7"/>
  <c r="H444" i="7"/>
  <c r="K444" i="7" s="1"/>
  <c r="H483" i="7"/>
  <c r="H522" i="7"/>
  <c r="H561" i="7"/>
  <c r="H600" i="7"/>
  <c r="H639" i="7"/>
  <c r="H94" i="7"/>
  <c r="H55" i="7"/>
  <c r="H133" i="7"/>
  <c r="H172" i="7"/>
  <c r="K172" i="7" s="1"/>
  <c r="H250" i="7"/>
  <c r="H289" i="7"/>
  <c r="K289" i="7" s="1"/>
  <c r="H328" i="7"/>
  <c r="H367" i="7"/>
  <c r="H406" i="7"/>
  <c r="H445" i="7"/>
  <c r="H484" i="7"/>
  <c r="H523" i="7"/>
  <c r="H562" i="7"/>
  <c r="H601" i="7"/>
  <c r="H640" i="7"/>
  <c r="H95" i="7"/>
  <c r="H56" i="7"/>
  <c r="H134" i="7"/>
  <c r="H173" i="7"/>
  <c r="K173" i="7" s="1"/>
  <c r="H251" i="7"/>
  <c r="H290" i="7"/>
  <c r="K290" i="7" s="1"/>
  <c r="H329" i="7"/>
  <c r="H368" i="7"/>
  <c r="H407" i="7"/>
  <c r="H446" i="7"/>
  <c r="H485" i="7"/>
  <c r="H524" i="7"/>
  <c r="H563" i="7"/>
  <c r="H602" i="7"/>
  <c r="H641" i="7"/>
  <c r="H96" i="7"/>
  <c r="H57" i="7"/>
  <c r="H135" i="7"/>
  <c r="H174" i="7"/>
  <c r="K174" i="7" s="1"/>
  <c r="H252" i="7"/>
  <c r="H291" i="7"/>
  <c r="K291" i="7" s="1"/>
  <c r="H330" i="7"/>
  <c r="H369" i="7"/>
  <c r="H408" i="7"/>
  <c r="H447" i="7"/>
  <c r="H486" i="7"/>
  <c r="H525" i="7"/>
  <c r="H564" i="7"/>
  <c r="H603" i="7"/>
  <c r="H642" i="7"/>
  <c r="H97" i="7"/>
  <c r="H58" i="7"/>
  <c r="H136" i="7"/>
  <c r="H175" i="7"/>
  <c r="K175" i="7" s="1"/>
  <c r="H253" i="7"/>
  <c r="H292" i="7"/>
  <c r="K292" i="7" s="1"/>
  <c r="H331" i="7"/>
  <c r="H370" i="7"/>
  <c r="H409" i="7"/>
  <c r="H448" i="7"/>
  <c r="K448" i="7" s="1"/>
  <c r="H487" i="7"/>
  <c r="H526" i="7"/>
  <c r="H565" i="7"/>
  <c r="H604" i="7"/>
  <c r="H643" i="7"/>
  <c r="H98" i="7"/>
  <c r="H59" i="7"/>
  <c r="H137" i="7"/>
  <c r="H176" i="7"/>
  <c r="K176" i="7" s="1"/>
  <c r="H254" i="7"/>
  <c r="H293" i="7"/>
  <c r="K293" i="7" s="1"/>
  <c r="H332" i="7"/>
  <c r="H371" i="7"/>
  <c r="H410" i="7"/>
  <c r="H449" i="7"/>
  <c r="H488" i="7"/>
  <c r="H527" i="7"/>
  <c r="H566" i="7"/>
  <c r="H605" i="7"/>
  <c r="H644" i="7"/>
  <c r="H99" i="7"/>
  <c r="H60" i="7"/>
  <c r="H138" i="7"/>
  <c r="H177" i="7"/>
  <c r="K177" i="7" s="1"/>
  <c r="H255" i="7"/>
  <c r="H294" i="7"/>
  <c r="K294" i="7" s="1"/>
  <c r="H333" i="7"/>
  <c r="H372" i="7"/>
  <c r="H411" i="7"/>
  <c r="H450" i="7"/>
  <c r="H489" i="7"/>
  <c r="H528" i="7"/>
  <c r="H567" i="7"/>
  <c r="H606" i="7"/>
  <c r="H645" i="7"/>
  <c r="H100" i="7"/>
  <c r="H61" i="7"/>
  <c r="H139" i="7"/>
  <c r="H178" i="7"/>
  <c r="K178" i="7" s="1"/>
  <c r="H256" i="7"/>
  <c r="H295" i="7"/>
  <c r="K295" i="7" s="1"/>
  <c r="H334" i="7"/>
  <c r="H373" i="7"/>
  <c r="H412" i="7"/>
  <c r="H451" i="7"/>
  <c r="H490" i="7"/>
  <c r="H529" i="7"/>
  <c r="H568" i="7"/>
  <c r="H607" i="7"/>
  <c r="H646" i="7"/>
  <c r="H101" i="7"/>
  <c r="H62" i="7"/>
  <c r="H140" i="7"/>
  <c r="H179" i="7"/>
  <c r="K179" i="7" s="1"/>
  <c r="H257" i="7"/>
  <c r="H296" i="7"/>
  <c r="K296" i="7" s="1"/>
  <c r="H335" i="7"/>
  <c r="H374" i="7"/>
  <c r="H413" i="7"/>
  <c r="H452" i="7"/>
  <c r="K452" i="7" s="1"/>
  <c r="H491" i="7"/>
  <c r="H530" i="7"/>
  <c r="H569" i="7"/>
  <c r="H608" i="7"/>
  <c r="H647" i="7"/>
  <c r="H102" i="7"/>
  <c r="H63" i="7"/>
  <c r="H141" i="7"/>
  <c r="H180" i="7"/>
  <c r="K180" i="7" s="1"/>
  <c r="H258" i="7"/>
  <c r="H297" i="7"/>
  <c r="K297" i="7" s="1"/>
  <c r="H336" i="7"/>
  <c r="H375" i="7"/>
  <c r="H414" i="7"/>
  <c r="H453" i="7"/>
  <c r="H492" i="7"/>
  <c r="H531" i="7"/>
  <c r="H570" i="7"/>
  <c r="H609" i="7"/>
  <c r="H648" i="7"/>
  <c r="H103" i="7"/>
  <c r="H64" i="7"/>
  <c r="H142" i="7"/>
  <c r="H181" i="7"/>
  <c r="K181" i="7" s="1"/>
  <c r="H259" i="7"/>
  <c r="H298" i="7"/>
  <c r="K298" i="7" s="1"/>
  <c r="H337" i="7"/>
  <c r="H376" i="7"/>
  <c r="H415" i="7"/>
  <c r="H454" i="7"/>
  <c r="H493" i="7"/>
  <c r="H532" i="7"/>
  <c r="H571" i="7"/>
  <c r="H610" i="7"/>
  <c r="H649" i="7"/>
  <c r="H104" i="7"/>
  <c r="H65" i="7"/>
  <c r="H143" i="7"/>
  <c r="H182" i="7"/>
  <c r="K182" i="7" s="1"/>
  <c r="H260" i="7"/>
  <c r="H299" i="7"/>
  <c r="K299" i="7" s="1"/>
  <c r="H338" i="7"/>
  <c r="H377" i="7"/>
  <c r="H416" i="7"/>
  <c r="H455" i="7"/>
  <c r="H494" i="7"/>
  <c r="H533" i="7"/>
  <c r="H572" i="7"/>
  <c r="H611" i="7"/>
  <c r="H650" i="7"/>
  <c r="H105" i="7"/>
  <c r="H66" i="7"/>
  <c r="H144" i="7"/>
  <c r="H183" i="7"/>
  <c r="K183" i="7" s="1"/>
  <c r="H261" i="7"/>
  <c r="H300" i="7"/>
  <c r="K300" i="7" s="1"/>
  <c r="H339" i="7"/>
  <c r="H378" i="7"/>
  <c r="H417" i="7"/>
  <c r="H456" i="7"/>
  <c r="K456" i="7" s="1"/>
  <c r="H495" i="7"/>
  <c r="H534" i="7"/>
  <c r="H573" i="7"/>
  <c r="H612" i="7"/>
  <c r="H651" i="7"/>
  <c r="H106" i="7"/>
  <c r="H67" i="7"/>
  <c r="H145" i="7"/>
  <c r="H184" i="7"/>
  <c r="K184" i="7" s="1"/>
  <c r="H262" i="7"/>
  <c r="H301" i="7"/>
  <c r="K301" i="7" s="1"/>
  <c r="H340" i="7"/>
  <c r="H379" i="7"/>
  <c r="H418" i="7"/>
  <c r="H457" i="7"/>
  <c r="H496" i="7"/>
  <c r="H535" i="7"/>
  <c r="H574" i="7"/>
  <c r="H613" i="7"/>
  <c r="H652" i="7"/>
  <c r="H107" i="7"/>
  <c r="H68" i="7"/>
  <c r="H146" i="7"/>
  <c r="H185" i="7"/>
  <c r="K185" i="7" s="1"/>
  <c r="H263" i="7"/>
  <c r="H302" i="7"/>
  <c r="K302" i="7" s="1"/>
  <c r="H341" i="7"/>
  <c r="H380" i="7"/>
  <c r="H419" i="7"/>
  <c r="H458" i="7"/>
  <c r="H497" i="7"/>
  <c r="H536" i="7"/>
  <c r="H575" i="7"/>
  <c r="H614" i="7"/>
  <c r="H653" i="7"/>
  <c r="H108" i="7"/>
  <c r="H69" i="7"/>
  <c r="H147" i="7"/>
  <c r="H186" i="7"/>
  <c r="K186" i="7" s="1"/>
  <c r="H264" i="7"/>
  <c r="H303" i="7"/>
  <c r="K303" i="7" s="1"/>
  <c r="H342" i="7"/>
  <c r="H381" i="7"/>
  <c r="H420" i="7"/>
  <c r="H459" i="7"/>
  <c r="H498" i="7"/>
  <c r="H537" i="7"/>
  <c r="H576" i="7"/>
  <c r="H615" i="7"/>
  <c r="H654" i="7"/>
  <c r="H109" i="7"/>
  <c r="H70" i="7"/>
  <c r="H148" i="7"/>
  <c r="H187" i="7"/>
  <c r="K187" i="7" s="1"/>
  <c r="H265" i="7"/>
  <c r="H304" i="7"/>
  <c r="K304" i="7" s="1"/>
  <c r="H343" i="7"/>
  <c r="H382" i="7"/>
  <c r="H421" i="7"/>
  <c r="H460" i="7"/>
  <c r="K460" i="7" s="1"/>
  <c r="H499" i="7"/>
  <c r="H538" i="7"/>
  <c r="H577" i="7"/>
  <c r="H616" i="7"/>
  <c r="H655" i="7"/>
  <c r="H89" i="7"/>
  <c r="H50" i="7"/>
  <c r="H128" i="7"/>
  <c r="H167" i="7"/>
  <c r="K167" i="7" s="1"/>
  <c r="H245" i="7"/>
  <c r="H284" i="7"/>
  <c r="K284" i="7" s="1"/>
  <c r="H323" i="7"/>
  <c r="H362" i="7"/>
  <c r="H401" i="7"/>
  <c r="H440" i="7"/>
  <c r="K440" i="7" s="1"/>
  <c r="H479" i="7"/>
  <c r="H518" i="7"/>
  <c r="H557" i="7"/>
  <c r="H596" i="7"/>
  <c r="H635" i="7"/>
  <c r="H1326" i="9"/>
  <c r="H1327" i="9"/>
  <c r="H1328" i="9"/>
  <c r="H1329" i="9"/>
  <c r="H1330" i="9"/>
  <c r="H1331" i="9"/>
  <c r="H1332" i="9"/>
  <c r="H1333" i="9"/>
  <c r="H1334" i="9"/>
  <c r="H1335" i="9"/>
  <c r="H1336" i="9"/>
  <c r="H1337" i="9"/>
  <c r="H1340" i="9"/>
  <c r="H1341" i="9"/>
  <c r="H1342" i="9"/>
  <c r="H1344" i="9"/>
  <c r="H1345" i="9"/>
  <c r="H1346" i="9"/>
  <c r="H1347" i="9"/>
  <c r="H1348" i="9"/>
  <c r="E1326" i="9"/>
  <c r="G1326" i="9"/>
  <c r="G1327" i="9"/>
  <c r="E1327" i="9"/>
  <c r="G1328" i="9"/>
  <c r="E1328" i="9"/>
  <c r="G1329" i="9"/>
  <c r="E1329" i="9"/>
  <c r="G1330" i="9"/>
  <c r="E1330" i="9"/>
  <c r="G1331" i="9"/>
  <c r="E1331" i="9"/>
  <c r="G1332" i="9"/>
  <c r="E1332" i="9"/>
  <c r="G1333" i="9"/>
  <c r="E1333" i="9"/>
  <c r="G1334" i="9"/>
  <c r="E1334" i="9"/>
  <c r="G1335" i="9"/>
  <c r="E1335" i="9"/>
  <c r="G1336" i="9"/>
  <c r="E1336" i="9"/>
  <c r="G1337" i="9"/>
  <c r="E1337" i="9"/>
  <c r="G1340" i="9"/>
  <c r="E1340" i="9"/>
  <c r="G1341" i="9"/>
  <c r="E1341" i="9"/>
  <c r="G1342" i="9"/>
  <c r="E1342" i="9"/>
  <c r="G1343" i="9"/>
  <c r="E1343" i="9"/>
  <c r="G1344" i="9"/>
  <c r="E1344" i="9"/>
  <c r="G1345" i="9"/>
  <c r="E1345" i="9"/>
  <c r="G1346" i="9"/>
  <c r="E1346" i="9"/>
  <c r="G1347" i="9"/>
  <c r="E1347" i="9"/>
  <c r="G1348" i="9"/>
  <c r="E1348" i="9"/>
  <c r="F1349" i="9"/>
  <c r="D1349" i="9"/>
  <c r="B1326" i="9"/>
  <c r="B1327" i="9"/>
  <c r="B1328" i="9"/>
  <c r="B1329" i="9"/>
  <c r="B1330" i="9"/>
  <c r="B1331" i="9"/>
  <c r="B1332" i="9"/>
  <c r="B1333" i="9"/>
  <c r="B1334" i="9"/>
  <c r="B1335" i="9"/>
  <c r="B1336" i="9"/>
  <c r="B1337" i="9"/>
  <c r="B1340" i="9"/>
  <c r="B1341" i="9"/>
  <c r="B1342" i="9"/>
  <c r="B1343" i="9"/>
  <c r="B1344" i="9"/>
  <c r="B1345" i="9"/>
  <c r="B1346" i="9"/>
  <c r="B1347" i="9"/>
  <c r="B1348" i="9"/>
  <c r="H1285" i="9"/>
  <c r="K1285" i="9" s="1"/>
  <c r="H1286" i="9"/>
  <c r="H1287" i="9"/>
  <c r="H1288" i="9"/>
  <c r="H1289" i="9"/>
  <c r="K1289" i="9" s="1"/>
  <c r="H1290" i="9"/>
  <c r="H1291" i="9"/>
  <c r="H1292" i="9"/>
  <c r="H1293" i="9"/>
  <c r="K1293" i="9" s="1"/>
  <c r="H1294" i="9"/>
  <c r="H1295" i="9"/>
  <c r="H1299" i="9"/>
  <c r="H1300" i="9"/>
  <c r="H1301" i="9"/>
  <c r="K1301" i="9" s="1"/>
  <c r="H1302" i="9"/>
  <c r="H1303" i="9"/>
  <c r="H1304" i="9"/>
  <c r="H1305" i="9"/>
  <c r="K1305" i="9" s="1"/>
  <c r="H1306" i="9"/>
  <c r="H1307" i="9"/>
  <c r="E1285" i="9"/>
  <c r="G1285" i="9"/>
  <c r="G1286" i="9"/>
  <c r="E1286" i="9"/>
  <c r="G1287" i="9"/>
  <c r="E1287" i="9"/>
  <c r="G1288" i="9"/>
  <c r="E1288" i="9"/>
  <c r="G1289" i="9"/>
  <c r="E1289" i="9"/>
  <c r="G1290" i="9"/>
  <c r="E1290" i="9"/>
  <c r="G1291" i="9"/>
  <c r="E1291" i="9"/>
  <c r="G1292" i="9"/>
  <c r="E1292" i="9"/>
  <c r="G1293" i="9"/>
  <c r="E1293" i="9"/>
  <c r="G1294" i="9"/>
  <c r="E1294" i="9"/>
  <c r="G1295" i="9"/>
  <c r="E1295" i="9"/>
  <c r="G1296" i="9"/>
  <c r="E1296" i="9"/>
  <c r="G1299" i="9"/>
  <c r="E1299" i="9"/>
  <c r="G1300" i="9"/>
  <c r="E1300" i="9"/>
  <c r="G1301" i="9"/>
  <c r="E1301" i="9"/>
  <c r="G1302" i="9"/>
  <c r="E1302" i="9"/>
  <c r="G1303" i="9"/>
  <c r="E1303" i="9"/>
  <c r="G1304" i="9"/>
  <c r="E1304" i="9"/>
  <c r="G1305" i="9"/>
  <c r="E1305" i="9"/>
  <c r="G1306" i="9"/>
  <c r="E1306" i="9"/>
  <c r="G1307" i="9"/>
  <c r="E1307" i="9"/>
  <c r="F1308" i="9"/>
  <c r="D1308" i="9"/>
  <c r="B1285" i="9"/>
  <c r="B1286" i="9"/>
  <c r="B1287" i="9"/>
  <c r="B1288" i="9"/>
  <c r="B1289" i="9"/>
  <c r="B1290" i="9"/>
  <c r="B1291" i="9"/>
  <c r="B1292" i="9"/>
  <c r="B1293" i="9"/>
  <c r="B1294" i="9"/>
  <c r="B1295" i="9"/>
  <c r="B1296" i="9"/>
  <c r="B1299" i="9"/>
  <c r="B1300" i="9"/>
  <c r="B1301" i="9"/>
  <c r="B1302" i="9"/>
  <c r="B1303" i="9"/>
  <c r="B1304" i="9"/>
  <c r="B1305" i="9"/>
  <c r="B1306" i="9"/>
  <c r="B1307" i="9"/>
  <c r="H1244" i="9"/>
  <c r="K1244" i="9" s="1"/>
  <c r="H1245" i="9"/>
  <c r="K1245" i="9" s="1"/>
  <c r="H1246" i="9"/>
  <c r="K1246" i="9" s="1"/>
  <c r="H1247" i="9"/>
  <c r="K1247" i="9" s="1"/>
  <c r="H1248" i="9"/>
  <c r="K1248" i="9" s="1"/>
  <c r="H1249" i="9"/>
  <c r="K1249" i="9" s="1"/>
  <c r="H1250" i="9"/>
  <c r="K1250" i="9" s="1"/>
  <c r="H1251" i="9"/>
  <c r="K1251" i="9" s="1"/>
  <c r="H1252" i="9"/>
  <c r="K1252" i="9" s="1"/>
  <c r="H1253" i="9"/>
  <c r="K1253" i="9" s="1"/>
  <c r="H1254" i="9"/>
  <c r="K1254" i="9" s="1"/>
  <c r="H1258" i="9"/>
  <c r="K1258" i="9" s="1"/>
  <c r="H1259" i="9"/>
  <c r="K1259" i="9" s="1"/>
  <c r="H1260" i="9"/>
  <c r="K1260" i="9" s="1"/>
  <c r="H1261" i="9"/>
  <c r="K1261" i="9" s="1"/>
  <c r="H1262" i="9"/>
  <c r="K1262" i="9" s="1"/>
  <c r="H1263" i="9"/>
  <c r="K1263" i="9" s="1"/>
  <c r="H1264" i="9"/>
  <c r="K1264" i="9" s="1"/>
  <c r="H1265" i="9"/>
  <c r="K1265" i="9" s="1"/>
  <c r="H1266" i="9"/>
  <c r="K1266" i="9" s="1"/>
  <c r="E1244" i="9"/>
  <c r="G1244" i="9"/>
  <c r="G1245" i="9"/>
  <c r="E1245" i="9"/>
  <c r="G1246" i="9"/>
  <c r="E1246" i="9"/>
  <c r="G1247" i="9"/>
  <c r="E1247" i="9"/>
  <c r="G1248" i="9"/>
  <c r="E1248" i="9"/>
  <c r="G1249" i="9"/>
  <c r="E1249" i="9"/>
  <c r="G1250" i="9"/>
  <c r="E1250" i="9"/>
  <c r="G1251" i="9"/>
  <c r="E1251" i="9"/>
  <c r="G1252" i="9"/>
  <c r="E1252" i="9"/>
  <c r="G1253" i="9"/>
  <c r="E1253" i="9"/>
  <c r="G1254" i="9"/>
  <c r="E1254" i="9"/>
  <c r="G1255" i="9"/>
  <c r="E1255" i="9"/>
  <c r="G1258" i="9"/>
  <c r="E1258" i="9"/>
  <c r="G1259" i="9"/>
  <c r="E1259" i="9"/>
  <c r="G1260" i="9"/>
  <c r="E1260" i="9"/>
  <c r="G1261" i="9"/>
  <c r="E1261" i="9"/>
  <c r="G1262" i="9"/>
  <c r="E1262" i="9"/>
  <c r="G1263" i="9"/>
  <c r="E1263" i="9"/>
  <c r="G1264" i="9"/>
  <c r="E1264" i="9"/>
  <c r="G1265" i="9"/>
  <c r="E1265" i="9"/>
  <c r="G1266" i="9"/>
  <c r="E1266" i="9"/>
  <c r="F1267" i="9"/>
  <c r="D1267" i="9"/>
  <c r="B1244" i="9"/>
  <c r="B1245" i="9"/>
  <c r="B1246" i="9"/>
  <c r="B1247" i="9"/>
  <c r="B1248" i="9"/>
  <c r="B1249" i="9"/>
  <c r="B1250" i="9"/>
  <c r="B1251" i="9"/>
  <c r="B1252" i="9"/>
  <c r="B1253" i="9"/>
  <c r="B1254" i="9"/>
  <c r="B1255" i="9"/>
  <c r="B1258" i="9"/>
  <c r="B1259" i="9"/>
  <c r="B1260" i="9"/>
  <c r="B1261" i="9"/>
  <c r="B1262" i="9"/>
  <c r="B1263" i="9"/>
  <c r="B1264" i="9"/>
  <c r="B1265" i="9"/>
  <c r="B1266" i="9"/>
  <c r="H1203" i="9"/>
  <c r="J1203" i="9" s="1"/>
  <c r="H1204" i="9"/>
  <c r="J1204" i="9" s="1"/>
  <c r="L1204" i="9" s="1"/>
  <c r="H1205" i="9"/>
  <c r="J1205" i="9" s="1"/>
  <c r="L1205" i="9" s="1"/>
  <c r="H1206" i="9"/>
  <c r="J1206" i="9" s="1"/>
  <c r="L1206" i="9" s="1"/>
  <c r="H1207" i="9"/>
  <c r="J1207" i="9" s="1"/>
  <c r="L1207" i="9" s="1"/>
  <c r="H1208" i="9"/>
  <c r="J1208" i="9" s="1"/>
  <c r="L1208" i="9" s="1"/>
  <c r="H1210" i="9"/>
  <c r="J1210" i="9" s="1"/>
  <c r="L1210" i="9" s="1"/>
  <c r="H1211" i="9"/>
  <c r="J1211" i="9" s="1"/>
  <c r="L1211" i="9" s="1"/>
  <c r="H1212" i="9"/>
  <c r="J1212" i="9" s="1"/>
  <c r="L1212" i="9" s="1"/>
  <c r="H1213" i="9"/>
  <c r="J1213" i="9" s="1"/>
  <c r="L1213" i="9" s="1"/>
  <c r="H1214" i="9"/>
  <c r="J1214" i="9" s="1"/>
  <c r="L1214" i="9" s="1"/>
  <c r="H1217" i="9"/>
  <c r="J1217" i="9" s="1"/>
  <c r="L1217" i="9" s="1"/>
  <c r="H1218" i="9"/>
  <c r="J1218" i="9" s="1"/>
  <c r="L1218" i="9" s="1"/>
  <c r="H1219" i="9"/>
  <c r="J1219" i="9" s="1"/>
  <c r="L1219" i="9" s="1"/>
  <c r="H1220" i="9"/>
  <c r="J1220" i="9" s="1"/>
  <c r="L1220" i="9" s="1"/>
  <c r="H1221" i="9"/>
  <c r="J1221" i="9" s="1"/>
  <c r="L1221" i="9" s="1"/>
  <c r="H1222" i="9"/>
  <c r="J1222" i="9" s="1"/>
  <c r="L1222" i="9" s="1"/>
  <c r="H1223" i="9"/>
  <c r="J1223" i="9" s="1"/>
  <c r="L1223" i="9" s="1"/>
  <c r="H1224" i="9"/>
  <c r="J1224" i="9" s="1"/>
  <c r="L1224" i="9" s="1"/>
  <c r="H1225" i="9"/>
  <c r="J1225" i="9" s="1"/>
  <c r="L1225" i="9" s="1"/>
  <c r="E1203" i="9"/>
  <c r="G1203" i="9"/>
  <c r="G1204" i="9"/>
  <c r="E1204" i="9"/>
  <c r="G1205" i="9"/>
  <c r="E1205" i="9"/>
  <c r="G1206" i="9"/>
  <c r="E1206" i="9"/>
  <c r="G1207" i="9"/>
  <c r="E1207" i="9"/>
  <c r="G1208" i="9"/>
  <c r="E1208" i="9"/>
  <c r="G1209" i="9"/>
  <c r="E1209" i="9"/>
  <c r="G1210" i="9"/>
  <c r="E1210" i="9"/>
  <c r="G1211" i="9"/>
  <c r="E1211" i="9"/>
  <c r="G1212" i="9"/>
  <c r="E1212" i="9"/>
  <c r="G1213" i="9"/>
  <c r="E1213" i="9"/>
  <c r="G1214" i="9"/>
  <c r="E1214" i="9"/>
  <c r="G1217" i="9"/>
  <c r="E1217" i="9"/>
  <c r="G1218" i="9"/>
  <c r="E1218" i="9"/>
  <c r="G1219" i="9"/>
  <c r="E1219" i="9"/>
  <c r="G1220" i="9"/>
  <c r="E1220" i="9"/>
  <c r="G1221" i="9"/>
  <c r="E1221" i="9"/>
  <c r="G1222" i="9"/>
  <c r="E1222" i="9"/>
  <c r="G1223" i="9"/>
  <c r="E1223" i="9"/>
  <c r="G1224" i="9"/>
  <c r="E1224" i="9"/>
  <c r="G1225" i="9"/>
  <c r="E1225" i="9"/>
  <c r="F1226" i="9"/>
  <c r="D1226" i="9"/>
  <c r="B1203" i="9"/>
  <c r="B1204" i="9"/>
  <c r="B1205" i="9"/>
  <c r="B1206" i="9"/>
  <c r="B1207" i="9"/>
  <c r="B1208" i="9"/>
  <c r="B1209" i="9"/>
  <c r="B1210" i="9"/>
  <c r="B1211" i="9"/>
  <c r="B1212" i="9"/>
  <c r="B1213" i="9"/>
  <c r="B1214" i="9"/>
  <c r="B1217" i="9"/>
  <c r="B1218" i="9"/>
  <c r="B1219" i="9"/>
  <c r="B1220" i="9"/>
  <c r="B1221" i="9"/>
  <c r="B1222" i="9"/>
  <c r="B1223" i="9"/>
  <c r="B1224" i="9"/>
  <c r="B1225" i="9"/>
  <c r="H1162" i="9"/>
  <c r="H1163" i="9"/>
  <c r="H1164" i="9"/>
  <c r="H1165" i="9"/>
  <c r="H1166" i="9"/>
  <c r="H1167" i="9"/>
  <c r="H1168" i="9"/>
  <c r="H1169" i="9"/>
  <c r="H1170" i="9"/>
  <c r="H1171" i="9"/>
  <c r="H1172" i="9"/>
  <c r="H1173" i="9"/>
  <c r="H1176" i="9"/>
  <c r="H1177" i="9"/>
  <c r="H1178" i="9"/>
  <c r="H1180" i="9"/>
  <c r="H1181" i="9"/>
  <c r="H1182" i="9"/>
  <c r="H1183" i="9"/>
  <c r="H1184" i="9"/>
  <c r="E1162" i="9"/>
  <c r="G1162" i="9"/>
  <c r="G1163" i="9"/>
  <c r="E1163" i="9"/>
  <c r="G1164" i="9"/>
  <c r="E1164" i="9"/>
  <c r="G1165" i="9"/>
  <c r="E1165" i="9"/>
  <c r="G1166" i="9"/>
  <c r="E1166" i="9"/>
  <c r="G1167" i="9"/>
  <c r="E1167" i="9"/>
  <c r="G1168" i="9"/>
  <c r="E1168" i="9"/>
  <c r="G1169" i="9"/>
  <c r="E1169" i="9"/>
  <c r="G1170" i="9"/>
  <c r="E1170" i="9"/>
  <c r="G1171" i="9"/>
  <c r="E1171" i="9"/>
  <c r="G1172" i="9"/>
  <c r="E1172" i="9"/>
  <c r="G1173" i="9"/>
  <c r="E1173" i="9"/>
  <c r="G1176" i="9"/>
  <c r="E1176" i="9"/>
  <c r="G1177" i="9"/>
  <c r="E1177" i="9"/>
  <c r="G1178" i="9"/>
  <c r="E1178" i="9"/>
  <c r="G1179" i="9"/>
  <c r="G1180" i="9"/>
  <c r="E1180" i="9"/>
  <c r="G1181" i="9"/>
  <c r="E1181" i="9"/>
  <c r="G1182" i="9"/>
  <c r="E1182" i="9"/>
  <c r="G1183" i="9"/>
  <c r="E1183" i="9"/>
  <c r="G1184" i="9"/>
  <c r="E1184" i="9"/>
  <c r="F1185" i="9"/>
  <c r="D1185" i="9"/>
  <c r="B1162" i="9"/>
  <c r="B1163" i="9"/>
  <c r="B1164" i="9"/>
  <c r="B1165" i="9"/>
  <c r="B1166" i="9"/>
  <c r="B1167" i="9"/>
  <c r="B1168" i="9"/>
  <c r="B1169" i="9"/>
  <c r="B1170" i="9"/>
  <c r="B1171" i="9"/>
  <c r="B1172" i="9"/>
  <c r="B1173" i="9"/>
  <c r="B1176" i="9"/>
  <c r="B1177" i="9"/>
  <c r="B1178" i="9"/>
  <c r="B1179" i="9"/>
  <c r="B1180" i="9"/>
  <c r="B1181" i="9"/>
  <c r="B1182" i="9"/>
  <c r="B1183" i="9"/>
  <c r="B1184" i="9"/>
  <c r="H1121" i="9"/>
  <c r="H1122" i="9"/>
  <c r="H1123" i="9"/>
  <c r="H1124" i="9"/>
  <c r="H1125" i="9"/>
  <c r="H1126" i="9"/>
  <c r="H1127" i="9"/>
  <c r="H1128" i="9"/>
  <c r="H1130" i="9"/>
  <c r="H1131" i="9"/>
  <c r="H1132" i="9"/>
  <c r="H1135" i="9"/>
  <c r="H1136" i="9"/>
  <c r="H1137" i="9"/>
  <c r="H1138" i="9"/>
  <c r="H1139" i="9"/>
  <c r="H1140" i="9"/>
  <c r="H1141" i="9"/>
  <c r="H1142" i="9"/>
  <c r="H1143" i="9"/>
  <c r="E1121" i="9"/>
  <c r="G1121" i="9"/>
  <c r="G1122" i="9"/>
  <c r="E1122" i="9"/>
  <c r="G1123" i="9"/>
  <c r="E1123" i="9"/>
  <c r="G1124" i="9"/>
  <c r="E1124" i="9"/>
  <c r="G1125" i="9"/>
  <c r="E1125" i="9"/>
  <c r="G1126" i="9"/>
  <c r="E1126" i="9"/>
  <c r="G1127" i="9"/>
  <c r="E1127" i="9"/>
  <c r="G1128" i="9"/>
  <c r="E1128" i="9"/>
  <c r="G1129" i="9"/>
  <c r="E1129" i="9"/>
  <c r="G1130" i="9"/>
  <c r="E1130" i="9"/>
  <c r="G1131" i="9"/>
  <c r="E1131" i="9"/>
  <c r="G1132" i="9"/>
  <c r="E1132" i="9"/>
  <c r="G1135" i="9"/>
  <c r="E1135" i="9"/>
  <c r="G1136" i="9"/>
  <c r="E1136" i="9"/>
  <c r="G1137" i="9"/>
  <c r="E1137" i="9"/>
  <c r="G1138" i="9"/>
  <c r="E1138" i="9"/>
  <c r="G1139" i="9"/>
  <c r="E1139" i="9"/>
  <c r="G1140" i="9"/>
  <c r="E1140" i="9"/>
  <c r="G1141" i="9"/>
  <c r="E1141" i="9"/>
  <c r="G1142" i="9"/>
  <c r="E1142" i="9"/>
  <c r="G1143" i="9"/>
  <c r="E1143" i="9"/>
  <c r="F1144" i="9"/>
  <c r="D1144" i="9"/>
  <c r="B1121" i="9"/>
  <c r="B1122" i="9"/>
  <c r="B1123" i="9"/>
  <c r="B1124" i="9"/>
  <c r="B1125" i="9"/>
  <c r="B1126" i="9"/>
  <c r="B1127" i="9"/>
  <c r="B1128" i="9"/>
  <c r="B1129" i="9"/>
  <c r="B1130" i="9"/>
  <c r="B1131" i="9"/>
  <c r="B1132" i="9"/>
  <c r="B1135" i="9"/>
  <c r="B1136" i="9"/>
  <c r="B1137" i="9"/>
  <c r="B1138" i="9"/>
  <c r="B1139" i="9"/>
  <c r="B1140" i="9"/>
  <c r="B1141" i="9"/>
  <c r="B1142" i="9"/>
  <c r="B1143" i="9"/>
  <c r="E1080" i="9"/>
  <c r="G1080" i="9"/>
  <c r="G1081" i="9"/>
  <c r="E1081" i="9"/>
  <c r="G1082" i="9"/>
  <c r="E1082" i="9"/>
  <c r="G1083" i="9"/>
  <c r="E1083" i="9"/>
  <c r="G1084" i="9"/>
  <c r="E1084" i="9"/>
  <c r="G1085" i="9"/>
  <c r="E1085" i="9"/>
  <c r="G1086" i="9"/>
  <c r="E1086" i="9"/>
  <c r="G1087" i="9"/>
  <c r="E1087" i="9"/>
  <c r="G1088" i="9"/>
  <c r="E1088" i="9"/>
  <c r="G1089" i="9"/>
  <c r="E1089" i="9"/>
  <c r="G1090" i="9"/>
  <c r="E1090" i="9"/>
  <c r="G1091" i="9"/>
  <c r="E1091" i="9"/>
  <c r="G1094" i="9"/>
  <c r="E1094" i="9"/>
  <c r="G1095" i="9"/>
  <c r="E1095" i="9"/>
  <c r="G1096" i="9"/>
  <c r="E1096" i="9"/>
  <c r="G1097" i="9"/>
  <c r="E1097" i="9"/>
  <c r="G1098" i="9"/>
  <c r="E1098" i="9"/>
  <c r="G1099" i="9"/>
  <c r="E1099" i="9"/>
  <c r="G1100" i="9"/>
  <c r="E1100" i="9"/>
  <c r="G1101" i="9"/>
  <c r="E1101" i="9"/>
  <c r="G1102" i="9"/>
  <c r="E1102" i="9"/>
  <c r="F1103" i="9"/>
  <c r="D1103" i="9"/>
  <c r="B1080" i="9"/>
  <c r="B1081" i="9"/>
  <c r="B1082" i="9"/>
  <c r="B1083" i="9"/>
  <c r="B1084" i="9"/>
  <c r="B1085" i="9"/>
  <c r="B1086" i="9"/>
  <c r="B1087" i="9"/>
  <c r="B1088" i="9"/>
  <c r="B1089" i="9"/>
  <c r="B1090" i="9"/>
  <c r="B1091" i="9"/>
  <c r="B1094" i="9"/>
  <c r="B1095" i="9"/>
  <c r="B1096" i="9"/>
  <c r="B1097" i="9"/>
  <c r="B1098" i="9"/>
  <c r="B1099" i="9"/>
  <c r="B1100" i="9"/>
  <c r="B1101" i="9"/>
  <c r="B1102" i="9"/>
  <c r="G1039" i="9"/>
  <c r="G1040" i="9"/>
  <c r="G1041" i="9"/>
  <c r="G1042" i="9"/>
  <c r="G1043" i="9"/>
  <c r="G1044" i="9"/>
  <c r="G1045" i="9"/>
  <c r="G1046" i="9"/>
  <c r="G1047" i="9"/>
  <c r="G1048" i="9"/>
  <c r="G1049" i="9"/>
  <c r="G1050" i="9"/>
  <c r="G1053" i="9"/>
  <c r="G1054" i="9"/>
  <c r="G1055" i="9"/>
  <c r="G1056" i="9"/>
  <c r="G1057" i="9"/>
  <c r="G1058" i="9"/>
  <c r="G1059" i="9"/>
  <c r="G1060" i="9"/>
  <c r="G1061" i="9"/>
  <c r="F1062" i="9"/>
  <c r="D1062" i="9"/>
  <c r="E998" i="9"/>
  <c r="G998" i="9"/>
  <c r="G999" i="9"/>
  <c r="E999" i="9"/>
  <c r="G1000" i="9"/>
  <c r="E1000" i="9"/>
  <c r="G1001" i="9"/>
  <c r="E1001" i="9"/>
  <c r="G1002" i="9"/>
  <c r="E1002" i="9"/>
  <c r="G1003" i="9"/>
  <c r="E1003" i="9"/>
  <c r="G1004" i="9"/>
  <c r="E1004" i="9"/>
  <c r="G1005" i="9"/>
  <c r="E1005" i="9"/>
  <c r="G1006" i="9"/>
  <c r="E1006" i="9"/>
  <c r="G1007" i="9"/>
  <c r="E1007" i="9"/>
  <c r="G1008" i="9"/>
  <c r="E1008" i="9"/>
  <c r="G1009" i="9"/>
  <c r="E1009" i="9"/>
  <c r="G1012" i="9"/>
  <c r="E1012" i="9"/>
  <c r="G1013" i="9"/>
  <c r="E1013" i="9"/>
  <c r="G1014" i="9"/>
  <c r="E1014" i="9"/>
  <c r="G1015" i="9"/>
  <c r="E1015" i="9"/>
  <c r="G1016" i="9"/>
  <c r="E1016" i="9"/>
  <c r="G1017" i="9"/>
  <c r="E1017" i="9"/>
  <c r="G1018" i="9"/>
  <c r="E1018" i="9"/>
  <c r="G1019" i="9"/>
  <c r="E1019" i="9"/>
  <c r="G1020" i="9"/>
  <c r="E1020" i="9"/>
  <c r="F1021" i="9"/>
  <c r="D1021" i="9"/>
  <c r="B998" i="9"/>
  <c r="B999" i="9"/>
  <c r="B1000" i="9"/>
  <c r="B1001" i="9"/>
  <c r="B1002" i="9"/>
  <c r="B1003" i="9"/>
  <c r="B1004" i="9"/>
  <c r="B1005" i="9"/>
  <c r="B1006" i="9"/>
  <c r="B1007" i="9"/>
  <c r="B1008" i="9"/>
  <c r="B1009" i="9"/>
  <c r="B1012" i="9"/>
  <c r="B1013" i="9"/>
  <c r="B1014" i="9"/>
  <c r="B1015" i="9"/>
  <c r="B1016" i="9"/>
  <c r="B1017" i="9"/>
  <c r="B1018" i="9"/>
  <c r="B1019" i="9"/>
  <c r="B1020" i="9"/>
  <c r="N985" i="9"/>
  <c r="H957" i="9"/>
  <c r="H958" i="9"/>
  <c r="H959" i="9"/>
  <c r="H960" i="9"/>
  <c r="H961" i="9"/>
  <c r="H962" i="9"/>
  <c r="H963" i="9"/>
  <c r="H964" i="9"/>
  <c r="H965" i="9"/>
  <c r="H966" i="9"/>
  <c r="H968" i="9"/>
  <c r="H971" i="9"/>
  <c r="H972" i="9"/>
  <c r="H973" i="9"/>
  <c r="H974" i="9"/>
  <c r="H975" i="9"/>
  <c r="H976" i="9"/>
  <c r="H977" i="9"/>
  <c r="H978" i="9"/>
  <c r="H979" i="9"/>
  <c r="E957" i="9"/>
  <c r="G957" i="9"/>
  <c r="G958" i="9"/>
  <c r="E958" i="9"/>
  <c r="G959" i="9"/>
  <c r="E959" i="9"/>
  <c r="G960" i="9"/>
  <c r="E960" i="9"/>
  <c r="G961" i="9"/>
  <c r="E961" i="9"/>
  <c r="G962" i="9"/>
  <c r="E962" i="9"/>
  <c r="G963" i="9"/>
  <c r="E963" i="9"/>
  <c r="G964" i="9"/>
  <c r="E964" i="9"/>
  <c r="G965" i="9"/>
  <c r="E965" i="9"/>
  <c r="G966" i="9"/>
  <c r="E966" i="9"/>
  <c r="G967" i="9"/>
  <c r="E967" i="9"/>
  <c r="G968" i="9"/>
  <c r="E968" i="9"/>
  <c r="G971" i="9"/>
  <c r="E971" i="9"/>
  <c r="G972" i="9"/>
  <c r="E972" i="9"/>
  <c r="G973" i="9"/>
  <c r="E973" i="9"/>
  <c r="G974" i="9"/>
  <c r="E974" i="9"/>
  <c r="G975" i="9"/>
  <c r="E975" i="9"/>
  <c r="G976" i="9"/>
  <c r="E976" i="9"/>
  <c r="G977" i="9"/>
  <c r="E977" i="9"/>
  <c r="G978" i="9"/>
  <c r="E978" i="9"/>
  <c r="G979" i="9"/>
  <c r="E979" i="9"/>
  <c r="F980" i="9"/>
  <c r="D980" i="9"/>
  <c r="B957" i="9"/>
  <c r="B958" i="9"/>
  <c r="B959" i="9"/>
  <c r="B960" i="9"/>
  <c r="B961" i="9"/>
  <c r="B962" i="9"/>
  <c r="B963" i="9"/>
  <c r="B964" i="9"/>
  <c r="B965" i="9"/>
  <c r="B966" i="9"/>
  <c r="B967" i="9"/>
  <c r="B968" i="9"/>
  <c r="B971" i="9"/>
  <c r="B972" i="9"/>
  <c r="B973" i="9"/>
  <c r="B974" i="9"/>
  <c r="B975" i="9"/>
  <c r="B976" i="9"/>
  <c r="B977" i="9"/>
  <c r="B978" i="9"/>
  <c r="B979" i="9"/>
  <c r="E916" i="9"/>
  <c r="G916" i="9"/>
  <c r="G917" i="9"/>
  <c r="E917" i="9"/>
  <c r="G918" i="9"/>
  <c r="E918" i="9"/>
  <c r="G919" i="9"/>
  <c r="E919" i="9"/>
  <c r="G920" i="9"/>
  <c r="E920" i="9"/>
  <c r="G921" i="9"/>
  <c r="E921" i="9"/>
  <c r="G922" i="9"/>
  <c r="E922" i="9"/>
  <c r="G923" i="9"/>
  <c r="E923" i="9"/>
  <c r="G924" i="9"/>
  <c r="E924" i="9"/>
  <c r="G925" i="9"/>
  <c r="E925" i="9"/>
  <c r="G926" i="9"/>
  <c r="E926" i="9"/>
  <c r="G927" i="9"/>
  <c r="E927" i="9"/>
  <c r="G930" i="9"/>
  <c r="E930" i="9"/>
  <c r="G931" i="9"/>
  <c r="E931" i="9"/>
  <c r="G932" i="9"/>
  <c r="E932" i="9"/>
  <c r="G933" i="9"/>
  <c r="E933" i="9"/>
  <c r="G934" i="9"/>
  <c r="E934" i="9"/>
  <c r="G935" i="9"/>
  <c r="E935" i="9"/>
  <c r="G936" i="9"/>
  <c r="E936" i="9"/>
  <c r="G937" i="9"/>
  <c r="E937" i="9"/>
  <c r="G938" i="9"/>
  <c r="E938" i="9"/>
  <c r="F939" i="9"/>
  <c r="D939" i="9"/>
  <c r="B916" i="9"/>
  <c r="B917" i="9"/>
  <c r="B918" i="9"/>
  <c r="B919" i="9"/>
  <c r="B920" i="9"/>
  <c r="B921" i="9"/>
  <c r="B922" i="9"/>
  <c r="B923" i="9"/>
  <c r="B924" i="9"/>
  <c r="B925" i="9"/>
  <c r="B926" i="9"/>
  <c r="B927" i="9"/>
  <c r="B930" i="9"/>
  <c r="B931" i="9"/>
  <c r="B932" i="9"/>
  <c r="B933" i="9"/>
  <c r="B934" i="9"/>
  <c r="B935" i="9"/>
  <c r="B936" i="9"/>
  <c r="B937" i="9"/>
  <c r="B938" i="9"/>
  <c r="E875" i="9"/>
  <c r="G875" i="9"/>
  <c r="G876" i="9"/>
  <c r="E876" i="9"/>
  <c r="G877" i="9"/>
  <c r="E877" i="9"/>
  <c r="G878" i="9"/>
  <c r="E878" i="9"/>
  <c r="G879" i="9"/>
  <c r="E879" i="9"/>
  <c r="G880" i="9"/>
  <c r="E880" i="9"/>
  <c r="G881" i="9"/>
  <c r="E881" i="9"/>
  <c r="G882" i="9"/>
  <c r="E882" i="9"/>
  <c r="G883" i="9"/>
  <c r="E883" i="9"/>
  <c r="G884" i="9"/>
  <c r="E884" i="9"/>
  <c r="G885" i="9"/>
  <c r="E885" i="9"/>
  <c r="G886" i="9"/>
  <c r="E886" i="9"/>
  <c r="G889" i="9"/>
  <c r="E889" i="9"/>
  <c r="G890" i="9"/>
  <c r="E890" i="9"/>
  <c r="G891" i="9"/>
  <c r="E891" i="9"/>
  <c r="G892" i="9"/>
  <c r="E892" i="9"/>
  <c r="G893" i="9"/>
  <c r="E893" i="9"/>
  <c r="G894" i="9"/>
  <c r="E894" i="9"/>
  <c r="G895" i="9"/>
  <c r="E895" i="9"/>
  <c r="G896" i="9"/>
  <c r="E896" i="9"/>
  <c r="G897" i="9"/>
  <c r="E897" i="9"/>
  <c r="F898" i="9"/>
  <c r="D898" i="9"/>
  <c r="B875" i="9"/>
  <c r="B876" i="9"/>
  <c r="B877" i="9"/>
  <c r="B878" i="9"/>
  <c r="B879" i="9"/>
  <c r="B880" i="9"/>
  <c r="B881" i="9"/>
  <c r="B882" i="9"/>
  <c r="B883" i="9"/>
  <c r="B884" i="9"/>
  <c r="B885" i="9"/>
  <c r="B886" i="9"/>
  <c r="B889" i="9"/>
  <c r="B890" i="9"/>
  <c r="B891" i="9"/>
  <c r="B892" i="9"/>
  <c r="B893" i="9"/>
  <c r="B894" i="9"/>
  <c r="B895" i="9"/>
  <c r="B896" i="9"/>
  <c r="B897" i="9"/>
  <c r="E834" i="9"/>
  <c r="G834" i="9"/>
  <c r="G835" i="9"/>
  <c r="E835" i="9"/>
  <c r="G836" i="9"/>
  <c r="E836" i="9"/>
  <c r="G837" i="9"/>
  <c r="E837" i="9"/>
  <c r="G838" i="9"/>
  <c r="E838" i="9"/>
  <c r="G839" i="9"/>
  <c r="E839" i="9"/>
  <c r="G840" i="9"/>
  <c r="E840" i="9"/>
  <c r="G841" i="9"/>
  <c r="E841" i="9"/>
  <c r="G842" i="9"/>
  <c r="E842" i="9"/>
  <c r="G843" i="9"/>
  <c r="E843" i="9"/>
  <c r="G844" i="9"/>
  <c r="E844" i="9"/>
  <c r="G845" i="9"/>
  <c r="E845" i="9"/>
  <c r="G848" i="9"/>
  <c r="E848" i="9"/>
  <c r="G849" i="9"/>
  <c r="E849" i="9"/>
  <c r="G850" i="9"/>
  <c r="E850" i="9"/>
  <c r="G851" i="9"/>
  <c r="E851" i="9"/>
  <c r="G852" i="9"/>
  <c r="E852" i="9"/>
  <c r="G853" i="9"/>
  <c r="E853" i="9"/>
  <c r="G854" i="9"/>
  <c r="E854" i="9"/>
  <c r="G855" i="9"/>
  <c r="E855" i="9"/>
  <c r="G856" i="9"/>
  <c r="E856" i="9"/>
  <c r="F857" i="9"/>
  <c r="D857" i="9"/>
  <c r="B834" i="9"/>
  <c r="B835" i="9"/>
  <c r="B836" i="9"/>
  <c r="B837" i="9"/>
  <c r="B838" i="9"/>
  <c r="B839" i="9"/>
  <c r="B840" i="9"/>
  <c r="B841" i="9"/>
  <c r="B842" i="9"/>
  <c r="B843" i="9"/>
  <c r="B844" i="9"/>
  <c r="B845" i="9"/>
  <c r="B848" i="9"/>
  <c r="B849" i="9"/>
  <c r="B850" i="9"/>
  <c r="B851" i="9"/>
  <c r="B852" i="9"/>
  <c r="B853" i="9"/>
  <c r="B854" i="9"/>
  <c r="B855" i="9"/>
  <c r="B856" i="9"/>
  <c r="H793" i="9"/>
  <c r="H794" i="9"/>
  <c r="H795" i="9"/>
  <c r="H796" i="9"/>
  <c r="H797" i="9"/>
  <c r="H798" i="9"/>
  <c r="H799" i="9"/>
  <c r="H801" i="9"/>
  <c r="H802" i="9"/>
  <c r="H803" i="9"/>
  <c r="H804" i="9"/>
  <c r="H807" i="9"/>
  <c r="H808" i="9"/>
  <c r="H809" i="9"/>
  <c r="H810" i="9"/>
  <c r="H811" i="9"/>
  <c r="H812" i="9"/>
  <c r="H813" i="9"/>
  <c r="H814" i="9"/>
  <c r="H815" i="9"/>
  <c r="E793" i="9"/>
  <c r="G793" i="9"/>
  <c r="G794" i="9"/>
  <c r="E794" i="9"/>
  <c r="G795" i="9"/>
  <c r="E795" i="9"/>
  <c r="G796" i="9"/>
  <c r="E796" i="9"/>
  <c r="G797" i="9"/>
  <c r="E797" i="9"/>
  <c r="G798" i="9"/>
  <c r="E798" i="9"/>
  <c r="G799" i="9"/>
  <c r="E799" i="9"/>
  <c r="G800" i="9"/>
  <c r="E800" i="9"/>
  <c r="G801" i="9"/>
  <c r="E801" i="9"/>
  <c r="G802" i="9"/>
  <c r="E802" i="9"/>
  <c r="G803" i="9"/>
  <c r="E803" i="9"/>
  <c r="G804" i="9"/>
  <c r="E804" i="9"/>
  <c r="G807" i="9"/>
  <c r="E807" i="9"/>
  <c r="G808" i="9"/>
  <c r="E808" i="9"/>
  <c r="G809" i="9"/>
  <c r="E809" i="9"/>
  <c r="G810" i="9"/>
  <c r="E810" i="9"/>
  <c r="G811" i="9"/>
  <c r="E811" i="9"/>
  <c r="G812" i="9"/>
  <c r="E812" i="9"/>
  <c r="G813" i="9"/>
  <c r="E813" i="9"/>
  <c r="G814" i="9"/>
  <c r="E814" i="9"/>
  <c r="G815" i="9"/>
  <c r="E815" i="9"/>
  <c r="F816" i="9"/>
  <c r="D816" i="9"/>
  <c r="B793" i="9"/>
  <c r="B794" i="9"/>
  <c r="B795" i="9"/>
  <c r="B796" i="9"/>
  <c r="B797" i="9"/>
  <c r="B798" i="9"/>
  <c r="B799" i="9"/>
  <c r="B800" i="9"/>
  <c r="B801" i="9"/>
  <c r="B802" i="9"/>
  <c r="B803" i="9"/>
  <c r="B804" i="9"/>
  <c r="B807" i="9"/>
  <c r="B808" i="9"/>
  <c r="B809" i="9"/>
  <c r="B810" i="9"/>
  <c r="B811" i="9"/>
  <c r="B812" i="9"/>
  <c r="B813" i="9"/>
  <c r="B814" i="9"/>
  <c r="B815" i="9"/>
  <c r="E752" i="9"/>
  <c r="G752" i="9"/>
  <c r="G753" i="9"/>
  <c r="E753" i="9"/>
  <c r="G754" i="9"/>
  <c r="E754" i="9"/>
  <c r="G755" i="9"/>
  <c r="E755" i="9"/>
  <c r="G756" i="9"/>
  <c r="E756" i="9"/>
  <c r="G757" i="9"/>
  <c r="E757" i="9"/>
  <c r="G758" i="9"/>
  <c r="E758" i="9"/>
  <c r="G759" i="9"/>
  <c r="E759" i="9"/>
  <c r="G760" i="9"/>
  <c r="E760" i="9"/>
  <c r="G761" i="9"/>
  <c r="E761" i="9"/>
  <c r="G762" i="9"/>
  <c r="E762" i="9"/>
  <c r="G763" i="9"/>
  <c r="E763" i="9"/>
  <c r="G766" i="9"/>
  <c r="E766" i="9"/>
  <c r="G767" i="9"/>
  <c r="E767" i="9"/>
  <c r="G768" i="9"/>
  <c r="E768" i="9"/>
  <c r="G769" i="9"/>
  <c r="E769" i="9"/>
  <c r="G770" i="9"/>
  <c r="E770" i="9"/>
  <c r="G771" i="9"/>
  <c r="E771" i="9"/>
  <c r="G772" i="9"/>
  <c r="E772" i="9"/>
  <c r="G773" i="9"/>
  <c r="E773" i="9"/>
  <c r="G774" i="9"/>
  <c r="E774" i="9"/>
  <c r="F775" i="9"/>
  <c r="D775" i="9"/>
  <c r="B752" i="9"/>
  <c r="B753" i="9"/>
  <c r="B754" i="9"/>
  <c r="B755" i="9"/>
  <c r="B756" i="9"/>
  <c r="B757" i="9"/>
  <c r="B758" i="9"/>
  <c r="B759" i="9"/>
  <c r="B760" i="9"/>
  <c r="B761" i="9"/>
  <c r="B762" i="9"/>
  <c r="B763" i="9"/>
  <c r="B766" i="9"/>
  <c r="B767" i="9"/>
  <c r="B768" i="9"/>
  <c r="B769" i="9"/>
  <c r="B770" i="9"/>
  <c r="B771" i="9"/>
  <c r="B772" i="9"/>
  <c r="B773" i="9"/>
  <c r="B774" i="9"/>
  <c r="E711" i="9"/>
  <c r="G711" i="9"/>
  <c r="G712" i="9"/>
  <c r="E712" i="9"/>
  <c r="G713" i="9"/>
  <c r="E713" i="9"/>
  <c r="G714" i="9"/>
  <c r="E714" i="9"/>
  <c r="G715" i="9"/>
  <c r="E715" i="9"/>
  <c r="G716" i="9"/>
  <c r="E716" i="9"/>
  <c r="G717" i="9"/>
  <c r="E717" i="9"/>
  <c r="G718" i="9"/>
  <c r="E718" i="9"/>
  <c r="G719" i="9"/>
  <c r="E719" i="9"/>
  <c r="G720" i="9"/>
  <c r="E720" i="9"/>
  <c r="G721" i="9"/>
  <c r="E721" i="9"/>
  <c r="G722" i="9"/>
  <c r="E722" i="9"/>
  <c r="G725" i="9"/>
  <c r="E725" i="9"/>
  <c r="G726" i="9"/>
  <c r="E726" i="9"/>
  <c r="G727" i="9"/>
  <c r="E727" i="9"/>
  <c r="G728" i="9"/>
  <c r="E728" i="9"/>
  <c r="G729" i="9"/>
  <c r="E729" i="9"/>
  <c r="G730" i="9"/>
  <c r="E730" i="9"/>
  <c r="G731" i="9"/>
  <c r="E731" i="9"/>
  <c r="G732" i="9"/>
  <c r="E732" i="9"/>
  <c r="G733" i="9"/>
  <c r="E733" i="9"/>
  <c r="F734" i="9"/>
  <c r="D734" i="9"/>
  <c r="B711" i="9"/>
  <c r="B712" i="9"/>
  <c r="B713" i="9"/>
  <c r="B714" i="9"/>
  <c r="B715" i="9"/>
  <c r="B716" i="9"/>
  <c r="B717" i="9"/>
  <c r="B718" i="9"/>
  <c r="B719" i="9"/>
  <c r="B720" i="9"/>
  <c r="B721" i="9"/>
  <c r="B722" i="9"/>
  <c r="B725" i="9"/>
  <c r="B726" i="9"/>
  <c r="B727" i="9"/>
  <c r="B728" i="9"/>
  <c r="B729" i="9"/>
  <c r="B730" i="9"/>
  <c r="B731" i="9"/>
  <c r="B732" i="9"/>
  <c r="B733" i="9"/>
  <c r="E670" i="9"/>
  <c r="G670" i="9"/>
  <c r="G671" i="9"/>
  <c r="E671" i="9"/>
  <c r="G672" i="9"/>
  <c r="E672" i="9"/>
  <c r="G673" i="9"/>
  <c r="E673" i="9"/>
  <c r="G674" i="9"/>
  <c r="E674" i="9"/>
  <c r="G675" i="9"/>
  <c r="E675" i="9"/>
  <c r="G676" i="9"/>
  <c r="E676" i="9"/>
  <c r="G677" i="9"/>
  <c r="E677" i="9"/>
  <c r="G678" i="9"/>
  <c r="E678" i="9"/>
  <c r="G679" i="9"/>
  <c r="E679" i="9"/>
  <c r="G680" i="9"/>
  <c r="E680" i="9"/>
  <c r="G681" i="9"/>
  <c r="E681" i="9"/>
  <c r="G684" i="9"/>
  <c r="E684" i="9"/>
  <c r="G685" i="9"/>
  <c r="E685" i="9"/>
  <c r="G686" i="9"/>
  <c r="E686" i="9"/>
  <c r="G687" i="9"/>
  <c r="E687" i="9"/>
  <c r="G688" i="9"/>
  <c r="E688" i="9"/>
  <c r="G689" i="9"/>
  <c r="E689" i="9"/>
  <c r="G690" i="9"/>
  <c r="E690" i="9"/>
  <c r="G691" i="9"/>
  <c r="E691" i="9"/>
  <c r="G692" i="9"/>
  <c r="E692" i="9"/>
  <c r="F693" i="9"/>
  <c r="D693" i="9"/>
  <c r="B670" i="9"/>
  <c r="B671" i="9"/>
  <c r="B672" i="9"/>
  <c r="B673" i="9"/>
  <c r="B674" i="9"/>
  <c r="B675" i="9"/>
  <c r="B676" i="9"/>
  <c r="B677" i="9"/>
  <c r="B678" i="9"/>
  <c r="B679" i="9"/>
  <c r="B680" i="9"/>
  <c r="B681" i="9"/>
  <c r="B684" i="9"/>
  <c r="B685" i="9"/>
  <c r="B686" i="9"/>
  <c r="B687" i="9"/>
  <c r="B688" i="9"/>
  <c r="B689" i="9"/>
  <c r="B690" i="9"/>
  <c r="B691" i="9"/>
  <c r="B692" i="9"/>
  <c r="E629" i="9"/>
  <c r="G629" i="9"/>
  <c r="G630" i="9"/>
  <c r="E630" i="9"/>
  <c r="G631" i="9"/>
  <c r="E631" i="9"/>
  <c r="G632" i="9"/>
  <c r="E632" i="9"/>
  <c r="G633" i="9"/>
  <c r="E633" i="9"/>
  <c r="G634" i="9"/>
  <c r="E634" i="9"/>
  <c r="G635" i="9"/>
  <c r="E635" i="9"/>
  <c r="G636" i="9"/>
  <c r="E636" i="9"/>
  <c r="G637" i="9"/>
  <c r="E637" i="9"/>
  <c r="G638" i="9"/>
  <c r="E638" i="9"/>
  <c r="G639" i="9"/>
  <c r="E639" i="9"/>
  <c r="G640" i="9"/>
  <c r="E640" i="9"/>
  <c r="G643" i="9"/>
  <c r="E643" i="9"/>
  <c r="G644" i="9"/>
  <c r="E644" i="9"/>
  <c r="G645" i="9"/>
  <c r="E645" i="9"/>
  <c r="G646" i="9"/>
  <c r="E646" i="9"/>
  <c r="G647" i="9"/>
  <c r="E647" i="9"/>
  <c r="G648" i="9"/>
  <c r="E648" i="9"/>
  <c r="G649" i="9"/>
  <c r="E649" i="9"/>
  <c r="G650" i="9"/>
  <c r="E650" i="9"/>
  <c r="G651" i="9"/>
  <c r="E651" i="9"/>
  <c r="F652" i="9"/>
  <c r="D652" i="9"/>
  <c r="B629" i="9"/>
  <c r="B630" i="9"/>
  <c r="B631" i="9"/>
  <c r="B632" i="9"/>
  <c r="B633" i="9"/>
  <c r="B634" i="9"/>
  <c r="B635" i="9"/>
  <c r="B636" i="9"/>
  <c r="B637" i="9"/>
  <c r="B638" i="9"/>
  <c r="B639" i="9"/>
  <c r="B640" i="9"/>
  <c r="B643" i="9"/>
  <c r="B644" i="9"/>
  <c r="B645" i="9"/>
  <c r="B646" i="9"/>
  <c r="B647" i="9"/>
  <c r="B648" i="9"/>
  <c r="B649" i="9"/>
  <c r="B650" i="9"/>
  <c r="B651" i="9"/>
  <c r="H588" i="9"/>
  <c r="H589" i="9"/>
  <c r="H590" i="9"/>
  <c r="H591" i="9"/>
  <c r="H592" i="9"/>
  <c r="H593" i="9"/>
  <c r="H595" i="9"/>
  <c r="H596" i="9"/>
  <c r="H597" i="9"/>
  <c r="H598" i="9"/>
  <c r="H599" i="9"/>
  <c r="H602" i="9"/>
  <c r="H603" i="9"/>
  <c r="H604" i="9"/>
  <c r="H605" i="9"/>
  <c r="H606" i="9"/>
  <c r="H607" i="9"/>
  <c r="H608" i="9"/>
  <c r="H609" i="9"/>
  <c r="H610" i="9"/>
  <c r="E588" i="9"/>
  <c r="G588" i="9"/>
  <c r="G589" i="9"/>
  <c r="E589" i="9"/>
  <c r="G590" i="9"/>
  <c r="E590" i="9"/>
  <c r="G591" i="9"/>
  <c r="E591" i="9"/>
  <c r="G592" i="9"/>
  <c r="E592" i="9"/>
  <c r="G593" i="9"/>
  <c r="E593" i="9"/>
  <c r="G594" i="9"/>
  <c r="E594" i="9"/>
  <c r="G595" i="9"/>
  <c r="E595" i="9"/>
  <c r="G596" i="9"/>
  <c r="E596" i="9"/>
  <c r="G597" i="9"/>
  <c r="E597" i="9"/>
  <c r="G598" i="9"/>
  <c r="E598" i="9"/>
  <c r="G599" i="9"/>
  <c r="E599" i="9"/>
  <c r="G602" i="9"/>
  <c r="E602" i="9"/>
  <c r="G603" i="9"/>
  <c r="E603" i="9"/>
  <c r="G604" i="9"/>
  <c r="E604" i="9"/>
  <c r="G605" i="9"/>
  <c r="E605" i="9"/>
  <c r="G606" i="9"/>
  <c r="E606" i="9"/>
  <c r="G607" i="9"/>
  <c r="E607" i="9"/>
  <c r="G608" i="9"/>
  <c r="E608" i="9"/>
  <c r="G609" i="9"/>
  <c r="E609" i="9"/>
  <c r="G610" i="9"/>
  <c r="E610" i="9"/>
  <c r="F611" i="9"/>
  <c r="D611" i="9"/>
  <c r="B588" i="9"/>
  <c r="B589" i="9"/>
  <c r="B590" i="9"/>
  <c r="B591" i="9"/>
  <c r="B592" i="9"/>
  <c r="B593" i="9"/>
  <c r="B594" i="9"/>
  <c r="B595" i="9"/>
  <c r="B596" i="9"/>
  <c r="B597" i="9"/>
  <c r="B598" i="9"/>
  <c r="B599" i="9"/>
  <c r="B602" i="9"/>
  <c r="B603" i="9"/>
  <c r="B604" i="9"/>
  <c r="B605" i="9"/>
  <c r="B606" i="9"/>
  <c r="B607" i="9"/>
  <c r="B608" i="9"/>
  <c r="B609" i="9"/>
  <c r="B610" i="9"/>
  <c r="H547" i="9"/>
  <c r="H548" i="9"/>
  <c r="H549" i="9"/>
  <c r="H550" i="9"/>
  <c r="H551" i="9"/>
  <c r="H552" i="9"/>
  <c r="H554" i="9"/>
  <c r="H555" i="9"/>
  <c r="H556" i="9"/>
  <c r="H557" i="9"/>
  <c r="H558" i="9"/>
  <c r="H561" i="9"/>
  <c r="H562" i="9"/>
  <c r="H563" i="9"/>
  <c r="H564" i="9"/>
  <c r="H565" i="9"/>
  <c r="H566" i="9"/>
  <c r="H567" i="9"/>
  <c r="H568" i="9"/>
  <c r="H569" i="9"/>
  <c r="E547" i="9"/>
  <c r="G547" i="9"/>
  <c r="G548" i="9"/>
  <c r="E548" i="9"/>
  <c r="G549" i="9"/>
  <c r="E549" i="9"/>
  <c r="G550" i="9"/>
  <c r="E550" i="9"/>
  <c r="G551" i="9"/>
  <c r="E551" i="9"/>
  <c r="G552" i="9"/>
  <c r="E552" i="9"/>
  <c r="G553" i="9"/>
  <c r="E553" i="9"/>
  <c r="G554" i="9"/>
  <c r="E554" i="9"/>
  <c r="G555" i="9"/>
  <c r="E555" i="9"/>
  <c r="G556" i="9"/>
  <c r="E556" i="9"/>
  <c r="G557" i="9"/>
  <c r="E557" i="9"/>
  <c r="G558" i="9"/>
  <c r="E558" i="9"/>
  <c r="G561" i="9"/>
  <c r="E561" i="9"/>
  <c r="G562" i="9"/>
  <c r="E562" i="9"/>
  <c r="G563" i="9"/>
  <c r="E563" i="9"/>
  <c r="G564" i="9"/>
  <c r="E564" i="9"/>
  <c r="G565" i="9"/>
  <c r="E565" i="9"/>
  <c r="G566" i="9"/>
  <c r="E566" i="9"/>
  <c r="G567" i="9"/>
  <c r="E567" i="9"/>
  <c r="G568" i="9"/>
  <c r="E568" i="9"/>
  <c r="G569" i="9"/>
  <c r="E569" i="9"/>
  <c r="F570" i="9"/>
  <c r="D570" i="9"/>
  <c r="B547" i="9"/>
  <c r="B548" i="9"/>
  <c r="B549" i="9"/>
  <c r="B550" i="9"/>
  <c r="B551" i="9"/>
  <c r="B552" i="9"/>
  <c r="B553" i="9"/>
  <c r="B554" i="9"/>
  <c r="B555" i="9"/>
  <c r="B556" i="9"/>
  <c r="B557" i="9"/>
  <c r="B558" i="9"/>
  <c r="B561" i="9"/>
  <c r="B562" i="9"/>
  <c r="B563" i="9"/>
  <c r="B564" i="9"/>
  <c r="B565" i="9"/>
  <c r="B566" i="9"/>
  <c r="B567" i="9"/>
  <c r="B568" i="9"/>
  <c r="B569" i="9"/>
  <c r="E506" i="9"/>
  <c r="G506" i="9"/>
  <c r="G507" i="9"/>
  <c r="E507" i="9"/>
  <c r="G508" i="9"/>
  <c r="E508" i="9"/>
  <c r="G509" i="9"/>
  <c r="E509" i="9"/>
  <c r="G510" i="9"/>
  <c r="E510" i="9"/>
  <c r="G511" i="9"/>
  <c r="E511" i="9"/>
  <c r="G512" i="9"/>
  <c r="E512" i="9"/>
  <c r="G513" i="9"/>
  <c r="E513" i="9"/>
  <c r="G514" i="9"/>
  <c r="E514" i="9"/>
  <c r="G515" i="9"/>
  <c r="E515" i="9"/>
  <c r="G516" i="9"/>
  <c r="E516" i="9"/>
  <c r="G517" i="9"/>
  <c r="E517" i="9"/>
  <c r="G520" i="9"/>
  <c r="E520" i="9"/>
  <c r="G521" i="9"/>
  <c r="E521" i="9"/>
  <c r="G522" i="9"/>
  <c r="E522" i="9"/>
  <c r="G523" i="9"/>
  <c r="E523" i="9"/>
  <c r="G524" i="9"/>
  <c r="E524" i="9"/>
  <c r="G525" i="9"/>
  <c r="E525" i="9"/>
  <c r="G526" i="9"/>
  <c r="E526" i="9"/>
  <c r="G527" i="9"/>
  <c r="E527" i="9"/>
  <c r="G528" i="9"/>
  <c r="E528" i="9"/>
  <c r="F529" i="9"/>
  <c r="D529" i="9"/>
  <c r="B506" i="9"/>
  <c r="B507" i="9"/>
  <c r="B508" i="9"/>
  <c r="B509" i="9"/>
  <c r="B510" i="9"/>
  <c r="B511" i="9"/>
  <c r="B512" i="9"/>
  <c r="B513" i="9"/>
  <c r="B514" i="9"/>
  <c r="B515" i="9"/>
  <c r="B516" i="9"/>
  <c r="B517" i="9"/>
  <c r="B520" i="9"/>
  <c r="B521" i="9"/>
  <c r="B522" i="9"/>
  <c r="B523" i="9"/>
  <c r="B524" i="9"/>
  <c r="B525" i="9"/>
  <c r="B526" i="9"/>
  <c r="B527" i="9"/>
  <c r="B528" i="9"/>
  <c r="E465" i="9"/>
  <c r="G465" i="9"/>
  <c r="G466" i="9"/>
  <c r="E466" i="9"/>
  <c r="G467" i="9"/>
  <c r="E467" i="9"/>
  <c r="G468" i="9"/>
  <c r="E468" i="9"/>
  <c r="G469" i="9"/>
  <c r="E469" i="9"/>
  <c r="G470" i="9"/>
  <c r="E470" i="9"/>
  <c r="G471" i="9"/>
  <c r="E471" i="9"/>
  <c r="G472" i="9"/>
  <c r="E472" i="9"/>
  <c r="G473" i="9"/>
  <c r="E473" i="9"/>
  <c r="G474" i="9"/>
  <c r="E474" i="9"/>
  <c r="G475" i="9"/>
  <c r="E475" i="9"/>
  <c r="G476" i="9"/>
  <c r="E476" i="9"/>
  <c r="G479" i="9"/>
  <c r="E479" i="9"/>
  <c r="G480" i="9"/>
  <c r="E480" i="9"/>
  <c r="G481" i="9"/>
  <c r="E481" i="9"/>
  <c r="G482" i="9"/>
  <c r="E482" i="9"/>
  <c r="G483" i="9"/>
  <c r="E483" i="9"/>
  <c r="G484" i="9"/>
  <c r="E484" i="9"/>
  <c r="G485" i="9"/>
  <c r="E485" i="9"/>
  <c r="G486" i="9"/>
  <c r="E486" i="9"/>
  <c r="G487" i="9"/>
  <c r="E487" i="9"/>
  <c r="F488" i="9"/>
  <c r="D488" i="9"/>
  <c r="B465" i="9"/>
  <c r="B466" i="9"/>
  <c r="B467" i="9"/>
  <c r="B468" i="9"/>
  <c r="B469" i="9"/>
  <c r="B470" i="9"/>
  <c r="B471" i="9"/>
  <c r="B472" i="9"/>
  <c r="B473" i="9"/>
  <c r="B474" i="9"/>
  <c r="B475" i="9"/>
  <c r="B476" i="9"/>
  <c r="B479" i="9"/>
  <c r="B480" i="9"/>
  <c r="B481" i="9"/>
  <c r="B482" i="9"/>
  <c r="B483" i="9"/>
  <c r="B484" i="9"/>
  <c r="B485" i="9"/>
  <c r="B486" i="9"/>
  <c r="B487" i="9"/>
  <c r="H425" i="9"/>
  <c r="H426" i="9"/>
  <c r="H427" i="9"/>
  <c r="H428" i="9"/>
  <c r="H429" i="9"/>
  <c r="H430" i="9"/>
  <c r="H431" i="9"/>
  <c r="K431" i="9" s="1"/>
  <c r="H432" i="9"/>
  <c r="H433" i="9"/>
  <c r="H434" i="9"/>
  <c r="H435" i="9"/>
  <c r="H438" i="9"/>
  <c r="H439" i="9"/>
  <c r="H440" i="9"/>
  <c r="H441" i="9"/>
  <c r="H442" i="9"/>
  <c r="H443" i="9"/>
  <c r="H444" i="9"/>
  <c r="H445" i="9"/>
  <c r="H446" i="9"/>
  <c r="E424" i="9"/>
  <c r="G424" i="9"/>
  <c r="G425" i="9"/>
  <c r="E425" i="9"/>
  <c r="G426" i="9"/>
  <c r="E426" i="9"/>
  <c r="G427" i="9"/>
  <c r="E427" i="9"/>
  <c r="G428" i="9"/>
  <c r="E428" i="9"/>
  <c r="G429" i="9"/>
  <c r="E429" i="9"/>
  <c r="G430" i="9"/>
  <c r="E430" i="9"/>
  <c r="G431" i="9"/>
  <c r="E431" i="9"/>
  <c r="G432" i="9"/>
  <c r="E432" i="9"/>
  <c r="G433" i="9"/>
  <c r="E433" i="9"/>
  <c r="G434" i="9"/>
  <c r="E434" i="9"/>
  <c r="G435" i="9"/>
  <c r="E435" i="9"/>
  <c r="G438" i="9"/>
  <c r="E438" i="9"/>
  <c r="G439" i="9"/>
  <c r="E439" i="9"/>
  <c r="G440" i="9"/>
  <c r="E440" i="9"/>
  <c r="G441" i="9"/>
  <c r="E441" i="9"/>
  <c r="G442" i="9"/>
  <c r="E442" i="9"/>
  <c r="G443" i="9"/>
  <c r="E443" i="9"/>
  <c r="G444" i="9"/>
  <c r="E444" i="9"/>
  <c r="G445" i="9"/>
  <c r="E445" i="9"/>
  <c r="G446" i="9"/>
  <c r="E446" i="9"/>
  <c r="F447" i="9"/>
  <c r="D447" i="9"/>
  <c r="B424" i="9"/>
  <c r="B425" i="9"/>
  <c r="B426" i="9"/>
  <c r="B427" i="9"/>
  <c r="B428" i="9"/>
  <c r="B429" i="9"/>
  <c r="B430" i="9"/>
  <c r="B431" i="9"/>
  <c r="B432" i="9"/>
  <c r="B433" i="9"/>
  <c r="B434" i="9"/>
  <c r="B435" i="9"/>
  <c r="B438" i="9"/>
  <c r="B439" i="9"/>
  <c r="B440" i="9"/>
  <c r="B441" i="9"/>
  <c r="B442" i="9"/>
  <c r="B443" i="9"/>
  <c r="B444" i="9"/>
  <c r="B445" i="9"/>
  <c r="B446" i="9"/>
  <c r="H384" i="9"/>
  <c r="K384" i="9" s="1"/>
  <c r="H385" i="9"/>
  <c r="K385" i="9" s="1"/>
  <c r="H386" i="9"/>
  <c r="K386" i="9" s="1"/>
  <c r="H387" i="9"/>
  <c r="K387" i="9" s="1"/>
  <c r="H388" i="9"/>
  <c r="K388" i="9" s="1"/>
  <c r="H389" i="9"/>
  <c r="K389" i="9" s="1"/>
  <c r="H390" i="9"/>
  <c r="K390" i="9" s="1"/>
  <c r="H391" i="9"/>
  <c r="K391" i="9" s="1"/>
  <c r="H392" i="9"/>
  <c r="K392" i="9" s="1"/>
  <c r="H393" i="9"/>
  <c r="K393" i="9" s="1"/>
  <c r="H394" i="9"/>
  <c r="K394" i="9" s="1"/>
  <c r="H397" i="9"/>
  <c r="K397" i="9" s="1"/>
  <c r="H398" i="9"/>
  <c r="K398" i="9" s="1"/>
  <c r="H399" i="9"/>
  <c r="K399" i="9" s="1"/>
  <c r="H400" i="9"/>
  <c r="K400" i="9" s="1"/>
  <c r="H401" i="9"/>
  <c r="K401" i="9" s="1"/>
  <c r="H402" i="9"/>
  <c r="K402" i="9" s="1"/>
  <c r="H403" i="9"/>
  <c r="K403" i="9" s="1"/>
  <c r="H404" i="9"/>
  <c r="K404" i="9" s="1"/>
  <c r="H405" i="9"/>
  <c r="K405" i="9" s="1"/>
  <c r="E383" i="9"/>
  <c r="G383" i="9"/>
  <c r="G384" i="9"/>
  <c r="E384" i="9"/>
  <c r="G385" i="9"/>
  <c r="E385" i="9"/>
  <c r="G386" i="9"/>
  <c r="E386" i="9"/>
  <c r="G387" i="9"/>
  <c r="E387" i="9"/>
  <c r="G388" i="9"/>
  <c r="E388" i="9"/>
  <c r="G389" i="9"/>
  <c r="E389" i="9"/>
  <c r="G390" i="9"/>
  <c r="E390" i="9"/>
  <c r="G391" i="9"/>
  <c r="E391" i="9"/>
  <c r="G392" i="9"/>
  <c r="E392" i="9"/>
  <c r="G393" i="9"/>
  <c r="E393" i="9"/>
  <c r="G394" i="9"/>
  <c r="E394" i="9"/>
  <c r="G397" i="9"/>
  <c r="E397" i="9"/>
  <c r="G398" i="9"/>
  <c r="E398" i="9"/>
  <c r="G399" i="9"/>
  <c r="E399" i="9"/>
  <c r="G400" i="9"/>
  <c r="E400" i="9"/>
  <c r="G401" i="9"/>
  <c r="E401" i="9"/>
  <c r="G402" i="9"/>
  <c r="E402" i="9"/>
  <c r="G403" i="9"/>
  <c r="E403" i="9"/>
  <c r="G404" i="9"/>
  <c r="E404" i="9"/>
  <c r="G405" i="9"/>
  <c r="E405" i="9"/>
  <c r="F406" i="9"/>
  <c r="D406" i="9"/>
  <c r="B383" i="9"/>
  <c r="B384" i="9"/>
  <c r="B385" i="9"/>
  <c r="B386" i="9"/>
  <c r="B387" i="9"/>
  <c r="B388" i="9"/>
  <c r="B389" i="9"/>
  <c r="B390" i="9"/>
  <c r="B391" i="9"/>
  <c r="B392" i="9"/>
  <c r="B393" i="9"/>
  <c r="B394" i="9"/>
  <c r="B397" i="9"/>
  <c r="B398" i="9"/>
  <c r="B399" i="9"/>
  <c r="B400" i="9"/>
  <c r="B401" i="9"/>
  <c r="B402" i="9"/>
  <c r="B403" i="9"/>
  <c r="B404" i="9"/>
  <c r="B405" i="9"/>
  <c r="H342" i="9"/>
  <c r="H343" i="9"/>
  <c r="H344" i="9"/>
  <c r="H345" i="9"/>
  <c r="H346" i="9"/>
  <c r="H348" i="9"/>
  <c r="H349" i="9"/>
  <c r="H350" i="9"/>
  <c r="H351" i="9"/>
  <c r="H352" i="9"/>
  <c r="H353" i="9"/>
  <c r="H356" i="9"/>
  <c r="H357" i="9"/>
  <c r="K357" i="9" s="1"/>
  <c r="H358" i="9"/>
  <c r="H359" i="9"/>
  <c r="H360" i="9"/>
  <c r="H361" i="9"/>
  <c r="H362" i="9"/>
  <c r="H363" i="9"/>
  <c r="H364" i="9"/>
  <c r="E342" i="9"/>
  <c r="G342" i="9"/>
  <c r="G343" i="9"/>
  <c r="E343" i="9"/>
  <c r="G344" i="9"/>
  <c r="E344" i="9"/>
  <c r="G345" i="9"/>
  <c r="E345" i="9"/>
  <c r="G346" i="9"/>
  <c r="E346" i="9"/>
  <c r="G347" i="9"/>
  <c r="E347" i="9"/>
  <c r="G348" i="9"/>
  <c r="E348" i="9"/>
  <c r="G349" i="9"/>
  <c r="E349" i="9"/>
  <c r="G350" i="9"/>
  <c r="E350" i="9"/>
  <c r="G351" i="9"/>
  <c r="E351" i="9"/>
  <c r="G352" i="9"/>
  <c r="E352" i="9"/>
  <c r="G353" i="9"/>
  <c r="E353" i="9"/>
  <c r="G356" i="9"/>
  <c r="E356" i="9"/>
  <c r="G357" i="9"/>
  <c r="E357" i="9"/>
  <c r="G358" i="9"/>
  <c r="E358" i="9"/>
  <c r="G359" i="9"/>
  <c r="E359" i="9"/>
  <c r="G360" i="9"/>
  <c r="E360" i="9"/>
  <c r="G361" i="9"/>
  <c r="E361" i="9"/>
  <c r="G362" i="9"/>
  <c r="E362" i="9"/>
  <c r="G363" i="9"/>
  <c r="E363" i="9"/>
  <c r="G364" i="9"/>
  <c r="E364" i="9"/>
  <c r="F365" i="9"/>
  <c r="D365" i="9"/>
  <c r="B342" i="9"/>
  <c r="B343" i="9"/>
  <c r="B344" i="9"/>
  <c r="B345" i="9"/>
  <c r="B346" i="9"/>
  <c r="B347" i="9"/>
  <c r="B348" i="9"/>
  <c r="B349" i="9"/>
  <c r="B350" i="9"/>
  <c r="B351" i="9"/>
  <c r="B352" i="9"/>
  <c r="B353" i="9"/>
  <c r="B356" i="9"/>
  <c r="B357" i="9"/>
  <c r="B358" i="9"/>
  <c r="B359" i="9"/>
  <c r="B360" i="9"/>
  <c r="B361" i="9"/>
  <c r="B362" i="9"/>
  <c r="B363" i="9"/>
  <c r="B364" i="9"/>
  <c r="H301" i="9"/>
  <c r="H302" i="9"/>
  <c r="H303" i="9"/>
  <c r="H304" i="9"/>
  <c r="H305" i="9"/>
  <c r="H306" i="9"/>
  <c r="H307" i="9"/>
  <c r="H308" i="9"/>
  <c r="H310" i="9"/>
  <c r="H311" i="9"/>
  <c r="H312" i="9"/>
  <c r="H315" i="9"/>
  <c r="H316" i="9"/>
  <c r="H317" i="9"/>
  <c r="H318" i="9"/>
  <c r="H319" i="9"/>
  <c r="H320" i="9"/>
  <c r="H321" i="9"/>
  <c r="H322" i="9"/>
  <c r="H323" i="9"/>
  <c r="E301" i="9"/>
  <c r="G301" i="9"/>
  <c r="G302" i="9"/>
  <c r="E302" i="9"/>
  <c r="G303" i="9"/>
  <c r="E303" i="9"/>
  <c r="G304" i="9"/>
  <c r="E304" i="9"/>
  <c r="G305" i="9"/>
  <c r="E305" i="9"/>
  <c r="G306" i="9"/>
  <c r="E306" i="9"/>
  <c r="G307" i="9"/>
  <c r="E307" i="9"/>
  <c r="G308" i="9"/>
  <c r="E308" i="9"/>
  <c r="G309" i="9"/>
  <c r="E309" i="9"/>
  <c r="G310" i="9"/>
  <c r="E310" i="9"/>
  <c r="G311" i="9"/>
  <c r="E311" i="9"/>
  <c r="G312" i="9"/>
  <c r="E312" i="9"/>
  <c r="G315" i="9"/>
  <c r="E315" i="9"/>
  <c r="G316" i="9"/>
  <c r="E316" i="9"/>
  <c r="G317" i="9"/>
  <c r="E317" i="9"/>
  <c r="G318" i="9"/>
  <c r="E318" i="9"/>
  <c r="G319" i="9"/>
  <c r="E319" i="9"/>
  <c r="G320" i="9"/>
  <c r="E320" i="9"/>
  <c r="G321" i="9"/>
  <c r="E321" i="9"/>
  <c r="G322" i="9"/>
  <c r="E322" i="9"/>
  <c r="G323" i="9"/>
  <c r="E323" i="9"/>
  <c r="F324" i="9"/>
  <c r="D324" i="9"/>
  <c r="B301" i="9"/>
  <c r="B302" i="9"/>
  <c r="B303" i="9"/>
  <c r="B304" i="9"/>
  <c r="B305" i="9"/>
  <c r="B306" i="9"/>
  <c r="B307" i="9"/>
  <c r="B308" i="9"/>
  <c r="B309" i="9"/>
  <c r="B310" i="9"/>
  <c r="B311" i="9"/>
  <c r="B312" i="9"/>
  <c r="B315" i="9"/>
  <c r="B316" i="9"/>
  <c r="B317" i="9"/>
  <c r="B318" i="9"/>
  <c r="B319" i="9"/>
  <c r="B320" i="9"/>
  <c r="B321" i="9"/>
  <c r="B322" i="9"/>
  <c r="B323" i="9"/>
  <c r="G271" i="9"/>
  <c r="E271" i="9"/>
  <c r="G274" i="9"/>
  <c r="E274" i="9"/>
  <c r="G275" i="9"/>
  <c r="E275" i="9"/>
  <c r="G276" i="9"/>
  <c r="E276" i="9"/>
  <c r="G277" i="9"/>
  <c r="E277" i="9"/>
  <c r="G278" i="9"/>
  <c r="E278" i="9"/>
  <c r="G279" i="9"/>
  <c r="E279" i="9"/>
  <c r="G280" i="9"/>
  <c r="E280" i="9"/>
  <c r="G281" i="9"/>
  <c r="E281" i="9"/>
  <c r="G282" i="9"/>
  <c r="E282" i="9"/>
  <c r="F283" i="9"/>
  <c r="D283" i="9"/>
  <c r="B271" i="9"/>
  <c r="B274" i="9"/>
  <c r="B275" i="9"/>
  <c r="B276" i="9"/>
  <c r="B277" i="9"/>
  <c r="B278" i="9"/>
  <c r="B279" i="9"/>
  <c r="B280" i="9"/>
  <c r="B281" i="9"/>
  <c r="B282" i="9"/>
  <c r="B175" i="9"/>
  <c r="B176" i="9"/>
  <c r="B177" i="9"/>
  <c r="B178" i="9"/>
  <c r="B179" i="9"/>
  <c r="B180" i="9"/>
  <c r="B181" i="9"/>
  <c r="B182" i="9"/>
  <c r="B183" i="9"/>
  <c r="B184" i="9"/>
  <c r="B185" i="9"/>
  <c r="B186" i="9"/>
  <c r="B189" i="9"/>
  <c r="B190" i="9"/>
  <c r="B191" i="9"/>
  <c r="B192" i="9"/>
  <c r="B193" i="9"/>
  <c r="B194" i="9"/>
  <c r="B195" i="9"/>
  <c r="B196" i="9"/>
  <c r="B197" i="9"/>
  <c r="F198" i="9"/>
  <c r="D198" i="9"/>
  <c r="B134" i="9"/>
  <c r="B135" i="9"/>
  <c r="B136" i="9"/>
  <c r="B137" i="9"/>
  <c r="B138" i="9"/>
  <c r="B139" i="9"/>
  <c r="B140" i="9"/>
  <c r="B141" i="9"/>
  <c r="B142" i="9"/>
  <c r="B143" i="9"/>
  <c r="B144" i="9"/>
  <c r="B145" i="9"/>
  <c r="B148" i="9"/>
  <c r="B149" i="9"/>
  <c r="B150" i="9"/>
  <c r="B151" i="9"/>
  <c r="B152" i="9"/>
  <c r="B153" i="9"/>
  <c r="B154" i="9"/>
  <c r="B155" i="9"/>
  <c r="B156" i="9"/>
  <c r="H134" i="9"/>
  <c r="H135" i="9"/>
  <c r="H136" i="9"/>
  <c r="H137" i="9"/>
  <c r="H138" i="9"/>
  <c r="H139" i="9"/>
  <c r="H148" i="9"/>
  <c r="H149" i="9"/>
  <c r="H150" i="9"/>
  <c r="H151" i="9"/>
  <c r="H152" i="9"/>
  <c r="H153" i="9"/>
  <c r="H154" i="9"/>
  <c r="H155" i="9"/>
  <c r="H156" i="9"/>
  <c r="F157" i="9"/>
  <c r="D157" i="9"/>
  <c r="E93" i="9"/>
  <c r="G93" i="9"/>
  <c r="G94" i="9"/>
  <c r="E94" i="9"/>
  <c r="G95" i="9"/>
  <c r="E95" i="9"/>
  <c r="G96" i="9"/>
  <c r="E96" i="9"/>
  <c r="G97" i="9"/>
  <c r="E97" i="9"/>
  <c r="G98" i="9"/>
  <c r="E98" i="9"/>
  <c r="G99" i="9"/>
  <c r="E99" i="9"/>
  <c r="G100" i="9"/>
  <c r="E100" i="9"/>
  <c r="G101" i="9"/>
  <c r="E101" i="9"/>
  <c r="G102" i="9"/>
  <c r="E102" i="9"/>
  <c r="G103" i="9"/>
  <c r="E103" i="9"/>
  <c r="G104" i="9"/>
  <c r="E104" i="9"/>
  <c r="G107" i="9"/>
  <c r="E107" i="9"/>
  <c r="G108" i="9"/>
  <c r="E108" i="9"/>
  <c r="G109" i="9"/>
  <c r="E109" i="9"/>
  <c r="G110" i="9"/>
  <c r="E110" i="9"/>
  <c r="G111" i="9"/>
  <c r="E111" i="9"/>
  <c r="G112" i="9"/>
  <c r="E112" i="9"/>
  <c r="G113" i="9"/>
  <c r="E113" i="9"/>
  <c r="G114" i="9"/>
  <c r="E114" i="9"/>
  <c r="G115" i="9"/>
  <c r="E115" i="9"/>
  <c r="F116" i="9"/>
  <c r="D116" i="9"/>
  <c r="B93" i="9"/>
  <c r="B94" i="9"/>
  <c r="B95" i="9"/>
  <c r="B96" i="9"/>
  <c r="B97" i="9"/>
  <c r="B98" i="9"/>
  <c r="B99" i="9"/>
  <c r="B100" i="9"/>
  <c r="B101" i="9"/>
  <c r="B102" i="9"/>
  <c r="B103" i="9"/>
  <c r="B104" i="9"/>
  <c r="B107" i="9"/>
  <c r="B108" i="9"/>
  <c r="B109" i="9"/>
  <c r="B110" i="9"/>
  <c r="B111" i="9"/>
  <c r="B112" i="9"/>
  <c r="B113" i="9"/>
  <c r="B114" i="9"/>
  <c r="B115" i="9"/>
  <c r="G52" i="9"/>
  <c r="G53" i="9"/>
  <c r="E53" i="9"/>
  <c r="G54" i="9"/>
  <c r="E54" i="9"/>
  <c r="G55" i="9"/>
  <c r="E55" i="9"/>
  <c r="G56" i="9"/>
  <c r="E56" i="9"/>
  <c r="G57" i="9"/>
  <c r="E57" i="9"/>
  <c r="G58" i="9"/>
  <c r="E58" i="9"/>
  <c r="G59" i="9"/>
  <c r="E59" i="9"/>
  <c r="G60" i="9"/>
  <c r="E60" i="9"/>
  <c r="G61" i="9"/>
  <c r="E61" i="9"/>
  <c r="G62" i="9"/>
  <c r="E62" i="9"/>
  <c r="G63" i="9"/>
  <c r="E63" i="9"/>
  <c r="G66" i="9"/>
  <c r="E66" i="9"/>
  <c r="G67" i="9"/>
  <c r="E67" i="9"/>
  <c r="G68" i="9"/>
  <c r="E68" i="9"/>
  <c r="G69" i="9"/>
  <c r="E69" i="9"/>
  <c r="G70" i="9"/>
  <c r="E70" i="9"/>
  <c r="G71" i="9"/>
  <c r="E71" i="9"/>
  <c r="G72" i="9"/>
  <c r="E72" i="9"/>
  <c r="G73" i="9"/>
  <c r="E73" i="9"/>
  <c r="G74" i="9"/>
  <c r="E74" i="9"/>
  <c r="F75" i="9"/>
  <c r="D75" i="9"/>
  <c r="B52" i="9"/>
  <c r="B53" i="9"/>
  <c r="B54" i="9"/>
  <c r="B55" i="9"/>
  <c r="B56" i="9"/>
  <c r="B57" i="9"/>
  <c r="B58" i="9"/>
  <c r="B59" i="9"/>
  <c r="B60" i="9"/>
  <c r="B61" i="9"/>
  <c r="B62" i="9"/>
  <c r="B63" i="9"/>
  <c r="B66" i="9"/>
  <c r="B67" i="9"/>
  <c r="B68" i="9"/>
  <c r="B69" i="9"/>
  <c r="B70" i="9"/>
  <c r="B71" i="9"/>
  <c r="B72" i="9"/>
  <c r="B73" i="9"/>
  <c r="B74" i="9"/>
  <c r="H10" i="9"/>
  <c r="H12" i="9"/>
  <c r="H13" i="9"/>
  <c r="H14" i="9"/>
  <c r="H15" i="9"/>
  <c r="H16" i="9"/>
  <c r="H17" i="9"/>
  <c r="H18" i="9"/>
  <c r="H19" i="9"/>
  <c r="H20" i="9"/>
  <c r="H21" i="9"/>
  <c r="H22" i="9"/>
  <c r="H25" i="9"/>
  <c r="H26" i="9"/>
  <c r="H27" i="9"/>
  <c r="H28" i="9"/>
  <c r="H29" i="9"/>
  <c r="H30" i="9"/>
  <c r="H31" i="9"/>
  <c r="H32" i="9"/>
  <c r="H33" i="9"/>
  <c r="F34" i="9"/>
  <c r="D34" i="9"/>
  <c r="B34" i="9"/>
  <c r="C4" i="9"/>
  <c r="E635" i="7"/>
  <c r="G635" i="7"/>
  <c r="G636" i="7"/>
  <c r="E636" i="7"/>
  <c r="G637" i="7"/>
  <c r="E637" i="7"/>
  <c r="G638" i="7"/>
  <c r="E638" i="7"/>
  <c r="G639" i="7"/>
  <c r="E639" i="7"/>
  <c r="G640" i="7"/>
  <c r="E640" i="7"/>
  <c r="G641" i="7"/>
  <c r="E641" i="7"/>
  <c r="G642" i="7"/>
  <c r="E642" i="7"/>
  <c r="G643" i="7"/>
  <c r="E643" i="7"/>
  <c r="G644" i="7"/>
  <c r="E644" i="7"/>
  <c r="G645" i="7"/>
  <c r="E645" i="7"/>
  <c r="G646" i="7"/>
  <c r="E646" i="7"/>
  <c r="G647" i="7"/>
  <c r="E647" i="7"/>
  <c r="G648" i="7"/>
  <c r="E648" i="7"/>
  <c r="G649" i="7"/>
  <c r="E649" i="7"/>
  <c r="G650" i="7"/>
  <c r="E650" i="7"/>
  <c r="G651" i="7"/>
  <c r="E651" i="7"/>
  <c r="G652" i="7"/>
  <c r="E652" i="7"/>
  <c r="G653" i="7"/>
  <c r="E653" i="7"/>
  <c r="G654" i="7"/>
  <c r="E654" i="7"/>
  <c r="G655" i="7"/>
  <c r="E655" i="7"/>
  <c r="F656" i="7"/>
  <c r="D656" i="7"/>
  <c r="B635" i="7"/>
  <c r="B636" i="7"/>
  <c r="B637" i="7"/>
  <c r="B638" i="7"/>
  <c r="B639" i="7"/>
  <c r="B640" i="7"/>
  <c r="B641" i="7"/>
  <c r="B642" i="7"/>
  <c r="B643" i="7"/>
  <c r="B644" i="7"/>
  <c r="B645" i="7"/>
  <c r="B646" i="7"/>
  <c r="B647" i="7"/>
  <c r="B648" i="7"/>
  <c r="B649" i="7"/>
  <c r="B650" i="7"/>
  <c r="B651" i="7"/>
  <c r="B652" i="7"/>
  <c r="B653" i="7"/>
  <c r="B654" i="7"/>
  <c r="B655" i="7"/>
  <c r="E596" i="7"/>
  <c r="G596" i="7"/>
  <c r="G597" i="7"/>
  <c r="E597" i="7"/>
  <c r="G598" i="7"/>
  <c r="E598" i="7"/>
  <c r="G599" i="7"/>
  <c r="E599" i="7"/>
  <c r="G600" i="7"/>
  <c r="E600" i="7"/>
  <c r="G601" i="7"/>
  <c r="E601" i="7"/>
  <c r="G602" i="7"/>
  <c r="E602" i="7"/>
  <c r="G603" i="7"/>
  <c r="E603" i="7"/>
  <c r="G604" i="7"/>
  <c r="E604" i="7"/>
  <c r="G605" i="7"/>
  <c r="E605" i="7"/>
  <c r="G606" i="7"/>
  <c r="E606" i="7"/>
  <c r="G607" i="7"/>
  <c r="E607" i="7"/>
  <c r="G608" i="7"/>
  <c r="E608" i="7"/>
  <c r="G609" i="7"/>
  <c r="E609" i="7"/>
  <c r="G610" i="7"/>
  <c r="E610" i="7"/>
  <c r="G611" i="7"/>
  <c r="E611" i="7"/>
  <c r="G612" i="7"/>
  <c r="E612" i="7"/>
  <c r="G613" i="7"/>
  <c r="E613" i="7"/>
  <c r="G614" i="7"/>
  <c r="E614" i="7"/>
  <c r="G615" i="7"/>
  <c r="E615" i="7"/>
  <c r="G616" i="7"/>
  <c r="E616" i="7"/>
  <c r="F617" i="7"/>
  <c r="D617" i="7"/>
  <c r="N583" i="7"/>
  <c r="E557" i="7"/>
  <c r="G557" i="7"/>
  <c r="G558" i="7"/>
  <c r="E558" i="7"/>
  <c r="G559" i="7"/>
  <c r="E559" i="7"/>
  <c r="G560" i="7"/>
  <c r="E560" i="7"/>
  <c r="G561" i="7"/>
  <c r="E561" i="7"/>
  <c r="G562" i="7"/>
  <c r="E562" i="7"/>
  <c r="G563" i="7"/>
  <c r="E563" i="7"/>
  <c r="G564" i="7"/>
  <c r="E564" i="7"/>
  <c r="G565" i="7"/>
  <c r="E565" i="7"/>
  <c r="G566" i="7"/>
  <c r="E566" i="7"/>
  <c r="G567" i="7"/>
  <c r="E567" i="7"/>
  <c r="G568" i="7"/>
  <c r="E568" i="7"/>
  <c r="G569" i="7"/>
  <c r="E569" i="7"/>
  <c r="G570" i="7"/>
  <c r="E570" i="7"/>
  <c r="G571" i="7"/>
  <c r="E571" i="7"/>
  <c r="G572" i="7"/>
  <c r="E572" i="7"/>
  <c r="G573" i="7"/>
  <c r="E573" i="7"/>
  <c r="G574" i="7"/>
  <c r="E574" i="7"/>
  <c r="G575" i="7"/>
  <c r="E575" i="7"/>
  <c r="G576" i="7"/>
  <c r="E576" i="7"/>
  <c r="G577" i="7"/>
  <c r="E577" i="7"/>
  <c r="F578" i="7"/>
  <c r="D578" i="7"/>
  <c r="B557" i="7"/>
  <c r="B558" i="7"/>
  <c r="B559" i="7"/>
  <c r="B560" i="7"/>
  <c r="B561" i="7"/>
  <c r="B562" i="7"/>
  <c r="B563" i="7"/>
  <c r="B564" i="7"/>
  <c r="B565" i="7"/>
  <c r="B566" i="7"/>
  <c r="B567" i="7"/>
  <c r="B568" i="7"/>
  <c r="B569" i="7"/>
  <c r="B570" i="7"/>
  <c r="B571" i="7"/>
  <c r="B572" i="7"/>
  <c r="B573" i="7"/>
  <c r="B574" i="7"/>
  <c r="B575" i="7"/>
  <c r="B576" i="7"/>
  <c r="B577" i="7"/>
  <c r="E518" i="7"/>
  <c r="G518" i="7"/>
  <c r="G519" i="7"/>
  <c r="E519" i="7"/>
  <c r="G520" i="7"/>
  <c r="E520" i="7"/>
  <c r="G521" i="7"/>
  <c r="E521" i="7"/>
  <c r="G522" i="7"/>
  <c r="E522" i="7"/>
  <c r="G523" i="7"/>
  <c r="E523" i="7"/>
  <c r="G524" i="7"/>
  <c r="E524" i="7"/>
  <c r="G525" i="7"/>
  <c r="E525" i="7"/>
  <c r="G526" i="7"/>
  <c r="E526" i="7"/>
  <c r="G527" i="7"/>
  <c r="E527" i="7"/>
  <c r="G528" i="7"/>
  <c r="E528" i="7"/>
  <c r="G529" i="7"/>
  <c r="E529" i="7"/>
  <c r="G530" i="7"/>
  <c r="E530" i="7"/>
  <c r="G531" i="7"/>
  <c r="E531" i="7"/>
  <c r="G532" i="7"/>
  <c r="E532" i="7"/>
  <c r="G533" i="7"/>
  <c r="E533" i="7"/>
  <c r="G534" i="7"/>
  <c r="E534" i="7"/>
  <c r="G535" i="7"/>
  <c r="E535" i="7"/>
  <c r="G536" i="7"/>
  <c r="E536" i="7"/>
  <c r="G537" i="7"/>
  <c r="E537" i="7"/>
  <c r="G538" i="7"/>
  <c r="E538" i="7"/>
  <c r="F539" i="7"/>
  <c r="D539" i="7"/>
  <c r="B518" i="7"/>
  <c r="B519" i="7"/>
  <c r="B520" i="7"/>
  <c r="B521" i="7"/>
  <c r="B522" i="7"/>
  <c r="B523" i="7"/>
  <c r="B524" i="7"/>
  <c r="B525" i="7"/>
  <c r="B526" i="7"/>
  <c r="B527" i="7"/>
  <c r="B528" i="7"/>
  <c r="B529" i="7"/>
  <c r="B530" i="7"/>
  <c r="B531" i="7"/>
  <c r="B532" i="7"/>
  <c r="B533" i="7"/>
  <c r="B534" i="7"/>
  <c r="B535" i="7"/>
  <c r="B536" i="7"/>
  <c r="B537" i="7"/>
  <c r="B538" i="7"/>
  <c r="E479" i="7"/>
  <c r="G479" i="7"/>
  <c r="G480" i="7"/>
  <c r="E480" i="7"/>
  <c r="G481" i="7"/>
  <c r="E481" i="7"/>
  <c r="G482" i="7"/>
  <c r="E482" i="7"/>
  <c r="G483" i="7"/>
  <c r="E483" i="7"/>
  <c r="G484" i="7"/>
  <c r="E484" i="7"/>
  <c r="G485" i="7"/>
  <c r="E485" i="7"/>
  <c r="G486" i="7"/>
  <c r="E486" i="7"/>
  <c r="G487" i="7"/>
  <c r="E487" i="7"/>
  <c r="G488" i="7"/>
  <c r="E488" i="7"/>
  <c r="G489" i="7"/>
  <c r="E489" i="7"/>
  <c r="G490" i="7"/>
  <c r="E490" i="7"/>
  <c r="G491" i="7"/>
  <c r="E491" i="7"/>
  <c r="G492" i="7"/>
  <c r="E492" i="7"/>
  <c r="G493" i="7"/>
  <c r="E493" i="7"/>
  <c r="G494" i="7"/>
  <c r="E494" i="7"/>
  <c r="G495" i="7"/>
  <c r="E495" i="7"/>
  <c r="G496" i="7"/>
  <c r="E496" i="7"/>
  <c r="G497" i="7"/>
  <c r="E497" i="7"/>
  <c r="G498" i="7"/>
  <c r="E498" i="7"/>
  <c r="G499" i="7"/>
  <c r="E499" i="7"/>
  <c r="F500" i="7"/>
  <c r="D500" i="7"/>
  <c r="B479" i="7"/>
  <c r="B480" i="7"/>
  <c r="B481" i="7"/>
  <c r="B482" i="7"/>
  <c r="B483" i="7"/>
  <c r="B484" i="7"/>
  <c r="B485" i="7"/>
  <c r="B486" i="7"/>
  <c r="B487" i="7"/>
  <c r="B488" i="7"/>
  <c r="B489" i="7"/>
  <c r="B490" i="7"/>
  <c r="B491" i="7"/>
  <c r="B492" i="7"/>
  <c r="B493" i="7"/>
  <c r="B494" i="7"/>
  <c r="B495" i="7"/>
  <c r="B496" i="7"/>
  <c r="B497" i="7"/>
  <c r="B498" i="7"/>
  <c r="B499" i="7"/>
  <c r="E440" i="7"/>
  <c r="G440" i="7"/>
  <c r="G441" i="7"/>
  <c r="E441" i="7"/>
  <c r="G442" i="7"/>
  <c r="E442" i="7"/>
  <c r="G443" i="7"/>
  <c r="E443" i="7"/>
  <c r="G444" i="7"/>
  <c r="E444" i="7"/>
  <c r="G445" i="7"/>
  <c r="E445" i="7"/>
  <c r="G446" i="7"/>
  <c r="E446" i="7"/>
  <c r="G447" i="7"/>
  <c r="E447" i="7"/>
  <c r="G448" i="7"/>
  <c r="E448" i="7"/>
  <c r="G449" i="7"/>
  <c r="E449" i="7"/>
  <c r="G450" i="7"/>
  <c r="E450" i="7"/>
  <c r="G451" i="7"/>
  <c r="E451" i="7"/>
  <c r="G452" i="7"/>
  <c r="E452" i="7"/>
  <c r="G453" i="7"/>
  <c r="E453" i="7"/>
  <c r="G454" i="7"/>
  <c r="E454" i="7"/>
  <c r="G455" i="7"/>
  <c r="E455" i="7"/>
  <c r="G456" i="7"/>
  <c r="E456" i="7"/>
  <c r="G457" i="7"/>
  <c r="E457" i="7"/>
  <c r="G458" i="7"/>
  <c r="E458" i="7"/>
  <c r="G459" i="7"/>
  <c r="E459" i="7"/>
  <c r="G460" i="7"/>
  <c r="E460" i="7"/>
  <c r="F461" i="7"/>
  <c r="D461" i="7"/>
  <c r="B440" i="7"/>
  <c r="B441" i="7"/>
  <c r="B442" i="7"/>
  <c r="B443" i="7"/>
  <c r="B444" i="7"/>
  <c r="B445" i="7"/>
  <c r="B446" i="7"/>
  <c r="B447" i="7"/>
  <c r="B448" i="7"/>
  <c r="B449" i="7"/>
  <c r="B450" i="7"/>
  <c r="B451" i="7"/>
  <c r="B452" i="7"/>
  <c r="B453" i="7"/>
  <c r="B454" i="7"/>
  <c r="B455" i="7"/>
  <c r="B456" i="7"/>
  <c r="B457" i="7"/>
  <c r="B458" i="7"/>
  <c r="B459" i="7"/>
  <c r="B460" i="7"/>
  <c r="E401" i="7"/>
  <c r="G401" i="7"/>
  <c r="G402" i="7"/>
  <c r="E402" i="7"/>
  <c r="G403" i="7"/>
  <c r="E403" i="7"/>
  <c r="G404" i="7"/>
  <c r="E404" i="7"/>
  <c r="G405" i="7"/>
  <c r="E405" i="7"/>
  <c r="G406" i="7"/>
  <c r="E406" i="7"/>
  <c r="G407" i="7"/>
  <c r="E407" i="7"/>
  <c r="G408" i="7"/>
  <c r="E408" i="7"/>
  <c r="G409" i="7"/>
  <c r="E409" i="7"/>
  <c r="G410" i="7"/>
  <c r="E410" i="7"/>
  <c r="G411" i="7"/>
  <c r="E411" i="7"/>
  <c r="G412" i="7"/>
  <c r="E412" i="7"/>
  <c r="G413" i="7"/>
  <c r="E413" i="7"/>
  <c r="G414" i="7"/>
  <c r="E414" i="7"/>
  <c r="G415" i="7"/>
  <c r="E415" i="7"/>
  <c r="G416" i="7"/>
  <c r="E416" i="7"/>
  <c r="G417" i="7"/>
  <c r="E417" i="7"/>
  <c r="G418" i="7"/>
  <c r="E418" i="7"/>
  <c r="G419" i="7"/>
  <c r="E419" i="7"/>
  <c r="G420" i="7"/>
  <c r="E420" i="7"/>
  <c r="G421" i="7"/>
  <c r="E421" i="7"/>
  <c r="F422" i="7"/>
  <c r="D422" i="7"/>
  <c r="B401" i="7"/>
  <c r="B402" i="7"/>
  <c r="B403" i="7"/>
  <c r="B404" i="7"/>
  <c r="B405" i="7"/>
  <c r="B406" i="7"/>
  <c r="B407" i="7"/>
  <c r="B408" i="7"/>
  <c r="B409" i="7"/>
  <c r="B410" i="7"/>
  <c r="B411" i="7"/>
  <c r="B412" i="7"/>
  <c r="B413" i="7"/>
  <c r="B414" i="7"/>
  <c r="B415" i="7"/>
  <c r="B416" i="7"/>
  <c r="B417" i="7"/>
  <c r="B418" i="7"/>
  <c r="B419" i="7"/>
  <c r="B420" i="7"/>
  <c r="B421" i="7"/>
  <c r="E362" i="7"/>
  <c r="G362" i="7"/>
  <c r="G363" i="7"/>
  <c r="E363" i="7"/>
  <c r="G364" i="7"/>
  <c r="E364" i="7"/>
  <c r="G365" i="7"/>
  <c r="E365" i="7"/>
  <c r="G366" i="7"/>
  <c r="E366" i="7"/>
  <c r="G367" i="7"/>
  <c r="E367" i="7"/>
  <c r="G368" i="7"/>
  <c r="E368" i="7"/>
  <c r="G369" i="7"/>
  <c r="E369" i="7"/>
  <c r="G370" i="7"/>
  <c r="E370" i="7"/>
  <c r="G371" i="7"/>
  <c r="E371" i="7"/>
  <c r="G372" i="7"/>
  <c r="E372" i="7"/>
  <c r="G373" i="7"/>
  <c r="E373" i="7"/>
  <c r="G374" i="7"/>
  <c r="E374" i="7"/>
  <c r="G375" i="7"/>
  <c r="E375" i="7"/>
  <c r="G376" i="7"/>
  <c r="E376" i="7"/>
  <c r="G377" i="7"/>
  <c r="E377" i="7"/>
  <c r="G378" i="7"/>
  <c r="E378" i="7"/>
  <c r="G379" i="7"/>
  <c r="E379" i="7"/>
  <c r="G380" i="7"/>
  <c r="E380" i="7"/>
  <c r="G381" i="7"/>
  <c r="E381" i="7"/>
  <c r="G382" i="7"/>
  <c r="E382" i="7"/>
  <c r="F383" i="7"/>
  <c r="D383" i="7"/>
  <c r="B362" i="7"/>
  <c r="B363" i="7"/>
  <c r="B364" i="7"/>
  <c r="B365" i="7"/>
  <c r="B366" i="7"/>
  <c r="B367" i="7"/>
  <c r="B368" i="7"/>
  <c r="B369" i="7"/>
  <c r="B370" i="7"/>
  <c r="B371" i="7"/>
  <c r="B372" i="7"/>
  <c r="B373" i="7"/>
  <c r="B374" i="7"/>
  <c r="B375" i="7"/>
  <c r="B376" i="7"/>
  <c r="B377" i="7"/>
  <c r="B378" i="7"/>
  <c r="B379" i="7"/>
  <c r="B380" i="7"/>
  <c r="B381" i="7"/>
  <c r="B382" i="7"/>
  <c r="E323" i="7"/>
  <c r="G323" i="7"/>
  <c r="G324" i="7"/>
  <c r="E324" i="7"/>
  <c r="G325" i="7"/>
  <c r="E325" i="7"/>
  <c r="G326" i="7"/>
  <c r="E326" i="7"/>
  <c r="G327" i="7"/>
  <c r="E327" i="7"/>
  <c r="G328" i="7"/>
  <c r="E328" i="7"/>
  <c r="G329" i="7"/>
  <c r="E329" i="7"/>
  <c r="G330" i="7"/>
  <c r="E330" i="7"/>
  <c r="G331" i="7"/>
  <c r="E331" i="7"/>
  <c r="G332" i="7"/>
  <c r="E332" i="7"/>
  <c r="G333" i="7"/>
  <c r="E333" i="7"/>
  <c r="G334" i="7"/>
  <c r="E334" i="7"/>
  <c r="G335" i="7"/>
  <c r="E335" i="7"/>
  <c r="G336" i="7"/>
  <c r="E336" i="7"/>
  <c r="G337" i="7"/>
  <c r="E337" i="7"/>
  <c r="G338" i="7"/>
  <c r="E338" i="7"/>
  <c r="G339" i="7"/>
  <c r="E339" i="7"/>
  <c r="G340" i="7"/>
  <c r="E340" i="7"/>
  <c r="G341" i="7"/>
  <c r="E341" i="7"/>
  <c r="G342" i="7"/>
  <c r="E342" i="7"/>
  <c r="G343" i="7"/>
  <c r="E343" i="7"/>
  <c r="F344" i="7"/>
  <c r="D344" i="7"/>
  <c r="B323" i="7"/>
  <c r="B324" i="7"/>
  <c r="B325" i="7"/>
  <c r="B326" i="7"/>
  <c r="B327" i="7"/>
  <c r="B328" i="7"/>
  <c r="B329" i="7"/>
  <c r="B330" i="7"/>
  <c r="B331" i="7"/>
  <c r="B332" i="7"/>
  <c r="B333" i="7"/>
  <c r="B334" i="7"/>
  <c r="B335" i="7"/>
  <c r="B336" i="7"/>
  <c r="B337" i="7"/>
  <c r="B338" i="7"/>
  <c r="B339" i="7"/>
  <c r="B340" i="7"/>
  <c r="B341" i="7"/>
  <c r="B342" i="7"/>
  <c r="B343" i="7"/>
  <c r="E284" i="7"/>
  <c r="G284" i="7"/>
  <c r="G285" i="7"/>
  <c r="E285" i="7"/>
  <c r="G286" i="7"/>
  <c r="E286" i="7"/>
  <c r="G287" i="7"/>
  <c r="E287" i="7"/>
  <c r="G288" i="7"/>
  <c r="E288" i="7"/>
  <c r="G289" i="7"/>
  <c r="E289" i="7"/>
  <c r="G290" i="7"/>
  <c r="E290" i="7"/>
  <c r="G291" i="7"/>
  <c r="E291" i="7"/>
  <c r="G292" i="7"/>
  <c r="E292" i="7"/>
  <c r="G293" i="7"/>
  <c r="E293" i="7"/>
  <c r="G294" i="7"/>
  <c r="E294" i="7"/>
  <c r="G295" i="7"/>
  <c r="E295" i="7"/>
  <c r="G296" i="7"/>
  <c r="E296" i="7"/>
  <c r="G297" i="7"/>
  <c r="E297" i="7"/>
  <c r="G298" i="7"/>
  <c r="E298" i="7"/>
  <c r="G299" i="7"/>
  <c r="E299" i="7"/>
  <c r="G300" i="7"/>
  <c r="E300" i="7"/>
  <c r="G301" i="7"/>
  <c r="E301" i="7"/>
  <c r="G302" i="7"/>
  <c r="E302" i="7"/>
  <c r="G303" i="7"/>
  <c r="E303" i="7"/>
  <c r="G304" i="7"/>
  <c r="E304" i="7"/>
  <c r="F305" i="7"/>
  <c r="D305" i="7"/>
  <c r="B284" i="7"/>
  <c r="B285" i="7"/>
  <c r="B286" i="7"/>
  <c r="B287" i="7"/>
  <c r="B288" i="7"/>
  <c r="B289" i="7"/>
  <c r="B290" i="7"/>
  <c r="B291" i="7"/>
  <c r="B292" i="7"/>
  <c r="B293" i="7"/>
  <c r="B294" i="7"/>
  <c r="B295" i="7"/>
  <c r="B296" i="7"/>
  <c r="B297" i="7"/>
  <c r="B298" i="7"/>
  <c r="B299" i="7"/>
  <c r="B300" i="7"/>
  <c r="B301" i="7"/>
  <c r="B302" i="7"/>
  <c r="B303" i="7"/>
  <c r="B304" i="7"/>
  <c r="E245" i="7"/>
  <c r="G245" i="7"/>
  <c r="G246" i="7"/>
  <c r="E246" i="7"/>
  <c r="G247" i="7"/>
  <c r="E247" i="7"/>
  <c r="G248" i="7"/>
  <c r="E248" i="7"/>
  <c r="G249" i="7"/>
  <c r="E249" i="7"/>
  <c r="G250" i="7"/>
  <c r="E250" i="7"/>
  <c r="G251" i="7"/>
  <c r="E251" i="7"/>
  <c r="G252" i="7"/>
  <c r="E252" i="7"/>
  <c r="G253" i="7"/>
  <c r="E253" i="7"/>
  <c r="G254" i="7"/>
  <c r="E254" i="7"/>
  <c r="G255" i="7"/>
  <c r="E255" i="7"/>
  <c r="G256" i="7"/>
  <c r="E256" i="7"/>
  <c r="G257" i="7"/>
  <c r="E257" i="7"/>
  <c r="G258" i="7"/>
  <c r="E258" i="7"/>
  <c r="G259" i="7"/>
  <c r="E259" i="7"/>
  <c r="G260" i="7"/>
  <c r="E260" i="7"/>
  <c r="G261" i="7"/>
  <c r="E261" i="7"/>
  <c r="G262" i="7"/>
  <c r="E262" i="7"/>
  <c r="G263" i="7"/>
  <c r="E263" i="7"/>
  <c r="G264" i="7"/>
  <c r="E264" i="7"/>
  <c r="G265" i="7"/>
  <c r="E265" i="7"/>
  <c r="F266" i="7"/>
  <c r="D266" i="7"/>
  <c r="B245" i="7"/>
  <c r="B246" i="7"/>
  <c r="B247" i="7"/>
  <c r="B248" i="7"/>
  <c r="B249" i="7"/>
  <c r="B250" i="7"/>
  <c r="B251" i="7"/>
  <c r="B252" i="7"/>
  <c r="B253" i="7"/>
  <c r="B254" i="7"/>
  <c r="B255" i="7"/>
  <c r="B256" i="7"/>
  <c r="B257" i="7"/>
  <c r="B258" i="7"/>
  <c r="B259" i="7"/>
  <c r="B260" i="7"/>
  <c r="B261" i="7"/>
  <c r="B262" i="7"/>
  <c r="B263" i="7"/>
  <c r="B264" i="7"/>
  <c r="B265" i="7"/>
  <c r="G167" i="7"/>
  <c r="G168" i="7"/>
  <c r="G169" i="7"/>
  <c r="G170" i="7"/>
  <c r="G171" i="7"/>
  <c r="G172" i="7"/>
  <c r="G173" i="7"/>
  <c r="G174" i="7"/>
  <c r="G175" i="7"/>
  <c r="G176" i="7"/>
  <c r="G177" i="7"/>
  <c r="G178" i="7"/>
  <c r="G179" i="7"/>
  <c r="G180" i="7"/>
  <c r="G181" i="7"/>
  <c r="G182" i="7"/>
  <c r="G183" i="7"/>
  <c r="G184" i="7"/>
  <c r="G185" i="7"/>
  <c r="G186" i="7"/>
  <c r="G187" i="7"/>
  <c r="F188" i="7"/>
  <c r="D188" i="7"/>
  <c r="N154" i="7"/>
  <c r="G128" i="7"/>
  <c r="G129" i="7"/>
  <c r="G130" i="7"/>
  <c r="G131" i="7"/>
  <c r="G132" i="7"/>
  <c r="G133" i="7"/>
  <c r="G134" i="7"/>
  <c r="G135" i="7"/>
  <c r="G136" i="7"/>
  <c r="G137" i="7"/>
  <c r="G138" i="7"/>
  <c r="G139" i="7"/>
  <c r="G140" i="7"/>
  <c r="G141" i="7"/>
  <c r="G142" i="7"/>
  <c r="G143" i="7"/>
  <c r="G144" i="7"/>
  <c r="G145" i="7"/>
  <c r="G146" i="7"/>
  <c r="G147" i="7"/>
  <c r="G148" i="7"/>
  <c r="F149" i="7"/>
  <c r="D149" i="7"/>
  <c r="G89" i="7"/>
  <c r="G90" i="7"/>
  <c r="G91" i="7"/>
  <c r="G92" i="7"/>
  <c r="G93" i="7"/>
  <c r="G94" i="7"/>
  <c r="G95" i="7"/>
  <c r="G96" i="7"/>
  <c r="G97" i="7"/>
  <c r="G98" i="7"/>
  <c r="G99" i="7"/>
  <c r="G100" i="7"/>
  <c r="G101" i="7"/>
  <c r="G102" i="7"/>
  <c r="G103" i="7"/>
  <c r="G104" i="7"/>
  <c r="G105" i="7"/>
  <c r="G106" i="7"/>
  <c r="G107" i="7"/>
  <c r="G108" i="7"/>
  <c r="G109" i="7"/>
  <c r="F110" i="7"/>
  <c r="D110" i="7"/>
  <c r="B89" i="7"/>
  <c r="B90" i="7"/>
  <c r="B91" i="7"/>
  <c r="B92" i="7"/>
  <c r="B93" i="7"/>
  <c r="B94" i="7"/>
  <c r="B95" i="7"/>
  <c r="B96" i="7"/>
  <c r="B97" i="7"/>
  <c r="B98" i="7"/>
  <c r="B99" i="7"/>
  <c r="B100" i="7"/>
  <c r="B101" i="7"/>
  <c r="B102" i="7"/>
  <c r="B103" i="7"/>
  <c r="B104" i="7"/>
  <c r="B105" i="7"/>
  <c r="B106" i="7"/>
  <c r="B107" i="7"/>
  <c r="B108" i="7"/>
  <c r="B109" i="7"/>
  <c r="G50" i="7"/>
  <c r="G51" i="7"/>
  <c r="G52" i="7"/>
  <c r="G53" i="7"/>
  <c r="G54" i="7"/>
  <c r="G55" i="7"/>
  <c r="G56" i="7"/>
  <c r="G57" i="7"/>
  <c r="G58" i="7"/>
  <c r="G59" i="7"/>
  <c r="G60" i="7"/>
  <c r="G61" i="7"/>
  <c r="G62" i="7"/>
  <c r="G63" i="7"/>
  <c r="G64" i="7"/>
  <c r="G65" i="7"/>
  <c r="G66" i="7"/>
  <c r="G67" i="7"/>
  <c r="G68" i="7"/>
  <c r="G69" i="7"/>
  <c r="G70" i="7"/>
  <c r="F71" i="7"/>
  <c r="D71" i="7"/>
  <c r="B50" i="7"/>
  <c r="B51" i="7"/>
  <c r="B52" i="7"/>
  <c r="B53" i="7"/>
  <c r="B54" i="7"/>
  <c r="B55" i="7"/>
  <c r="B56" i="7"/>
  <c r="B57" i="7"/>
  <c r="B58" i="7"/>
  <c r="B59" i="7"/>
  <c r="B60" i="7"/>
  <c r="B61" i="7"/>
  <c r="B62" i="7"/>
  <c r="B63" i="7"/>
  <c r="B64" i="7"/>
  <c r="B65" i="7"/>
  <c r="B66" i="7"/>
  <c r="B67" i="7"/>
  <c r="B68" i="7"/>
  <c r="B69" i="7"/>
  <c r="B70" i="7"/>
  <c r="H10" i="7"/>
  <c r="H12" i="7"/>
  <c r="H13" i="7"/>
  <c r="H14" i="7"/>
  <c r="H15" i="7"/>
  <c r="H16" i="7"/>
  <c r="H17" i="7"/>
  <c r="H18" i="7"/>
  <c r="H19" i="7"/>
  <c r="H20" i="7"/>
  <c r="H21" i="7"/>
  <c r="H22" i="7"/>
  <c r="H23" i="7"/>
  <c r="H24" i="7"/>
  <c r="H25" i="7"/>
  <c r="H26" i="7"/>
  <c r="H27" i="7"/>
  <c r="H28" i="7"/>
  <c r="H29" i="7"/>
  <c r="H30" i="7"/>
  <c r="H31" i="7"/>
  <c r="F32" i="7"/>
  <c r="D32" i="7"/>
  <c r="B32" i="7"/>
  <c r="C26" i="7" s="1"/>
  <c r="C4" i="7"/>
  <c r="H51" i="2"/>
  <c r="H678" i="2"/>
  <c r="H834" i="2"/>
  <c r="H444" i="2"/>
  <c r="K444" i="2" s="1"/>
  <c r="H483" i="2"/>
  <c r="H366" i="2"/>
  <c r="H1265" i="2"/>
  <c r="H1305" i="2"/>
  <c r="H912" i="2"/>
  <c r="H288" i="2"/>
  <c r="H873" i="2"/>
  <c r="H992" i="2"/>
  <c r="H561" i="2"/>
  <c r="H522" i="2"/>
  <c r="H327" i="2"/>
  <c r="H249" i="2"/>
  <c r="H756" i="2"/>
  <c r="H90" i="2"/>
  <c r="H210" i="2"/>
  <c r="H405" i="2"/>
  <c r="H600" i="2"/>
  <c r="H639" i="2"/>
  <c r="H717" i="2"/>
  <c r="H795" i="2"/>
  <c r="H1148" i="2"/>
  <c r="H1187" i="2"/>
  <c r="H1226" i="2"/>
  <c r="H52" i="2"/>
  <c r="H679" i="2"/>
  <c r="H835" i="2"/>
  <c r="H445" i="2"/>
  <c r="K445" i="2" s="1"/>
  <c r="H484" i="2"/>
  <c r="H367" i="2"/>
  <c r="H1266" i="2"/>
  <c r="H1306" i="2"/>
  <c r="H913" i="2"/>
  <c r="H289" i="2"/>
  <c r="H874" i="2"/>
  <c r="H993" i="2"/>
  <c r="H562" i="2"/>
  <c r="H523" i="2"/>
  <c r="H328" i="2"/>
  <c r="H250" i="2"/>
  <c r="H757" i="2"/>
  <c r="H91" i="2"/>
  <c r="H211" i="2"/>
  <c r="H406" i="2"/>
  <c r="H601" i="2"/>
  <c r="H640" i="2"/>
  <c r="H718" i="2"/>
  <c r="H796" i="2"/>
  <c r="H1149" i="2"/>
  <c r="H1188" i="2"/>
  <c r="H1227" i="2"/>
  <c r="H53" i="2"/>
  <c r="H680" i="2"/>
  <c r="H836" i="2"/>
  <c r="H446" i="2"/>
  <c r="K446" i="2" s="1"/>
  <c r="H485" i="2"/>
  <c r="H368" i="2"/>
  <c r="H602" i="2"/>
  <c r="H1267" i="2"/>
  <c r="H1307" i="2"/>
  <c r="H914" i="2"/>
  <c r="H290" i="2"/>
  <c r="H875" i="2"/>
  <c r="H994" i="2"/>
  <c r="H563" i="2"/>
  <c r="H524" i="2"/>
  <c r="H329" i="2"/>
  <c r="H251" i="2"/>
  <c r="H758" i="2"/>
  <c r="H92" i="2"/>
  <c r="H212" i="2"/>
  <c r="H407" i="2"/>
  <c r="H641" i="2"/>
  <c r="H719" i="2"/>
  <c r="H797" i="2"/>
  <c r="H1150" i="2"/>
  <c r="H1189" i="2"/>
  <c r="H1228" i="2"/>
  <c r="H55" i="2"/>
  <c r="H682" i="2"/>
  <c r="H838" i="2"/>
  <c r="H448" i="2"/>
  <c r="K448" i="2" s="1"/>
  <c r="H487" i="2"/>
  <c r="H370" i="2"/>
  <c r="H604" i="2"/>
  <c r="H1269" i="2"/>
  <c r="H1309" i="2"/>
  <c r="H916" i="2"/>
  <c r="H292" i="2"/>
  <c r="H877" i="2"/>
  <c r="H996" i="2"/>
  <c r="H565" i="2"/>
  <c r="H526" i="2"/>
  <c r="H331" i="2"/>
  <c r="H253" i="2"/>
  <c r="H760" i="2"/>
  <c r="H94" i="2"/>
  <c r="H214" i="2"/>
  <c r="H409" i="2"/>
  <c r="H643" i="2"/>
  <c r="H721" i="2"/>
  <c r="H799" i="2"/>
  <c r="H1152" i="2"/>
  <c r="H1191" i="2"/>
  <c r="H1230" i="2"/>
  <c r="H56" i="2"/>
  <c r="H683" i="2"/>
  <c r="H839" i="2"/>
  <c r="H449" i="2"/>
  <c r="K449" i="2" s="1"/>
  <c r="H488" i="2"/>
  <c r="H371" i="2"/>
  <c r="H605" i="2"/>
  <c r="H1270" i="2"/>
  <c r="H1310" i="2"/>
  <c r="H917" i="2"/>
  <c r="H293" i="2"/>
  <c r="H878" i="2"/>
  <c r="H997" i="2"/>
  <c r="H566" i="2"/>
  <c r="H527" i="2"/>
  <c r="H332" i="2"/>
  <c r="H254" i="2"/>
  <c r="H761" i="2"/>
  <c r="H95" i="2"/>
  <c r="H215" i="2"/>
  <c r="H410" i="2"/>
  <c r="H644" i="2"/>
  <c r="H722" i="2"/>
  <c r="H800" i="2"/>
  <c r="H1153" i="2"/>
  <c r="H1192" i="2"/>
  <c r="H1231" i="2"/>
  <c r="H57" i="2"/>
  <c r="H684" i="2"/>
  <c r="H840" i="2"/>
  <c r="H450" i="2"/>
  <c r="K450" i="2" s="1"/>
  <c r="H489" i="2"/>
  <c r="H372" i="2"/>
  <c r="H606" i="2"/>
  <c r="H294" i="2"/>
  <c r="H1193" i="2"/>
  <c r="H1271" i="2"/>
  <c r="H1311" i="2"/>
  <c r="H918" i="2"/>
  <c r="H879" i="2"/>
  <c r="H998" i="2"/>
  <c r="H567" i="2"/>
  <c r="H528" i="2"/>
  <c r="H333" i="2"/>
  <c r="H255" i="2"/>
  <c r="H762" i="2"/>
  <c r="H96" i="2"/>
  <c r="H216" i="2"/>
  <c r="H411" i="2"/>
  <c r="H645" i="2"/>
  <c r="H723" i="2"/>
  <c r="H801" i="2"/>
  <c r="H1154" i="2"/>
  <c r="H1232" i="2"/>
  <c r="H58" i="2"/>
  <c r="H685" i="2"/>
  <c r="H841" i="2"/>
  <c r="H451" i="2"/>
  <c r="K451" i="2" s="1"/>
  <c r="H490" i="2"/>
  <c r="H373" i="2"/>
  <c r="H256" i="2"/>
  <c r="H607" i="2"/>
  <c r="H1272" i="2"/>
  <c r="H1312" i="2"/>
  <c r="H919" i="2"/>
  <c r="H295" i="2"/>
  <c r="H880" i="2"/>
  <c r="H999" i="2"/>
  <c r="H568" i="2"/>
  <c r="H529" i="2"/>
  <c r="H334" i="2"/>
  <c r="H763" i="2"/>
  <c r="H97" i="2"/>
  <c r="H217" i="2"/>
  <c r="H412" i="2"/>
  <c r="H646" i="2"/>
  <c r="H724" i="2"/>
  <c r="H802" i="2"/>
  <c r="H1155" i="2"/>
  <c r="H1194" i="2"/>
  <c r="H1233" i="2"/>
  <c r="H59" i="2"/>
  <c r="H686" i="2"/>
  <c r="H842" i="2"/>
  <c r="H452" i="2"/>
  <c r="K452" i="2" s="1"/>
  <c r="H491" i="2"/>
  <c r="H374" i="2"/>
  <c r="H764" i="2"/>
  <c r="H803" i="2"/>
  <c r="H98" i="2"/>
  <c r="H1273" i="2"/>
  <c r="H1313" i="2"/>
  <c r="H920" i="2"/>
  <c r="H296" i="2"/>
  <c r="H881" i="2"/>
  <c r="H1000" i="2"/>
  <c r="H569" i="2"/>
  <c r="H530" i="2"/>
  <c r="H335" i="2"/>
  <c r="H257" i="2"/>
  <c r="H218" i="2"/>
  <c r="H413" i="2"/>
  <c r="H608" i="2"/>
  <c r="H647" i="2"/>
  <c r="H725" i="2"/>
  <c r="H1156" i="2"/>
  <c r="H1195" i="2"/>
  <c r="H1234" i="2"/>
  <c r="H60" i="2"/>
  <c r="K60" i="2" s="1"/>
  <c r="H687" i="2"/>
  <c r="H843" i="2"/>
  <c r="H453" i="2"/>
  <c r="K453" i="2" s="1"/>
  <c r="H492" i="2"/>
  <c r="H375" i="2"/>
  <c r="H1274" i="2"/>
  <c r="H1314" i="2"/>
  <c r="H921" i="2"/>
  <c r="H297" i="2"/>
  <c r="H882" i="2"/>
  <c r="H1001" i="2"/>
  <c r="H570" i="2"/>
  <c r="H531" i="2"/>
  <c r="H336" i="2"/>
  <c r="H258" i="2"/>
  <c r="H765" i="2"/>
  <c r="H99" i="2"/>
  <c r="H219" i="2"/>
  <c r="H414" i="2"/>
  <c r="H609" i="2"/>
  <c r="H648" i="2"/>
  <c r="H726" i="2"/>
  <c r="H804" i="2"/>
  <c r="H1157" i="2"/>
  <c r="H1196" i="2"/>
  <c r="H1235" i="2"/>
  <c r="H415" i="2"/>
  <c r="H61" i="2"/>
  <c r="H688" i="2"/>
  <c r="H844" i="2"/>
  <c r="H454" i="2"/>
  <c r="K454" i="2" s="1"/>
  <c r="H493" i="2"/>
  <c r="H376" i="2"/>
  <c r="H1275" i="2"/>
  <c r="H1315" i="2"/>
  <c r="H922" i="2"/>
  <c r="H298" i="2"/>
  <c r="H883" i="2"/>
  <c r="H1002" i="2"/>
  <c r="H571" i="2"/>
  <c r="H532" i="2"/>
  <c r="H337" i="2"/>
  <c r="H259" i="2"/>
  <c r="H766" i="2"/>
  <c r="H100" i="2"/>
  <c r="H220" i="2"/>
  <c r="H610" i="2"/>
  <c r="H649" i="2"/>
  <c r="H727" i="2"/>
  <c r="H805" i="2"/>
  <c r="H1158" i="2"/>
  <c r="H1197" i="2"/>
  <c r="H1236" i="2"/>
  <c r="H62" i="2"/>
  <c r="H689" i="2"/>
  <c r="H845" i="2"/>
  <c r="H455" i="2"/>
  <c r="K455" i="2" s="1"/>
  <c r="H494" i="2"/>
  <c r="H377" i="2"/>
  <c r="H101" i="2"/>
  <c r="H1276" i="2"/>
  <c r="H1316" i="2"/>
  <c r="H923" i="2"/>
  <c r="H299" i="2"/>
  <c r="H884" i="2"/>
  <c r="H1003" i="2"/>
  <c r="H572" i="2"/>
  <c r="H533" i="2"/>
  <c r="H338" i="2"/>
  <c r="H260" i="2"/>
  <c r="H767" i="2"/>
  <c r="H221" i="2"/>
  <c r="H416" i="2"/>
  <c r="H611" i="2"/>
  <c r="H650" i="2"/>
  <c r="H728" i="2"/>
  <c r="H806" i="2"/>
  <c r="H1159" i="2"/>
  <c r="H1198" i="2"/>
  <c r="H1237" i="2"/>
  <c r="H63" i="2"/>
  <c r="H690" i="2"/>
  <c r="H846" i="2"/>
  <c r="H456" i="2"/>
  <c r="K456" i="2" s="1"/>
  <c r="H495" i="2"/>
  <c r="H378" i="2"/>
  <c r="H1277" i="2"/>
  <c r="H1317" i="2"/>
  <c r="H924" i="2"/>
  <c r="H300" i="2"/>
  <c r="H885" i="2"/>
  <c r="H1004" i="2"/>
  <c r="H573" i="2"/>
  <c r="H534" i="2"/>
  <c r="H339" i="2"/>
  <c r="H261" i="2"/>
  <c r="H768" i="2"/>
  <c r="H102" i="2"/>
  <c r="H222" i="2"/>
  <c r="H417" i="2"/>
  <c r="H612" i="2"/>
  <c r="H651" i="2"/>
  <c r="H729" i="2"/>
  <c r="H807" i="2"/>
  <c r="H1160" i="2"/>
  <c r="H1199" i="2"/>
  <c r="H1238" i="2"/>
  <c r="H64" i="2"/>
  <c r="H691" i="2"/>
  <c r="H847" i="2"/>
  <c r="H457" i="2"/>
  <c r="K457" i="2" s="1"/>
  <c r="H496" i="2"/>
  <c r="H379" i="2"/>
  <c r="H1278" i="2"/>
  <c r="H1318" i="2"/>
  <c r="H925" i="2"/>
  <c r="H301" i="2"/>
  <c r="H886" i="2"/>
  <c r="H1005" i="2"/>
  <c r="H574" i="2"/>
  <c r="H535" i="2"/>
  <c r="H340" i="2"/>
  <c r="H262" i="2"/>
  <c r="H769" i="2"/>
  <c r="H103" i="2"/>
  <c r="H223" i="2"/>
  <c r="H418" i="2"/>
  <c r="H613" i="2"/>
  <c r="H652" i="2"/>
  <c r="H730" i="2"/>
  <c r="H808" i="2"/>
  <c r="H1161" i="2"/>
  <c r="H1200" i="2"/>
  <c r="H1239" i="2"/>
  <c r="H65" i="2"/>
  <c r="H692" i="2"/>
  <c r="H848" i="2"/>
  <c r="H458" i="2"/>
  <c r="K458" i="2" s="1"/>
  <c r="H497" i="2"/>
  <c r="H380" i="2"/>
  <c r="H302" i="2"/>
  <c r="H770" i="2"/>
  <c r="H104" i="2"/>
  <c r="H1240" i="2"/>
  <c r="H1279" i="2"/>
  <c r="H1319" i="2"/>
  <c r="H926" i="2"/>
  <c r="H887" i="2"/>
  <c r="H1006" i="2"/>
  <c r="H575" i="2"/>
  <c r="H536" i="2"/>
  <c r="H341" i="2"/>
  <c r="H263" i="2"/>
  <c r="H224" i="2"/>
  <c r="H419" i="2"/>
  <c r="H614" i="2"/>
  <c r="H653" i="2"/>
  <c r="H731" i="2"/>
  <c r="H809" i="2"/>
  <c r="H1162" i="2"/>
  <c r="H1201" i="2"/>
  <c r="H66" i="2"/>
  <c r="H693" i="2"/>
  <c r="H849" i="2"/>
  <c r="H459" i="2"/>
  <c r="K459" i="2" s="1"/>
  <c r="H498" i="2"/>
  <c r="H381" i="2"/>
  <c r="H771" i="2"/>
  <c r="H810" i="2"/>
  <c r="H105" i="2"/>
  <c r="H1280" i="2"/>
  <c r="H1320" i="2"/>
  <c r="H927" i="2"/>
  <c r="H303" i="2"/>
  <c r="H888" i="2"/>
  <c r="H1007" i="2"/>
  <c r="H576" i="2"/>
  <c r="H537" i="2"/>
  <c r="H342" i="2"/>
  <c r="H264" i="2"/>
  <c r="H225" i="2"/>
  <c r="H420" i="2"/>
  <c r="H615" i="2"/>
  <c r="H654" i="2"/>
  <c r="H732" i="2"/>
  <c r="H1163" i="2"/>
  <c r="H1202" i="2"/>
  <c r="H1241" i="2"/>
  <c r="H67" i="2"/>
  <c r="J67" i="2" s="1"/>
  <c r="H694" i="2"/>
  <c r="H850" i="2"/>
  <c r="H460" i="2"/>
  <c r="K460" i="2" s="1"/>
  <c r="H499" i="2"/>
  <c r="H382" i="2"/>
  <c r="H811" i="2"/>
  <c r="H106" i="2"/>
  <c r="H1281" i="2"/>
  <c r="H1321" i="2"/>
  <c r="H928" i="2"/>
  <c r="H304" i="2"/>
  <c r="H889" i="2"/>
  <c r="H1008" i="2"/>
  <c r="H577" i="2"/>
  <c r="H538" i="2"/>
  <c r="H343" i="2"/>
  <c r="H265" i="2"/>
  <c r="H772" i="2"/>
  <c r="H226" i="2"/>
  <c r="H421" i="2"/>
  <c r="H616" i="2"/>
  <c r="H655" i="2"/>
  <c r="H733" i="2"/>
  <c r="H1164" i="2"/>
  <c r="H1203" i="2"/>
  <c r="H1242" i="2"/>
  <c r="H68" i="2"/>
  <c r="H695" i="2"/>
  <c r="H851" i="2"/>
  <c r="H461" i="2"/>
  <c r="K461" i="2" s="1"/>
  <c r="H500" i="2"/>
  <c r="H383" i="2"/>
  <c r="H812" i="2"/>
  <c r="H107" i="2"/>
  <c r="H1282" i="2"/>
  <c r="H1322" i="2"/>
  <c r="H929" i="2"/>
  <c r="H305" i="2"/>
  <c r="H890" i="2"/>
  <c r="H1009" i="2"/>
  <c r="H578" i="2"/>
  <c r="H539" i="2"/>
  <c r="H344" i="2"/>
  <c r="H266" i="2"/>
  <c r="H773" i="2"/>
  <c r="H227" i="2"/>
  <c r="H422" i="2"/>
  <c r="H617" i="2"/>
  <c r="H656" i="2"/>
  <c r="H734" i="2"/>
  <c r="H1165" i="2"/>
  <c r="H1204" i="2"/>
  <c r="H1243" i="2"/>
  <c r="H69" i="2"/>
  <c r="H696" i="2"/>
  <c r="H852" i="2"/>
  <c r="H462" i="2"/>
  <c r="K462" i="2" s="1"/>
  <c r="H501" i="2"/>
  <c r="H384" i="2"/>
  <c r="H813" i="2"/>
  <c r="H108" i="2"/>
  <c r="H1283" i="2"/>
  <c r="H1323" i="2"/>
  <c r="H930" i="2"/>
  <c r="H306" i="2"/>
  <c r="H891" i="2"/>
  <c r="H1010" i="2"/>
  <c r="H579" i="2"/>
  <c r="H540" i="2"/>
  <c r="H345" i="2"/>
  <c r="H267" i="2"/>
  <c r="H774" i="2"/>
  <c r="H228" i="2"/>
  <c r="H423" i="2"/>
  <c r="H618" i="2"/>
  <c r="H657" i="2"/>
  <c r="H735" i="2"/>
  <c r="H1166" i="2"/>
  <c r="H1205" i="2"/>
  <c r="H1244" i="2"/>
  <c r="H70" i="2"/>
  <c r="H697" i="2"/>
  <c r="H853" i="2"/>
  <c r="H463" i="2"/>
  <c r="K463" i="2" s="1"/>
  <c r="H502" i="2"/>
  <c r="H385" i="2"/>
  <c r="H109" i="2"/>
  <c r="H1167" i="2"/>
  <c r="H1284" i="2"/>
  <c r="H1324" i="2"/>
  <c r="H931" i="2"/>
  <c r="H307" i="2"/>
  <c r="H892" i="2"/>
  <c r="H1011" i="2"/>
  <c r="H580" i="2"/>
  <c r="H541" i="2"/>
  <c r="H346" i="2"/>
  <c r="H268" i="2"/>
  <c r="H775" i="2"/>
  <c r="H229" i="2"/>
  <c r="H424" i="2"/>
  <c r="H619" i="2"/>
  <c r="H658" i="2"/>
  <c r="H736" i="2"/>
  <c r="H814" i="2"/>
  <c r="H1206" i="2"/>
  <c r="H1245" i="2"/>
  <c r="H71" i="2"/>
  <c r="H698" i="2"/>
  <c r="H854" i="2"/>
  <c r="H464" i="2"/>
  <c r="K464" i="2" s="1"/>
  <c r="H503" i="2"/>
  <c r="H386" i="2"/>
  <c r="H110" i="2"/>
  <c r="H1285" i="2"/>
  <c r="H1325" i="2"/>
  <c r="H932" i="2"/>
  <c r="H308" i="2"/>
  <c r="H893" i="2"/>
  <c r="H1012" i="2"/>
  <c r="H581" i="2"/>
  <c r="H542" i="2"/>
  <c r="H347" i="2"/>
  <c r="H269" i="2"/>
  <c r="H776" i="2"/>
  <c r="H230" i="2"/>
  <c r="H425" i="2"/>
  <c r="H620" i="2"/>
  <c r="H659" i="2"/>
  <c r="H737" i="2"/>
  <c r="H815" i="2"/>
  <c r="H1168" i="2"/>
  <c r="H1207" i="2"/>
  <c r="H1246" i="2"/>
  <c r="N431" i="2"/>
  <c r="E1305" i="2"/>
  <c r="G1305" i="2"/>
  <c r="G1306" i="2"/>
  <c r="E1306" i="2"/>
  <c r="G1307" i="2"/>
  <c r="E1307" i="2"/>
  <c r="G1308" i="2"/>
  <c r="E1308" i="2"/>
  <c r="G1309" i="2"/>
  <c r="E1309" i="2"/>
  <c r="G1310" i="2"/>
  <c r="E1310" i="2"/>
  <c r="G1311" i="2"/>
  <c r="E1311" i="2"/>
  <c r="G1312" i="2"/>
  <c r="E1312" i="2"/>
  <c r="G1313" i="2"/>
  <c r="E1313" i="2"/>
  <c r="G1314" i="2"/>
  <c r="E1314" i="2"/>
  <c r="G1315" i="2"/>
  <c r="E1315" i="2"/>
  <c r="G1316" i="2"/>
  <c r="E1316" i="2"/>
  <c r="G1317" i="2"/>
  <c r="E1317" i="2"/>
  <c r="G1318" i="2"/>
  <c r="E1318" i="2"/>
  <c r="G1319" i="2"/>
  <c r="E1319" i="2"/>
  <c r="G1320" i="2"/>
  <c r="E1320" i="2"/>
  <c r="G1321" i="2"/>
  <c r="E1321" i="2"/>
  <c r="G1322" i="2"/>
  <c r="E1322" i="2"/>
  <c r="G1323" i="2"/>
  <c r="E1323" i="2"/>
  <c r="G1324" i="2"/>
  <c r="E1324" i="2"/>
  <c r="G1325" i="2"/>
  <c r="E1325" i="2"/>
  <c r="F1326" i="2"/>
  <c r="D1326" i="2"/>
  <c r="B1305" i="2"/>
  <c r="B1306" i="2"/>
  <c r="B1307" i="2"/>
  <c r="B1308" i="2"/>
  <c r="B1309" i="2"/>
  <c r="B1310" i="2"/>
  <c r="B1311" i="2"/>
  <c r="B1312" i="2"/>
  <c r="B1313" i="2"/>
  <c r="B1314" i="2"/>
  <c r="B1315" i="2"/>
  <c r="B1316" i="2"/>
  <c r="B1317" i="2"/>
  <c r="B1318" i="2"/>
  <c r="B1319" i="2"/>
  <c r="B1320" i="2"/>
  <c r="B1321" i="2"/>
  <c r="B1322" i="2"/>
  <c r="B1323" i="2"/>
  <c r="B1324" i="2"/>
  <c r="B1325" i="2"/>
  <c r="E1265" i="2"/>
  <c r="G1265" i="2"/>
  <c r="G1266" i="2"/>
  <c r="E1266" i="2"/>
  <c r="G1267" i="2"/>
  <c r="E1267" i="2"/>
  <c r="G1268" i="2"/>
  <c r="E1268" i="2"/>
  <c r="G1269" i="2"/>
  <c r="E1269" i="2"/>
  <c r="G1270" i="2"/>
  <c r="E1270" i="2"/>
  <c r="G1271" i="2"/>
  <c r="E1271" i="2"/>
  <c r="G1272" i="2"/>
  <c r="E1272" i="2"/>
  <c r="G1273" i="2"/>
  <c r="E1273" i="2"/>
  <c r="G1274" i="2"/>
  <c r="E1274" i="2"/>
  <c r="G1275" i="2"/>
  <c r="E1275" i="2"/>
  <c r="G1276" i="2"/>
  <c r="E1276" i="2"/>
  <c r="G1277" i="2"/>
  <c r="E1277" i="2"/>
  <c r="G1278" i="2"/>
  <c r="E1278" i="2"/>
  <c r="G1279" i="2"/>
  <c r="E1279" i="2"/>
  <c r="G1280" i="2"/>
  <c r="E1280" i="2"/>
  <c r="G1281" i="2"/>
  <c r="E1281" i="2"/>
  <c r="G1282" i="2"/>
  <c r="E1282" i="2"/>
  <c r="G1283" i="2"/>
  <c r="E1283" i="2"/>
  <c r="G1284" i="2"/>
  <c r="E1284" i="2"/>
  <c r="G1285" i="2"/>
  <c r="E1285" i="2"/>
  <c r="F1286" i="2"/>
  <c r="D1286" i="2"/>
  <c r="B1265" i="2"/>
  <c r="B1266" i="2"/>
  <c r="B1267" i="2"/>
  <c r="B1268" i="2"/>
  <c r="B1269" i="2"/>
  <c r="B1270" i="2"/>
  <c r="B1271" i="2"/>
  <c r="B1272" i="2"/>
  <c r="B1273" i="2"/>
  <c r="B1274" i="2"/>
  <c r="B1275" i="2"/>
  <c r="B1276" i="2"/>
  <c r="B1277" i="2"/>
  <c r="B1278" i="2"/>
  <c r="B1279" i="2"/>
  <c r="B1280" i="2"/>
  <c r="B1281" i="2"/>
  <c r="B1282" i="2"/>
  <c r="B1283" i="2"/>
  <c r="B1284" i="2"/>
  <c r="B1285" i="2"/>
  <c r="E1226" i="2"/>
  <c r="G1226" i="2"/>
  <c r="G1227" i="2"/>
  <c r="E1227" i="2"/>
  <c r="G1228" i="2"/>
  <c r="E1228" i="2"/>
  <c r="G1229" i="2"/>
  <c r="E1229" i="2"/>
  <c r="G1230" i="2"/>
  <c r="E1230" i="2"/>
  <c r="G1231" i="2"/>
  <c r="E1231" i="2"/>
  <c r="G1232" i="2"/>
  <c r="E1232" i="2"/>
  <c r="G1233" i="2"/>
  <c r="E1233" i="2"/>
  <c r="G1234" i="2"/>
  <c r="E1234" i="2"/>
  <c r="G1235" i="2"/>
  <c r="E1235" i="2"/>
  <c r="G1236" i="2"/>
  <c r="E1236" i="2"/>
  <c r="G1237" i="2"/>
  <c r="E1237" i="2"/>
  <c r="G1238" i="2"/>
  <c r="E1238" i="2"/>
  <c r="G1239" i="2"/>
  <c r="E1239" i="2"/>
  <c r="G1240" i="2"/>
  <c r="E1240" i="2"/>
  <c r="G1241" i="2"/>
  <c r="E1241" i="2"/>
  <c r="G1242" i="2"/>
  <c r="E1242" i="2"/>
  <c r="G1243" i="2"/>
  <c r="E1243" i="2"/>
  <c r="G1244" i="2"/>
  <c r="E1244" i="2"/>
  <c r="G1245" i="2"/>
  <c r="E1245" i="2"/>
  <c r="G1246" i="2"/>
  <c r="E1246" i="2"/>
  <c r="F1247" i="2"/>
  <c r="D1247" i="2"/>
  <c r="B1226" i="2"/>
  <c r="B1227" i="2"/>
  <c r="B1228" i="2"/>
  <c r="B1229" i="2"/>
  <c r="B1230" i="2"/>
  <c r="B1231" i="2"/>
  <c r="B1232" i="2"/>
  <c r="B1233" i="2"/>
  <c r="B1234" i="2"/>
  <c r="B1235" i="2"/>
  <c r="B1236" i="2"/>
  <c r="B1237" i="2"/>
  <c r="B1238" i="2"/>
  <c r="B1239" i="2"/>
  <c r="B1240" i="2"/>
  <c r="B1241" i="2"/>
  <c r="B1242" i="2"/>
  <c r="B1243" i="2"/>
  <c r="B1244" i="2"/>
  <c r="B1245" i="2"/>
  <c r="B1246" i="2"/>
  <c r="E1187" i="2"/>
  <c r="G1187" i="2"/>
  <c r="G1188" i="2"/>
  <c r="E1188" i="2"/>
  <c r="G1189" i="2"/>
  <c r="E1189" i="2"/>
  <c r="G1190" i="2"/>
  <c r="E1190" i="2"/>
  <c r="G1191" i="2"/>
  <c r="E1191" i="2"/>
  <c r="G1192" i="2"/>
  <c r="E1192" i="2"/>
  <c r="G1193" i="2"/>
  <c r="E1193" i="2"/>
  <c r="G1194" i="2"/>
  <c r="E1194" i="2"/>
  <c r="G1195" i="2"/>
  <c r="E1195" i="2"/>
  <c r="G1196" i="2"/>
  <c r="E1196" i="2"/>
  <c r="G1197" i="2"/>
  <c r="E1197" i="2"/>
  <c r="G1198" i="2"/>
  <c r="E1198" i="2"/>
  <c r="G1199" i="2"/>
  <c r="E1199" i="2"/>
  <c r="G1200" i="2"/>
  <c r="E1200" i="2"/>
  <c r="G1201" i="2"/>
  <c r="E1201" i="2"/>
  <c r="G1202" i="2"/>
  <c r="E1202" i="2"/>
  <c r="G1203" i="2"/>
  <c r="E1203" i="2"/>
  <c r="G1204" i="2"/>
  <c r="E1204" i="2"/>
  <c r="G1205" i="2"/>
  <c r="E1205" i="2"/>
  <c r="G1206" i="2"/>
  <c r="E1206" i="2"/>
  <c r="G1207" i="2"/>
  <c r="E1207" i="2"/>
  <c r="F1208" i="2"/>
  <c r="D1208" i="2"/>
  <c r="B1187" i="2"/>
  <c r="B1188" i="2"/>
  <c r="B1189" i="2"/>
  <c r="B1190" i="2"/>
  <c r="B1191" i="2"/>
  <c r="B1192" i="2"/>
  <c r="B1193" i="2"/>
  <c r="B1194" i="2"/>
  <c r="B1195" i="2"/>
  <c r="B1196" i="2"/>
  <c r="B1197" i="2"/>
  <c r="B1198" i="2"/>
  <c r="B1199" i="2"/>
  <c r="B1200" i="2"/>
  <c r="B1201" i="2"/>
  <c r="B1202" i="2"/>
  <c r="B1203" i="2"/>
  <c r="B1204" i="2"/>
  <c r="B1205" i="2"/>
  <c r="B1206" i="2"/>
  <c r="B1207" i="2"/>
  <c r="E1148" i="2"/>
  <c r="G1148" i="2"/>
  <c r="G1149" i="2"/>
  <c r="E1149" i="2"/>
  <c r="G1150" i="2"/>
  <c r="E1150" i="2"/>
  <c r="G1151" i="2"/>
  <c r="E1151" i="2"/>
  <c r="G1152" i="2"/>
  <c r="E1152" i="2"/>
  <c r="G1153" i="2"/>
  <c r="E1153" i="2"/>
  <c r="G1154" i="2"/>
  <c r="E1154" i="2"/>
  <c r="G1155" i="2"/>
  <c r="E1155" i="2"/>
  <c r="G1156" i="2"/>
  <c r="E1156" i="2"/>
  <c r="G1157" i="2"/>
  <c r="E1157" i="2"/>
  <c r="G1158" i="2"/>
  <c r="E1158" i="2"/>
  <c r="G1159" i="2"/>
  <c r="E1159" i="2"/>
  <c r="G1160" i="2"/>
  <c r="E1160" i="2"/>
  <c r="G1161" i="2"/>
  <c r="E1161" i="2"/>
  <c r="G1162" i="2"/>
  <c r="E1162" i="2"/>
  <c r="G1163" i="2"/>
  <c r="E1163" i="2"/>
  <c r="G1164" i="2"/>
  <c r="E1164" i="2"/>
  <c r="G1165" i="2"/>
  <c r="E1165" i="2"/>
  <c r="G1166" i="2"/>
  <c r="E1166" i="2"/>
  <c r="G1167" i="2"/>
  <c r="E1167" i="2"/>
  <c r="G1168" i="2"/>
  <c r="E1168" i="2"/>
  <c r="F1169" i="2"/>
  <c r="D1169" i="2"/>
  <c r="B1148" i="2"/>
  <c r="B1149" i="2"/>
  <c r="B1150" i="2"/>
  <c r="B1151" i="2"/>
  <c r="B1152" i="2"/>
  <c r="B1153" i="2"/>
  <c r="B1154" i="2"/>
  <c r="B1155" i="2"/>
  <c r="B1156" i="2"/>
  <c r="B1157" i="2"/>
  <c r="B1158" i="2"/>
  <c r="B1159" i="2"/>
  <c r="B1160" i="2"/>
  <c r="B1161" i="2"/>
  <c r="B1162" i="2"/>
  <c r="B1163" i="2"/>
  <c r="B1164" i="2"/>
  <c r="B1165" i="2"/>
  <c r="B1166" i="2"/>
  <c r="B1167" i="2"/>
  <c r="B1168" i="2"/>
  <c r="G1109" i="2"/>
  <c r="G1110" i="2"/>
  <c r="G1111" i="2"/>
  <c r="G1112" i="2"/>
  <c r="G1113" i="2"/>
  <c r="G1114" i="2"/>
  <c r="G1115" i="2"/>
  <c r="G1116" i="2"/>
  <c r="G1117" i="2"/>
  <c r="G1118" i="2"/>
  <c r="G1119" i="2"/>
  <c r="G1120" i="2"/>
  <c r="G1121" i="2"/>
  <c r="G1122" i="2"/>
  <c r="G1123" i="2"/>
  <c r="G1125" i="2"/>
  <c r="G1126" i="2"/>
  <c r="G1128" i="2"/>
  <c r="G1129" i="2"/>
  <c r="B1109" i="2"/>
  <c r="B1110" i="2"/>
  <c r="B1111" i="2"/>
  <c r="B1112" i="2"/>
  <c r="B1113" i="2"/>
  <c r="B1114" i="2"/>
  <c r="B1115" i="2"/>
  <c r="B1116" i="2"/>
  <c r="B1117" i="2"/>
  <c r="B1118" i="2"/>
  <c r="B1119" i="2"/>
  <c r="B1120" i="2"/>
  <c r="B1121" i="2"/>
  <c r="B1122" i="2"/>
  <c r="B1123" i="2"/>
  <c r="B1124" i="2"/>
  <c r="B1125" i="2"/>
  <c r="B1126" i="2"/>
  <c r="B1127" i="2"/>
  <c r="B1128" i="2"/>
  <c r="B1129" i="2"/>
  <c r="G1070" i="2"/>
  <c r="G1071" i="2"/>
  <c r="G1072" i="2"/>
  <c r="G1073" i="2"/>
  <c r="G1074" i="2"/>
  <c r="G1075" i="2"/>
  <c r="G1076" i="2"/>
  <c r="G1077" i="2"/>
  <c r="G1078" i="2"/>
  <c r="G1079" i="2"/>
  <c r="G1080" i="2"/>
  <c r="G1081" i="2"/>
  <c r="G1082" i="2"/>
  <c r="G1083" i="2"/>
  <c r="G1084" i="2"/>
  <c r="G1086" i="2"/>
  <c r="G1087" i="2"/>
  <c r="G1088" i="2"/>
  <c r="G1089" i="2"/>
  <c r="G1090" i="2"/>
  <c r="B1070" i="2"/>
  <c r="B1071" i="2"/>
  <c r="B1072" i="2"/>
  <c r="B1073" i="2"/>
  <c r="B1074" i="2"/>
  <c r="B1075" i="2"/>
  <c r="B1076" i="2"/>
  <c r="B1077" i="2"/>
  <c r="B1078" i="2"/>
  <c r="B1079" i="2"/>
  <c r="B1080" i="2"/>
  <c r="B1081" i="2"/>
  <c r="B1082" i="2"/>
  <c r="B1083" i="2"/>
  <c r="B1084" i="2"/>
  <c r="B1085" i="2"/>
  <c r="B1086" i="2"/>
  <c r="B1087" i="2"/>
  <c r="B1088" i="2"/>
  <c r="B1089" i="2"/>
  <c r="B1090" i="2"/>
  <c r="E795" i="2"/>
  <c r="G795" i="2"/>
  <c r="G796" i="2"/>
  <c r="E796" i="2"/>
  <c r="G797" i="2"/>
  <c r="E797" i="2"/>
  <c r="G798" i="2"/>
  <c r="E798" i="2"/>
  <c r="G799" i="2"/>
  <c r="E799" i="2"/>
  <c r="G800" i="2"/>
  <c r="E800" i="2"/>
  <c r="G801" i="2"/>
  <c r="E801" i="2"/>
  <c r="G802" i="2"/>
  <c r="E802" i="2"/>
  <c r="G803" i="2"/>
  <c r="E803" i="2"/>
  <c r="G804" i="2"/>
  <c r="E804" i="2"/>
  <c r="G805" i="2"/>
  <c r="E805" i="2"/>
  <c r="G806" i="2"/>
  <c r="E806" i="2"/>
  <c r="G807" i="2"/>
  <c r="E807" i="2"/>
  <c r="G808" i="2"/>
  <c r="E808" i="2"/>
  <c r="G809" i="2"/>
  <c r="E809" i="2"/>
  <c r="G810" i="2"/>
  <c r="E810" i="2"/>
  <c r="G811" i="2"/>
  <c r="E811" i="2"/>
  <c r="G812" i="2"/>
  <c r="E812" i="2"/>
  <c r="G813" i="2"/>
  <c r="E813" i="2"/>
  <c r="G814" i="2"/>
  <c r="E814" i="2"/>
  <c r="G815" i="2"/>
  <c r="E815" i="2"/>
  <c r="F816" i="2"/>
  <c r="D816" i="2"/>
  <c r="B795" i="2"/>
  <c r="B796" i="2"/>
  <c r="B797" i="2"/>
  <c r="B798" i="2"/>
  <c r="B799" i="2"/>
  <c r="B800" i="2"/>
  <c r="B801" i="2"/>
  <c r="B802" i="2"/>
  <c r="B803" i="2"/>
  <c r="B804" i="2"/>
  <c r="B805" i="2"/>
  <c r="B806" i="2"/>
  <c r="B807" i="2"/>
  <c r="B808" i="2"/>
  <c r="B809" i="2"/>
  <c r="B810" i="2"/>
  <c r="B811" i="2"/>
  <c r="B812" i="2"/>
  <c r="B813" i="2"/>
  <c r="B814" i="2"/>
  <c r="B815" i="2"/>
  <c r="E756" i="2"/>
  <c r="G756" i="2"/>
  <c r="G757" i="2"/>
  <c r="E757" i="2"/>
  <c r="G758" i="2"/>
  <c r="E758" i="2"/>
  <c r="G759" i="2"/>
  <c r="E759" i="2"/>
  <c r="G760" i="2"/>
  <c r="E760" i="2"/>
  <c r="G761" i="2"/>
  <c r="E761" i="2"/>
  <c r="G762" i="2"/>
  <c r="E762" i="2"/>
  <c r="G763" i="2"/>
  <c r="E763" i="2"/>
  <c r="G764" i="2"/>
  <c r="E764" i="2"/>
  <c r="G765" i="2"/>
  <c r="E765" i="2"/>
  <c r="G766" i="2"/>
  <c r="E766" i="2"/>
  <c r="G767" i="2"/>
  <c r="E767" i="2"/>
  <c r="G768" i="2"/>
  <c r="E768" i="2"/>
  <c r="G769" i="2"/>
  <c r="E769" i="2"/>
  <c r="G770" i="2"/>
  <c r="E770" i="2"/>
  <c r="G771" i="2"/>
  <c r="E771" i="2"/>
  <c r="G772" i="2"/>
  <c r="E772" i="2"/>
  <c r="G773" i="2"/>
  <c r="E773" i="2"/>
  <c r="G774" i="2"/>
  <c r="E774" i="2"/>
  <c r="G775" i="2"/>
  <c r="E775" i="2"/>
  <c r="G776" i="2"/>
  <c r="E776" i="2"/>
  <c r="F777" i="2"/>
  <c r="D777" i="2"/>
  <c r="B756" i="2"/>
  <c r="B757" i="2"/>
  <c r="B758" i="2"/>
  <c r="B759" i="2"/>
  <c r="B760" i="2"/>
  <c r="B761" i="2"/>
  <c r="B762" i="2"/>
  <c r="B763" i="2"/>
  <c r="B764" i="2"/>
  <c r="B765" i="2"/>
  <c r="B766" i="2"/>
  <c r="B767" i="2"/>
  <c r="B768" i="2"/>
  <c r="B769" i="2"/>
  <c r="B770" i="2"/>
  <c r="B771" i="2"/>
  <c r="B772" i="2"/>
  <c r="B773" i="2"/>
  <c r="B774" i="2"/>
  <c r="B775" i="2"/>
  <c r="B776" i="2"/>
  <c r="E678" i="2"/>
  <c r="G678" i="2"/>
  <c r="G679" i="2"/>
  <c r="E679" i="2"/>
  <c r="G680" i="2"/>
  <c r="E680" i="2"/>
  <c r="G681" i="2"/>
  <c r="E681" i="2"/>
  <c r="G682" i="2"/>
  <c r="E682" i="2"/>
  <c r="G683" i="2"/>
  <c r="E683" i="2"/>
  <c r="G684" i="2"/>
  <c r="E684" i="2"/>
  <c r="G685" i="2"/>
  <c r="E685" i="2"/>
  <c r="G686" i="2"/>
  <c r="E686" i="2"/>
  <c r="G687" i="2"/>
  <c r="E687" i="2"/>
  <c r="G688" i="2"/>
  <c r="E688" i="2"/>
  <c r="G689" i="2"/>
  <c r="E689" i="2"/>
  <c r="G690" i="2"/>
  <c r="E690" i="2"/>
  <c r="G691" i="2"/>
  <c r="E691" i="2"/>
  <c r="G692" i="2"/>
  <c r="E692" i="2"/>
  <c r="G693" i="2"/>
  <c r="E693" i="2"/>
  <c r="G694" i="2"/>
  <c r="E694" i="2"/>
  <c r="G695" i="2"/>
  <c r="E695" i="2"/>
  <c r="G696" i="2"/>
  <c r="E696" i="2"/>
  <c r="G697" i="2"/>
  <c r="E697" i="2"/>
  <c r="G698" i="2"/>
  <c r="E698" i="2"/>
  <c r="F699" i="2"/>
  <c r="D699" i="2"/>
  <c r="B678" i="2"/>
  <c r="B679" i="2"/>
  <c r="B680" i="2"/>
  <c r="B681" i="2"/>
  <c r="B682" i="2"/>
  <c r="B683" i="2"/>
  <c r="B684" i="2"/>
  <c r="B685" i="2"/>
  <c r="B686" i="2"/>
  <c r="B687" i="2"/>
  <c r="B688" i="2"/>
  <c r="B689" i="2"/>
  <c r="B690" i="2"/>
  <c r="B691" i="2"/>
  <c r="B692" i="2"/>
  <c r="B693" i="2"/>
  <c r="B694" i="2"/>
  <c r="B695" i="2"/>
  <c r="B696" i="2"/>
  <c r="B697" i="2"/>
  <c r="B698" i="2"/>
  <c r="E366" i="2"/>
  <c r="G366" i="2"/>
  <c r="G367" i="2"/>
  <c r="E367" i="2"/>
  <c r="G368" i="2"/>
  <c r="E368" i="2"/>
  <c r="G369" i="2"/>
  <c r="E369" i="2"/>
  <c r="G370" i="2"/>
  <c r="E370" i="2"/>
  <c r="G371" i="2"/>
  <c r="E371" i="2"/>
  <c r="G372" i="2"/>
  <c r="E372" i="2"/>
  <c r="G373" i="2"/>
  <c r="E373" i="2"/>
  <c r="G374" i="2"/>
  <c r="E374" i="2"/>
  <c r="G375" i="2"/>
  <c r="E375" i="2"/>
  <c r="G376" i="2"/>
  <c r="E376" i="2"/>
  <c r="G377" i="2"/>
  <c r="E377" i="2"/>
  <c r="G378" i="2"/>
  <c r="E378" i="2"/>
  <c r="G379" i="2"/>
  <c r="E379" i="2"/>
  <c r="G380" i="2"/>
  <c r="E380" i="2"/>
  <c r="G381" i="2"/>
  <c r="E381" i="2"/>
  <c r="G382" i="2"/>
  <c r="E382" i="2"/>
  <c r="G383" i="2"/>
  <c r="E383" i="2"/>
  <c r="G384" i="2"/>
  <c r="E384" i="2"/>
  <c r="G385" i="2"/>
  <c r="E385" i="2"/>
  <c r="G386" i="2"/>
  <c r="E386" i="2"/>
  <c r="F387" i="2"/>
  <c r="D387" i="2"/>
  <c r="B366" i="2"/>
  <c r="B367" i="2"/>
  <c r="B368" i="2"/>
  <c r="B369" i="2"/>
  <c r="B370" i="2"/>
  <c r="B371" i="2"/>
  <c r="B372" i="2"/>
  <c r="B373" i="2"/>
  <c r="B374" i="2"/>
  <c r="B375" i="2"/>
  <c r="B376" i="2"/>
  <c r="B377" i="2"/>
  <c r="B378" i="2"/>
  <c r="B379" i="2"/>
  <c r="B380" i="2"/>
  <c r="B381" i="2"/>
  <c r="B382" i="2"/>
  <c r="B383" i="2"/>
  <c r="B384" i="2"/>
  <c r="B385" i="2"/>
  <c r="B386" i="2"/>
  <c r="E90" i="2"/>
  <c r="G90" i="2"/>
  <c r="G91" i="2"/>
  <c r="E91" i="2"/>
  <c r="G93" i="2"/>
  <c r="E93" i="2"/>
  <c r="G94" i="2"/>
  <c r="E94" i="2"/>
  <c r="G95" i="2"/>
  <c r="E95" i="2"/>
  <c r="G96" i="2"/>
  <c r="E96" i="2"/>
  <c r="G97" i="2"/>
  <c r="E97" i="2"/>
  <c r="G98" i="2"/>
  <c r="E98" i="2"/>
  <c r="G99" i="2"/>
  <c r="E99" i="2"/>
  <c r="G100" i="2"/>
  <c r="E100" i="2"/>
  <c r="G101" i="2"/>
  <c r="E101" i="2"/>
  <c r="G102" i="2"/>
  <c r="E102" i="2"/>
  <c r="G103" i="2"/>
  <c r="E103" i="2"/>
  <c r="G104" i="2"/>
  <c r="E104" i="2"/>
  <c r="G105" i="2"/>
  <c r="E105" i="2"/>
  <c r="G106" i="2"/>
  <c r="E106" i="2"/>
  <c r="G107" i="2"/>
  <c r="E107" i="2"/>
  <c r="G108" i="2"/>
  <c r="E108" i="2"/>
  <c r="G109" i="2"/>
  <c r="E109" i="2"/>
  <c r="G110" i="2"/>
  <c r="E110" i="2"/>
  <c r="F111" i="2"/>
  <c r="D111" i="2"/>
  <c r="B90" i="2"/>
  <c r="B91" i="2"/>
  <c r="B92" i="2"/>
  <c r="B93" i="2"/>
  <c r="B94" i="2"/>
  <c r="B95" i="2"/>
  <c r="B96" i="2"/>
  <c r="B97" i="2"/>
  <c r="B98" i="2"/>
  <c r="B99" i="2"/>
  <c r="B100" i="2"/>
  <c r="B101" i="2"/>
  <c r="B102" i="2"/>
  <c r="B103" i="2"/>
  <c r="B104" i="2"/>
  <c r="B105" i="2"/>
  <c r="B106" i="2"/>
  <c r="B107" i="2"/>
  <c r="B108" i="2"/>
  <c r="B109" i="2"/>
  <c r="B110" i="2"/>
  <c r="E415" i="2"/>
  <c r="E61" i="2"/>
  <c r="E844" i="2"/>
  <c r="E454" i="2"/>
  <c r="E493" i="2"/>
  <c r="E259" i="2"/>
  <c r="E610" i="2"/>
  <c r="E298" i="2"/>
  <c r="E220" i="2"/>
  <c r="E337" i="2"/>
  <c r="E532" i="2"/>
  <c r="E571" i="2"/>
  <c r="E649" i="2"/>
  <c r="E727" i="2"/>
  <c r="E883" i="2"/>
  <c r="E922" i="2"/>
  <c r="E1002" i="2"/>
  <c r="G51" i="2"/>
  <c r="G52" i="2"/>
  <c r="E52" i="2"/>
  <c r="E53" i="2"/>
  <c r="I53" i="2" s="1"/>
  <c r="G54" i="2"/>
  <c r="E54" i="2"/>
  <c r="G55" i="2"/>
  <c r="E55" i="2"/>
  <c r="G56" i="2"/>
  <c r="E56" i="2"/>
  <c r="G57" i="2"/>
  <c r="E57" i="2"/>
  <c r="G58" i="2"/>
  <c r="E58" i="2"/>
  <c r="G59" i="2"/>
  <c r="E59" i="2"/>
  <c r="G60" i="2"/>
  <c r="E60" i="2"/>
  <c r="G61" i="2"/>
  <c r="G62" i="2"/>
  <c r="E62" i="2"/>
  <c r="G63" i="2"/>
  <c r="E63" i="2"/>
  <c r="G64" i="2"/>
  <c r="E64" i="2"/>
  <c r="G65" i="2"/>
  <c r="E65" i="2"/>
  <c r="G66" i="2"/>
  <c r="E66" i="2"/>
  <c r="G67" i="2"/>
  <c r="E67" i="2"/>
  <c r="G68" i="2"/>
  <c r="E68" i="2"/>
  <c r="G69" i="2"/>
  <c r="E69" i="2"/>
  <c r="G70" i="2"/>
  <c r="E70" i="2"/>
  <c r="G71" i="2"/>
  <c r="E71" i="2"/>
  <c r="F72" i="2"/>
  <c r="D72" i="2"/>
  <c r="B51" i="2"/>
  <c r="B52" i="2"/>
  <c r="B53" i="2"/>
  <c r="B54" i="2"/>
  <c r="B55" i="2"/>
  <c r="B56" i="2"/>
  <c r="B57" i="2"/>
  <c r="B58" i="2"/>
  <c r="B59" i="2"/>
  <c r="B60" i="2"/>
  <c r="B61" i="2"/>
  <c r="B62" i="2"/>
  <c r="B63" i="2"/>
  <c r="B64" i="2"/>
  <c r="B65" i="2"/>
  <c r="B66" i="2"/>
  <c r="B67" i="2"/>
  <c r="B68" i="2"/>
  <c r="B69" i="2"/>
  <c r="B70" i="2"/>
  <c r="B71" i="2"/>
  <c r="E834" i="2"/>
  <c r="G834" i="2"/>
  <c r="G835" i="2"/>
  <c r="E835" i="2"/>
  <c r="G836" i="2"/>
  <c r="E836" i="2"/>
  <c r="G837" i="2"/>
  <c r="E837" i="2"/>
  <c r="G838" i="2"/>
  <c r="E838" i="2"/>
  <c r="G839" i="2"/>
  <c r="E839" i="2"/>
  <c r="G840" i="2"/>
  <c r="E840" i="2"/>
  <c r="G841" i="2"/>
  <c r="E841" i="2"/>
  <c r="G842" i="2"/>
  <c r="E842" i="2"/>
  <c r="G843" i="2"/>
  <c r="E843" i="2"/>
  <c r="G844" i="2"/>
  <c r="G845" i="2"/>
  <c r="E845" i="2"/>
  <c r="G846" i="2"/>
  <c r="E846" i="2"/>
  <c r="G847" i="2"/>
  <c r="E847" i="2"/>
  <c r="G848" i="2"/>
  <c r="E848" i="2"/>
  <c r="G849" i="2"/>
  <c r="E849" i="2"/>
  <c r="G850" i="2"/>
  <c r="E850" i="2"/>
  <c r="G851" i="2"/>
  <c r="E851" i="2"/>
  <c r="G852" i="2"/>
  <c r="E852" i="2"/>
  <c r="G853" i="2"/>
  <c r="E853" i="2"/>
  <c r="G854" i="2"/>
  <c r="E854" i="2"/>
  <c r="F855" i="2"/>
  <c r="D855" i="2"/>
  <c r="B834" i="2"/>
  <c r="B835" i="2"/>
  <c r="B836" i="2"/>
  <c r="B837" i="2"/>
  <c r="B838" i="2"/>
  <c r="B839" i="2"/>
  <c r="B840" i="2"/>
  <c r="B841" i="2"/>
  <c r="B842" i="2"/>
  <c r="B843" i="2"/>
  <c r="B844" i="2"/>
  <c r="B845" i="2"/>
  <c r="B846" i="2"/>
  <c r="B847" i="2"/>
  <c r="B848" i="2"/>
  <c r="B849" i="2"/>
  <c r="B850" i="2"/>
  <c r="B851" i="2"/>
  <c r="B852" i="2"/>
  <c r="B853" i="2"/>
  <c r="B854" i="2"/>
  <c r="E444" i="2"/>
  <c r="G444" i="2"/>
  <c r="G445" i="2"/>
  <c r="E445" i="2"/>
  <c r="G446" i="2"/>
  <c r="E446" i="2"/>
  <c r="G447" i="2"/>
  <c r="E447" i="2"/>
  <c r="G448" i="2"/>
  <c r="E448" i="2"/>
  <c r="G449" i="2"/>
  <c r="E449" i="2"/>
  <c r="G450" i="2"/>
  <c r="E450" i="2"/>
  <c r="G451" i="2"/>
  <c r="E451" i="2"/>
  <c r="G452" i="2"/>
  <c r="E452" i="2"/>
  <c r="G453" i="2"/>
  <c r="E453" i="2"/>
  <c r="G454" i="2"/>
  <c r="G455" i="2"/>
  <c r="E455" i="2"/>
  <c r="G456" i="2"/>
  <c r="E456" i="2"/>
  <c r="G457" i="2"/>
  <c r="E457" i="2"/>
  <c r="G458" i="2"/>
  <c r="E458" i="2"/>
  <c r="G459" i="2"/>
  <c r="E459" i="2"/>
  <c r="G460" i="2"/>
  <c r="E460" i="2"/>
  <c r="G461" i="2"/>
  <c r="E461" i="2"/>
  <c r="G462" i="2"/>
  <c r="E462" i="2"/>
  <c r="G463" i="2"/>
  <c r="E463" i="2"/>
  <c r="G464" i="2"/>
  <c r="E464" i="2"/>
  <c r="F465" i="2"/>
  <c r="D465" i="2"/>
  <c r="B444" i="2"/>
  <c r="B445" i="2"/>
  <c r="B446" i="2"/>
  <c r="B447" i="2"/>
  <c r="B448" i="2"/>
  <c r="B449" i="2"/>
  <c r="B450" i="2"/>
  <c r="B451" i="2"/>
  <c r="B452" i="2"/>
  <c r="B453" i="2"/>
  <c r="B454" i="2"/>
  <c r="B455" i="2"/>
  <c r="B456" i="2"/>
  <c r="B457" i="2"/>
  <c r="B458" i="2"/>
  <c r="B459" i="2"/>
  <c r="B460" i="2"/>
  <c r="B461" i="2"/>
  <c r="B462" i="2"/>
  <c r="B463" i="2"/>
  <c r="B464" i="2"/>
  <c r="E483" i="2"/>
  <c r="G483" i="2"/>
  <c r="G484" i="2"/>
  <c r="E484" i="2"/>
  <c r="G485" i="2"/>
  <c r="E485" i="2"/>
  <c r="G486" i="2"/>
  <c r="E486" i="2"/>
  <c r="G487" i="2"/>
  <c r="E487" i="2"/>
  <c r="G488" i="2"/>
  <c r="E488" i="2"/>
  <c r="G489" i="2"/>
  <c r="E489" i="2"/>
  <c r="G490" i="2"/>
  <c r="E490" i="2"/>
  <c r="G491" i="2"/>
  <c r="E491" i="2"/>
  <c r="G492" i="2"/>
  <c r="E492" i="2"/>
  <c r="G493" i="2"/>
  <c r="G494" i="2"/>
  <c r="E494" i="2"/>
  <c r="G495" i="2"/>
  <c r="E495" i="2"/>
  <c r="G496" i="2"/>
  <c r="E496" i="2"/>
  <c r="G497" i="2"/>
  <c r="E497" i="2"/>
  <c r="G498" i="2"/>
  <c r="E498" i="2"/>
  <c r="G499" i="2"/>
  <c r="E499" i="2"/>
  <c r="G500" i="2"/>
  <c r="E500" i="2"/>
  <c r="G501" i="2"/>
  <c r="E501" i="2"/>
  <c r="G502" i="2"/>
  <c r="E502" i="2"/>
  <c r="G503" i="2"/>
  <c r="E503" i="2"/>
  <c r="F504" i="2"/>
  <c r="D504" i="2"/>
  <c r="B483" i="2"/>
  <c r="B484" i="2"/>
  <c r="B485" i="2"/>
  <c r="B486" i="2"/>
  <c r="B487" i="2"/>
  <c r="B488" i="2"/>
  <c r="B489" i="2"/>
  <c r="B490" i="2"/>
  <c r="B491" i="2"/>
  <c r="B492" i="2"/>
  <c r="B493" i="2"/>
  <c r="B494" i="2"/>
  <c r="B495" i="2"/>
  <c r="B496" i="2"/>
  <c r="B497" i="2"/>
  <c r="B498" i="2"/>
  <c r="B499" i="2"/>
  <c r="B500" i="2"/>
  <c r="B501" i="2"/>
  <c r="B502" i="2"/>
  <c r="B503" i="2"/>
  <c r="E405" i="2"/>
  <c r="G405" i="2"/>
  <c r="G406" i="2"/>
  <c r="E406" i="2"/>
  <c r="G407" i="2"/>
  <c r="E407" i="2"/>
  <c r="G408" i="2"/>
  <c r="E408" i="2"/>
  <c r="G409" i="2"/>
  <c r="E409" i="2"/>
  <c r="G410" i="2"/>
  <c r="E410" i="2"/>
  <c r="G411" i="2"/>
  <c r="E411" i="2"/>
  <c r="G412" i="2"/>
  <c r="E412" i="2"/>
  <c r="G413" i="2"/>
  <c r="E413" i="2"/>
  <c r="G414" i="2"/>
  <c r="E414" i="2"/>
  <c r="G415" i="2"/>
  <c r="G416" i="2"/>
  <c r="E416" i="2"/>
  <c r="G417" i="2"/>
  <c r="E417" i="2"/>
  <c r="G418" i="2"/>
  <c r="E418" i="2"/>
  <c r="G419" i="2"/>
  <c r="E419" i="2"/>
  <c r="G420" i="2"/>
  <c r="E420" i="2"/>
  <c r="G421" i="2"/>
  <c r="E421" i="2"/>
  <c r="G422" i="2"/>
  <c r="E422" i="2"/>
  <c r="G423" i="2"/>
  <c r="E423" i="2"/>
  <c r="G424" i="2"/>
  <c r="E424" i="2"/>
  <c r="G425" i="2"/>
  <c r="E425" i="2"/>
  <c r="F426" i="2"/>
  <c r="D426" i="2"/>
  <c r="B405" i="2"/>
  <c r="B406" i="2"/>
  <c r="B407" i="2"/>
  <c r="B408" i="2"/>
  <c r="B409" i="2"/>
  <c r="B410" i="2"/>
  <c r="B411" i="2"/>
  <c r="B412" i="2"/>
  <c r="B413" i="2"/>
  <c r="B414" i="2"/>
  <c r="B415" i="2"/>
  <c r="B416" i="2"/>
  <c r="B417" i="2"/>
  <c r="B418" i="2"/>
  <c r="B419" i="2"/>
  <c r="B420" i="2"/>
  <c r="B421" i="2"/>
  <c r="B422" i="2"/>
  <c r="B423" i="2"/>
  <c r="B424" i="2"/>
  <c r="B425" i="2"/>
  <c r="E249" i="2"/>
  <c r="G249" i="2"/>
  <c r="G250" i="2"/>
  <c r="E250" i="2"/>
  <c r="G251" i="2"/>
  <c r="E251" i="2"/>
  <c r="G252" i="2"/>
  <c r="E252" i="2"/>
  <c r="G253" i="2"/>
  <c r="E253" i="2"/>
  <c r="G254" i="2"/>
  <c r="E254" i="2"/>
  <c r="G255" i="2"/>
  <c r="E255" i="2"/>
  <c r="G256" i="2"/>
  <c r="E256" i="2"/>
  <c r="G257" i="2"/>
  <c r="E257" i="2"/>
  <c r="G258" i="2"/>
  <c r="E258" i="2"/>
  <c r="G259" i="2"/>
  <c r="G260" i="2"/>
  <c r="E260" i="2"/>
  <c r="G261" i="2"/>
  <c r="E261" i="2"/>
  <c r="G262" i="2"/>
  <c r="E262" i="2"/>
  <c r="G263" i="2"/>
  <c r="E263" i="2"/>
  <c r="G264" i="2"/>
  <c r="E264" i="2"/>
  <c r="G265" i="2"/>
  <c r="E265" i="2"/>
  <c r="G266" i="2"/>
  <c r="E266" i="2"/>
  <c r="G267" i="2"/>
  <c r="E267" i="2"/>
  <c r="G268" i="2"/>
  <c r="E268" i="2"/>
  <c r="G269" i="2"/>
  <c r="E269" i="2"/>
  <c r="F270" i="2"/>
  <c r="D270" i="2"/>
  <c r="B249" i="2"/>
  <c r="B250" i="2"/>
  <c r="B251" i="2"/>
  <c r="B252" i="2"/>
  <c r="B253" i="2"/>
  <c r="B254" i="2"/>
  <c r="B255" i="2"/>
  <c r="B256" i="2"/>
  <c r="B257" i="2"/>
  <c r="B258" i="2"/>
  <c r="B259" i="2"/>
  <c r="B260" i="2"/>
  <c r="B261" i="2"/>
  <c r="B262" i="2"/>
  <c r="B263" i="2"/>
  <c r="B264" i="2"/>
  <c r="B265" i="2"/>
  <c r="B266" i="2"/>
  <c r="B267" i="2"/>
  <c r="B268" i="2"/>
  <c r="B269" i="2"/>
  <c r="E600" i="2"/>
  <c r="G600" i="2"/>
  <c r="G601" i="2"/>
  <c r="E601" i="2"/>
  <c r="G602" i="2"/>
  <c r="E602" i="2"/>
  <c r="G603" i="2"/>
  <c r="E603" i="2"/>
  <c r="G604" i="2"/>
  <c r="E604" i="2"/>
  <c r="G605" i="2"/>
  <c r="E605" i="2"/>
  <c r="G606" i="2"/>
  <c r="E606" i="2"/>
  <c r="G607" i="2"/>
  <c r="E607" i="2"/>
  <c r="G608" i="2"/>
  <c r="E608" i="2"/>
  <c r="G609" i="2"/>
  <c r="E609" i="2"/>
  <c r="G610" i="2"/>
  <c r="G611" i="2"/>
  <c r="E611" i="2"/>
  <c r="G612" i="2"/>
  <c r="E612" i="2"/>
  <c r="G613" i="2"/>
  <c r="E613" i="2"/>
  <c r="G614" i="2"/>
  <c r="E614" i="2"/>
  <c r="G615" i="2"/>
  <c r="E615" i="2"/>
  <c r="G616" i="2"/>
  <c r="E616" i="2"/>
  <c r="G617" i="2"/>
  <c r="E617" i="2"/>
  <c r="G618" i="2"/>
  <c r="E618" i="2"/>
  <c r="G619" i="2"/>
  <c r="E619" i="2"/>
  <c r="G620" i="2"/>
  <c r="E620" i="2"/>
  <c r="F621" i="2"/>
  <c r="D621" i="2"/>
  <c r="B600" i="2"/>
  <c r="B601" i="2"/>
  <c r="B602" i="2"/>
  <c r="B603" i="2"/>
  <c r="B604" i="2"/>
  <c r="B605" i="2"/>
  <c r="B606" i="2"/>
  <c r="B607" i="2"/>
  <c r="B608" i="2"/>
  <c r="B609" i="2"/>
  <c r="B610" i="2"/>
  <c r="B611" i="2"/>
  <c r="B612" i="2"/>
  <c r="B613" i="2"/>
  <c r="B614" i="2"/>
  <c r="B615" i="2"/>
  <c r="B616" i="2"/>
  <c r="B617" i="2"/>
  <c r="B618" i="2"/>
  <c r="B619" i="2"/>
  <c r="B620" i="2"/>
  <c r="E288" i="2"/>
  <c r="G288" i="2"/>
  <c r="G289" i="2"/>
  <c r="E289" i="2"/>
  <c r="G290" i="2"/>
  <c r="E290" i="2"/>
  <c r="G291" i="2"/>
  <c r="E291" i="2"/>
  <c r="G292" i="2"/>
  <c r="E292" i="2"/>
  <c r="G293" i="2"/>
  <c r="E293" i="2"/>
  <c r="G294" i="2"/>
  <c r="E294" i="2"/>
  <c r="G295" i="2"/>
  <c r="E295" i="2"/>
  <c r="G296" i="2"/>
  <c r="E296" i="2"/>
  <c r="G297" i="2"/>
  <c r="E297" i="2"/>
  <c r="G298" i="2"/>
  <c r="G299" i="2"/>
  <c r="E299" i="2"/>
  <c r="G300" i="2"/>
  <c r="E300" i="2"/>
  <c r="G301" i="2"/>
  <c r="E301" i="2"/>
  <c r="G302" i="2"/>
  <c r="E302" i="2"/>
  <c r="G303" i="2"/>
  <c r="E303" i="2"/>
  <c r="G304" i="2"/>
  <c r="E304" i="2"/>
  <c r="G305" i="2"/>
  <c r="E305" i="2"/>
  <c r="G306" i="2"/>
  <c r="E306" i="2"/>
  <c r="G307" i="2"/>
  <c r="E307" i="2"/>
  <c r="G308" i="2"/>
  <c r="E308" i="2"/>
  <c r="F309" i="2"/>
  <c r="D309" i="2"/>
  <c r="B288" i="2"/>
  <c r="B289" i="2"/>
  <c r="B290" i="2"/>
  <c r="B291" i="2"/>
  <c r="B292" i="2"/>
  <c r="B293" i="2"/>
  <c r="B294" i="2"/>
  <c r="B295" i="2"/>
  <c r="B296" i="2"/>
  <c r="B297" i="2"/>
  <c r="B298" i="2"/>
  <c r="B299" i="2"/>
  <c r="B300" i="2"/>
  <c r="B301" i="2"/>
  <c r="B302" i="2"/>
  <c r="B303" i="2"/>
  <c r="B304" i="2"/>
  <c r="B305" i="2"/>
  <c r="B306" i="2"/>
  <c r="B307" i="2"/>
  <c r="B308" i="2"/>
  <c r="B659" i="2"/>
  <c r="B658" i="2"/>
  <c r="B657" i="2"/>
  <c r="B656" i="2"/>
  <c r="B655" i="2"/>
  <c r="B654" i="2"/>
  <c r="B653" i="2"/>
  <c r="B652" i="2"/>
  <c r="B651" i="2"/>
  <c r="B650" i="2"/>
  <c r="B649" i="2"/>
  <c r="B648" i="2"/>
  <c r="B647" i="2"/>
  <c r="B646" i="2"/>
  <c r="B645" i="2"/>
  <c r="B644" i="2"/>
  <c r="B643" i="2"/>
  <c r="B642" i="2"/>
  <c r="B641" i="2"/>
  <c r="B640" i="2"/>
  <c r="B639" i="2"/>
  <c r="B1051" i="2"/>
  <c r="B1050" i="2"/>
  <c r="B1049" i="2"/>
  <c r="B1048" i="2"/>
  <c r="B1047" i="2"/>
  <c r="B1046" i="2"/>
  <c r="B1045" i="2"/>
  <c r="B1044" i="2"/>
  <c r="B1043" i="2"/>
  <c r="B1042" i="2"/>
  <c r="B1041" i="2"/>
  <c r="B1040" i="2"/>
  <c r="B1039" i="2"/>
  <c r="B1038" i="2"/>
  <c r="B1037" i="2"/>
  <c r="B1036" i="2"/>
  <c r="B1035" i="2"/>
  <c r="B1034" i="2"/>
  <c r="B1033" i="2"/>
  <c r="B1032" i="2"/>
  <c r="B1031" i="2"/>
  <c r="B1012" i="2"/>
  <c r="B1011" i="2"/>
  <c r="B1010" i="2"/>
  <c r="B1009" i="2"/>
  <c r="B1008" i="2"/>
  <c r="B1007" i="2"/>
  <c r="B1006" i="2"/>
  <c r="B1005" i="2"/>
  <c r="B1004" i="2"/>
  <c r="B1003" i="2"/>
  <c r="B1002" i="2"/>
  <c r="B1001" i="2"/>
  <c r="B1000" i="2"/>
  <c r="B999" i="2"/>
  <c r="B998" i="2"/>
  <c r="B997" i="2"/>
  <c r="B996" i="2"/>
  <c r="B995" i="2"/>
  <c r="B994" i="2"/>
  <c r="B993" i="2"/>
  <c r="B992" i="2"/>
  <c r="B932" i="2"/>
  <c r="B931" i="2"/>
  <c r="B930" i="2"/>
  <c r="B929" i="2"/>
  <c r="B928" i="2"/>
  <c r="B927" i="2"/>
  <c r="B926" i="2"/>
  <c r="B925" i="2"/>
  <c r="B924" i="2"/>
  <c r="B923" i="2"/>
  <c r="B922" i="2"/>
  <c r="B921" i="2"/>
  <c r="B920" i="2"/>
  <c r="B919" i="2"/>
  <c r="B918" i="2"/>
  <c r="B917" i="2"/>
  <c r="B916" i="2"/>
  <c r="B915" i="2"/>
  <c r="B914" i="2"/>
  <c r="B913" i="2"/>
  <c r="B912" i="2"/>
  <c r="B893" i="2"/>
  <c r="B892" i="2"/>
  <c r="B891" i="2"/>
  <c r="B890" i="2"/>
  <c r="B889" i="2"/>
  <c r="B888" i="2"/>
  <c r="B887" i="2"/>
  <c r="B886" i="2"/>
  <c r="B885" i="2"/>
  <c r="B884" i="2"/>
  <c r="B883" i="2"/>
  <c r="B882" i="2"/>
  <c r="B881" i="2"/>
  <c r="B880" i="2"/>
  <c r="B879" i="2"/>
  <c r="B878" i="2"/>
  <c r="B877" i="2"/>
  <c r="B876" i="2"/>
  <c r="B875" i="2"/>
  <c r="B874" i="2"/>
  <c r="B873" i="2"/>
  <c r="B737" i="2"/>
  <c r="B736" i="2"/>
  <c r="B735" i="2"/>
  <c r="B734" i="2"/>
  <c r="B733" i="2"/>
  <c r="B732" i="2"/>
  <c r="B731" i="2"/>
  <c r="B730" i="2"/>
  <c r="B729" i="2"/>
  <c r="B728" i="2"/>
  <c r="B727" i="2"/>
  <c r="B726" i="2"/>
  <c r="B725" i="2"/>
  <c r="B724" i="2"/>
  <c r="B723" i="2"/>
  <c r="B722" i="2"/>
  <c r="B721" i="2"/>
  <c r="B720" i="2"/>
  <c r="B719" i="2"/>
  <c r="B718" i="2"/>
  <c r="B717" i="2"/>
  <c r="B581" i="2"/>
  <c r="B580" i="2"/>
  <c r="B579" i="2"/>
  <c r="B578" i="2"/>
  <c r="B577" i="2"/>
  <c r="B576" i="2"/>
  <c r="B575" i="2"/>
  <c r="B574" i="2"/>
  <c r="B573" i="2"/>
  <c r="B572" i="2"/>
  <c r="B571" i="2"/>
  <c r="B570" i="2"/>
  <c r="B569" i="2"/>
  <c r="B568" i="2"/>
  <c r="B567" i="2"/>
  <c r="B566" i="2"/>
  <c r="B565" i="2"/>
  <c r="B564" i="2"/>
  <c r="B563" i="2"/>
  <c r="B562" i="2"/>
  <c r="B561" i="2"/>
  <c r="B542" i="2"/>
  <c r="B541" i="2"/>
  <c r="B540" i="2"/>
  <c r="B539" i="2"/>
  <c r="B538" i="2"/>
  <c r="B537" i="2"/>
  <c r="B536" i="2"/>
  <c r="B535" i="2"/>
  <c r="B534" i="2"/>
  <c r="B533" i="2"/>
  <c r="B532" i="2"/>
  <c r="B531" i="2"/>
  <c r="B530" i="2"/>
  <c r="B529" i="2"/>
  <c r="B528" i="2"/>
  <c r="B527" i="2"/>
  <c r="B526" i="2"/>
  <c r="B525" i="2"/>
  <c r="B524" i="2"/>
  <c r="B523" i="2"/>
  <c r="B522" i="2"/>
  <c r="B347" i="2"/>
  <c r="B346" i="2"/>
  <c r="B345" i="2"/>
  <c r="B344" i="2"/>
  <c r="B343" i="2"/>
  <c r="B342" i="2"/>
  <c r="B341" i="2"/>
  <c r="B340" i="2"/>
  <c r="B339" i="2"/>
  <c r="B338" i="2"/>
  <c r="B337" i="2"/>
  <c r="B336" i="2"/>
  <c r="B335" i="2"/>
  <c r="B334" i="2"/>
  <c r="B333" i="2"/>
  <c r="B332" i="2"/>
  <c r="B331" i="2"/>
  <c r="B330" i="2"/>
  <c r="B329" i="2"/>
  <c r="B328" i="2"/>
  <c r="B327" i="2"/>
  <c r="B230" i="2"/>
  <c r="B229" i="2"/>
  <c r="B228" i="2"/>
  <c r="B227" i="2"/>
  <c r="B226" i="2"/>
  <c r="B225" i="2"/>
  <c r="B224" i="2"/>
  <c r="B223" i="2"/>
  <c r="B222" i="2"/>
  <c r="B221" i="2"/>
  <c r="B220" i="2"/>
  <c r="B219" i="2"/>
  <c r="B218" i="2"/>
  <c r="B217" i="2"/>
  <c r="B216" i="2"/>
  <c r="B215" i="2"/>
  <c r="B214" i="2"/>
  <c r="B213" i="2"/>
  <c r="B212" i="2"/>
  <c r="B211" i="2"/>
  <c r="B210" i="2"/>
  <c r="G721" i="2"/>
  <c r="E721" i="2"/>
  <c r="E639" i="2"/>
  <c r="G639" i="2"/>
  <c r="G640" i="2"/>
  <c r="E640" i="2"/>
  <c r="G641" i="2"/>
  <c r="E641" i="2"/>
  <c r="G642" i="2"/>
  <c r="E642" i="2"/>
  <c r="G643" i="2"/>
  <c r="E643" i="2"/>
  <c r="G644" i="2"/>
  <c r="E644" i="2"/>
  <c r="G645" i="2"/>
  <c r="E645" i="2"/>
  <c r="G646" i="2"/>
  <c r="E646" i="2"/>
  <c r="G647" i="2"/>
  <c r="E647" i="2"/>
  <c r="G648" i="2"/>
  <c r="E648" i="2"/>
  <c r="G649" i="2"/>
  <c r="G650" i="2"/>
  <c r="E650" i="2"/>
  <c r="G651" i="2"/>
  <c r="E651" i="2"/>
  <c r="G652" i="2"/>
  <c r="E652" i="2"/>
  <c r="G653" i="2"/>
  <c r="E653" i="2"/>
  <c r="G654" i="2"/>
  <c r="E654" i="2"/>
  <c r="G655" i="2"/>
  <c r="E655" i="2"/>
  <c r="G656" i="2"/>
  <c r="E656" i="2"/>
  <c r="G657" i="2"/>
  <c r="E657" i="2"/>
  <c r="G658" i="2"/>
  <c r="E658" i="2"/>
  <c r="G659" i="2"/>
  <c r="E659" i="2"/>
  <c r="F660" i="2"/>
  <c r="D660" i="2"/>
  <c r="G1031" i="2"/>
  <c r="G1032" i="2"/>
  <c r="G1033" i="2"/>
  <c r="G1034" i="2"/>
  <c r="G1035" i="2"/>
  <c r="G1036" i="2"/>
  <c r="G1037" i="2"/>
  <c r="G1038" i="2"/>
  <c r="G1039" i="2"/>
  <c r="G1040" i="2"/>
  <c r="G1041" i="2"/>
  <c r="G1042" i="2"/>
  <c r="G1043" i="2"/>
  <c r="G1044" i="2"/>
  <c r="G1045" i="2"/>
  <c r="G1047" i="2"/>
  <c r="E1047" i="2"/>
  <c r="G1048" i="2"/>
  <c r="G1049" i="2"/>
  <c r="G1050" i="2"/>
  <c r="G1051" i="2"/>
  <c r="F1052" i="2"/>
  <c r="G130" i="2"/>
  <c r="G170" i="2"/>
  <c r="G211" i="2"/>
  <c r="G328" i="2"/>
  <c r="G523" i="2"/>
  <c r="G562" i="2"/>
  <c r="G718" i="2"/>
  <c r="G874" i="2"/>
  <c r="G913" i="2"/>
  <c r="G952" i="2"/>
  <c r="G993" i="2"/>
  <c r="G131" i="2"/>
  <c r="G171" i="2"/>
  <c r="G212" i="2"/>
  <c r="G329" i="2"/>
  <c r="G524" i="2"/>
  <c r="G563" i="2"/>
  <c r="G719" i="2"/>
  <c r="G875" i="2"/>
  <c r="G914" i="2"/>
  <c r="G953" i="2"/>
  <c r="G994" i="2"/>
  <c r="G132" i="2"/>
  <c r="G172" i="2"/>
  <c r="G213" i="2"/>
  <c r="G330" i="2"/>
  <c r="G525" i="2"/>
  <c r="G564" i="2"/>
  <c r="G720" i="2"/>
  <c r="G876" i="2"/>
  <c r="G915" i="2"/>
  <c r="G954" i="2"/>
  <c r="G995" i="2"/>
  <c r="G133" i="2"/>
  <c r="G173" i="2"/>
  <c r="G214" i="2"/>
  <c r="G331" i="2"/>
  <c r="G526" i="2"/>
  <c r="G565" i="2"/>
  <c r="G877" i="2"/>
  <c r="G916" i="2"/>
  <c r="G955" i="2"/>
  <c r="G996" i="2"/>
  <c r="G134" i="2"/>
  <c r="G174" i="2"/>
  <c r="G215" i="2"/>
  <c r="G332" i="2"/>
  <c r="G527" i="2"/>
  <c r="G566" i="2"/>
  <c r="G722" i="2"/>
  <c r="G878" i="2"/>
  <c r="G917" i="2"/>
  <c r="G956" i="2"/>
  <c r="G997" i="2"/>
  <c r="G135" i="2"/>
  <c r="G175" i="2"/>
  <c r="G216" i="2"/>
  <c r="G333" i="2"/>
  <c r="G528" i="2"/>
  <c r="G567" i="2"/>
  <c r="G723" i="2"/>
  <c r="G879" i="2"/>
  <c r="G918" i="2"/>
  <c r="G957" i="2"/>
  <c r="G998" i="2"/>
  <c r="G136" i="2"/>
  <c r="G176" i="2"/>
  <c r="G217" i="2"/>
  <c r="G334" i="2"/>
  <c r="G529" i="2"/>
  <c r="G568" i="2"/>
  <c r="G724" i="2"/>
  <c r="G880" i="2"/>
  <c r="G919" i="2"/>
  <c r="G958" i="2"/>
  <c r="G999" i="2"/>
  <c r="G137" i="2"/>
  <c r="G177" i="2"/>
  <c r="G218" i="2"/>
  <c r="G335" i="2"/>
  <c r="G530" i="2"/>
  <c r="G569" i="2"/>
  <c r="G725" i="2"/>
  <c r="G881" i="2"/>
  <c r="G920" i="2"/>
  <c r="G959" i="2"/>
  <c r="G1000" i="2"/>
  <c r="G138" i="2"/>
  <c r="G178" i="2"/>
  <c r="G219" i="2"/>
  <c r="G336" i="2"/>
  <c r="G531" i="2"/>
  <c r="G570" i="2"/>
  <c r="G726" i="2"/>
  <c r="G882" i="2"/>
  <c r="G921" i="2"/>
  <c r="G960" i="2"/>
  <c r="G1001" i="2"/>
  <c r="G139" i="2"/>
  <c r="G179" i="2"/>
  <c r="G220" i="2"/>
  <c r="G337" i="2"/>
  <c r="G532" i="2"/>
  <c r="G571" i="2"/>
  <c r="G727" i="2"/>
  <c r="G883" i="2"/>
  <c r="G922" i="2"/>
  <c r="G961" i="2"/>
  <c r="G1002" i="2"/>
  <c r="G140" i="2"/>
  <c r="G180" i="2"/>
  <c r="G221" i="2"/>
  <c r="G338" i="2"/>
  <c r="G533" i="2"/>
  <c r="G572" i="2"/>
  <c r="G728" i="2"/>
  <c r="G884" i="2"/>
  <c r="G923" i="2"/>
  <c r="G962" i="2"/>
  <c r="G1003" i="2"/>
  <c r="G141" i="2"/>
  <c r="G181" i="2"/>
  <c r="G222" i="2"/>
  <c r="G339" i="2"/>
  <c r="G534" i="2"/>
  <c r="G573" i="2"/>
  <c r="G729" i="2"/>
  <c r="G885" i="2"/>
  <c r="G924" i="2"/>
  <c r="G963" i="2"/>
  <c r="G1004" i="2"/>
  <c r="G142" i="2"/>
  <c r="G182" i="2"/>
  <c r="G223" i="2"/>
  <c r="G340" i="2"/>
  <c r="G535" i="2"/>
  <c r="G574" i="2"/>
  <c r="G730" i="2"/>
  <c r="G886" i="2"/>
  <c r="G925" i="2"/>
  <c r="G964" i="2"/>
  <c r="G1005" i="2"/>
  <c r="G143" i="2"/>
  <c r="G183" i="2"/>
  <c r="G224" i="2"/>
  <c r="G341" i="2"/>
  <c r="G536" i="2"/>
  <c r="G575" i="2"/>
  <c r="G731" i="2"/>
  <c r="G887" i="2"/>
  <c r="G926" i="2"/>
  <c r="G965" i="2"/>
  <c r="G1006" i="2"/>
  <c r="G144" i="2"/>
  <c r="G184" i="2"/>
  <c r="G225" i="2"/>
  <c r="G342" i="2"/>
  <c r="G537" i="2"/>
  <c r="G576" i="2"/>
  <c r="G732" i="2"/>
  <c r="G888" i="2"/>
  <c r="G927" i="2"/>
  <c r="G966" i="2"/>
  <c r="G1007" i="2"/>
  <c r="G145" i="2"/>
  <c r="G185" i="2"/>
  <c r="G226" i="2"/>
  <c r="G343" i="2"/>
  <c r="G538" i="2"/>
  <c r="G577" i="2"/>
  <c r="G733" i="2"/>
  <c r="G889" i="2"/>
  <c r="G928" i="2"/>
  <c r="G967" i="2"/>
  <c r="G1008" i="2"/>
  <c r="G146" i="2"/>
  <c r="G186" i="2"/>
  <c r="G227" i="2"/>
  <c r="G344" i="2"/>
  <c r="G539" i="2"/>
  <c r="G578" i="2"/>
  <c r="G734" i="2"/>
  <c r="G890" i="2"/>
  <c r="G929" i="2"/>
  <c r="G968" i="2"/>
  <c r="G1009" i="2"/>
  <c r="G147" i="2"/>
  <c r="G187" i="2"/>
  <c r="G228" i="2"/>
  <c r="G345" i="2"/>
  <c r="G540" i="2"/>
  <c r="G579" i="2"/>
  <c r="G735" i="2"/>
  <c r="G891" i="2"/>
  <c r="G930" i="2"/>
  <c r="G969" i="2"/>
  <c r="G1010" i="2"/>
  <c r="G148" i="2"/>
  <c r="G188" i="2"/>
  <c r="G229" i="2"/>
  <c r="G346" i="2"/>
  <c r="G541" i="2"/>
  <c r="G580" i="2"/>
  <c r="G736" i="2"/>
  <c r="G892" i="2"/>
  <c r="G931" i="2"/>
  <c r="G970" i="2"/>
  <c r="G1011" i="2"/>
  <c r="G149" i="2"/>
  <c r="G189" i="2"/>
  <c r="G230" i="2"/>
  <c r="G347" i="2"/>
  <c r="G542" i="2"/>
  <c r="G581" i="2"/>
  <c r="G737" i="2"/>
  <c r="G893" i="2"/>
  <c r="G932" i="2"/>
  <c r="G971" i="2"/>
  <c r="G1012" i="2"/>
  <c r="G129" i="2"/>
  <c r="G169" i="2"/>
  <c r="G210" i="2"/>
  <c r="G327" i="2"/>
  <c r="G522" i="2"/>
  <c r="G561" i="2"/>
  <c r="G717" i="2"/>
  <c r="G873" i="2"/>
  <c r="G912" i="2"/>
  <c r="G951" i="2"/>
  <c r="G992" i="2"/>
  <c r="E230" i="2"/>
  <c r="E347" i="2"/>
  <c r="E542" i="2"/>
  <c r="E581" i="2"/>
  <c r="E737" i="2"/>
  <c r="E893" i="2"/>
  <c r="E932" i="2"/>
  <c r="E1012" i="2"/>
  <c r="E211" i="2"/>
  <c r="E328" i="2"/>
  <c r="E523" i="2"/>
  <c r="I523" i="2" s="1"/>
  <c r="E562" i="2"/>
  <c r="E718" i="2"/>
  <c r="E874" i="2"/>
  <c r="E913" i="2"/>
  <c r="E993" i="2"/>
  <c r="E212" i="2"/>
  <c r="E329" i="2"/>
  <c r="E524" i="2"/>
  <c r="E563" i="2"/>
  <c r="E719" i="2"/>
  <c r="E875" i="2"/>
  <c r="E914" i="2"/>
  <c r="E994" i="2"/>
  <c r="E213" i="2"/>
  <c r="E330" i="2"/>
  <c r="E525" i="2"/>
  <c r="E564" i="2"/>
  <c r="E720" i="2"/>
  <c r="E876" i="2"/>
  <c r="E915" i="2"/>
  <c r="E995" i="2"/>
  <c r="E214" i="2"/>
  <c r="E331" i="2"/>
  <c r="E526" i="2"/>
  <c r="E565" i="2"/>
  <c r="E877" i="2"/>
  <c r="E916" i="2"/>
  <c r="E996" i="2"/>
  <c r="E215" i="2"/>
  <c r="I215" i="2" s="1"/>
  <c r="E332" i="2"/>
  <c r="E527" i="2"/>
  <c r="I527" i="2" s="1"/>
  <c r="E566" i="2"/>
  <c r="E722" i="2"/>
  <c r="I722" i="2" s="1"/>
  <c r="E878" i="2"/>
  <c r="E917" i="2"/>
  <c r="I917" i="2" s="1"/>
  <c r="E997" i="2"/>
  <c r="E216" i="2"/>
  <c r="E333" i="2"/>
  <c r="E528" i="2"/>
  <c r="E567" i="2"/>
  <c r="E723" i="2"/>
  <c r="E879" i="2"/>
  <c r="E918" i="2"/>
  <c r="E998" i="2"/>
  <c r="E217" i="2"/>
  <c r="E334" i="2"/>
  <c r="E529" i="2"/>
  <c r="E568" i="2"/>
  <c r="E724" i="2"/>
  <c r="E880" i="2"/>
  <c r="E919" i="2"/>
  <c r="E999" i="2"/>
  <c r="E218" i="2"/>
  <c r="E335" i="2"/>
  <c r="E530" i="2"/>
  <c r="E569" i="2"/>
  <c r="E725" i="2"/>
  <c r="E881" i="2"/>
  <c r="E920" i="2"/>
  <c r="E1000" i="2"/>
  <c r="E219" i="2"/>
  <c r="I219" i="2" s="1"/>
  <c r="E336" i="2"/>
  <c r="E531" i="2"/>
  <c r="I531" i="2" s="1"/>
  <c r="E570" i="2"/>
  <c r="E726" i="2"/>
  <c r="I726" i="2" s="1"/>
  <c r="E882" i="2"/>
  <c r="E921" i="2"/>
  <c r="I921" i="2" s="1"/>
  <c r="E1001" i="2"/>
  <c r="E221" i="2"/>
  <c r="E338" i="2"/>
  <c r="E533" i="2"/>
  <c r="E572" i="2"/>
  <c r="E728" i="2"/>
  <c r="E884" i="2"/>
  <c r="E923" i="2"/>
  <c r="E1003" i="2"/>
  <c r="E222" i="2"/>
  <c r="E339" i="2"/>
  <c r="E534" i="2"/>
  <c r="E573" i="2"/>
  <c r="E729" i="2"/>
  <c r="E885" i="2"/>
  <c r="E924" i="2"/>
  <c r="E1004" i="2"/>
  <c r="E223" i="2"/>
  <c r="I223" i="2" s="1"/>
  <c r="E340" i="2"/>
  <c r="E535" i="2"/>
  <c r="I535" i="2" s="1"/>
  <c r="E574" i="2"/>
  <c r="E730" i="2"/>
  <c r="I730" i="2" s="1"/>
  <c r="E886" i="2"/>
  <c r="E925" i="2"/>
  <c r="I925" i="2" s="1"/>
  <c r="E1005" i="2"/>
  <c r="E224" i="2"/>
  <c r="E341" i="2"/>
  <c r="E536" i="2"/>
  <c r="E575" i="2"/>
  <c r="E731" i="2"/>
  <c r="E887" i="2"/>
  <c r="E926" i="2"/>
  <c r="E1006" i="2"/>
  <c r="I1006" i="2" s="1"/>
  <c r="E225" i="2"/>
  <c r="E342" i="2"/>
  <c r="E537" i="2"/>
  <c r="E576" i="2"/>
  <c r="E732" i="2"/>
  <c r="E888" i="2"/>
  <c r="E927" i="2"/>
  <c r="E1007" i="2"/>
  <c r="E226" i="2"/>
  <c r="E343" i="2"/>
  <c r="E538" i="2"/>
  <c r="E577" i="2"/>
  <c r="E733" i="2"/>
  <c r="E889" i="2"/>
  <c r="E928" i="2"/>
  <c r="E1008" i="2"/>
  <c r="E227" i="2"/>
  <c r="I227" i="2" s="1"/>
  <c r="E344" i="2"/>
  <c r="E539" i="2"/>
  <c r="I539" i="2" s="1"/>
  <c r="E578" i="2"/>
  <c r="E734" i="2"/>
  <c r="I734" i="2" s="1"/>
  <c r="E890" i="2"/>
  <c r="E929" i="2"/>
  <c r="I929" i="2" s="1"/>
  <c r="E1009" i="2"/>
  <c r="E228" i="2"/>
  <c r="E345" i="2"/>
  <c r="E540" i="2"/>
  <c r="E579" i="2"/>
  <c r="E735" i="2"/>
  <c r="E891" i="2"/>
  <c r="E930" i="2"/>
  <c r="E1010" i="2"/>
  <c r="I1010" i="2" s="1"/>
  <c r="E229" i="2"/>
  <c r="E346" i="2"/>
  <c r="E541" i="2"/>
  <c r="E580" i="2"/>
  <c r="E736" i="2"/>
  <c r="E892" i="2"/>
  <c r="E931" i="2"/>
  <c r="E1011" i="2"/>
  <c r="E210" i="2"/>
  <c r="E327" i="2"/>
  <c r="I327" i="2" s="1"/>
  <c r="E522" i="2"/>
  <c r="I522" i="2" s="1"/>
  <c r="E561" i="2"/>
  <c r="E717" i="2"/>
  <c r="E873" i="2"/>
  <c r="E912" i="2"/>
  <c r="I912" i="2" s="1"/>
  <c r="E992" i="2"/>
  <c r="C4" i="2"/>
  <c r="F933" i="2"/>
  <c r="D933" i="2"/>
  <c r="F1013" i="2"/>
  <c r="D1013" i="2"/>
  <c r="F738" i="2"/>
  <c r="D738" i="2"/>
  <c r="F894" i="2"/>
  <c r="D894" i="2"/>
  <c r="F543" i="2"/>
  <c r="D543" i="2"/>
  <c r="F582" i="2"/>
  <c r="D582" i="2"/>
  <c r="F348" i="2"/>
  <c r="D348" i="2"/>
  <c r="B32" i="2"/>
  <c r="D231" i="2"/>
  <c r="F231" i="2"/>
  <c r="H10" i="2"/>
  <c r="H12" i="2"/>
  <c r="H13" i="2"/>
  <c r="H14" i="2"/>
  <c r="H15" i="2"/>
  <c r="H16" i="2"/>
  <c r="H17" i="2"/>
  <c r="H18" i="2"/>
  <c r="H19" i="2"/>
  <c r="H20" i="2"/>
  <c r="H21" i="2"/>
  <c r="H22" i="2"/>
  <c r="H23" i="2"/>
  <c r="H24" i="2"/>
  <c r="H25" i="2"/>
  <c r="H26" i="2"/>
  <c r="H27" i="2"/>
  <c r="H28" i="2"/>
  <c r="H29" i="2"/>
  <c r="H30" i="2"/>
  <c r="H31" i="2"/>
  <c r="F32" i="2"/>
  <c r="D32" i="2"/>
  <c r="F972" i="2"/>
  <c r="F190" i="2"/>
  <c r="F150" i="2"/>
  <c r="L1203" i="9" l="1"/>
  <c r="E1074" i="2"/>
  <c r="I1074" i="2" s="1"/>
  <c r="C12" i="9"/>
  <c r="C16" i="9"/>
  <c r="C20" i="9"/>
  <c r="C24" i="9"/>
  <c r="C28" i="9"/>
  <c r="C33" i="9"/>
  <c r="C14" i="9"/>
  <c r="C22" i="9"/>
  <c r="C26" i="9"/>
  <c r="C31" i="9"/>
  <c r="C30" i="9"/>
  <c r="C15" i="9"/>
  <c r="C19" i="9"/>
  <c r="C23" i="9"/>
  <c r="C27" i="9"/>
  <c r="C32" i="9"/>
  <c r="C13" i="9"/>
  <c r="C17" i="9"/>
  <c r="C21" i="9"/>
  <c r="C25" i="9"/>
  <c r="C29" i="9"/>
  <c r="C18" i="9"/>
  <c r="I213" i="7"/>
  <c r="I932" i="2"/>
  <c r="I185" i="9"/>
  <c r="E1039" i="2"/>
  <c r="I1039" i="2" s="1"/>
  <c r="E1071" i="2"/>
  <c r="I1071" i="2" s="1"/>
  <c r="E1129" i="2"/>
  <c r="I1129" i="2" s="1"/>
  <c r="E1125" i="2"/>
  <c r="I1125" i="2" s="1"/>
  <c r="E1121" i="2"/>
  <c r="I1121" i="2" s="1"/>
  <c r="H1084" i="2"/>
  <c r="E1080" i="2"/>
  <c r="I1080" i="2" s="1"/>
  <c r="E1113" i="2"/>
  <c r="I1113" i="2" s="1"/>
  <c r="I997" i="11"/>
  <c r="I137" i="9"/>
  <c r="I141" i="9"/>
  <c r="I145" i="9"/>
  <c r="I149" i="9"/>
  <c r="I153" i="9"/>
  <c r="I179" i="9"/>
  <c r="I183" i="9"/>
  <c r="I187" i="9"/>
  <c r="I191" i="9"/>
  <c r="I195" i="9"/>
  <c r="E1051" i="2"/>
  <c r="I1051" i="2" s="1"/>
  <c r="E1035" i="2"/>
  <c r="I1035" i="2" s="1"/>
  <c r="E1076" i="2"/>
  <c r="I1076" i="2" s="1"/>
  <c r="E1117" i="2"/>
  <c r="I1117" i="2" s="1"/>
  <c r="I1060" i="9"/>
  <c r="I1056" i="9"/>
  <c r="I1135" i="9"/>
  <c r="I1127" i="9"/>
  <c r="I1125" i="9"/>
  <c r="I1178" i="9"/>
  <c r="I1170" i="9"/>
  <c r="I1168" i="9"/>
  <c r="I1052" i="9"/>
  <c r="I1366" i="11"/>
  <c r="I1201" i="11"/>
  <c r="I1037" i="11"/>
  <c r="I1365" i="11"/>
  <c r="I1200" i="11"/>
  <c r="I1036" i="11"/>
  <c r="I1370" i="9"/>
  <c r="E1043" i="2"/>
  <c r="I1043" i="2" s="1"/>
  <c r="I51" i="2"/>
  <c r="E1088" i="2"/>
  <c r="I1088" i="2" s="1"/>
  <c r="I1048" i="9"/>
  <c r="I1044" i="9"/>
  <c r="I1040" i="9"/>
  <c r="H7" i="6"/>
  <c r="I532" i="2"/>
  <c r="I185" i="7"/>
  <c r="I177" i="7"/>
  <c r="I173" i="7"/>
  <c r="AC7" i="6"/>
  <c r="AC5" i="6" s="1"/>
  <c r="I259" i="2"/>
  <c r="AB7" i="6"/>
  <c r="C35" i="10" s="1"/>
  <c r="I181" i="7"/>
  <c r="I169" i="7"/>
  <c r="C601" i="7"/>
  <c r="H1077" i="2"/>
  <c r="C613" i="7"/>
  <c r="E1048" i="2"/>
  <c r="I1048" i="2" s="1"/>
  <c r="E1112" i="2"/>
  <c r="I1112" i="2" s="1"/>
  <c r="H1044" i="2"/>
  <c r="C605" i="7"/>
  <c r="H1114" i="2"/>
  <c r="C597" i="7"/>
  <c r="I1122" i="11"/>
  <c r="E1040" i="2"/>
  <c r="I1040" i="2" s="1"/>
  <c r="E1118" i="2"/>
  <c r="I1118" i="2" s="1"/>
  <c r="H1086" i="2"/>
  <c r="I67" i="7"/>
  <c r="I63" i="7"/>
  <c r="I59" i="7"/>
  <c r="I106" i="7"/>
  <c r="I102" i="7"/>
  <c r="I98" i="7"/>
  <c r="I94" i="7"/>
  <c r="I90" i="7"/>
  <c r="C609" i="7"/>
  <c r="I1318" i="2"/>
  <c r="I1316" i="2"/>
  <c r="I1420" i="9"/>
  <c r="I1418" i="9"/>
  <c r="I1412" i="9"/>
  <c r="I1410" i="9"/>
  <c r="E1050" i="2"/>
  <c r="I1050" i="2" s="1"/>
  <c r="H1038" i="2"/>
  <c r="H1070" i="2"/>
  <c r="I416" i="7"/>
  <c r="I412" i="7"/>
  <c r="I410" i="7"/>
  <c r="I115" i="9"/>
  <c r="I1101" i="9"/>
  <c r="I1097" i="9"/>
  <c r="I1091" i="9"/>
  <c r="I1083" i="9"/>
  <c r="I1296" i="9"/>
  <c r="K41" i="6"/>
  <c r="AF41" i="6" s="1"/>
  <c r="I155" i="9"/>
  <c r="I608" i="2"/>
  <c r="I604" i="2"/>
  <c r="I415" i="2"/>
  <c r="I922" i="2"/>
  <c r="E1081" i="2"/>
  <c r="I1081" i="2" s="1"/>
  <c r="E1126" i="2"/>
  <c r="I1126" i="2" s="1"/>
  <c r="I1314" i="2"/>
  <c r="C616" i="7"/>
  <c r="C612" i="7"/>
  <c r="C608" i="7"/>
  <c r="C604" i="7"/>
  <c r="C600" i="7"/>
  <c r="C596" i="7"/>
  <c r="I852" i="9"/>
  <c r="I848" i="9"/>
  <c r="I842" i="9"/>
  <c r="I1061" i="9"/>
  <c r="I1057" i="9"/>
  <c r="I1053" i="9"/>
  <c r="I1252" i="9"/>
  <c r="E1036" i="2"/>
  <c r="I1036" i="2" s="1"/>
  <c r="E1031" i="2"/>
  <c r="I1031" i="2" s="1"/>
  <c r="E1089" i="2"/>
  <c r="I1089" i="2" s="1"/>
  <c r="E1122" i="2"/>
  <c r="I1122" i="2" s="1"/>
  <c r="C615" i="7"/>
  <c r="C611" i="7"/>
  <c r="C607" i="7"/>
  <c r="C603" i="7"/>
  <c r="C599" i="7"/>
  <c r="E1072" i="2"/>
  <c r="I1072" i="2" s="1"/>
  <c r="I93" i="7"/>
  <c r="I89" i="7"/>
  <c r="C614" i="7"/>
  <c r="C610" i="7"/>
  <c r="C606" i="7"/>
  <c r="C602" i="7"/>
  <c r="I1422" i="2"/>
  <c r="N178" i="41"/>
  <c r="N74" i="22"/>
  <c r="J441" i="11"/>
  <c r="L441" i="11" s="1"/>
  <c r="J431" i="11"/>
  <c r="L431" i="11" s="1"/>
  <c r="J436" i="11"/>
  <c r="L436" i="11" s="1"/>
  <c r="J423" i="11"/>
  <c r="L423" i="11" s="1"/>
  <c r="P423" i="11" s="1"/>
  <c r="I449" i="11"/>
  <c r="B169" i="6" s="1"/>
  <c r="AF169" i="6" s="1"/>
  <c r="J427" i="11"/>
  <c r="L427" i="11" s="1"/>
  <c r="I542" i="2"/>
  <c r="F1130" i="2"/>
  <c r="H1090" i="2"/>
  <c r="I50" i="7"/>
  <c r="I186" i="7"/>
  <c r="I170" i="7"/>
  <c r="I52" i="9"/>
  <c r="I1014" i="9"/>
  <c r="I1181" i="9"/>
  <c r="I1210" i="9"/>
  <c r="I1344" i="9"/>
  <c r="I1342" i="9"/>
  <c r="E149" i="7"/>
  <c r="E110" i="7"/>
  <c r="I354" i="9"/>
  <c r="I1338" i="9"/>
  <c r="I190" i="9"/>
  <c r="I1452" i="9"/>
  <c r="I339" i="2"/>
  <c r="I1276" i="2"/>
  <c r="I146" i="7"/>
  <c r="I142" i="7"/>
  <c r="I138" i="7"/>
  <c r="I134" i="7"/>
  <c r="I130" i="7"/>
  <c r="I1132" i="9"/>
  <c r="I1264" i="9"/>
  <c r="I226" i="7"/>
  <c r="I222" i="7"/>
  <c r="I218" i="7"/>
  <c r="I970" i="9"/>
  <c r="I1339" i="9"/>
  <c r="I1327" i="11"/>
  <c r="E1033" i="2"/>
  <c r="I1033" i="2" s="1"/>
  <c r="I250" i="2"/>
  <c r="I408" i="2"/>
  <c r="I1087" i="2"/>
  <c r="I1079" i="2"/>
  <c r="I1285" i="2"/>
  <c r="I1281" i="2"/>
  <c r="H1120" i="2"/>
  <c r="I536" i="7"/>
  <c r="I520" i="7"/>
  <c r="I562" i="7"/>
  <c r="I614" i="7"/>
  <c r="I598" i="7"/>
  <c r="I309" i="9"/>
  <c r="I305" i="9"/>
  <c r="I444" i="9"/>
  <c r="I592" i="9"/>
  <c r="I588" i="9"/>
  <c r="I752" i="9"/>
  <c r="I1015" i="9"/>
  <c r="I1059" i="9"/>
  <c r="I1055" i="9"/>
  <c r="I1166" i="9"/>
  <c r="I1302" i="9"/>
  <c r="I1300" i="9"/>
  <c r="I1340" i="9"/>
  <c r="H539" i="7"/>
  <c r="I214" i="7"/>
  <c r="I210" i="7"/>
  <c r="I206" i="7"/>
  <c r="I212" i="7"/>
  <c r="I273" i="9"/>
  <c r="I1096" i="11"/>
  <c r="I1380" i="11"/>
  <c r="I1215" i="11"/>
  <c r="I1051" i="11"/>
  <c r="I1376" i="11"/>
  <c r="I1211" i="11"/>
  <c r="I1047" i="11"/>
  <c r="I1375" i="11"/>
  <c r="I1374" i="11"/>
  <c r="I1209" i="11"/>
  <c r="I1045" i="11"/>
  <c r="I1208" i="11"/>
  <c r="I1044" i="11"/>
  <c r="I1372" i="11"/>
  <c r="I1207" i="11"/>
  <c r="I1043" i="11"/>
  <c r="I1371" i="11"/>
  <c r="I1206" i="11"/>
  <c r="I1370" i="11"/>
  <c r="I1205" i="11"/>
  <c r="I1041" i="11"/>
  <c r="I1369" i="11"/>
  <c r="I1204" i="11"/>
  <c r="I1040" i="11"/>
  <c r="I1368" i="11"/>
  <c r="I1203" i="11"/>
  <c r="I1039" i="11"/>
  <c r="I1367" i="11"/>
  <c r="I1368" i="9"/>
  <c r="I1460" i="9"/>
  <c r="I729" i="2"/>
  <c r="I218" i="2"/>
  <c r="E1042" i="2"/>
  <c r="I1042" i="2" s="1"/>
  <c r="E1073" i="2"/>
  <c r="I1073" i="2" s="1"/>
  <c r="I1120" i="2"/>
  <c r="I1243" i="2"/>
  <c r="I1241" i="2"/>
  <c r="I1231" i="2"/>
  <c r="I1229" i="2"/>
  <c r="H1079" i="2"/>
  <c r="I265" i="7"/>
  <c r="I496" i="7"/>
  <c r="I494" i="7"/>
  <c r="I484" i="7"/>
  <c r="I480" i="7"/>
  <c r="I1258" i="9"/>
  <c r="I1254" i="9"/>
  <c r="I182" i="9"/>
  <c r="I998" i="2"/>
  <c r="I1083" i="2"/>
  <c r="H1087" i="2"/>
  <c r="H1124" i="2"/>
  <c r="H1083" i="2"/>
  <c r="H1111" i="2"/>
  <c r="I342" i="9"/>
  <c r="I466" i="9"/>
  <c r="I569" i="9"/>
  <c r="I561" i="9"/>
  <c r="I648" i="9"/>
  <c r="I733" i="9"/>
  <c r="I834" i="9"/>
  <c r="I889" i="9"/>
  <c r="I968" i="9"/>
  <c r="I966" i="9"/>
  <c r="I1018" i="9"/>
  <c r="I1016" i="9"/>
  <c r="I1102" i="9"/>
  <c r="I1222" i="9"/>
  <c r="I1214" i="9"/>
  <c r="I1212" i="9"/>
  <c r="I1124" i="2"/>
  <c r="I1301" i="11"/>
  <c r="I1135" i="11"/>
  <c r="I1339" i="11"/>
  <c r="I1175" i="11"/>
  <c r="I1011" i="11"/>
  <c r="I1128" i="11"/>
  <c r="I1290" i="11"/>
  <c r="I1126" i="11"/>
  <c r="I1288" i="11"/>
  <c r="I1124" i="11"/>
  <c r="I960" i="11"/>
  <c r="I1286" i="11"/>
  <c r="I958" i="11"/>
  <c r="I1163" i="11"/>
  <c r="I999" i="11"/>
  <c r="I1284" i="11"/>
  <c r="I1120" i="11"/>
  <c r="I956" i="11"/>
  <c r="I1325" i="11"/>
  <c r="I1161" i="11"/>
  <c r="I1282" i="11"/>
  <c r="I1118" i="11"/>
  <c r="I954" i="11"/>
  <c r="I1323" i="11"/>
  <c r="I1159" i="11"/>
  <c r="I995" i="11"/>
  <c r="I538" i="2"/>
  <c r="I924" i="2"/>
  <c r="I534" i="2"/>
  <c r="I920" i="2"/>
  <c r="I530" i="2"/>
  <c r="I916" i="2"/>
  <c r="I331" i="2"/>
  <c r="I571" i="2"/>
  <c r="I1153" i="2"/>
  <c r="H71" i="7"/>
  <c r="H266" i="7"/>
  <c r="H656" i="7"/>
  <c r="I928" i="2"/>
  <c r="I720" i="2"/>
  <c r="I737" i="2"/>
  <c r="I230" i="2"/>
  <c r="I1008" i="2"/>
  <c r="I996" i="2"/>
  <c r="I525" i="2"/>
  <c r="I297" i="2"/>
  <c r="I293" i="2"/>
  <c r="I289" i="2"/>
  <c r="I735" i="2"/>
  <c r="I228" i="2"/>
  <c r="I731" i="2"/>
  <c r="I224" i="2"/>
  <c r="I723" i="2"/>
  <c r="I216" i="2"/>
  <c r="I563" i="2"/>
  <c r="I643" i="2"/>
  <c r="I773" i="2"/>
  <c r="I769" i="2"/>
  <c r="I765" i="2"/>
  <c r="I1227" i="2"/>
  <c r="K1009" i="9"/>
  <c r="J1009" i="9"/>
  <c r="E854" i="11"/>
  <c r="E690" i="11"/>
  <c r="I187" i="7"/>
  <c r="I183" i="7"/>
  <c r="I179" i="7"/>
  <c r="I175" i="7"/>
  <c r="I171" i="7"/>
  <c r="I167" i="7"/>
  <c r="I408" i="7"/>
  <c r="I519" i="7"/>
  <c r="I570" i="7"/>
  <c r="I566" i="7"/>
  <c r="I564" i="7"/>
  <c r="I113" i="9"/>
  <c r="I97" i="9"/>
  <c r="I95" i="9"/>
  <c r="I402" i="9"/>
  <c r="I398" i="9"/>
  <c r="I392" i="9"/>
  <c r="I384" i="9"/>
  <c r="I435" i="9"/>
  <c r="I427" i="9"/>
  <c r="I516" i="9"/>
  <c r="I554" i="9"/>
  <c r="I550" i="9"/>
  <c r="I607" i="9"/>
  <c r="I603" i="9"/>
  <c r="I684" i="9"/>
  <c r="I680" i="9"/>
  <c r="I722" i="9"/>
  <c r="I767" i="9"/>
  <c r="I757" i="9"/>
  <c r="I886" i="9"/>
  <c r="I878" i="9"/>
  <c r="N1026" i="9"/>
  <c r="E188" i="7"/>
  <c r="I272" i="9"/>
  <c r="I313" i="9"/>
  <c r="I1092" i="9"/>
  <c r="I1174" i="9"/>
  <c r="I177" i="9"/>
  <c r="I181" i="9"/>
  <c r="H1100" i="11"/>
  <c r="I1347" i="2"/>
  <c r="I1401" i="2"/>
  <c r="I1393" i="2"/>
  <c r="I1439" i="2"/>
  <c r="I1431" i="2"/>
  <c r="I1049" i="9"/>
  <c r="I1045" i="9"/>
  <c r="I1041" i="9"/>
  <c r="H617" i="7"/>
  <c r="H500" i="7"/>
  <c r="H578" i="7"/>
  <c r="D1130" i="2"/>
  <c r="I176" i="9"/>
  <c r="I180" i="9"/>
  <c r="I184" i="9"/>
  <c r="I192" i="9"/>
  <c r="I196" i="9"/>
  <c r="I1259" i="11"/>
  <c r="I1087" i="11"/>
  <c r="I1249" i="11"/>
  <c r="I1080" i="11"/>
  <c r="I1243" i="11"/>
  <c r="I1078" i="11"/>
  <c r="I1241" i="11"/>
  <c r="I1077" i="11"/>
  <c r="I95" i="7"/>
  <c r="I91" i="7"/>
  <c r="I298" i="7"/>
  <c r="I286" i="7"/>
  <c r="I284" i="7"/>
  <c r="I381" i="7"/>
  <c r="I379" i="7"/>
  <c r="I456" i="7"/>
  <c r="I440" i="7"/>
  <c r="I615" i="7"/>
  <c r="I599" i="7"/>
  <c r="I653" i="7"/>
  <c r="I651" i="7"/>
  <c r="I641" i="7"/>
  <c r="I639" i="7"/>
  <c r="I637" i="7"/>
  <c r="I635" i="7"/>
  <c r="I282" i="9"/>
  <c r="I351" i="9"/>
  <c r="I814" i="9"/>
  <c r="I810" i="9"/>
  <c r="I804" i="9"/>
  <c r="I800" i="9"/>
  <c r="I930" i="9"/>
  <c r="I926" i="9"/>
  <c r="I1182" i="9"/>
  <c r="I1204" i="9"/>
  <c r="I1332" i="9"/>
  <c r="I1326" i="9"/>
  <c r="I1345" i="11"/>
  <c r="I1181" i="11"/>
  <c r="I1017" i="11"/>
  <c r="I1344" i="11"/>
  <c r="I1180" i="11"/>
  <c r="I1016" i="11"/>
  <c r="I1343" i="11"/>
  <c r="I1179" i="11"/>
  <c r="I1015" i="11"/>
  <c r="I1342" i="11"/>
  <c r="I1178" i="11"/>
  <c r="I1014" i="11"/>
  <c r="I1341" i="11"/>
  <c r="I1177" i="11"/>
  <c r="I1013" i="11"/>
  <c r="I1340" i="11"/>
  <c r="I1176" i="11"/>
  <c r="I1012" i="11"/>
  <c r="I1338" i="11"/>
  <c r="I1174" i="11"/>
  <c r="I1010" i="11"/>
  <c r="I1337" i="11"/>
  <c r="I1173" i="11"/>
  <c r="I1009" i="11"/>
  <c r="I1336" i="11"/>
  <c r="I1172" i="11"/>
  <c r="I1008" i="11"/>
  <c r="I1335" i="11"/>
  <c r="I1171" i="11"/>
  <c r="I1007" i="11"/>
  <c r="I1333" i="11"/>
  <c r="I1169" i="11"/>
  <c r="I1005" i="11"/>
  <c r="I1331" i="11"/>
  <c r="I1167" i="11"/>
  <c r="I1003" i="11"/>
  <c r="I1329" i="11"/>
  <c r="I1165" i="11"/>
  <c r="I1001" i="11"/>
  <c r="N93" i="25"/>
  <c r="I718" i="2"/>
  <c r="I229" i="2"/>
  <c r="I217" i="2"/>
  <c r="I883" i="2"/>
  <c r="E1037" i="2"/>
  <c r="I1037" i="2" s="1"/>
  <c r="I298" i="2"/>
  <c r="I619" i="2"/>
  <c r="I841" i="2"/>
  <c r="I837" i="2"/>
  <c r="E1078" i="2"/>
  <c r="I1078" i="2" s="1"/>
  <c r="E1115" i="2"/>
  <c r="I1115" i="2" s="1"/>
  <c r="I1206" i="2"/>
  <c r="H1123" i="2"/>
  <c r="H1119" i="2"/>
  <c r="H1110" i="2"/>
  <c r="I377" i="7"/>
  <c r="I369" i="7"/>
  <c r="I280" i="9"/>
  <c r="I524" i="9"/>
  <c r="I514" i="9"/>
  <c r="I506" i="9"/>
  <c r="I678" i="9"/>
  <c r="I674" i="9"/>
  <c r="I670" i="9"/>
  <c r="I964" i="9"/>
  <c r="I1141" i="9"/>
  <c r="I1123" i="9"/>
  <c r="I1093" i="9"/>
  <c r="I1134" i="9"/>
  <c r="I178" i="9"/>
  <c r="I186" i="9"/>
  <c r="I194" i="9"/>
  <c r="J1050" i="9"/>
  <c r="L1050" i="9" s="1"/>
  <c r="L157" i="11"/>
  <c r="I886" i="2"/>
  <c r="G403" i="11"/>
  <c r="I736" i="2"/>
  <c r="I732" i="2"/>
  <c r="I225" i="2"/>
  <c r="I728" i="2"/>
  <c r="I221" i="2"/>
  <c r="I724" i="2"/>
  <c r="I564" i="2"/>
  <c r="E1049" i="2"/>
  <c r="I1049" i="2" s="1"/>
  <c r="E1045" i="2"/>
  <c r="I1045" i="2" s="1"/>
  <c r="I659" i="2"/>
  <c r="I655" i="2"/>
  <c r="I306" i="2"/>
  <c r="I422" i="2"/>
  <c r="B504" i="2"/>
  <c r="C490" i="2" s="1"/>
  <c r="I66" i="2"/>
  <c r="I1002" i="2"/>
  <c r="I775" i="2"/>
  <c r="I799" i="2"/>
  <c r="E1082" i="2"/>
  <c r="I1082" i="2" s="1"/>
  <c r="E1110" i="2"/>
  <c r="I1110" i="2" s="1"/>
  <c r="I1157" i="2"/>
  <c r="I1155" i="2"/>
  <c r="I69" i="7"/>
  <c r="I65" i="7"/>
  <c r="I61" i="7"/>
  <c r="I57" i="7"/>
  <c r="I53" i="7"/>
  <c r="I148" i="7"/>
  <c r="I144" i="7"/>
  <c r="I140" i="7"/>
  <c r="I136" i="7"/>
  <c r="I132" i="7"/>
  <c r="I128" i="7"/>
  <c r="I263" i="7"/>
  <c r="I255" i="7"/>
  <c r="I247" i="7"/>
  <c r="H305" i="7"/>
  <c r="I378" i="7"/>
  <c r="I362" i="7"/>
  <c r="I108" i="9"/>
  <c r="I358" i="9"/>
  <c r="I346" i="9"/>
  <c r="I344" i="9"/>
  <c r="I404" i="9"/>
  <c r="I440" i="9"/>
  <c r="I438" i="9"/>
  <c r="I426" i="9"/>
  <c r="I424" i="9"/>
  <c r="I480" i="9"/>
  <c r="I515" i="9"/>
  <c r="I596" i="9"/>
  <c r="I594" i="9"/>
  <c r="I646" i="9"/>
  <c r="I636" i="9"/>
  <c r="I632" i="9"/>
  <c r="I689" i="9"/>
  <c r="I770" i="9"/>
  <c r="I768" i="9"/>
  <c r="I756" i="9"/>
  <c r="I754" i="9"/>
  <c r="I856" i="9"/>
  <c r="I854" i="9"/>
  <c r="I896" i="9"/>
  <c r="I890" i="9"/>
  <c r="I924" i="9"/>
  <c r="I920" i="9"/>
  <c r="I916" i="9"/>
  <c r="I975" i="9"/>
  <c r="I1008" i="9"/>
  <c r="I1004" i="9"/>
  <c r="E16" i="9"/>
  <c r="I1124" i="9"/>
  <c r="I1177" i="9"/>
  <c r="I1167" i="9"/>
  <c r="I1162" i="9"/>
  <c r="I1221" i="9"/>
  <c r="I1211" i="9"/>
  <c r="I1263" i="9"/>
  <c r="I1253" i="9"/>
  <c r="I1248" i="9"/>
  <c r="I1244" i="9"/>
  <c r="I1307" i="9"/>
  <c r="I1299" i="9"/>
  <c r="I1292" i="9"/>
  <c r="I1288" i="9"/>
  <c r="I1341" i="9"/>
  <c r="I396" i="9"/>
  <c r="I478" i="9"/>
  <c r="I519" i="9"/>
  <c r="I560" i="9"/>
  <c r="I601" i="9"/>
  <c r="I642" i="9"/>
  <c r="I683" i="9"/>
  <c r="I724" i="9"/>
  <c r="I765" i="9"/>
  <c r="I806" i="9"/>
  <c r="I847" i="9"/>
  <c r="I888" i="9"/>
  <c r="I929" i="9"/>
  <c r="I1010" i="9"/>
  <c r="I1011" i="9"/>
  <c r="I1292" i="11"/>
  <c r="I964" i="11"/>
  <c r="I962" i="11"/>
  <c r="I1362" i="2"/>
  <c r="I1354" i="2"/>
  <c r="I1350" i="2"/>
  <c r="I1348" i="2"/>
  <c r="I1346" i="2"/>
  <c r="I1344" i="2"/>
  <c r="I1392" i="2"/>
  <c r="I1388" i="2"/>
  <c r="I1384" i="2"/>
  <c r="I1430" i="2"/>
  <c r="I1426" i="2"/>
  <c r="I1424" i="2"/>
  <c r="J157" i="11"/>
  <c r="H977" i="11"/>
  <c r="D1052" i="2"/>
  <c r="E1034" i="2"/>
  <c r="I1034" i="2" s="1"/>
  <c r="E1032" i="2"/>
  <c r="I503" i="2"/>
  <c r="I454" i="2"/>
  <c r="I846" i="2"/>
  <c r="E1041" i="2"/>
  <c r="I1041" i="2" s="1"/>
  <c r="H933" i="2"/>
  <c r="H309" i="2"/>
  <c r="H270" i="2"/>
  <c r="I108" i="7"/>
  <c r="I104" i="7"/>
  <c r="I100" i="7"/>
  <c r="I96" i="7"/>
  <c r="I92" i="7"/>
  <c r="H188" i="7"/>
  <c r="I184" i="7"/>
  <c r="I180" i="7"/>
  <c r="I176" i="7"/>
  <c r="I172" i="7"/>
  <c r="I168" i="7"/>
  <c r="I264" i="7"/>
  <c r="I248" i="7"/>
  <c r="I302" i="7"/>
  <c r="I300" i="7"/>
  <c r="I334" i="7"/>
  <c r="I332" i="7"/>
  <c r="I409" i="7"/>
  <c r="I459" i="7"/>
  <c r="I457" i="7"/>
  <c r="I447" i="7"/>
  <c r="I443" i="7"/>
  <c r="I441" i="7"/>
  <c r="I493" i="7"/>
  <c r="I537" i="7"/>
  <c r="I527" i="7"/>
  <c r="I523" i="7"/>
  <c r="I521" i="7"/>
  <c r="I650" i="7"/>
  <c r="I316" i="9"/>
  <c r="I304" i="9"/>
  <c r="I302" i="9"/>
  <c r="I471" i="9"/>
  <c r="I558" i="9"/>
  <c r="I556" i="9"/>
  <c r="I647" i="9"/>
  <c r="I728" i="9"/>
  <c r="I726" i="9"/>
  <c r="I931" i="9"/>
  <c r="I1183" i="9"/>
  <c r="N121" i="11"/>
  <c r="I1367" i="9"/>
  <c r="I1459" i="9"/>
  <c r="I1453" i="9"/>
  <c r="I1451" i="9"/>
  <c r="G813" i="11"/>
  <c r="J448" i="7"/>
  <c r="L448" i="7" s="1"/>
  <c r="I47" i="39"/>
  <c r="I239" i="11"/>
  <c r="I403" i="11"/>
  <c r="I895" i="11"/>
  <c r="I226" i="2"/>
  <c r="I1012" i="2"/>
  <c r="I337" i="2"/>
  <c r="I681" i="2"/>
  <c r="I931" i="2"/>
  <c r="I541" i="2"/>
  <c r="I930" i="2"/>
  <c r="I540" i="2"/>
  <c r="I927" i="2"/>
  <c r="I537" i="2"/>
  <c r="I926" i="2"/>
  <c r="I536" i="2"/>
  <c r="I923" i="2"/>
  <c r="I533" i="2"/>
  <c r="I919" i="2"/>
  <c r="I529" i="2"/>
  <c r="I918" i="2"/>
  <c r="I528" i="2"/>
  <c r="I875" i="2"/>
  <c r="I329" i="2"/>
  <c r="B543" i="2"/>
  <c r="C524" i="2" s="1"/>
  <c r="I308" i="2"/>
  <c r="I600" i="2"/>
  <c r="I413" i="2"/>
  <c r="I498" i="2"/>
  <c r="I494" i="2"/>
  <c r="I461" i="2"/>
  <c r="I459" i="2"/>
  <c r="I68" i="2"/>
  <c r="I371" i="2"/>
  <c r="I806" i="2"/>
  <c r="I804" i="2"/>
  <c r="I1236" i="2"/>
  <c r="I1232" i="2"/>
  <c r="I1280" i="2"/>
  <c r="I1278" i="2"/>
  <c r="I1323" i="2"/>
  <c r="I1319" i="2"/>
  <c r="I251" i="7"/>
  <c r="I249" i="7"/>
  <c r="I299" i="7"/>
  <c r="I290" i="7"/>
  <c r="I331" i="7"/>
  <c r="I365" i="7"/>
  <c r="I363" i="7"/>
  <c r="I455" i="7"/>
  <c r="I535" i="7"/>
  <c r="I563" i="7"/>
  <c r="I616" i="7"/>
  <c r="I606" i="7"/>
  <c r="I602" i="7"/>
  <c r="I600" i="7"/>
  <c r="I649" i="7"/>
  <c r="E22" i="9"/>
  <c r="I111" i="9"/>
  <c r="I107" i="9"/>
  <c r="K224" i="7"/>
  <c r="J224" i="7"/>
  <c r="I116" i="11"/>
  <c r="I280" i="11"/>
  <c r="I444" i="11"/>
  <c r="I608" i="11"/>
  <c r="I772" i="11"/>
  <c r="I936" i="11"/>
  <c r="AF81" i="6"/>
  <c r="I84" i="6"/>
  <c r="I7" i="6" s="1"/>
  <c r="B1100" i="11"/>
  <c r="C1081" i="11" s="1"/>
  <c r="B854" i="11"/>
  <c r="C850" i="11" s="1"/>
  <c r="I567" i="11"/>
  <c r="I731" i="11"/>
  <c r="L148" i="41"/>
  <c r="L173" i="41" s="1"/>
  <c r="J173" i="41"/>
  <c r="I222" i="2"/>
  <c r="I725" i="2"/>
  <c r="I565" i="2"/>
  <c r="B231" i="2"/>
  <c r="C223" i="2" s="1"/>
  <c r="I302" i="2"/>
  <c r="I615" i="2"/>
  <c r="I267" i="2"/>
  <c r="I685" i="2"/>
  <c r="I1202" i="2"/>
  <c r="I1198" i="2"/>
  <c r="I1272" i="2"/>
  <c r="I1268" i="2"/>
  <c r="I492" i="7"/>
  <c r="I360" i="9"/>
  <c r="I774" i="9"/>
  <c r="G895" i="11"/>
  <c r="H1346" i="11"/>
  <c r="H1182" i="11"/>
  <c r="H1388" i="11"/>
  <c r="H1223" i="11"/>
  <c r="I198" i="11"/>
  <c r="I362" i="11"/>
  <c r="I526" i="11"/>
  <c r="I690" i="11"/>
  <c r="I854" i="11"/>
  <c r="I611" i="2"/>
  <c r="I1000" i="2"/>
  <c r="I220" i="2"/>
  <c r="I649" i="2"/>
  <c r="I338" i="7"/>
  <c r="I330" i="7"/>
  <c r="B656" i="7"/>
  <c r="C638" i="7" s="1"/>
  <c r="I318" i="9"/>
  <c r="I714" i="9"/>
  <c r="B227" i="7"/>
  <c r="C218" i="7" s="1"/>
  <c r="K1054" i="9"/>
  <c r="J1054" i="9"/>
  <c r="K1001" i="9"/>
  <c r="J1001" i="9"/>
  <c r="H1021" i="9"/>
  <c r="B1388" i="11"/>
  <c r="C1369" i="11" s="1"/>
  <c r="I157" i="11"/>
  <c r="I321" i="11"/>
  <c r="I485" i="11"/>
  <c r="I649" i="11"/>
  <c r="I813" i="11"/>
  <c r="I102" i="9"/>
  <c r="I278" i="9"/>
  <c r="I320" i="9"/>
  <c r="I364" i="9"/>
  <c r="I362" i="9"/>
  <c r="I393" i="9"/>
  <c r="I445" i="9"/>
  <c r="I434" i="9"/>
  <c r="I430" i="9"/>
  <c r="I474" i="9"/>
  <c r="I470" i="9"/>
  <c r="I510" i="9"/>
  <c r="I508" i="9"/>
  <c r="P512" i="9" s="1"/>
  <c r="I568" i="9"/>
  <c r="I564" i="9"/>
  <c r="I552" i="9"/>
  <c r="I610" i="9"/>
  <c r="I606" i="9"/>
  <c r="I602" i="9"/>
  <c r="I640" i="9"/>
  <c r="I638" i="9"/>
  <c r="I692" i="9"/>
  <c r="I688" i="9"/>
  <c r="I732" i="9"/>
  <c r="I716" i="9"/>
  <c r="I807" i="9"/>
  <c r="I801" i="9"/>
  <c r="I843" i="9"/>
  <c r="I882" i="9"/>
  <c r="I880" i="9"/>
  <c r="I938" i="9"/>
  <c r="I934" i="9"/>
  <c r="I922" i="9"/>
  <c r="I978" i="9"/>
  <c r="I974" i="9"/>
  <c r="I1005" i="9"/>
  <c r="I1094" i="9"/>
  <c r="I1084" i="9"/>
  <c r="I1142" i="9"/>
  <c r="I1137" i="9"/>
  <c r="I1131" i="9"/>
  <c r="I1203" i="9"/>
  <c r="I1245" i="9"/>
  <c r="I1289" i="9"/>
  <c r="I1331" i="9"/>
  <c r="H1127" i="2"/>
  <c r="I224" i="7"/>
  <c r="I220" i="7"/>
  <c r="E227" i="7"/>
  <c r="H283" i="9"/>
  <c r="I1051" i="9"/>
  <c r="I1175" i="9"/>
  <c r="E157" i="9"/>
  <c r="I139" i="9"/>
  <c r="I143" i="9"/>
  <c r="I147" i="9"/>
  <c r="I151" i="9"/>
  <c r="G198" i="9"/>
  <c r="I189" i="9"/>
  <c r="I193" i="9"/>
  <c r="I197" i="9"/>
  <c r="E1062" i="9"/>
  <c r="I1304" i="11"/>
  <c r="I1140" i="11"/>
  <c r="I976" i="11"/>
  <c r="I1303" i="11"/>
  <c r="I1139" i="11"/>
  <c r="I975" i="11"/>
  <c r="I1302" i="11"/>
  <c r="I1138" i="11"/>
  <c r="I974" i="11"/>
  <c r="I1137" i="11"/>
  <c r="I973" i="11"/>
  <c r="I1300" i="11"/>
  <c r="I1136" i="11"/>
  <c r="I972" i="11"/>
  <c r="I1299" i="11"/>
  <c r="I971" i="11"/>
  <c r="I1298" i="11"/>
  <c r="I1134" i="11"/>
  <c r="I970" i="11"/>
  <c r="I1297" i="11"/>
  <c r="I1133" i="11"/>
  <c r="I969" i="11"/>
  <c r="I1296" i="11"/>
  <c r="I1132" i="11"/>
  <c r="I968" i="11"/>
  <c r="I1295" i="11"/>
  <c r="I1131" i="11"/>
  <c r="I967" i="11"/>
  <c r="I1252" i="11"/>
  <c r="I1088" i="11"/>
  <c r="I1293" i="11"/>
  <c r="I1129" i="11"/>
  <c r="I965" i="11"/>
  <c r="I1250" i="11"/>
  <c r="I1086" i="11"/>
  <c r="I1291" i="11"/>
  <c r="I1127" i="11"/>
  <c r="I963" i="11"/>
  <c r="I1248" i="11"/>
  <c r="I1084" i="11"/>
  <c r="I1289" i="11"/>
  <c r="I1125" i="11"/>
  <c r="I961" i="11"/>
  <c r="I1246" i="11"/>
  <c r="I1082" i="11"/>
  <c r="I1287" i="11"/>
  <c r="I1123" i="11"/>
  <c r="I959" i="11"/>
  <c r="I1244" i="11"/>
  <c r="I1285" i="11"/>
  <c r="I1121" i="11"/>
  <c r="I957" i="11"/>
  <c r="I1242" i="11"/>
  <c r="I1283" i="11"/>
  <c r="I1119" i="11"/>
  <c r="I955" i="11"/>
  <c r="I1409" i="9"/>
  <c r="I75" i="11"/>
  <c r="J1053" i="9"/>
  <c r="L1053" i="9" s="1"/>
  <c r="I101" i="9"/>
  <c r="I99" i="9"/>
  <c r="I271" i="9"/>
  <c r="I312" i="9"/>
  <c r="I308" i="9"/>
  <c r="I356" i="9"/>
  <c r="I350" i="9"/>
  <c r="I388" i="9"/>
  <c r="I386" i="9"/>
  <c r="I446" i="9"/>
  <c r="I484" i="9"/>
  <c r="I482" i="9"/>
  <c r="I528" i="9"/>
  <c r="I526" i="9"/>
  <c r="I507" i="9"/>
  <c r="I547" i="9"/>
  <c r="I637" i="9"/>
  <c r="I671" i="9"/>
  <c r="I715" i="9"/>
  <c r="I766" i="9"/>
  <c r="I760" i="9"/>
  <c r="I812" i="9"/>
  <c r="I796" i="9"/>
  <c r="I838" i="9"/>
  <c r="I836" i="9"/>
  <c r="I879" i="9"/>
  <c r="I917" i="9"/>
  <c r="I1006" i="9"/>
  <c r="I1000" i="9"/>
  <c r="I998" i="9"/>
  <c r="I1095" i="9"/>
  <c r="I1087" i="9"/>
  <c r="I1085" i="9"/>
  <c r="I1143" i="9"/>
  <c r="I1176" i="9"/>
  <c r="I1224" i="9"/>
  <c r="I1220" i="9"/>
  <c r="I1266" i="9"/>
  <c r="I1262" i="9"/>
  <c r="I1246" i="9"/>
  <c r="I1306" i="9"/>
  <c r="I1290" i="9"/>
  <c r="I1348" i="9"/>
  <c r="D1091" i="2"/>
  <c r="I1298" i="9"/>
  <c r="B772" i="11"/>
  <c r="C764" i="11" s="1"/>
  <c r="G854" i="11"/>
  <c r="I1210" i="11"/>
  <c r="I1046" i="11"/>
  <c r="G690" i="11"/>
  <c r="I1373" i="11"/>
  <c r="I1042" i="11"/>
  <c r="I1202" i="11"/>
  <c r="I1038" i="11"/>
  <c r="J1017" i="9"/>
  <c r="L1017" i="9" s="1"/>
  <c r="J218" i="46"/>
  <c r="L191" i="46"/>
  <c r="L218" i="46" s="1"/>
  <c r="I1047" i="9"/>
  <c r="I1043" i="9"/>
  <c r="I1206" i="9"/>
  <c r="I1334" i="9"/>
  <c r="I1330" i="9"/>
  <c r="I216" i="7"/>
  <c r="I208" i="7"/>
  <c r="I1133" i="9"/>
  <c r="I1216" i="9"/>
  <c r="J1305" i="9"/>
  <c r="L1305" i="9" s="1"/>
  <c r="J219" i="7"/>
  <c r="L219" i="7" s="1"/>
  <c r="N223" i="46"/>
  <c r="N250" i="6"/>
  <c r="J437" i="11"/>
  <c r="L437" i="11" s="1"/>
  <c r="J440" i="11"/>
  <c r="L440" i="11" s="1"/>
  <c r="J425" i="11"/>
  <c r="L425" i="11" s="1"/>
  <c r="J429" i="11"/>
  <c r="L429" i="11" s="1"/>
  <c r="J433" i="11"/>
  <c r="L433" i="11" s="1"/>
  <c r="J443" i="11"/>
  <c r="L443" i="11" s="1"/>
  <c r="L93" i="22"/>
  <c r="L95" i="22" s="1"/>
  <c r="AF211" i="6"/>
  <c r="C234" i="6"/>
  <c r="J421" i="11"/>
  <c r="L421" i="11" s="1"/>
  <c r="G12" i="32" s="1"/>
  <c r="J439" i="11"/>
  <c r="L439" i="11" s="1"/>
  <c r="J438" i="11"/>
  <c r="L438" i="11" s="1"/>
  <c r="J422" i="11"/>
  <c r="L422" i="11" s="1"/>
  <c r="J424" i="11"/>
  <c r="L424" i="11" s="1"/>
  <c r="J426" i="11"/>
  <c r="L426" i="11" s="1"/>
  <c r="J428" i="11"/>
  <c r="L428" i="11" s="1"/>
  <c r="J430" i="11"/>
  <c r="L430" i="11" s="1"/>
  <c r="J432" i="11"/>
  <c r="L432" i="11" s="1"/>
  <c r="J434" i="11"/>
  <c r="L434" i="11" s="1"/>
  <c r="J442" i="11"/>
  <c r="L442" i="11" s="1"/>
  <c r="N75" i="22"/>
  <c r="U6" i="6"/>
  <c r="AF6" i="6" s="1"/>
  <c r="M101" i="20"/>
  <c r="J33" i="13"/>
  <c r="F82" i="13" s="1"/>
  <c r="G82" i="13" s="1"/>
  <c r="J43" i="13"/>
  <c r="I81" i="13" s="1"/>
  <c r="J81" i="13" s="1"/>
  <c r="L33" i="16"/>
  <c r="F90" i="16" s="1"/>
  <c r="G90" i="16" s="1"/>
  <c r="F36" i="20"/>
  <c r="L36" i="20"/>
  <c r="N36" i="20" s="1"/>
  <c r="J23" i="20"/>
  <c r="H36" i="20"/>
  <c r="F77" i="20" s="1"/>
  <c r="G77" i="20" s="1"/>
  <c r="T171" i="6"/>
  <c r="AF150" i="6"/>
  <c r="C171" i="6"/>
  <c r="C7" i="6" s="1"/>
  <c r="AF149" i="6"/>
  <c r="B55" i="6"/>
  <c r="AF30" i="6"/>
  <c r="N162" i="11"/>
  <c r="P383" i="11"/>
  <c r="G11" i="39" s="1"/>
  <c r="P384" i="11"/>
  <c r="H11" i="39" s="1"/>
  <c r="P382" i="11"/>
  <c r="I61" i="2"/>
  <c r="I93" i="2"/>
  <c r="I383" i="2"/>
  <c r="I693" i="2"/>
  <c r="I486" i="2"/>
  <c r="I484" i="2"/>
  <c r="I446" i="2"/>
  <c r="I444" i="2"/>
  <c r="I854" i="2"/>
  <c r="I59" i="2"/>
  <c r="I109" i="2"/>
  <c r="I105" i="2"/>
  <c r="I101" i="2"/>
  <c r="I375" i="2"/>
  <c r="I373" i="2"/>
  <c r="I698" i="2"/>
  <c r="I697" i="2"/>
  <c r="I695" i="2"/>
  <c r="I1310" i="2"/>
  <c r="I891" i="2"/>
  <c r="I579" i="2"/>
  <c r="I345" i="2"/>
  <c r="I889" i="2"/>
  <c r="I577" i="2"/>
  <c r="I343" i="2"/>
  <c r="I887" i="2"/>
  <c r="I575" i="2"/>
  <c r="I341" i="2"/>
  <c r="I881" i="2"/>
  <c r="I569" i="2"/>
  <c r="I335" i="2"/>
  <c r="I879" i="2"/>
  <c r="I567" i="2"/>
  <c r="I333" i="2"/>
  <c r="I877" i="2"/>
  <c r="I526" i="2"/>
  <c r="I214" i="2"/>
  <c r="I914" i="2"/>
  <c r="I719" i="2"/>
  <c r="I212" i="2"/>
  <c r="I757" i="2"/>
  <c r="I814" i="2"/>
  <c r="I1165" i="2"/>
  <c r="I1190" i="2"/>
  <c r="G23" i="2"/>
  <c r="I55" i="2"/>
  <c r="I106" i="2"/>
  <c r="I102" i="2"/>
  <c r="I97" i="2"/>
  <c r="I95" i="2"/>
  <c r="I384" i="2"/>
  <c r="I380" i="2"/>
  <c r="I379" i="2"/>
  <c r="I377" i="2"/>
  <c r="I368" i="2"/>
  <c r="I691" i="2"/>
  <c r="I687" i="2"/>
  <c r="I682" i="2"/>
  <c r="I771" i="2"/>
  <c r="I766" i="2"/>
  <c r="I762" i="2"/>
  <c r="I761" i="2"/>
  <c r="I759" i="2"/>
  <c r="I815" i="2"/>
  <c r="I811" i="2"/>
  <c r="I810" i="2"/>
  <c r="I808" i="2"/>
  <c r="I802" i="2"/>
  <c r="I798" i="2"/>
  <c r="I1114" i="2"/>
  <c r="I1166" i="2"/>
  <c r="I1162" i="2"/>
  <c r="I1161" i="2"/>
  <c r="I1159" i="2"/>
  <c r="I1204" i="2"/>
  <c r="I1199" i="2"/>
  <c r="I1195" i="2"/>
  <c r="I1194" i="2"/>
  <c r="I1192" i="2"/>
  <c r="I1245" i="2"/>
  <c r="I1239" i="2"/>
  <c r="I1235" i="2"/>
  <c r="I1284" i="2"/>
  <c r="I1274" i="2"/>
  <c r="I1269" i="2"/>
  <c r="I1322" i="2"/>
  <c r="I1308" i="2"/>
  <c r="H1046" i="2"/>
  <c r="I1400" i="2"/>
  <c r="C28" i="2"/>
  <c r="C13" i="2"/>
  <c r="G31" i="2"/>
  <c r="G29" i="2"/>
  <c r="G27" i="2"/>
  <c r="G21" i="2"/>
  <c r="G19" i="2"/>
  <c r="G15" i="2"/>
  <c r="I994" i="2"/>
  <c r="B309" i="2"/>
  <c r="C291" i="2" s="1"/>
  <c r="B270" i="2"/>
  <c r="C264" i="2" s="1"/>
  <c r="G25" i="2"/>
  <c r="I992" i="2"/>
  <c r="I1011" i="2"/>
  <c r="I1009" i="2"/>
  <c r="I1007" i="2"/>
  <c r="I1005" i="2"/>
  <c r="I1003" i="2"/>
  <c r="I1001" i="2"/>
  <c r="I999" i="2"/>
  <c r="I997" i="2"/>
  <c r="G972" i="2"/>
  <c r="G190" i="2"/>
  <c r="G30" i="2"/>
  <c r="I890" i="2"/>
  <c r="I578" i="2"/>
  <c r="I344" i="2"/>
  <c r="G28" i="2"/>
  <c r="I733" i="2"/>
  <c r="I888" i="2"/>
  <c r="I576" i="2"/>
  <c r="I342" i="2"/>
  <c r="I574" i="2"/>
  <c r="I340" i="2"/>
  <c r="I1004" i="2"/>
  <c r="I880" i="2"/>
  <c r="I568" i="2"/>
  <c r="I334" i="2"/>
  <c r="G18" i="2"/>
  <c r="I878" i="2"/>
  <c r="I566" i="2"/>
  <c r="I332" i="2"/>
  <c r="G16" i="2"/>
  <c r="I656" i="2"/>
  <c r="I651" i="2"/>
  <c r="I646" i="2"/>
  <c r="I642" i="2"/>
  <c r="B582" i="2"/>
  <c r="C568" i="2" s="1"/>
  <c r="I299" i="2"/>
  <c r="I612" i="2"/>
  <c r="I264" i="2"/>
  <c r="I263" i="2"/>
  <c r="I261" i="2"/>
  <c r="I255" i="2"/>
  <c r="I254" i="2"/>
  <c r="I252" i="2"/>
  <c r="I423" i="2"/>
  <c r="I419" i="2"/>
  <c r="I418" i="2"/>
  <c r="I416" i="2"/>
  <c r="I411" i="2"/>
  <c r="I407" i="2"/>
  <c r="I501" i="2"/>
  <c r="I497" i="2"/>
  <c r="I492" i="2"/>
  <c r="I488" i="2"/>
  <c r="I463" i="2"/>
  <c r="I457" i="2"/>
  <c r="I451" i="2"/>
  <c r="I450" i="2"/>
  <c r="I851" i="2"/>
  <c r="I850" i="2"/>
  <c r="I848" i="2"/>
  <c r="I842" i="2"/>
  <c r="I838" i="2"/>
  <c r="I64" i="2"/>
  <c r="G17" i="2"/>
  <c r="G24" i="2"/>
  <c r="G20" i="2"/>
  <c r="H504" i="2"/>
  <c r="I1386" i="2"/>
  <c r="I1438" i="2"/>
  <c r="K53" i="2"/>
  <c r="J53" i="2"/>
  <c r="C16" i="2"/>
  <c r="C24" i="2"/>
  <c r="C12" i="2"/>
  <c r="C20" i="2"/>
  <c r="I57" i="9"/>
  <c r="I71" i="9"/>
  <c r="I70" i="9"/>
  <c r="I68" i="9"/>
  <c r="I66" i="9"/>
  <c r="I62" i="9"/>
  <c r="I1386" i="9"/>
  <c r="I1384" i="9"/>
  <c r="I1382" i="9"/>
  <c r="I1378" i="9"/>
  <c r="I1428" i="9"/>
  <c r="I1426" i="9"/>
  <c r="I1424" i="9"/>
  <c r="I1416" i="9"/>
  <c r="I1468" i="9"/>
  <c r="I1455" i="9"/>
  <c r="E32" i="9"/>
  <c r="E30" i="9"/>
  <c r="E28" i="9"/>
  <c r="I1374" i="9"/>
  <c r="I1471" i="9"/>
  <c r="I1467" i="9"/>
  <c r="F160" i="6"/>
  <c r="AF160" i="6" s="1"/>
  <c r="N654" i="11"/>
  <c r="N77" i="2"/>
  <c r="G18" i="6"/>
  <c r="G55" i="6" s="1"/>
  <c r="G7" i="6" s="1"/>
  <c r="R135" i="6"/>
  <c r="R7" i="6" s="1"/>
  <c r="G1169" i="2"/>
  <c r="I1149" i="2"/>
  <c r="E1247" i="2"/>
  <c r="K979" i="9"/>
  <c r="J979" i="9"/>
  <c r="J975" i="9"/>
  <c r="K975" i="9"/>
  <c r="J971" i="9"/>
  <c r="K971" i="9"/>
  <c r="K964" i="9"/>
  <c r="J964" i="9"/>
  <c r="K960" i="9"/>
  <c r="J960" i="9"/>
  <c r="E22" i="11"/>
  <c r="E20" i="11"/>
  <c r="E18" i="11"/>
  <c r="E16" i="11"/>
  <c r="E14" i="11"/>
  <c r="E321" i="11"/>
  <c r="E12" i="11"/>
  <c r="H34" i="11"/>
  <c r="I1047" i="2"/>
  <c r="I1038" i="2"/>
  <c r="I652" i="2"/>
  <c r="I648" i="2"/>
  <c r="B738" i="2"/>
  <c r="C718" i="2" s="1"/>
  <c r="I304" i="2"/>
  <c r="I295" i="2"/>
  <c r="I617" i="2"/>
  <c r="I606" i="2"/>
  <c r="I602" i="2"/>
  <c r="I265" i="2"/>
  <c r="I258" i="2"/>
  <c r="I1150" i="2"/>
  <c r="E1169" i="2"/>
  <c r="G1247" i="2"/>
  <c r="G33" i="9"/>
  <c r="I74" i="9"/>
  <c r="E14" i="9"/>
  <c r="E12" i="9"/>
  <c r="G21" i="9"/>
  <c r="K363" i="9"/>
  <c r="J363" i="9"/>
  <c r="K359" i="9"/>
  <c r="J359" i="9"/>
  <c r="K353" i="9"/>
  <c r="J353" i="9"/>
  <c r="K349" i="9"/>
  <c r="J349" i="9"/>
  <c r="K344" i="9"/>
  <c r="J344" i="9"/>
  <c r="K111" i="6"/>
  <c r="AF111" i="6" s="1"/>
  <c r="N452" i="9"/>
  <c r="I347" i="2"/>
  <c r="G26" i="2"/>
  <c r="G22" i="2"/>
  <c r="I524" i="2"/>
  <c r="I874" i="2"/>
  <c r="I657" i="2"/>
  <c r="I644" i="2"/>
  <c r="I307" i="2"/>
  <c r="I300" i="2"/>
  <c r="I291" i="2"/>
  <c r="I620" i="2"/>
  <c r="I613" i="2"/>
  <c r="I609" i="2"/>
  <c r="G1326" i="2"/>
  <c r="I1306" i="2"/>
  <c r="K425" i="2"/>
  <c r="J425" i="2"/>
  <c r="K854" i="2"/>
  <c r="J854" i="2"/>
  <c r="K69" i="2"/>
  <c r="J69" i="2"/>
  <c r="K421" i="2"/>
  <c r="J421" i="2"/>
  <c r="K847" i="2"/>
  <c r="J847" i="2"/>
  <c r="K63" i="2"/>
  <c r="J63" i="2"/>
  <c r="K416" i="2"/>
  <c r="J416" i="2"/>
  <c r="K62" i="2"/>
  <c r="J62" i="2"/>
  <c r="K412" i="2"/>
  <c r="J412" i="2"/>
  <c r="K841" i="2"/>
  <c r="J841" i="2"/>
  <c r="K411" i="2"/>
  <c r="J411" i="2"/>
  <c r="K57" i="2"/>
  <c r="J57" i="2"/>
  <c r="K56" i="2"/>
  <c r="J56" i="2"/>
  <c r="K838" i="2"/>
  <c r="J838" i="2"/>
  <c r="C22" i="7"/>
  <c r="C14" i="7"/>
  <c r="C30" i="7"/>
  <c r="C18" i="7"/>
  <c r="G30" i="7"/>
  <c r="B305" i="7"/>
  <c r="C300" i="7" s="1"/>
  <c r="G15" i="9"/>
  <c r="I56" i="9"/>
  <c r="E198" i="9"/>
  <c r="I175" i="9"/>
  <c r="I135" i="9"/>
  <c r="G157" i="9"/>
  <c r="B1305" i="11"/>
  <c r="C1296" i="11" s="1"/>
  <c r="G10" i="2"/>
  <c r="G348" i="2"/>
  <c r="G543" i="2"/>
  <c r="E582" i="2"/>
  <c r="I1046" i="2"/>
  <c r="I653" i="2"/>
  <c r="I647" i="2"/>
  <c r="I640" i="2"/>
  <c r="I721" i="2"/>
  <c r="I303" i="2"/>
  <c r="I294" i="2"/>
  <c r="I616" i="2"/>
  <c r="I605" i="2"/>
  <c r="I601" i="2"/>
  <c r="I268" i="2"/>
  <c r="I448" i="2"/>
  <c r="E465" i="2"/>
  <c r="G465" i="2"/>
  <c r="E777" i="2"/>
  <c r="I1307" i="2"/>
  <c r="E1326" i="2"/>
  <c r="I182" i="7"/>
  <c r="G26" i="7"/>
  <c r="I178" i="7"/>
  <c r="G22" i="7"/>
  <c r="I174" i="7"/>
  <c r="G18" i="7"/>
  <c r="B266" i="7"/>
  <c r="C252" i="7" s="1"/>
  <c r="E26" i="9"/>
  <c r="E20" i="9"/>
  <c r="E18" i="9"/>
  <c r="K444" i="9"/>
  <c r="J444" i="9"/>
  <c r="K440" i="9"/>
  <c r="J440" i="9"/>
  <c r="K434" i="9"/>
  <c r="J434" i="9"/>
  <c r="K430" i="9"/>
  <c r="J430" i="9"/>
  <c r="K426" i="9"/>
  <c r="J426" i="9"/>
  <c r="K1267" i="9"/>
  <c r="K1306" i="9"/>
  <c r="J1306" i="9"/>
  <c r="K1302" i="9"/>
  <c r="J1302" i="9"/>
  <c r="K1295" i="9"/>
  <c r="J1295" i="9"/>
  <c r="K1291" i="9"/>
  <c r="J1291" i="9"/>
  <c r="K1287" i="9"/>
  <c r="J1287" i="9"/>
  <c r="K998" i="9"/>
  <c r="J998" i="9"/>
  <c r="K1039" i="9"/>
  <c r="J1039" i="9"/>
  <c r="K1061" i="9"/>
  <c r="J1061" i="9"/>
  <c r="K1060" i="9"/>
  <c r="J1060" i="9"/>
  <c r="K1059" i="9"/>
  <c r="J1059" i="9"/>
  <c r="K1058" i="9"/>
  <c r="J1058" i="9"/>
  <c r="K1057" i="9"/>
  <c r="J1057" i="9"/>
  <c r="K1015" i="9"/>
  <c r="J1015" i="9"/>
  <c r="K1014" i="9"/>
  <c r="J1014" i="9"/>
  <c r="K1013" i="9"/>
  <c r="J1013" i="9"/>
  <c r="K1012" i="9"/>
  <c r="J1012" i="9"/>
  <c r="K1048" i="9"/>
  <c r="J1048" i="9"/>
  <c r="K1045" i="9"/>
  <c r="J1045" i="9"/>
  <c r="J347" i="9"/>
  <c r="I269" i="2"/>
  <c r="I260" i="2"/>
  <c r="I424" i="2"/>
  <c r="I409" i="2"/>
  <c r="I405" i="2"/>
  <c r="I499" i="2"/>
  <c r="I491" i="2"/>
  <c r="I487" i="2"/>
  <c r="I462" i="2"/>
  <c r="I455" i="2"/>
  <c r="I447" i="2"/>
  <c r="I847" i="2"/>
  <c r="I843" i="2"/>
  <c r="I839" i="2"/>
  <c r="I71" i="2"/>
  <c r="I62" i="2"/>
  <c r="I52" i="2"/>
  <c r="I107" i="2"/>
  <c r="I385" i="2"/>
  <c r="I376" i="2"/>
  <c r="I369" i="2"/>
  <c r="I694" i="2"/>
  <c r="I689" i="2"/>
  <c r="I683" i="2"/>
  <c r="I774" i="2"/>
  <c r="I767" i="2"/>
  <c r="I758" i="2"/>
  <c r="G777" i="2"/>
  <c r="I807" i="2"/>
  <c r="I800" i="2"/>
  <c r="I1167" i="2"/>
  <c r="I1158" i="2"/>
  <c r="I1151" i="2"/>
  <c r="I1207" i="2"/>
  <c r="I1200" i="2"/>
  <c r="I1191" i="2"/>
  <c r="I1244" i="2"/>
  <c r="I1237" i="2"/>
  <c r="I1228" i="2"/>
  <c r="I1277" i="2"/>
  <c r="I1270" i="2"/>
  <c r="I1324" i="2"/>
  <c r="I1315" i="2"/>
  <c r="K71" i="2"/>
  <c r="J71" i="2"/>
  <c r="K423" i="2"/>
  <c r="J423" i="2"/>
  <c r="K852" i="2"/>
  <c r="J852" i="2"/>
  <c r="K420" i="2"/>
  <c r="J420" i="2"/>
  <c r="K419" i="2"/>
  <c r="J419" i="2"/>
  <c r="K64" i="2"/>
  <c r="J64" i="2"/>
  <c r="K417" i="2"/>
  <c r="J417" i="2"/>
  <c r="K846" i="2"/>
  <c r="J846" i="2"/>
  <c r="K845" i="2"/>
  <c r="J845" i="2"/>
  <c r="K415" i="2"/>
  <c r="J415" i="2"/>
  <c r="K414" i="2"/>
  <c r="J414" i="2"/>
  <c r="K413" i="2"/>
  <c r="J413" i="2"/>
  <c r="K58" i="2"/>
  <c r="J58" i="2"/>
  <c r="K840" i="2"/>
  <c r="J840" i="2"/>
  <c r="K839" i="2"/>
  <c r="J839" i="2"/>
  <c r="K55" i="2"/>
  <c r="J55" i="2"/>
  <c r="K465" i="2"/>
  <c r="I67" i="9"/>
  <c r="G25" i="9"/>
  <c r="I58" i="9"/>
  <c r="I109" i="9"/>
  <c r="I98" i="9"/>
  <c r="I281" i="9"/>
  <c r="G31" i="9"/>
  <c r="I274" i="9"/>
  <c r="G13" i="9"/>
  <c r="I323" i="9"/>
  <c r="I319" i="9"/>
  <c r="I310" i="9"/>
  <c r="I301" i="9"/>
  <c r="I361" i="9"/>
  <c r="I352" i="9"/>
  <c r="I343" i="9"/>
  <c r="K361" i="9"/>
  <c r="J361" i="9"/>
  <c r="K351" i="9"/>
  <c r="J351" i="9"/>
  <c r="K346" i="9"/>
  <c r="J346" i="9"/>
  <c r="K342" i="9"/>
  <c r="J342" i="9"/>
  <c r="I403" i="9"/>
  <c r="I394" i="9"/>
  <c r="I385" i="9"/>
  <c r="I481" i="9"/>
  <c r="I468" i="9"/>
  <c r="I521" i="9"/>
  <c r="I604" i="9"/>
  <c r="I593" i="9"/>
  <c r="I651" i="9"/>
  <c r="I690" i="9"/>
  <c r="I679" i="9"/>
  <c r="I730" i="9"/>
  <c r="I719" i="9"/>
  <c r="I802" i="9"/>
  <c r="I853" i="9"/>
  <c r="I840" i="9"/>
  <c r="I893" i="9"/>
  <c r="I972" i="9"/>
  <c r="I961" i="9"/>
  <c r="J977" i="9"/>
  <c r="K977" i="9"/>
  <c r="K973" i="9"/>
  <c r="J973" i="9"/>
  <c r="K966" i="9"/>
  <c r="J966" i="9"/>
  <c r="K962" i="9"/>
  <c r="J962" i="9"/>
  <c r="K958" i="9"/>
  <c r="J958" i="9"/>
  <c r="H1443" i="2"/>
  <c r="J357" i="9"/>
  <c r="L357" i="9" s="1"/>
  <c r="I256" i="2"/>
  <c r="I420" i="2"/>
  <c r="I412" i="2"/>
  <c r="I502" i="2"/>
  <c r="I495" i="2"/>
  <c r="I458" i="2"/>
  <c r="I452" i="2"/>
  <c r="I852" i="2"/>
  <c r="I835" i="2"/>
  <c r="I57" i="2"/>
  <c r="I493" i="2"/>
  <c r="I110" i="2"/>
  <c r="I103" i="2"/>
  <c r="I99" i="2"/>
  <c r="I381" i="2"/>
  <c r="I372" i="2"/>
  <c r="G387" i="2"/>
  <c r="I690" i="2"/>
  <c r="I686" i="2"/>
  <c r="I770" i="2"/>
  <c r="I763" i="2"/>
  <c r="I812" i="2"/>
  <c r="I803" i="2"/>
  <c r="I1084" i="2"/>
  <c r="I1077" i="2"/>
  <c r="I1163" i="2"/>
  <c r="I1154" i="2"/>
  <c r="I1203" i="2"/>
  <c r="I1196" i="2"/>
  <c r="I1240" i="2"/>
  <c r="I1233" i="2"/>
  <c r="I1282" i="2"/>
  <c r="I1273" i="2"/>
  <c r="I1320" i="2"/>
  <c r="I1311" i="2"/>
  <c r="K70" i="2"/>
  <c r="J70" i="2"/>
  <c r="K422" i="2"/>
  <c r="J422" i="2"/>
  <c r="K851" i="2"/>
  <c r="J851" i="2"/>
  <c r="K67" i="2"/>
  <c r="K66" i="2"/>
  <c r="J66" i="2"/>
  <c r="K848" i="2"/>
  <c r="J848" i="2"/>
  <c r="K844" i="2"/>
  <c r="J844" i="2"/>
  <c r="K842" i="2"/>
  <c r="J842" i="2"/>
  <c r="K410" i="2"/>
  <c r="J410" i="2"/>
  <c r="K409" i="2"/>
  <c r="J409" i="2"/>
  <c r="K406" i="2"/>
  <c r="J406" i="2"/>
  <c r="K835" i="2"/>
  <c r="J835" i="2"/>
  <c r="K834" i="2"/>
  <c r="J834" i="2"/>
  <c r="I256" i="7"/>
  <c r="I291" i="7"/>
  <c r="I339" i="7"/>
  <c r="I326" i="7"/>
  <c r="I324" i="7"/>
  <c r="I370" i="7"/>
  <c r="I420" i="7"/>
  <c r="I418" i="7"/>
  <c r="I401" i="7"/>
  <c r="I451" i="7"/>
  <c r="I449" i="7"/>
  <c r="I488" i="7"/>
  <c r="I486" i="7"/>
  <c r="I531" i="7"/>
  <c r="I529" i="7"/>
  <c r="I574" i="7"/>
  <c r="I572" i="7"/>
  <c r="I610" i="7"/>
  <c r="I608" i="7"/>
  <c r="I645" i="7"/>
  <c r="I643" i="7"/>
  <c r="I72" i="9"/>
  <c r="I61" i="9"/>
  <c r="G19" i="9"/>
  <c r="I54" i="9"/>
  <c r="I112" i="9"/>
  <c r="I103" i="9"/>
  <c r="I94" i="9"/>
  <c r="E10" i="9"/>
  <c r="I277" i="9"/>
  <c r="G27" i="9"/>
  <c r="I315" i="9"/>
  <c r="I306" i="9"/>
  <c r="I357" i="9"/>
  <c r="I348" i="9"/>
  <c r="K364" i="9"/>
  <c r="J364" i="9"/>
  <c r="K360" i="9"/>
  <c r="J360" i="9"/>
  <c r="K356" i="9"/>
  <c r="J356" i="9"/>
  <c r="K350" i="9"/>
  <c r="J350" i="9"/>
  <c r="K345" i="9"/>
  <c r="J345" i="9"/>
  <c r="I399" i="9"/>
  <c r="I390" i="9"/>
  <c r="I428" i="9"/>
  <c r="K445" i="9"/>
  <c r="J445" i="9"/>
  <c r="K441" i="9"/>
  <c r="J441" i="9"/>
  <c r="K435" i="9"/>
  <c r="J435" i="9"/>
  <c r="K427" i="9"/>
  <c r="J427" i="9"/>
  <c r="I486" i="9"/>
  <c r="I475" i="9"/>
  <c r="I562" i="9"/>
  <c r="I551" i="9"/>
  <c r="I598" i="9"/>
  <c r="I589" i="9"/>
  <c r="I686" i="9"/>
  <c r="I675" i="9"/>
  <c r="I758" i="9"/>
  <c r="I811" i="9"/>
  <c r="I798" i="9"/>
  <c r="I849" i="9"/>
  <c r="I932" i="9"/>
  <c r="I921" i="9"/>
  <c r="I979" i="9"/>
  <c r="K557" i="7"/>
  <c r="J557" i="7"/>
  <c r="K147" i="7"/>
  <c r="J147" i="7"/>
  <c r="K458" i="7"/>
  <c r="J458" i="7"/>
  <c r="K68" i="7"/>
  <c r="J68" i="7"/>
  <c r="K574" i="7"/>
  <c r="J574" i="7"/>
  <c r="K143" i="7"/>
  <c r="J143" i="7"/>
  <c r="K454" i="7"/>
  <c r="J454" i="7"/>
  <c r="K64" i="7"/>
  <c r="J64" i="7"/>
  <c r="K570" i="7"/>
  <c r="J570" i="7"/>
  <c r="K139" i="7"/>
  <c r="J139" i="7"/>
  <c r="K450" i="7"/>
  <c r="J450" i="7"/>
  <c r="K60" i="7"/>
  <c r="J60" i="7"/>
  <c r="K566" i="7"/>
  <c r="J566" i="7"/>
  <c r="K135" i="7"/>
  <c r="J135" i="7"/>
  <c r="K446" i="7"/>
  <c r="J446" i="7"/>
  <c r="J56" i="7"/>
  <c r="K56" i="7"/>
  <c r="K562" i="7"/>
  <c r="J562" i="7"/>
  <c r="K560" i="7"/>
  <c r="J560" i="7"/>
  <c r="B188" i="7"/>
  <c r="C169" i="7" s="1"/>
  <c r="K1011" i="9"/>
  <c r="J1011" i="9"/>
  <c r="K1297" i="9"/>
  <c r="J1297" i="9"/>
  <c r="B1223" i="11"/>
  <c r="C1214" i="11" s="1"/>
  <c r="J431" i="9"/>
  <c r="L431" i="9" s="1"/>
  <c r="I490" i="2"/>
  <c r="I70" i="2"/>
  <c r="I727" i="2"/>
  <c r="E387" i="2"/>
  <c r="G1091" i="2"/>
  <c r="I1312" i="2"/>
  <c r="K424" i="2"/>
  <c r="J424" i="2"/>
  <c r="K853" i="2"/>
  <c r="J853" i="2"/>
  <c r="K68" i="2"/>
  <c r="J68" i="2"/>
  <c r="K850" i="2"/>
  <c r="J850" i="2"/>
  <c r="K849" i="2"/>
  <c r="J849" i="2"/>
  <c r="K65" i="2"/>
  <c r="J65" i="2"/>
  <c r="K418" i="2"/>
  <c r="J418" i="2"/>
  <c r="K61" i="2"/>
  <c r="J61" i="2"/>
  <c r="K843" i="2"/>
  <c r="J843" i="2"/>
  <c r="K59" i="2"/>
  <c r="J59" i="2"/>
  <c r="K407" i="2"/>
  <c r="J407" i="2"/>
  <c r="K836" i="2"/>
  <c r="J836" i="2"/>
  <c r="K52" i="2"/>
  <c r="J52" i="2"/>
  <c r="K405" i="2"/>
  <c r="J405" i="2"/>
  <c r="K51" i="2"/>
  <c r="J51" i="2"/>
  <c r="I259" i="7"/>
  <c r="I257" i="7"/>
  <c r="I294" i="7"/>
  <c r="I292" i="7"/>
  <c r="I342" i="7"/>
  <c r="I340" i="7"/>
  <c r="I323" i="7"/>
  <c r="I373" i="7"/>
  <c r="I371" i="7"/>
  <c r="I417" i="7"/>
  <c r="I404" i="7"/>
  <c r="I402" i="7"/>
  <c r="I448" i="7"/>
  <c r="I485" i="7"/>
  <c r="I528" i="7"/>
  <c r="I571" i="7"/>
  <c r="I558" i="7"/>
  <c r="I607" i="7"/>
  <c r="I642" i="7"/>
  <c r="G29" i="9"/>
  <c r="I60" i="9"/>
  <c r="I93" i="9"/>
  <c r="I276" i="9"/>
  <c r="G17" i="9"/>
  <c r="I322" i="9"/>
  <c r="I347" i="9"/>
  <c r="K362" i="9"/>
  <c r="J362" i="9"/>
  <c r="K358" i="9"/>
  <c r="J358" i="9"/>
  <c r="K352" i="9"/>
  <c r="J352" i="9"/>
  <c r="K348" i="9"/>
  <c r="J348" i="9"/>
  <c r="K343" i="9"/>
  <c r="J343" i="9"/>
  <c r="I400" i="9"/>
  <c r="I389" i="9"/>
  <c r="I442" i="9"/>
  <c r="I431" i="9"/>
  <c r="K443" i="9"/>
  <c r="J443" i="9"/>
  <c r="K439" i="9"/>
  <c r="J439" i="9"/>
  <c r="K433" i="9"/>
  <c r="J433" i="9"/>
  <c r="K429" i="9"/>
  <c r="J429" i="9"/>
  <c r="K425" i="9"/>
  <c r="J425" i="9"/>
  <c r="I472" i="9"/>
  <c r="I525" i="9"/>
  <c r="I520" i="9"/>
  <c r="I512" i="9"/>
  <c r="I565" i="9"/>
  <c r="I650" i="9"/>
  <c r="I644" i="9"/>
  <c r="I633" i="9"/>
  <c r="I672" i="9"/>
  <c r="I725" i="9"/>
  <c r="I718" i="9"/>
  <c r="I772" i="9"/>
  <c r="I761" i="9"/>
  <c r="I844" i="9"/>
  <c r="I835" i="9"/>
  <c r="I897" i="9"/>
  <c r="I892" i="9"/>
  <c r="I884" i="9"/>
  <c r="I935" i="9"/>
  <c r="I976" i="9"/>
  <c r="I965" i="9"/>
  <c r="I960" i="9"/>
  <c r="K978" i="9"/>
  <c r="J978" i="9"/>
  <c r="K974" i="9"/>
  <c r="J974" i="9"/>
  <c r="K968" i="9"/>
  <c r="J968" i="9"/>
  <c r="K225" i="7"/>
  <c r="J225" i="7"/>
  <c r="K221" i="7"/>
  <c r="J221" i="7"/>
  <c r="K217" i="7"/>
  <c r="J217" i="7"/>
  <c r="K213" i="7"/>
  <c r="J213" i="7"/>
  <c r="K209" i="7"/>
  <c r="J209" i="7"/>
  <c r="B403" i="11"/>
  <c r="C395" i="11" s="1"/>
  <c r="J60" i="2"/>
  <c r="L60" i="2" s="1"/>
  <c r="I441" i="9"/>
  <c r="I432" i="9"/>
  <c r="K446" i="9"/>
  <c r="J446" i="9"/>
  <c r="K442" i="9"/>
  <c r="J442" i="9"/>
  <c r="K438" i="9"/>
  <c r="J438" i="9"/>
  <c r="K432" i="9"/>
  <c r="J432" i="9"/>
  <c r="K428" i="9"/>
  <c r="J428" i="9"/>
  <c r="I485" i="9"/>
  <c r="I476" i="9"/>
  <c r="I467" i="9"/>
  <c r="I522" i="9"/>
  <c r="I511" i="9"/>
  <c r="I566" i="9"/>
  <c r="I555" i="9"/>
  <c r="I548" i="9"/>
  <c r="I608" i="9"/>
  <c r="I597" i="9"/>
  <c r="I590" i="9"/>
  <c r="I643" i="9"/>
  <c r="I634" i="9"/>
  <c r="I685" i="9"/>
  <c r="I676" i="9"/>
  <c r="I729" i="9"/>
  <c r="I720" i="9"/>
  <c r="I771" i="9"/>
  <c r="I762" i="9"/>
  <c r="I753" i="9"/>
  <c r="I815" i="9"/>
  <c r="I808" i="9"/>
  <c r="I797" i="9"/>
  <c r="I850" i="9"/>
  <c r="I839" i="9"/>
  <c r="I894" i="9"/>
  <c r="I883" i="9"/>
  <c r="I936" i="9"/>
  <c r="I925" i="9"/>
  <c r="I918" i="9"/>
  <c r="I971" i="9"/>
  <c r="I962" i="9"/>
  <c r="K976" i="9"/>
  <c r="J976" i="9"/>
  <c r="K972" i="9"/>
  <c r="J972" i="9"/>
  <c r="K965" i="9"/>
  <c r="J965" i="9"/>
  <c r="K961" i="9"/>
  <c r="J961" i="9"/>
  <c r="K957" i="9"/>
  <c r="J957" i="9"/>
  <c r="I1019" i="9"/>
  <c r="I1012" i="9"/>
  <c r="I1001" i="9"/>
  <c r="I1058" i="9"/>
  <c r="I1054" i="9"/>
  <c r="I1099" i="9"/>
  <c r="I1088" i="9"/>
  <c r="I1081" i="9"/>
  <c r="I1139" i="9"/>
  <c r="I1128" i="9"/>
  <c r="I1121" i="9"/>
  <c r="I1179" i="9"/>
  <c r="I1171" i="9"/>
  <c r="I1164" i="9"/>
  <c r="I1217" i="9"/>
  <c r="I1208" i="9"/>
  <c r="L1226" i="9"/>
  <c r="I1259" i="9"/>
  <c r="I1250" i="9"/>
  <c r="I1303" i="9"/>
  <c r="I1294" i="9"/>
  <c r="I1285" i="9"/>
  <c r="K1294" i="9"/>
  <c r="J1294" i="9"/>
  <c r="K1290" i="9"/>
  <c r="J1290" i="9"/>
  <c r="K1286" i="9"/>
  <c r="J1286" i="9"/>
  <c r="I1345" i="9"/>
  <c r="I1336" i="9"/>
  <c r="I1327" i="9"/>
  <c r="K188" i="7"/>
  <c r="K148" i="7"/>
  <c r="J148" i="7"/>
  <c r="K459" i="7"/>
  <c r="J459" i="7"/>
  <c r="K69" i="7"/>
  <c r="J69" i="7"/>
  <c r="K575" i="7"/>
  <c r="J575" i="7"/>
  <c r="K144" i="7"/>
  <c r="J144" i="7"/>
  <c r="K455" i="7"/>
  <c r="J455" i="7"/>
  <c r="K65" i="7"/>
  <c r="J65" i="7"/>
  <c r="K571" i="7"/>
  <c r="J571" i="7"/>
  <c r="K140" i="7"/>
  <c r="J140" i="7"/>
  <c r="K451" i="7"/>
  <c r="J451" i="7"/>
  <c r="K61" i="7"/>
  <c r="J61" i="7"/>
  <c r="K567" i="7"/>
  <c r="J567" i="7"/>
  <c r="K136" i="7"/>
  <c r="J136" i="7"/>
  <c r="K447" i="7"/>
  <c r="J447" i="7"/>
  <c r="K57" i="7"/>
  <c r="J57" i="7"/>
  <c r="K563" i="7"/>
  <c r="J563" i="7"/>
  <c r="K132" i="7"/>
  <c r="J132" i="7"/>
  <c r="K130" i="7"/>
  <c r="J130" i="7"/>
  <c r="K441" i="7"/>
  <c r="J441" i="7"/>
  <c r="K129" i="7"/>
  <c r="J129" i="7"/>
  <c r="K220" i="7"/>
  <c r="J220" i="7"/>
  <c r="K216" i="7"/>
  <c r="J216" i="7"/>
  <c r="K212" i="7"/>
  <c r="J212" i="7"/>
  <c r="K208" i="7"/>
  <c r="J208" i="7"/>
  <c r="K1049" i="9"/>
  <c r="J1049" i="9"/>
  <c r="K1007" i="9"/>
  <c r="J1007" i="9"/>
  <c r="K1044" i="9"/>
  <c r="J1044" i="9"/>
  <c r="K1043" i="9"/>
  <c r="J1043" i="9"/>
  <c r="K1041" i="9"/>
  <c r="J1041" i="9"/>
  <c r="K1040" i="9"/>
  <c r="J1040" i="9"/>
  <c r="K354" i="9"/>
  <c r="J354" i="9"/>
  <c r="I355" i="9"/>
  <c r="K436" i="9"/>
  <c r="J436" i="9"/>
  <c r="K969" i="9"/>
  <c r="J969" i="9"/>
  <c r="I134" i="9"/>
  <c r="B690" i="11"/>
  <c r="C682" i="11" s="1"/>
  <c r="B649" i="11"/>
  <c r="C633" i="11" s="1"/>
  <c r="B567" i="11"/>
  <c r="C551" i="11" s="1"/>
  <c r="B444" i="11"/>
  <c r="C424" i="11" s="1"/>
  <c r="B321" i="11"/>
  <c r="C313" i="11" s="1"/>
  <c r="B280" i="11"/>
  <c r="C272" i="11" s="1"/>
  <c r="G20" i="11"/>
  <c r="G18" i="11"/>
  <c r="G16" i="11"/>
  <c r="G14" i="11"/>
  <c r="G731" i="11"/>
  <c r="G567" i="11"/>
  <c r="G12" i="11"/>
  <c r="H1365" i="2"/>
  <c r="J1005" i="9"/>
  <c r="L1005" i="9" s="1"/>
  <c r="J1000" i="9"/>
  <c r="J452" i="7"/>
  <c r="L452" i="7" s="1"/>
  <c r="J1285" i="9"/>
  <c r="L1285" i="9" s="1"/>
  <c r="J207" i="7"/>
  <c r="L207" i="7" s="1"/>
  <c r="K1304" i="9"/>
  <c r="J1304" i="9"/>
  <c r="K1300" i="9"/>
  <c r="J1300" i="9"/>
  <c r="K128" i="7"/>
  <c r="J128" i="7"/>
  <c r="K70" i="7"/>
  <c r="J70" i="7"/>
  <c r="K576" i="7"/>
  <c r="J576" i="7"/>
  <c r="K145" i="7"/>
  <c r="J145" i="7"/>
  <c r="K66" i="7"/>
  <c r="J66" i="7"/>
  <c r="K572" i="7"/>
  <c r="J572" i="7"/>
  <c r="K141" i="7"/>
  <c r="J141" i="7"/>
  <c r="K62" i="7"/>
  <c r="J62" i="7"/>
  <c r="K568" i="7"/>
  <c r="J568" i="7"/>
  <c r="K137" i="7"/>
  <c r="J137" i="7"/>
  <c r="K58" i="7"/>
  <c r="J58" i="7"/>
  <c r="K564" i="7"/>
  <c r="J564" i="7"/>
  <c r="K133" i="7"/>
  <c r="J133" i="7"/>
  <c r="K54" i="7"/>
  <c r="J54" i="7"/>
  <c r="K131" i="7"/>
  <c r="J131" i="7"/>
  <c r="K442" i="7"/>
  <c r="J442" i="7"/>
  <c r="J52" i="7"/>
  <c r="K52" i="7"/>
  <c r="K558" i="7"/>
  <c r="J558" i="7"/>
  <c r="H1085" i="2"/>
  <c r="K223" i="7"/>
  <c r="J223" i="7"/>
  <c r="K408" i="2"/>
  <c r="J408" i="2"/>
  <c r="K54" i="2"/>
  <c r="J54" i="2"/>
  <c r="K424" i="9"/>
  <c r="J424" i="9"/>
  <c r="K1020" i="9"/>
  <c r="J1020" i="9"/>
  <c r="K1019" i="9"/>
  <c r="J1019" i="9"/>
  <c r="K1018" i="9"/>
  <c r="J1018" i="9"/>
  <c r="K1016" i="9"/>
  <c r="J1016" i="9"/>
  <c r="K437" i="9"/>
  <c r="J437" i="9"/>
  <c r="K1051" i="9"/>
  <c r="J1051" i="9"/>
  <c r="K1052" i="9"/>
  <c r="J1052" i="9"/>
  <c r="B936" i="11"/>
  <c r="C927" i="11" s="1"/>
  <c r="E21" i="11"/>
  <c r="E19" i="11"/>
  <c r="E17" i="11"/>
  <c r="E15" i="11"/>
  <c r="E13" i="11"/>
  <c r="E567" i="11"/>
  <c r="E10" i="11"/>
  <c r="K1365" i="11"/>
  <c r="J1365" i="11"/>
  <c r="K1200" i="11"/>
  <c r="J1200" i="11"/>
  <c r="K1036" i="11"/>
  <c r="J1036" i="11"/>
  <c r="H1059" i="11"/>
  <c r="K1344" i="11"/>
  <c r="J1344" i="11"/>
  <c r="K1180" i="11"/>
  <c r="J1180" i="11"/>
  <c r="K1016" i="11"/>
  <c r="J1016" i="11"/>
  <c r="K1302" i="11"/>
  <c r="J1302" i="11"/>
  <c r="K1138" i="11"/>
  <c r="J1138" i="11"/>
  <c r="K974" i="11"/>
  <c r="J974" i="11"/>
  <c r="K1260" i="11"/>
  <c r="J1260" i="11"/>
  <c r="K1096" i="11"/>
  <c r="J1096" i="11"/>
  <c r="K1383" i="11"/>
  <c r="J1383" i="11"/>
  <c r="K1218" i="11"/>
  <c r="J1218" i="11"/>
  <c r="K1054" i="11"/>
  <c r="J1054" i="11"/>
  <c r="K1340" i="11"/>
  <c r="J1340" i="11"/>
  <c r="K1176" i="11"/>
  <c r="J1176" i="11"/>
  <c r="K1012" i="11"/>
  <c r="J1012" i="11"/>
  <c r="K1298" i="11"/>
  <c r="J1298" i="11"/>
  <c r="K1134" i="11"/>
  <c r="J1134" i="11"/>
  <c r="K970" i="11"/>
  <c r="J970" i="11"/>
  <c r="K1256" i="11"/>
  <c r="J1256" i="11"/>
  <c r="K1092" i="11"/>
  <c r="J1092" i="11"/>
  <c r="K1379" i="11"/>
  <c r="J1379" i="11"/>
  <c r="K1214" i="11"/>
  <c r="J1214" i="11"/>
  <c r="K1050" i="11"/>
  <c r="J1050" i="11"/>
  <c r="K1333" i="11"/>
  <c r="J1333" i="11"/>
  <c r="K1169" i="11"/>
  <c r="J1169" i="11"/>
  <c r="K1005" i="11"/>
  <c r="J1005" i="11"/>
  <c r="K1293" i="11"/>
  <c r="J1293" i="11"/>
  <c r="K1129" i="11"/>
  <c r="J1129" i="11"/>
  <c r="K965" i="11"/>
  <c r="J965" i="11"/>
  <c r="K1250" i="11"/>
  <c r="J1250" i="11"/>
  <c r="K1086" i="11"/>
  <c r="J1086" i="11"/>
  <c r="K1373" i="11"/>
  <c r="J1373" i="11"/>
  <c r="K1208" i="11"/>
  <c r="J1208" i="11"/>
  <c r="K1044" i="11"/>
  <c r="J1044" i="11"/>
  <c r="K1330" i="11"/>
  <c r="J1330" i="11"/>
  <c r="K1166" i="11"/>
  <c r="J1166" i="11"/>
  <c r="K1002" i="11"/>
  <c r="J1002" i="11"/>
  <c r="K1294" i="11"/>
  <c r="J1294" i="11"/>
  <c r="K1130" i="11"/>
  <c r="J1130" i="11"/>
  <c r="K966" i="11"/>
  <c r="J966" i="11"/>
  <c r="K1254" i="11"/>
  <c r="J1254" i="11"/>
  <c r="K1090" i="11"/>
  <c r="J1090" i="11"/>
  <c r="K1371" i="11"/>
  <c r="J1371" i="11"/>
  <c r="K1206" i="11"/>
  <c r="J1206" i="11"/>
  <c r="K1042" i="11"/>
  <c r="J1042" i="11"/>
  <c r="K1328" i="11"/>
  <c r="J1328" i="11"/>
  <c r="K1164" i="11"/>
  <c r="J1164" i="11"/>
  <c r="K1000" i="11"/>
  <c r="J1000" i="11"/>
  <c r="K1286" i="11"/>
  <c r="J1286" i="11"/>
  <c r="H1305" i="11"/>
  <c r="K1122" i="11"/>
  <c r="J1122" i="11"/>
  <c r="H1141" i="11"/>
  <c r="K958" i="11"/>
  <c r="J958" i="11"/>
  <c r="K1244" i="11"/>
  <c r="J1244" i="11"/>
  <c r="H1264" i="11"/>
  <c r="K1080" i="11"/>
  <c r="J1080" i="11"/>
  <c r="K1367" i="11"/>
  <c r="J1367" i="11"/>
  <c r="K1202" i="11"/>
  <c r="J1202" i="11"/>
  <c r="K1038" i="11"/>
  <c r="J1038" i="11"/>
  <c r="K1324" i="11"/>
  <c r="J1324" i="11"/>
  <c r="K1160" i="11"/>
  <c r="J1160" i="11"/>
  <c r="K996" i="11"/>
  <c r="J996" i="11"/>
  <c r="H1018" i="11"/>
  <c r="K1304" i="11"/>
  <c r="J1304" i="11"/>
  <c r="K1140" i="11"/>
  <c r="J1140" i="11"/>
  <c r="K976" i="11"/>
  <c r="J976" i="11"/>
  <c r="B1365" i="2"/>
  <c r="C1357" i="2" s="1"/>
  <c r="E1473" i="9"/>
  <c r="B163" i="6"/>
  <c r="AF163" i="6" s="1"/>
  <c r="N408" i="11"/>
  <c r="J440" i="7"/>
  <c r="L440" i="7" s="1"/>
  <c r="J456" i="7"/>
  <c r="L456" i="7" s="1"/>
  <c r="J355" i="9"/>
  <c r="L355" i="9" s="1"/>
  <c r="J1042" i="9"/>
  <c r="L1042" i="9" s="1"/>
  <c r="J1289" i="9"/>
  <c r="L1289" i="9" s="1"/>
  <c r="J211" i="7"/>
  <c r="L211" i="7" s="1"/>
  <c r="K963" i="9"/>
  <c r="J963" i="9"/>
  <c r="J959" i="9"/>
  <c r="K959" i="9"/>
  <c r="I1020" i="9"/>
  <c r="I1009" i="9"/>
  <c r="I1002" i="9"/>
  <c r="I1050" i="9"/>
  <c r="I1046" i="9"/>
  <c r="I1042" i="9"/>
  <c r="I1098" i="9"/>
  <c r="I1089" i="9"/>
  <c r="I1080" i="9"/>
  <c r="I1138" i="9"/>
  <c r="I1129" i="9"/>
  <c r="I1172" i="9"/>
  <c r="I1163" i="9"/>
  <c r="I1225" i="9"/>
  <c r="I1218" i="9"/>
  <c r="I1207" i="9"/>
  <c r="I1260" i="9"/>
  <c r="I1249" i="9"/>
  <c r="I1304" i="9"/>
  <c r="I1293" i="9"/>
  <c r="I1286" i="9"/>
  <c r="K1307" i="9"/>
  <c r="J1307" i="9"/>
  <c r="K1303" i="9"/>
  <c r="J1303" i="9"/>
  <c r="K1299" i="9"/>
  <c r="J1299" i="9"/>
  <c r="K1292" i="9"/>
  <c r="J1292" i="9"/>
  <c r="K1288" i="9"/>
  <c r="J1288" i="9"/>
  <c r="I1346" i="9"/>
  <c r="I1335" i="9"/>
  <c r="I1328" i="9"/>
  <c r="K305" i="7"/>
  <c r="K50" i="7"/>
  <c r="J50" i="7"/>
  <c r="K577" i="7"/>
  <c r="J577" i="7"/>
  <c r="K146" i="7"/>
  <c r="J146" i="7"/>
  <c r="K457" i="7"/>
  <c r="J457" i="7"/>
  <c r="K67" i="7"/>
  <c r="J67" i="7"/>
  <c r="K573" i="7"/>
  <c r="J573" i="7"/>
  <c r="K142" i="7"/>
  <c r="J142" i="7"/>
  <c r="K453" i="7"/>
  <c r="J453" i="7"/>
  <c r="K63" i="7"/>
  <c r="J63" i="7"/>
  <c r="K569" i="7"/>
  <c r="J569" i="7"/>
  <c r="K138" i="7"/>
  <c r="J138" i="7"/>
  <c r="K449" i="7"/>
  <c r="J449" i="7"/>
  <c r="K59" i="7"/>
  <c r="J59" i="7"/>
  <c r="K565" i="7"/>
  <c r="J565" i="7"/>
  <c r="K134" i="7"/>
  <c r="J134" i="7"/>
  <c r="K445" i="7"/>
  <c r="J445" i="7"/>
  <c r="K55" i="7"/>
  <c r="J55" i="7"/>
  <c r="K561" i="7"/>
  <c r="J561" i="7"/>
  <c r="K443" i="7"/>
  <c r="J443" i="7"/>
  <c r="K53" i="7"/>
  <c r="J53" i="7"/>
  <c r="K559" i="7"/>
  <c r="J559" i="7"/>
  <c r="K51" i="7"/>
  <c r="J51" i="7"/>
  <c r="K226" i="7"/>
  <c r="J226" i="7"/>
  <c r="K222" i="7"/>
  <c r="J222" i="7"/>
  <c r="K218" i="7"/>
  <c r="J218" i="7"/>
  <c r="K214" i="7"/>
  <c r="J214" i="7"/>
  <c r="K210" i="7"/>
  <c r="J210" i="7"/>
  <c r="K206" i="7"/>
  <c r="J206" i="7"/>
  <c r="K406" i="9"/>
  <c r="K1296" i="9"/>
  <c r="J1296" i="9"/>
  <c r="K967" i="9"/>
  <c r="J967" i="9"/>
  <c r="K1006" i="9"/>
  <c r="J1006" i="9"/>
  <c r="K1047" i="9"/>
  <c r="J1047" i="9"/>
  <c r="K1004" i="9"/>
  <c r="J1004" i="9"/>
  <c r="K1002" i="9"/>
  <c r="J1002" i="9"/>
  <c r="K999" i="9"/>
  <c r="J999" i="9"/>
  <c r="I64" i="9"/>
  <c r="I1215" i="9"/>
  <c r="B1059" i="11"/>
  <c r="C1046" i="11" s="1"/>
  <c r="B485" i="11"/>
  <c r="C473" i="11" s="1"/>
  <c r="G21" i="11"/>
  <c r="G19" i="11"/>
  <c r="G17" i="11"/>
  <c r="G15" i="11"/>
  <c r="G13" i="11"/>
  <c r="G321" i="11"/>
  <c r="G10" i="11"/>
  <c r="G157" i="11"/>
  <c r="J837" i="2"/>
  <c r="L837" i="2" s="1"/>
  <c r="J444" i="7"/>
  <c r="L444" i="7" s="1"/>
  <c r="J460" i="7"/>
  <c r="L460" i="7" s="1"/>
  <c r="J1226" i="9"/>
  <c r="J1046" i="9"/>
  <c r="L1046" i="9" s="1"/>
  <c r="J1301" i="9"/>
  <c r="L1301" i="9" s="1"/>
  <c r="J1293" i="9"/>
  <c r="L1293" i="9" s="1"/>
  <c r="J215" i="7"/>
  <c r="L215" i="7" s="1"/>
  <c r="J121" i="31"/>
  <c r="L121" i="31" s="1"/>
  <c r="J116" i="31"/>
  <c r="L116" i="31" s="1"/>
  <c r="J106" i="31"/>
  <c r="L106" i="31" s="1"/>
  <c r="J112" i="31"/>
  <c r="L112" i="31" s="1"/>
  <c r="J117" i="31"/>
  <c r="L117" i="31" s="1"/>
  <c r="J107" i="31"/>
  <c r="L107" i="31" s="1"/>
  <c r="J99" i="31"/>
  <c r="J115" i="31"/>
  <c r="L115" i="31" s="1"/>
  <c r="J120" i="31"/>
  <c r="L120" i="31" s="1"/>
  <c r="J110" i="31"/>
  <c r="L110" i="31" s="1"/>
  <c r="J102" i="31"/>
  <c r="L102" i="31" s="1"/>
  <c r="J122" i="31"/>
  <c r="L122" i="31" s="1"/>
  <c r="J111" i="31"/>
  <c r="L111" i="31" s="1"/>
  <c r="J103" i="31"/>
  <c r="L103" i="31" s="1"/>
  <c r="J113" i="31"/>
  <c r="L113" i="31" s="1"/>
  <c r="J114" i="31"/>
  <c r="L114" i="31" s="1"/>
  <c r="J124" i="31"/>
  <c r="L124" i="31" s="1"/>
  <c r="J118" i="31"/>
  <c r="L118" i="31" s="1"/>
  <c r="J108" i="31"/>
  <c r="L108" i="31" s="1"/>
  <c r="J100" i="31"/>
  <c r="L100" i="31" s="1"/>
  <c r="J119" i="31"/>
  <c r="L119" i="31" s="1"/>
  <c r="J109" i="31"/>
  <c r="L109" i="31" s="1"/>
  <c r="J101" i="31"/>
  <c r="L101" i="31" s="1"/>
  <c r="J123" i="31"/>
  <c r="L123" i="31" s="1"/>
  <c r="J104" i="31"/>
  <c r="L104" i="31" s="1"/>
  <c r="J105" i="31"/>
  <c r="L105" i="31" s="1"/>
  <c r="I130" i="31"/>
  <c r="H116" i="9"/>
  <c r="G24" i="9"/>
  <c r="I395" i="9"/>
  <c r="I436" i="9"/>
  <c r="I518" i="9"/>
  <c r="I600" i="9"/>
  <c r="I682" i="9"/>
  <c r="I764" i="9"/>
  <c r="I846" i="9"/>
  <c r="I928" i="9"/>
  <c r="K970" i="9"/>
  <c r="J970" i="9"/>
  <c r="I1256" i="9"/>
  <c r="K1282" i="11"/>
  <c r="J1282" i="11"/>
  <c r="K1118" i="11"/>
  <c r="J1118" i="11"/>
  <c r="J954" i="11"/>
  <c r="K954" i="11"/>
  <c r="K1262" i="11"/>
  <c r="J1262" i="11"/>
  <c r="K1098" i="11"/>
  <c r="J1098" i="11"/>
  <c r="K1385" i="11"/>
  <c r="J1385" i="11"/>
  <c r="K1220" i="11"/>
  <c r="J1220" i="11"/>
  <c r="K1056" i="11"/>
  <c r="J1056" i="11"/>
  <c r="K1342" i="11"/>
  <c r="J1342" i="11"/>
  <c r="K1178" i="11"/>
  <c r="J1178" i="11"/>
  <c r="K1014" i="11"/>
  <c r="J1014" i="11"/>
  <c r="K1300" i="11"/>
  <c r="J1300" i="11"/>
  <c r="K1136" i="11"/>
  <c r="J1136" i="11"/>
  <c r="K972" i="11"/>
  <c r="J972" i="11"/>
  <c r="K1258" i="11"/>
  <c r="J1258" i="11"/>
  <c r="K1094" i="11"/>
  <c r="J1094" i="11"/>
  <c r="K1381" i="11"/>
  <c r="J1381" i="11"/>
  <c r="K1216" i="11"/>
  <c r="J1216" i="11"/>
  <c r="K1052" i="11"/>
  <c r="J1052" i="11"/>
  <c r="K1338" i="11"/>
  <c r="J1338" i="11"/>
  <c r="K1174" i="11"/>
  <c r="J1174" i="11"/>
  <c r="K1010" i="11"/>
  <c r="J1010" i="11"/>
  <c r="K1296" i="11"/>
  <c r="J1296" i="11"/>
  <c r="K1132" i="11"/>
  <c r="J1132" i="11"/>
  <c r="K968" i="11"/>
  <c r="J968" i="11"/>
  <c r="K1251" i="11"/>
  <c r="J1251" i="11"/>
  <c r="K1087" i="11"/>
  <c r="J1087" i="11"/>
  <c r="K1376" i="11"/>
  <c r="J1376" i="11"/>
  <c r="K1211" i="11"/>
  <c r="J1211" i="11"/>
  <c r="K1047" i="11"/>
  <c r="J1047" i="11"/>
  <c r="K1332" i="11"/>
  <c r="J1332" i="11"/>
  <c r="K1168" i="11"/>
  <c r="J1168" i="11"/>
  <c r="K1004" i="11"/>
  <c r="J1004" i="11"/>
  <c r="K1290" i="11"/>
  <c r="J1290" i="11"/>
  <c r="K1126" i="11"/>
  <c r="J1126" i="11"/>
  <c r="J962" i="11"/>
  <c r="K962" i="11"/>
  <c r="K1248" i="11"/>
  <c r="J1248" i="11"/>
  <c r="K1084" i="11"/>
  <c r="J1084" i="11"/>
  <c r="K1377" i="11"/>
  <c r="J1377" i="11"/>
  <c r="K1212" i="11"/>
  <c r="J1212" i="11"/>
  <c r="K1048" i="11"/>
  <c r="J1048" i="11"/>
  <c r="K1336" i="11"/>
  <c r="J1336" i="11"/>
  <c r="K1172" i="11"/>
  <c r="J1172" i="11"/>
  <c r="K1008" i="11"/>
  <c r="J1008" i="11"/>
  <c r="K1288" i="11"/>
  <c r="J1288" i="11"/>
  <c r="K1124" i="11"/>
  <c r="J1124" i="11"/>
  <c r="J960" i="11"/>
  <c r="K960" i="11"/>
  <c r="K1246" i="11"/>
  <c r="J1246" i="11"/>
  <c r="K1082" i="11"/>
  <c r="J1082" i="11"/>
  <c r="K1369" i="11"/>
  <c r="J1369" i="11"/>
  <c r="K1204" i="11"/>
  <c r="J1204" i="11"/>
  <c r="K1040" i="11"/>
  <c r="J1040" i="11"/>
  <c r="K1326" i="11"/>
  <c r="J1326" i="11"/>
  <c r="K1162" i="11"/>
  <c r="J1162" i="11"/>
  <c r="K998" i="11"/>
  <c r="J998" i="11"/>
  <c r="K1284" i="11"/>
  <c r="J1284" i="11"/>
  <c r="K1120" i="11"/>
  <c r="J1120" i="11"/>
  <c r="J956" i="11"/>
  <c r="K956" i="11"/>
  <c r="K1242" i="11"/>
  <c r="J1242" i="11"/>
  <c r="K1078" i="11"/>
  <c r="J1078" i="11"/>
  <c r="K1387" i="11"/>
  <c r="J1387" i="11"/>
  <c r="K1222" i="11"/>
  <c r="J1222" i="11"/>
  <c r="K1058" i="11"/>
  <c r="J1058" i="11"/>
  <c r="L33" i="18"/>
  <c r="F81" i="18" s="1"/>
  <c r="G81" i="18" s="1"/>
  <c r="I1402" i="2"/>
  <c r="I1385" i="2"/>
  <c r="B1443" i="2"/>
  <c r="C1429" i="2" s="1"/>
  <c r="I1442" i="2"/>
  <c r="I1440" i="2"/>
  <c r="I1423" i="2"/>
  <c r="I1383" i="9"/>
  <c r="I1425" i="9"/>
  <c r="I1469" i="9"/>
  <c r="J1003" i="9"/>
  <c r="L1003" i="9" s="1"/>
  <c r="J1056" i="9"/>
  <c r="L1056" i="9" s="1"/>
  <c r="I1263" i="11"/>
  <c r="I1099" i="11"/>
  <c r="I1262" i="11"/>
  <c r="I1098" i="11"/>
  <c r="I1261" i="11"/>
  <c r="I1097" i="11"/>
  <c r="I1260" i="11"/>
  <c r="I1095" i="11"/>
  <c r="I1258" i="11"/>
  <c r="I1094" i="11"/>
  <c r="I1257" i="11"/>
  <c r="I1093" i="11"/>
  <c r="I1256" i="11"/>
  <c r="I1092" i="11"/>
  <c r="I1255" i="11"/>
  <c r="I1091" i="11"/>
  <c r="I1254" i="11"/>
  <c r="I1090" i="11"/>
  <c r="I1253" i="11"/>
  <c r="I1089" i="11"/>
  <c r="G649" i="11"/>
  <c r="G936" i="11"/>
  <c r="G772" i="11"/>
  <c r="G444" i="11"/>
  <c r="K1241" i="11"/>
  <c r="J1241" i="11"/>
  <c r="K1077" i="11"/>
  <c r="J1077" i="11"/>
  <c r="K1386" i="11"/>
  <c r="J1386" i="11"/>
  <c r="K1221" i="11"/>
  <c r="J1221" i="11"/>
  <c r="K1057" i="11"/>
  <c r="J1057" i="11"/>
  <c r="K1343" i="11"/>
  <c r="J1343" i="11"/>
  <c r="K1179" i="11"/>
  <c r="J1179" i="11"/>
  <c r="K1015" i="11"/>
  <c r="J1015" i="11"/>
  <c r="K1301" i="11"/>
  <c r="J1301" i="11"/>
  <c r="K1137" i="11"/>
  <c r="J1137" i="11"/>
  <c r="K973" i="11"/>
  <c r="J973" i="11"/>
  <c r="K1259" i="11"/>
  <c r="J1259" i="11"/>
  <c r="K1095" i="11"/>
  <c r="J1095" i="11"/>
  <c r="K1382" i="11"/>
  <c r="J1382" i="11"/>
  <c r="K1217" i="11"/>
  <c r="J1217" i="11"/>
  <c r="K1053" i="11"/>
  <c r="J1053" i="11"/>
  <c r="K1339" i="11"/>
  <c r="J1339" i="11"/>
  <c r="K1175" i="11"/>
  <c r="J1175" i="11"/>
  <c r="K1011" i="11"/>
  <c r="J1011" i="11"/>
  <c r="K1297" i="11"/>
  <c r="J1297" i="11"/>
  <c r="K1133" i="11"/>
  <c r="J1133" i="11"/>
  <c r="K969" i="11"/>
  <c r="J969" i="11"/>
  <c r="K1255" i="11"/>
  <c r="J1255" i="11"/>
  <c r="K1091" i="11"/>
  <c r="J1091" i="11"/>
  <c r="K1375" i="11"/>
  <c r="J1375" i="11"/>
  <c r="K1210" i="11"/>
  <c r="J1210" i="11"/>
  <c r="K1046" i="11"/>
  <c r="J1046" i="11"/>
  <c r="K1334" i="11"/>
  <c r="J1334" i="11"/>
  <c r="K1170" i="11"/>
  <c r="J1170" i="11"/>
  <c r="K1006" i="11"/>
  <c r="J1006" i="11"/>
  <c r="K1291" i="11"/>
  <c r="J1291" i="11"/>
  <c r="K1127" i="11"/>
  <c r="J1127" i="11"/>
  <c r="K963" i="11"/>
  <c r="J963" i="11"/>
  <c r="K1249" i="11"/>
  <c r="J1249" i="11"/>
  <c r="K1085" i="11"/>
  <c r="J1085" i="11"/>
  <c r="K1372" i="11"/>
  <c r="J1372" i="11"/>
  <c r="K1207" i="11"/>
  <c r="J1207" i="11"/>
  <c r="K1043" i="11"/>
  <c r="J1043" i="11"/>
  <c r="K1335" i="11"/>
  <c r="J1335" i="11"/>
  <c r="K1171" i="11"/>
  <c r="J1171" i="11"/>
  <c r="K1007" i="11"/>
  <c r="J1007" i="11"/>
  <c r="K1295" i="11"/>
  <c r="J1295" i="11"/>
  <c r="K1131" i="11"/>
  <c r="J1131" i="11"/>
  <c r="K967" i="11"/>
  <c r="J967" i="11"/>
  <c r="K1247" i="11"/>
  <c r="J1247" i="11"/>
  <c r="K1083" i="11"/>
  <c r="J1083" i="11"/>
  <c r="K1370" i="11"/>
  <c r="J1370" i="11"/>
  <c r="K1205" i="11"/>
  <c r="J1205" i="11"/>
  <c r="K1041" i="11"/>
  <c r="J1041" i="11"/>
  <c r="K1327" i="11"/>
  <c r="J1327" i="11"/>
  <c r="K1163" i="11"/>
  <c r="J1163" i="11"/>
  <c r="K999" i="11"/>
  <c r="J999" i="11"/>
  <c r="K1285" i="11"/>
  <c r="J1285" i="11"/>
  <c r="K1121" i="11"/>
  <c r="J1121" i="11"/>
  <c r="K957" i="11"/>
  <c r="J957" i="11"/>
  <c r="K1243" i="11"/>
  <c r="J1243" i="11"/>
  <c r="K1079" i="11"/>
  <c r="J1079" i="11"/>
  <c r="K1366" i="11"/>
  <c r="J1366" i="11"/>
  <c r="K1201" i="11"/>
  <c r="J1201" i="11"/>
  <c r="K1037" i="11"/>
  <c r="J1037" i="11"/>
  <c r="K1345" i="11"/>
  <c r="J1345" i="11"/>
  <c r="K1181" i="11"/>
  <c r="J1181" i="11"/>
  <c r="K1017" i="11"/>
  <c r="J1017" i="11"/>
  <c r="I1396" i="2"/>
  <c r="I1394" i="2"/>
  <c r="I1434" i="2"/>
  <c r="I1432" i="2"/>
  <c r="I1375" i="9"/>
  <c r="I1417" i="9"/>
  <c r="I1472" i="9"/>
  <c r="I1463" i="9"/>
  <c r="I1461" i="9"/>
  <c r="J1008" i="9"/>
  <c r="L1008" i="9" s="1"/>
  <c r="X186" i="6"/>
  <c r="AF186" i="6" s="1"/>
  <c r="N174" i="31"/>
  <c r="J169" i="31"/>
  <c r="L143" i="31"/>
  <c r="L169" i="31" s="1"/>
  <c r="L93" i="11"/>
  <c r="L116" i="11" s="1"/>
  <c r="J116" i="11"/>
  <c r="I1387" i="11"/>
  <c r="I1222" i="11"/>
  <c r="I1058" i="11"/>
  <c r="I1386" i="11"/>
  <c r="I1221" i="11"/>
  <c r="I1057" i="11"/>
  <c r="I1385" i="11"/>
  <c r="I1220" i="11"/>
  <c r="I1056" i="11"/>
  <c r="I1384" i="11"/>
  <c r="I1219" i="11"/>
  <c r="I1055" i="11"/>
  <c r="I1383" i="11"/>
  <c r="I1218" i="11"/>
  <c r="I1054" i="11"/>
  <c r="I1382" i="11"/>
  <c r="I1217" i="11"/>
  <c r="I1053" i="11"/>
  <c r="I1381" i="11"/>
  <c r="I1216" i="11"/>
  <c r="I1052" i="11"/>
  <c r="I1379" i="11"/>
  <c r="I1214" i="11"/>
  <c r="I1050" i="11"/>
  <c r="I1378" i="11"/>
  <c r="I1213" i="11"/>
  <c r="I1049" i="11"/>
  <c r="I1334" i="11"/>
  <c r="I1170" i="11"/>
  <c r="I1006" i="11"/>
  <c r="G485" i="11"/>
  <c r="G239" i="11"/>
  <c r="I1251" i="11"/>
  <c r="I1332" i="11"/>
  <c r="I1168" i="11"/>
  <c r="I1004" i="11"/>
  <c r="I1085" i="11"/>
  <c r="I1330" i="11"/>
  <c r="I1166" i="11"/>
  <c r="I1002" i="11"/>
  <c r="E936" i="11"/>
  <c r="E772" i="11"/>
  <c r="E444" i="11"/>
  <c r="I1247" i="11"/>
  <c r="I1083" i="11"/>
  <c r="I1328" i="11"/>
  <c r="I1164" i="11"/>
  <c r="I1000" i="11"/>
  <c r="I1245" i="11"/>
  <c r="I1081" i="11"/>
  <c r="I1326" i="11"/>
  <c r="I1162" i="11"/>
  <c r="I998" i="11"/>
  <c r="I1079" i="11"/>
  <c r="I1324" i="11"/>
  <c r="I1160" i="11"/>
  <c r="I996" i="11"/>
  <c r="K1323" i="11"/>
  <c r="J1323" i="11"/>
  <c r="K1159" i="11"/>
  <c r="J1159" i="11"/>
  <c r="K995" i="11"/>
  <c r="J995" i="11"/>
  <c r="K1303" i="11"/>
  <c r="J1303" i="11"/>
  <c r="K1139" i="11"/>
  <c r="J1139" i="11"/>
  <c r="K975" i="11"/>
  <c r="J975" i="11"/>
  <c r="K1261" i="11"/>
  <c r="J1261" i="11"/>
  <c r="K1097" i="11"/>
  <c r="J1097" i="11"/>
  <c r="K1384" i="11"/>
  <c r="J1384" i="11"/>
  <c r="K1219" i="11"/>
  <c r="J1219" i="11"/>
  <c r="K1055" i="11"/>
  <c r="J1055" i="11"/>
  <c r="K1341" i="11"/>
  <c r="J1341" i="11"/>
  <c r="K1177" i="11"/>
  <c r="J1177" i="11"/>
  <c r="K1013" i="11"/>
  <c r="J1013" i="11"/>
  <c r="K1299" i="11"/>
  <c r="J1299" i="11"/>
  <c r="K1135" i="11"/>
  <c r="J1135" i="11"/>
  <c r="K971" i="11"/>
  <c r="J971" i="11"/>
  <c r="K1257" i="11"/>
  <c r="J1257" i="11"/>
  <c r="K1093" i="11"/>
  <c r="J1093" i="11"/>
  <c r="K1380" i="11"/>
  <c r="J1380" i="11"/>
  <c r="K1215" i="11"/>
  <c r="J1215" i="11"/>
  <c r="K1051" i="11"/>
  <c r="J1051" i="11"/>
  <c r="K1337" i="11"/>
  <c r="J1337" i="11"/>
  <c r="K1173" i="11"/>
  <c r="J1173" i="11"/>
  <c r="K1009" i="11"/>
  <c r="J1009" i="11"/>
  <c r="K1292" i="11"/>
  <c r="J1292" i="11"/>
  <c r="K1128" i="11"/>
  <c r="J1128" i="11"/>
  <c r="K964" i="11"/>
  <c r="J964" i="11"/>
  <c r="K1252" i="11"/>
  <c r="J1252" i="11"/>
  <c r="K1088" i="11"/>
  <c r="J1088" i="11"/>
  <c r="K1374" i="11"/>
  <c r="J1374" i="11"/>
  <c r="K1209" i="11"/>
  <c r="J1209" i="11"/>
  <c r="K1045" i="11"/>
  <c r="J1045" i="11"/>
  <c r="K1331" i="11"/>
  <c r="J1331" i="11"/>
  <c r="K1167" i="11"/>
  <c r="J1167" i="11"/>
  <c r="K1003" i="11"/>
  <c r="J1003" i="11"/>
  <c r="K1289" i="11"/>
  <c r="J1289" i="11"/>
  <c r="K1125" i="11"/>
  <c r="J1125" i="11"/>
  <c r="K961" i="11"/>
  <c r="J961" i="11"/>
  <c r="K1253" i="11"/>
  <c r="J1253" i="11"/>
  <c r="K1089" i="11"/>
  <c r="J1089" i="11"/>
  <c r="K1378" i="11"/>
  <c r="J1378" i="11"/>
  <c r="K1213" i="11"/>
  <c r="J1213" i="11"/>
  <c r="K1049" i="11"/>
  <c r="J1049" i="11"/>
  <c r="K1329" i="11"/>
  <c r="J1329" i="11"/>
  <c r="K1165" i="11"/>
  <c r="J1165" i="11"/>
  <c r="K1001" i="11"/>
  <c r="J1001" i="11"/>
  <c r="K1287" i="11"/>
  <c r="J1287" i="11"/>
  <c r="K1123" i="11"/>
  <c r="J1123" i="11"/>
  <c r="K959" i="11"/>
  <c r="J959" i="11"/>
  <c r="K1245" i="11"/>
  <c r="J1245" i="11"/>
  <c r="K1081" i="11"/>
  <c r="J1081" i="11"/>
  <c r="K1368" i="11"/>
  <c r="J1368" i="11"/>
  <c r="K1203" i="11"/>
  <c r="J1203" i="11"/>
  <c r="K1039" i="11"/>
  <c r="J1039" i="11"/>
  <c r="K1325" i="11"/>
  <c r="J1325" i="11"/>
  <c r="K1161" i="11"/>
  <c r="J1161" i="11"/>
  <c r="K997" i="11"/>
  <c r="J997" i="11"/>
  <c r="K1283" i="11"/>
  <c r="J1283" i="11"/>
  <c r="K1119" i="11"/>
  <c r="J1119" i="11"/>
  <c r="K955" i="11"/>
  <c r="J955" i="11"/>
  <c r="K1263" i="11"/>
  <c r="J1263" i="11"/>
  <c r="K1099" i="11"/>
  <c r="J1099" i="11"/>
  <c r="L33" i="12"/>
  <c r="C1361" i="2"/>
  <c r="I1376" i="9"/>
  <c r="J1010" i="9"/>
  <c r="L1010" i="9" s="1"/>
  <c r="J1055" i="9"/>
  <c r="L1055" i="9" s="1"/>
  <c r="J1298" i="9"/>
  <c r="L1298" i="9" s="1"/>
  <c r="K499" i="7"/>
  <c r="K498" i="7"/>
  <c r="K497" i="7"/>
  <c r="K496" i="7"/>
  <c r="K495" i="7"/>
  <c r="K494" i="7"/>
  <c r="K493" i="7"/>
  <c r="K492" i="7"/>
  <c r="K491" i="7"/>
  <c r="K490" i="7"/>
  <c r="K489" i="7"/>
  <c r="K488" i="7"/>
  <c r="K487" i="7"/>
  <c r="K486" i="7"/>
  <c r="K485" i="7"/>
  <c r="K484" i="7"/>
  <c r="K483" i="7"/>
  <c r="K482" i="7"/>
  <c r="K481" i="7"/>
  <c r="K480" i="7"/>
  <c r="K479" i="7"/>
  <c r="K1353" i="2"/>
  <c r="K1364" i="2"/>
  <c r="K1363" i="2"/>
  <c r="K1362" i="2"/>
  <c r="K1361" i="2"/>
  <c r="K1360" i="2"/>
  <c r="K1359" i="2"/>
  <c r="K1358" i="2"/>
  <c r="K1357" i="2"/>
  <c r="K1356" i="2"/>
  <c r="K1355" i="2"/>
  <c r="K1354" i="2"/>
  <c r="K1346" i="2"/>
  <c r="K1345" i="2"/>
  <c r="K1344" i="2"/>
  <c r="K1347" i="2"/>
  <c r="K1352" i="2"/>
  <c r="K1351" i="2"/>
  <c r="K1350" i="2"/>
  <c r="K1349" i="2"/>
  <c r="K1348" i="2"/>
  <c r="K1460" i="9"/>
  <c r="K1472" i="9"/>
  <c r="K1471" i="9"/>
  <c r="K1470" i="9"/>
  <c r="K1469" i="9"/>
  <c r="K1468" i="9"/>
  <c r="K1467" i="9"/>
  <c r="K1466" i="9"/>
  <c r="K1465" i="9"/>
  <c r="K1464" i="9"/>
  <c r="K1463" i="9"/>
  <c r="K1462" i="9"/>
  <c r="K1461" i="9"/>
  <c r="K1459" i="9"/>
  <c r="K1458" i="9"/>
  <c r="K1457" i="9"/>
  <c r="K1456" i="9"/>
  <c r="K1455" i="9"/>
  <c r="K1454" i="9"/>
  <c r="K1453" i="9"/>
  <c r="K1452" i="9"/>
  <c r="K1451" i="9"/>
  <c r="K1450" i="9"/>
  <c r="K104" i="7"/>
  <c r="K109" i="7"/>
  <c r="K108" i="7"/>
  <c r="K107" i="7"/>
  <c r="K106" i="7"/>
  <c r="K105" i="7"/>
  <c r="K90" i="7"/>
  <c r="K89" i="7"/>
  <c r="K91" i="7"/>
  <c r="K103" i="7"/>
  <c r="K102" i="7"/>
  <c r="K101" i="7"/>
  <c r="K100" i="7"/>
  <c r="K99" i="7"/>
  <c r="K98" i="7"/>
  <c r="K97" i="7"/>
  <c r="K96" i="7"/>
  <c r="K95" i="7"/>
  <c r="K94" i="7"/>
  <c r="K93" i="7"/>
  <c r="K92" i="7"/>
  <c r="K1168" i="2"/>
  <c r="K1167" i="2"/>
  <c r="K1166" i="2"/>
  <c r="K1165" i="2"/>
  <c r="K1164" i="2"/>
  <c r="K1163" i="2"/>
  <c r="K1162" i="2"/>
  <c r="K1161" i="2"/>
  <c r="K1160" i="2"/>
  <c r="K1159" i="2"/>
  <c r="K1158" i="2"/>
  <c r="K1157" i="2"/>
  <c r="K1156" i="2"/>
  <c r="K1155" i="2"/>
  <c r="K1154" i="2"/>
  <c r="K1153" i="2"/>
  <c r="K1152" i="2"/>
  <c r="K1151" i="2"/>
  <c r="K1150" i="2"/>
  <c r="K1149" i="2"/>
  <c r="K1148" i="2"/>
  <c r="K679" i="2"/>
  <c r="K698" i="2"/>
  <c r="K697" i="2"/>
  <c r="K696" i="2"/>
  <c r="K695" i="2"/>
  <c r="K694" i="2"/>
  <c r="K693" i="2"/>
  <c r="K691" i="2"/>
  <c r="K690" i="2"/>
  <c r="K689" i="2"/>
  <c r="K688" i="2"/>
  <c r="K687" i="2"/>
  <c r="K686" i="2"/>
  <c r="K685" i="2"/>
  <c r="K684" i="2"/>
  <c r="K683" i="2"/>
  <c r="K682" i="2"/>
  <c r="K681" i="2"/>
  <c r="K680" i="2"/>
  <c r="K678" i="2"/>
  <c r="K692" i="2"/>
  <c r="K938" i="9"/>
  <c r="K937" i="9"/>
  <c r="K936" i="9"/>
  <c r="K935" i="9"/>
  <c r="K934" i="9"/>
  <c r="K933" i="9"/>
  <c r="K932" i="9"/>
  <c r="K931" i="9"/>
  <c r="K930" i="9"/>
  <c r="K929" i="9"/>
  <c r="K928" i="9"/>
  <c r="K927" i="9"/>
  <c r="K926" i="9"/>
  <c r="K925" i="9"/>
  <c r="K924" i="9"/>
  <c r="K923" i="9"/>
  <c r="K922" i="9"/>
  <c r="K921" i="9"/>
  <c r="K920" i="9"/>
  <c r="K919" i="9"/>
  <c r="K918" i="9"/>
  <c r="K917" i="9"/>
  <c r="K916" i="9"/>
  <c r="K668" i="11"/>
  <c r="K667" i="11"/>
  <c r="K669" i="11"/>
  <c r="K689" i="11"/>
  <c r="K688" i="11"/>
  <c r="K687" i="11"/>
  <c r="K686" i="11"/>
  <c r="K685" i="11"/>
  <c r="K684" i="11"/>
  <c r="K683" i="11"/>
  <c r="K682" i="11"/>
  <c r="K681" i="11"/>
  <c r="K680" i="11"/>
  <c r="K679" i="11"/>
  <c r="K678" i="11"/>
  <c r="K677" i="11"/>
  <c r="K676" i="11"/>
  <c r="K675" i="11"/>
  <c r="K674" i="11"/>
  <c r="K673" i="11"/>
  <c r="K672" i="11"/>
  <c r="K671" i="11"/>
  <c r="K670" i="11"/>
  <c r="K935" i="11"/>
  <c r="K934" i="11"/>
  <c r="K933" i="11"/>
  <c r="K932" i="11"/>
  <c r="K931" i="11"/>
  <c r="K930" i="11"/>
  <c r="K929" i="11"/>
  <c r="K928" i="11"/>
  <c r="K927" i="11"/>
  <c r="K926" i="11"/>
  <c r="K925" i="11"/>
  <c r="K924" i="11"/>
  <c r="K923" i="11"/>
  <c r="K922" i="11"/>
  <c r="K921" i="11"/>
  <c r="K920" i="11"/>
  <c r="K919" i="11"/>
  <c r="K918" i="11"/>
  <c r="K917" i="11"/>
  <c r="K916" i="11"/>
  <c r="K915" i="11"/>
  <c r="K914" i="11"/>
  <c r="K913" i="11"/>
  <c r="I470" i="2"/>
  <c r="N470" i="2" s="1"/>
  <c r="J462" i="2"/>
  <c r="L462" i="2" s="1"/>
  <c r="J464" i="2"/>
  <c r="L464" i="2" s="1"/>
  <c r="J463" i="2"/>
  <c r="L463" i="2" s="1"/>
  <c r="J452" i="2"/>
  <c r="L452" i="2" s="1"/>
  <c r="J451" i="2"/>
  <c r="L451" i="2" s="1"/>
  <c r="J450" i="2"/>
  <c r="L450" i="2" s="1"/>
  <c r="J449" i="2"/>
  <c r="L449" i="2" s="1"/>
  <c r="J448" i="2"/>
  <c r="L448" i="2" s="1"/>
  <c r="J447" i="2"/>
  <c r="L447" i="2" s="1"/>
  <c r="J446" i="2"/>
  <c r="L446" i="2" s="1"/>
  <c r="J445" i="2"/>
  <c r="L445" i="2" s="1"/>
  <c r="J444" i="2"/>
  <c r="J461" i="2"/>
  <c r="L461" i="2" s="1"/>
  <c r="J460" i="2"/>
  <c r="L460" i="2" s="1"/>
  <c r="J459" i="2"/>
  <c r="L459" i="2" s="1"/>
  <c r="J458" i="2"/>
  <c r="L458" i="2" s="1"/>
  <c r="J457" i="2"/>
  <c r="L457" i="2" s="1"/>
  <c r="J456" i="2"/>
  <c r="L456" i="2" s="1"/>
  <c r="J455" i="2"/>
  <c r="L455" i="2" s="1"/>
  <c r="J454" i="2"/>
  <c r="L454" i="2" s="1"/>
  <c r="J453" i="2"/>
  <c r="L453" i="2" s="1"/>
  <c r="I411" i="9"/>
  <c r="J401" i="9"/>
  <c r="L401" i="9" s="1"/>
  <c r="J400" i="9"/>
  <c r="L400" i="9" s="1"/>
  <c r="J399" i="9"/>
  <c r="L399" i="9" s="1"/>
  <c r="J398" i="9"/>
  <c r="L398" i="9" s="1"/>
  <c r="J397" i="9"/>
  <c r="L397" i="9" s="1"/>
  <c r="J396" i="9"/>
  <c r="L396" i="9" s="1"/>
  <c r="J395" i="9"/>
  <c r="L395" i="9" s="1"/>
  <c r="J394" i="9"/>
  <c r="L394" i="9" s="1"/>
  <c r="J393" i="9"/>
  <c r="L393" i="9" s="1"/>
  <c r="J392" i="9"/>
  <c r="L392" i="9" s="1"/>
  <c r="J391" i="9"/>
  <c r="L391" i="9" s="1"/>
  <c r="J390" i="9"/>
  <c r="L390" i="9" s="1"/>
  <c r="J389" i="9"/>
  <c r="L389" i="9" s="1"/>
  <c r="J388" i="9"/>
  <c r="L388" i="9" s="1"/>
  <c r="J387" i="9"/>
  <c r="L387" i="9" s="1"/>
  <c r="J386" i="9"/>
  <c r="L386" i="9" s="1"/>
  <c r="J385" i="9"/>
  <c r="L385" i="9" s="1"/>
  <c r="J384" i="9"/>
  <c r="L384" i="9" s="1"/>
  <c r="J383" i="9"/>
  <c r="J402" i="9"/>
  <c r="L402" i="9" s="1"/>
  <c r="J405" i="9"/>
  <c r="L405" i="9" s="1"/>
  <c r="J404" i="9"/>
  <c r="L404" i="9" s="1"/>
  <c r="J403" i="9"/>
  <c r="L403" i="9" s="1"/>
  <c r="I193" i="7"/>
  <c r="F70" i="6" s="1"/>
  <c r="AF70" i="6" s="1"/>
  <c r="J187" i="7"/>
  <c r="L187" i="7" s="1"/>
  <c r="J186" i="7"/>
  <c r="L186" i="7" s="1"/>
  <c r="J185" i="7"/>
  <c r="L185" i="7" s="1"/>
  <c r="J184" i="7"/>
  <c r="L184" i="7" s="1"/>
  <c r="J183" i="7"/>
  <c r="L183" i="7" s="1"/>
  <c r="J182" i="7"/>
  <c r="L182" i="7" s="1"/>
  <c r="J181" i="7"/>
  <c r="L181" i="7" s="1"/>
  <c r="J180" i="7"/>
  <c r="L180" i="7" s="1"/>
  <c r="J179" i="7"/>
  <c r="L179" i="7" s="1"/>
  <c r="J178" i="7"/>
  <c r="L178" i="7" s="1"/>
  <c r="J177" i="7"/>
  <c r="L177" i="7" s="1"/>
  <c r="J176" i="7"/>
  <c r="L176" i="7" s="1"/>
  <c r="J175" i="7"/>
  <c r="L175" i="7" s="1"/>
  <c r="J174" i="7"/>
  <c r="L174" i="7" s="1"/>
  <c r="J173" i="7"/>
  <c r="L173" i="7" s="1"/>
  <c r="J172" i="7"/>
  <c r="L172" i="7" s="1"/>
  <c r="J171" i="7"/>
  <c r="L171" i="7" s="1"/>
  <c r="J170" i="7"/>
  <c r="L170" i="7" s="1"/>
  <c r="J169" i="7"/>
  <c r="L169" i="7" s="1"/>
  <c r="J168" i="7"/>
  <c r="L168" i="7" s="1"/>
  <c r="J167" i="7"/>
  <c r="I310" i="7"/>
  <c r="J304" i="7"/>
  <c r="L304" i="7" s="1"/>
  <c r="J303" i="7"/>
  <c r="L303" i="7" s="1"/>
  <c r="J302" i="7"/>
  <c r="L302" i="7" s="1"/>
  <c r="J301" i="7"/>
  <c r="L301" i="7" s="1"/>
  <c r="J300" i="7"/>
  <c r="L300" i="7" s="1"/>
  <c r="J299" i="7"/>
  <c r="L299" i="7" s="1"/>
  <c r="J298" i="7"/>
  <c r="L298" i="7" s="1"/>
  <c r="J297" i="7"/>
  <c r="L297" i="7" s="1"/>
  <c r="J296" i="7"/>
  <c r="L296" i="7" s="1"/>
  <c r="J295" i="7"/>
  <c r="L295" i="7" s="1"/>
  <c r="J294" i="7"/>
  <c r="L294" i="7" s="1"/>
  <c r="J293" i="7"/>
  <c r="L293" i="7" s="1"/>
  <c r="J292" i="7"/>
  <c r="L292" i="7" s="1"/>
  <c r="J291" i="7"/>
  <c r="L291" i="7" s="1"/>
  <c r="J290" i="7"/>
  <c r="L290" i="7" s="1"/>
  <c r="J289" i="7"/>
  <c r="L289" i="7" s="1"/>
  <c r="J288" i="7"/>
  <c r="L288" i="7" s="1"/>
  <c r="J287" i="7"/>
  <c r="L287" i="7" s="1"/>
  <c r="J286" i="7"/>
  <c r="L286" i="7" s="1"/>
  <c r="J285" i="7"/>
  <c r="L285" i="7" s="1"/>
  <c r="J284" i="7"/>
  <c r="J639" i="11"/>
  <c r="L639" i="11" s="1"/>
  <c r="J638" i="11"/>
  <c r="L638" i="11" s="1"/>
  <c r="J637" i="11"/>
  <c r="L637" i="11" s="1"/>
  <c r="J636" i="11"/>
  <c r="L636" i="11" s="1"/>
  <c r="J635" i="11"/>
  <c r="L635" i="11" s="1"/>
  <c r="J634" i="11"/>
  <c r="L634" i="11" s="1"/>
  <c r="J633" i="11"/>
  <c r="L633" i="11" s="1"/>
  <c r="J632" i="11"/>
  <c r="L632" i="11" s="1"/>
  <c r="J631" i="11"/>
  <c r="L631" i="11" s="1"/>
  <c r="J630" i="11"/>
  <c r="L630" i="11" s="1"/>
  <c r="J629" i="11"/>
  <c r="L629" i="11" s="1"/>
  <c r="J628" i="11"/>
  <c r="L628" i="11" s="1"/>
  <c r="J627" i="11"/>
  <c r="L627" i="11" s="1"/>
  <c r="J626" i="11"/>
  <c r="J648" i="11"/>
  <c r="L648" i="11" s="1"/>
  <c r="J647" i="11"/>
  <c r="L647" i="11" s="1"/>
  <c r="J646" i="11"/>
  <c r="L646" i="11" s="1"/>
  <c r="J645" i="11"/>
  <c r="L645" i="11" s="1"/>
  <c r="J644" i="11"/>
  <c r="L644" i="11" s="1"/>
  <c r="J643" i="11"/>
  <c r="L643" i="11" s="1"/>
  <c r="J642" i="11"/>
  <c r="L642" i="11" s="1"/>
  <c r="J641" i="11"/>
  <c r="L641" i="11" s="1"/>
  <c r="J640" i="11"/>
  <c r="L640" i="11" s="1"/>
  <c r="K115" i="9"/>
  <c r="K113" i="9"/>
  <c r="K111" i="9"/>
  <c r="K109" i="9"/>
  <c r="K107" i="9"/>
  <c r="K105" i="9"/>
  <c r="K103" i="9"/>
  <c r="K101" i="9"/>
  <c r="K99" i="9"/>
  <c r="K97" i="9"/>
  <c r="K95" i="9"/>
  <c r="K93" i="9"/>
  <c r="K114" i="9"/>
  <c r="K112" i="9"/>
  <c r="K110" i="9"/>
  <c r="K108" i="9"/>
  <c r="K106" i="9"/>
  <c r="K104" i="9"/>
  <c r="K102" i="9"/>
  <c r="K100" i="9"/>
  <c r="K98" i="9"/>
  <c r="K96" i="9"/>
  <c r="K94" i="9"/>
  <c r="K1246" i="2"/>
  <c r="K1245" i="2"/>
  <c r="K1244" i="2"/>
  <c r="K1243" i="2"/>
  <c r="K1242" i="2"/>
  <c r="K1241" i="2"/>
  <c r="K1240" i="2"/>
  <c r="K1239" i="2"/>
  <c r="K1238" i="2"/>
  <c r="K1237" i="2"/>
  <c r="K1236" i="2"/>
  <c r="K1235" i="2"/>
  <c r="K1234" i="2"/>
  <c r="K1233" i="2"/>
  <c r="K1232" i="2"/>
  <c r="K1231" i="2"/>
  <c r="K1230" i="2"/>
  <c r="K1229" i="2"/>
  <c r="K1228" i="2"/>
  <c r="K1227" i="2"/>
  <c r="K1226" i="2"/>
  <c r="K538" i="7"/>
  <c r="K537" i="7"/>
  <c r="K536" i="7"/>
  <c r="K535" i="7"/>
  <c r="K534" i="7"/>
  <c r="K533" i="7"/>
  <c r="K532" i="7"/>
  <c r="K531" i="7"/>
  <c r="K530" i="7"/>
  <c r="K529" i="7"/>
  <c r="K528" i="7"/>
  <c r="K527" i="7"/>
  <c r="K526" i="7"/>
  <c r="K525" i="7"/>
  <c r="K524" i="7"/>
  <c r="K523" i="7"/>
  <c r="K522" i="7"/>
  <c r="K521" i="7"/>
  <c r="K520" i="7"/>
  <c r="K519" i="7"/>
  <c r="K518" i="7"/>
  <c r="K1402" i="2"/>
  <c r="K1401" i="2"/>
  <c r="K1400" i="2"/>
  <c r="K1399" i="2"/>
  <c r="K1398" i="2"/>
  <c r="K1397" i="2"/>
  <c r="K1396" i="2"/>
  <c r="K1395" i="2"/>
  <c r="K1394" i="2"/>
  <c r="K1393" i="2"/>
  <c r="K1392" i="2"/>
  <c r="K1391" i="2"/>
  <c r="K1390" i="2"/>
  <c r="K1389" i="2"/>
  <c r="K1388" i="2"/>
  <c r="K1387" i="2"/>
  <c r="K1386" i="2"/>
  <c r="K1385" i="2"/>
  <c r="K1384" i="2"/>
  <c r="K1383" i="2"/>
  <c r="K1403" i="2"/>
  <c r="K1430" i="9"/>
  <c r="K1429" i="9"/>
  <c r="K1428" i="9"/>
  <c r="K1427" i="9"/>
  <c r="K1426" i="9"/>
  <c r="K1425" i="9"/>
  <c r="K1424" i="9"/>
  <c r="K1423" i="9"/>
  <c r="K1422" i="9"/>
  <c r="K1421" i="9"/>
  <c r="K1420" i="9"/>
  <c r="K1419" i="9"/>
  <c r="K1418" i="9"/>
  <c r="K1417" i="9"/>
  <c r="K1416" i="9"/>
  <c r="K1415" i="9"/>
  <c r="K1414" i="9"/>
  <c r="K1413" i="9"/>
  <c r="K1412" i="9"/>
  <c r="K1411" i="9"/>
  <c r="K1410" i="9"/>
  <c r="K1409" i="9"/>
  <c r="K264" i="7"/>
  <c r="K265" i="7"/>
  <c r="K245" i="7"/>
  <c r="K263" i="7"/>
  <c r="K262" i="7"/>
  <c r="K261" i="7"/>
  <c r="K260" i="7"/>
  <c r="K259" i="7"/>
  <c r="K258" i="7"/>
  <c r="K257" i="7"/>
  <c r="K256" i="7"/>
  <c r="K255" i="7"/>
  <c r="K254" i="7"/>
  <c r="K253" i="7"/>
  <c r="K252" i="7"/>
  <c r="K251" i="7"/>
  <c r="K250" i="7"/>
  <c r="K249" i="7"/>
  <c r="K248" i="7"/>
  <c r="K247" i="7"/>
  <c r="K246" i="7"/>
  <c r="K651" i="2"/>
  <c r="K659" i="2"/>
  <c r="K658" i="2"/>
  <c r="K657" i="2"/>
  <c r="K656" i="2"/>
  <c r="K650" i="2"/>
  <c r="K649" i="2"/>
  <c r="K648" i="2"/>
  <c r="K647" i="2"/>
  <c r="K646" i="2"/>
  <c r="K645" i="2"/>
  <c r="K644" i="2"/>
  <c r="K643" i="2"/>
  <c r="K642" i="2"/>
  <c r="K641" i="2"/>
  <c r="K640" i="2"/>
  <c r="K639" i="2"/>
  <c r="K655" i="2"/>
  <c r="K654" i="2"/>
  <c r="K653" i="2"/>
  <c r="K652" i="2"/>
  <c r="K727" i="2"/>
  <c r="K737" i="2"/>
  <c r="K736" i="2"/>
  <c r="K735" i="2"/>
  <c r="K733" i="2"/>
  <c r="K732" i="2"/>
  <c r="K731" i="2"/>
  <c r="K730" i="2"/>
  <c r="K729" i="2"/>
  <c r="K728" i="2"/>
  <c r="K718" i="2"/>
  <c r="K717" i="2"/>
  <c r="K734" i="2"/>
  <c r="K719" i="2"/>
  <c r="K726" i="2"/>
  <c r="K725" i="2"/>
  <c r="K724" i="2"/>
  <c r="K723" i="2"/>
  <c r="K722" i="2"/>
  <c r="K721" i="2"/>
  <c r="K720" i="2"/>
  <c r="K730" i="11"/>
  <c r="K729" i="11"/>
  <c r="K728" i="11"/>
  <c r="K727" i="11"/>
  <c r="K726" i="11"/>
  <c r="K725" i="11"/>
  <c r="K724" i="11"/>
  <c r="K723" i="11"/>
  <c r="K722" i="11"/>
  <c r="K721" i="11"/>
  <c r="K720" i="11"/>
  <c r="K719" i="11"/>
  <c r="K718" i="11"/>
  <c r="K717" i="11"/>
  <c r="K716" i="11"/>
  <c r="K715" i="11"/>
  <c r="K714" i="11"/>
  <c r="K713" i="11"/>
  <c r="K712" i="11"/>
  <c r="K711" i="11"/>
  <c r="K710" i="11"/>
  <c r="K709" i="11"/>
  <c r="K708" i="11"/>
  <c r="K808" i="11"/>
  <c r="K807" i="11"/>
  <c r="K806" i="11"/>
  <c r="K805" i="11"/>
  <c r="K804" i="11"/>
  <c r="K803" i="11"/>
  <c r="K802" i="11"/>
  <c r="K801" i="11"/>
  <c r="K800" i="11"/>
  <c r="K799" i="11"/>
  <c r="K798" i="11"/>
  <c r="K797" i="11"/>
  <c r="K796" i="11"/>
  <c r="K795" i="11"/>
  <c r="K794" i="11"/>
  <c r="K793" i="11"/>
  <c r="K792" i="11"/>
  <c r="K791" i="11"/>
  <c r="K790" i="11"/>
  <c r="K809" i="11"/>
  <c r="K812" i="11"/>
  <c r="K811" i="11"/>
  <c r="K810" i="11"/>
  <c r="I1272" i="9"/>
  <c r="J1266" i="9"/>
  <c r="L1266" i="9" s="1"/>
  <c r="J1265" i="9"/>
  <c r="L1265" i="9" s="1"/>
  <c r="J1264" i="9"/>
  <c r="L1264" i="9" s="1"/>
  <c r="J1263" i="9"/>
  <c r="L1263" i="9" s="1"/>
  <c r="J1262" i="9"/>
  <c r="L1262" i="9" s="1"/>
  <c r="J1261" i="9"/>
  <c r="L1261" i="9" s="1"/>
  <c r="J1260" i="9"/>
  <c r="L1260" i="9" s="1"/>
  <c r="J1259" i="9"/>
  <c r="L1259" i="9" s="1"/>
  <c r="J1258" i="9"/>
  <c r="L1258" i="9" s="1"/>
  <c r="J1257" i="9"/>
  <c r="L1257" i="9" s="1"/>
  <c r="J1256" i="9"/>
  <c r="L1256" i="9" s="1"/>
  <c r="J1255" i="9"/>
  <c r="L1255" i="9" s="1"/>
  <c r="J1254" i="9"/>
  <c r="L1254" i="9" s="1"/>
  <c r="J1253" i="9"/>
  <c r="L1253" i="9" s="1"/>
  <c r="J1252" i="9"/>
  <c r="L1252" i="9" s="1"/>
  <c r="J1251" i="9"/>
  <c r="L1251" i="9" s="1"/>
  <c r="J1250" i="9"/>
  <c r="L1250" i="9" s="1"/>
  <c r="J1249" i="9"/>
  <c r="L1249" i="9" s="1"/>
  <c r="J1248" i="9"/>
  <c r="L1248" i="9" s="1"/>
  <c r="J1247" i="9"/>
  <c r="L1247" i="9" s="1"/>
  <c r="J1246" i="9"/>
  <c r="L1246" i="9" s="1"/>
  <c r="J1245" i="9"/>
  <c r="L1245" i="9" s="1"/>
  <c r="J1244" i="9"/>
  <c r="L175" i="11"/>
  <c r="L198" i="11" s="1"/>
  <c r="J198" i="11"/>
  <c r="L380" i="11"/>
  <c r="J403" i="11"/>
  <c r="L33" i="15"/>
  <c r="L33" i="21"/>
  <c r="N23" i="20"/>
  <c r="L43" i="16"/>
  <c r="I90" i="16" s="1"/>
  <c r="J90" i="16" s="1"/>
  <c r="L43" i="18"/>
  <c r="I80" i="18" s="1"/>
  <c r="J80" i="18" s="1"/>
  <c r="L33" i="17"/>
  <c r="F85" i="17" s="1"/>
  <c r="G85" i="17" s="1"/>
  <c r="M45" i="14"/>
  <c r="I75" i="14" s="1"/>
  <c r="J75" i="14" s="1"/>
  <c r="M35" i="14"/>
  <c r="F86" i="14" s="1"/>
  <c r="G86" i="14" s="1"/>
  <c r="G1473" i="9"/>
  <c r="I1465" i="9"/>
  <c r="I1464" i="9"/>
  <c r="I1457" i="9"/>
  <c r="I1456" i="9"/>
  <c r="I1430" i="9"/>
  <c r="I1429" i="9"/>
  <c r="I1422" i="9"/>
  <c r="I1421" i="9"/>
  <c r="I1414" i="9"/>
  <c r="I1413" i="9"/>
  <c r="I1388" i="9"/>
  <c r="I1387" i="9"/>
  <c r="I1380" i="9"/>
  <c r="I1379" i="9"/>
  <c r="I1372" i="9"/>
  <c r="I1371" i="9"/>
  <c r="I1436" i="2"/>
  <c r="I1435" i="2"/>
  <c r="I1428" i="2"/>
  <c r="I1427" i="2"/>
  <c r="I1398" i="2"/>
  <c r="I1397" i="2"/>
  <c r="I1390" i="2"/>
  <c r="I1389" i="2"/>
  <c r="I1364" i="2"/>
  <c r="I1363" i="2"/>
  <c r="I1358" i="2"/>
  <c r="I1356" i="2"/>
  <c r="I1355" i="2"/>
  <c r="I1360" i="2"/>
  <c r="I1359" i="2"/>
  <c r="I1352" i="2"/>
  <c r="I1351" i="2"/>
  <c r="N89" i="24"/>
  <c r="G10" i="7"/>
  <c r="G149" i="7"/>
  <c r="G188" i="7"/>
  <c r="I261" i="7"/>
  <c r="I260" i="7"/>
  <c r="I253" i="7"/>
  <c r="I252" i="7"/>
  <c r="I245" i="7"/>
  <c r="I304" i="7"/>
  <c r="I303" i="7"/>
  <c r="I296" i="7"/>
  <c r="I295" i="7"/>
  <c r="I288" i="7"/>
  <c r="I287" i="7"/>
  <c r="I343" i="7"/>
  <c r="I336" i="7"/>
  <c r="I335" i="7"/>
  <c r="I328" i="7"/>
  <c r="I327" i="7"/>
  <c r="G344" i="7"/>
  <c r="I382" i="7"/>
  <c r="I375" i="7"/>
  <c r="I374" i="7"/>
  <c r="I367" i="7"/>
  <c r="I366" i="7"/>
  <c r="G383" i="7"/>
  <c r="I421" i="7"/>
  <c r="I414" i="7"/>
  <c r="I413" i="7"/>
  <c r="I406" i="7"/>
  <c r="I405" i="7"/>
  <c r="G422" i="7"/>
  <c r="I460" i="7"/>
  <c r="I453" i="7"/>
  <c r="I452" i="7"/>
  <c r="I445" i="7"/>
  <c r="I444" i="7"/>
  <c r="G461" i="7"/>
  <c r="I498" i="7"/>
  <c r="I497" i="7"/>
  <c r="I490" i="7"/>
  <c r="I489" i="7"/>
  <c r="I482" i="7"/>
  <c r="I481" i="7"/>
  <c r="I533" i="7"/>
  <c r="I532" i="7"/>
  <c r="I525" i="7"/>
  <c r="I524" i="7"/>
  <c r="I576" i="7"/>
  <c r="I575" i="7"/>
  <c r="I568" i="7"/>
  <c r="I567" i="7"/>
  <c r="I560" i="7"/>
  <c r="I559" i="7"/>
  <c r="I612" i="7"/>
  <c r="I611" i="7"/>
  <c r="I604" i="7"/>
  <c r="I603" i="7"/>
  <c r="I596" i="7"/>
  <c r="I655" i="7"/>
  <c r="I654" i="7"/>
  <c r="I647" i="7"/>
  <c r="I646" i="7"/>
  <c r="I638" i="7"/>
  <c r="H383" i="7"/>
  <c r="H149" i="7"/>
  <c r="H110" i="7"/>
  <c r="I219" i="7"/>
  <c r="I221" i="7"/>
  <c r="I223" i="7"/>
  <c r="I225" i="7"/>
  <c r="E71" i="7"/>
  <c r="H422" i="7"/>
  <c r="H344" i="7"/>
  <c r="N171" i="6"/>
  <c r="N285" i="11"/>
  <c r="K171" i="6"/>
  <c r="I1187" i="2"/>
  <c r="G1208" i="2"/>
  <c r="I1266" i="2"/>
  <c r="E1286" i="2"/>
  <c r="I55" i="7"/>
  <c r="G16" i="7"/>
  <c r="I51" i="7"/>
  <c r="G71" i="7"/>
  <c r="G12" i="7"/>
  <c r="I109" i="7"/>
  <c r="G31" i="7"/>
  <c r="I107" i="7"/>
  <c r="G29" i="7"/>
  <c r="I105" i="7"/>
  <c r="G27" i="7"/>
  <c r="I103" i="7"/>
  <c r="G25" i="7"/>
  <c r="I101" i="7"/>
  <c r="G23" i="7"/>
  <c r="I99" i="7"/>
  <c r="G21" i="7"/>
  <c r="I97" i="7"/>
  <c r="G19" i="7"/>
  <c r="I873" i="2"/>
  <c r="I561" i="2"/>
  <c r="I892" i="2"/>
  <c r="I580" i="2"/>
  <c r="I346" i="2"/>
  <c r="I884" i="2"/>
  <c r="I572" i="2"/>
  <c r="I338" i="2"/>
  <c r="I882" i="2"/>
  <c r="I570" i="2"/>
  <c r="I336" i="2"/>
  <c r="I367" i="2"/>
  <c r="G305" i="7"/>
  <c r="G500" i="7"/>
  <c r="E500" i="7"/>
  <c r="G578" i="7"/>
  <c r="E578" i="7"/>
  <c r="G656" i="7"/>
  <c r="I1188" i="2"/>
  <c r="E1208" i="2"/>
  <c r="I1265" i="2"/>
  <c r="G1286" i="2"/>
  <c r="H855" i="2"/>
  <c r="C10" i="7"/>
  <c r="C13" i="7"/>
  <c r="C15" i="7"/>
  <c r="C17" i="7"/>
  <c r="C19" i="7"/>
  <c r="C21" i="7"/>
  <c r="C23" i="7"/>
  <c r="C25" i="7"/>
  <c r="C27" i="7"/>
  <c r="C29" i="7"/>
  <c r="C31" i="7"/>
  <c r="B933" i="2"/>
  <c r="C913" i="2" s="1"/>
  <c r="B1052" i="2"/>
  <c r="C1038" i="2" s="1"/>
  <c r="I91" i="2"/>
  <c r="E111" i="2"/>
  <c r="I90" i="2"/>
  <c r="G111" i="2"/>
  <c r="I679" i="2"/>
  <c r="E699" i="2"/>
  <c r="I678" i="2"/>
  <c r="G699" i="2"/>
  <c r="I796" i="2"/>
  <c r="E816" i="2"/>
  <c r="I795" i="2"/>
  <c r="G816" i="2"/>
  <c r="G1130" i="2"/>
  <c r="I893" i="2"/>
  <c r="I581" i="2"/>
  <c r="I885" i="2"/>
  <c r="I573" i="2"/>
  <c r="G150" i="2"/>
  <c r="G621" i="2"/>
  <c r="G426" i="2"/>
  <c r="H660" i="2"/>
  <c r="H738" i="2"/>
  <c r="H231" i="2"/>
  <c r="G582" i="2"/>
  <c r="E621" i="2"/>
  <c r="B855" i="2"/>
  <c r="C838" i="2" s="1"/>
  <c r="I844" i="2"/>
  <c r="H1013" i="2"/>
  <c r="H348" i="2"/>
  <c r="C28" i="7"/>
  <c r="C24" i="7"/>
  <c r="C20" i="7"/>
  <c r="C16" i="7"/>
  <c r="C12" i="7"/>
  <c r="H32" i="7"/>
  <c r="G28" i="7"/>
  <c r="G24" i="7"/>
  <c r="G20" i="7"/>
  <c r="G14" i="7"/>
  <c r="B110" i="7"/>
  <c r="C90" i="7" s="1"/>
  <c r="G110" i="7"/>
  <c r="G266" i="7"/>
  <c r="B344" i="7"/>
  <c r="C330" i="7" s="1"/>
  <c r="E344" i="7"/>
  <c r="B383" i="7"/>
  <c r="C373" i="7" s="1"/>
  <c r="E383" i="7"/>
  <c r="B422" i="7"/>
  <c r="C402" i="7" s="1"/>
  <c r="E422" i="7"/>
  <c r="B461" i="7"/>
  <c r="C455" i="7" s="1"/>
  <c r="E461" i="7"/>
  <c r="G539" i="7"/>
  <c r="E539" i="7"/>
  <c r="G617" i="7"/>
  <c r="I1111" i="2"/>
  <c r="I1085" i="2"/>
  <c r="H1267" i="9"/>
  <c r="X109" i="6"/>
  <c r="N370" i="9"/>
  <c r="B71" i="6"/>
  <c r="N232" i="7"/>
  <c r="H32" i="2"/>
  <c r="I876" i="2"/>
  <c r="I330" i="2"/>
  <c r="E894" i="2"/>
  <c r="I562" i="2"/>
  <c r="I995" i="2"/>
  <c r="I915" i="2"/>
  <c r="I213" i="2"/>
  <c r="I1044" i="2"/>
  <c r="I658" i="2"/>
  <c r="I654" i="2"/>
  <c r="I650" i="2"/>
  <c r="I645" i="2"/>
  <c r="I305" i="2"/>
  <c r="I301" i="2"/>
  <c r="I296" i="2"/>
  <c r="I292" i="2"/>
  <c r="I618" i="2"/>
  <c r="I614" i="2"/>
  <c r="I610" i="2"/>
  <c r="I607" i="2"/>
  <c r="I603" i="2"/>
  <c r="I266" i="2"/>
  <c r="I262" i="2"/>
  <c r="I257" i="2"/>
  <c r="I253" i="2"/>
  <c r="I425" i="2"/>
  <c r="I421" i="2"/>
  <c r="I417" i="2"/>
  <c r="I414" i="2"/>
  <c r="I410" i="2"/>
  <c r="I406" i="2"/>
  <c r="I500" i="2"/>
  <c r="I496" i="2"/>
  <c r="I489" i="2"/>
  <c r="I464" i="2"/>
  <c r="I460" i="2"/>
  <c r="I456" i="2"/>
  <c r="I453" i="2"/>
  <c r="I449" i="2"/>
  <c r="I445" i="2"/>
  <c r="I853" i="2"/>
  <c r="I849" i="2"/>
  <c r="I845" i="2"/>
  <c r="I840" i="2"/>
  <c r="I54" i="2"/>
  <c r="G72" i="2"/>
  <c r="I108" i="2"/>
  <c r="I104" i="2"/>
  <c r="I92" i="2"/>
  <c r="I386" i="2"/>
  <c r="I382" i="2"/>
  <c r="I378" i="2"/>
  <c r="I374" i="2"/>
  <c r="I370" i="2"/>
  <c r="I366" i="2"/>
  <c r="I696" i="2"/>
  <c r="I692" i="2"/>
  <c r="I688" i="2"/>
  <c r="I684" i="2"/>
  <c r="I680" i="2"/>
  <c r="I776" i="2"/>
  <c r="I772" i="2"/>
  <c r="I768" i="2"/>
  <c r="I764" i="2"/>
  <c r="I760" i="2"/>
  <c r="I756" i="2"/>
  <c r="I813" i="2"/>
  <c r="I809" i="2"/>
  <c r="I805" i="2"/>
  <c r="I801" i="2"/>
  <c r="I797" i="2"/>
  <c r="F1091" i="2"/>
  <c r="I1090" i="2"/>
  <c r="I1086" i="2"/>
  <c r="E1075" i="2"/>
  <c r="I1070" i="2"/>
  <c r="E1128" i="2"/>
  <c r="I1128" i="2" s="1"/>
  <c r="I1127" i="2"/>
  <c r="I1123" i="2"/>
  <c r="I1119" i="2"/>
  <c r="E1116" i="2"/>
  <c r="I1116" i="2" s="1"/>
  <c r="E1109" i="2"/>
  <c r="I1168" i="2"/>
  <c r="I1164" i="2"/>
  <c r="I1160" i="2"/>
  <c r="I1156" i="2"/>
  <c r="I1152" i="2"/>
  <c r="I1148" i="2"/>
  <c r="I1205" i="2"/>
  <c r="I1201" i="2"/>
  <c r="I1197" i="2"/>
  <c r="I1193" i="2"/>
  <c r="I1189" i="2"/>
  <c r="I1246" i="2"/>
  <c r="I1242" i="2"/>
  <c r="I1238" i="2"/>
  <c r="I1234" i="2"/>
  <c r="I1230" i="2"/>
  <c r="I1226" i="2"/>
  <c r="I1283" i="2"/>
  <c r="I1279" i="2"/>
  <c r="I1275" i="2"/>
  <c r="I1271" i="2"/>
  <c r="I1267" i="2"/>
  <c r="I1325" i="2"/>
  <c r="I1321" i="2"/>
  <c r="I1317" i="2"/>
  <c r="I1313" i="2"/>
  <c r="I1309" i="2"/>
  <c r="I1305" i="2"/>
  <c r="B71" i="7"/>
  <c r="C51" i="7" s="1"/>
  <c r="I70" i="7"/>
  <c r="I68" i="7"/>
  <c r="I66" i="7"/>
  <c r="I64" i="7"/>
  <c r="I62" i="7"/>
  <c r="I60" i="7"/>
  <c r="I58" i="7"/>
  <c r="I56" i="7"/>
  <c r="I54" i="7"/>
  <c r="I52" i="7"/>
  <c r="N76" i="7"/>
  <c r="I147" i="7"/>
  <c r="I145" i="7"/>
  <c r="I143" i="7"/>
  <c r="I141" i="7"/>
  <c r="I139" i="7"/>
  <c r="I137" i="7"/>
  <c r="I135" i="7"/>
  <c r="I133" i="7"/>
  <c r="I131" i="7"/>
  <c r="I129" i="7"/>
  <c r="I262" i="7"/>
  <c r="I258" i="7"/>
  <c r="I254" i="7"/>
  <c r="I250" i="7"/>
  <c r="I246" i="7"/>
  <c r="E266" i="7"/>
  <c r="I301" i="7"/>
  <c r="I297" i="7"/>
  <c r="I293" i="7"/>
  <c r="I289" i="7"/>
  <c r="I285" i="7"/>
  <c r="E305" i="7"/>
  <c r="I341" i="7"/>
  <c r="I337" i="7"/>
  <c r="I333" i="7"/>
  <c r="I329" i="7"/>
  <c r="I325" i="7"/>
  <c r="I380" i="7"/>
  <c r="I376" i="7"/>
  <c r="I372" i="7"/>
  <c r="I368" i="7"/>
  <c r="I364" i="7"/>
  <c r="I419" i="7"/>
  <c r="I415" i="7"/>
  <c r="I411" i="7"/>
  <c r="I407" i="7"/>
  <c r="I403" i="7"/>
  <c r="H461" i="7"/>
  <c r="I458" i="7"/>
  <c r="I454" i="7"/>
  <c r="I450" i="7"/>
  <c r="I446" i="7"/>
  <c r="I442" i="7"/>
  <c r="B500" i="7"/>
  <c r="C482" i="7" s="1"/>
  <c r="I499" i="7"/>
  <c r="I495" i="7"/>
  <c r="I491" i="7"/>
  <c r="I487" i="7"/>
  <c r="I483" i="7"/>
  <c r="I479" i="7"/>
  <c r="B539" i="7"/>
  <c r="C519" i="7" s="1"/>
  <c r="I538" i="7"/>
  <c r="I534" i="7"/>
  <c r="I530" i="7"/>
  <c r="I526" i="7"/>
  <c r="I522" i="7"/>
  <c r="I518" i="7"/>
  <c r="B578" i="7"/>
  <c r="C568" i="7" s="1"/>
  <c r="I577" i="7"/>
  <c r="I573" i="7"/>
  <c r="I569" i="7"/>
  <c r="I565" i="7"/>
  <c r="I561" i="7"/>
  <c r="I557" i="7"/>
  <c r="I613" i="7"/>
  <c r="I609" i="7"/>
  <c r="I605" i="7"/>
  <c r="I601" i="7"/>
  <c r="I597" i="7"/>
  <c r="E617" i="7"/>
  <c r="I652" i="7"/>
  <c r="I648" i="7"/>
  <c r="I644" i="7"/>
  <c r="I640" i="7"/>
  <c r="I636" i="7"/>
  <c r="E656" i="7"/>
  <c r="I73" i="9"/>
  <c r="I69" i="9"/>
  <c r="I63" i="9"/>
  <c r="I59" i="9"/>
  <c r="I55" i="9"/>
  <c r="I114" i="9"/>
  <c r="I110" i="9"/>
  <c r="I104" i="9"/>
  <c r="I100" i="9"/>
  <c r="I96" i="9"/>
  <c r="I279" i="9"/>
  <c r="I275" i="9"/>
  <c r="I321" i="9"/>
  <c r="I317" i="9"/>
  <c r="I311" i="9"/>
  <c r="I307" i="9"/>
  <c r="I303" i="9"/>
  <c r="G324" i="9"/>
  <c r="H365" i="9"/>
  <c r="I363" i="9"/>
  <c r="I359" i="9"/>
  <c r="I353" i="9"/>
  <c r="I349" i="9"/>
  <c r="I345" i="9"/>
  <c r="I405" i="9"/>
  <c r="I401" i="9"/>
  <c r="I397" i="9"/>
  <c r="I391" i="9"/>
  <c r="B611" i="9"/>
  <c r="C596" i="9" s="1"/>
  <c r="H611" i="9"/>
  <c r="G1062" i="9"/>
  <c r="B149" i="7"/>
  <c r="C129" i="7" s="1"/>
  <c r="B1264" i="11"/>
  <c r="C1245" i="11" s="1"/>
  <c r="B1141" i="11"/>
  <c r="C1130" i="11" s="1"/>
  <c r="B977" i="11"/>
  <c r="C956" i="11" s="1"/>
  <c r="B813" i="11"/>
  <c r="C801" i="11" s="1"/>
  <c r="B198" i="11"/>
  <c r="C178" i="11" s="1"/>
  <c r="I630" i="9"/>
  <c r="E652" i="9"/>
  <c r="I629" i="9"/>
  <c r="G652" i="9"/>
  <c r="I712" i="9"/>
  <c r="E734" i="9"/>
  <c r="I711" i="9"/>
  <c r="G734" i="9"/>
  <c r="I794" i="9"/>
  <c r="E816" i="9"/>
  <c r="I793" i="9"/>
  <c r="G816" i="9"/>
  <c r="I876" i="9"/>
  <c r="E898" i="9"/>
  <c r="I875" i="9"/>
  <c r="G898" i="9"/>
  <c r="I958" i="9"/>
  <c r="E980" i="9"/>
  <c r="I957" i="9"/>
  <c r="G980" i="9"/>
  <c r="N1067" i="9"/>
  <c r="B157" i="9"/>
  <c r="C140" i="9" s="1"/>
  <c r="G406" i="9"/>
  <c r="B1021" i="9"/>
  <c r="C1004" i="9" s="1"/>
  <c r="B1144" i="9"/>
  <c r="C1123" i="9" s="1"/>
  <c r="B1349" i="9"/>
  <c r="C1330" i="9" s="1"/>
  <c r="H1349" i="9"/>
  <c r="B895" i="11"/>
  <c r="C874" i="11" s="1"/>
  <c r="B731" i="11"/>
  <c r="C719" i="11" s="1"/>
  <c r="B608" i="11"/>
  <c r="C587" i="11" s="1"/>
  <c r="B362" i="11"/>
  <c r="C350" i="11" s="1"/>
  <c r="B239" i="11"/>
  <c r="C226" i="11" s="1"/>
  <c r="B116" i="11"/>
  <c r="C113" i="11" s="1"/>
  <c r="E895" i="11"/>
  <c r="E813" i="11"/>
  <c r="E731" i="11"/>
  <c r="E649" i="11"/>
  <c r="E485" i="11"/>
  <c r="E403" i="11"/>
  <c r="E239" i="11"/>
  <c r="E157" i="11"/>
  <c r="E280" i="11"/>
  <c r="G280" i="11"/>
  <c r="I387" i="9"/>
  <c r="I383" i="9"/>
  <c r="I443" i="9"/>
  <c r="I439" i="9"/>
  <c r="I433" i="9"/>
  <c r="I429" i="9"/>
  <c r="I425" i="9"/>
  <c r="I487" i="9"/>
  <c r="I483" i="9"/>
  <c r="I479" i="9"/>
  <c r="I473" i="9"/>
  <c r="I469" i="9"/>
  <c r="I465" i="9"/>
  <c r="B529" i="9"/>
  <c r="C516" i="9" s="1"/>
  <c r="I527" i="9"/>
  <c r="I523" i="9"/>
  <c r="I517" i="9"/>
  <c r="I513" i="9"/>
  <c r="I509" i="9"/>
  <c r="I567" i="9"/>
  <c r="I563" i="9"/>
  <c r="I557" i="9"/>
  <c r="I553" i="9"/>
  <c r="I549" i="9"/>
  <c r="I609" i="9"/>
  <c r="I605" i="9"/>
  <c r="I599" i="9"/>
  <c r="I595" i="9"/>
  <c r="I591" i="9"/>
  <c r="B652" i="9"/>
  <c r="C648" i="9" s="1"/>
  <c r="I649" i="9"/>
  <c r="I645" i="9"/>
  <c r="I639" i="9"/>
  <c r="I635" i="9"/>
  <c r="I631" i="9"/>
  <c r="B693" i="9"/>
  <c r="C670" i="9" s="1"/>
  <c r="I691" i="9"/>
  <c r="I687" i="9"/>
  <c r="I681" i="9"/>
  <c r="I677" i="9"/>
  <c r="I673" i="9"/>
  <c r="I731" i="9"/>
  <c r="I727" i="9"/>
  <c r="I721" i="9"/>
  <c r="I717" i="9"/>
  <c r="I713" i="9"/>
  <c r="B775" i="9"/>
  <c r="C771" i="9" s="1"/>
  <c r="I773" i="9"/>
  <c r="I769" i="9"/>
  <c r="I763" i="9"/>
  <c r="I759" i="9"/>
  <c r="I755" i="9"/>
  <c r="I813" i="9"/>
  <c r="I809" i="9"/>
  <c r="I803" i="9"/>
  <c r="I799" i="9"/>
  <c r="I795" i="9"/>
  <c r="B857" i="9"/>
  <c r="C856" i="9" s="1"/>
  <c r="I855" i="9"/>
  <c r="I851" i="9"/>
  <c r="I845" i="9"/>
  <c r="I841" i="9"/>
  <c r="I837" i="9"/>
  <c r="I895" i="9"/>
  <c r="I891" i="9"/>
  <c r="I885" i="9"/>
  <c r="I881" i="9"/>
  <c r="I877" i="9"/>
  <c r="B939" i="9"/>
  <c r="C930" i="9" s="1"/>
  <c r="I937" i="9"/>
  <c r="I933" i="9"/>
  <c r="I927" i="9"/>
  <c r="I923" i="9"/>
  <c r="I919" i="9"/>
  <c r="I977" i="9"/>
  <c r="I973" i="9"/>
  <c r="I967" i="9"/>
  <c r="I963" i="9"/>
  <c r="I959" i="9"/>
  <c r="I1017" i="9"/>
  <c r="I1013" i="9"/>
  <c r="I1007" i="9"/>
  <c r="I1003" i="9"/>
  <c r="I999" i="9"/>
  <c r="I1100" i="9"/>
  <c r="I1096" i="9"/>
  <c r="I1090" i="9"/>
  <c r="I1086" i="9"/>
  <c r="I1082" i="9"/>
  <c r="I1140" i="9"/>
  <c r="I1136" i="9"/>
  <c r="I1130" i="9"/>
  <c r="I1126" i="9"/>
  <c r="I1122" i="9"/>
  <c r="I1184" i="9"/>
  <c r="I1180" i="9"/>
  <c r="I1173" i="9"/>
  <c r="I1169" i="9"/>
  <c r="I1165" i="9"/>
  <c r="G1185" i="9"/>
  <c r="I1223" i="9"/>
  <c r="I1219" i="9"/>
  <c r="I1213" i="9"/>
  <c r="I1209" i="9"/>
  <c r="I1265" i="9"/>
  <c r="I1261" i="9"/>
  <c r="I1255" i="9"/>
  <c r="I1251" i="9"/>
  <c r="I1247" i="9"/>
  <c r="I1305" i="9"/>
  <c r="I1301" i="9"/>
  <c r="I1295" i="9"/>
  <c r="I1291" i="9"/>
  <c r="I1347" i="9"/>
  <c r="I1343" i="9"/>
  <c r="I1337" i="9"/>
  <c r="I1333" i="9"/>
  <c r="I1329" i="9"/>
  <c r="B972" i="2"/>
  <c r="I146" i="9"/>
  <c r="B1346" i="11"/>
  <c r="C1325" i="11" s="1"/>
  <c r="B1182" i="11"/>
  <c r="C1161" i="11" s="1"/>
  <c r="B1018" i="11"/>
  <c r="C999" i="11" s="1"/>
  <c r="B526" i="11"/>
  <c r="C511" i="11" s="1"/>
  <c r="B157" i="11"/>
  <c r="C143" i="11" s="1"/>
  <c r="G608" i="11"/>
  <c r="G526" i="11"/>
  <c r="G362" i="11"/>
  <c r="G198" i="11"/>
  <c r="G116" i="11"/>
  <c r="E608" i="11"/>
  <c r="E526" i="11"/>
  <c r="E362" i="11"/>
  <c r="E198" i="11"/>
  <c r="E116" i="11"/>
  <c r="L43" i="21"/>
  <c r="I106" i="9"/>
  <c r="I314" i="9"/>
  <c r="I437" i="9"/>
  <c r="I477" i="9"/>
  <c r="I559" i="9"/>
  <c r="I641" i="9"/>
  <c r="I723" i="9"/>
  <c r="I805" i="9"/>
  <c r="I887" i="9"/>
  <c r="I969" i="9"/>
  <c r="I1257" i="9"/>
  <c r="I1297" i="9"/>
  <c r="L92" i="13"/>
  <c r="AH6" i="6" s="1"/>
  <c r="G1404" i="2"/>
  <c r="G1390" i="9"/>
  <c r="G1432" i="9"/>
  <c r="N33" i="20"/>
  <c r="L49" i="20"/>
  <c r="I94" i="20" s="1"/>
  <c r="I1361" i="2"/>
  <c r="I1357" i="2"/>
  <c r="I1353" i="2"/>
  <c r="I1349" i="2"/>
  <c r="I1345" i="2"/>
  <c r="I1403" i="2"/>
  <c r="I1399" i="2"/>
  <c r="I1395" i="2"/>
  <c r="I1391" i="2"/>
  <c r="I1387" i="2"/>
  <c r="I1383" i="2"/>
  <c r="I1441" i="2"/>
  <c r="I1437" i="2"/>
  <c r="I1433" i="2"/>
  <c r="I1429" i="2"/>
  <c r="I1425" i="2"/>
  <c r="I1389" i="9"/>
  <c r="I1385" i="9"/>
  <c r="I1381" i="9"/>
  <c r="I1377" i="9"/>
  <c r="I1373" i="9"/>
  <c r="I1369" i="9"/>
  <c r="I1431" i="9"/>
  <c r="I1427" i="9"/>
  <c r="I1423" i="9"/>
  <c r="I1419" i="9"/>
  <c r="I1415" i="9"/>
  <c r="I1411" i="9"/>
  <c r="B1473" i="9"/>
  <c r="C1453" i="9" s="1"/>
  <c r="I1470" i="9"/>
  <c r="I1466" i="9"/>
  <c r="I1462" i="9"/>
  <c r="I1458" i="9"/>
  <c r="I1454" i="9"/>
  <c r="I1450" i="9"/>
  <c r="I328" i="2"/>
  <c r="E348" i="2"/>
  <c r="I639" i="2"/>
  <c r="G660" i="2"/>
  <c r="I290" i="2"/>
  <c r="E309" i="2"/>
  <c r="I249" i="2"/>
  <c r="G270" i="2"/>
  <c r="I485" i="2"/>
  <c r="E504" i="2"/>
  <c r="I834" i="2"/>
  <c r="G855" i="2"/>
  <c r="I67" i="2"/>
  <c r="I63" i="2"/>
  <c r="I60" i="2"/>
  <c r="I56" i="2"/>
  <c r="I100" i="2"/>
  <c r="I96" i="2"/>
  <c r="B426" i="2"/>
  <c r="E426" i="2"/>
  <c r="B72" i="2"/>
  <c r="E72" i="2"/>
  <c r="G12" i="2"/>
  <c r="C31" i="2"/>
  <c r="C29" i="2"/>
  <c r="C27" i="2"/>
  <c r="C25" i="2"/>
  <c r="C23" i="2"/>
  <c r="C21" i="2"/>
  <c r="C19" i="2"/>
  <c r="C17" i="2"/>
  <c r="C15" i="2"/>
  <c r="C10" i="2"/>
  <c r="I717" i="2"/>
  <c r="E738" i="2"/>
  <c r="I210" i="2"/>
  <c r="E231" i="2"/>
  <c r="I993" i="2"/>
  <c r="G1013" i="2"/>
  <c r="I913" i="2"/>
  <c r="G933" i="2"/>
  <c r="I211" i="2"/>
  <c r="G231" i="2"/>
  <c r="G1052" i="2"/>
  <c r="I641" i="2"/>
  <c r="E660" i="2"/>
  <c r="B348" i="2"/>
  <c r="C346" i="2" s="1"/>
  <c r="B894" i="2"/>
  <c r="C874" i="2" s="1"/>
  <c r="B1013" i="2"/>
  <c r="C993" i="2" s="1"/>
  <c r="B660" i="2"/>
  <c r="C648" i="2" s="1"/>
  <c r="I288" i="2"/>
  <c r="G309" i="2"/>
  <c r="I251" i="2"/>
  <c r="E270" i="2"/>
  <c r="I483" i="2"/>
  <c r="G504" i="2"/>
  <c r="I836" i="2"/>
  <c r="E855" i="2"/>
  <c r="I69" i="2"/>
  <c r="I65" i="2"/>
  <c r="I58" i="2"/>
  <c r="I98" i="2"/>
  <c r="I94" i="2"/>
  <c r="C14" i="2"/>
  <c r="C18" i="2"/>
  <c r="C22" i="2"/>
  <c r="C26" i="2"/>
  <c r="C30" i="2"/>
  <c r="E543" i="2"/>
  <c r="G894" i="2"/>
  <c r="E1013" i="2"/>
  <c r="E933" i="2"/>
  <c r="G738" i="2"/>
  <c r="B621" i="2"/>
  <c r="B465" i="2"/>
  <c r="G13" i="2"/>
  <c r="B111" i="2"/>
  <c r="G14" i="2"/>
  <c r="B387" i="2"/>
  <c r="C382" i="2" s="1"/>
  <c r="B699" i="2"/>
  <c r="B777" i="2"/>
  <c r="C772" i="2" s="1"/>
  <c r="B816" i="2"/>
  <c r="B1091" i="2"/>
  <c r="C1078" i="2" s="1"/>
  <c r="B1130" i="2"/>
  <c r="B1169" i="2"/>
  <c r="C1164" i="2" s="1"/>
  <c r="B1208" i="2"/>
  <c r="B1247" i="2"/>
  <c r="C1226" i="2" s="1"/>
  <c r="B1286" i="2"/>
  <c r="B1326" i="2"/>
  <c r="C1321" i="2" s="1"/>
  <c r="I53" i="9"/>
  <c r="E75" i="9"/>
  <c r="B198" i="9"/>
  <c r="C197" i="9" s="1"/>
  <c r="H324" i="9"/>
  <c r="B406" i="9"/>
  <c r="C383" i="9" s="1"/>
  <c r="B447" i="9"/>
  <c r="C445" i="9" s="1"/>
  <c r="B570" i="9"/>
  <c r="C565" i="9" s="1"/>
  <c r="H816" i="9"/>
  <c r="H980" i="9"/>
  <c r="B1103" i="9"/>
  <c r="C1096" i="9" s="1"/>
  <c r="B1185" i="9"/>
  <c r="C1168" i="9" s="1"/>
  <c r="I1205" i="9"/>
  <c r="E1226" i="9"/>
  <c r="B1267" i="9"/>
  <c r="C1253" i="9" s="1"/>
  <c r="N1313" i="9"/>
  <c r="H939" i="9"/>
  <c r="H857" i="9"/>
  <c r="H734" i="9"/>
  <c r="H652" i="9"/>
  <c r="H488" i="9"/>
  <c r="H406" i="9"/>
  <c r="H198" i="9"/>
  <c r="H1144" i="9"/>
  <c r="H157" i="9"/>
  <c r="H898" i="9"/>
  <c r="H775" i="9"/>
  <c r="H693" i="9"/>
  <c r="H529" i="9"/>
  <c r="I105" i="9"/>
  <c r="E23" i="9"/>
  <c r="H447" i="9"/>
  <c r="H34" i="9"/>
  <c r="E116" i="9"/>
  <c r="B283" i="9"/>
  <c r="E283" i="9"/>
  <c r="E324" i="9"/>
  <c r="B365" i="9"/>
  <c r="C363" i="9" s="1"/>
  <c r="E365" i="9"/>
  <c r="E406" i="9"/>
  <c r="E447" i="9"/>
  <c r="E488" i="9"/>
  <c r="G488" i="9"/>
  <c r="E529" i="9"/>
  <c r="E570" i="9"/>
  <c r="G570" i="9"/>
  <c r="E1103" i="9"/>
  <c r="G1103" i="9"/>
  <c r="E1144" i="9"/>
  <c r="E1185" i="9"/>
  <c r="G1226" i="9"/>
  <c r="G1267" i="9"/>
  <c r="E1349" i="9"/>
  <c r="C10" i="9"/>
  <c r="B116" i="9"/>
  <c r="C108" i="9" s="1"/>
  <c r="H570" i="9"/>
  <c r="B734" i="9"/>
  <c r="C731" i="9" s="1"/>
  <c r="B898" i="9"/>
  <c r="C879" i="9" s="1"/>
  <c r="B980" i="9"/>
  <c r="H1185" i="9"/>
  <c r="I1287" i="9"/>
  <c r="E1308" i="9"/>
  <c r="H227" i="7"/>
  <c r="I207" i="7"/>
  <c r="G227" i="7"/>
  <c r="H582" i="2"/>
  <c r="H543" i="2"/>
  <c r="H894" i="2"/>
  <c r="H621" i="2"/>
  <c r="H426" i="2"/>
  <c r="H465" i="2"/>
  <c r="H72" i="2"/>
  <c r="H111" i="2"/>
  <c r="H387" i="2"/>
  <c r="H699" i="2"/>
  <c r="H777" i="2"/>
  <c r="H816" i="2"/>
  <c r="H1169" i="2"/>
  <c r="H1208" i="2"/>
  <c r="H1247" i="2"/>
  <c r="H1286" i="2"/>
  <c r="H1326" i="2"/>
  <c r="G17" i="7"/>
  <c r="G15" i="7"/>
  <c r="G13" i="7"/>
  <c r="G75" i="9"/>
  <c r="G116" i="9"/>
  <c r="G283" i="9"/>
  <c r="G365" i="9"/>
  <c r="E611" i="9"/>
  <c r="E693" i="9"/>
  <c r="E775" i="9"/>
  <c r="E857" i="9"/>
  <c r="E939" i="9"/>
  <c r="G1021" i="9"/>
  <c r="G1308" i="9"/>
  <c r="B75" i="9"/>
  <c r="C59" i="9" s="1"/>
  <c r="B324" i="9"/>
  <c r="C317" i="9" s="1"/>
  <c r="B488" i="9"/>
  <c r="C485" i="9" s="1"/>
  <c r="B816" i="9"/>
  <c r="B1062" i="9"/>
  <c r="X78" i="6"/>
  <c r="AF78" i="6" s="1"/>
  <c r="N466" i="7"/>
  <c r="E13" i="9"/>
  <c r="E15" i="9"/>
  <c r="E17" i="9"/>
  <c r="E19" i="9"/>
  <c r="E21" i="9"/>
  <c r="E25" i="9"/>
  <c r="E27" i="9"/>
  <c r="E29" i="9"/>
  <c r="E31" i="9"/>
  <c r="E33" i="9"/>
  <c r="G10" i="9"/>
  <c r="I136" i="9"/>
  <c r="I138" i="9"/>
  <c r="I140" i="9"/>
  <c r="I142" i="9"/>
  <c r="I144" i="9"/>
  <c r="I148" i="9"/>
  <c r="I150" i="9"/>
  <c r="I152" i="9"/>
  <c r="I154" i="9"/>
  <c r="I156" i="9"/>
  <c r="G12" i="9"/>
  <c r="G14" i="9"/>
  <c r="G16" i="9"/>
  <c r="G18" i="9"/>
  <c r="G20" i="9"/>
  <c r="G22" i="9"/>
  <c r="I188" i="9"/>
  <c r="G26" i="9"/>
  <c r="G28" i="9"/>
  <c r="G30" i="9"/>
  <c r="G32" i="9"/>
  <c r="I1039" i="9"/>
  <c r="B190" i="2"/>
  <c r="C171" i="2" s="1"/>
  <c r="E33" i="11"/>
  <c r="E32" i="11"/>
  <c r="E31" i="11"/>
  <c r="B1226" i="9"/>
  <c r="C1221" i="9" s="1"/>
  <c r="B1308" i="9"/>
  <c r="C1301" i="9" s="1"/>
  <c r="H1308" i="9"/>
  <c r="H1062" i="9"/>
  <c r="I65" i="9"/>
  <c r="E24" i="9"/>
  <c r="G447" i="9"/>
  <c r="G529" i="9"/>
  <c r="G611" i="9"/>
  <c r="G693" i="9"/>
  <c r="G775" i="9"/>
  <c r="G857" i="9"/>
  <c r="G939" i="9"/>
  <c r="E1021" i="9"/>
  <c r="G1144" i="9"/>
  <c r="H1226" i="9"/>
  <c r="E1267" i="9"/>
  <c r="G1349" i="9"/>
  <c r="B150" i="2"/>
  <c r="C131" i="2" s="1"/>
  <c r="D131" i="2" s="1"/>
  <c r="H1103" i="9"/>
  <c r="G23" i="9"/>
  <c r="E23" i="11"/>
  <c r="E75" i="11"/>
  <c r="E30" i="11"/>
  <c r="E29" i="11"/>
  <c r="E28" i="11"/>
  <c r="E27" i="11"/>
  <c r="E26" i="11"/>
  <c r="E25" i="11"/>
  <c r="E24" i="11"/>
  <c r="E1388" i="11"/>
  <c r="E1305" i="11"/>
  <c r="E1223" i="11"/>
  <c r="E1141" i="11"/>
  <c r="E1059" i="11"/>
  <c r="E977" i="11"/>
  <c r="E1346" i="11"/>
  <c r="E1264" i="11"/>
  <c r="E1182" i="11"/>
  <c r="E1100" i="11"/>
  <c r="E1018" i="11"/>
  <c r="G1346" i="11"/>
  <c r="G1264" i="11"/>
  <c r="G1182" i="11"/>
  <c r="G1100" i="11"/>
  <c r="G1018" i="11"/>
  <c r="G23" i="11"/>
  <c r="G75" i="11"/>
  <c r="I1377" i="11"/>
  <c r="I1294" i="11"/>
  <c r="I1212" i="11"/>
  <c r="I1130" i="11"/>
  <c r="I1048" i="11"/>
  <c r="I966" i="11"/>
  <c r="B75" i="11"/>
  <c r="G33" i="11"/>
  <c r="G32" i="11"/>
  <c r="G31" i="11"/>
  <c r="G30" i="11"/>
  <c r="G29" i="11"/>
  <c r="G28" i="11"/>
  <c r="G27" i="11"/>
  <c r="G26" i="11"/>
  <c r="G25" i="11"/>
  <c r="G24" i="11"/>
  <c r="G1388" i="11"/>
  <c r="G1305" i="11"/>
  <c r="G1223" i="11"/>
  <c r="G1141" i="11"/>
  <c r="G1059" i="11"/>
  <c r="G977" i="11"/>
  <c r="L43" i="12"/>
  <c r="I79" i="12" s="1"/>
  <c r="J79" i="12" s="1"/>
  <c r="G1365" i="2"/>
  <c r="B1404" i="2"/>
  <c r="E1404" i="2"/>
  <c r="E1443" i="2"/>
  <c r="B1390" i="9"/>
  <c r="E1390" i="9"/>
  <c r="B1432" i="9"/>
  <c r="E1432" i="9"/>
  <c r="H49" i="20"/>
  <c r="I77" i="20" s="1"/>
  <c r="J77" i="20" s="1"/>
  <c r="J46" i="20"/>
  <c r="H1404" i="2"/>
  <c r="G22" i="11"/>
  <c r="L43" i="15"/>
  <c r="I93" i="15" s="1"/>
  <c r="J93" i="15" s="1"/>
  <c r="L43" i="17"/>
  <c r="E1365" i="2"/>
  <c r="G1443" i="2"/>
  <c r="F86" i="15" l="1"/>
  <c r="G86" i="15" s="1"/>
  <c r="F93" i="15"/>
  <c r="G93" i="15" s="1"/>
  <c r="L93" i="15" s="1"/>
  <c r="L90" i="16"/>
  <c r="I152" i="53" s="1"/>
  <c r="N90" i="16"/>
  <c r="O357" i="6" s="1"/>
  <c r="F78" i="12"/>
  <c r="G78" i="12" s="1"/>
  <c r="F79" i="12"/>
  <c r="G79" i="12" s="1"/>
  <c r="L79" i="12" s="1"/>
  <c r="I73" i="21"/>
  <c r="J73" i="21" s="1"/>
  <c r="I78" i="21"/>
  <c r="J78" i="21" s="1"/>
  <c r="F77" i="21"/>
  <c r="G77" i="21" s="1"/>
  <c r="F78" i="21"/>
  <c r="G78" i="21" s="1"/>
  <c r="K10" i="9"/>
  <c r="K15" i="9"/>
  <c r="K19" i="9"/>
  <c r="K23" i="9"/>
  <c r="K27" i="9"/>
  <c r="K31" i="9"/>
  <c r="K13" i="9"/>
  <c r="K17" i="9"/>
  <c r="K21" i="9"/>
  <c r="K25" i="9"/>
  <c r="K29" i="9"/>
  <c r="K33" i="9"/>
  <c r="K14" i="9"/>
  <c r="K18" i="9"/>
  <c r="K22" i="9"/>
  <c r="K26" i="9"/>
  <c r="K30" i="9"/>
  <c r="K12" i="9"/>
  <c r="K16" i="9"/>
  <c r="K20" i="9"/>
  <c r="K24" i="9"/>
  <c r="K28" i="9"/>
  <c r="K32" i="9"/>
  <c r="O11" i="2"/>
  <c r="L35" i="2" s="1"/>
  <c r="C264" i="9"/>
  <c r="C269" i="9"/>
  <c r="C270" i="9"/>
  <c r="C260" i="9"/>
  <c r="C261" i="9"/>
  <c r="C262" i="9"/>
  <c r="C263" i="9"/>
  <c r="C265" i="9"/>
  <c r="C266" i="9"/>
  <c r="C267" i="9"/>
  <c r="C268" i="9"/>
  <c r="F80" i="16"/>
  <c r="G80" i="16" s="1"/>
  <c r="F88" i="16"/>
  <c r="G88" i="16" s="1"/>
  <c r="F87" i="16"/>
  <c r="G87" i="16" s="1"/>
  <c r="F85" i="16"/>
  <c r="G85" i="16" s="1"/>
  <c r="F89" i="16"/>
  <c r="G89" i="16" s="1"/>
  <c r="F86" i="16"/>
  <c r="G86" i="16" s="1"/>
  <c r="I84" i="16"/>
  <c r="J84" i="16" s="1"/>
  <c r="I85" i="16"/>
  <c r="J85" i="16" s="1"/>
  <c r="I88" i="16"/>
  <c r="J88" i="16" s="1"/>
  <c r="I86" i="16"/>
  <c r="J86" i="16" s="1"/>
  <c r="I89" i="16"/>
  <c r="J89" i="16" s="1"/>
  <c r="I87" i="16"/>
  <c r="J87" i="16" s="1"/>
  <c r="C1085" i="11"/>
  <c r="C1092" i="11"/>
  <c r="C1376" i="11"/>
  <c r="C1354" i="2"/>
  <c r="C1370" i="11"/>
  <c r="C1386" i="11"/>
  <c r="C1367" i="11"/>
  <c r="I73" i="13"/>
  <c r="J73" i="13" s="1"/>
  <c r="C1378" i="11"/>
  <c r="C1368" i="11"/>
  <c r="C1380" i="11"/>
  <c r="C1383" i="11"/>
  <c r="C1362" i="2"/>
  <c r="C1340" i="11"/>
  <c r="C840" i="11"/>
  <c r="C1460" i="9"/>
  <c r="C1455" i="9"/>
  <c r="I24" i="9"/>
  <c r="C595" i="9"/>
  <c r="C179" i="7"/>
  <c r="C841" i="11"/>
  <c r="C219" i="2"/>
  <c r="C305" i="2"/>
  <c r="C312" i="11"/>
  <c r="C848" i="11"/>
  <c r="C836" i="11"/>
  <c r="C767" i="11"/>
  <c r="C751" i="11"/>
  <c r="C762" i="11"/>
  <c r="C1293" i="11"/>
  <c r="C768" i="11"/>
  <c r="C247" i="7"/>
  <c r="C394" i="11"/>
  <c r="C305" i="11"/>
  <c r="C1434" i="2"/>
  <c r="C1346" i="2"/>
  <c r="C1248" i="11"/>
  <c r="C1257" i="11"/>
  <c r="C393" i="11"/>
  <c r="C685" i="11"/>
  <c r="C650" i="7"/>
  <c r="I21" i="9"/>
  <c r="C308" i="2"/>
  <c r="C686" i="11"/>
  <c r="C1094" i="11"/>
  <c r="C1077" i="11"/>
  <c r="C1100" i="11" s="1"/>
  <c r="C680" i="11"/>
  <c r="I15" i="9"/>
  <c r="C304" i="11"/>
  <c r="C677" i="11"/>
  <c r="C566" i="2"/>
  <c r="C561" i="2"/>
  <c r="C760" i="11"/>
  <c r="C258" i="7"/>
  <c r="C34" i="35"/>
  <c r="C1078" i="11"/>
  <c r="C1087" i="11"/>
  <c r="C1128" i="9"/>
  <c r="C307" i="11"/>
  <c r="C320" i="11"/>
  <c r="C386" i="11"/>
  <c r="C761" i="11"/>
  <c r="C255" i="7"/>
  <c r="C220" i="2"/>
  <c r="C491" i="2"/>
  <c r="C1256" i="11"/>
  <c r="C1251" i="11"/>
  <c r="C1142" i="9"/>
  <c r="C832" i="11"/>
  <c r="C852" i="11"/>
  <c r="C1372" i="11"/>
  <c r="C1384" i="11"/>
  <c r="C833" i="11"/>
  <c r="C834" i="11"/>
  <c r="F83" i="13"/>
  <c r="G83" i="13" s="1"/>
  <c r="C1258" i="11"/>
  <c r="C1241" i="11"/>
  <c r="C1264" i="11" s="1"/>
  <c r="C180" i="7"/>
  <c r="I25" i="9"/>
  <c r="C849" i="11"/>
  <c r="C1375" i="11"/>
  <c r="C267" i="2"/>
  <c r="C1450" i="9"/>
  <c r="C1242" i="11"/>
  <c r="C1249" i="11"/>
  <c r="C753" i="9"/>
  <c r="C609" i="9"/>
  <c r="C508" i="11"/>
  <c r="C844" i="11"/>
  <c r="C1366" i="11"/>
  <c r="C1374" i="11"/>
  <c r="C1382" i="11"/>
  <c r="I18" i="9"/>
  <c r="C478" i="11"/>
  <c r="C806" i="11"/>
  <c r="C847" i="11"/>
  <c r="C839" i="11"/>
  <c r="C831" i="11"/>
  <c r="C854" i="11" s="1"/>
  <c r="C1381" i="11"/>
  <c r="C1373" i="11"/>
  <c r="C1365" i="11"/>
  <c r="C1388" i="11" s="1"/>
  <c r="C251" i="2"/>
  <c r="C528" i="7"/>
  <c r="C838" i="11"/>
  <c r="C1442" i="2"/>
  <c r="C1467" i="9"/>
  <c r="C1327" i="9"/>
  <c r="C631" i="11"/>
  <c r="C269" i="11"/>
  <c r="C642" i="11"/>
  <c r="C853" i="11"/>
  <c r="C845" i="11"/>
  <c r="C837" i="11"/>
  <c r="C1387" i="11"/>
  <c r="C1379" i="11"/>
  <c r="C1371" i="11"/>
  <c r="C842" i="11"/>
  <c r="C846" i="11"/>
  <c r="C1464" i="9"/>
  <c r="C1457" i="9"/>
  <c r="C1013" i="11"/>
  <c r="C172" i="7"/>
  <c r="C1329" i="9"/>
  <c r="C187" i="7"/>
  <c r="C647" i="11"/>
  <c r="C261" i="11"/>
  <c r="C634" i="11"/>
  <c r="C851" i="11"/>
  <c r="C843" i="11"/>
  <c r="C835" i="11"/>
  <c r="C1385" i="11"/>
  <c r="C1377" i="11"/>
  <c r="C260" i="11"/>
  <c r="C1086" i="11"/>
  <c r="C1093" i="11"/>
  <c r="C1339" i="11"/>
  <c r="C758" i="11"/>
  <c r="C1121" i="11"/>
  <c r="C402" i="11"/>
  <c r="C669" i="11"/>
  <c r="C759" i="11"/>
  <c r="C300" i="2"/>
  <c r="C387" i="11"/>
  <c r="I21" i="11"/>
  <c r="I12" i="9"/>
  <c r="C769" i="11"/>
  <c r="C753" i="11"/>
  <c r="C292" i="2"/>
  <c r="C1291" i="9"/>
  <c r="C921" i="9"/>
  <c r="C1213" i="11"/>
  <c r="C1301" i="11"/>
  <c r="C1426" i="2"/>
  <c r="C1472" i="9"/>
  <c r="C1456" i="9"/>
  <c r="C1465" i="9"/>
  <c r="C1451" i="9"/>
  <c r="C1323" i="11"/>
  <c r="C1346" i="11" s="1"/>
  <c r="C229" i="11"/>
  <c r="C1221" i="11"/>
  <c r="C1466" i="9"/>
  <c r="C1452" i="9"/>
  <c r="C1463" i="9"/>
  <c r="C1336" i="11"/>
  <c r="I76" i="13"/>
  <c r="J76" i="13" s="1"/>
  <c r="C687" i="9"/>
  <c r="C266" i="11"/>
  <c r="C598" i="11"/>
  <c r="C1055" i="11"/>
  <c r="C1285" i="11"/>
  <c r="I16" i="9"/>
  <c r="C277" i="11"/>
  <c r="C605" i="11"/>
  <c r="C1290" i="11"/>
  <c r="C219" i="7"/>
  <c r="C639" i="7"/>
  <c r="C569" i="2"/>
  <c r="C1431" i="2"/>
  <c r="C629" i="11"/>
  <c r="C646" i="7"/>
  <c r="C1328" i="11"/>
  <c r="C1337" i="11"/>
  <c r="C147" i="11"/>
  <c r="C560" i="11"/>
  <c r="C919" i="11"/>
  <c r="C1330" i="11"/>
  <c r="I78" i="13"/>
  <c r="J78" i="13" s="1"/>
  <c r="C931" i="9"/>
  <c r="C171" i="7"/>
  <c r="I31" i="9"/>
  <c r="C544" i="11"/>
  <c r="C567" i="11" s="1"/>
  <c r="C626" i="11"/>
  <c r="C649" i="11" s="1"/>
  <c r="C1208" i="11"/>
  <c r="C212" i="2"/>
  <c r="C577" i="2"/>
  <c r="C580" i="2"/>
  <c r="C642" i="7"/>
  <c r="T7" i="6"/>
  <c r="T5" i="6" s="1"/>
  <c r="C1432" i="2"/>
  <c r="C1424" i="2"/>
  <c r="C1002" i="11"/>
  <c r="I78" i="16"/>
  <c r="J78" i="16" s="1"/>
  <c r="C1011" i="11"/>
  <c r="C270" i="11"/>
  <c r="C360" i="11"/>
  <c r="C516" i="11"/>
  <c r="C635" i="11"/>
  <c r="C1287" i="11"/>
  <c r="C1295" i="11"/>
  <c r="C1303" i="11"/>
  <c r="C275" i="11"/>
  <c r="C267" i="11"/>
  <c r="C259" i="11"/>
  <c r="C648" i="11"/>
  <c r="C640" i="11"/>
  <c r="C632" i="11"/>
  <c r="C1304" i="11"/>
  <c r="C1288" i="11"/>
  <c r="C264" i="11"/>
  <c r="C637" i="11"/>
  <c r="L960" i="11"/>
  <c r="C174" i="7"/>
  <c r="C182" i="7"/>
  <c r="C761" i="9"/>
  <c r="I20" i="9"/>
  <c r="C167" i="7"/>
  <c r="C176" i="7"/>
  <c r="C184" i="7"/>
  <c r="C183" i="7"/>
  <c r="C175" i="7"/>
  <c r="C257" i="11"/>
  <c r="C280" i="11" s="1"/>
  <c r="C1282" i="11"/>
  <c r="C1305" i="11" s="1"/>
  <c r="C847" i="9"/>
  <c r="C1440" i="2"/>
  <c r="C185" i="7"/>
  <c r="C177" i="7"/>
  <c r="C168" i="7"/>
  <c r="C1438" i="2"/>
  <c r="C1430" i="2"/>
  <c r="C1422" i="2"/>
  <c r="C995" i="11"/>
  <c r="C1018" i="11" s="1"/>
  <c r="C258" i="11"/>
  <c r="C274" i="11"/>
  <c r="C639" i="11"/>
  <c r="C957" i="11"/>
  <c r="C1289" i="11"/>
  <c r="C1297" i="11"/>
  <c r="C273" i="11"/>
  <c r="C265" i="11"/>
  <c r="C646" i="11"/>
  <c r="C638" i="11"/>
  <c r="C630" i="11"/>
  <c r="C1298" i="11"/>
  <c r="C146" i="9"/>
  <c r="C276" i="11"/>
  <c r="C641" i="11"/>
  <c r="I1018" i="11"/>
  <c r="C1436" i="2"/>
  <c r="C1428" i="2"/>
  <c r="C1468" i="9"/>
  <c r="C1458" i="9"/>
  <c r="C1471" i="9"/>
  <c r="C1459" i="9"/>
  <c r="C1250" i="11"/>
  <c r="C1324" i="11"/>
  <c r="C1338" i="11"/>
  <c r="C1259" i="11"/>
  <c r="C1243" i="11"/>
  <c r="C1331" i="11"/>
  <c r="C170" i="7"/>
  <c r="C178" i="7"/>
  <c r="C186" i="7"/>
  <c r="C1337" i="9"/>
  <c r="C181" i="7"/>
  <c r="C173" i="7"/>
  <c r="C262" i="11"/>
  <c r="C278" i="11"/>
  <c r="C442" i="11"/>
  <c r="C627" i="11"/>
  <c r="C643" i="11"/>
  <c r="C1283" i="11"/>
  <c r="C1291" i="11"/>
  <c r="C1299" i="11"/>
  <c r="I32" i="9"/>
  <c r="C279" i="11"/>
  <c r="C271" i="11"/>
  <c r="C263" i="11"/>
  <c r="C644" i="11"/>
  <c r="C636" i="11"/>
  <c r="C628" i="11"/>
  <c r="C440" i="11"/>
  <c r="C1437" i="2"/>
  <c r="H1130" i="2"/>
  <c r="I1100" i="11"/>
  <c r="F76" i="21"/>
  <c r="G76" i="21" s="1"/>
  <c r="C470" i="11"/>
  <c r="C212" i="7"/>
  <c r="C570" i="2"/>
  <c r="C567" i="2"/>
  <c r="C1004" i="11"/>
  <c r="I74" i="13"/>
  <c r="J74" i="13" s="1"/>
  <c r="C1005" i="11"/>
  <c r="C437" i="9"/>
  <c r="C180" i="11"/>
  <c r="C422" i="11"/>
  <c r="C475" i="11"/>
  <c r="C545" i="11"/>
  <c r="C795" i="11"/>
  <c r="C914" i="11"/>
  <c r="C1039" i="11"/>
  <c r="C195" i="11"/>
  <c r="C443" i="11"/>
  <c r="C462" i="11"/>
  <c r="C485" i="11" s="1"/>
  <c r="C960" i="11"/>
  <c r="C647" i="7"/>
  <c r="C263" i="7"/>
  <c r="C574" i="2"/>
  <c r="C581" i="2"/>
  <c r="C573" i="2"/>
  <c r="C565" i="2"/>
  <c r="C640" i="7"/>
  <c r="C564" i="2"/>
  <c r="C213" i="2"/>
  <c r="C248" i="7"/>
  <c r="C245" i="7"/>
  <c r="C463" i="11"/>
  <c r="C881" i="11"/>
  <c r="C575" i="2"/>
  <c r="C483" i="2"/>
  <c r="C572" i="2"/>
  <c r="C1010" i="11"/>
  <c r="C997" i="11"/>
  <c r="C671" i="9"/>
  <c r="C188" i="11"/>
  <c r="C426" i="11"/>
  <c r="C479" i="11"/>
  <c r="C561" i="11"/>
  <c r="C934" i="11"/>
  <c r="C1047" i="11"/>
  <c r="C1205" i="11"/>
  <c r="C431" i="11"/>
  <c r="C523" i="11"/>
  <c r="C1056" i="11"/>
  <c r="C1013" i="9"/>
  <c r="C655" i="7"/>
  <c r="C228" i="2"/>
  <c r="C562" i="2"/>
  <c r="C578" i="2"/>
  <c r="C579" i="2"/>
  <c r="C571" i="2"/>
  <c r="C563" i="2"/>
  <c r="C499" i="2"/>
  <c r="C488" i="2"/>
  <c r="C229" i="2"/>
  <c r="I27" i="11"/>
  <c r="I22" i="11"/>
  <c r="I543" i="2"/>
  <c r="I10" i="11"/>
  <c r="I13" i="11"/>
  <c r="C717" i="9"/>
  <c r="H1052" i="2"/>
  <c r="C880" i="11"/>
  <c r="C131" i="7"/>
  <c r="C1162" i="11"/>
  <c r="F74" i="21"/>
  <c r="G74" i="21" s="1"/>
  <c r="C1175" i="11"/>
  <c r="I76" i="21"/>
  <c r="J76" i="21" s="1"/>
  <c r="L76" i="21" s="1"/>
  <c r="I942" i="9" s="1"/>
  <c r="C302" i="11"/>
  <c r="C392" i="11"/>
  <c r="C667" i="11"/>
  <c r="C690" i="11" s="1"/>
  <c r="C489" i="2"/>
  <c r="C391" i="11"/>
  <c r="C484" i="2"/>
  <c r="C268" i="2"/>
  <c r="C492" i="2"/>
  <c r="I12" i="11"/>
  <c r="I17" i="11"/>
  <c r="C486" i="2"/>
  <c r="P425" i="11"/>
  <c r="H12" i="39" s="1"/>
  <c r="N93" i="22"/>
  <c r="C1360" i="2"/>
  <c r="C1352" i="2"/>
  <c r="C1344" i="2"/>
  <c r="C311" i="11"/>
  <c r="C381" i="11"/>
  <c r="C397" i="11"/>
  <c r="C668" i="11"/>
  <c r="C684" i="11"/>
  <c r="C959" i="11"/>
  <c r="C318" i="11"/>
  <c r="C310" i="11"/>
  <c r="C400" i="11"/>
  <c r="C384" i="11"/>
  <c r="C683" i="11"/>
  <c r="C675" i="11"/>
  <c r="C221" i="7"/>
  <c r="C733" i="9"/>
  <c r="C226" i="7"/>
  <c r="C210" i="7"/>
  <c r="C261" i="2"/>
  <c r="C497" i="2"/>
  <c r="C1358" i="2"/>
  <c r="C1350" i="2"/>
  <c r="F84" i="20"/>
  <c r="G84" i="20" s="1"/>
  <c r="C996" i="11"/>
  <c r="C1012" i="11"/>
  <c r="C1170" i="11"/>
  <c r="I1305" i="11"/>
  <c r="C1332" i="11"/>
  <c r="C1344" i="11"/>
  <c r="F73" i="21"/>
  <c r="G73" i="21" s="1"/>
  <c r="L73" i="21" s="1"/>
  <c r="I663" i="2" s="1"/>
  <c r="C1003" i="11"/>
  <c r="C1167" i="11"/>
  <c r="C1345" i="11"/>
  <c r="C1329" i="11"/>
  <c r="C1341" i="9"/>
  <c r="C851" i="9"/>
  <c r="C525" i="9"/>
  <c r="C192" i="11"/>
  <c r="C299" i="11"/>
  <c r="C315" i="11"/>
  <c r="C385" i="11"/>
  <c r="C401" i="11"/>
  <c r="C606" i="11"/>
  <c r="C672" i="11"/>
  <c r="C688" i="11"/>
  <c r="C811" i="11"/>
  <c r="C967" i="11"/>
  <c r="I22" i="9"/>
  <c r="C181" i="11"/>
  <c r="C316" i="11"/>
  <c r="C308" i="11"/>
  <c r="C300" i="11"/>
  <c r="C398" i="11"/>
  <c r="C390" i="11"/>
  <c r="C382" i="11"/>
  <c r="C421" i="11"/>
  <c r="C444" i="11" s="1"/>
  <c r="C689" i="11"/>
  <c r="C681" i="11"/>
  <c r="C673" i="11"/>
  <c r="C211" i="7"/>
  <c r="C220" i="7"/>
  <c r="C397" i="9"/>
  <c r="C259" i="2"/>
  <c r="C503" i="2"/>
  <c r="C495" i="2"/>
  <c r="C487" i="2"/>
  <c r="C1439" i="2"/>
  <c r="C1433" i="2"/>
  <c r="C268" i="11"/>
  <c r="C477" i="11"/>
  <c r="C645" i="11"/>
  <c r="C496" i="2"/>
  <c r="C498" i="2"/>
  <c r="C494" i="2"/>
  <c r="L69" i="2"/>
  <c r="C256" i="2"/>
  <c r="C1364" i="2"/>
  <c r="C1356" i="2"/>
  <c r="C1348" i="2"/>
  <c r="I1059" i="11"/>
  <c r="C1178" i="11"/>
  <c r="I1388" i="11"/>
  <c r="F75" i="21"/>
  <c r="G75" i="21" s="1"/>
  <c r="C1159" i="11"/>
  <c r="C1182" i="11" s="1"/>
  <c r="C303" i="11"/>
  <c r="C319" i="11"/>
  <c r="C389" i="11"/>
  <c r="C676" i="11"/>
  <c r="C971" i="11"/>
  <c r="C314" i="11"/>
  <c r="C306" i="11"/>
  <c r="C298" i="11"/>
  <c r="C321" i="11" s="1"/>
  <c r="C396" i="11"/>
  <c r="C388" i="11"/>
  <c r="C380" i="11"/>
  <c r="C403" i="11" s="1"/>
  <c r="C687" i="11"/>
  <c r="C679" i="11"/>
  <c r="C671" i="11"/>
  <c r="C962" i="11"/>
  <c r="C213" i="7"/>
  <c r="C414" i="7"/>
  <c r="C269" i="2"/>
  <c r="C253" i="2"/>
  <c r="C501" i="2"/>
  <c r="C493" i="2"/>
  <c r="C485" i="2"/>
  <c r="C678" i="11"/>
  <c r="C500" i="2"/>
  <c r="C262" i="2"/>
  <c r="C502" i="2"/>
  <c r="I20" i="11"/>
  <c r="I19" i="11"/>
  <c r="C617" i="7"/>
  <c r="C1470" i="9"/>
  <c r="C1462" i="9"/>
  <c r="C1454" i="9"/>
  <c r="C1469" i="9"/>
  <c r="C1461" i="9"/>
  <c r="I977" i="11"/>
  <c r="C1084" i="11"/>
  <c r="I1141" i="11"/>
  <c r="C1326" i="11"/>
  <c r="C1334" i="11"/>
  <c r="C1342" i="11"/>
  <c r="C1095" i="11"/>
  <c r="C1079" i="11"/>
  <c r="C1343" i="11"/>
  <c r="C1335" i="11"/>
  <c r="C1327" i="11"/>
  <c r="F75" i="16"/>
  <c r="G75" i="16" s="1"/>
  <c r="C1331" i="9"/>
  <c r="C1345" i="9"/>
  <c r="C1130" i="9"/>
  <c r="C673" i="9"/>
  <c r="C689" i="9"/>
  <c r="C434" i="11"/>
  <c r="C467" i="11"/>
  <c r="C483" i="11"/>
  <c r="C750" i="11"/>
  <c r="C766" i="11"/>
  <c r="C963" i="11"/>
  <c r="C973" i="11"/>
  <c r="C1123" i="11"/>
  <c r="I29" i="9"/>
  <c r="C439" i="11"/>
  <c r="C429" i="11"/>
  <c r="C484" i="11"/>
  <c r="C476" i="11"/>
  <c r="C468" i="11"/>
  <c r="C603" i="11"/>
  <c r="C765" i="11"/>
  <c r="C757" i="11"/>
  <c r="C749" i="11"/>
  <c r="C772" i="11" s="1"/>
  <c r="C976" i="11"/>
  <c r="C249" i="7"/>
  <c r="C257" i="7"/>
  <c r="C265" i="7"/>
  <c r="C1178" i="9"/>
  <c r="C431" i="9"/>
  <c r="C145" i="9"/>
  <c r="C1348" i="9"/>
  <c r="C331" i="7"/>
  <c r="C265" i="2"/>
  <c r="C257" i="2"/>
  <c r="C249" i="2"/>
  <c r="C563" i="7"/>
  <c r="C309" i="11"/>
  <c r="C752" i="11"/>
  <c r="C399" i="11"/>
  <c r="C481" i="11"/>
  <c r="C301" i="7"/>
  <c r="C250" i="2"/>
  <c r="C246" i="7"/>
  <c r="C262" i="7"/>
  <c r="C266" i="2"/>
  <c r="C256" i="7"/>
  <c r="I14" i="11"/>
  <c r="I16" i="11"/>
  <c r="L998" i="9"/>
  <c r="G9" i="32" s="1"/>
  <c r="C1341" i="11"/>
  <c r="C1333" i="11"/>
  <c r="F79" i="16"/>
  <c r="G79" i="16" s="1"/>
  <c r="C1335" i="9"/>
  <c r="C1347" i="9"/>
  <c r="C1132" i="9"/>
  <c r="C677" i="9"/>
  <c r="C438" i="11"/>
  <c r="C471" i="11"/>
  <c r="C590" i="11"/>
  <c r="C754" i="11"/>
  <c r="C770" i="11"/>
  <c r="C955" i="11"/>
  <c r="C965" i="11"/>
  <c r="C975" i="11"/>
  <c r="I30" i="9"/>
  <c r="I14" i="9"/>
  <c r="I27" i="9"/>
  <c r="C437" i="11"/>
  <c r="C427" i="11"/>
  <c r="C482" i="11"/>
  <c r="C474" i="11"/>
  <c r="C466" i="11"/>
  <c r="C771" i="11"/>
  <c r="C763" i="11"/>
  <c r="C755" i="11"/>
  <c r="C968" i="11"/>
  <c r="C251" i="7"/>
  <c r="C259" i="7"/>
  <c r="C1129" i="9"/>
  <c r="C1088" i="9"/>
  <c r="C144" i="9"/>
  <c r="C1326" i="9"/>
  <c r="C324" i="7"/>
  <c r="C263" i="2"/>
  <c r="C255" i="2"/>
  <c r="C535" i="2"/>
  <c r="C557" i="7"/>
  <c r="C317" i="11"/>
  <c r="C670" i="11"/>
  <c r="C756" i="11"/>
  <c r="C383" i="11"/>
  <c r="C465" i="11"/>
  <c r="C254" i="2"/>
  <c r="C250" i="7"/>
  <c r="C252" i="2"/>
  <c r="C264" i="7"/>
  <c r="C260" i="7"/>
  <c r="I92" i="15"/>
  <c r="J92" i="15" s="1"/>
  <c r="I87" i="15"/>
  <c r="J87" i="15" s="1"/>
  <c r="I89" i="15"/>
  <c r="J89" i="15" s="1"/>
  <c r="I75" i="21"/>
  <c r="J75" i="21" s="1"/>
  <c r="C682" i="9"/>
  <c r="C1122" i="9"/>
  <c r="C1140" i="9"/>
  <c r="C681" i="9"/>
  <c r="C435" i="11"/>
  <c r="C423" i="11"/>
  <c r="C480" i="11"/>
  <c r="C472" i="11"/>
  <c r="C464" i="11"/>
  <c r="C253" i="7"/>
  <c r="C261" i="7"/>
  <c r="C1131" i="9"/>
  <c r="C104" i="7"/>
  <c r="C469" i="11"/>
  <c r="C258" i="2"/>
  <c r="C254" i="7"/>
  <c r="C260" i="2"/>
  <c r="F92" i="15"/>
  <c r="G92" i="15" s="1"/>
  <c r="F89" i="15"/>
  <c r="G89" i="15" s="1"/>
  <c r="L89" i="15" s="1"/>
  <c r="F87" i="15"/>
  <c r="G87" i="15" s="1"/>
  <c r="L1039" i="9"/>
  <c r="G10" i="32" s="1"/>
  <c r="C536" i="2"/>
  <c r="P514" i="9"/>
  <c r="P513" i="9"/>
  <c r="L1009" i="9"/>
  <c r="P424" i="11"/>
  <c r="G12" i="39" s="1"/>
  <c r="L224" i="7"/>
  <c r="N449" i="11"/>
  <c r="F75" i="15"/>
  <c r="G75" i="15" s="1"/>
  <c r="F82" i="15"/>
  <c r="G82" i="15" s="1"/>
  <c r="I80" i="13"/>
  <c r="J80" i="13" s="1"/>
  <c r="I75" i="13"/>
  <c r="J75" i="13" s="1"/>
  <c r="I83" i="13"/>
  <c r="J83" i="13" s="1"/>
  <c r="I77" i="13"/>
  <c r="J77" i="13" s="1"/>
  <c r="F77" i="17"/>
  <c r="G77" i="17" s="1"/>
  <c r="F74" i="18"/>
  <c r="G74" i="18" s="1"/>
  <c r="I76" i="16"/>
  <c r="J76" i="16" s="1"/>
  <c r="I75" i="16"/>
  <c r="J75" i="16" s="1"/>
  <c r="I80" i="16"/>
  <c r="J80" i="16" s="1"/>
  <c r="F77" i="16"/>
  <c r="G77" i="16" s="1"/>
  <c r="I73" i="16"/>
  <c r="J73" i="16" s="1"/>
  <c r="I79" i="16"/>
  <c r="J79" i="16" s="1"/>
  <c r="I74" i="16"/>
  <c r="J74" i="16" s="1"/>
  <c r="I77" i="16"/>
  <c r="J77" i="16" s="1"/>
  <c r="F74" i="16"/>
  <c r="G74" i="16" s="1"/>
  <c r="F76" i="16"/>
  <c r="G76" i="16" s="1"/>
  <c r="F75" i="20"/>
  <c r="G75" i="20" s="1"/>
  <c r="F74" i="20"/>
  <c r="G74" i="20" s="1"/>
  <c r="F82" i="20"/>
  <c r="G82" i="20" s="1"/>
  <c r="F79" i="20"/>
  <c r="G79" i="20" s="1"/>
  <c r="F80" i="20"/>
  <c r="G80" i="20" s="1"/>
  <c r="F78" i="16"/>
  <c r="G78" i="16" s="1"/>
  <c r="F84" i="16"/>
  <c r="G84" i="16" s="1"/>
  <c r="C1118" i="11"/>
  <c r="C1141" i="11" s="1"/>
  <c r="C147" i="7"/>
  <c r="C365" i="7"/>
  <c r="C97" i="7"/>
  <c r="I29" i="11"/>
  <c r="I30" i="11"/>
  <c r="I31" i="11"/>
  <c r="I25" i="11"/>
  <c r="I32" i="11"/>
  <c r="H1091" i="2"/>
  <c r="I15" i="11"/>
  <c r="I18" i="11"/>
  <c r="C347" i="11"/>
  <c r="C790" i="11"/>
  <c r="C813" i="11" s="1"/>
  <c r="C970" i="11"/>
  <c r="C954" i="11"/>
  <c r="C977" i="11" s="1"/>
  <c r="C134" i="9"/>
  <c r="C130" i="7"/>
  <c r="C407" i="7"/>
  <c r="C340" i="7"/>
  <c r="C793" i="11"/>
  <c r="L57" i="2"/>
  <c r="L62" i="2"/>
  <c r="C15" i="10"/>
  <c r="B171" i="6"/>
  <c r="F86" i="20"/>
  <c r="G86" i="20" s="1"/>
  <c r="F78" i="20"/>
  <c r="G78" i="20" s="1"/>
  <c r="C1164" i="11"/>
  <c r="C1172" i="11"/>
  <c r="C1180" i="11"/>
  <c r="F75" i="18"/>
  <c r="G75" i="18" s="1"/>
  <c r="F78" i="18"/>
  <c r="G78" i="18" s="1"/>
  <c r="C1181" i="11"/>
  <c r="C1173" i="11"/>
  <c r="C1165" i="11"/>
  <c r="F79" i="15"/>
  <c r="G79" i="15" s="1"/>
  <c r="F74" i="15"/>
  <c r="G74" i="15" s="1"/>
  <c r="F83" i="15"/>
  <c r="G83" i="15" s="1"/>
  <c r="F88" i="15"/>
  <c r="G88" i="15" s="1"/>
  <c r="F73" i="16"/>
  <c r="G73" i="16" s="1"/>
  <c r="C888" i="9"/>
  <c r="C188" i="9"/>
  <c r="C1124" i="9"/>
  <c r="C1138" i="9"/>
  <c r="C835" i="9"/>
  <c r="C679" i="9"/>
  <c r="C691" i="9"/>
  <c r="C98" i="11"/>
  <c r="C340" i="11"/>
  <c r="C549" i="11"/>
  <c r="C565" i="11"/>
  <c r="C799" i="11"/>
  <c r="C918" i="11"/>
  <c r="C1041" i="11"/>
  <c r="C1049" i="11"/>
  <c r="C1057" i="11"/>
  <c r="C1131" i="11"/>
  <c r="C1207" i="11"/>
  <c r="C1215" i="11"/>
  <c r="C558" i="11"/>
  <c r="C802" i="11"/>
  <c r="C917" i="11"/>
  <c r="C1054" i="11"/>
  <c r="C1222" i="11"/>
  <c r="C1206" i="11"/>
  <c r="C98" i="9"/>
  <c r="C641" i="7"/>
  <c r="C649" i="7"/>
  <c r="C1143" i="9"/>
  <c r="C135" i="7"/>
  <c r="C1141" i="9"/>
  <c r="C1100" i="9"/>
  <c r="C526" i="9"/>
  <c r="C401" i="9"/>
  <c r="C226" i="2"/>
  <c r="C218" i="2"/>
  <c r="C210" i="2"/>
  <c r="C458" i="7"/>
  <c r="C403" i="7"/>
  <c r="C343" i="7"/>
  <c r="C334" i="7"/>
  <c r="C95" i="7"/>
  <c r="C734" i="2"/>
  <c r="I738" i="2"/>
  <c r="C630" i="9"/>
  <c r="C520" i="7"/>
  <c r="J36" i="20"/>
  <c r="F85" i="20"/>
  <c r="G85" i="20" s="1"/>
  <c r="C644" i="7"/>
  <c r="C211" i="2"/>
  <c r="C217" i="2"/>
  <c r="C654" i="7"/>
  <c r="C635" i="7"/>
  <c r="C1166" i="11"/>
  <c r="C1174" i="11"/>
  <c r="I1223" i="11"/>
  <c r="F80" i="18"/>
  <c r="G80" i="18" s="1"/>
  <c r="L80" i="18" s="1"/>
  <c r="I488" i="11" s="1"/>
  <c r="F84" i="18"/>
  <c r="G84" i="18" s="1"/>
  <c r="C1179" i="11"/>
  <c r="C1171" i="11"/>
  <c r="C1163" i="11"/>
  <c r="F73" i="15"/>
  <c r="G73" i="15" s="1"/>
  <c r="F77" i="15"/>
  <c r="G77" i="15" s="1"/>
  <c r="F84" i="15"/>
  <c r="G84" i="15" s="1"/>
  <c r="C846" i="9"/>
  <c r="C839" i="9"/>
  <c r="C513" i="9"/>
  <c r="C135" i="11"/>
  <c r="C344" i="11"/>
  <c r="C553" i="11"/>
  <c r="C803" i="11"/>
  <c r="C926" i="11"/>
  <c r="C1043" i="11"/>
  <c r="C1051" i="11"/>
  <c r="C1201" i="11"/>
  <c r="C1209" i="11"/>
  <c r="C1217" i="11"/>
  <c r="C552" i="11"/>
  <c r="C798" i="11"/>
  <c r="C931" i="11"/>
  <c r="C1040" i="11"/>
  <c r="C1216" i="11"/>
  <c r="C1200" i="11"/>
  <c r="C1223" i="11" s="1"/>
  <c r="C891" i="9"/>
  <c r="C643" i="7"/>
  <c r="C651" i="7"/>
  <c r="C139" i="7"/>
  <c r="C838" i="9"/>
  <c r="C224" i="2"/>
  <c r="C216" i="2"/>
  <c r="C449" i="7"/>
  <c r="C533" i="7"/>
  <c r="F73" i="20"/>
  <c r="G73" i="20" s="1"/>
  <c r="F81" i="20"/>
  <c r="G81" i="20" s="1"/>
  <c r="C648" i="7"/>
  <c r="C221" i="2"/>
  <c r="C215" i="2"/>
  <c r="L1054" i="9"/>
  <c r="C1160" i="11"/>
  <c r="C1168" i="11"/>
  <c r="C1176" i="11"/>
  <c r="F85" i="18"/>
  <c r="G85" i="18" s="1"/>
  <c r="C1177" i="11"/>
  <c r="C1169" i="11"/>
  <c r="F78" i="15"/>
  <c r="G78" i="15" s="1"/>
  <c r="F76" i="15"/>
  <c r="G76" i="15" s="1"/>
  <c r="F81" i="15"/>
  <c r="G81" i="15" s="1"/>
  <c r="F85" i="15"/>
  <c r="G85" i="15" s="1"/>
  <c r="I85" i="18"/>
  <c r="J85" i="18" s="1"/>
  <c r="C849" i="9"/>
  <c r="C515" i="9"/>
  <c r="C356" i="11"/>
  <c r="C557" i="11"/>
  <c r="C791" i="11"/>
  <c r="C807" i="11"/>
  <c r="C930" i="11"/>
  <c r="C1037" i="11"/>
  <c r="C1045" i="11"/>
  <c r="C1053" i="11"/>
  <c r="C1203" i="11"/>
  <c r="C1211" i="11"/>
  <c r="C1219" i="11"/>
  <c r="I28" i="9"/>
  <c r="I33" i="9"/>
  <c r="C566" i="11"/>
  <c r="C550" i="11"/>
  <c r="C810" i="11"/>
  <c r="C794" i="11"/>
  <c r="C1038" i="11"/>
  <c r="C897" i="9"/>
  <c r="C637" i="7"/>
  <c r="C645" i="7"/>
  <c r="C653" i="7"/>
  <c r="C143" i="7"/>
  <c r="C391" i="9"/>
  <c r="C230" i="2"/>
  <c r="C222" i="2"/>
  <c r="C214" i="2"/>
  <c r="C417" i="7"/>
  <c r="C412" i="7"/>
  <c r="C329" i="7"/>
  <c r="C107" i="7"/>
  <c r="C100" i="7"/>
  <c r="C844" i="2"/>
  <c r="C923" i="2"/>
  <c r="C50" i="7"/>
  <c r="F83" i="20"/>
  <c r="G83" i="20" s="1"/>
  <c r="F76" i="20"/>
  <c r="G76" i="20" s="1"/>
  <c r="C636" i="7"/>
  <c r="C652" i="7"/>
  <c r="C227" i="2"/>
  <c r="C225" i="2"/>
  <c r="F171" i="6"/>
  <c r="L1001" i="9"/>
  <c r="C974" i="11"/>
  <c r="C966" i="11"/>
  <c r="C958" i="11"/>
  <c r="C719" i="9"/>
  <c r="C1125" i="9"/>
  <c r="C137" i="9"/>
  <c r="C415" i="7"/>
  <c r="C401" i="7"/>
  <c r="C406" i="7"/>
  <c r="C339" i="7"/>
  <c r="C323" i="7"/>
  <c r="C332" i="7"/>
  <c r="C105" i="7"/>
  <c r="C89" i="7"/>
  <c r="C96" i="7"/>
  <c r="C1040" i="2"/>
  <c r="C570" i="7"/>
  <c r="C1127" i="9"/>
  <c r="C724" i="9"/>
  <c r="C1126" i="9"/>
  <c r="C1136" i="9"/>
  <c r="C675" i="9"/>
  <c r="C685" i="9"/>
  <c r="C114" i="11"/>
  <c r="C713" i="11"/>
  <c r="C961" i="11"/>
  <c r="C969" i="11"/>
  <c r="C1133" i="11"/>
  <c r="C97" i="11"/>
  <c r="C972" i="11"/>
  <c r="C964" i="11"/>
  <c r="C727" i="9"/>
  <c r="C1133" i="9"/>
  <c r="C183" i="9"/>
  <c r="C138" i="9"/>
  <c r="C684" i="9"/>
  <c r="C411" i="7"/>
  <c r="C416" i="7"/>
  <c r="C404" i="7"/>
  <c r="C335" i="7"/>
  <c r="C342" i="7"/>
  <c r="C328" i="7"/>
  <c r="C99" i="7"/>
  <c r="C108" i="7"/>
  <c r="C94" i="7"/>
  <c r="C573" i="7"/>
  <c r="C562" i="7"/>
  <c r="C498" i="7"/>
  <c r="C1423" i="2"/>
  <c r="I1346" i="11"/>
  <c r="I1182" i="11"/>
  <c r="I1264" i="11"/>
  <c r="L64" i="2"/>
  <c r="C715" i="9"/>
  <c r="C729" i="9"/>
  <c r="C678" i="9"/>
  <c r="C58" i="7"/>
  <c r="L835" i="2"/>
  <c r="L424" i="9"/>
  <c r="C275" i="9"/>
  <c r="C752" i="9"/>
  <c r="C766" i="9"/>
  <c r="C219" i="11"/>
  <c r="C235" i="11"/>
  <c r="C227" i="11"/>
  <c r="C220" i="11"/>
  <c r="C228" i="11"/>
  <c r="C236" i="11"/>
  <c r="C222" i="11"/>
  <c r="C230" i="11"/>
  <c r="C238" i="11"/>
  <c r="C998" i="11"/>
  <c r="C1006" i="11"/>
  <c r="C1014" i="11"/>
  <c r="C1080" i="11"/>
  <c r="C1088" i="11"/>
  <c r="C1096" i="11"/>
  <c r="C1244" i="11"/>
  <c r="C1252" i="11"/>
  <c r="C1260" i="11"/>
  <c r="C1017" i="11"/>
  <c r="C1009" i="11"/>
  <c r="C1001" i="11"/>
  <c r="C1099" i="11"/>
  <c r="C1091" i="11"/>
  <c r="C1083" i="11"/>
  <c r="C1263" i="11"/>
  <c r="C1255" i="11"/>
  <c r="C1247" i="11"/>
  <c r="I84" i="18"/>
  <c r="J84" i="18" s="1"/>
  <c r="C755" i="9"/>
  <c r="C763" i="9"/>
  <c r="C773" i="9"/>
  <c r="C599" i="9"/>
  <c r="C217" i="11"/>
  <c r="C233" i="11"/>
  <c r="C885" i="11"/>
  <c r="C224" i="11"/>
  <c r="C890" i="11"/>
  <c r="C1048" i="11"/>
  <c r="C889" i="9"/>
  <c r="C881" i="9"/>
  <c r="C756" i="9"/>
  <c r="C533" i="2"/>
  <c r="C144" i="11"/>
  <c r="C138" i="11"/>
  <c r="C152" i="11"/>
  <c r="C206" i="7"/>
  <c r="C214" i="7"/>
  <c r="C222" i="7"/>
  <c r="C225" i="7"/>
  <c r="C217" i="7"/>
  <c r="C209" i="7"/>
  <c r="C208" i="7"/>
  <c r="C216" i="7"/>
  <c r="C224" i="7"/>
  <c r="C223" i="7"/>
  <c r="C215" i="7"/>
  <c r="C207" i="7"/>
  <c r="C979" i="9"/>
  <c r="C975" i="9"/>
  <c r="C883" i="11"/>
  <c r="C891" i="11"/>
  <c r="C876" i="11"/>
  <c r="C884" i="11"/>
  <c r="C892" i="11"/>
  <c r="C875" i="11"/>
  <c r="C878" i="11"/>
  <c r="C886" i="11"/>
  <c r="C894" i="11"/>
  <c r="I652" i="9"/>
  <c r="C486" i="7"/>
  <c r="C488" i="7"/>
  <c r="C483" i="7"/>
  <c r="C499" i="7"/>
  <c r="C490" i="7"/>
  <c r="C485" i="7"/>
  <c r="C480" i="7"/>
  <c r="C496" i="7"/>
  <c r="C491" i="7"/>
  <c r="C1039" i="2"/>
  <c r="C1041" i="2"/>
  <c r="C1045" i="2"/>
  <c r="C1034" i="2"/>
  <c r="C1042" i="2"/>
  <c r="C1050" i="2"/>
  <c r="C1033" i="2"/>
  <c r="C1047" i="2"/>
  <c r="C1036" i="2"/>
  <c r="C1044" i="2"/>
  <c r="C522" i="2"/>
  <c r="C538" i="2"/>
  <c r="C528" i="2"/>
  <c r="C532" i="2"/>
  <c r="C526" i="2"/>
  <c r="C542" i="2"/>
  <c r="C529" i="2"/>
  <c r="C537" i="2"/>
  <c r="C540" i="2"/>
  <c r="C530" i="2"/>
  <c r="C523" i="2"/>
  <c r="C531" i="2"/>
  <c r="C539" i="2"/>
  <c r="I1032" i="2"/>
  <c r="I1052" i="2" s="1"/>
  <c r="E1052" i="2"/>
  <c r="I23" i="11"/>
  <c r="C1000" i="11"/>
  <c r="C1008" i="11"/>
  <c r="C1016" i="11"/>
  <c r="C1082" i="11"/>
  <c r="C1090" i="11"/>
  <c r="C1098" i="11"/>
  <c r="C1246" i="11"/>
  <c r="C1254" i="11"/>
  <c r="C1262" i="11"/>
  <c r="C1015" i="11"/>
  <c r="C1007" i="11"/>
  <c r="C1097" i="11"/>
  <c r="C1089" i="11"/>
  <c r="C1261" i="11"/>
  <c r="C1253" i="11"/>
  <c r="C757" i="9"/>
  <c r="C767" i="9"/>
  <c r="C591" i="9"/>
  <c r="C603" i="9"/>
  <c r="C221" i="11"/>
  <c r="C237" i="11"/>
  <c r="C873" i="11"/>
  <c r="C889" i="11"/>
  <c r="C234" i="11"/>
  <c r="C218" i="11"/>
  <c r="C888" i="11"/>
  <c r="C872" i="11"/>
  <c r="C895" i="11" s="1"/>
  <c r="C765" i="9"/>
  <c r="C1048" i="2"/>
  <c r="C1032" i="2"/>
  <c r="C527" i="2"/>
  <c r="C1284" i="11"/>
  <c r="C1292" i="11"/>
  <c r="C1300" i="11"/>
  <c r="C1286" i="11"/>
  <c r="C1294" i="11"/>
  <c r="C1302" i="11"/>
  <c r="C295" i="2"/>
  <c r="C301" i="2"/>
  <c r="C294" i="2"/>
  <c r="C302" i="2"/>
  <c r="C307" i="2"/>
  <c r="C297" i="2"/>
  <c r="C288" i="2"/>
  <c r="C296" i="2"/>
  <c r="C304" i="2"/>
  <c r="C299" i="2"/>
  <c r="C289" i="2"/>
  <c r="C303" i="2"/>
  <c r="C293" i="2"/>
  <c r="C290" i="2"/>
  <c r="C298" i="2"/>
  <c r="C306" i="2"/>
  <c r="I84" i="13"/>
  <c r="J84" i="13" s="1"/>
  <c r="I85" i="13"/>
  <c r="J85" i="13" s="1"/>
  <c r="L444" i="11"/>
  <c r="M5" i="6"/>
  <c r="C19" i="35"/>
  <c r="C759" i="9"/>
  <c r="C769" i="9"/>
  <c r="C593" i="9"/>
  <c r="C605" i="9"/>
  <c r="C225" i="11"/>
  <c r="C877" i="11"/>
  <c r="C893" i="11"/>
  <c r="C232" i="11"/>
  <c r="C216" i="11"/>
  <c r="C239" i="11" s="1"/>
  <c r="C882" i="11"/>
  <c r="C592" i="9"/>
  <c r="C1046" i="2"/>
  <c r="C541" i="2"/>
  <c r="C525" i="2"/>
  <c r="C493" i="7"/>
  <c r="I149" i="7"/>
  <c r="C1037" i="2"/>
  <c r="C534" i="2"/>
  <c r="C1042" i="11"/>
  <c r="C1050" i="11"/>
  <c r="C1058" i="11"/>
  <c r="C1036" i="11"/>
  <c r="C1059" i="11" s="1"/>
  <c r="C1044" i="11"/>
  <c r="C1052" i="11"/>
  <c r="C932" i="11"/>
  <c r="C924" i="11"/>
  <c r="C923" i="11"/>
  <c r="C933" i="11"/>
  <c r="C915" i="11"/>
  <c r="C925" i="11"/>
  <c r="C935" i="11"/>
  <c r="C559" i="11"/>
  <c r="C547" i="11"/>
  <c r="C563" i="11"/>
  <c r="C546" i="11"/>
  <c r="C554" i="11"/>
  <c r="C562" i="11"/>
  <c r="C555" i="11"/>
  <c r="C548" i="11"/>
  <c r="C556" i="11"/>
  <c r="C564" i="11"/>
  <c r="C1202" i="11"/>
  <c r="C1210" i="11"/>
  <c r="C1218" i="11"/>
  <c r="C1204" i="11"/>
  <c r="C1212" i="11"/>
  <c r="C1220" i="11"/>
  <c r="C1139" i="9"/>
  <c r="C1121" i="9"/>
  <c r="C141" i="9"/>
  <c r="C135" i="9"/>
  <c r="C139" i="9"/>
  <c r="C692" i="9"/>
  <c r="C674" i="9"/>
  <c r="C447" i="7"/>
  <c r="C376" i="7"/>
  <c r="C63" i="7"/>
  <c r="C112" i="11"/>
  <c r="I1185" i="9"/>
  <c r="I1021" i="9"/>
  <c r="E1091" i="2"/>
  <c r="C724" i="11"/>
  <c r="C1138" i="11"/>
  <c r="C725" i="9"/>
  <c r="C1135" i="9"/>
  <c r="C1134" i="9"/>
  <c r="C711" i="9"/>
  <c r="C683" i="9"/>
  <c r="C387" i="9"/>
  <c r="C405" i="9"/>
  <c r="C143" i="9"/>
  <c r="C136" i="9"/>
  <c r="C688" i="9"/>
  <c r="C460" i="7"/>
  <c r="C419" i="7"/>
  <c r="C409" i="7"/>
  <c r="C420" i="7"/>
  <c r="C408" i="7"/>
  <c r="C362" i="7"/>
  <c r="C337" i="7"/>
  <c r="C327" i="7"/>
  <c r="C336" i="7"/>
  <c r="C326" i="7"/>
  <c r="C103" i="7"/>
  <c r="C91" i="7"/>
  <c r="C102" i="7"/>
  <c r="C92" i="7"/>
  <c r="C846" i="2"/>
  <c r="C536" i="7"/>
  <c r="C525" i="7"/>
  <c r="C66" i="7"/>
  <c r="C55" i="7"/>
  <c r="C851" i="2"/>
  <c r="C924" i="2"/>
  <c r="L206" i="7"/>
  <c r="I617" i="7"/>
  <c r="I461" i="7"/>
  <c r="L1017" i="11"/>
  <c r="L1345" i="11"/>
  <c r="L1201" i="11"/>
  <c r="L1079" i="11"/>
  <c r="L957" i="11"/>
  <c r="L1285" i="11"/>
  <c r="L1163" i="11"/>
  <c r="L1041" i="11"/>
  <c r="L1370" i="11"/>
  <c r="L1247" i="11"/>
  <c r="L1131" i="11"/>
  <c r="L1007" i="11"/>
  <c r="L1335" i="11"/>
  <c r="L1207" i="11"/>
  <c r="L1085" i="11"/>
  <c r="L963" i="11"/>
  <c r="L1291" i="11"/>
  <c r="L1170" i="11"/>
  <c r="L1046" i="11"/>
  <c r="L1375" i="11"/>
  <c r="L1255" i="11"/>
  <c r="L1133" i="11"/>
  <c r="L1011" i="11"/>
  <c r="L1339" i="11"/>
  <c r="L1217" i="11"/>
  <c r="L1095" i="11"/>
  <c r="L973" i="11"/>
  <c r="L1301" i="11"/>
  <c r="L1179" i="11"/>
  <c r="L1057" i="11"/>
  <c r="L1386" i="11"/>
  <c r="I26" i="11"/>
  <c r="L1222" i="11"/>
  <c r="L1078" i="11"/>
  <c r="L1284" i="11"/>
  <c r="L1162" i="11"/>
  <c r="L1040" i="11"/>
  <c r="L1369" i="11"/>
  <c r="L1246" i="11"/>
  <c r="L1124" i="11"/>
  <c r="L1008" i="11"/>
  <c r="L1336" i="11"/>
  <c r="L1212" i="11"/>
  <c r="L1084" i="11"/>
  <c r="L1290" i="11"/>
  <c r="L1168" i="11"/>
  <c r="L1047" i="11"/>
  <c r="L1376" i="11"/>
  <c r="L1251" i="11"/>
  <c r="L1132" i="11"/>
  <c r="L1010" i="11"/>
  <c r="L1338" i="11"/>
  <c r="L1216" i="11"/>
  <c r="L1094" i="11"/>
  <c r="L972" i="11"/>
  <c r="L1300" i="11"/>
  <c r="L1178" i="11"/>
  <c r="L1056" i="11"/>
  <c r="L1385" i="11"/>
  <c r="L1262" i="11"/>
  <c r="L51" i="2"/>
  <c r="G17" i="32" s="1"/>
  <c r="I188" i="7"/>
  <c r="C5" i="6"/>
  <c r="F79" i="13"/>
  <c r="G79" i="13" s="1"/>
  <c r="F79" i="18"/>
  <c r="G79" i="18" s="1"/>
  <c r="F76" i="18"/>
  <c r="G76" i="18" s="1"/>
  <c r="F82" i="18"/>
  <c r="G82" i="18" s="1"/>
  <c r="F83" i="18"/>
  <c r="G83" i="18" s="1"/>
  <c r="F77" i="18"/>
  <c r="G77" i="18" s="1"/>
  <c r="C1287" i="9"/>
  <c r="C1305" i="9"/>
  <c r="C843" i="9"/>
  <c r="C511" i="9"/>
  <c r="C523" i="9"/>
  <c r="C352" i="11"/>
  <c r="C504" i="11"/>
  <c r="C524" i="11"/>
  <c r="C1129" i="11"/>
  <c r="C1139" i="11"/>
  <c r="C1092" i="9"/>
  <c r="C140" i="11"/>
  <c r="C185" i="11"/>
  <c r="C351" i="11"/>
  <c r="C507" i="11"/>
  <c r="C591" i="11"/>
  <c r="C1122" i="11"/>
  <c r="C1005" i="9"/>
  <c r="C651" i="9"/>
  <c r="C112" i="9"/>
  <c r="C510" i="9"/>
  <c r="C1084" i="9"/>
  <c r="C1098" i="9"/>
  <c r="C1080" i="9"/>
  <c r="C852" i="9"/>
  <c r="C342" i="2"/>
  <c r="C998" i="9"/>
  <c r="C442" i="7"/>
  <c r="C378" i="7"/>
  <c r="C367" i="7"/>
  <c r="C852" i="2"/>
  <c r="C836" i="2"/>
  <c r="C634" i="9"/>
  <c r="C495" i="7"/>
  <c r="C487" i="7"/>
  <c r="C479" i="7"/>
  <c r="C492" i="7"/>
  <c r="C484" i="7"/>
  <c r="C68" i="7"/>
  <c r="C60" i="7"/>
  <c r="C52" i="7"/>
  <c r="C65" i="7"/>
  <c r="C57" i="7"/>
  <c r="C514" i="11"/>
  <c r="I74" i="21"/>
  <c r="J74" i="21" s="1"/>
  <c r="I77" i="21"/>
  <c r="J77" i="21" s="1"/>
  <c r="C847" i="2"/>
  <c r="C1353" i="2"/>
  <c r="L63" i="2"/>
  <c r="P149" i="41"/>
  <c r="G13" i="39" s="1"/>
  <c r="P150" i="41"/>
  <c r="H13" i="39" s="1"/>
  <c r="P148" i="41"/>
  <c r="I305" i="7"/>
  <c r="C1295" i="9"/>
  <c r="C359" i="11"/>
  <c r="C343" i="11"/>
  <c r="C515" i="11"/>
  <c r="C1134" i="11"/>
  <c r="C633" i="9"/>
  <c r="C102" i="9"/>
  <c r="C1090" i="9"/>
  <c r="C1102" i="9"/>
  <c r="C561" i="9"/>
  <c r="C193" i="9"/>
  <c r="C640" i="9"/>
  <c r="C64" i="7"/>
  <c r="C56" i="7"/>
  <c r="C69" i="7"/>
  <c r="C61" i="7"/>
  <c r="C53" i="7"/>
  <c r="C342" i="11"/>
  <c r="I1267" i="9"/>
  <c r="I939" i="9"/>
  <c r="I816" i="9"/>
  <c r="I693" i="9"/>
  <c r="I611" i="9"/>
  <c r="I488" i="9"/>
  <c r="I447" i="9"/>
  <c r="I24" i="11"/>
  <c r="I28" i="11"/>
  <c r="I33" i="11"/>
  <c r="N270" i="6"/>
  <c r="N7" i="6" s="1"/>
  <c r="AF250" i="6"/>
  <c r="C1225" i="9"/>
  <c r="C841" i="9"/>
  <c r="C853" i="9"/>
  <c r="C507" i="9"/>
  <c r="C521" i="9"/>
  <c r="C155" i="11"/>
  <c r="C348" i="11"/>
  <c r="C520" i="11"/>
  <c r="C586" i="11"/>
  <c r="C1125" i="11"/>
  <c r="C1137" i="11"/>
  <c r="C1338" i="9"/>
  <c r="C148" i="11"/>
  <c r="C193" i="11"/>
  <c r="C355" i="11"/>
  <c r="C339" i="11"/>
  <c r="C362" i="11" s="1"/>
  <c r="C595" i="11"/>
  <c r="C713" i="9"/>
  <c r="C721" i="9"/>
  <c r="C635" i="9"/>
  <c r="C279" i="9"/>
  <c r="C1082" i="9"/>
  <c r="C1094" i="9"/>
  <c r="C938" i="9"/>
  <c r="C774" i="9"/>
  <c r="C1006" i="9"/>
  <c r="C444" i="7"/>
  <c r="C421" i="7"/>
  <c r="C413" i="7"/>
  <c r="C405" i="7"/>
  <c r="C418" i="7"/>
  <c r="C410" i="7"/>
  <c r="C381" i="7"/>
  <c r="C341" i="7"/>
  <c r="C333" i="7"/>
  <c r="C325" i="7"/>
  <c r="C338" i="7"/>
  <c r="C109" i="7"/>
  <c r="C101" i="7"/>
  <c r="C93" i="7"/>
  <c r="C106" i="7"/>
  <c r="C98" i="7"/>
  <c r="C854" i="2"/>
  <c r="C632" i="9"/>
  <c r="C565" i="7"/>
  <c r="C497" i="7"/>
  <c r="C489" i="7"/>
  <c r="C481" i="7"/>
  <c r="C494" i="7"/>
  <c r="C70" i="7"/>
  <c r="C62" i="7"/>
  <c r="C54" i="7"/>
  <c r="C67" i="7"/>
  <c r="C59" i="7"/>
  <c r="C358" i="11"/>
  <c r="C301" i="11"/>
  <c r="C674" i="11"/>
  <c r="C1328" i="9"/>
  <c r="I110" i="7"/>
  <c r="C1345" i="2"/>
  <c r="L1099" i="11"/>
  <c r="L955" i="11"/>
  <c r="L1283" i="11"/>
  <c r="L1161" i="11"/>
  <c r="L1039" i="11"/>
  <c r="L1368" i="11"/>
  <c r="L1245" i="11"/>
  <c r="L1123" i="11"/>
  <c r="L1001" i="11"/>
  <c r="L1329" i="11"/>
  <c r="L1213" i="11"/>
  <c r="L1089" i="11"/>
  <c r="L961" i="11"/>
  <c r="L1289" i="11"/>
  <c r="L1167" i="11"/>
  <c r="L1045" i="11"/>
  <c r="L1374" i="11"/>
  <c r="L1252" i="11"/>
  <c r="L1128" i="11"/>
  <c r="L1009" i="11"/>
  <c r="L1337" i="11"/>
  <c r="L1215" i="11"/>
  <c r="L1093" i="11"/>
  <c r="L971" i="11"/>
  <c r="L1299" i="11"/>
  <c r="L1177" i="11"/>
  <c r="L1055" i="11"/>
  <c r="L1384" i="11"/>
  <c r="L1261" i="11"/>
  <c r="L1139" i="11"/>
  <c r="L1160" i="11"/>
  <c r="L1038" i="11"/>
  <c r="L1367" i="11"/>
  <c r="F85" i="13"/>
  <c r="G85" i="13" s="1"/>
  <c r="F84" i="13"/>
  <c r="G84" i="13" s="1"/>
  <c r="I87" i="14"/>
  <c r="J87" i="14" s="1"/>
  <c r="I90" i="14"/>
  <c r="J90" i="14" s="1"/>
  <c r="I93" i="14"/>
  <c r="J93" i="14" s="1"/>
  <c r="I92" i="14"/>
  <c r="J92" i="14" s="1"/>
  <c r="I78" i="14"/>
  <c r="J78" i="14" s="1"/>
  <c r="F92" i="14"/>
  <c r="G92" i="14" s="1"/>
  <c r="F78" i="14"/>
  <c r="G78" i="14" s="1"/>
  <c r="F90" i="14"/>
  <c r="G90" i="14" s="1"/>
  <c r="F93" i="14"/>
  <c r="G93" i="14" s="1"/>
  <c r="F88" i="14"/>
  <c r="G88" i="14" s="1"/>
  <c r="F73" i="12"/>
  <c r="G73" i="12" s="1"/>
  <c r="L77" i="20"/>
  <c r="N77" i="20" s="1"/>
  <c r="F81" i="17"/>
  <c r="G81" i="17" s="1"/>
  <c r="F74" i="17"/>
  <c r="G74" i="17" s="1"/>
  <c r="F87" i="17"/>
  <c r="G87" i="17" s="1"/>
  <c r="F76" i="17"/>
  <c r="G76" i="17" s="1"/>
  <c r="F79" i="17"/>
  <c r="G79" i="17" s="1"/>
  <c r="F84" i="17"/>
  <c r="G84" i="17" s="1"/>
  <c r="I97" i="17"/>
  <c r="J97" i="17" s="1"/>
  <c r="I96" i="17"/>
  <c r="J96" i="17" s="1"/>
  <c r="I95" i="17"/>
  <c r="J95" i="17" s="1"/>
  <c r="F97" i="17"/>
  <c r="G97" i="17" s="1"/>
  <c r="F96" i="17"/>
  <c r="G96" i="17" s="1"/>
  <c r="F95" i="17"/>
  <c r="G95" i="17" s="1"/>
  <c r="F73" i="17"/>
  <c r="G73" i="17" s="1"/>
  <c r="F75" i="17"/>
  <c r="G75" i="17" s="1"/>
  <c r="F78" i="17"/>
  <c r="G78" i="17" s="1"/>
  <c r="F80" i="17"/>
  <c r="G80" i="17" s="1"/>
  <c r="F82" i="17"/>
  <c r="G82" i="17" s="1"/>
  <c r="F86" i="17"/>
  <c r="G86" i="17" s="1"/>
  <c r="F88" i="17"/>
  <c r="G88" i="17" s="1"/>
  <c r="F90" i="17"/>
  <c r="G90" i="17" s="1"/>
  <c r="I81" i="16"/>
  <c r="J81" i="16" s="1"/>
  <c r="I83" i="16"/>
  <c r="J83" i="16" s="1"/>
  <c r="I82" i="16"/>
  <c r="J82" i="16" s="1"/>
  <c r="F81" i="16"/>
  <c r="G81" i="16" s="1"/>
  <c r="F83" i="16"/>
  <c r="G83" i="16" s="1"/>
  <c r="F82" i="16"/>
  <c r="G82" i="16" s="1"/>
  <c r="I78" i="18"/>
  <c r="J78" i="18" s="1"/>
  <c r="I75" i="18"/>
  <c r="J75" i="18" s="1"/>
  <c r="I74" i="18"/>
  <c r="J74" i="18" s="1"/>
  <c r="I98" i="18"/>
  <c r="J98" i="18" s="1"/>
  <c r="I99" i="18"/>
  <c r="J99" i="18" s="1"/>
  <c r="I96" i="18"/>
  <c r="J96" i="18" s="1"/>
  <c r="I95" i="18"/>
  <c r="J95" i="18" s="1"/>
  <c r="I92" i="18"/>
  <c r="J92" i="18" s="1"/>
  <c r="I97" i="18"/>
  <c r="J97" i="18" s="1"/>
  <c r="I94" i="18"/>
  <c r="J94" i="18" s="1"/>
  <c r="I93" i="18"/>
  <c r="J93" i="18" s="1"/>
  <c r="I73" i="18"/>
  <c r="J73" i="18" s="1"/>
  <c r="I82" i="18"/>
  <c r="J82" i="18" s="1"/>
  <c r="I76" i="18"/>
  <c r="J76" i="18" s="1"/>
  <c r="I77" i="18"/>
  <c r="J77" i="18" s="1"/>
  <c r="I79" i="18"/>
  <c r="J79" i="18" s="1"/>
  <c r="I83" i="18"/>
  <c r="J83" i="18" s="1"/>
  <c r="F98" i="18"/>
  <c r="G98" i="18" s="1"/>
  <c r="F92" i="18"/>
  <c r="G92" i="18" s="1"/>
  <c r="F99" i="18"/>
  <c r="G99" i="18" s="1"/>
  <c r="F97" i="18"/>
  <c r="G97" i="18" s="1"/>
  <c r="F95" i="18"/>
  <c r="G95" i="18" s="1"/>
  <c r="F93" i="18"/>
  <c r="G93" i="18" s="1"/>
  <c r="F73" i="18"/>
  <c r="G73" i="18" s="1"/>
  <c r="F96" i="18"/>
  <c r="G96" i="18" s="1"/>
  <c r="F94" i="18"/>
  <c r="G94" i="18" s="1"/>
  <c r="AB5" i="6"/>
  <c r="G5" i="6"/>
  <c r="J444" i="11"/>
  <c r="L53" i="2"/>
  <c r="P53" i="2" s="1"/>
  <c r="I79" i="13"/>
  <c r="J79" i="13" s="1"/>
  <c r="I82" i="13"/>
  <c r="J82" i="13" s="1"/>
  <c r="N82" i="13" s="1"/>
  <c r="I80" i="15"/>
  <c r="J80" i="15" s="1"/>
  <c r="I91" i="15"/>
  <c r="J91" i="15" s="1"/>
  <c r="I90" i="15"/>
  <c r="J90" i="15" s="1"/>
  <c r="F80" i="15"/>
  <c r="G80" i="15" s="1"/>
  <c r="F91" i="15"/>
  <c r="G91" i="15" s="1"/>
  <c r="F90" i="15"/>
  <c r="G90" i="15" s="1"/>
  <c r="F75" i="12"/>
  <c r="G75" i="12" s="1"/>
  <c r="I77" i="12"/>
  <c r="J77" i="12" s="1"/>
  <c r="I78" i="12"/>
  <c r="J78" i="12" s="1"/>
  <c r="L78" i="12" s="1"/>
  <c r="F74" i="12"/>
  <c r="G74" i="12" s="1"/>
  <c r="F76" i="12"/>
  <c r="G76" i="12" s="1"/>
  <c r="F77" i="12"/>
  <c r="G77" i="12" s="1"/>
  <c r="I82" i="14"/>
  <c r="J82" i="14" s="1"/>
  <c r="I77" i="14"/>
  <c r="J77" i="14" s="1"/>
  <c r="I80" i="14"/>
  <c r="J80" i="14" s="1"/>
  <c r="I85" i="14"/>
  <c r="J85" i="14" s="1"/>
  <c r="I79" i="14"/>
  <c r="J79" i="14" s="1"/>
  <c r="I76" i="14"/>
  <c r="J76" i="14" s="1"/>
  <c r="I81" i="14"/>
  <c r="J81" i="14" s="1"/>
  <c r="I84" i="14"/>
  <c r="J84" i="14" s="1"/>
  <c r="I91" i="14"/>
  <c r="J91" i="14" s="1"/>
  <c r="I89" i="14"/>
  <c r="J89" i="14" s="1"/>
  <c r="I83" i="14"/>
  <c r="J83" i="14" s="1"/>
  <c r="F91" i="14"/>
  <c r="G91" i="14" s="1"/>
  <c r="F89" i="14"/>
  <c r="G89" i="14" s="1"/>
  <c r="F83" i="14"/>
  <c r="G83" i="14" s="1"/>
  <c r="I90" i="17"/>
  <c r="J90" i="17" s="1"/>
  <c r="I93" i="17"/>
  <c r="J93" i="17" s="1"/>
  <c r="I91" i="17"/>
  <c r="J91" i="17" s="1"/>
  <c r="I94" i="17"/>
  <c r="J94" i="17" s="1"/>
  <c r="I92" i="17"/>
  <c r="J92" i="17" s="1"/>
  <c r="I89" i="17"/>
  <c r="J89" i="17" s="1"/>
  <c r="I83" i="17"/>
  <c r="J83" i="17" s="1"/>
  <c r="F94" i="17"/>
  <c r="G94" i="17" s="1"/>
  <c r="F93" i="17"/>
  <c r="G93" i="17" s="1"/>
  <c r="F92" i="17"/>
  <c r="G92" i="17" s="1"/>
  <c r="F91" i="17"/>
  <c r="G91" i="17" s="1"/>
  <c r="F89" i="17"/>
  <c r="G89" i="17" s="1"/>
  <c r="F83" i="17"/>
  <c r="G83" i="17" s="1"/>
  <c r="I81" i="18"/>
  <c r="J81" i="18" s="1"/>
  <c r="L81" i="18" s="1"/>
  <c r="I1147" i="9" s="1"/>
  <c r="I91" i="18"/>
  <c r="J91" i="18" s="1"/>
  <c r="I90" i="18"/>
  <c r="J90" i="18" s="1"/>
  <c r="I89" i="18"/>
  <c r="J89" i="18" s="1"/>
  <c r="I88" i="18"/>
  <c r="J88" i="18" s="1"/>
  <c r="I87" i="18"/>
  <c r="J87" i="18" s="1"/>
  <c r="I86" i="18"/>
  <c r="J86" i="18" s="1"/>
  <c r="F91" i="18"/>
  <c r="G91" i="18" s="1"/>
  <c r="F90" i="18"/>
  <c r="G90" i="18" s="1"/>
  <c r="F89" i="18"/>
  <c r="G89" i="18" s="1"/>
  <c r="F88" i="18"/>
  <c r="G88" i="18" s="1"/>
  <c r="F87" i="18"/>
  <c r="G87" i="18" s="1"/>
  <c r="F86" i="18"/>
  <c r="G86" i="18" s="1"/>
  <c r="B84" i="6"/>
  <c r="AF71" i="6"/>
  <c r="X135" i="6"/>
  <c r="AF109" i="6"/>
  <c r="AH8" i="6"/>
  <c r="AF18" i="6"/>
  <c r="L560" i="7"/>
  <c r="L135" i="7"/>
  <c r="L139" i="7"/>
  <c r="L143" i="7"/>
  <c r="L147" i="7"/>
  <c r="L350" i="9"/>
  <c r="L1002" i="9"/>
  <c r="L1047" i="9"/>
  <c r="L52" i="7"/>
  <c r="L1040" i="9"/>
  <c r="L1043" i="9"/>
  <c r="L1007" i="9"/>
  <c r="L216" i="7"/>
  <c r="L563" i="7"/>
  <c r="I11" i="39"/>
  <c r="L967" i="9"/>
  <c r="L567" i="7"/>
  <c r="L571" i="7"/>
  <c r="L575" i="7"/>
  <c r="L1294" i="9"/>
  <c r="L965" i="9"/>
  <c r="L976" i="9"/>
  <c r="L432" i="9"/>
  <c r="L442" i="9"/>
  <c r="L968" i="9"/>
  <c r="L978" i="9"/>
  <c r="L425" i="9"/>
  <c r="L433" i="9"/>
  <c r="L443" i="9"/>
  <c r="L351" i="9"/>
  <c r="L426" i="9"/>
  <c r="L434" i="9"/>
  <c r="L444" i="9"/>
  <c r="P102" i="31"/>
  <c r="P103" i="31"/>
  <c r="P101" i="31"/>
  <c r="P287" i="7"/>
  <c r="G50" i="39" s="1"/>
  <c r="P288" i="7"/>
  <c r="H50" i="39" s="1"/>
  <c r="P286" i="7"/>
  <c r="P170" i="7"/>
  <c r="G51" i="39" s="1"/>
  <c r="P171" i="7"/>
  <c r="H51" i="39" s="1"/>
  <c r="P169" i="7"/>
  <c r="P448" i="2"/>
  <c r="H48" i="39" s="1"/>
  <c r="P446" i="2"/>
  <c r="P447" i="2"/>
  <c r="G48" i="39" s="1"/>
  <c r="L360" i="9"/>
  <c r="L435" i="9"/>
  <c r="C999" i="2"/>
  <c r="C1007" i="2"/>
  <c r="C890" i="2"/>
  <c r="L54" i="2"/>
  <c r="L52" i="2"/>
  <c r="L68" i="2"/>
  <c r="L842" i="2"/>
  <c r="L848" i="2"/>
  <c r="L66" i="2"/>
  <c r="L70" i="2"/>
  <c r="L55" i="2"/>
  <c r="C1031" i="2"/>
  <c r="L847" i="2"/>
  <c r="C1011" i="2"/>
  <c r="C1003" i="2"/>
  <c r="C995" i="2"/>
  <c r="C882" i="2"/>
  <c r="I1443" i="2"/>
  <c r="I1365" i="2"/>
  <c r="C102" i="2"/>
  <c r="C53" i="2"/>
  <c r="C764" i="2"/>
  <c r="C886" i="2"/>
  <c r="C921" i="2"/>
  <c r="I933" i="2"/>
  <c r="C1313" i="2"/>
  <c r="C110" i="2"/>
  <c r="C1427" i="2"/>
  <c r="C1435" i="2"/>
  <c r="C1441" i="2"/>
  <c r="C1425" i="2"/>
  <c r="C1349" i="2"/>
  <c r="C92" i="2"/>
  <c r="C576" i="2"/>
  <c r="L843" i="2"/>
  <c r="L849" i="2"/>
  <c r="L445" i="9"/>
  <c r="L558" i="7"/>
  <c r="L564" i="7"/>
  <c r="L137" i="7"/>
  <c r="L572" i="7"/>
  <c r="L145" i="7"/>
  <c r="I1473" i="9"/>
  <c r="I17" i="9"/>
  <c r="N193" i="7"/>
  <c r="R5" i="6"/>
  <c r="C24" i="35"/>
  <c r="C25" i="10"/>
  <c r="L129" i="7"/>
  <c r="L130" i="7"/>
  <c r="L447" i="7"/>
  <c r="L451" i="7"/>
  <c r="L455" i="7"/>
  <c r="L459" i="7"/>
  <c r="L348" i="9"/>
  <c r="L358" i="9"/>
  <c r="L349" i="9"/>
  <c r="L359" i="9"/>
  <c r="L959" i="9"/>
  <c r="L971" i="9"/>
  <c r="L54" i="7"/>
  <c r="L62" i="7"/>
  <c r="L70" i="7"/>
  <c r="L60" i="7"/>
  <c r="L64" i="7"/>
  <c r="L68" i="7"/>
  <c r="L977" i="9"/>
  <c r="L964" i="9"/>
  <c r="L411" i="2"/>
  <c r="L412" i="2"/>
  <c r="L416" i="2"/>
  <c r="L425" i="2"/>
  <c r="L213" i="7"/>
  <c r="L221" i="7"/>
  <c r="L407" i="2"/>
  <c r="L418" i="2"/>
  <c r="L424" i="2"/>
  <c r="L1011" i="9"/>
  <c r="L409" i="2"/>
  <c r="L1292" i="9"/>
  <c r="L1303" i="9"/>
  <c r="K426" i="2"/>
  <c r="L422" i="2"/>
  <c r="K1308" i="9"/>
  <c r="L67" i="2"/>
  <c r="L56" i="2"/>
  <c r="C284" i="7"/>
  <c r="C299" i="7"/>
  <c r="C291" i="7"/>
  <c r="C295" i="7"/>
  <c r="C293" i="7"/>
  <c r="C302" i="7"/>
  <c r="C294" i="7"/>
  <c r="C286" i="7"/>
  <c r="C303" i="7"/>
  <c r="C297" i="7"/>
  <c r="C304" i="7"/>
  <c r="C296" i="7"/>
  <c r="C288" i="7"/>
  <c r="C725" i="2"/>
  <c r="C729" i="2"/>
  <c r="C737" i="2"/>
  <c r="C717" i="2"/>
  <c r="C733" i="2"/>
  <c r="C721" i="2"/>
  <c r="C723" i="2"/>
  <c r="C722" i="2"/>
  <c r="C730" i="2"/>
  <c r="C719" i="2"/>
  <c r="C735" i="2"/>
  <c r="C720" i="2"/>
  <c r="C728" i="2"/>
  <c r="C736" i="2"/>
  <c r="C1174" i="9"/>
  <c r="I23" i="9"/>
  <c r="C1207" i="9"/>
  <c r="C923" i="9"/>
  <c r="C933" i="9"/>
  <c r="I75" i="9"/>
  <c r="C102" i="11"/>
  <c r="C717" i="11"/>
  <c r="C156" i="11"/>
  <c r="C146" i="11"/>
  <c r="C136" i="11"/>
  <c r="C189" i="11"/>
  <c r="C179" i="11"/>
  <c r="C599" i="11"/>
  <c r="C589" i="11"/>
  <c r="C720" i="11"/>
  <c r="C1015" i="9"/>
  <c r="C643" i="9"/>
  <c r="C290" i="7"/>
  <c r="C20" i="10"/>
  <c r="I227" i="7"/>
  <c r="C610" i="9"/>
  <c r="C528" i="9"/>
  <c r="C1011" i="9"/>
  <c r="C1180" i="9"/>
  <c r="I116" i="9"/>
  <c r="C1344" i="9"/>
  <c r="C1259" i="9"/>
  <c r="C1263" i="9"/>
  <c r="C834" i="9"/>
  <c r="C569" i="9"/>
  <c r="C551" i="9"/>
  <c r="C555" i="9"/>
  <c r="C1020" i="9"/>
  <c r="C1008" i="9"/>
  <c r="C452" i="7"/>
  <c r="C457" i="7"/>
  <c r="C441" i="7"/>
  <c r="C370" i="7"/>
  <c r="C375" i="7"/>
  <c r="C640" i="2"/>
  <c r="C644" i="2"/>
  <c r="C656" i="2"/>
  <c r="C931" i="2"/>
  <c r="C915" i="2"/>
  <c r="C732" i="2"/>
  <c r="C328" i="2"/>
  <c r="C338" i="2"/>
  <c r="C334" i="2"/>
  <c r="C636" i="9"/>
  <c r="C153" i="11"/>
  <c r="C604" i="11"/>
  <c r="I283" i="9"/>
  <c r="C558" i="7"/>
  <c r="C566" i="7"/>
  <c r="C574" i="7"/>
  <c r="C561" i="7"/>
  <c r="C569" i="7"/>
  <c r="C577" i="7"/>
  <c r="C564" i="7"/>
  <c r="C572" i="7"/>
  <c r="C559" i="7"/>
  <c r="C567" i="7"/>
  <c r="C575" i="7"/>
  <c r="C839" i="2"/>
  <c r="C834" i="2"/>
  <c r="C842" i="2"/>
  <c r="C850" i="2"/>
  <c r="C843" i="2"/>
  <c r="C840" i="2"/>
  <c r="C848" i="2"/>
  <c r="C920" i="2"/>
  <c r="L61" i="2"/>
  <c r="L403" i="11"/>
  <c r="G11" i="32"/>
  <c r="L995" i="11"/>
  <c r="J1018" i="11"/>
  <c r="L1323" i="11"/>
  <c r="J1346" i="11"/>
  <c r="C349" i="9"/>
  <c r="C353" i="9"/>
  <c r="C1234" i="2"/>
  <c r="C1242" i="2"/>
  <c r="C374" i="2"/>
  <c r="C366" i="2"/>
  <c r="C456" i="2"/>
  <c r="C464" i="2"/>
  <c r="C916" i="9"/>
  <c r="C920" i="9"/>
  <c r="C929" i="9"/>
  <c r="C104" i="11"/>
  <c r="C93" i="11"/>
  <c r="C116" i="11" s="1"/>
  <c r="C109" i="11"/>
  <c r="K71" i="7"/>
  <c r="L59" i="2"/>
  <c r="K855" i="2"/>
  <c r="J365" i="9"/>
  <c r="L342" i="9"/>
  <c r="I365" i="9"/>
  <c r="K72" i="2"/>
  <c r="L58" i="2"/>
  <c r="K1021" i="9"/>
  <c r="C518" i="9"/>
  <c r="C1333" i="9"/>
  <c r="C1343" i="9"/>
  <c r="C1217" i="9"/>
  <c r="C917" i="9"/>
  <c r="C925" i="9"/>
  <c r="C935" i="9"/>
  <c r="C837" i="9"/>
  <c r="C845" i="9"/>
  <c r="C855" i="9"/>
  <c r="C589" i="9"/>
  <c r="C597" i="9"/>
  <c r="C607" i="9"/>
  <c r="C509" i="9"/>
  <c r="C517" i="9"/>
  <c r="C527" i="9"/>
  <c r="C106" i="11"/>
  <c r="C139" i="11"/>
  <c r="C176" i="11"/>
  <c r="C196" i="11"/>
  <c r="C602" i="11"/>
  <c r="C721" i="11"/>
  <c r="C105" i="11"/>
  <c r="C154" i="11"/>
  <c r="C197" i="11"/>
  <c r="C187" i="11"/>
  <c r="C177" i="11"/>
  <c r="C607" i="11"/>
  <c r="C597" i="11"/>
  <c r="C712" i="11"/>
  <c r="C1003" i="9"/>
  <c r="C965" i="9"/>
  <c r="C645" i="9"/>
  <c r="C345" i="9"/>
  <c r="C292" i="7"/>
  <c r="C875" i="9"/>
  <c r="C893" i="9"/>
  <c r="C883" i="9"/>
  <c r="C895" i="9"/>
  <c r="C885" i="9"/>
  <c r="C877" i="9"/>
  <c r="C514" i="9"/>
  <c r="C1249" i="9"/>
  <c r="C652" i="2"/>
  <c r="C330" i="2"/>
  <c r="C1012" i="9"/>
  <c r="C450" i="7"/>
  <c r="C368" i="7"/>
  <c r="C929" i="2"/>
  <c r="C726" i="2"/>
  <c r="C571" i="7"/>
  <c r="C576" i="7"/>
  <c r="C560" i="7"/>
  <c r="C1070" i="2"/>
  <c r="C448" i="2"/>
  <c r="C522" i="11"/>
  <c r="C503" i="11"/>
  <c r="C526" i="11" s="1"/>
  <c r="C519" i="11"/>
  <c r="C512" i="11"/>
  <c r="I980" i="9"/>
  <c r="C1120" i="11"/>
  <c r="C1126" i="11"/>
  <c r="C1135" i="11"/>
  <c r="C1127" i="11"/>
  <c r="C1119" i="11"/>
  <c r="I539" i="7"/>
  <c r="I500" i="7"/>
  <c r="I422" i="7"/>
  <c r="I71" i="7"/>
  <c r="I1169" i="2"/>
  <c r="C835" i="2"/>
  <c r="C285" i="7"/>
  <c r="C731" i="2"/>
  <c r="I86" i="14"/>
  <c r="J86" i="14" s="1"/>
  <c r="M86" i="14" s="1"/>
  <c r="I88" i="14"/>
  <c r="J88" i="14" s="1"/>
  <c r="L65" i="2"/>
  <c r="C14" i="10"/>
  <c r="C14" i="35"/>
  <c r="H5" i="6"/>
  <c r="J1062" i="9"/>
  <c r="J72" i="2"/>
  <c r="J447" i="9"/>
  <c r="K461" i="7"/>
  <c r="C287" i="7"/>
  <c r="C1182" i="9"/>
  <c r="C1172" i="9"/>
  <c r="C1164" i="9"/>
  <c r="C1162" i="9"/>
  <c r="C1184" i="9"/>
  <c r="C1176" i="9"/>
  <c r="C1166" i="9"/>
  <c r="C727" i="11"/>
  <c r="C716" i="11"/>
  <c r="C725" i="11"/>
  <c r="C709" i="11"/>
  <c r="I621" i="2"/>
  <c r="L1241" i="11"/>
  <c r="J1264" i="11"/>
  <c r="L1118" i="11"/>
  <c r="J1141" i="11"/>
  <c r="C919" i="9"/>
  <c r="C927" i="9"/>
  <c r="C937" i="9"/>
  <c r="C94" i="11"/>
  <c r="C110" i="11"/>
  <c r="C729" i="11"/>
  <c r="I198" i="9"/>
  <c r="I19" i="9"/>
  <c r="C101" i="11"/>
  <c r="C728" i="11"/>
  <c r="C708" i="11"/>
  <c r="C731" i="11" s="1"/>
  <c r="C359" i="9"/>
  <c r="C298" i="7"/>
  <c r="C1170" i="9"/>
  <c r="I111" i="2"/>
  <c r="C724" i="2"/>
  <c r="C1086" i="2"/>
  <c r="C96" i="11"/>
  <c r="C137" i="11"/>
  <c r="C145" i="11"/>
  <c r="C134" i="11"/>
  <c r="C157" i="11" s="1"/>
  <c r="C142" i="11"/>
  <c r="C150" i="11"/>
  <c r="C151" i="11"/>
  <c r="I1349" i="9"/>
  <c r="I1144" i="9"/>
  <c r="C848" i="9"/>
  <c r="C842" i="9"/>
  <c r="C644" i="9"/>
  <c r="C641" i="9"/>
  <c r="C642" i="9"/>
  <c r="C647" i="9"/>
  <c r="C637" i="9"/>
  <c r="C629" i="9"/>
  <c r="C638" i="9"/>
  <c r="C646" i="9"/>
  <c r="C650" i="9"/>
  <c r="C649" i="9"/>
  <c r="C639" i="9"/>
  <c r="C631" i="9"/>
  <c r="C506" i="9"/>
  <c r="C524" i="9"/>
  <c r="C520" i="9"/>
  <c r="C519" i="9"/>
  <c r="C588" i="11"/>
  <c r="C596" i="11"/>
  <c r="C585" i="11"/>
  <c r="C608" i="11" s="1"/>
  <c r="C593" i="11"/>
  <c r="C601" i="11"/>
  <c r="C594" i="11"/>
  <c r="C1342" i="9"/>
  <c r="C1346" i="9"/>
  <c r="C1339" i="9"/>
  <c r="C1340" i="9"/>
  <c r="C1334" i="9"/>
  <c r="C1000" i="9"/>
  <c r="C1018" i="9"/>
  <c r="C1002" i="9"/>
  <c r="C1017" i="9"/>
  <c r="C1007" i="9"/>
  <c r="C999" i="9"/>
  <c r="C1010" i="9"/>
  <c r="C1014" i="9"/>
  <c r="C1016" i="9"/>
  <c r="C1019" i="9"/>
  <c r="C1009" i="9"/>
  <c r="C1001" i="9"/>
  <c r="C186" i="11"/>
  <c r="C194" i="11"/>
  <c r="C175" i="11"/>
  <c r="C198" i="11" s="1"/>
  <c r="C183" i="11"/>
  <c r="C191" i="11"/>
  <c r="C184" i="11"/>
  <c r="C594" i="9"/>
  <c r="C598" i="9"/>
  <c r="C588" i="9"/>
  <c r="C606" i="9"/>
  <c r="C608" i="9"/>
  <c r="C600" i="9"/>
  <c r="C601" i="9"/>
  <c r="C602" i="9"/>
  <c r="C445" i="7"/>
  <c r="C453" i="7"/>
  <c r="C440" i="7"/>
  <c r="C448" i="7"/>
  <c r="C456" i="7"/>
  <c r="C443" i="7"/>
  <c r="C451" i="7"/>
  <c r="C459" i="7"/>
  <c r="C446" i="7"/>
  <c r="C454" i="7"/>
  <c r="C363" i="7"/>
  <c r="C371" i="7"/>
  <c r="C379" i="7"/>
  <c r="C366" i="7"/>
  <c r="C374" i="7"/>
  <c r="C382" i="7"/>
  <c r="C369" i="7"/>
  <c r="C377" i="7"/>
  <c r="C364" i="7"/>
  <c r="C372" i="7"/>
  <c r="C380" i="7"/>
  <c r="C289" i="7"/>
  <c r="C727" i="2"/>
  <c r="C916" i="2"/>
  <c r="C932" i="2"/>
  <c r="C919" i="2"/>
  <c r="C927" i="2"/>
  <c r="C912" i="2"/>
  <c r="C928" i="2"/>
  <c r="C917" i="2"/>
  <c r="C925" i="2"/>
  <c r="L1200" i="11"/>
  <c r="J1223" i="11"/>
  <c r="C928" i="11"/>
  <c r="C916" i="11"/>
  <c r="C920" i="11"/>
  <c r="C913" i="11"/>
  <c r="C936" i="11" s="1"/>
  <c r="C921" i="11"/>
  <c r="C929" i="11"/>
  <c r="C922" i="11"/>
  <c r="K447" i="9"/>
  <c r="L442" i="7"/>
  <c r="J461" i="7"/>
  <c r="L1000" i="9"/>
  <c r="J1021" i="9"/>
  <c r="C428" i="11"/>
  <c r="C432" i="11"/>
  <c r="C425" i="11"/>
  <c r="C433" i="11"/>
  <c r="C441" i="11"/>
  <c r="C430" i="11"/>
  <c r="L208" i="7"/>
  <c r="J227" i="7"/>
  <c r="L1286" i="9"/>
  <c r="J1308" i="9"/>
  <c r="J980" i="9"/>
  <c r="L957" i="9"/>
  <c r="C436" i="11"/>
  <c r="J855" i="2"/>
  <c r="I1062" i="9"/>
  <c r="I26" i="9"/>
  <c r="C1086" i="9"/>
  <c r="C441" i="9"/>
  <c r="C878" i="2"/>
  <c r="I1013" i="2"/>
  <c r="C1156" i="2"/>
  <c r="C94" i="2"/>
  <c r="C809" i="11"/>
  <c r="I857" i="9"/>
  <c r="I775" i="9"/>
  <c r="I570" i="9"/>
  <c r="I529" i="9"/>
  <c r="I656" i="7"/>
  <c r="I578" i="7"/>
  <c r="I383" i="7"/>
  <c r="I344" i="7"/>
  <c r="I266" i="7"/>
  <c r="I1326" i="2"/>
  <c r="E1130" i="2"/>
  <c r="I777" i="2"/>
  <c r="I465" i="2"/>
  <c r="I426" i="2"/>
  <c r="I348" i="2"/>
  <c r="C1137" i="9"/>
  <c r="C1049" i="2"/>
  <c r="I582" i="2"/>
  <c r="C36" i="10"/>
  <c r="C35" i="35"/>
  <c r="L1263" i="11"/>
  <c r="L1119" i="11"/>
  <c r="L997" i="11"/>
  <c r="L1325" i="11"/>
  <c r="L1203" i="11"/>
  <c r="L1081" i="11"/>
  <c r="L959" i="11"/>
  <c r="L1287" i="11"/>
  <c r="L1165" i="11"/>
  <c r="L1049" i="11"/>
  <c r="L1378" i="11"/>
  <c r="L1253" i="11"/>
  <c r="L1125" i="11"/>
  <c r="L1003" i="11"/>
  <c r="L1331" i="11"/>
  <c r="L1209" i="11"/>
  <c r="L1088" i="11"/>
  <c r="L964" i="11"/>
  <c r="L1292" i="11"/>
  <c r="L1173" i="11"/>
  <c r="L1051" i="11"/>
  <c r="L1380" i="11"/>
  <c r="L1257" i="11"/>
  <c r="L1135" i="11"/>
  <c r="L1013" i="11"/>
  <c r="L1341" i="11"/>
  <c r="L1219" i="11"/>
  <c r="L1097" i="11"/>
  <c r="L975" i="11"/>
  <c r="L1303" i="11"/>
  <c r="L1159" i="11"/>
  <c r="J1182" i="11"/>
  <c r="L1181" i="11"/>
  <c r="L1037" i="11"/>
  <c r="L1366" i="11"/>
  <c r="L1243" i="11"/>
  <c r="L1121" i="11"/>
  <c r="L999" i="11"/>
  <c r="L1327" i="11"/>
  <c r="L1205" i="11"/>
  <c r="L1083" i="11"/>
  <c r="L967" i="11"/>
  <c r="L1295" i="11"/>
  <c r="L1171" i="11"/>
  <c r="L1043" i="11"/>
  <c r="L1372" i="11"/>
  <c r="L1249" i="11"/>
  <c r="L1127" i="11"/>
  <c r="L1006" i="11"/>
  <c r="L1334" i="11"/>
  <c r="L1210" i="11"/>
  <c r="L1091" i="11"/>
  <c r="L969" i="11"/>
  <c r="L1297" i="11"/>
  <c r="L1175" i="11"/>
  <c r="L1053" i="11"/>
  <c r="L1382" i="11"/>
  <c r="L1259" i="11"/>
  <c r="L1137" i="11"/>
  <c r="L1015" i="11"/>
  <c r="L1343" i="11"/>
  <c r="L1221" i="11"/>
  <c r="L1077" i="11"/>
  <c r="J1100" i="11"/>
  <c r="L1058" i="11"/>
  <c r="L1387" i="11"/>
  <c r="L1242" i="11"/>
  <c r="L1120" i="11"/>
  <c r="L998" i="11"/>
  <c r="L1326" i="11"/>
  <c r="L1204" i="11"/>
  <c r="L1082" i="11"/>
  <c r="L1288" i="11"/>
  <c r="L1172" i="11"/>
  <c r="L1048" i="11"/>
  <c r="L1377" i="11"/>
  <c r="L1248" i="11"/>
  <c r="L1126" i="11"/>
  <c r="L1004" i="11"/>
  <c r="L1332" i="11"/>
  <c r="L1211" i="11"/>
  <c r="L1087" i="11"/>
  <c r="L968" i="11"/>
  <c r="L1296" i="11"/>
  <c r="L1174" i="11"/>
  <c r="L1052" i="11"/>
  <c r="L1381" i="11"/>
  <c r="L1258" i="11"/>
  <c r="L1136" i="11"/>
  <c r="L1014" i="11"/>
  <c r="L1342" i="11"/>
  <c r="L1220" i="11"/>
  <c r="L1098" i="11"/>
  <c r="L1282" i="11"/>
  <c r="J1305" i="11"/>
  <c r="L970" i="9"/>
  <c r="L999" i="9"/>
  <c r="L1004" i="9"/>
  <c r="L1006" i="9"/>
  <c r="L1296" i="9"/>
  <c r="K227" i="7"/>
  <c r="L1288" i="9"/>
  <c r="L1299" i="9"/>
  <c r="L1307" i="9"/>
  <c r="C1359" i="2"/>
  <c r="C1351" i="2"/>
  <c r="C1355" i="2"/>
  <c r="C1347" i="2"/>
  <c r="C1363" i="2"/>
  <c r="L996" i="11"/>
  <c r="L1324" i="11"/>
  <c r="L1202" i="11"/>
  <c r="L1080" i="11"/>
  <c r="L1122" i="11"/>
  <c r="L1036" i="11"/>
  <c r="J1059" i="11"/>
  <c r="L1365" i="11"/>
  <c r="J1388" i="11"/>
  <c r="L131" i="7"/>
  <c r="L133" i="7"/>
  <c r="L58" i="7"/>
  <c r="L568" i="7"/>
  <c r="L141" i="7"/>
  <c r="L66" i="7"/>
  <c r="L576" i="7"/>
  <c r="L128" i="7"/>
  <c r="G32" i="32" s="1"/>
  <c r="J149" i="7"/>
  <c r="L354" i="9"/>
  <c r="L1041" i="9"/>
  <c r="L1044" i="9"/>
  <c r="L1049" i="9"/>
  <c r="L212" i="7"/>
  <c r="L220" i="7"/>
  <c r="L441" i="7"/>
  <c r="L132" i="7"/>
  <c r="L57" i="7"/>
  <c r="L136" i="7"/>
  <c r="L61" i="7"/>
  <c r="L140" i="7"/>
  <c r="L65" i="7"/>
  <c r="L144" i="7"/>
  <c r="L69" i="7"/>
  <c r="L148" i="7"/>
  <c r="L1290" i="9"/>
  <c r="L961" i="9"/>
  <c r="L972" i="9"/>
  <c r="L428" i="9"/>
  <c r="L438" i="9"/>
  <c r="L446" i="9"/>
  <c r="L209" i="7"/>
  <c r="L217" i="7"/>
  <c r="L225" i="7"/>
  <c r="L974" i="9"/>
  <c r="L429" i="9"/>
  <c r="L439" i="9"/>
  <c r="L343" i="9"/>
  <c r="L352" i="9"/>
  <c r="L362" i="9"/>
  <c r="L562" i="7"/>
  <c r="L446" i="7"/>
  <c r="L566" i="7"/>
  <c r="L450" i="7"/>
  <c r="L570" i="7"/>
  <c r="L454" i="7"/>
  <c r="L574" i="7"/>
  <c r="L458" i="7"/>
  <c r="J578" i="7"/>
  <c r="L557" i="7"/>
  <c r="L345" i="9"/>
  <c r="L356" i="9"/>
  <c r="L364" i="9"/>
  <c r="L410" i="2"/>
  <c r="L844" i="2"/>
  <c r="L851" i="2"/>
  <c r="L346" i="9"/>
  <c r="L361" i="9"/>
  <c r="K1062" i="9"/>
  <c r="L430" i="9"/>
  <c r="L440" i="9"/>
  <c r="L838" i="2"/>
  <c r="L841" i="2"/>
  <c r="L421" i="2"/>
  <c r="L854" i="2"/>
  <c r="L975" i="9"/>
  <c r="K1141" i="11"/>
  <c r="K1059" i="11"/>
  <c r="K1264" i="11"/>
  <c r="L954" i="11"/>
  <c r="J977" i="11"/>
  <c r="K1305" i="11"/>
  <c r="F185" i="6"/>
  <c r="AF185" i="6" s="1"/>
  <c r="N130" i="31"/>
  <c r="J125" i="31"/>
  <c r="L99" i="31"/>
  <c r="L125" i="31" s="1"/>
  <c r="L210" i="7"/>
  <c r="L218" i="7"/>
  <c r="L226" i="7"/>
  <c r="L559" i="7"/>
  <c r="L443" i="7"/>
  <c r="L55" i="7"/>
  <c r="L134" i="7"/>
  <c r="L59" i="7"/>
  <c r="L138" i="7"/>
  <c r="L63" i="7"/>
  <c r="L142" i="7"/>
  <c r="L67" i="7"/>
  <c r="L146" i="7"/>
  <c r="J71" i="7"/>
  <c r="L50" i="7"/>
  <c r="L963" i="9"/>
  <c r="L976" i="11"/>
  <c r="L1304" i="11"/>
  <c r="K1018" i="11"/>
  <c r="K1346" i="11"/>
  <c r="L958" i="11"/>
  <c r="L1000" i="11"/>
  <c r="L1328" i="11"/>
  <c r="L1206" i="11"/>
  <c r="L1090" i="11"/>
  <c r="L966" i="11"/>
  <c r="L1294" i="11"/>
  <c r="L1166" i="11"/>
  <c r="L1044" i="11"/>
  <c r="L1373" i="11"/>
  <c r="L1250" i="11"/>
  <c r="L1129" i="11"/>
  <c r="L1005" i="11"/>
  <c r="L1333" i="11"/>
  <c r="L1214" i="11"/>
  <c r="L1092" i="11"/>
  <c r="L970" i="11"/>
  <c r="L1298" i="11"/>
  <c r="L1176" i="11"/>
  <c r="L1054" i="11"/>
  <c r="L1383" i="11"/>
  <c r="L1260" i="11"/>
  <c r="L1138" i="11"/>
  <c r="L1016" i="11"/>
  <c r="L1344" i="11"/>
  <c r="K1388" i="11"/>
  <c r="L1051" i="9"/>
  <c r="L1016" i="9"/>
  <c r="L1019" i="9"/>
  <c r="L408" i="2"/>
  <c r="K149" i="7"/>
  <c r="L1304" i="9"/>
  <c r="L436" i="9"/>
  <c r="L405" i="2"/>
  <c r="J426" i="2"/>
  <c r="L836" i="2"/>
  <c r="L850" i="2"/>
  <c r="L853" i="2"/>
  <c r="L1297" i="9"/>
  <c r="K578" i="7"/>
  <c r="L427" i="9"/>
  <c r="L441" i="9"/>
  <c r="L834" i="2"/>
  <c r="O12" i="2"/>
  <c r="L36" i="2" s="1"/>
  <c r="L406" i="2"/>
  <c r="L958" i="9"/>
  <c r="L966" i="9"/>
  <c r="L839" i="2"/>
  <c r="L414" i="2"/>
  <c r="L845" i="2"/>
  <c r="L417" i="2"/>
  <c r="L419" i="2"/>
  <c r="L852" i="2"/>
  <c r="L71" i="2"/>
  <c r="L1045" i="9"/>
  <c r="L1012" i="9"/>
  <c r="L1014" i="9"/>
  <c r="L1057" i="9"/>
  <c r="L1059" i="9"/>
  <c r="L1061" i="9"/>
  <c r="L1291" i="9"/>
  <c r="L1302" i="9"/>
  <c r="L344" i="9"/>
  <c r="L353" i="9"/>
  <c r="L363" i="9"/>
  <c r="L960" i="9"/>
  <c r="L979" i="9"/>
  <c r="I1308" i="9"/>
  <c r="I1390" i="9"/>
  <c r="I1103" i="9"/>
  <c r="I898" i="9"/>
  <c r="I734" i="9"/>
  <c r="I324" i="9"/>
  <c r="I5" i="6"/>
  <c r="C15" i="35"/>
  <c r="K977" i="11"/>
  <c r="X196" i="6"/>
  <c r="K1223" i="11"/>
  <c r="K1100" i="11"/>
  <c r="L956" i="11"/>
  <c r="L962" i="11"/>
  <c r="L214" i="7"/>
  <c r="L222" i="7"/>
  <c r="L51" i="7"/>
  <c r="L53" i="7"/>
  <c r="L561" i="7"/>
  <c r="L445" i="7"/>
  <c r="L565" i="7"/>
  <c r="L449" i="7"/>
  <c r="L569" i="7"/>
  <c r="L453" i="7"/>
  <c r="L573" i="7"/>
  <c r="L457" i="7"/>
  <c r="L577" i="7"/>
  <c r="L1140" i="11"/>
  <c r="K1182" i="11"/>
  <c r="L1244" i="11"/>
  <c r="L1286" i="11"/>
  <c r="L1164" i="11"/>
  <c r="L1042" i="11"/>
  <c r="L1371" i="11"/>
  <c r="L1254" i="11"/>
  <c r="L1130" i="11"/>
  <c r="L1002" i="11"/>
  <c r="L1330" i="11"/>
  <c r="L1208" i="11"/>
  <c r="L1086" i="11"/>
  <c r="L965" i="11"/>
  <c r="L1293" i="11"/>
  <c r="L1169" i="11"/>
  <c r="L1050" i="11"/>
  <c r="L1379" i="11"/>
  <c r="L1256" i="11"/>
  <c r="L1134" i="11"/>
  <c r="L1012" i="11"/>
  <c r="L1340" i="11"/>
  <c r="L1218" i="11"/>
  <c r="L1096" i="11"/>
  <c r="L974" i="11"/>
  <c r="L1302" i="11"/>
  <c r="L1180" i="11"/>
  <c r="L1052" i="9"/>
  <c r="L437" i="9"/>
  <c r="L1018" i="9"/>
  <c r="L1020" i="9"/>
  <c r="L223" i="7"/>
  <c r="L1300" i="9"/>
  <c r="L969" i="9"/>
  <c r="K980" i="9"/>
  <c r="L56" i="7"/>
  <c r="L962" i="9"/>
  <c r="L973" i="9"/>
  <c r="K365" i="9"/>
  <c r="L840" i="2"/>
  <c r="L413" i="2"/>
  <c r="L415" i="2"/>
  <c r="L846" i="2"/>
  <c r="L420" i="2"/>
  <c r="L423" i="2"/>
  <c r="L347" i="9"/>
  <c r="L1048" i="9"/>
  <c r="L1013" i="9"/>
  <c r="L1015" i="9"/>
  <c r="L1058" i="9"/>
  <c r="L1060" i="9"/>
  <c r="L1287" i="9"/>
  <c r="L1295" i="9"/>
  <c r="L1306" i="9"/>
  <c r="K1473" i="9"/>
  <c r="K1247" i="2"/>
  <c r="K936" i="11"/>
  <c r="K500" i="7"/>
  <c r="L1244" i="9"/>
  <c r="L1267" i="9" s="1"/>
  <c r="J1267" i="9"/>
  <c r="K116" i="9"/>
  <c r="L626" i="11"/>
  <c r="L649" i="11" s="1"/>
  <c r="J649" i="11"/>
  <c r="L284" i="7"/>
  <c r="J305" i="7"/>
  <c r="L167" i="7"/>
  <c r="L188" i="7" s="1"/>
  <c r="J188" i="7"/>
  <c r="L383" i="9"/>
  <c r="L406" i="9" s="1"/>
  <c r="J406" i="9"/>
  <c r="K731" i="11"/>
  <c r="K738" i="2"/>
  <c r="K266" i="7"/>
  <c r="K1404" i="2"/>
  <c r="K539" i="7"/>
  <c r="K15" i="11"/>
  <c r="K17" i="11"/>
  <c r="K19" i="11"/>
  <c r="K21" i="11"/>
  <c r="K23" i="11"/>
  <c r="K25" i="11"/>
  <c r="K27" i="11"/>
  <c r="K29" i="11"/>
  <c r="K31" i="11"/>
  <c r="K33" i="11"/>
  <c r="K10" i="11"/>
  <c r="K939" i="9"/>
  <c r="K699" i="2"/>
  <c r="K1169" i="2"/>
  <c r="K15" i="7"/>
  <c r="K17" i="7"/>
  <c r="K19" i="7"/>
  <c r="K21" i="7"/>
  <c r="K23" i="7"/>
  <c r="K25" i="7"/>
  <c r="K10" i="7"/>
  <c r="K27" i="7"/>
  <c r="K29" i="7"/>
  <c r="K31" i="7"/>
  <c r="B131" i="6"/>
  <c r="N1272" i="9"/>
  <c r="F74" i="6"/>
  <c r="AF74" i="6" s="1"/>
  <c r="N310" i="7"/>
  <c r="K110" i="6"/>
  <c r="AF110" i="6" s="1"/>
  <c r="N411" i="9"/>
  <c r="L444" i="2"/>
  <c r="L465" i="2" s="1"/>
  <c r="J465" i="2"/>
  <c r="K31" i="6"/>
  <c r="AF31" i="6" s="1"/>
  <c r="K690" i="11"/>
  <c r="K12" i="11"/>
  <c r="K110" i="7"/>
  <c r="K12" i="7"/>
  <c r="K813" i="11"/>
  <c r="K660" i="2"/>
  <c r="K1432" i="9"/>
  <c r="K14" i="11"/>
  <c r="K16" i="11"/>
  <c r="K18" i="11"/>
  <c r="K20" i="11"/>
  <c r="K22" i="11"/>
  <c r="K24" i="11"/>
  <c r="K26" i="11"/>
  <c r="K28" i="11"/>
  <c r="K30" i="11"/>
  <c r="K32" i="11"/>
  <c r="K13" i="11"/>
  <c r="K14" i="7"/>
  <c r="K16" i="7"/>
  <c r="K18" i="7"/>
  <c r="K20" i="7"/>
  <c r="K22" i="7"/>
  <c r="K24" i="7"/>
  <c r="K13" i="7"/>
  <c r="K28" i="7"/>
  <c r="K30" i="7"/>
  <c r="K26" i="7"/>
  <c r="K1365" i="2"/>
  <c r="I96" i="20"/>
  <c r="J96" i="20" s="1"/>
  <c r="I95" i="20"/>
  <c r="J95" i="20" s="1"/>
  <c r="J94" i="20"/>
  <c r="F96" i="20"/>
  <c r="G96" i="20" s="1"/>
  <c r="F95" i="20"/>
  <c r="G95" i="20" s="1"/>
  <c r="F94" i="20"/>
  <c r="G94" i="20" s="1"/>
  <c r="I1432" i="9"/>
  <c r="C532" i="7"/>
  <c r="C524" i="7"/>
  <c r="C537" i="7"/>
  <c r="C529" i="7"/>
  <c r="C521" i="7"/>
  <c r="C149" i="11"/>
  <c r="C141" i="11"/>
  <c r="C840" i="9"/>
  <c r="C850" i="9"/>
  <c r="C836" i="9"/>
  <c r="C854" i="9"/>
  <c r="C844" i="9"/>
  <c r="C676" i="9"/>
  <c r="C686" i="9"/>
  <c r="C672" i="9"/>
  <c r="C690" i="9"/>
  <c r="C680" i="9"/>
  <c r="C508" i="9"/>
  <c r="C522" i="9"/>
  <c r="C512" i="9"/>
  <c r="C231" i="11"/>
  <c r="C223" i="11"/>
  <c r="C600" i="11"/>
  <c r="C592" i="11"/>
  <c r="C887" i="11"/>
  <c r="C879" i="11"/>
  <c r="C147" i="9"/>
  <c r="C148" i="9"/>
  <c r="C150" i="9"/>
  <c r="C152" i="9"/>
  <c r="C154" i="9"/>
  <c r="C149" i="9"/>
  <c r="C151" i="9"/>
  <c r="C153" i="9"/>
  <c r="C155" i="9"/>
  <c r="C156" i="9"/>
  <c r="C190" i="11"/>
  <c r="C182" i="11"/>
  <c r="C590" i="9"/>
  <c r="C604" i="9"/>
  <c r="C841" i="2"/>
  <c r="C849" i="2"/>
  <c r="C845" i="2"/>
  <c r="C837" i="2"/>
  <c r="C853" i="2"/>
  <c r="C1043" i="2"/>
  <c r="C1035" i="2"/>
  <c r="C1051" i="2"/>
  <c r="C914" i="2"/>
  <c r="C922" i="2"/>
  <c r="C930" i="2"/>
  <c r="C918" i="2"/>
  <c r="C926" i="2"/>
  <c r="C1211" i="9"/>
  <c r="C115" i="11"/>
  <c r="C111" i="11"/>
  <c r="C107" i="11"/>
  <c r="C103" i="11"/>
  <c r="C99" i="11"/>
  <c r="C95" i="11"/>
  <c r="C361" i="11"/>
  <c r="C357" i="11"/>
  <c r="C353" i="11"/>
  <c r="C349" i="11"/>
  <c r="C345" i="11"/>
  <c r="C341" i="11"/>
  <c r="C525" i="11"/>
  <c r="C521" i="11"/>
  <c r="C517" i="11"/>
  <c r="C513" i="11"/>
  <c r="C509" i="11"/>
  <c r="C505" i="11"/>
  <c r="C730" i="11"/>
  <c r="C726" i="11"/>
  <c r="C722" i="11"/>
  <c r="C718" i="11"/>
  <c r="C714" i="11"/>
  <c r="C710" i="11"/>
  <c r="C812" i="11"/>
  <c r="C808" i="11"/>
  <c r="C804" i="11"/>
  <c r="C800" i="11"/>
  <c r="C796" i="11"/>
  <c r="C792" i="11"/>
  <c r="C1140" i="11"/>
  <c r="C1136" i="11"/>
  <c r="C1132" i="11"/>
  <c r="C1128" i="11"/>
  <c r="C1124" i="11"/>
  <c r="C764" i="9"/>
  <c r="C478" i="9"/>
  <c r="C314" i="9"/>
  <c r="C272" i="9"/>
  <c r="C65" i="9"/>
  <c r="C961" i="9"/>
  <c r="C971" i="9"/>
  <c r="C55" i="9"/>
  <c r="C63" i="9"/>
  <c r="C928" i="9"/>
  <c r="C128" i="7"/>
  <c r="C133" i="7"/>
  <c r="C137" i="7"/>
  <c r="C141" i="7"/>
  <c r="C145" i="7"/>
  <c r="C471" i="9"/>
  <c r="C481" i="9"/>
  <c r="C427" i="9"/>
  <c r="C435" i="9"/>
  <c r="C385" i="9"/>
  <c r="C389" i="9"/>
  <c r="C393" i="9"/>
  <c r="C399" i="9"/>
  <c r="C403" i="9"/>
  <c r="C303" i="9"/>
  <c r="C311" i="9"/>
  <c r="C321" i="9"/>
  <c r="C179" i="9"/>
  <c r="C189" i="9"/>
  <c r="I1226" i="9"/>
  <c r="C934" i="9"/>
  <c r="C924" i="9"/>
  <c r="C770" i="9"/>
  <c r="C760" i="9"/>
  <c r="C658" i="2"/>
  <c r="C654" i="2"/>
  <c r="C650" i="2"/>
  <c r="C646" i="2"/>
  <c r="C642" i="2"/>
  <c r="C1009" i="2"/>
  <c r="C1005" i="2"/>
  <c r="C1001" i="2"/>
  <c r="C997" i="2"/>
  <c r="C892" i="2"/>
  <c r="C888" i="2"/>
  <c r="C884" i="2"/>
  <c r="C880" i="2"/>
  <c r="C876" i="2"/>
  <c r="C344" i="2"/>
  <c r="C340" i="2"/>
  <c r="C336" i="2"/>
  <c r="C332" i="2"/>
  <c r="I504" i="2"/>
  <c r="C69" i="9"/>
  <c r="C538" i="7"/>
  <c r="C534" i="7"/>
  <c r="C530" i="7"/>
  <c r="C526" i="7"/>
  <c r="C522" i="7"/>
  <c r="C518" i="7"/>
  <c r="C535" i="7"/>
  <c r="C531" i="7"/>
  <c r="C527" i="7"/>
  <c r="C523" i="7"/>
  <c r="C1305" i="2"/>
  <c r="C1148" i="2"/>
  <c r="C756" i="2"/>
  <c r="I1404" i="2"/>
  <c r="C506" i="11"/>
  <c r="C711" i="11"/>
  <c r="I406" i="9"/>
  <c r="C1336" i="9"/>
  <c r="I1247" i="2"/>
  <c r="I387" i="2"/>
  <c r="I894" i="2"/>
  <c r="C1332" i="9"/>
  <c r="C142" i="9"/>
  <c r="I1109" i="2"/>
  <c r="I1130" i="2" s="1"/>
  <c r="I816" i="2"/>
  <c r="I699" i="2"/>
  <c r="C518" i="11"/>
  <c r="C510" i="11"/>
  <c r="C954" i="2"/>
  <c r="C951" i="2"/>
  <c r="C956" i="2"/>
  <c r="C957" i="2"/>
  <c r="C958" i="2"/>
  <c r="C959" i="2"/>
  <c r="C961" i="2"/>
  <c r="C962" i="2"/>
  <c r="C963" i="2"/>
  <c r="C965" i="2"/>
  <c r="C967" i="2"/>
  <c r="C969" i="2"/>
  <c r="C952" i="2"/>
  <c r="C955" i="2"/>
  <c r="C964" i="2"/>
  <c r="C968" i="2"/>
  <c r="C970" i="2"/>
  <c r="C971" i="2"/>
  <c r="C953" i="2"/>
  <c r="C966" i="2"/>
  <c r="C960" i="2"/>
  <c r="C922" i="9"/>
  <c r="C932" i="9"/>
  <c r="C918" i="9"/>
  <c r="C936" i="9"/>
  <c r="C926" i="9"/>
  <c r="C758" i="9"/>
  <c r="C768" i="9"/>
  <c r="C754" i="9"/>
  <c r="C772" i="9"/>
  <c r="C762" i="9"/>
  <c r="C108" i="11"/>
  <c r="C100" i="11"/>
  <c r="C354" i="11"/>
  <c r="C346" i="11"/>
  <c r="C723" i="11"/>
  <c r="C715" i="11"/>
  <c r="C805" i="11"/>
  <c r="C797" i="11"/>
  <c r="C134" i="7"/>
  <c r="C138" i="7"/>
  <c r="C142" i="7"/>
  <c r="C146" i="7"/>
  <c r="C132" i="7"/>
  <c r="C136" i="7"/>
  <c r="C140" i="7"/>
  <c r="C144" i="7"/>
  <c r="C148" i="7"/>
  <c r="G34" i="11"/>
  <c r="E34" i="11"/>
  <c r="C467" i="9"/>
  <c r="C475" i="9"/>
  <c r="C307" i="9"/>
  <c r="C32" i="7"/>
  <c r="I1286" i="2"/>
  <c r="I1208" i="2"/>
  <c r="I1075" i="2"/>
  <c r="I1091" i="2" s="1"/>
  <c r="I85" i="15"/>
  <c r="J85" i="15" s="1"/>
  <c r="I84" i="15"/>
  <c r="J84" i="15" s="1"/>
  <c r="I83" i="15"/>
  <c r="J83" i="15" s="1"/>
  <c r="I82" i="15"/>
  <c r="J82" i="15" s="1"/>
  <c r="I81" i="15"/>
  <c r="J81" i="15" s="1"/>
  <c r="I77" i="15"/>
  <c r="J77" i="15" s="1"/>
  <c r="I74" i="15"/>
  <c r="J74" i="15" s="1"/>
  <c r="I75" i="15"/>
  <c r="J75" i="15" s="1"/>
  <c r="I76" i="15"/>
  <c r="J76" i="15" s="1"/>
  <c r="I73" i="15"/>
  <c r="J73" i="15" s="1"/>
  <c r="I79" i="15"/>
  <c r="J79" i="15" s="1"/>
  <c r="I88" i="15"/>
  <c r="J88" i="15" s="1"/>
  <c r="I86" i="15"/>
  <c r="J86" i="15" s="1"/>
  <c r="L86" i="15" s="1"/>
  <c r="I78" i="15"/>
  <c r="J78" i="15" s="1"/>
  <c r="I75" i="20"/>
  <c r="J75" i="20" s="1"/>
  <c r="I78" i="20"/>
  <c r="J78" i="20" s="1"/>
  <c r="I80" i="20"/>
  <c r="J80" i="20" s="1"/>
  <c r="I82" i="20"/>
  <c r="J82" i="20" s="1"/>
  <c r="I84" i="20"/>
  <c r="J84" i="20" s="1"/>
  <c r="I86" i="20"/>
  <c r="J86" i="20" s="1"/>
  <c r="I76" i="20"/>
  <c r="J76" i="20" s="1"/>
  <c r="I81" i="20"/>
  <c r="J81" i="20" s="1"/>
  <c r="I85" i="20"/>
  <c r="J85" i="20" s="1"/>
  <c r="I74" i="20"/>
  <c r="J74" i="20" s="1"/>
  <c r="I79" i="20"/>
  <c r="J79" i="20" s="1"/>
  <c r="I83" i="20"/>
  <c r="J83" i="20" s="1"/>
  <c r="I73" i="20"/>
  <c r="J73" i="20" s="1"/>
  <c r="C1410" i="9"/>
  <c r="C1412" i="9"/>
  <c r="C1414" i="9"/>
  <c r="C1416" i="9"/>
  <c r="C1418" i="9"/>
  <c r="C1420" i="9"/>
  <c r="C1422" i="9"/>
  <c r="C1424" i="9"/>
  <c r="C1426" i="9"/>
  <c r="C1428" i="9"/>
  <c r="C1430" i="9"/>
  <c r="C1409" i="9"/>
  <c r="C1413" i="9"/>
  <c r="C1417" i="9"/>
  <c r="C1421" i="9"/>
  <c r="C1425" i="9"/>
  <c r="C1429" i="9"/>
  <c r="C1411" i="9"/>
  <c r="C1415" i="9"/>
  <c r="C1419" i="9"/>
  <c r="C1423" i="9"/>
  <c r="C1427" i="9"/>
  <c r="C1431" i="9"/>
  <c r="F73" i="13"/>
  <c r="G73" i="13" s="1"/>
  <c r="F81" i="13"/>
  <c r="G81" i="13" s="1"/>
  <c r="N81" i="13" s="1"/>
  <c r="F74" i="13"/>
  <c r="G74" i="13" s="1"/>
  <c r="F75" i="13"/>
  <c r="G75" i="13" s="1"/>
  <c r="F76" i="13"/>
  <c r="G76" i="13" s="1"/>
  <c r="F77" i="13"/>
  <c r="G77" i="13" s="1"/>
  <c r="F78" i="13"/>
  <c r="G78" i="13" s="1"/>
  <c r="F80" i="13"/>
  <c r="G80" i="13" s="1"/>
  <c r="F87" i="14"/>
  <c r="G87" i="14" s="1"/>
  <c r="F85" i="14"/>
  <c r="G85" i="14" s="1"/>
  <c r="F84" i="14"/>
  <c r="G84" i="14" s="1"/>
  <c r="F81" i="14"/>
  <c r="G81" i="14" s="1"/>
  <c r="F80" i="14"/>
  <c r="G80" i="14" s="1"/>
  <c r="F76" i="14"/>
  <c r="G76" i="14" s="1"/>
  <c r="F75" i="14"/>
  <c r="G75" i="14" s="1"/>
  <c r="M75" i="14" s="1"/>
  <c r="O75" i="14" s="1"/>
  <c r="F79" i="14"/>
  <c r="G79" i="14" s="1"/>
  <c r="F82" i="14"/>
  <c r="G82" i="14" s="1"/>
  <c r="F77" i="14"/>
  <c r="G77" i="14" s="1"/>
  <c r="C53" i="11"/>
  <c r="C55" i="11"/>
  <c r="C57" i="11"/>
  <c r="C59" i="11"/>
  <c r="C61" i="11"/>
  <c r="C63" i="11"/>
  <c r="C65" i="11"/>
  <c r="C67" i="11"/>
  <c r="C69" i="11"/>
  <c r="C71" i="11"/>
  <c r="C73" i="11"/>
  <c r="C54" i="11"/>
  <c r="C58" i="11"/>
  <c r="C62" i="11"/>
  <c r="C66" i="11"/>
  <c r="C70" i="11"/>
  <c r="C74" i="11"/>
  <c r="C56" i="11"/>
  <c r="C64" i="11"/>
  <c r="C72" i="11"/>
  <c r="C52" i="11"/>
  <c r="C75" i="11" s="1"/>
  <c r="C60" i="11"/>
  <c r="C68" i="11"/>
  <c r="C132" i="2"/>
  <c r="C130" i="2"/>
  <c r="C134" i="2"/>
  <c r="C136" i="2"/>
  <c r="C138" i="2"/>
  <c r="C139" i="2"/>
  <c r="C140" i="2"/>
  <c r="C142" i="2"/>
  <c r="C144" i="2"/>
  <c r="C146" i="2"/>
  <c r="C148" i="2"/>
  <c r="C129" i="2"/>
  <c r="C133" i="2"/>
  <c r="C135" i="2"/>
  <c r="C137" i="2"/>
  <c r="C141" i="2"/>
  <c r="C143" i="2"/>
  <c r="C149" i="2"/>
  <c r="C145" i="2"/>
  <c r="C147" i="2"/>
  <c r="C1297" i="9"/>
  <c r="C1288" i="9"/>
  <c r="C1292" i="9"/>
  <c r="C1296" i="9"/>
  <c r="C1302" i="9"/>
  <c r="C1306" i="9"/>
  <c r="C1298" i="9"/>
  <c r="C1286" i="9"/>
  <c r="C1294" i="9"/>
  <c r="C1304" i="9"/>
  <c r="C1290" i="9"/>
  <c r="C1300" i="9"/>
  <c r="C1215" i="9"/>
  <c r="C1206" i="9"/>
  <c r="C1210" i="9"/>
  <c r="C1214" i="9"/>
  <c r="C1220" i="9"/>
  <c r="C1224" i="9"/>
  <c r="C1216" i="9"/>
  <c r="C1208" i="9"/>
  <c r="C1218" i="9"/>
  <c r="C1204" i="9"/>
  <c r="C1212" i="9"/>
  <c r="C1222" i="9"/>
  <c r="E34" i="9"/>
  <c r="I13" i="9"/>
  <c r="X84" i="6"/>
  <c r="D171" i="2"/>
  <c r="H171" i="2" s="1"/>
  <c r="K171" i="2" s="1"/>
  <c r="E171" i="2"/>
  <c r="I171" i="2" s="1"/>
  <c r="C1040" i="9"/>
  <c r="C1042" i="9"/>
  <c r="C1044" i="9"/>
  <c r="C1046" i="9"/>
  <c r="C1050" i="9"/>
  <c r="C1054" i="9"/>
  <c r="C1056" i="9"/>
  <c r="C1058" i="9"/>
  <c r="C1060" i="9"/>
  <c r="C1051" i="9"/>
  <c r="C1048" i="9"/>
  <c r="C1045" i="9"/>
  <c r="C794" i="9"/>
  <c r="C798" i="9"/>
  <c r="C802" i="9"/>
  <c r="C808" i="9"/>
  <c r="C812" i="9"/>
  <c r="C805" i="9"/>
  <c r="C800" i="9"/>
  <c r="C810" i="9"/>
  <c r="C796" i="9"/>
  <c r="C804" i="9"/>
  <c r="C814" i="9"/>
  <c r="G32" i="7"/>
  <c r="C970" i="9"/>
  <c r="C958" i="9"/>
  <c r="C962" i="9"/>
  <c r="C966" i="9"/>
  <c r="C972" i="9"/>
  <c r="C976" i="9"/>
  <c r="C964" i="9"/>
  <c r="C974" i="9"/>
  <c r="C969" i="9"/>
  <c r="C960" i="9"/>
  <c r="C968" i="9"/>
  <c r="C978" i="9"/>
  <c r="C105" i="9"/>
  <c r="C93" i="9"/>
  <c r="C97" i="9"/>
  <c r="C101" i="9"/>
  <c r="C107" i="9"/>
  <c r="C111" i="9"/>
  <c r="C115" i="9"/>
  <c r="C95" i="9"/>
  <c r="C99" i="9"/>
  <c r="C103" i="9"/>
  <c r="C109" i="9"/>
  <c r="C113" i="9"/>
  <c r="C355" i="9"/>
  <c r="C342" i="9"/>
  <c r="C346" i="9"/>
  <c r="C350" i="9"/>
  <c r="C356" i="9"/>
  <c r="C360" i="9"/>
  <c r="C364" i="9"/>
  <c r="C344" i="9"/>
  <c r="C348" i="9"/>
  <c r="C352" i="9"/>
  <c r="C358" i="9"/>
  <c r="C362" i="9"/>
  <c r="C273" i="9"/>
  <c r="C274" i="9"/>
  <c r="C278" i="9"/>
  <c r="C282" i="9"/>
  <c r="C276" i="9"/>
  <c r="C280" i="9"/>
  <c r="C1256" i="9"/>
  <c r="C1246" i="9"/>
  <c r="C1250" i="9"/>
  <c r="C1254" i="9"/>
  <c r="C1260" i="9"/>
  <c r="C1264" i="9"/>
  <c r="C1248" i="9"/>
  <c r="C1258" i="9"/>
  <c r="C1266" i="9"/>
  <c r="C1244" i="9"/>
  <c r="C1252" i="9"/>
  <c r="C1262" i="9"/>
  <c r="C559" i="9"/>
  <c r="C548" i="9"/>
  <c r="C552" i="9"/>
  <c r="C556" i="9"/>
  <c r="C562" i="9"/>
  <c r="C566" i="9"/>
  <c r="C550" i="9"/>
  <c r="C558" i="9"/>
  <c r="C568" i="9"/>
  <c r="C554" i="9"/>
  <c r="C564" i="9"/>
  <c r="C436" i="9"/>
  <c r="C426" i="9"/>
  <c r="C430" i="9"/>
  <c r="C434" i="9"/>
  <c r="C440" i="9"/>
  <c r="C444" i="9"/>
  <c r="C424" i="9"/>
  <c r="C428" i="9"/>
  <c r="C432" i="9"/>
  <c r="C438" i="9"/>
  <c r="C442" i="9"/>
  <c r="C446" i="9"/>
  <c r="C187" i="9"/>
  <c r="C176" i="9"/>
  <c r="C180" i="9"/>
  <c r="C184" i="9"/>
  <c r="C190" i="9"/>
  <c r="C194" i="9"/>
  <c r="C178" i="9"/>
  <c r="C182" i="9"/>
  <c r="C186" i="9"/>
  <c r="C192" i="9"/>
  <c r="C196" i="9"/>
  <c r="C1266" i="2"/>
  <c r="C1268" i="2"/>
  <c r="C1270" i="2"/>
  <c r="C1272" i="2"/>
  <c r="C1274" i="2"/>
  <c r="C1276" i="2"/>
  <c r="C1278" i="2"/>
  <c r="C1280" i="2"/>
  <c r="C1282" i="2"/>
  <c r="C1284" i="2"/>
  <c r="C1267" i="2"/>
  <c r="C1271" i="2"/>
  <c r="C1275" i="2"/>
  <c r="C1279" i="2"/>
  <c r="C1283" i="2"/>
  <c r="C1188" i="2"/>
  <c r="C1190" i="2"/>
  <c r="C1192" i="2"/>
  <c r="C1194" i="2"/>
  <c r="C1196" i="2"/>
  <c r="C1198" i="2"/>
  <c r="C1200" i="2"/>
  <c r="C1202" i="2"/>
  <c r="C1204" i="2"/>
  <c r="C1206" i="2"/>
  <c r="C1189" i="2"/>
  <c r="C1193" i="2"/>
  <c r="C1197" i="2"/>
  <c r="C1201" i="2"/>
  <c r="C1205" i="2"/>
  <c r="C1110" i="2"/>
  <c r="C1112" i="2"/>
  <c r="C1114" i="2"/>
  <c r="C1116" i="2"/>
  <c r="C1118" i="2"/>
  <c r="C1120" i="2"/>
  <c r="C1122" i="2"/>
  <c r="C1124" i="2"/>
  <c r="C1126" i="2"/>
  <c r="C1128" i="2"/>
  <c r="C1111" i="2"/>
  <c r="C1115" i="2"/>
  <c r="C1119" i="2"/>
  <c r="C1123" i="2"/>
  <c r="C1127" i="2"/>
  <c r="C796" i="2"/>
  <c r="C798" i="2"/>
  <c r="C800" i="2"/>
  <c r="C802" i="2"/>
  <c r="C804" i="2"/>
  <c r="C806" i="2"/>
  <c r="C808" i="2"/>
  <c r="C810" i="2"/>
  <c r="C812" i="2"/>
  <c r="C814" i="2"/>
  <c r="C797" i="2"/>
  <c r="C801" i="2"/>
  <c r="C805" i="2"/>
  <c r="C809" i="2"/>
  <c r="C813" i="2"/>
  <c r="C679" i="2"/>
  <c r="C681" i="2"/>
  <c r="C683" i="2"/>
  <c r="C685" i="2"/>
  <c r="C687" i="2"/>
  <c r="C689" i="2"/>
  <c r="C691" i="2"/>
  <c r="C693" i="2"/>
  <c r="C695" i="2"/>
  <c r="C697" i="2"/>
  <c r="C680" i="2"/>
  <c r="C684" i="2"/>
  <c r="C688" i="2"/>
  <c r="C692" i="2"/>
  <c r="C696" i="2"/>
  <c r="C601" i="2"/>
  <c r="C603" i="2"/>
  <c r="C605" i="2"/>
  <c r="C607" i="2"/>
  <c r="C609" i="2"/>
  <c r="C611" i="2"/>
  <c r="C613" i="2"/>
  <c r="C615" i="2"/>
  <c r="C617" i="2"/>
  <c r="C619" i="2"/>
  <c r="C602" i="2"/>
  <c r="C606" i="2"/>
  <c r="C610" i="2"/>
  <c r="C614" i="2"/>
  <c r="C618" i="2"/>
  <c r="C52" i="2"/>
  <c r="C54" i="2"/>
  <c r="C56" i="2"/>
  <c r="C58" i="2"/>
  <c r="C60" i="2"/>
  <c r="C62" i="2"/>
  <c r="C64" i="2"/>
  <c r="C66" i="2"/>
  <c r="C68" i="2"/>
  <c r="C70" i="2"/>
  <c r="C51" i="2"/>
  <c r="C55" i="2"/>
  <c r="C59" i="2"/>
  <c r="C63" i="2"/>
  <c r="C67" i="2"/>
  <c r="C71" i="2"/>
  <c r="C57" i="2"/>
  <c r="C61" i="2"/>
  <c r="C65" i="2"/>
  <c r="C69" i="2"/>
  <c r="C406" i="2"/>
  <c r="C408" i="2"/>
  <c r="C410" i="2"/>
  <c r="C412" i="2"/>
  <c r="C414" i="2"/>
  <c r="C416" i="2"/>
  <c r="C418" i="2"/>
  <c r="C420" i="2"/>
  <c r="C422" i="2"/>
  <c r="C424" i="2"/>
  <c r="C405" i="2"/>
  <c r="C409" i="2"/>
  <c r="C413" i="2"/>
  <c r="C417" i="2"/>
  <c r="C421" i="2"/>
  <c r="C425" i="2"/>
  <c r="C407" i="2"/>
  <c r="C411" i="2"/>
  <c r="C415" i="2"/>
  <c r="C419" i="2"/>
  <c r="C423" i="2"/>
  <c r="I76" i="17"/>
  <c r="J76" i="17" s="1"/>
  <c r="I87" i="17"/>
  <c r="J87" i="17" s="1"/>
  <c r="I86" i="17"/>
  <c r="J86" i="17" s="1"/>
  <c r="I84" i="17"/>
  <c r="J84" i="17" s="1"/>
  <c r="I82" i="17"/>
  <c r="J82" i="17" s="1"/>
  <c r="I81" i="17"/>
  <c r="J81" i="17" s="1"/>
  <c r="I80" i="17"/>
  <c r="J80" i="17" s="1"/>
  <c r="I79" i="17"/>
  <c r="J79" i="17" s="1"/>
  <c r="I78" i="17"/>
  <c r="J78" i="17" s="1"/>
  <c r="I74" i="17"/>
  <c r="J74" i="17" s="1"/>
  <c r="I75" i="17"/>
  <c r="J75" i="17" s="1"/>
  <c r="I85" i="17"/>
  <c r="J85" i="17" s="1"/>
  <c r="L85" i="17" s="1"/>
  <c r="I88" i="17"/>
  <c r="J88" i="17" s="1"/>
  <c r="I73" i="17"/>
  <c r="I77" i="17"/>
  <c r="J77" i="17" s="1"/>
  <c r="C1368" i="9"/>
  <c r="C1370" i="9"/>
  <c r="C1372" i="9"/>
  <c r="C1374" i="9"/>
  <c r="C1376" i="9"/>
  <c r="C1378" i="9"/>
  <c r="C1380" i="9"/>
  <c r="C1382" i="9"/>
  <c r="C1384" i="9"/>
  <c r="C1386" i="9"/>
  <c r="C1388" i="9"/>
  <c r="C1367" i="9"/>
  <c r="C1371" i="9"/>
  <c r="C1375" i="9"/>
  <c r="C1379" i="9"/>
  <c r="C1383" i="9"/>
  <c r="C1387" i="9"/>
  <c r="C1369" i="9"/>
  <c r="C1373" i="9"/>
  <c r="C1377" i="9"/>
  <c r="C1381" i="9"/>
  <c r="C1385" i="9"/>
  <c r="C1389" i="9"/>
  <c r="C1384" i="2"/>
  <c r="C1386" i="2"/>
  <c r="C1388" i="2"/>
  <c r="C1390" i="2"/>
  <c r="C1392" i="2"/>
  <c r="C1394" i="2"/>
  <c r="C1396" i="2"/>
  <c r="C1398" i="2"/>
  <c r="C1400" i="2"/>
  <c r="C1402" i="2"/>
  <c r="C1383" i="2"/>
  <c r="C1387" i="2"/>
  <c r="C1391" i="2"/>
  <c r="C1395" i="2"/>
  <c r="C1399" i="2"/>
  <c r="C1403" i="2"/>
  <c r="C1385" i="2"/>
  <c r="C1389" i="2"/>
  <c r="C1393" i="2"/>
  <c r="C1397" i="2"/>
  <c r="C1401" i="2"/>
  <c r="I74" i="12"/>
  <c r="J74" i="12" s="1"/>
  <c r="I76" i="12"/>
  <c r="J76" i="12" s="1"/>
  <c r="I73" i="12"/>
  <c r="J73" i="12" s="1"/>
  <c r="I75" i="12"/>
  <c r="J75" i="12" s="1"/>
  <c r="C172" i="2"/>
  <c r="C170" i="2"/>
  <c r="C174" i="2"/>
  <c r="C176" i="2"/>
  <c r="C178" i="2"/>
  <c r="C179" i="2"/>
  <c r="C180" i="2"/>
  <c r="C182" i="2"/>
  <c r="C184" i="2"/>
  <c r="C186" i="2"/>
  <c r="C188" i="2"/>
  <c r="C169" i="2"/>
  <c r="C173" i="2"/>
  <c r="C175" i="2"/>
  <c r="C177" i="2"/>
  <c r="C181" i="2"/>
  <c r="C183" i="2"/>
  <c r="C189" i="2"/>
  <c r="C185" i="2"/>
  <c r="C187" i="2"/>
  <c r="C466" i="9"/>
  <c r="C470" i="9"/>
  <c r="C474" i="9"/>
  <c r="C480" i="9"/>
  <c r="C484" i="9"/>
  <c r="C477" i="9"/>
  <c r="C468" i="9"/>
  <c r="C476" i="9"/>
  <c r="C486" i="9"/>
  <c r="C472" i="9"/>
  <c r="C482" i="9"/>
  <c r="C313" i="9"/>
  <c r="C302" i="9"/>
  <c r="C306" i="9"/>
  <c r="C310" i="9"/>
  <c r="C316" i="9"/>
  <c r="C320" i="9"/>
  <c r="C304" i="9"/>
  <c r="C308" i="9"/>
  <c r="C312" i="9"/>
  <c r="C318" i="9"/>
  <c r="C322" i="9"/>
  <c r="C66" i="9"/>
  <c r="C68" i="9"/>
  <c r="C70" i="9"/>
  <c r="C72" i="9"/>
  <c r="C74" i="9"/>
  <c r="C64" i="9"/>
  <c r="C52" i="9"/>
  <c r="C56" i="9"/>
  <c r="C60" i="9"/>
  <c r="C67" i="9"/>
  <c r="C71" i="9"/>
  <c r="C54" i="9"/>
  <c r="C58" i="9"/>
  <c r="C62" i="9"/>
  <c r="C887" i="9"/>
  <c r="C876" i="9"/>
  <c r="C880" i="9"/>
  <c r="C884" i="9"/>
  <c r="C890" i="9"/>
  <c r="C894" i="9"/>
  <c r="C882" i="9"/>
  <c r="C892" i="9"/>
  <c r="C878" i="9"/>
  <c r="C886" i="9"/>
  <c r="C896" i="9"/>
  <c r="C723" i="9"/>
  <c r="C712" i="9"/>
  <c r="C716" i="9"/>
  <c r="C720" i="9"/>
  <c r="C726" i="9"/>
  <c r="C730" i="9"/>
  <c r="C718" i="9"/>
  <c r="C728" i="9"/>
  <c r="C714" i="9"/>
  <c r="C722" i="9"/>
  <c r="C732" i="9"/>
  <c r="C1163" i="9"/>
  <c r="C1167" i="9"/>
  <c r="C1171" i="9"/>
  <c r="C1177" i="9"/>
  <c r="C1181" i="9"/>
  <c r="C1175" i="9"/>
  <c r="C1165" i="9"/>
  <c r="C1173" i="9"/>
  <c r="C1183" i="9"/>
  <c r="C1169" i="9"/>
  <c r="C1179" i="9"/>
  <c r="C1093" i="9"/>
  <c r="C1081" i="9"/>
  <c r="C1085" i="9"/>
  <c r="C1089" i="9"/>
  <c r="C1095" i="9"/>
  <c r="C1099" i="9"/>
  <c r="C1083" i="9"/>
  <c r="C1091" i="9"/>
  <c r="C1101" i="9"/>
  <c r="C1087" i="9"/>
  <c r="C1097" i="9"/>
  <c r="C395" i="9"/>
  <c r="C384" i="9"/>
  <c r="C388" i="9"/>
  <c r="C392" i="9"/>
  <c r="C398" i="9"/>
  <c r="C402" i="9"/>
  <c r="C396" i="9"/>
  <c r="C386" i="9"/>
  <c r="C390" i="9"/>
  <c r="C394" i="9"/>
  <c r="C400" i="9"/>
  <c r="C404" i="9"/>
  <c r="C1306" i="2"/>
  <c r="C1308" i="2"/>
  <c r="C1310" i="2"/>
  <c r="C1312" i="2"/>
  <c r="C1314" i="2"/>
  <c r="C1316" i="2"/>
  <c r="C1318" i="2"/>
  <c r="C1320" i="2"/>
  <c r="C1322" i="2"/>
  <c r="C1324" i="2"/>
  <c r="C1307" i="2"/>
  <c r="C1311" i="2"/>
  <c r="C1315" i="2"/>
  <c r="C1319" i="2"/>
  <c r="C1323" i="2"/>
  <c r="C1227" i="2"/>
  <c r="C1229" i="2"/>
  <c r="C1231" i="2"/>
  <c r="C1233" i="2"/>
  <c r="C1235" i="2"/>
  <c r="C1237" i="2"/>
  <c r="C1239" i="2"/>
  <c r="C1241" i="2"/>
  <c r="C1243" i="2"/>
  <c r="C1245" i="2"/>
  <c r="C1228" i="2"/>
  <c r="C1232" i="2"/>
  <c r="C1236" i="2"/>
  <c r="C1240" i="2"/>
  <c r="C1244" i="2"/>
  <c r="C1149" i="2"/>
  <c r="C1151" i="2"/>
  <c r="C1153" i="2"/>
  <c r="C1155" i="2"/>
  <c r="C1157" i="2"/>
  <c r="C1159" i="2"/>
  <c r="C1161" i="2"/>
  <c r="C1163" i="2"/>
  <c r="C1165" i="2"/>
  <c r="C1167" i="2"/>
  <c r="C1150" i="2"/>
  <c r="C1154" i="2"/>
  <c r="C1158" i="2"/>
  <c r="C1162" i="2"/>
  <c r="C1166" i="2"/>
  <c r="C1071" i="2"/>
  <c r="C1073" i="2"/>
  <c r="C1075" i="2"/>
  <c r="C1077" i="2"/>
  <c r="C1079" i="2"/>
  <c r="C1081" i="2"/>
  <c r="C1083" i="2"/>
  <c r="C1085" i="2"/>
  <c r="C1087" i="2"/>
  <c r="C1089" i="2"/>
  <c r="C1072" i="2"/>
  <c r="C1076" i="2"/>
  <c r="C1080" i="2"/>
  <c r="C1084" i="2"/>
  <c r="C1088" i="2"/>
  <c r="C757" i="2"/>
  <c r="C759" i="2"/>
  <c r="C761" i="2"/>
  <c r="C763" i="2"/>
  <c r="C765" i="2"/>
  <c r="C767" i="2"/>
  <c r="C769" i="2"/>
  <c r="C771" i="2"/>
  <c r="C773" i="2"/>
  <c r="C775" i="2"/>
  <c r="C758" i="2"/>
  <c r="C762" i="2"/>
  <c r="C766" i="2"/>
  <c r="C770" i="2"/>
  <c r="C774" i="2"/>
  <c r="C367" i="2"/>
  <c r="C369" i="2"/>
  <c r="C371" i="2"/>
  <c r="C373" i="2"/>
  <c r="C375" i="2"/>
  <c r="C377" i="2"/>
  <c r="C379" i="2"/>
  <c r="C381" i="2"/>
  <c r="C383" i="2"/>
  <c r="C385" i="2"/>
  <c r="C368" i="2"/>
  <c r="C372" i="2"/>
  <c r="C376" i="2"/>
  <c r="C380" i="2"/>
  <c r="C384" i="2"/>
  <c r="C91" i="2"/>
  <c r="C93" i="2"/>
  <c r="C95" i="2"/>
  <c r="C97" i="2"/>
  <c r="C99" i="2"/>
  <c r="C101" i="2"/>
  <c r="C103" i="2"/>
  <c r="C105" i="2"/>
  <c r="C107" i="2"/>
  <c r="C109" i="2"/>
  <c r="C96" i="2"/>
  <c r="C100" i="2"/>
  <c r="C104" i="2"/>
  <c r="C108" i="2"/>
  <c r="C445" i="2"/>
  <c r="C447" i="2"/>
  <c r="C449" i="2"/>
  <c r="C451" i="2"/>
  <c r="C453" i="2"/>
  <c r="C455" i="2"/>
  <c r="C457" i="2"/>
  <c r="C459" i="2"/>
  <c r="C461" i="2"/>
  <c r="C463" i="2"/>
  <c r="C446" i="2"/>
  <c r="C450" i="2"/>
  <c r="C454" i="2"/>
  <c r="C458" i="2"/>
  <c r="C462" i="2"/>
  <c r="C641" i="2"/>
  <c r="C645" i="2"/>
  <c r="C649" i="2"/>
  <c r="C653" i="2"/>
  <c r="C657" i="2"/>
  <c r="C639" i="2"/>
  <c r="C643" i="2"/>
  <c r="C647" i="2"/>
  <c r="C651" i="2"/>
  <c r="C655" i="2"/>
  <c r="C659" i="2"/>
  <c r="C992" i="2"/>
  <c r="C996" i="2"/>
  <c r="C1000" i="2"/>
  <c r="C1004" i="2"/>
  <c r="C1008" i="2"/>
  <c r="C1012" i="2"/>
  <c r="C994" i="2"/>
  <c r="C998" i="2"/>
  <c r="C1002" i="2"/>
  <c r="C1006" i="2"/>
  <c r="C1010" i="2"/>
  <c r="C875" i="2"/>
  <c r="C879" i="2"/>
  <c r="C883" i="2"/>
  <c r="C887" i="2"/>
  <c r="C891" i="2"/>
  <c r="C873" i="2"/>
  <c r="C877" i="2"/>
  <c r="C881" i="2"/>
  <c r="C885" i="2"/>
  <c r="C889" i="2"/>
  <c r="C893" i="2"/>
  <c r="C329" i="2"/>
  <c r="C333" i="2"/>
  <c r="C337" i="2"/>
  <c r="C341" i="2"/>
  <c r="C345" i="2"/>
  <c r="C327" i="2"/>
  <c r="C331" i="2"/>
  <c r="C335" i="2"/>
  <c r="C339" i="2"/>
  <c r="C343" i="2"/>
  <c r="C347" i="2"/>
  <c r="G34" i="9"/>
  <c r="C795" i="9"/>
  <c r="C799" i="9"/>
  <c r="C803" i="9"/>
  <c r="C809" i="9"/>
  <c r="C813" i="9"/>
  <c r="C34" i="9"/>
  <c r="C1041" i="9"/>
  <c r="C1047" i="9"/>
  <c r="C1053" i="9"/>
  <c r="C1057" i="9"/>
  <c r="C1061" i="9"/>
  <c r="G32" i="2"/>
  <c r="I10" i="9"/>
  <c r="I270" i="2"/>
  <c r="C1269" i="2"/>
  <c r="C1277" i="2"/>
  <c r="C1285" i="2"/>
  <c r="C1191" i="2"/>
  <c r="C1199" i="2"/>
  <c r="C1207" i="2"/>
  <c r="C1113" i="2"/>
  <c r="C1121" i="2"/>
  <c r="C1129" i="2"/>
  <c r="C799" i="2"/>
  <c r="C807" i="2"/>
  <c r="C815" i="2"/>
  <c r="C682" i="2"/>
  <c r="C690" i="2"/>
  <c r="C698" i="2"/>
  <c r="C604" i="2"/>
  <c r="C612" i="2"/>
  <c r="C620" i="2"/>
  <c r="C560" i="9"/>
  <c r="C354" i="9"/>
  <c r="C106" i="9"/>
  <c r="C1289" i="9"/>
  <c r="C1293" i="9"/>
  <c r="C1299" i="9"/>
  <c r="C1303" i="9"/>
  <c r="C1307" i="9"/>
  <c r="C1205" i="9"/>
  <c r="C1209" i="9"/>
  <c r="C1213" i="9"/>
  <c r="C1219" i="9"/>
  <c r="C1223" i="9"/>
  <c r="C1285" i="9"/>
  <c r="C1203" i="9"/>
  <c r="I157" i="9"/>
  <c r="C1257" i="9"/>
  <c r="C1052" i="9"/>
  <c r="C806" i="9"/>
  <c r="C959" i="9"/>
  <c r="C963" i="9"/>
  <c r="C967" i="9"/>
  <c r="C973" i="9"/>
  <c r="C977" i="9"/>
  <c r="C793" i="9"/>
  <c r="C797" i="9"/>
  <c r="C801" i="9"/>
  <c r="C807" i="9"/>
  <c r="C811" i="9"/>
  <c r="C815" i="9"/>
  <c r="C343" i="9"/>
  <c r="C347" i="9"/>
  <c r="C351" i="9"/>
  <c r="C357" i="9"/>
  <c r="C361" i="9"/>
  <c r="C271" i="9"/>
  <c r="C277" i="9"/>
  <c r="C281" i="9"/>
  <c r="C96" i="9"/>
  <c r="C100" i="9"/>
  <c r="C104" i="9"/>
  <c r="C110" i="9"/>
  <c r="C114" i="9"/>
  <c r="C53" i="9"/>
  <c r="C57" i="9"/>
  <c r="C61" i="9"/>
  <c r="C957" i="9"/>
  <c r="C94" i="9"/>
  <c r="C1039" i="9"/>
  <c r="C1043" i="9"/>
  <c r="C1049" i="9"/>
  <c r="C1055" i="9"/>
  <c r="C1059" i="9"/>
  <c r="C1247" i="9"/>
  <c r="C1251" i="9"/>
  <c r="C1255" i="9"/>
  <c r="C1261" i="9"/>
  <c r="C1265" i="9"/>
  <c r="C549" i="9"/>
  <c r="C553" i="9"/>
  <c r="C557" i="9"/>
  <c r="C563" i="9"/>
  <c r="C567" i="9"/>
  <c r="C465" i="9"/>
  <c r="C469" i="9"/>
  <c r="C473" i="9"/>
  <c r="C479" i="9"/>
  <c r="C483" i="9"/>
  <c r="C487" i="9"/>
  <c r="C429" i="9"/>
  <c r="C433" i="9"/>
  <c r="C439" i="9"/>
  <c r="C443" i="9"/>
  <c r="C301" i="9"/>
  <c r="C305" i="9"/>
  <c r="C309" i="9"/>
  <c r="C315" i="9"/>
  <c r="C319" i="9"/>
  <c r="C323" i="9"/>
  <c r="C177" i="9"/>
  <c r="C181" i="9"/>
  <c r="C185" i="9"/>
  <c r="C191" i="9"/>
  <c r="C195" i="9"/>
  <c r="C1245" i="9"/>
  <c r="C547" i="9"/>
  <c r="C425" i="9"/>
  <c r="C175" i="9"/>
  <c r="I309" i="2"/>
  <c r="I231" i="2"/>
  <c r="C32" i="2"/>
  <c r="C73" i="9"/>
  <c r="I72" i="2"/>
  <c r="I855" i="2"/>
  <c r="I660" i="2"/>
  <c r="C1309" i="2"/>
  <c r="C1317" i="2"/>
  <c r="C1325" i="2"/>
  <c r="C1230" i="2"/>
  <c r="C1238" i="2"/>
  <c r="C1246" i="2"/>
  <c r="C1152" i="2"/>
  <c r="C1160" i="2"/>
  <c r="C1168" i="2"/>
  <c r="C1074" i="2"/>
  <c r="C1082" i="2"/>
  <c r="C1090" i="2"/>
  <c r="C760" i="2"/>
  <c r="C768" i="2"/>
  <c r="C776" i="2"/>
  <c r="C370" i="2"/>
  <c r="C378" i="2"/>
  <c r="C386" i="2"/>
  <c r="C444" i="2"/>
  <c r="C452" i="2"/>
  <c r="C460" i="2"/>
  <c r="C1265" i="2"/>
  <c r="C1273" i="2"/>
  <c r="C1281" i="2"/>
  <c r="C1187" i="2"/>
  <c r="C1195" i="2"/>
  <c r="C1203" i="2"/>
  <c r="C1109" i="2"/>
  <c r="C1117" i="2"/>
  <c r="C1125" i="2"/>
  <c r="C795" i="2"/>
  <c r="C803" i="2"/>
  <c r="C811" i="2"/>
  <c r="C678" i="2"/>
  <c r="C686" i="2"/>
  <c r="C694" i="2"/>
  <c r="C90" i="2"/>
  <c r="C98" i="2"/>
  <c r="C106" i="2"/>
  <c r="C600" i="2"/>
  <c r="C608" i="2"/>
  <c r="C616" i="2"/>
  <c r="N93" i="15" l="1"/>
  <c r="Y358" i="6" s="1"/>
  <c r="I204" i="53"/>
  <c r="J139" i="53"/>
  <c r="L139" i="53" s="1"/>
  <c r="J136" i="53"/>
  <c r="L136" i="53" s="1"/>
  <c r="J133" i="53"/>
  <c r="L133" i="53" s="1"/>
  <c r="J126" i="53"/>
  <c r="L126" i="53" s="1"/>
  <c r="J123" i="53"/>
  <c r="L123" i="53" s="1"/>
  <c r="J120" i="53"/>
  <c r="L120" i="53" s="1"/>
  <c r="J117" i="53"/>
  <c r="L117" i="53" s="1"/>
  <c r="J148" i="53"/>
  <c r="L148" i="53" s="1"/>
  <c r="J145" i="53"/>
  <c r="L145" i="53" s="1"/>
  <c r="J138" i="53"/>
  <c r="L138" i="53" s="1"/>
  <c r="J135" i="53"/>
  <c r="L135" i="53" s="1"/>
  <c r="J132" i="53"/>
  <c r="L132" i="53" s="1"/>
  <c r="J129" i="53"/>
  <c r="L129" i="53" s="1"/>
  <c r="J122" i="53"/>
  <c r="L122" i="53" s="1"/>
  <c r="J119" i="53"/>
  <c r="L119" i="53" s="1"/>
  <c r="J116" i="53"/>
  <c r="L116" i="53" s="1"/>
  <c r="J147" i="53"/>
  <c r="L147" i="53" s="1"/>
  <c r="J144" i="53"/>
  <c r="L144" i="53" s="1"/>
  <c r="J141" i="53"/>
  <c r="L141" i="53" s="1"/>
  <c r="J134" i="53"/>
  <c r="L134" i="53" s="1"/>
  <c r="J131" i="53"/>
  <c r="L131" i="53" s="1"/>
  <c r="J128" i="53"/>
  <c r="L128" i="53" s="1"/>
  <c r="J125" i="53"/>
  <c r="L125" i="53" s="1"/>
  <c r="J118" i="53"/>
  <c r="L118" i="53" s="1"/>
  <c r="J115" i="53"/>
  <c r="J146" i="53"/>
  <c r="L146" i="53" s="1"/>
  <c r="J143" i="53"/>
  <c r="L143" i="53" s="1"/>
  <c r="J140" i="53"/>
  <c r="L140" i="53" s="1"/>
  <c r="J137" i="53"/>
  <c r="L137" i="53" s="1"/>
  <c r="J130" i="53"/>
  <c r="L130" i="53" s="1"/>
  <c r="J127" i="53"/>
  <c r="L127" i="53" s="1"/>
  <c r="J124" i="53"/>
  <c r="L124" i="53" s="1"/>
  <c r="J121" i="53"/>
  <c r="L121" i="53" s="1"/>
  <c r="J142" i="53"/>
  <c r="L142" i="53" s="1"/>
  <c r="I154" i="53"/>
  <c r="N154" i="53" s="1"/>
  <c r="O378" i="6"/>
  <c r="AF357" i="6"/>
  <c r="N79" i="12"/>
  <c r="Z356" i="6" s="1"/>
  <c r="I100" i="53"/>
  <c r="L77" i="21"/>
  <c r="I266" i="46" s="1"/>
  <c r="L78" i="21"/>
  <c r="I256" i="53" s="1"/>
  <c r="L77" i="12"/>
  <c r="N77" i="12" s="1"/>
  <c r="G50" i="1"/>
  <c r="I12" i="39"/>
  <c r="C26" i="35"/>
  <c r="J89" i="20"/>
  <c r="N73" i="13"/>
  <c r="O73" i="13" s="1"/>
  <c r="M85" i="14"/>
  <c r="I734" i="11" s="1"/>
  <c r="L79" i="16"/>
  <c r="N79" i="16" s="1"/>
  <c r="L80" i="16"/>
  <c r="N80" i="16" s="1"/>
  <c r="L89" i="16"/>
  <c r="L85" i="16"/>
  <c r="L87" i="16"/>
  <c r="L86" i="16"/>
  <c r="L88" i="16"/>
  <c r="L94" i="17"/>
  <c r="N94" i="17" s="1"/>
  <c r="L87" i="17"/>
  <c r="I778" i="9" s="1"/>
  <c r="M82" i="14"/>
  <c r="O82" i="14" s="1"/>
  <c r="N83" i="13"/>
  <c r="I348" i="31" s="1"/>
  <c r="J342" i="31" s="1"/>
  <c r="L342" i="31" s="1"/>
  <c r="L85" i="20"/>
  <c r="N85" i="20" s="1"/>
  <c r="L79" i="15"/>
  <c r="N79" i="15" s="1"/>
  <c r="N78" i="13"/>
  <c r="Q78" i="13" s="1"/>
  <c r="C27" i="10"/>
  <c r="L78" i="16"/>
  <c r="I585" i="2" s="1"/>
  <c r="J576" i="2" s="1"/>
  <c r="L576" i="2" s="1"/>
  <c r="L82" i="15"/>
  <c r="N82" i="15" s="1"/>
  <c r="N76" i="13"/>
  <c r="O76" i="13" s="1"/>
  <c r="L84" i="20"/>
  <c r="N84" i="20" s="1"/>
  <c r="L75" i="20"/>
  <c r="I1476" i="9" s="1"/>
  <c r="L95" i="18"/>
  <c r="N95" i="18" s="1"/>
  <c r="C1473" i="9"/>
  <c r="L75" i="12"/>
  <c r="I1172" i="2" s="1"/>
  <c r="L75" i="21"/>
  <c r="I741" i="2" s="1"/>
  <c r="L77" i="17"/>
  <c r="I624" i="2" s="1"/>
  <c r="L80" i="17"/>
  <c r="I573" i="9" s="1"/>
  <c r="M77" i="14"/>
  <c r="I119" i="9" s="1"/>
  <c r="M76" i="14"/>
  <c r="O76" i="14" s="1"/>
  <c r="L74" i="15"/>
  <c r="N74" i="15" s="1"/>
  <c r="M87" i="14"/>
  <c r="I939" i="11" s="1"/>
  <c r="L74" i="21"/>
  <c r="N74" i="21" s="1"/>
  <c r="L74" i="16"/>
  <c r="I351" i="2" s="1"/>
  <c r="L73" i="16"/>
  <c r="N73" i="16" s="1"/>
  <c r="C188" i="7"/>
  <c r="X7" i="6"/>
  <c r="C30" i="35" s="1"/>
  <c r="M79" i="14"/>
  <c r="I975" i="2" s="1"/>
  <c r="N80" i="13"/>
  <c r="Q80" i="13" s="1"/>
  <c r="L78" i="15"/>
  <c r="I1016" i="2" s="1"/>
  <c r="C504" i="2"/>
  <c r="C582" i="2"/>
  <c r="L73" i="15"/>
  <c r="I114" i="2" s="1"/>
  <c r="N74" i="13"/>
  <c r="Q74" i="13" s="1"/>
  <c r="L76" i="15"/>
  <c r="N76" i="15" s="1"/>
  <c r="Q514" i="9"/>
  <c r="P510" i="9" s="1"/>
  <c r="C110" i="7"/>
  <c r="L92" i="15"/>
  <c r="N92" i="15" s="1"/>
  <c r="L75" i="16"/>
  <c r="I390" i="2" s="1"/>
  <c r="L76" i="12"/>
  <c r="I816" i="11" s="1"/>
  <c r="M81" i="14"/>
  <c r="I503" i="7" s="1"/>
  <c r="M93" i="14"/>
  <c r="I581" i="46" s="1"/>
  <c r="C266" i="7"/>
  <c r="C270" i="2"/>
  <c r="L74" i="20"/>
  <c r="N74" i="20" s="1"/>
  <c r="L77" i="16"/>
  <c r="I546" i="2" s="1"/>
  <c r="M91" i="14"/>
  <c r="I671" i="41" s="1"/>
  <c r="M84" i="14"/>
  <c r="O84" i="14" s="1"/>
  <c r="M83" i="14"/>
  <c r="Q513" i="9"/>
  <c r="L87" i="15"/>
  <c r="N87" i="15" s="1"/>
  <c r="C231" i="2"/>
  <c r="L76" i="16"/>
  <c r="N76" i="16" s="1"/>
  <c r="N89" i="15"/>
  <c r="I568" i="31"/>
  <c r="M80" i="14"/>
  <c r="O80" i="14" s="1"/>
  <c r="L75" i="15"/>
  <c r="I201" i="9" s="1"/>
  <c r="J177" i="9" s="1"/>
  <c r="L85" i="18"/>
  <c r="N85" i="18" s="1"/>
  <c r="N81" i="18"/>
  <c r="L74" i="18"/>
  <c r="N74" i="18" s="1"/>
  <c r="P55" i="2"/>
  <c r="L83" i="15"/>
  <c r="I901" i="9" s="1"/>
  <c r="L85" i="15"/>
  <c r="I1352" i="9" s="1"/>
  <c r="L84" i="15"/>
  <c r="I1188" i="9" s="1"/>
  <c r="L73" i="12"/>
  <c r="N73" i="12" s="1"/>
  <c r="N77" i="13"/>
  <c r="Q77" i="13" s="1"/>
  <c r="N75" i="13"/>
  <c r="Q75" i="13" s="1"/>
  <c r="L91" i="17"/>
  <c r="N91" i="17" s="1"/>
  <c r="L89" i="17"/>
  <c r="N89" i="17" s="1"/>
  <c r="L78" i="17"/>
  <c r="N78" i="17" s="1"/>
  <c r="L76" i="17"/>
  <c r="I78" i="11" s="1"/>
  <c r="L88" i="18"/>
  <c r="N88" i="18" s="1"/>
  <c r="L75" i="18"/>
  <c r="I819" i="2" s="1"/>
  <c r="L83" i="18"/>
  <c r="I365" i="11" s="1"/>
  <c r="I367" i="11" s="1"/>
  <c r="P158" i="6" s="1"/>
  <c r="AF158" i="6" s="1"/>
  <c r="N80" i="18"/>
  <c r="L79" i="18"/>
  <c r="N79" i="18" s="1"/>
  <c r="L84" i="18"/>
  <c r="N84" i="18" s="1"/>
  <c r="M92" i="14"/>
  <c r="I446" i="46" s="1"/>
  <c r="M90" i="14"/>
  <c r="O90" i="14" s="1"/>
  <c r="M78" i="14"/>
  <c r="I131" i="46" s="1"/>
  <c r="M89" i="14"/>
  <c r="O89" i="14" s="1"/>
  <c r="M88" i="14"/>
  <c r="I260" i="31" s="1"/>
  <c r="J256" i="31" s="1"/>
  <c r="L256" i="31" s="1"/>
  <c r="I34" i="11"/>
  <c r="L81" i="20"/>
  <c r="N81" i="20" s="1"/>
  <c r="L82" i="20"/>
  <c r="N82" i="20" s="1"/>
  <c r="L86" i="20"/>
  <c r="N86" i="20" s="1"/>
  <c r="L79" i="20"/>
  <c r="N79" i="20" s="1"/>
  <c r="L73" i="20"/>
  <c r="I113" i="7" s="1"/>
  <c r="L76" i="20"/>
  <c r="N76" i="20" s="1"/>
  <c r="L80" i="20"/>
  <c r="N80" i="20" s="1"/>
  <c r="L81" i="17"/>
  <c r="I614" i="9" s="1"/>
  <c r="L83" i="20"/>
  <c r="N83" i="20" s="1"/>
  <c r="L77" i="15"/>
  <c r="I897" i="2" s="1"/>
  <c r="L81" i="15"/>
  <c r="I386" i="7" s="1"/>
  <c r="C611" i="9"/>
  <c r="L84" i="16"/>
  <c r="L74" i="12"/>
  <c r="N74" i="12" s="1"/>
  <c r="L79" i="17"/>
  <c r="I1211" i="2" s="1"/>
  <c r="L78" i="20"/>
  <c r="N78" i="20" s="1"/>
  <c r="L88" i="15"/>
  <c r="I857" i="11" s="1"/>
  <c r="L90" i="17"/>
  <c r="N90" i="17" s="1"/>
  <c r="L77" i="18"/>
  <c r="N77" i="18" s="1"/>
  <c r="L97" i="17"/>
  <c r="N97" i="17" s="1"/>
  <c r="L82" i="18"/>
  <c r="I570" i="11" s="1"/>
  <c r="J566" i="11" s="1"/>
  <c r="L566" i="11" s="1"/>
  <c r="C656" i="7"/>
  <c r="L78" i="18"/>
  <c r="I491" i="9" s="1"/>
  <c r="L82" i="17"/>
  <c r="I655" i="9" s="1"/>
  <c r="C1349" i="9"/>
  <c r="C10" i="35"/>
  <c r="C10" i="10"/>
  <c r="L95" i="17"/>
  <c r="N95" i="17" s="1"/>
  <c r="L93" i="18"/>
  <c r="N93" i="18" s="1"/>
  <c r="N84" i="13"/>
  <c r="I392" i="31" s="1"/>
  <c r="J387" i="31" s="1"/>
  <c r="L387" i="31" s="1"/>
  <c r="C71" i="7"/>
  <c r="C344" i="7"/>
  <c r="C422" i="7"/>
  <c r="N85" i="13"/>
  <c r="I436" i="31" s="1"/>
  <c r="I438" i="31" s="1"/>
  <c r="N438" i="31" s="1"/>
  <c r="C309" i="2"/>
  <c r="C539" i="7"/>
  <c r="C775" i="9"/>
  <c r="C1144" i="9"/>
  <c r="C543" i="2"/>
  <c r="C500" i="7"/>
  <c r="C227" i="7"/>
  <c r="C855" i="2"/>
  <c r="C383" i="7"/>
  <c r="C461" i="7"/>
  <c r="C1443" i="2"/>
  <c r="I48" i="39"/>
  <c r="L84" i="17"/>
  <c r="I696" i="9" s="1"/>
  <c r="I13" i="39"/>
  <c r="C406" i="9"/>
  <c r="C1185" i="9"/>
  <c r="L75" i="17"/>
  <c r="I312" i="2" s="1"/>
  <c r="L86" i="17"/>
  <c r="N86" i="17" s="1"/>
  <c r="N76" i="21"/>
  <c r="C529" i="9"/>
  <c r="L87" i="18"/>
  <c r="N87" i="18" s="1"/>
  <c r="L91" i="18"/>
  <c r="I626" i="41" s="1"/>
  <c r="L83" i="17"/>
  <c r="I86" i="41" s="1"/>
  <c r="N79" i="13"/>
  <c r="L99" i="18"/>
  <c r="I851" i="46" s="1"/>
  <c r="L74" i="17"/>
  <c r="I234" i="2" s="1"/>
  <c r="L76" i="18"/>
  <c r="N76" i="18" s="1"/>
  <c r="C20" i="35"/>
  <c r="C21" i="10"/>
  <c r="N5" i="6"/>
  <c r="N77" i="21"/>
  <c r="C578" i="7"/>
  <c r="P54" i="2"/>
  <c r="L86" i="18"/>
  <c r="N86" i="18" s="1"/>
  <c r="L90" i="18"/>
  <c r="N90" i="18" s="1"/>
  <c r="L96" i="18"/>
  <c r="N96" i="18" s="1"/>
  <c r="L97" i="18"/>
  <c r="N97" i="18" s="1"/>
  <c r="C898" i="9"/>
  <c r="C939" i="9"/>
  <c r="C157" i="9"/>
  <c r="C857" i="9"/>
  <c r="C693" i="9"/>
  <c r="C1021" i="9"/>
  <c r="L89" i="18"/>
  <c r="N89" i="18" s="1"/>
  <c r="I266" i="41"/>
  <c r="J261" i="41" s="1"/>
  <c r="L261" i="41" s="1"/>
  <c r="L88" i="17"/>
  <c r="N88" i="17" s="1"/>
  <c r="L92" i="17"/>
  <c r="I761" i="41" s="1"/>
  <c r="L96" i="17"/>
  <c r="N96" i="17" s="1"/>
  <c r="L83" i="16"/>
  <c r="N83" i="16" s="1"/>
  <c r="L81" i="16"/>
  <c r="N81" i="16" s="1"/>
  <c r="L82" i="16"/>
  <c r="N82" i="16" s="1"/>
  <c r="L92" i="18"/>
  <c r="I311" i="46" s="1"/>
  <c r="L94" i="18"/>
  <c r="N94" i="18" s="1"/>
  <c r="L73" i="18"/>
  <c r="I86" i="46" s="1"/>
  <c r="L98" i="18"/>
  <c r="I806" i="46" s="1"/>
  <c r="I221" i="41"/>
  <c r="J212" i="41" s="1"/>
  <c r="L212" i="41" s="1"/>
  <c r="Q82" i="13"/>
  <c r="O82" i="13"/>
  <c r="L90" i="15"/>
  <c r="N90" i="15" s="1"/>
  <c r="L80" i="15"/>
  <c r="I1094" i="2" s="1"/>
  <c r="L91" i="15"/>
  <c r="N91" i="15" s="1"/>
  <c r="I986" i="41"/>
  <c r="I988" i="41" s="1"/>
  <c r="N78" i="12"/>
  <c r="J73" i="17"/>
  <c r="L73" i="17" s="1"/>
  <c r="L93" i="17"/>
  <c r="N93" i="17" s="1"/>
  <c r="B135" i="6"/>
  <c r="B7" i="6" s="1"/>
  <c r="AF131" i="6"/>
  <c r="I50" i="39"/>
  <c r="G52" i="39"/>
  <c r="H52" i="39"/>
  <c r="I51" i="39"/>
  <c r="P1043" i="9"/>
  <c r="H10" i="39" s="1"/>
  <c r="P1041" i="9"/>
  <c r="P1042" i="9"/>
  <c r="G10" i="39" s="1"/>
  <c r="P1001" i="9"/>
  <c r="G9" i="39" s="1"/>
  <c r="P1000" i="9"/>
  <c r="P1002" i="9"/>
  <c r="H9" i="39" s="1"/>
  <c r="P837" i="2"/>
  <c r="G49" i="39" s="1"/>
  <c r="P838" i="2"/>
  <c r="H49" i="39" s="1"/>
  <c r="P836" i="2"/>
  <c r="P210" i="7"/>
  <c r="H45" i="39" s="1"/>
  <c r="P208" i="7"/>
  <c r="P209" i="7"/>
  <c r="G45" i="39" s="1"/>
  <c r="P444" i="7"/>
  <c r="H44" i="39" s="1"/>
  <c r="P442" i="7"/>
  <c r="P443" i="7"/>
  <c r="G44" i="39" s="1"/>
  <c r="P132" i="7"/>
  <c r="P130" i="7"/>
  <c r="P131" i="7"/>
  <c r="C933" i="2"/>
  <c r="C738" i="2"/>
  <c r="C1169" i="2"/>
  <c r="C1365" i="2"/>
  <c r="L855" i="2"/>
  <c r="G51" i="1" s="1"/>
  <c r="L447" i="9"/>
  <c r="L578" i="7"/>
  <c r="L461" i="7"/>
  <c r="L149" i="7"/>
  <c r="L1062" i="9"/>
  <c r="L1021" i="9"/>
  <c r="L1308" i="9"/>
  <c r="L227" i="7"/>
  <c r="L72" i="2"/>
  <c r="I216" i="31"/>
  <c r="J211" i="31" s="1"/>
  <c r="L211" i="31" s="1"/>
  <c r="O86" i="14"/>
  <c r="L977" i="11"/>
  <c r="L365" i="9"/>
  <c r="N73" i="21"/>
  <c r="L1305" i="11"/>
  <c r="C652" i="9"/>
  <c r="L1264" i="11"/>
  <c r="L1018" i="11"/>
  <c r="L71" i="7"/>
  <c r="L1388" i="11"/>
  <c r="L980" i="9"/>
  <c r="L1141" i="11"/>
  <c r="L1346" i="11"/>
  <c r="C305" i="7"/>
  <c r="L305" i="7"/>
  <c r="G18" i="32"/>
  <c r="L426" i="2"/>
  <c r="F196" i="6"/>
  <c r="L1059" i="11"/>
  <c r="L1100" i="11"/>
  <c r="L1182" i="11"/>
  <c r="L1223" i="11"/>
  <c r="F84" i="6"/>
  <c r="I944" i="9"/>
  <c r="AD123" i="6" s="1"/>
  <c r="AF123" i="6" s="1"/>
  <c r="J938" i="9"/>
  <c r="L938" i="9" s="1"/>
  <c r="J937" i="9"/>
  <c r="L937" i="9" s="1"/>
  <c r="J936" i="9"/>
  <c r="L936" i="9" s="1"/>
  <c r="J935" i="9"/>
  <c r="L935" i="9" s="1"/>
  <c r="J934" i="9"/>
  <c r="L934" i="9" s="1"/>
  <c r="J933" i="9"/>
  <c r="L933" i="9" s="1"/>
  <c r="J932" i="9"/>
  <c r="L932" i="9" s="1"/>
  <c r="J931" i="9"/>
  <c r="L931" i="9" s="1"/>
  <c r="J930" i="9"/>
  <c r="L930" i="9" s="1"/>
  <c r="J929" i="9"/>
  <c r="L929" i="9" s="1"/>
  <c r="J928" i="9"/>
  <c r="L928" i="9" s="1"/>
  <c r="J927" i="9"/>
  <c r="L927" i="9" s="1"/>
  <c r="J926" i="9"/>
  <c r="L926" i="9" s="1"/>
  <c r="J925" i="9"/>
  <c r="L925" i="9" s="1"/>
  <c r="J924" i="9"/>
  <c r="L924" i="9" s="1"/>
  <c r="J923" i="9"/>
  <c r="L923" i="9" s="1"/>
  <c r="J922" i="9"/>
  <c r="L922" i="9" s="1"/>
  <c r="J921" i="9"/>
  <c r="L921" i="9" s="1"/>
  <c r="J920" i="9"/>
  <c r="L920" i="9" s="1"/>
  <c r="J919" i="9"/>
  <c r="L919" i="9" s="1"/>
  <c r="J918" i="9"/>
  <c r="L918" i="9" s="1"/>
  <c r="J917" i="9"/>
  <c r="J916" i="9"/>
  <c r="I665" i="2"/>
  <c r="AD36" i="6" s="1"/>
  <c r="AF36" i="6" s="1"/>
  <c r="J655" i="2"/>
  <c r="L655" i="2" s="1"/>
  <c r="J654" i="2"/>
  <c r="L654" i="2" s="1"/>
  <c r="J653" i="2"/>
  <c r="L653" i="2" s="1"/>
  <c r="J652" i="2"/>
  <c r="L652" i="2" s="1"/>
  <c r="J644" i="2"/>
  <c r="L644" i="2" s="1"/>
  <c r="J659" i="2"/>
  <c r="L659" i="2" s="1"/>
  <c r="J658" i="2"/>
  <c r="L658" i="2" s="1"/>
  <c r="J657" i="2"/>
  <c r="L657" i="2" s="1"/>
  <c r="J656" i="2"/>
  <c r="L656" i="2" s="1"/>
  <c r="J651" i="2"/>
  <c r="L651" i="2" s="1"/>
  <c r="J650" i="2"/>
  <c r="L650" i="2" s="1"/>
  <c r="J649" i="2"/>
  <c r="L649" i="2" s="1"/>
  <c r="J648" i="2"/>
  <c r="L648" i="2" s="1"/>
  <c r="J647" i="2"/>
  <c r="L647" i="2" s="1"/>
  <c r="J646" i="2"/>
  <c r="L646" i="2" s="1"/>
  <c r="J645" i="2"/>
  <c r="L645" i="2" s="1"/>
  <c r="J643" i="2"/>
  <c r="L643" i="2" s="1"/>
  <c r="J642" i="2"/>
  <c r="L642" i="2" s="1"/>
  <c r="J641" i="2"/>
  <c r="L641" i="2" s="1"/>
  <c r="J640" i="2"/>
  <c r="J639" i="2"/>
  <c r="L639" i="2" s="1"/>
  <c r="G40" i="32" s="1"/>
  <c r="I1149" i="9"/>
  <c r="N1149" i="9" s="1"/>
  <c r="J1143" i="9"/>
  <c r="L1143" i="9" s="1"/>
  <c r="J1142" i="9"/>
  <c r="L1142" i="9" s="1"/>
  <c r="J1141" i="9"/>
  <c r="L1141" i="9" s="1"/>
  <c r="J1140" i="9"/>
  <c r="L1140" i="9" s="1"/>
  <c r="J1139" i="9"/>
  <c r="L1139" i="9" s="1"/>
  <c r="J1138" i="9"/>
  <c r="L1138" i="9" s="1"/>
  <c r="J1137" i="9"/>
  <c r="L1137" i="9" s="1"/>
  <c r="J1136" i="9"/>
  <c r="L1136" i="9" s="1"/>
  <c r="J1135" i="9"/>
  <c r="L1135" i="9" s="1"/>
  <c r="J1134" i="9"/>
  <c r="L1134" i="9" s="1"/>
  <c r="J1133" i="9"/>
  <c r="L1133" i="9" s="1"/>
  <c r="J1132" i="9"/>
  <c r="L1132" i="9" s="1"/>
  <c r="J1131" i="9"/>
  <c r="L1131" i="9" s="1"/>
  <c r="J1130" i="9"/>
  <c r="L1130" i="9" s="1"/>
  <c r="J1129" i="9"/>
  <c r="L1129" i="9" s="1"/>
  <c r="J1128" i="9"/>
  <c r="L1128" i="9" s="1"/>
  <c r="J1127" i="9"/>
  <c r="L1127" i="9" s="1"/>
  <c r="J1126" i="9"/>
  <c r="L1126" i="9" s="1"/>
  <c r="J1125" i="9"/>
  <c r="L1125" i="9" s="1"/>
  <c r="J1124" i="9"/>
  <c r="L1124" i="9" s="1"/>
  <c r="J1123" i="9"/>
  <c r="L1123" i="9" s="1"/>
  <c r="J1122" i="9"/>
  <c r="L1122" i="9" s="1"/>
  <c r="J1121" i="9"/>
  <c r="I86" i="31"/>
  <c r="N86" i="31" s="1"/>
  <c r="J80" i="31"/>
  <c r="L80" i="31" s="1"/>
  <c r="J78" i="31"/>
  <c r="L78" i="31" s="1"/>
  <c r="J76" i="31"/>
  <c r="L76" i="31" s="1"/>
  <c r="J74" i="31"/>
  <c r="L74" i="31" s="1"/>
  <c r="J72" i="31"/>
  <c r="L72" i="31" s="1"/>
  <c r="J70" i="31"/>
  <c r="L70" i="31" s="1"/>
  <c r="J68" i="31"/>
  <c r="L68" i="31" s="1"/>
  <c r="J66" i="31"/>
  <c r="L66" i="31" s="1"/>
  <c r="J64" i="31"/>
  <c r="L64" i="31" s="1"/>
  <c r="J62" i="31"/>
  <c r="L62" i="31" s="1"/>
  <c r="J60" i="31"/>
  <c r="L60" i="31" s="1"/>
  <c r="J58" i="31"/>
  <c r="L58" i="31" s="1"/>
  <c r="J56" i="31"/>
  <c r="L56" i="31" s="1"/>
  <c r="J79" i="31"/>
  <c r="L79" i="31" s="1"/>
  <c r="J77" i="31"/>
  <c r="L77" i="31" s="1"/>
  <c r="J75" i="31"/>
  <c r="L75" i="31" s="1"/>
  <c r="J73" i="31"/>
  <c r="L73" i="31" s="1"/>
  <c r="J71" i="31"/>
  <c r="L71" i="31" s="1"/>
  <c r="J69" i="31"/>
  <c r="L69" i="31" s="1"/>
  <c r="J67" i="31"/>
  <c r="L67" i="31" s="1"/>
  <c r="J65" i="31"/>
  <c r="L65" i="31" s="1"/>
  <c r="J63" i="31"/>
  <c r="L63" i="31" s="1"/>
  <c r="J61" i="31"/>
  <c r="L61" i="31" s="1"/>
  <c r="J59" i="31"/>
  <c r="L59" i="31" s="1"/>
  <c r="J57" i="31"/>
  <c r="J55" i="31"/>
  <c r="L55" i="31" s="1"/>
  <c r="K32" i="7"/>
  <c r="K34" i="11"/>
  <c r="I490" i="11"/>
  <c r="P152" i="6" s="1"/>
  <c r="AF152" i="6" s="1"/>
  <c r="J484" i="11"/>
  <c r="L484" i="11" s="1"/>
  <c r="J483" i="11"/>
  <c r="L483" i="11" s="1"/>
  <c r="J482" i="11"/>
  <c r="L482" i="11" s="1"/>
  <c r="J481" i="11"/>
  <c r="L481" i="11" s="1"/>
  <c r="J480" i="11"/>
  <c r="L480" i="11" s="1"/>
  <c r="J479" i="11"/>
  <c r="L479" i="11" s="1"/>
  <c r="J478" i="11"/>
  <c r="L478" i="11" s="1"/>
  <c r="J477" i="11"/>
  <c r="L477" i="11" s="1"/>
  <c r="J476" i="11"/>
  <c r="L476" i="11" s="1"/>
  <c r="J475" i="11"/>
  <c r="L475" i="11" s="1"/>
  <c r="J474" i="11"/>
  <c r="L474" i="11" s="1"/>
  <c r="J473" i="11"/>
  <c r="L473" i="11" s="1"/>
  <c r="J472" i="11"/>
  <c r="L472" i="11" s="1"/>
  <c r="J471" i="11"/>
  <c r="L471" i="11" s="1"/>
  <c r="J470" i="11"/>
  <c r="L470" i="11" s="1"/>
  <c r="J469" i="11"/>
  <c r="L469" i="11" s="1"/>
  <c r="J468" i="11"/>
  <c r="L468" i="11" s="1"/>
  <c r="J467" i="11"/>
  <c r="L467" i="11" s="1"/>
  <c r="J466" i="11"/>
  <c r="L466" i="11" s="1"/>
  <c r="J465" i="11"/>
  <c r="L465" i="11" s="1"/>
  <c r="J464" i="11"/>
  <c r="L464" i="11" s="1"/>
  <c r="J463" i="11"/>
  <c r="L463" i="11" s="1"/>
  <c r="J462" i="11"/>
  <c r="K55" i="6"/>
  <c r="K135" i="6"/>
  <c r="K34" i="9"/>
  <c r="L96" i="20"/>
  <c r="N96" i="20" s="1"/>
  <c r="L94" i="20"/>
  <c r="N94" i="20" s="1"/>
  <c r="L95" i="20"/>
  <c r="N95" i="20" s="1"/>
  <c r="E966" i="2"/>
  <c r="I966" i="2" s="1"/>
  <c r="D966" i="2"/>
  <c r="H966" i="2" s="1"/>
  <c r="K966" i="2" s="1"/>
  <c r="D971" i="2"/>
  <c r="H971" i="2" s="1"/>
  <c r="K971" i="2" s="1"/>
  <c r="E971" i="2"/>
  <c r="I971" i="2" s="1"/>
  <c r="E968" i="2"/>
  <c r="I968" i="2" s="1"/>
  <c r="D968" i="2"/>
  <c r="H968" i="2" s="1"/>
  <c r="K968" i="2" s="1"/>
  <c r="D955" i="2"/>
  <c r="H955" i="2" s="1"/>
  <c r="K955" i="2" s="1"/>
  <c r="E955" i="2"/>
  <c r="I955" i="2" s="1"/>
  <c r="E969" i="2"/>
  <c r="I969" i="2" s="1"/>
  <c r="D969" i="2"/>
  <c r="H969" i="2" s="1"/>
  <c r="K969" i="2" s="1"/>
  <c r="E965" i="2"/>
  <c r="I965" i="2" s="1"/>
  <c r="D965" i="2"/>
  <c r="H965" i="2" s="1"/>
  <c r="K965" i="2" s="1"/>
  <c r="D962" i="2"/>
  <c r="H962" i="2" s="1"/>
  <c r="K962" i="2" s="1"/>
  <c r="E962" i="2"/>
  <c r="I962" i="2" s="1"/>
  <c r="E959" i="2"/>
  <c r="I959" i="2" s="1"/>
  <c r="D959" i="2"/>
  <c r="H959" i="2" s="1"/>
  <c r="K959" i="2" s="1"/>
  <c r="E957" i="2"/>
  <c r="I957" i="2" s="1"/>
  <c r="D957" i="2"/>
  <c r="H957" i="2" s="1"/>
  <c r="K957" i="2" s="1"/>
  <c r="D951" i="2"/>
  <c r="E951" i="2"/>
  <c r="I951" i="2" s="1"/>
  <c r="C972" i="2"/>
  <c r="C777" i="2"/>
  <c r="C1326" i="2"/>
  <c r="C198" i="9"/>
  <c r="C570" i="9"/>
  <c r="C980" i="9"/>
  <c r="C1308" i="9"/>
  <c r="C387" i="2"/>
  <c r="C1091" i="2"/>
  <c r="C1247" i="2"/>
  <c r="C1103" i="9"/>
  <c r="C734" i="9"/>
  <c r="C1052" i="2"/>
  <c r="D960" i="2"/>
  <c r="H960" i="2" s="1"/>
  <c r="K960" i="2" s="1"/>
  <c r="E960" i="2"/>
  <c r="I960" i="2" s="1"/>
  <c r="D953" i="2"/>
  <c r="H953" i="2" s="1"/>
  <c r="K953" i="2" s="1"/>
  <c r="E953" i="2"/>
  <c r="I953" i="2" s="1"/>
  <c r="E970" i="2"/>
  <c r="I970" i="2" s="1"/>
  <c r="D970" i="2"/>
  <c r="H970" i="2" s="1"/>
  <c r="K970" i="2" s="1"/>
  <c r="D964" i="2"/>
  <c r="H964" i="2" s="1"/>
  <c r="K964" i="2" s="1"/>
  <c r="E964" i="2"/>
  <c r="I964" i="2" s="1"/>
  <c r="D952" i="2"/>
  <c r="H952" i="2" s="1"/>
  <c r="K952" i="2" s="1"/>
  <c r="E952" i="2"/>
  <c r="I952" i="2" s="1"/>
  <c r="D967" i="2"/>
  <c r="H967" i="2" s="1"/>
  <c r="K967" i="2" s="1"/>
  <c r="E967" i="2"/>
  <c r="I967" i="2" s="1"/>
  <c r="D963" i="2"/>
  <c r="H963" i="2" s="1"/>
  <c r="K963" i="2" s="1"/>
  <c r="E963" i="2"/>
  <c r="I963" i="2" s="1"/>
  <c r="D961" i="2"/>
  <c r="H961" i="2" s="1"/>
  <c r="K961" i="2" s="1"/>
  <c r="E961" i="2"/>
  <c r="I961" i="2" s="1"/>
  <c r="D958" i="2"/>
  <c r="H958" i="2" s="1"/>
  <c r="K958" i="2" s="1"/>
  <c r="E958" i="2"/>
  <c r="I958" i="2" s="1"/>
  <c r="D956" i="2"/>
  <c r="H956" i="2" s="1"/>
  <c r="K956" i="2" s="1"/>
  <c r="E956" i="2"/>
  <c r="D954" i="2"/>
  <c r="H954" i="2" s="1"/>
  <c r="K954" i="2" s="1"/>
  <c r="E954" i="2"/>
  <c r="I954" i="2" s="1"/>
  <c r="C149" i="7"/>
  <c r="I529" i="11"/>
  <c r="N86" i="15"/>
  <c r="D185" i="2"/>
  <c r="H185" i="2" s="1"/>
  <c r="K185" i="2" s="1"/>
  <c r="E185" i="2"/>
  <c r="I185" i="2" s="1"/>
  <c r="D183" i="2"/>
  <c r="H183" i="2" s="1"/>
  <c r="K183" i="2" s="1"/>
  <c r="E183" i="2"/>
  <c r="I183" i="2" s="1"/>
  <c r="D177" i="2"/>
  <c r="H177" i="2" s="1"/>
  <c r="K177" i="2" s="1"/>
  <c r="E177" i="2"/>
  <c r="I177" i="2" s="1"/>
  <c r="D173" i="2"/>
  <c r="H173" i="2" s="1"/>
  <c r="K173" i="2" s="1"/>
  <c r="E173" i="2"/>
  <c r="I173" i="2" s="1"/>
  <c r="E188" i="2"/>
  <c r="I188" i="2" s="1"/>
  <c r="D188" i="2"/>
  <c r="H188" i="2" s="1"/>
  <c r="K188" i="2" s="1"/>
  <c r="E184" i="2"/>
  <c r="I184" i="2" s="1"/>
  <c r="D184" i="2"/>
  <c r="H184" i="2" s="1"/>
  <c r="K184" i="2" s="1"/>
  <c r="E180" i="2"/>
  <c r="I180" i="2" s="1"/>
  <c r="D180" i="2"/>
  <c r="H180" i="2" s="1"/>
  <c r="K180" i="2" s="1"/>
  <c r="E178" i="2"/>
  <c r="I178" i="2" s="1"/>
  <c r="D178" i="2"/>
  <c r="H178" i="2" s="1"/>
  <c r="K178" i="2" s="1"/>
  <c r="E174" i="2"/>
  <c r="I174" i="2" s="1"/>
  <c r="D174" i="2"/>
  <c r="H174" i="2" s="1"/>
  <c r="K174" i="2" s="1"/>
  <c r="D172" i="2"/>
  <c r="H172" i="2" s="1"/>
  <c r="K172" i="2" s="1"/>
  <c r="E172" i="2"/>
  <c r="I172" i="2" s="1"/>
  <c r="E29" i="7"/>
  <c r="I29" i="7" s="1"/>
  <c r="E25" i="7"/>
  <c r="I25" i="7" s="1"/>
  <c r="E21" i="7"/>
  <c r="I21" i="7" s="1"/>
  <c r="E17" i="7"/>
  <c r="I17" i="7" s="1"/>
  <c r="E13" i="7"/>
  <c r="I13" i="7" s="1"/>
  <c r="D147" i="2"/>
  <c r="H147" i="2" s="1"/>
  <c r="K147" i="2" s="1"/>
  <c r="E147" i="2"/>
  <c r="D149" i="2"/>
  <c r="H149" i="2" s="1"/>
  <c r="K149" i="2" s="1"/>
  <c r="E149" i="2"/>
  <c r="D141" i="2"/>
  <c r="H141" i="2" s="1"/>
  <c r="K141" i="2" s="1"/>
  <c r="E141" i="2"/>
  <c r="D135" i="2"/>
  <c r="H135" i="2" s="1"/>
  <c r="K135" i="2" s="1"/>
  <c r="E135" i="2"/>
  <c r="H131" i="2"/>
  <c r="K131" i="2" s="1"/>
  <c r="E131" i="2"/>
  <c r="E148" i="2"/>
  <c r="D148" i="2"/>
  <c r="H148" i="2" s="1"/>
  <c r="K148" i="2" s="1"/>
  <c r="E144" i="2"/>
  <c r="D144" i="2"/>
  <c r="H144" i="2" s="1"/>
  <c r="K144" i="2" s="1"/>
  <c r="D140" i="2"/>
  <c r="H140" i="2" s="1"/>
  <c r="K140" i="2" s="1"/>
  <c r="E140" i="2"/>
  <c r="D138" i="2"/>
  <c r="H138" i="2" s="1"/>
  <c r="K138" i="2" s="1"/>
  <c r="E138" i="2"/>
  <c r="D134" i="2"/>
  <c r="H134" i="2" s="1"/>
  <c r="K134" i="2" s="1"/>
  <c r="E134" i="2"/>
  <c r="D132" i="2"/>
  <c r="H132" i="2" s="1"/>
  <c r="K132" i="2" s="1"/>
  <c r="E132" i="2"/>
  <c r="I153" i="2"/>
  <c r="N85" i="17"/>
  <c r="I620" i="7"/>
  <c r="D187" i="2"/>
  <c r="H187" i="2" s="1"/>
  <c r="K187" i="2" s="1"/>
  <c r="E187" i="2"/>
  <c r="I187" i="2" s="1"/>
  <c r="D189" i="2"/>
  <c r="H189" i="2" s="1"/>
  <c r="K189" i="2" s="1"/>
  <c r="E189" i="2"/>
  <c r="I189" i="2" s="1"/>
  <c r="D181" i="2"/>
  <c r="H181" i="2" s="1"/>
  <c r="K181" i="2" s="1"/>
  <c r="E181" i="2"/>
  <c r="I181" i="2" s="1"/>
  <c r="D175" i="2"/>
  <c r="H175" i="2" s="1"/>
  <c r="K175" i="2" s="1"/>
  <c r="E175" i="2"/>
  <c r="I175" i="2" s="1"/>
  <c r="D169" i="2"/>
  <c r="E169" i="2"/>
  <c r="C190" i="2"/>
  <c r="E186" i="2"/>
  <c r="I186" i="2" s="1"/>
  <c r="D186" i="2"/>
  <c r="H186" i="2" s="1"/>
  <c r="K186" i="2" s="1"/>
  <c r="E182" i="2"/>
  <c r="I182" i="2" s="1"/>
  <c r="D182" i="2"/>
  <c r="H182" i="2" s="1"/>
  <c r="K182" i="2" s="1"/>
  <c r="D179" i="2"/>
  <c r="H179" i="2" s="1"/>
  <c r="K179" i="2" s="1"/>
  <c r="E179" i="2"/>
  <c r="I179" i="2" s="1"/>
  <c r="E176" i="2"/>
  <c r="I176" i="2" s="1"/>
  <c r="D176" i="2"/>
  <c r="H176" i="2" s="1"/>
  <c r="K176" i="2" s="1"/>
  <c r="D170" i="2"/>
  <c r="H170" i="2" s="1"/>
  <c r="K170" i="2" s="1"/>
  <c r="E170" i="2"/>
  <c r="I170" i="2" s="1"/>
  <c r="D145" i="2"/>
  <c r="H145" i="2" s="1"/>
  <c r="K145" i="2" s="1"/>
  <c r="E145" i="2"/>
  <c r="D143" i="2"/>
  <c r="H143" i="2" s="1"/>
  <c r="K143" i="2" s="1"/>
  <c r="E143" i="2"/>
  <c r="D137" i="2"/>
  <c r="H137" i="2" s="1"/>
  <c r="K137" i="2" s="1"/>
  <c r="E137" i="2"/>
  <c r="D133" i="2"/>
  <c r="H133" i="2" s="1"/>
  <c r="K133" i="2" s="1"/>
  <c r="E133" i="2"/>
  <c r="D129" i="2"/>
  <c r="C150" i="2"/>
  <c r="E129" i="2"/>
  <c r="D146" i="2"/>
  <c r="H146" i="2" s="1"/>
  <c r="K146" i="2" s="1"/>
  <c r="E146" i="2"/>
  <c r="D142" i="2"/>
  <c r="H142" i="2" s="1"/>
  <c r="K142" i="2" s="1"/>
  <c r="E142" i="2"/>
  <c r="E139" i="2"/>
  <c r="D139" i="2"/>
  <c r="H139" i="2" s="1"/>
  <c r="K139" i="2" s="1"/>
  <c r="D136" i="2"/>
  <c r="H136" i="2" s="1"/>
  <c r="K136" i="2" s="1"/>
  <c r="E136" i="2"/>
  <c r="E130" i="2"/>
  <c r="D130" i="2"/>
  <c r="H130" i="2" s="1"/>
  <c r="K130" i="2" s="1"/>
  <c r="I775" i="11"/>
  <c r="O81" i="13"/>
  <c r="Q81" i="13"/>
  <c r="C111" i="2"/>
  <c r="C816" i="2"/>
  <c r="C1208" i="2"/>
  <c r="C465" i="2"/>
  <c r="C324" i="9"/>
  <c r="C488" i="9"/>
  <c r="C816" i="9"/>
  <c r="C348" i="2"/>
  <c r="C75" i="9"/>
  <c r="C1404" i="2"/>
  <c r="C1390" i="9"/>
  <c r="C72" i="2"/>
  <c r="C283" i="9"/>
  <c r="C365" i="9"/>
  <c r="C116" i="9"/>
  <c r="C1432" i="9"/>
  <c r="C621" i="2"/>
  <c r="C699" i="2"/>
  <c r="C1130" i="2"/>
  <c r="C1286" i="2"/>
  <c r="C1062" i="9"/>
  <c r="C1226" i="9"/>
  <c r="I34" i="9"/>
  <c r="C894" i="2"/>
  <c r="C1013" i="2"/>
  <c r="C660" i="2"/>
  <c r="C426" i="2"/>
  <c r="C447" i="9"/>
  <c r="C1267" i="9"/>
  <c r="J174" i="53" l="1"/>
  <c r="L174" i="53" s="1"/>
  <c r="J170" i="53"/>
  <c r="L170" i="53" s="1"/>
  <c r="J175" i="53"/>
  <c r="L175" i="53" s="1"/>
  <c r="J176" i="53"/>
  <c r="L176" i="53" s="1"/>
  <c r="J172" i="53"/>
  <c r="L172" i="53" s="1"/>
  <c r="J168" i="53"/>
  <c r="L168" i="53" s="1"/>
  <c r="J173" i="53"/>
  <c r="L173" i="53" s="1"/>
  <c r="J169" i="53"/>
  <c r="L169" i="53" s="1"/>
  <c r="J193" i="53"/>
  <c r="L193" i="53" s="1"/>
  <c r="J189" i="53"/>
  <c r="L189" i="53" s="1"/>
  <c r="J185" i="53"/>
  <c r="L185" i="53" s="1"/>
  <c r="J181" i="53"/>
  <c r="L181" i="53" s="1"/>
  <c r="J177" i="53"/>
  <c r="L177" i="53" s="1"/>
  <c r="J171" i="53"/>
  <c r="L171" i="53" s="1"/>
  <c r="J192" i="53"/>
  <c r="L192" i="53" s="1"/>
  <c r="J188" i="53"/>
  <c r="L188" i="53" s="1"/>
  <c r="J184" i="53"/>
  <c r="L184" i="53" s="1"/>
  <c r="J180" i="53"/>
  <c r="L180" i="53" s="1"/>
  <c r="J167" i="53"/>
  <c r="L167" i="53" s="1"/>
  <c r="J191" i="53"/>
  <c r="L191" i="53" s="1"/>
  <c r="J187" i="53"/>
  <c r="L187" i="53" s="1"/>
  <c r="J183" i="53"/>
  <c r="L183" i="53" s="1"/>
  <c r="J179" i="53"/>
  <c r="L179" i="53" s="1"/>
  <c r="I206" i="53"/>
  <c r="J190" i="53"/>
  <c r="L190" i="53" s="1"/>
  <c r="J186" i="53"/>
  <c r="L186" i="53" s="1"/>
  <c r="J182" i="53"/>
  <c r="L182" i="53" s="1"/>
  <c r="J178" i="53"/>
  <c r="L178" i="53" s="1"/>
  <c r="AF358" i="6"/>
  <c r="Y378" i="6"/>
  <c r="J149" i="53"/>
  <c r="L115" i="53"/>
  <c r="L149" i="53" s="1"/>
  <c r="I480" i="31"/>
  <c r="J475" i="31" s="1"/>
  <c r="L475" i="31" s="1"/>
  <c r="I102" i="53"/>
  <c r="N102" i="53" s="1"/>
  <c r="J93" i="53"/>
  <c r="L93" i="53" s="1"/>
  <c r="J89" i="53"/>
  <c r="L89" i="53" s="1"/>
  <c r="J85" i="53"/>
  <c r="L85" i="53" s="1"/>
  <c r="J81" i="53"/>
  <c r="L81" i="53" s="1"/>
  <c r="J77" i="53"/>
  <c r="L77" i="53" s="1"/>
  <c r="J73" i="53"/>
  <c r="L73" i="53" s="1"/>
  <c r="J69" i="53"/>
  <c r="L69" i="53" s="1"/>
  <c r="J65" i="53"/>
  <c r="L65" i="53" s="1"/>
  <c r="J91" i="53"/>
  <c r="L91" i="53" s="1"/>
  <c r="J87" i="53"/>
  <c r="L87" i="53" s="1"/>
  <c r="J75" i="53"/>
  <c r="L75" i="53" s="1"/>
  <c r="J71" i="53"/>
  <c r="L71" i="53" s="1"/>
  <c r="J96" i="53"/>
  <c r="L96" i="53" s="1"/>
  <c r="J92" i="53"/>
  <c r="L92" i="53" s="1"/>
  <c r="J88" i="53"/>
  <c r="L88" i="53" s="1"/>
  <c r="J84" i="53"/>
  <c r="L84" i="53" s="1"/>
  <c r="J80" i="53"/>
  <c r="L80" i="53" s="1"/>
  <c r="J76" i="53"/>
  <c r="L76" i="53" s="1"/>
  <c r="J72" i="53"/>
  <c r="L72" i="53" s="1"/>
  <c r="J68" i="53"/>
  <c r="L68" i="53" s="1"/>
  <c r="J64" i="53"/>
  <c r="L64" i="53" s="1"/>
  <c r="J95" i="53"/>
  <c r="L95" i="53" s="1"/>
  <c r="J83" i="53"/>
  <c r="L83" i="53" s="1"/>
  <c r="J79" i="53"/>
  <c r="L79" i="53" s="1"/>
  <c r="J67" i="53"/>
  <c r="L67" i="53" s="1"/>
  <c r="J63" i="53"/>
  <c r="J94" i="53"/>
  <c r="L94" i="53" s="1"/>
  <c r="J90" i="53"/>
  <c r="L90" i="53" s="1"/>
  <c r="J86" i="53"/>
  <c r="L86" i="53" s="1"/>
  <c r="J82" i="53"/>
  <c r="L82" i="53" s="1"/>
  <c r="J78" i="53"/>
  <c r="L78" i="53" s="1"/>
  <c r="J74" i="53"/>
  <c r="L74" i="53" s="1"/>
  <c r="J70" i="53"/>
  <c r="L70" i="53" s="1"/>
  <c r="J66" i="53"/>
  <c r="L66" i="53" s="1"/>
  <c r="Z378" i="6"/>
  <c r="AF356" i="6"/>
  <c r="N78" i="21"/>
  <c r="AD359" i="6" s="1"/>
  <c r="AD378" i="6" s="1"/>
  <c r="J226" i="53"/>
  <c r="J229" i="53"/>
  <c r="J228" i="53"/>
  <c r="J223" i="53"/>
  <c r="J227" i="53"/>
  <c r="J222" i="53"/>
  <c r="J224" i="53"/>
  <c r="J219" i="53"/>
  <c r="J251" i="53"/>
  <c r="J247" i="53"/>
  <c r="J243" i="53"/>
  <c r="J239" i="53"/>
  <c r="J235" i="53"/>
  <c r="J231" i="53"/>
  <c r="J220" i="53"/>
  <c r="J250" i="53"/>
  <c r="J246" i="53"/>
  <c r="J242" i="53"/>
  <c r="J238" i="53"/>
  <c r="J234" i="53"/>
  <c r="J230" i="53"/>
  <c r="J225" i="53"/>
  <c r="J252" i="53"/>
  <c r="J244" i="53"/>
  <c r="J240" i="53"/>
  <c r="J232" i="53"/>
  <c r="J221" i="53"/>
  <c r="I258" i="53"/>
  <c r="N258" i="53" s="1"/>
  <c r="J249" i="53"/>
  <c r="J245" i="53"/>
  <c r="J241" i="53"/>
  <c r="J237" i="53"/>
  <c r="J233" i="53"/>
  <c r="J248" i="53"/>
  <c r="J236" i="53"/>
  <c r="AF359" i="6"/>
  <c r="I1446" i="2"/>
  <c r="J1437" i="2" s="1"/>
  <c r="L1437" i="2" s="1"/>
  <c r="C17" i="10"/>
  <c r="I819" i="9"/>
  <c r="J814" i="9" s="1"/>
  <c r="L814" i="9" s="1"/>
  <c r="O16" i="2"/>
  <c r="L37" i="2" s="1"/>
  <c r="Q73" i="13"/>
  <c r="L916" i="9"/>
  <c r="O85" i="14"/>
  <c r="N85" i="16"/>
  <c r="O320" i="6" s="1"/>
  <c r="AF320" i="6" s="1"/>
  <c r="I100" i="50"/>
  <c r="N88" i="16"/>
  <c r="O323" i="6" s="1"/>
  <c r="AF323" i="6" s="1"/>
  <c r="I256" i="50"/>
  <c r="N89" i="16"/>
  <c r="O324" i="6" s="1"/>
  <c r="AF324" i="6" s="1"/>
  <c r="I308" i="50"/>
  <c r="N86" i="16"/>
  <c r="O321" i="6" s="1"/>
  <c r="AF321" i="6" s="1"/>
  <c r="I152" i="50"/>
  <c r="N87" i="16"/>
  <c r="O322" i="6" s="1"/>
  <c r="AF322" i="6" s="1"/>
  <c r="I204" i="50"/>
  <c r="B5" i="6"/>
  <c r="I860" i="9"/>
  <c r="I862" i="9" s="1"/>
  <c r="N862" i="9" s="1"/>
  <c r="I1121" i="41"/>
  <c r="J1116" i="41" s="1"/>
  <c r="L1116" i="41" s="1"/>
  <c r="I1055" i="2"/>
  <c r="J1050" i="2" s="1"/>
  <c r="L1050" i="2" s="1"/>
  <c r="C31" i="10"/>
  <c r="N87" i="17"/>
  <c r="J323" i="31"/>
  <c r="L323" i="31" s="1"/>
  <c r="J339" i="31"/>
  <c r="L339" i="31" s="1"/>
  <c r="J328" i="31"/>
  <c r="L328" i="31" s="1"/>
  <c r="J344" i="31"/>
  <c r="L344" i="31" s="1"/>
  <c r="J331" i="31"/>
  <c r="L331" i="31" s="1"/>
  <c r="J320" i="31"/>
  <c r="L320" i="31" s="1"/>
  <c r="J336" i="31"/>
  <c r="L336" i="31" s="1"/>
  <c r="J324" i="31"/>
  <c r="L324" i="31" s="1"/>
  <c r="J332" i="31"/>
  <c r="L332" i="31" s="1"/>
  <c r="J340" i="31"/>
  <c r="L340" i="31" s="1"/>
  <c r="J319" i="31"/>
  <c r="L319" i="31" s="1"/>
  <c r="J327" i="31"/>
  <c r="L327" i="31" s="1"/>
  <c r="J335" i="31"/>
  <c r="L335" i="31" s="1"/>
  <c r="J343" i="31"/>
  <c r="L343" i="31" s="1"/>
  <c r="Q83" i="13"/>
  <c r="O83" i="13"/>
  <c r="I507" i="2"/>
  <c r="J502" i="2" s="1"/>
  <c r="L502" i="2" s="1"/>
  <c r="O78" i="13"/>
  <c r="J321" i="31"/>
  <c r="L321" i="31" s="1"/>
  <c r="J325" i="31"/>
  <c r="L325" i="31" s="1"/>
  <c r="J329" i="31"/>
  <c r="L329" i="31" s="1"/>
  <c r="J333" i="31"/>
  <c r="L333" i="31" s="1"/>
  <c r="J337" i="31"/>
  <c r="L337" i="31" s="1"/>
  <c r="J341" i="31"/>
  <c r="L341" i="31" s="1"/>
  <c r="I350" i="31"/>
  <c r="L190" i="6" s="1"/>
  <c r="AF190" i="6" s="1"/>
  <c r="N75" i="12"/>
  <c r="J322" i="31"/>
  <c r="L322" i="31" s="1"/>
  <c r="J326" i="31"/>
  <c r="L326" i="31" s="1"/>
  <c r="J330" i="31"/>
  <c r="L330" i="31" s="1"/>
  <c r="J334" i="31"/>
  <c r="L334" i="31" s="1"/>
  <c r="J338" i="31"/>
  <c r="L338" i="31" s="1"/>
  <c r="I702" i="2"/>
  <c r="I704" i="2" s="1"/>
  <c r="N704" i="2" s="1"/>
  <c r="Q76" i="13"/>
  <c r="N78" i="15"/>
  <c r="J570" i="2"/>
  <c r="L570" i="2" s="1"/>
  <c r="J579" i="2"/>
  <c r="L579" i="2" s="1"/>
  <c r="N75" i="20"/>
  <c r="J578" i="2"/>
  <c r="L578" i="2" s="1"/>
  <c r="I1133" i="2"/>
  <c r="J1128" i="2" s="1"/>
  <c r="L1128" i="2" s="1"/>
  <c r="N80" i="17"/>
  <c r="J562" i="2"/>
  <c r="L562" i="2" s="1"/>
  <c r="J571" i="2"/>
  <c r="L571" i="2" s="1"/>
  <c r="J563" i="2"/>
  <c r="P568" i="2" s="1"/>
  <c r="I1329" i="2"/>
  <c r="I1331" i="2" s="1"/>
  <c r="N1331" i="2" s="1"/>
  <c r="N83" i="15"/>
  <c r="J577" i="2"/>
  <c r="L577" i="2" s="1"/>
  <c r="J569" i="2"/>
  <c r="L569" i="2" s="1"/>
  <c r="J568" i="2"/>
  <c r="L568" i="2" s="1"/>
  <c r="J561" i="2"/>
  <c r="L561" i="2" s="1"/>
  <c r="J580" i="2"/>
  <c r="L580" i="2" s="1"/>
  <c r="N73" i="15"/>
  <c r="N75" i="15"/>
  <c r="N77" i="17"/>
  <c r="O80" i="13"/>
  <c r="O81" i="14"/>
  <c r="I1368" i="2"/>
  <c r="I1370" i="2" s="1"/>
  <c r="U20" i="6" s="1"/>
  <c r="AF20" i="6" s="1"/>
  <c r="I425" i="7"/>
  <c r="I427" i="7" s="1"/>
  <c r="N427" i="7" s="1"/>
  <c r="I1393" i="9"/>
  <c r="J1386" i="9" s="1"/>
  <c r="L1386" i="9" s="1"/>
  <c r="J564" i="2"/>
  <c r="L564" i="2" s="1"/>
  <c r="J572" i="2"/>
  <c r="L572" i="2" s="1"/>
  <c r="J581" i="2"/>
  <c r="L581" i="2" s="1"/>
  <c r="J565" i="2"/>
  <c r="L565" i="2" s="1"/>
  <c r="J573" i="2"/>
  <c r="L573" i="2" s="1"/>
  <c r="I587" i="2"/>
  <c r="N587" i="2" s="1"/>
  <c r="I659" i="7"/>
  <c r="J654" i="7" s="1"/>
  <c r="L654" i="7" s="1"/>
  <c r="I273" i="2"/>
  <c r="J265" i="2" s="1"/>
  <c r="L265" i="2" s="1"/>
  <c r="I1106" i="9"/>
  <c r="J1100" i="9" s="1"/>
  <c r="L1100" i="9" s="1"/>
  <c r="N74" i="16"/>
  <c r="N78" i="16"/>
  <c r="J566" i="2"/>
  <c r="L566" i="2" s="1"/>
  <c r="J575" i="2"/>
  <c r="L575" i="2" s="1"/>
  <c r="J574" i="2"/>
  <c r="L574" i="2" s="1"/>
  <c r="J567" i="2"/>
  <c r="L567" i="2" s="1"/>
  <c r="F7" i="6"/>
  <c r="C13" i="10" s="1"/>
  <c r="I671" i="46"/>
  <c r="J667" i="46" s="1"/>
  <c r="L667" i="46" s="1"/>
  <c r="O77" i="13"/>
  <c r="N75" i="21"/>
  <c r="N93" i="21" s="1"/>
  <c r="I693" i="11"/>
  <c r="I695" i="11" s="1"/>
  <c r="N695" i="11" s="1"/>
  <c r="N76" i="12"/>
  <c r="K7" i="6"/>
  <c r="O85" i="13"/>
  <c r="O77" i="14"/>
  <c r="J422" i="31"/>
  <c r="L422" i="31" s="1"/>
  <c r="I347" i="7"/>
  <c r="J342" i="7" s="1"/>
  <c r="L342" i="7" s="1"/>
  <c r="L93" i="21"/>
  <c r="L95" i="21" s="1"/>
  <c r="I286" i="9"/>
  <c r="I491" i="41"/>
  <c r="J479" i="41" s="1"/>
  <c r="L479" i="41" s="1"/>
  <c r="I1407" i="2"/>
  <c r="I1409" i="2" s="1"/>
  <c r="N1409" i="2" s="1"/>
  <c r="O74" i="13"/>
  <c r="N77" i="16"/>
  <c r="I78" i="9"/>
  <c r="I536" i="46"/>
  <c r="I538" i="46" s="1"/>
  <c r="Y257" i="6" s="1"/>
  <c r="I1031" i="41"/>
  <c r="J1026" i="41" s="1"/>
  <c r="L1026" i="41" s="1"/>
  <c r="N73" i="20"/>
  <c r="X5" i="6"/>
  <c r="N75" i="16"/>
  <c r="J355" i="11"/>
  <c r="L355" i="11" s="1"/>
  <c r="I1289" i="2"/>
  <c r="J1280" i="2" s="1"/>
  <c r="L1280" i="2" s="1"/>
  <c r="I1250" i="2"/>
  <c r="I1252" i="2" s="1"/>
  <c r="D51" i="6" s="1"/>
  <c r="AF51" i="6" s="1"/>
  <c r="I324" i="11"/>
  <c r="J320" i="11" s="1"/>
  <c r="L320" i="11" s="1"/>
  <c r="N82" i="17"/>
  <c r="J410" i="31"/>
  <c r="L410" i="31" s="1"/>
  <c r="J426" i="31"/>
  <c r="L426" i="31" s="1"/>
  <c r="J201" i="31"/>
  <c r="L201" i="31" s="1"/>
  <c r="J414" i="31"/>
  <c r="L414" i="31" s="1"/>
  <c r="J430" i="31"/>
  <c r="L430" i="31" s="1"/>
  <c r="J368" i="31"/>
  <c r="L368" i="31" s="1"/>
  <c r="J212" i="31"/>
  <c r="L212" i="31" s="1"/>
  <c r="N81" i="15"/>
  <c r="J418" i="31"/>
  <c r="L418" i="31" s="1"/>
  <c r="O88" i="14"/>
  <c r="J561" i="31"/>
  <c r="L561" i="31" s="1"/>
  <c r="J557" i="31"/>
  <c r="L557" i="31" s="1"/>
  <c r="J553" i="31"/>
  <c r="L553" i="31" s="1"/>
  <c r="J549" i="31"/>
  <c r="L549" i="31" s="1"/>
  <c r="J545" i="31"/>
  <c r="L545" i="31" s="1"/>
  <c r="J541" i="31"/>
  <c r="J562" i="31"/>
  <c r="L562" i="31" s="1"/>
  <c r="J550" i="31"/>
  <c r="L550" i="31" s="1"/>
  <c r="J564" i="31"/>
  <c r="L564" i="31" s="1"/>
  <c r="J560" i="31"/>
  <c r="L560" i="31" s="1"/>
  <c r="J556" i="31"/>
  <c r="L556" i="31" s="1"/>
  <c r="J552" i="31"/>
  <c r="L552" i="31" s="1"/>
  <c r="J548" i="31"/>
  <c r="L548" i="31" s="1"/>
  <c r="J544" i="31"/>
  <c r="L544" i="31" s="1"/>
  <c r="J540" i="31"/>
  <c r="L540" i="31" s="1"/>
  <c r="J558" i="31"/>
  <c r="L558" i="31" s="1"/>
  <c r="J546" i="31"/>
  <c r="L546" i="31" s="1"/>
  <c r="J563" i="31"/>
  <c r="L563" i="31" s="1"/>
  <c r="J559" i="31"/>
  <c r="L559" i="31" s="1"/>
  <c r="J555" i="31"/>
  <c r="L555" i="31" s="1"/>
  <c r="J551" i="31"/>
  <c r="L551" i="31" s="1"/>
  <c r="J547" i="31"/>
  <c r="L547" i="31" s="1"/>
  <c r="J543" i="31"/>
  <c r="L543" i="31" s="1"/>
  <c r="J539" i="31"/>
  <c r="J554" i="31"/>
  <c r="L554" i="31" s="1"/>
  <c r="J542" i="31"/>
  <c r="L542" i="31" s="1"/>
  <c r="I570" i="31"/>
  <c r="Q515" i="9"/>
  <c r="P509" i="9"/>
  <c r="G22" i="39" s="1"/>
  <c r="I86" i="49"/>
  <c r="J79" i="49" s="1"/>
  <c r="J339" i="11"/>
  <c r="L339" i="11" s="1"/>
  <c r="J359" i="11"/>
  <c r="L359" i="11" s="1"/>
  <c r="J351" i="11"/>
  <c r="L351" i="11" s="1"/>
  <c r="I780" i="2"/>
  <c r="J770" i="2" s="1"/>
  <c r="L770" i="2" s="1"/>
  <c r="I898" i="11"/>
  <c r="J894" i="11" s="1"/>
  <c r="L894" i="11" s="1"/>
  <c r="J343" i="11"/>
  <c r="L343" i="11" s="1"/>
  <c r="J347" i="11"/>
  <c r="L347" i="11" s="1"/>
  <c r="J344" i="11"/>
  <c r="L344" i="11" s="1"/>
  <c r="J352" i="11"/>
  <c r="L352" i="11" s="1"/>
  <c r="J360" i="11"/>
  <c r="L360" i="11" s="1"/>
  <c r="J340" i="11"/>
  <c r="L340" i="11" s="1"/>
  <c r="J348" i="11"/>
  <c r="L348" i="11" s="1"/>
  <c r="J356" i="11"/>
  <c r="L356" i="11" s="1"/>
  <c r="N83" i="18"/>
  <c r="G52" i="1"/>
  <c r="C18" i="10" s="1"/>
  <c r="J372" i="31"/>
  <c r="L372" i="31" s="1"/>
  <c r="J384" i="31"/>
  <c r="L384" i="31" s="1"/>
  <c r="J364" i="31"/>
  <c r="L364" i="31" s="1"/>
  <c r="J388" i="31"/>
  <c r="L388" i="31" s="1"/>
  <c r="J194" i="41"/>
  <c r="L194" i="41" s="1"/>
  <c r="N944" i="9"/>
  <c r="N84" i="15"/>
  <c r="N85" i="15"/>
  <c r="N77" i="15"/>
  <c r="J460" i="31"/>
  <c r="L460" i="31" s="1"/>
  <c r="I1435" i="9"/>
  <c r="J1431" i="9" s="1"/>
  <c r="L1431" i="9" s="1"/>
  <c r="J452" i="31"/>
  <c r="L452" i="31" s="1"/>
  <c r="J468" i="31"/>
  <c r="L468" i="31" s="1"/>
  <c r="L93" i="12"/>
  <c r="L95" i="12" s="1"/>
  <c r="J456" i="31"/>
  <c r="L456" i="31" s="1"/>
  <c r="J472" i="31"/>
  <c r="L472" i="31" s="1"/>
  <c r="O75" i="13"/>
  <c r="J380" i="31"/>
  <c r="L380" i="31" s="1"/>
  <c r="J376" i="31"/>
  <c r="L376" i="31" s="1"/>
  <c r="I716" i="41"/>
  <c r="J710" i="41" s="1"/>
  <c r="L710" i="41" s="1"/>
  <c r="I311" i="41"/>
  <c r="J302" i="41" s="1"/>
  <c r="L302" i="41" s="1"/>
  <c r="N74" i="17"/>
  <c r="I936" i="2"/>
  <c r="J928" i="2" s="1"/>
  <c r="L928" i="2" s="1"/>
  <c r="N84" i="17"/>
  <c r="N79" i="17"/>
  <c r="N76" i="17"/>
  <c r="I941" i="46"/>
  <c r="I943" i="46" s="1"/>
  <c r="N81" i="17"/>
  <c r="N75" i="17"/>
  <c r="I737" i="9"/>
  <c r="J731" i="9" s="1"/>
  <c r="L731" i="9" s="1"/>
  <c r="I304" i="31"/>
  <c r="J296" i="31" s="1"/>
  <c r="L296" i="31" s="1"/>
  <c r="I242" i="11"/>
  <c r="I244" i="11" s="1"/>
  <c r="N244" i="11" s="1"/>
  <c r="N75" i="18"/>
  <c r="J812" i="2"/>
  <c r="L812" i="2" s="1"/>
  <c r="J800" i="2"/>
  <c r="L800" i="2" s="1"/>
  <c r="J341" i="11"/>
  <c r="L341" i="11" s="1"/>
  <c r="J345" i="11"/>
  <c r="L345" i="11" s="1"/>
  <c r="J349" i="11"/>
  <c r="L349" i="11" s="1"/>
  <c r="J353" i="11"/>
  <c r="L353" i="11" s="1"/>
  <c r="J357" i="11"/>
  <c r="L357" i="11" s="1"/>
  <c r="J361" i="11"/>
  <c r="L361" i="11" s="1"/>
  <c r="J342" i="11"/>
  <c r="L342" i="11" s="1"/>
  <c r="J346" i="11"/>
  <c r="L346" i="11" s="1"/>
  <c r="J350" i="11"/>
  <c r="L350" i="11" s="1"/>
  <c r="J354" i="11"/>
  <c r="L354" i="11" s="1"/>
  <c r="J358" i="11"/>
  <c r="L358" i="11" s="1"/>
  <c r="I446" i="41"/>
  <c r="N367" i="11"/>
  <c r="I536" i="41"/>
  <c r="J528" i="41" s="1"/>
  <c r="L528" i="41" s="1"/>
  <c r="I761" i="46"/>
  <c r="J756" i="46" s="1"/>
  <c r="L756" i="46" s="1"/>
  <c r="J807" i="2"/>
  <c r="L807" i="2" s="1"/>
  <c r="J551" i="11"/>
  <c r="L551" i="11" s="1"/>
  <c r="I532" i="9"/>
  <c r="J526" i="9" s="1"/>
  <c r="L526" i="9" s="1"/>
  <c r="I716" i="46"/>
  <c r="J710" i="46" s="1"/>
  <c r="L710" i="46" s="1"/>
  <c r="I821" i="2"/>
  <c r="P40" i="6" s="1"/>
  <c r="AF40" i="6" s="1"/>
  <c r="J797" i="2"/>
  <c r="L797" i="2" s="1"/>
  <c r="J808" i="2"/>
  <c r="L808" i="2" s="1"/>
  <c r="I572" i="11"/>
  <c r="P157" i="6" s="1"/>
  <c r="AF157" i="6" s="1"/>
  <c r="N78" i="18"/>
  <c r="J815" i="2"/>
  <c r="L815" i="2" s="1"/>
  <c r="N99" i="18"/>
  <c r="J555" i="11"/>
  <c r="L555" i="11" s="1"/>
  <c r="J559" i="11"/>
  <c r="L559" i="11" s="1"/>
  <c r="I611" i="11"/>
  <c r="J602" i="11" s="1"/>
  <c r="L602" i="11" s="1"/>
  <c r="N82" i="18"/>
  <c r="J547" i="11"/>
  <c r="L547" i="11" s="1"/>
  <c r="J563" i="11"/>
  <c r="L563" i="11" s="1"/>
  <c r="I327" i="9"/>
  <c r="J310" i="9" s="1"/>
  <c r="L310" i="9" s="1"/>
  <c r="J485" i="9"/>
  <c r="L485" i="9" s="1"/>
  <c r="J479" i="9"/>
  <c r="L479" i="9" s="1"/>
  <c r="J470" i="9"/>
  <c r="L470" i="9" s="1"/>
  <c r="J471" i="9"/>
  <c r="L471" i="9" s="1"/>
  <c r="J486" i="9"/>
  <c r="L486" i="9" s="1"/>
  <c r="J487" i="9"/>
  <c r="L487" i="9" s="1"/>
  <c r="J478" i="9"/>
  <c r="L478" i="9" s="1"/>
  <c r="N91" i="18"/>
  <c r="K20" i="2"/>
  <c r="K12" i="2"/>
  <c r="I218" i="31"/>
  <c r="N218" i="31" s="1"/>
  <c r="J188" i="31"/>
  <c r="L188" i="31" s="1"/>
  <c r="J196" i="31"/>
  <c r="L196" i="31" s="1"/>
  <c r="J197" i="31"/>
  <c r="L197" i="31" s="1"/>
  <c r="K26" i="2"/>
  <c r="O87" i="14"/>
  <c r="J189" i="31"/>
  <c r="L189" i="31" s="1"/>
  <c r="J209" i="31"/>
  <c r="L209" i="31" s="1"/>
  <c r="J193" i="31"/>
  <c r="L193" i="31" s="1"/>
  <c r="J204" i="31"/>
  <c r="L204" i="31" s="1"/>
  <c r="J233" i="31"/>
  <c r="L233" i="31" s="1"/>
  <c r="P234" i="31" s="1"/>
  <c r="G17" i="39" s="1"/>
  <c r="J205" i="31"/>
  <c r="L205" i="31" s="1"/>
  <c r="I193" i="2"/>
  <c r="J175" i="2" s="1"/>
  <c r="L175" i="2" s="1"/>
  <c r="I542" i="7"/>
  <c r="J536" i="7" s="1"/>
  <c r="L536" i="7" s="1"/>
  <c r="J249" i="31"/>
  <c r="L249" i="31" s="1"/>
  <c r="I262" i="31"/>
  <c r="N262" i="31" s="1"/>
  <c r="O79" i="14"/>
  <c r="J241" i="31"/>
  <c r="L241" i="31" s="1"/>
  <c r="O93" i="14"/>
  <c r="J237" i="31"/>
  <c r="L237" i="31" s="1"/>
  <c r="J253" i="31"/>
  <c r="L253" i="31" s="1"/>
  <c r="J192" i="31"/>
  <c r="L192" i="31" s="1"/>
  <c r="J200" i="31"/>
  <c r="L200" i="31" s="1"/>
  <c r="J208" i="31"/>
  <c r="L208" i="31" s="1"/>
  <c r="J245" i="31"/>
  <c r="L245" i="31" s="1"/>
  <c r="I268" i="41"/>
  <c r="N268" i="41" s="1"/>
  <c r="J246" i="41"/>
  <c r="L246" i="41" s="1"/>
  <c r="J241" i="41"/>
  <c r="L241" i="41" s="1"/>
  <c r="J252" i="41"/>
  <c r="L252" i="41" s="1"/>
  <c r="J236" i="41"/>
  <c r="L236" i="41" s="1"/>
  <c r="J257" i="41"/>
  <c r="L257" i="41" s="1"/>
  <c r="I269" i="7"/>
  <c r="I271" i="7" s="1"/>
  <c r="J244" i="41"/>
  <c r="L244" i="41" s="1"/>
  <c r="J254" i="41"/>
  <c r="L254" i="41" s="1"/>
  <c r="I896" i="41"/>
  <c r="J891" i="41" s="1"/>
  <c r="J238" i="41"/>
  <c r="L238" i="41" s="1"/>
  <c r="J249" i="41"/>
  <c r="L249" i="41" s="1"/>
  <c r="J260" i="41"/>
  <c r="L260" i="41" s="1"/>
  <c r="J237" i="41"/>
  <c r="L237" i="41" s="1"/>
  <c r="J242" i="41"/>
  <c r="L242" i="41" s="1"/>
  <c r="J248" i="41"/>
  <c r="L248" i="41" s="1"/>
  <c r="J253" i="41"/>
  <c r="L253" i="41" s="1"/>
  <c r="J258" i="41"/>
  <c r="L258" i="41" s="1"/>
  <c r="J240" i="41"/>
  <c r="L240" i="41" s="1"/>
  <c r="J245" i="41"/>
  <c r="L245" i="41" s="1"/>
  <c r="J250" i="41"/>
  <c r="L250" i="41" s="1"/>
  <c r="J256" i="41"/>
  <c r="L256" i="41" s="1"/>
  <c r="J262" i="41"/>
  <c r="L262" i="41" s="1"/>
  <c r="J799" i="2"/>
  <c r="L799" i="2" s="1"/>
  <c r="J809" i="2"/>
  <c r="L809" i="2" s="1"/>
  <c r="J803" i="2"/>
  <c r="L803" i="2" s="1"/>
  <c r="J802" i="2"/>
  <c r="L802" i="2" s="1"/>
  <c r="J810" i="2"/>
  <c r="L810" i="2" s="1"/>
  <c r="J472" i="9"/>
  <c r="L472" i="9" s="1"/>
  <c r="J480" i="9"/>
  <c r="L480" i="9" s="1"/>
  <c r="J465" i="9"/>
  <c r="L465" i="9" s="1"/>
  <c r="J473" i="9"/>
  <c r="L473" i="9" s="1"/>
  <c r="J481" i="9"/>
  <c r="L481" i="9" s="1"/>
  <c r="I493" i="9"/>
  <c r="N493" i="9" s="1"/>
  <c r="J544" i="11"/>
  <c r="L544" i="11" s="1"/>
  <c r="J548" i="11"/>
  <c r="L548" i="11" s="1"/>
  <c r="J552" i="11"/>
  <c r="L552" i="11" s="1"/>
  <c r="J556" i="11"/>
  <c r="L556" i="11" s="1"/>
  <c r="J560" i="11"/>
  <c r="L560" i="11" s="1"/>
  <c r="J564" i="11"/>
  <c r="L564" i="11" s="1"/>
  <c r="I176" i="46"/>
  <c r="J169" i="46" s="1"/>
  <c r="L169" i="46" s="1"/>
  <c r="N88" i="15"/>
  <c r="L89" i="20"/>
  <c r="J801" i="2"/>
  <c r="L801" i="2" s="1"/>
  <c r="J811" i="2"/>
  <c r="L811" i="2" s="1"/>
  <c r="J796" i="2"/>
  <c r="L796" i="2" s="1"/>
  <c r="J804" i="2"/>
  <c r="L804" i="2" s="1"/>
  <c r="J814" i="2"/>
  <c r="L814" i="2" s="1"/>
  <c r="J466" i="9"/>
  <c r="L466" i="9" s="1"/>
  <c r="J474" i="9"/>
  <c r="L474" i="9" s="1"/>
  <c r="J482" i="9"/>
  <c r="L482" i="9" s="1"/>
  <c r="J467" i="9"/>
  <c r="L467" i="9" s="1"/>
  <c r="J475" i="9"/>
  <c r="L475" i="9" s="1"/>
  <c r="J483" i="9"/>
  <c r="L483" i="9" s="1"/>
  <c r="J545" i="11"/>
  <c r="L545" i="11" s="1"/>
  <c r="J549" i="11"/>
  <c r="L549" i="11" s="1"/>
  <c r="J553" i="11"/>
  <c r="L553" i="11" s="1"/>
  <c r="J557" i="11"/>
  <c r="L557" i="11" s="1"/>
  <c r="J561" i="11"/>
  <c r="L561" i="11" s="1"/>
  <c r="J565" i="11"/>
  <c r="L565" i="11" s="1"/>
  <c r="I401" i="46"/>
  <c r="J396" i="46" s="1"/>
  <c r="L396" i="46" s="1"/>
  <c r="L99" i="15"/>
  <c r="L101" i="15" s="1"/>
  <c r="K22" i="2"/>
  <c r="J795" i="2"/>
  <c r="L795" i="2" s="1"/>
  <c r="J805" i="2"/>
  <c r="L805" i="2" s="1"/>
  <c r="J813" i="2"/>
  <c r="L813" i="2" s="1"/>
  <c r="J798" i="2"/>
  <c r="L798" i="2" s="1"/>
  <c r="J806" i="2"/>
  <c r="L806" i="2" s="1"/>
  <c r="J468" i="9"/>
  <c r="L468" i="9" s="1"/>
  <c r="J476" i="9"/>
  <c r="L476" i="9" s="1"/>
  <c r="J484" i="9"/>
  <c r="L484" i="9" s="1"/>
  <c r="J469" i="9"/>
  <c r="L469" i="9" s="1"/>
  <c r="J477" i="9"/>
  <c r="L477" i="9" s="1"/>
  <c r="J546" i="11"/>
  <c r="L546" i="11" s="1"/>
  <c r="J550" i="11"/>
  <c r="L550" i="11" s="1"/>
  <c r="J554" i="11"/>
  <c r="L554" i="11" s="1"/>
  <c r="J558" i="11"/>
  <c r="L558" i="11" s="1"/>
  <c r="J562" i="11"/>
  <c r="L562" i="11" s="1"/>
  <c r="N84" i="16"/>
  <c r="N92" i="13"/>
  <c r="J407" i="31"/>
  <c r="L407" i="31" s="1"/>
  <c r="J411" i="31"/>
  <c r="L411" i="31" s="1"/>
  <c r="J415" i="31"/>
  <c r="L415" i="31" s="1"/>
  <c r="J419" i="31"/>
  <c r="L419" i="31" s="1"/>
  <c r="J423" i="31"/>
  <c r="L423" i="31" s="1"/>
  <c r="J427" i="31"/>
  <c r="L427" i="31" s="1"/>
  <c r="J431" i="31"/>
  <c r="L431" i="31" s="1"/>
  <c r="J365" i="31"/>
  <c r="L365" i="31" s="1"/>
  <c r="J369" i="31"/>
  <c r="L369" i="31" s="1"/>
  <c r="J373" i="31"/>
  <c r="L373" i="31" s="1"/>
  <c r="J377" i="31"/>
  <c r="L377" i="31" s="1"/>
  <c r="J381" i="31"/>
  <c r="L381" i="31" s="1"/>
  <c r="J385" i="31"/>
  <c r="L385" i="31" s="1"/>
  <c r="I394" i="31"/>
  <c r="J234" i="31"/>
  <c r="L234" i="31" s="1"/>
  <c r="J238" i="31"/>
  <c r="L238" i="31" s="1"/>
  <c r="J242" i="31"/>
  <c r="L242" i="31" s="1"/>
  <c r="J246" i="31"/>
  <c r="L246" i="31" s="1"/>
  <c r="J250" i="31"/>
  <c r="L250" i="31" s="1"/>
  <c r="J254" i="31"/>
  <c r="L254" i="31" s="1"/>
  <c r="I401" i="41"/>
  <c r="J391" i="41" s="1"/>
  <c r="L391" i="41" s="1"/>
  <c r="J198" i="41"/>
  <c r="L198" i="41" s="1"/>
  <c r="I356" i="46"/>
  <c r="J351" i="46" s="1"/>
  <c r="L351" i="46" s="1"/>
  <c r="N490" i="11"/>
  <c r="O84" i="13"/>
  <c r="J408" i="31"/>
  <c r="L408" i="31" s="1"/>
  <c r="J412" i="31"/>
  <c r="L412" i="31" s="1"/>
  <c r="J416" i="31"/>
  <c r="L416" i="31" s="1"/>
  <c r="J420" i="31"/>
  <c r="L420" i="31" s="1"/>
  <c r="J424" i="31"/>
  <c r="L424" i="31" s="1"/>
  <c r="J428" i="31"/>
  <c r="L428" i="31" s="1"/>
  <c r="J432" i="31"/>
  <c r="L432" i="31" s="1"/>
  <c r="J366" i="31"/>
  <c r="L366" i="31" s="1"/>
  <c r="J370" i="31"/>
  <c r="L370" i="31" s="1"/>
  <c r="J374" i="31"/>
  <c r="L374" i="31" s="1"/>
  <c r="J378" i="31"/>
  <c r="L378" i="31" s="1"/>
  <c r="J382" i="31"/>
  <c r="L382" i="31" s="1"/>
  <c r="J386" i="31"/>
  <c r="L386" i="31" s="1"/>
  <c r="J231" i="31"/>
  <c r="L231" i="31" s="1"/>
  <c r="J235" i="31"/>
  <c r="L235" i="31" s="1"/>
  <c r="J239" i="31"/>
  <c r="L239" i="31" s="1"/>
  <c r="J243" i="31"/>
  <c r="L243" i="31" s="1"/>
  <c r="J247" i="31"/>
  <c r="L247" i="31" s="1"/>
  <c r="J251" i="31"/>
  <c r="L251" i="31" s="1"/>
  <c r="J255" i="31"/>
  <c r="L255" i="31" s="1"/>
  <c r="Q84" i="13"/>
  <c r="O92" i="14"/>
  <c r="Q85" i="13"/>
  <c r="J409" i="31"/>
  <c r="L409" i="31" s="1"/>
  <c r="J413" i="31"/>
  <c r="L413" i="31" s="1"/>
  <c r="J417" i="31"/>
  <c r="L417" i="31" s="1"/>
  <c r="J421" i="31"/>
  <c r="L421" i="31" s="1"/>
  <c r="J425" i="31"/>
  <c r="L425" i="31" s="1"/>
  <c r="J429" i="31"/>
  <c r="L429" i="31" s="1"/>
  <c r="J363" i="31"/>
  <c r="L363" i="31" s="1"/>
  <c r="J367" i="31"/>
  <c r="L367" i="31" s="1"/>
  <c r="J371" i="31"/>
  <c r="L371" i="31" s="1"/>
  <c r="J375" i="31"/>
  <c r="L375" i="31" s="1"/>
  <c r="J379" i="31"/>
  <c r="L379" i="31" s="1"/>
  <c r="J383" i="31"/>
  <c r="L383" i="31" s="1"/>
  <c r="J232" i="31"/>
  <c r="L232" i="31" s="1"/>
  <c r="J236" i="31"/>
  <c r="L236" i="31" s="1"/>
  <c r="J240" i="31"/>
  <c r="L240" i="31" s="1"/>
  <c r="J244" i="31"/>
  <c r="L244" i="31" s="1"/>
  <c r="J248" i="31"/>
  <c r="L248" i="31" s="1"/>
  <c r="J252" i="31"/>
  <c r="L252" i="31" s="1"/>
  <c r="O78" i="14"/>
  <c r="K21" i="2"/>
  <c r="K28" i="2"/>
  <c r="O91" i="14"/>
  <c r="M101" i="14"/>
  <c r="M103" i="14" s="1"/>
  <c r="I131" i="41"/>
  <c r="J121" i="41" s="1"/>
  <c r="L121" i="41" s="1"/>
  <c r="J981" i="41"/>
  <c r="L981" i="41" s="1"/>
  <c r="N92" i="18"/>
  <c r="I45" i="39"/>
  <c r="N73" i="18"/>
  <c r="J457" i="31"/>
  <c r="L457" i="31" s="1"/>
  <c r="J469" i="31"/>
  <c r="L469" i="31" s="1"/>
  <c r="O83" i="14"/>
  <c r="I524" i="31"/>
  <c r="Q79" i="13"/>
  <c r="O79" i="13"/>
  <c r="L93" i="16"/>
  <c r="L95" i="16" s="1"/>
  <c r="J453" i="31"/>
  <c r="L453" i="31" s="1"/>
  <c r="J461" i="31"/>
  <c r="L461" i="31" s="1"/>
  <c r="J465" i="31"/>
  <c r="L465" i="31" s="1"/>
  <c r="J473" i="31"/>
  <c r="L473" i="31" s="1"/>
  <c r="I482" i="31"/>
  <c r="K18" i="2"/>
  <c r="K30" i="2"/>
  <c r="J454" i="31"/>
  <c r="L454" i="31" s="1"/>
  <c r="J458" i="31"/>
  <c r="L458" i="31" s="1"/>
  <c r="J462" i="31"/>
  <c r="L462" i="31" s="1"/>
  <c r="J466" i="31"/>
  <c r="L466" i="31" s="1"/>
  <c r="J470" i="31"/>
  <c r="L470" i="31" s="1"/>
  <c r="J474" i="31"/>
  <c r="L474" i="31" s="1"/>
  <c r="J190" i="31"/>
  <c r="L190" i="31" s="1"/>
  <c r="J194" i="31"/>
  <c r="L194" i="31" s="1"/>
  <c r="J198" i="31"/>
  <c r="L198" i="31" s="1"/>
  <c r="J202" i="31"/>
  <c r="L202" i="31" s="1"/>
  <c r="J206" i="31"/>
  <c r="L206" i="31" s="1"/>
  <c r="J210" i="31"/>
  <c r="L210" i="31" s="1"/>
  <c r="I44" i="39"/>
  <c r="I10" i="39"/>
  <c r="I581" i="41"/>
  <c r="J577" i="41" s="1"/>
  <c r="L577" i="41" s="1"/>
  <c r="N83" i="17"/>
  <c r="N92" i="17"/>
  <c r="J214" i="41"/>
  <c r="L214" i="41" s="1"/>
  <c r="J202" i="41"/>
  <c r="L202" i="41" s="1"/>
  <c r="K19" i="2"/>
  <c r="N665" i="2"/>
  <c r="J451" i="31"/>
  <c r="L451" i="31" s="1"/>
  <c r="J455" i="31"/>
  <c r="L455" i="31" s="1"/>
  <c r="J459" i="31"/>
  <c r="L459" i="31" s="1"/>
  <c r="J463" i="31"/>
  <c r="L463" i="31" s="1"/>
  <c r="J467" i="31"/>
  <c r="L467" i="31" s="1"/>
  <c r="J471" i="31"/>
  <c r="L471" i="31" s="1"/>
  <c r="J187" i="31"/>
  <c r="L187" i="31" s="1"/>
  <c r="J191" i="31"/>
  <c r="L191" i="31" s="1"/>
  <c r="J195" i="31"/>
  <c r="L195" i="31" s="1"/>
  <c r="J199" i="31"/>
  <c r="L199" i="31" s="1"/>
  <c r="J203" i="31"/>
  <c r="L203" i="31" s="1"/>
  <c r="J207" i="31"/>
  <c r="L207" i="31" s="1"/>
  <c r="I356" i="41"/>
  <c r="J348" i="41" s="1"/>
  <c r="L348" i="41" s="1"/>
  <c r="J239" i="41"/>
  <c r="L239" i="41" s="1"/>
  <c r="J243" i="41"/>
  <c r="L243" i="41" s="1"/>
  <c r="J247" i="41"/>
  <c r="L247" i="41" s="1"/>
  <c r="J251" i="41"/>
  <c r="L251" i="41" s="1"/>
  <c r="J255" i="41"/>
  <c r="L255" i="41" s="1"/>
  <c r="J259" i="41"/>
  <c r="L259" i="41" s="1"/>
  <c r="J216" i="41"/>
  <c r="L216" i="41" s="1"/>
  <c r="J261" i="46"/>
  <c r="L261" i="46" s="1"/>
  <c r="J262" i="46"/>
  <c r="L262" i="46" s="1"/>
  <c r="J259" i="46"/>
  <c r="L259" i="46" s="1"/>
  <c r="J257" i="46"/>
  <c r="L257" i="46" s="1"/>
  <c r="J255" i="46"/>
  <c r="L255" i="46" s="1"/>
  <c r="J253" i="46"/>
  <c r="L253" i="46" s="1"/>
  <c r="J251" i="46"/>
  <c r="L251" i="46" s="1"/>
  <c r="J249" i="46"/>
  <c r="L249" i="46" s="1"/>
  <c r="J247" i="46"/>
  <c r="L247" i="46" s="1"/>
  <c r="J245" i="46"/>
  <c r="L245" i="46" s="1"/>
  <c r="I268" i="46"/>
  <c r="J260" i="46"/>
  <c r="L260" i="46" s="1"/>
  <c r="J258" i="46"/>
  <c r="L258" i="46" s="1"/>
  <c r="J256" i="46"/>
  <c r="L256" i="46" s="1"/>
  <c r="J254" i="46"/>
  <c r="L254" i="46" s="1"/>
  <c r="J252" i="46"/>
  <c r="L252" i="46" s="1"/>
  <c r="J250" i="46"/>
  <c r="L250" i="46" s="1"/>
  <c r="J248" i="46"/>
  <c r="L248" i="46" s="1"/>
  <c r="J246" i="46"/>
  <c r="L246" i="46" s="1"/>
  <c r="J244" i="46"/>
  <c r="L244" i="46" s="1"/>
  <c r="J242" i="46"/>
  <c r="L242" i="46" s="1"/>
  <c r="J240" i="46"/>
  <c r="L240" i="46" s="1"/>
  <c r="J238" i="46"/>
  <c r="L238" i="46" s="1"/>
  <c r="J236" i="46"/>
  <c r="J243" i="46"/>
  <c r="L243" i="46" s="1"/>
  <c r="J239" i="46"/>
  <c r="L239" i="46" s="1"/>
  <c r="J241" i="46"/>
  <c r="L241" i="46" s="1"/>
  <c r="J237" i="46"/>
  <c r="L237" i="46" s="1"/>
  <c r="J206" i="41"/>
  <c r="L206" i="41" s="1"/>
  <c r="J127" i="46"/>
  <c r="L127" i="46" s="1"/>
  <c r="J126" i="46"/>
  <c r="L126" i="46" s="1"/>
  <c r="J125" i="46"/>
  <c r="L125" i="46" s="1"/>
  <c r="J124" i="46"/>
  <c r="L124" i="46" s="1"/>
  <c r="J123" i="46"/>
  <c r="L123" i="46" s="1"/>
  <c r="J122" i="46"/>
  <c r="L122" i="46" s="1"/>
  <c r="J121" i="46"/>
  <c r="L121" i="46" s="1"/>
  <c r="J120" i="46"/>
  <c r="L120" i="46" s="1"/>
  <c r="J119" i="46"/>
  <c r="L119" i="46" s="1"/>
  <c r="J118" i="46"/>
  <c r="L118" i="46" s="1"/>
  <c r="J117" i="46"/>
  <c r="L117" i="46" s="1"/>
  <c r="J116" i="46"/>
  <c r="L116" i="46" s="1"/>
  <c r="J115" i="46"/>
  <c r="L115" i="46" s="1"/>
  <c r="J114" i="46"/>
  <c r="L114" i="46" s="1"/>
  <c r="J113" i="46"/>
  <c r="L113" i="46" s="1"/>
  <c r="J112" i="46"/>
  <c r="L112" i="46" s="1"/>
  <c r="J111" i="46"/>
  <c r="L111" i="46" s="1"/>
  <c r="J110" i="46"/>
  <c r="L110" i="46" s="1"/>
  <c r="J109" i="46"/>
  <c r="L109" i="46" s="1"/>
  <c r="J108" i="46"/>
  <c r="L108" i="46" s="1"/>
  <c r="J107" i="46"/>
  <c r="L107" i="46" s="1"/>
  <c r="J106" i="46"/>
  <c r="L106" i="46" s="1"/>
  <c r="J105" i="46"/>
  <c r="L105" i="46" s="1"/>
  <c r="J104" i="46"/>
  <c r="L104" i="46" s="1"/>
  <c r="J103" i="46"/>
  <c r="L103" i="46" s="1"/>
  <c r="J102" i="46"/>
  <c r="L102" i="46" s="1"/>
  <c r="J101" i="46"/>
  <c r="I133" i="46"/>
  <c r="I583" i="46"/>
  <c r="J577" i="46"/>
  <c r="L577" i="46" s="1"/>
  <c r="J576" i="46"/>
  <c r="L576" i="46" s="1"/>
  <c r="J575" i="46"/>
  <c r="L575" i="46" s="1"/>
  <c r="J574" i="46"/>
  <c r="L574" i="46" s="1"/>
  <c r="J573" i="46"/>
  <c r="L573" i="46" s="1"/>
  <c r="J572" i="46"/>
  <c r="L572" i="46" s="1"/>
  <c r="J571" i="46"/>
  <c r="L571" i="46" s="1"/>
  <c r="J570" i="46"/>
  <c r="L570" i="46" s="1"/>
  <c r="J569" i="46"/>
  <c r="L569" i="46" s="1"/>
  <c r="J568" i="46"/>
  <c r="L568" i="46" s="1"/>
  <c r="J567" i="46"/>
  <c r="L567" i="46" s="1"/>
  <c r="J566" i="46"/>
  <c r="L566" i="46" s="1"/>
  <c r="J565" i="46"/>
  <c r="L565" i="46" s="1"/>
  <c r="J564" i="46"/>
  <c r="L564" i="46" s="1"/>
  <c r="J563" i="46"/>
  <c r="L563" i="46" s="1"/>
  <c r="J562" i="46"/>
  <c r="L562" i="46" s="1"/>
  <c r="J561" i="46"/>
  <c r="L561" i="46" s="1"/>
  <c r="J560" i="46"/>
  <c r="L560" i="46" s="1"/>
  <c r="J559" i="46"/>
  <c r="L559" i="46" s="1"/>
  <c r="J558" i="46"/>
  <c r="L558" i="46" s="1"/>
  <c r="J557" i="46"/>
  <c r="L557" i="46" s="1"/>
  <c r="J556" i="46"/>
  <c r="L556" i="46" s="1"/>
  <c r="J555" i="46"/>
  <c r="L555" i="46" s="1"/>
  <c r="J554" i="46"/>
  <c r="L554" i="46" s="1"/>
  <c r="J553" i="46"/>
  <c r="L553" i="46" s="1"/>
  <c r="J552" i="46"/>
  <c r="L552" i="46" s="1"/>
  <c r="J551" i="46"/>
  <c r="I448" i="46"/>
  <c r="J442" i="46"/>
  <c r="L442" i="46" s="1"/>
  <c r="J441" i="46"/>
  <c r="L441" i="46" s="1"/>
  <c r="J440" i="46"/>
  <c r="L440" i="46" s="1"/>
  <c r="J439" i="46"/>
  <c r="L439" i="46" s="1"/>
  <c r="J438" i="46"/>
  <c r="L438" i="46" s="1"/>
  <c r="J437" i="46"/>
  <c r="L437" i="46" s="1"/>
  <c r="J436" i="46"/>
  <c r="L436" i="46" s="1"/>
  <c r="J435" i="46"/>
  <c r="L435" i="46" s="1"/>
  <c r="J434" i="46"/>
  <c r="L434" i="46" s="1"/>
  <c r="J433" i="46"/>
  <c r="L433" i="46" s="1"/>
  <c r="J432" i="46"/>
  <c r="L432" i="46" s="1"/>
  <c r="J431" i="46"/>
  <c r="L431" i="46" s="1"/>
  <c r="J430" i="46"/>
  <c r="L430" i="46" s="1"/>
  <c r="J429" i="46"/>
  <c r="L429" i="46" s="1"/>
  <c r="J428" i="46"/>
  <c r="L428" i="46" s="1"/>
  <c r="J427" i="46"/>
  <c r="L427" i="46" s="1"/>
  <c r="J426" i="46"/>
  <c r="L426" i="46" s="1"/>
  <c r="J425" i="46"/>
  <c r="L425" i="46" s="1"/>
  <c r="J424" i="46"/>
  <c r="L424" i="46" s="1"/>
  <c r="J423" i="46"/>
  <c r="L423" i="46" s="1"/>
  <c r="J422" i="46"/>
  <c r="L422" i="46" s="1"/>
  <c r="J421" i="46"/>
  <c r="L421" i="46" s="1"/>
  <c r="J420" i="46"/>
  <c r="L420" i="46" s="1"/>
  <c r="J419" i="46"/>
  <c r="L419" i="46" s="1"/>
  <c r="J418" i="46"/>
  <c r="L418" i="46" s="1"/>
  <c r="J417" i="46"/>
  <c r="L417" i="46" s="1"/>
  <c r="J416" i="46"/>
  <c r="I806" i="41"/>
  <c r="J802" i="41" s="1"/>
  <c r="L802" i="41" s="1"/>
  <c r="I896" i="46"/>
  <c r="J888" i="46" s="1"/>
  <c r="L888" i="46" s="1"/>
  <c r="I1031" i="46"/>
  <c r="I1033" i="46" s="1"/>
  <c r="I986" i="46"/>
  <c r="J982" i="46" s="1"/>
  <c r="L982" i="46" s="1"/>
  <c r="N98" i="18"/>
  <c r="I626" i="46"/>
  <c r="J622" i="46" s="1"/>
  <c r="L622" i="46" s="1"/>
  <c r="L110" i="18"/>
  <c r="L112" i="18" s="1"/>
  <c r="J802" i="46"/>
  <c r="L802" i="46" s="1"/>
  <c r="J801" i="46"/>
  <c r="L801" i="46" s="1"/>
  <c r="J800" i="46"/>
  <c r="L800" i="46" s="1"/>
  <c r="J799" i="46"/>
  <c r="L799" i="46" s="1"/>
  <c r="J798" i="46"/>
  <c r="L798" i="46" s="1"/>
  <c r="J797" i="46"/>
  <c r="L797" i="46" s="1"/>
  <c r="J796" i="46"/>
  <c r="L796" i="46" s="1"/>
  <c r="J795" i="46"/>
  <c r="L795" i="46" s="1"/>
  <c r="J794" i="46"/>
  <c r="L794" i="46" s="1"/>
  <c r="J793" i="46"/>
  <c r="L793" i="46" s="1"/>
  <c r="J792" i="46"/>
  <c r="L792" i="46" s="1"/>
  <c r="J791" i="46"/>
  <c r="L791" i="46" s="1"/>
  <c r="J790" i="46"/>
  <c r="L790" i="46" s="1"/>
  <c r="J789" i="46"/>
  <c r="L789" i="46" s="1"/>
  <c r="J788" i="46"/>
  <c r="L788" i="46" s="1"/>
  <c r="J787" i="46"/>
  <c r="L787" i="46" s="1"/>
  <c r="J786" i="46"/>
  <c r="L786" i="46" s="1"/>
  <c r="J785" i="46"/>
  <c r="L785" i="46" s="1"/>
  <c r="J784" i="46"/>
  <c r="L784" i="46" s="1"/>
  <c r="J783" i="46"/>
  <c r="L783" i="46" s="1"/>
  <c r="J782" i="46"/>
  <c r="L782" i="46" s="1"/>
  <c r="J781" i="46"/>
  <c r="L781" i="46" s="1"/>
  <c r="J780" i="46"/>
  <c r="L780" i="46" s="1"/>
  <c r="J779" i="46"/>
  <c r="L779" i="46" s="1"/>
  <c r="J778" i="46"/>
  <c r="L778" i="46" s="1"/>
  <c r="J777" i="46"/>
  <c r="L777" i="46" s="1"/>
  <c r="J776" i="46"/>
  <c r="I808" i="46"/>
  <c r="J847" i="46"/>
  <c r="L847" i="46" s="1"/>
  <c r="J846" i="46"/>
  <c r="L846" i="46" s="1"/>
  <c r="J845" i="46"/>
  <c r="L845" i="46" s="1"/>
  <c r="J844" i="46"/>
  <c r="L844" i="46" s="1"/>
  <c r="J843" i="46"/>
  <c r="L843" i="46" s="1"/>
  <c r="J842" i="46"/>
  <c r="L842" i="46" s="1"/>
  <c r="J841" i="46"/>
  <c r="L841" i="46" s="1"/>
  <c r="J840" i="46"/>
  <c r="L840" i="46" s="1"/>
  <c r="J839" i="46"/>
  <c r="L839" i="46" s="1"/>
  <c r="J838" i="46"/>
  <c r="L838" i="46" s="1"/>
  <c r="J837" i="46"/>
  <c r="L837" i="46" s="1"/>
  <c r="J836" i="46"/>
  <c r="L836" i="46" s="1"/>
  <c r="J835" i="46"/>
  <c r="L835" i="46" s="1"/>
  <c r="J834" i="46"/>
  <c r="L834" i="46" s="1"/>
  <c r="J833" i="46"/>
  <c r="L833" i="46" s="1"/>
  <c r="J832" i="46"/>
  <c r="L832" i="46" s="1"/>
  <c r="J831" i="46"/>
  <c r="L831" i="46" s="1"/>
  <c r="J830" i="46"/>
  <c r="L830" i="46" s="1"/>
  <c r="J829" i="46"/>
  <c r="L829" i="46" s="1"/>
  <c r="J828" i="46"/>
  <c r="L828" i="46" s="1"/>
  <c r="J827" i="46"/>
  <c r="L827" i="46" s="1"/>
  <c r="J826" i="46"/>
  <c r="L826" i="46" s="1"/>
  <c r="J825" i="46"/>
  <c r="L825" i="46" s="1"/>
  <c r="J824" i="46"/>
  <c r="L824" i="46" s="1"/>
  <c r="J823" i="46"/>
  <c r="L823" i="46" s="1"/>
  <c r="J822" i="46"/>
  <c r="L822" i="46" s="1"/>
  <c r="J821" i="46"/>
  <c r="I853" i="46"/>
  <c r="J307" i="46"/>
  <c r="L307" i="46" s="1"/>
  <c r="J306" i="46"/>
  <c r="L306" i="46" s="1"/>
  <c r="J305" i="46"/>
  <c r="L305" i="46" s="1"/>
  <c r="J304" i="46"/>
  <c r="L304" i="46" s="1"/>
  <c r="J303" i="46"/>
  <c r="L303" i="46" s="1"/>
  <c r="J302" i="46"/>
  <c r="L302" i="46" s="1"/>
  <c r="J301" i="46"/>
  <c r="L301" i="46" s="1"/>
  <c r="J300" i="46"/>
  <c r="L300" i="46" s="1"/>
  <c r="J299" i="46"/>
  <c r="L299" i="46" s="1"/>
  <c r="J298" i="46"/>
  <c r="L298" i="46" s="1"/>
  <c r="J297" i="46"/>
  <c r="L297" i="46" s="1"/>
  <c r="J296" i="46"/>
  <c r="L296" i="46" s="1"/>
  <c r="J295" i="46"/>
  <c r="L295" i="46" s="1"/>
  <c r="J294" i="46"/>
  <c r="L294" i="46" s="1"/>
  <c r="J293" i="46"/>
  <c r="L293" i="46" s="1"/>
  <c r="J292" i="46"/>
  <c r="L292" i="46" s="1"/>
  <c r="J291" i="46"/>
  <c r="L291" i="46" s="1"/>
  <c r="J290" i="46"/>
  <c r="L290" i="46" s="1"/>
  <c r="J289" i="46"/>
  <c r="L289" i="46" s="1"/>
  <c r="J288" i="46"/>
  <c r="L288" i="46" s="1"/>
  <c r="J287" i="46"/>
  <c r="L287" i="46" s="1"/>
  <c r="J286" i="46"/>
  <c r="L286" i="46" s="1"/>
  <c r="J285" i="46"/>
  <c r="L285" i="46" s="1"/>
  <c r="J284" i="46"/>
  <c r="L284" i="46" s="1"/>
  <c r="J283" i="46"/>
  <c r="L283" i="46" s="1"/>
  <c r="J282" i="46"/>
  <c r="L282" i="46" s="1"/>
  <c r="J281" i="46"/>
  <c r="I313" i="46"/>
  <c r="I88" i="46"/>
  <c r="J82" i="46"/>
  <c r="J81" i="46"/>
  <c r="J80" i="46"/>
  <c r="J79" i="46"/>
  <c r="J78" i="46"/>
  <c r="J77" i="46"/>
  <c r="J76" i="46"/>
  <c r="J75" i="46"/>
  <c r="J74" i="46"/>
  <c r="J73" i="46"/>
  <c r="J72" i="46"/>
  <c r="J71" i="46"/>
  <c r="J70" i="46"/>
  <c r="J69" i="46"/>
  <c r="J68" i="46"/>
  <c r="J67" i="46"/>
  <c r="J66" i="46"/>
  <c r="J65" i="46"/>
  <c r="J64" i="46"/>
  <c r="J63" i="46"/>
  <c r="J62" i="46"/>
  <c r="J61" i="46"/>
  <c r="J60" i="46"/>
  <c r="J59" i="46"/>
  <c r="J58" i="46"/>
  <c r="J57" i="46"/>
  <c r="J56" i="46"/>
  <c r="P128" i="6"/>
  <c r="AF128" i="6" s="1"/>
  <c r="J967" i="41"/>
  <c r="L967" i="41" s="1"/>
  <c r="J215" i="41"/>
  <c r="L215" i="41" s="1"/>
  <c r="J192" i="41"/>
  <c r="L192" i="41" s="1"/>
  <c r="J196" i="41"/>
  <c r="L196" i="41" s="1"/>
  <c r="J200" i="41"/>
  <c r="L200" i="41" s="1"/>
  <c r="J204" i="41"/>
  <c r="L204" i="41" s="1"/>
  <c r="J208" i="41"/>
  <c r="L208" i="41" s="1"/>
  <c r="J210" i="41"/>
  <c r="L210" i="41" s="1"/>
  <c r="J959" i="41"/>
  <c r="L959" i="41" s="1"/>
  <c r="J975" i="41"/>
  <c r="L975" i="41" s="1"/>
  <c r="J217" i="41"/>
  <c r="L217" i="41" s="1"/>
  <c r="I223" i="41"/>
  <c r="L212" i="6" s="1"/>
  <c r="J213" i="41"/>
  <c r="L213" i="41" s="1"/>
  <c r="J191" i="41"/>
  <c r="L191" i="41" s="1"/>
  <c r="J193" i="41"/>
  <c r="L193" i="41" s="1"/>
  <c r="J195" i="41"/>
  <c r="L195" i="41" s="1"/>
  <c r="J197" i="41"/>
  <c r="L197" i="41" s="1"/>
  <c r="J199" i="41"/>
  <c r="L199" i="41" s="1"/>
  <c r="J201" i="41"/>
  <c r="L201" i="41" s="1"/>
  <c r="J203" i="41"/>
  <c r="L203" i="41" s="1"/>
  <c r="J205" i="41"/>
  <c r="L205" i="41" s="1"/>
  <c r="J207" i="41"/>
  <c r="L207" i="41" s="1"/>
  <c r="J209" i="41"/>
  <c r="L209" i="41" s="1"/>
  <c r="J211" i="41"/>
  <c r="L211" i="41" s="1"/>
  <c r="I851" i="41"/>
  <c r="J847" i="41" s="1"/>
  <c r="L847" i="41" s="1"/>
  <c r="N80" i="15"/>
  <c r="J1089" i="2"/>
  <c r="L1089" i="2" s="1"/>
  <c r="J1085" i="2"/>
  <c r="L1085" i="2" s="1"/>
  <c r="J1081" i="2"/>
  <c r="L1081" i="2" s="1"/>
  <c r="J1077" i="2"/>
  <c r="L1077" i="2" s="1"/>
  <c r="J1073" i="2"/>
  <c r="L1073" i="2" s="1"/>
  <c r="J1090" i="2"/>
  <c r="L1090" i="2" s="1"/>
  <c r="J1086" i="2"/>
  <c r="L1086" i="2" s="1"/>
  <c r="J1082" i="2"/>
  <c r="L1082" i="2" s="1"/>
  <c r="J1078" i="2"/>
  <c r="L1078" i="2" s="1"/>
  <c r="J1074" i="2"/>
  <c r="L1074" i="2" s="1"/>
  <c r="J1070" i="2"/>
  <c r="L1070" i="2" s="1"/>
  <c r="I1096" i="2"/>
  <c r="J1087" i="2"/>
  <c r="L1087" i="2" s="1"/>
  <c r="J1083" i="2"/>
  <c r="L1083" i="2" s="1"/>
  <c r="J1079" i="2"/>
  <c r="L1079" i="2" s="1"/>
  <c r="J1075" i="2"/>
  <c r="L1075" i="2" s="1"/>
  <c r="J1071" i="2"/>
  <c r="L1071" i="2" s="1"/>
  <c r="J1088" i="2"/>
  <c r="L1088" i="2" s="1"/>
  <c r="J1084" i="2"/>
  <c r="L1084" i="2" s="1"/>
  <c r="J1080" i="2"/>
  <c r="L1080" i="2" s="1"/>
  <c r="J1076" i="2"/>
  <c r="L1076" i="2" s="1"/>
  <c r="J1072" i="2"/>
  <c r="J963" i="41"/>
  <c r="L963" i="41" s="1"/>
  <c r="J971" i="41"/>
  <c r="L971" i="41" s="1"/>
  <c r="J979" i="41"/>
  <c r="L979" i="41" s="1"/>
  <c r="J957" i="41"/>
  <c r="L957" i="41" s="1"/>
  <c r="J961" i="41"/>
  <c r="L961" i="41" s="1"/>
  <c r="J965" i="41"/>
  <c r="L965" i="41" s="1"/>
  <c r="J969" i="41"/>
  <c r="L969" i="41" s="1"/>
  <c r="J973" i="41"/>
  <c r="L973" i="41" s="1"/>
  <c r="J977" i="41"/>
  <c r="L977" i="41" s="1"/>
  <c r="J982" i="41"/>
  <c r="L982" i="41" s="1"/>
  <c r="J956" i="41"/>
  <c r="L956" i="41" s="1"/>
  <c r="J958" i="41"/>
  <c r="L958" i="41" s="1"/>
  <c r="J960" i="41"/>
  <c r="L960" i="41" s="1"/>
  <c r="J962" i="41"/>
  <c r="L962" i="41" s="1"/>
  <c r="J964" i="41"/>
  <c r="L964" i="41" s="1"/>
  <c r="J966" i="41"/>
  <c r="L966" i="41" s="1"/>
  <c r="J968" i="41"/>
  <c r="L968" i="41" s="1"/>
  <c r="J970" i="41"/>
  <c r="L970" i="41" s="1"/>
  <c r="J972" i="41"/>
  <c r="L972" i="41" s="1"/>
  <c r="J974" i="41"/>
  <c r="L974" i="41" s="1"/>
  <c r="J976" i="41"/>
  <c r="L976" i="41" s="1"/>
  <c r="J978" i="41"/>
  <c r="L978" i="41" s="1"/>
  <c r="J980" i="41"/>
  <c r="L980" i="41" s="1"/>
  <c r="N988" i="41"/>
  <c r="Z229" i="6"/>
  <c r="J666" i="41"/>
  <c r="L666" i="41" s="1"/>
  <c r="I673" i="41"/>
  <c r="J667" i="41"/>
  <c r="L667" i="41" s="1"/>
  <c r="J665" i="41"/>
  <c r="L665" i="41" s="1"/>
  <c r="J664" i="41"/>
  <c r="L664" i="41" s="1"/>
  <c r="J663" i="41"/>
  <c r="L663" i="41" s="1"/>
  <c r="J662" i="41"/>
  <c r="L662" i="41" s="1"/>
  <c r="J661" i="41"/>
  <c r="L661" i="41" s="1"/>
  <c r="J660" i="41"/>
  <c r="L660" i="41" s="1"/>
  <c r="J659" i="41"/>
  <c r="L659" i="41" s="1"/>
  <c r="J658" i="41"/>
  <c r="L658" i="41" s="1"/>
  <c r="J657" i="41"/>
  <c r="L657" i="41" s="1"/>
  <c r="J656" i="41"/>
  <c r="L656" i="41" s="1"/>
  <c r="J655" i="41"/>
  <c r="L655" i="41" s="1"/>
  <c r="J654" i="41"/>
  <c r="L654" i="41" s="1"/>
  <c r="J653" i="41"/>
  <c r="L653" i="41" s="1"/>
  <c r="J652" i="41"/>
  <c r="L652" i="41" s="1"/>
  <c r="J651" i="41"/>
  <c r="L651" i="41" s="1"/>
  <c r="J650" i="41"/>
  <c r="L650" i="41" s="1"/>
  <c r="J649" i="41"/>
  <c r="L649" i="41" s="1"/>
  <c r="J648" i="41"/>
  <c r="L648" i="41" s="1"/>
  <c r="J647" i="41"/>
  <c r="L647" i="41" s="1"/>
  <c r="J646" i="41"/>
  <c r="L646" i="41" s="1"/>
  <c r="J645" i="41"/>
  <c r="L645" i="41" s="1"/>
  <c r="J644" i="41"/>
  <c r="L644" i="41" s="1"/>
  <c r="J643" i="41"/>
  <c r="L643" i="41" s="1"/>
  <c r="J642" i="41"/>
  <c r="L642" i="41" s="1"/>
  <c r="J641" i="41"/>
  <c r="I1076" i="41"/>
  <c r="I1078" i="41" s="1"/>
  <c r="L104" i="17"/>
  <c r="L106" i="17" s="1"/>
  <c r="I160" i="9"/>
  <c r="J156" i="9" s="1"/>
  <c r="L156" i="9" s="1"/>
  <c r="N73" i="17"/>
  <c r="J58" i="41"/>
  <c r="L58" i="41" s="1"/>
  <c r="J81" i="41"/>
  <c r="L81" i="41" s="1"/>
  <c r="J79" i="41"/>
  <c r="L79" i="41" s="1"/>
  <c r="J82" i="41"/>
  <c r="L82" i="41" s="1"/>
  <c r="J78" i="41"/>
  <c r="L78" i="41" s="1"/>
  <c r="J76" i="41"/>
  <c r="L76" i="41" s="1"/>
  <c r="J74" i="41"/>
  <c r="L74" i="41" s="1"/>
  <c r="J72" i="41"/>
  <c r="L72" i="41" s="1"/>
  <c r="J70" i="41"/>
  <c r="L70" i="41" s="1"/>
  <c r="J68" i="41"/>
  <c r="L68" i="41" s="1"/>
  <c r="J66" i="41"/>
  <c r="L66" i="41" s="1"/>
  <c r="J64" i="41"/>
  <c r="L64" i="41" s="1"/>
  <c r="J62" i="41"/>
  <c r="L62" i="41" s="1"/>
  <c r="J60" i="41"/>
  <c r="L60" i="41" s="1"/>
  <c r="J56" i="41"/>
  <c r="I88" i="41"/>
  <c r="J80" i="41"/>
  <c r="L80" i="41" s="1"/>
  <c r="J77" i="41"/>
  <c r="L77" i="41" s="1"/>
  <c r="J75" i="41"/>
  <c r="L75" i="41" s="1"/>
  <c r="J73" i="41"/>
  <c r="L73" i="41" s="1"/>
  <c r="J71" i="41"/>
  <c r="L71" i="41" s="1"/>
  <c r="J69" i="41"/>
  <c r="L69" i="41" s="1"/>
  <c r="J67" i="41"/>
  <c r="L67" i="41" s="1"/>
  <c r="J65" i="41"/>
  <c r="L65" i="41" s="1"/>
  <c r="J63" i="41"/>
  <c r="L63" i="41" s="1"/>
  <c r="J61" i="41"/>
  <c r="L61" i="41" s="1"/>
  <c r="J59" i="41"/>
  <c r="L59" i="41" s="1"/>
  <c r="J57" i="41"/>
  <c r="L57" i="41" s="1"/>
  <c r="J1071" i="41"/>
  <c r="L1071" i="41" s="1"/>
  <c r="J756" i="41"/>
  <c r="L756" i="41" s="1"/>
  <c r="I763" i="41"/>
  <c r="J757" i="41"/>
  <c r="L757" i="41" s="1"/>
  <c r="J755" i="41"/>
  <c r="L755" i="41" s="1"/>
  <c r="J754" i="41"/>
  <c r="L754" i="41" s="1"/>
  <c r="J753" i="41"/>
  <c r="L753" i="41" s="1"/>
  <c r="J752" i="41"/>
  <c r="L752" i="41" s="1"/>
  <c r="J751" i="41"/>
  <c r="L751" i="41" s="1"/>
  <c r="J750" i="41"/>
  <c r="L750" i="41" s="1"/>
  <c r="J749" i="41"/>
  <c r="L749" i="41" s="1"/>
  <c r="J748" i="41"/>
  <c r="L748" i="41" s="1"/>
  <c r="J747" i="41"/>
  <c r="L747" i="41" s="1"/>
  <c r="J746" i="41"/>
  <c r="L746" i="41" s="1"/>
  <c r="J745" i="41"/>
  <c r="L745" i="41" s="1"/>
  <c r="J744" i="41"/>
  <c r="L744" i="41" s="1"/>
  <c r="J743" i="41"/>
  <c r="L743" i="41" s="1"/>
  <c r="J742" i="41"/>
  <c r="L742" i="41" s="1"/>
  <c r="J741" i="41"/>
  <c r="L741" i="41" s="1"/>
  <c r="J740" i="41"/>
  <c r="L740" i="41" s="1"/>
  <c r="J739" i="41"/>
  <c r="L739" i="41" s="1"/>
  <c r="J738" i="41"/>
  <c r="L738" i="41" s="1"/>
  <c r="J737" i="41"/>
  <c r="L737" i="41" s="1"/>
  <c r="J736" i="41"/>
  <c r="L736" i="41" s="1"/>
  <c r="J735" i="41"/>
  <c r="L735" i="41" s="1"/>
  <c r="J734" i="41"/>
  <c r="L734" i="41" s="1"/>
  <c r="J733" i="41"/>
  <c r="L733" i="41" s="1"/>
  <c r="J732" i="41"/>
  <c r="L732" i="41" s="1"/>
  <c r="J731" i="41"/>
  <c r="J621" i="41"/>
  <c r="L621" i="41" s="1"/>
  <c r="I628" i="41"/>
  <c r="J622" i="41"/>
  <c r="L622" i="41" s="1"/>
  <c r="J620" i="41"/>
  <c r="L620" i="41" s="1"/>
  <c r="J619" i="41"/>
  <c r="L619" i="41" s="1"/>
  <c r="J618" i="41"/>
  <c r="L618" i="41" s="1"/>
  <c r="J617" i="41"/>
  <c r="L617" i="41" s="1"/>
  <c r="J616" i="41"/>
  <c r="L616" i="41" s="1"/>
  <c r="J615" i="41"/>
  <c r="L615" i="41" s="1"/>
  <c r="J614" i="41"/>
  <c r="L614" i="41" s="1"/>
  <c r="J613" i="41"/>
  <c r="L613" i="41" s="1"/>
  <c r="J612" i="41"/>
  <c r="L612" i="41" s="1"/>
  <c r="J611" i="41"/>
  <c r="L611" i="41" s="1"/>
  <c r="J610" i="41"/>
  <c r="L610" i="41" s="1"/>
  <c r="J609" i="41"/>
  <c r="L609" i="41" s="1"/>
  <c r="J608" i="41"/>
  <c r="L608" i="41" s="1"/>
  <c r="J607" i="41"/>
  <c r="L607" i="41" s="1"/>
  <c r="J606" i="41"/>
  <c r="L606" i="41" s="1"/>
  <c r="J605" i="41"/>
  <c r="L605" i="41" s="1"/>
  <c r="J604" i="41"/>
  <c r="L604" i="41" s="1"/>
  <c r="J603" i="41"/>
  <c r="L603" i="41" s="1"/>
  <c r="J602" i="41"/>
  <c r="L602" i="41" s="1"/>
  <c r="J601" i="41"/>
  <c r="L601" i="41" s="1"/>
  <c r="J600" i="41"/>
  <c r="L600" i="41" s="1"/>
  <c r="J599" i="41"/>
  <c r="L599" i="41" s="1"/>
  <c r="J598" i="41"/>
  <c r="L598" i="41" s="1"/>
  <c r="J597" i="41"/>
  <c r="L597" i="41" s="1"/>
  <c r="J596" i="41"/>
  <c r="C9" i="10"/>
  <c r="C9" i="35"/>
  <c r="I52" i="39"/>
  <c r="G32" i="39"/>
  <c r="H32" i="39"/>
  <c r="L193" i="6"/>
  <c r="AF193" i="6" s="1"/>
  <c r="L57" i="31"/>
  <c r="L81" i="31" s="1"/>
  <c r="I49" i="39"/>
  <c r="I9" i="39"/>
  <c r="P920" i="9"/>
  <c r="H46" i="39" s="1"/>
  <c r="P918" i="9"/>
  <c r="P919" i="9"/>
  <c r="G46" i="39" s="1"/>
  <c r="H22" i="39"/>
  <c r="P643" i="2"/>
  <c r="H41" i="39" s="1"/>
  <c r="P641" i="2"/>
  <c r="P642" i="2"/>
  <c r="G41" i="39" s="1"/>
  <c r="J92" i="2"/>
  <c r="L92" i="2" s="1"/>
  <c r="K15" i="2"/>
  <c r="K25" i="2"/>
  <c r="K16" i="2"/>
  <c r="K17" i="2"/>
  <c r="K31" i="2"/>
  <c r="K24" i="2"/>
  <c r="K27" i="2"/>
  <c r="K14" i="2"/>
  <c r="K13" i="2"/>
  <c r="K23" i="2"/>
  <c r="K29" i="2"/>
  <c r="I899" i="2"/>
  <c r="Y42" i="6" s="1"/>
  <c r="AF42" i="6" s="1"/>
  <c r="J893" i="2"/>
  <c r="L893" i="2" s="1"/>
  <c r="J891" i="2"/>
  <c r="L891" i="2" s="1"/>
  <c r="J889" i="2"/>
  <c r="L889" i="2" s="1"/>
  <c r="J887" i="2"/>
  <c r="L887" i="2" s="1"/>
  <c r="J885" i="2"/>
  <c r="L885" i="2" s="1"/>
  <c r="J883" i="2"/>
  <c r="L883" i="2" s="1"/>
  <c r="J881" i="2"/>
  <c r="L881" i="2" s="1"/>
  <c r="J879" i="2"/>
  <c r="L879" i="2" s="1"/>
  <c r="J877" i="2"/>
  <c r="L877" i="2" s="1"/>
  <c r="J875" i="2"/>
  <c r="L875" i="2" s="1"/>
  <c r="J873" i="2"/>
  <c r="J892" i="2"/>
  <c r="L892" i="2" s="1"/>
  <c r="J890" i="2"/>
  <c r="L890" i="2" s="1"/>
  <c r="J888" i="2"/>
  <c r="L888" i="2" s="1"/>
  <c r="J886" i="2"/>
  <c r="L886" i="2" s="1"/>
  <c r="J884" i="2"/>
  <c r="L884" i="2" s="1"/>
  <c r="J882" i="2"/>
  <c r="L882" i="2" s="1"/>
  <c r="J880" i="2"/>
  <c r="L880" i="2" s="1"/>
  <c r="J878" i="2"/>
  <c r="L878" i="2" s="1"/>
  <c r="J876" i="2"/>
  <c r="L876" i="2" s="1"/>
  <c r="J874" i="2"/>
  <c r="L874" i="2" s="1"/>
  <c r="I736" i="11"/>
  <c r="D162" i="6" s="1"/>
  <c r="AF162" i="6" s="1"/>
  <c r="J723" i="11"/>
  <c r="L723" i="11" s="1"/>
  <c r="J722" i="11"/>
  <c r="L722" i="11" s="1"/>
  <c r="J721" i="11"/>
  <c r="L721" i="11" s="1"/>
  <c r="J720" i="11"/>
  <c r="L720" i="11" s="1"/>
  <c r="J719" i="11"/>
  <c r="L719" i="11" s="1"/>
  <c r="J718" i="11"/>
  <c r="L718" i="11" s="1"/>
  <c r="J717" i="11"/>
  <c r="L717" i="11" s="1"/>
  <c r="J716" i="11"/>
  <c r="L716" i="11" s="1"/>
  <c r="J715" i="11"/>
  <c r="L715" i="11" s="1"/>
  <c r="J714" i="11"/>
  <c r="L714" i="11" s="1"/>
  <c r="J713" i="11"/>
  <c r="L713" i="11" s="1"/>
  <c r="J712" i="11"/>
  <c r="L712" i="11" s="1"/>
  <c r="J711" i="11"/>
  <c r="L711" i="11" s="1"/>
  <c r="J710" i="11"/>
  <c r="L710" i="11" s="1"/>
  <c r="J709" i="11"/>
  <c r="L709" i="11" s="1"/>
  <c r="J708" i="11"/>
  <c r="J730" i="11"/>
  <c r="L730" i="11" s="1"/>
  <c r="J729" i="11"/>
  <c r="L729" i="11" s="1"/>
  <c r="J728" i="11"/>
  <c r="L728" i="11" s="1"/>
  <c r="J727" i="11"/>
  <c r="L727" i="11" s="1"/>
  <c r="J726" i="11"/>
  <c r="L726" i="11" s="1"/>
  <c r="J725" i="11"/>
  <c r="L725" i="11" s="1"/>
  <c r="J724" i="11"/>
  <c r="L724" i="11" s="1"/>
  <c r="I505" i="7"/>
  <c r="D79" i="6" s="1"/>
  <c r="AF79" i="6" s="1"/>
  <c r="J499" i="7"/>
  <c r="L499" i="7" s="1"/>
  <c r="J498" i="7"/>
  <c r="L498" i="7" s="1"/>
  <c r="J497" i="7"/>
  <c r="L497" i="7" s="1"/>
  <c r="J496" i="7"/>
  <c r="L496" i="7" s="1"/>
  <c r="J495" i="7"/>
  <c r="L495" i="7" s="1"/>
  <c r="J494" i="7"/>
  <c r="L494" i="7" s="1"/>
  <c r="J493" i="7"/>
  <c r="L493" i="7" s="1"/>
  <c r="J492" i="7"/>
  <c r="L492" i="7" s="1"/>
  <c r="J491" i="7"/>
  <c r="L491" i="7" s="1"/>
  <c r="J490" i="7"/>
  <c r="L490" i="7" s="1"/>
  <c r="J489" i="7"/>
  <c r="L489" i="7" s="1"/>
  <c r="J488" i="7"/>
  <c r="L488" i="7" s="1"/>
  <c r="J487" i="7"/>
  <c r="L487" i="7" s="1"/>
  <c r="J486" i="7"/>
  <c r="L486" i="7" s="1"/>
  <c r="J485" i="7"/>
  <c r="L485" i="7" s="1"/>
  <c r="J484" i="7"/>
  <c r="L484" i="7" s="1"/>
  <c r="J483" i="7"/>
  <c r="L483" i="7" s="1"/>
  <c r="J482" i="7"/>
  <c r="L482" i="7" s="1"/>
  <c r="J481" i="7"/>
  <c r="L481" i="7" s="1"/>
  <c r="J480" i="7"/>
  <c r="L480" i="7" s="1"/>
  <c r="J479" i="7"/>
  <c r="I977" i="2"/>
  <c r="N977" i="2" s="1"/>
  <c r="J971" i="2"/>
  <c r="L971" i="2" s="1"/>
  <c r="J970" i="2"/>
  <c r="L970" i="2" s="1"/>
  <c r="J969" i="2"/>
  <c r="L969" i="2" s="1"/>
  <c r="J968" i="2"/>
  <c r="L968" i="2" s="1"/>
  <c r="J967" i="2"/>
  <c r="L967" i="2" s="1"/>
  <c r="J966" i="2"/>
  <c r="L966" i="2" s="1"/>
  <c r="J965" i="2"/>
  <c r="L965" i="2" s="1"/>
  <c r="J964" i="2"/>
  <c r="L964" i="2" s="1"/>
  <c r="J963" i="2"/>
  <c r="L963" i="2" s="1"/>
  <c r="J962" i="2"/>
  <c r="L962" i="2" s="1"/>
  <c r="J961" i="2"/>
  <c r="L961" i="2" s="1"/>
  <c r="J960" i="2"/>
  <c r="L960" i="2" s="1"/>
  <c r="J959" i="2"/>
  <c r="L959" i="2" s="1"/>
  <c r="J958" i="2"/>
  <c r="L958" i="2" s="1"/>
  <c r="J957" i="2"/>
  <c r="L957" i="2" s="1"/>
  <c r="J956" i="2"/>
  <c r="L956" i="2" s="1"/>
  <c r="J955" i="2"/>
  <c r="L955" i="2" s="1"/>
  <c r="J954" i="2"/>
  <c r="L954" i="2" s="1"/>
  <c r="J953" i="2"/>
  <c r="L953" i="2" s="1"/>
  <c r="J952" i="2"/>
  <c r="I121" i="9"/>
  <c r="D102" i="6" s="1"/>
  <c r="AF102" i="6" s="1"/>
  <c r="J105" i="9"/>
  <c r="L105" i="9" s="1"/>
  <c r="J103" i="9"/>
  <c r="L103" i="9" s="1"/>
  <c r="J101" i="9"/>
  <c r="L101" i="9" s="1"/>
  <c r="J99" i="9"/>
  <c r="L99" i="9" s="1"/>
  <c r="J97" i="9"/>
  <c r="L97" i="9" s="1"/>
  <c r="J95" i="9"/>
  <c r="L95" i="9" s="1"/>
  <c r="J93" i="9"/>
  <c r="J114" i="9"/>
  <c r="L114" i="9" s="1"/>
  <c r="J112" i="9"/>
  <c r="L112" i="9" s="1"/>
  <c r="J110" i="9"/>
  <c r="L110" i="9" s="1"/>
  <c r="J108" i="9"/>
  <c r="L108" i="9" s="1"/>
  <c r="J106" i="9"/>
  <c r="L106" i="9" s="1"/>
  <c r="J104" i="9"/>
  <c r="L104" i="9" s="1"/>
  <c r="J102" i="9"/>
  <c r="L102" i="9" s="1"/>
  <c r="J100" i="9"/>
  <c r="L100" i="9" s="1"/>
  <c r="J98" i="9"/>
  <c r="L98" i="9" s="1"/>
  <c r="J96" i="9"/>
  <c r="L96" i="9" s="1"/>
  <c r="J94" i="9"/>
  <c r="L94" i="9" s="1"/>
  <c r="J115" i="9"/>
  <c r="L115" i="9" s="1"/>
  <c r="J113" i="9"/>
  <c r="L113" i="9" s="1"/>
  <c r="J111" i="9"/>
  <c r="L111" i="9" s="1"/>
  <c r="J109" i="9"/>
  <c r="L109" i="9" s="1"/>
  <c r="J107" i="9"/>
  <c r="L107" i="9" s="1"/>
  <c r="I941" i="11"/>
  <c r="D168" i="6" s="1"/>
  <c r="AF168" i="6" s="1"/>
  <c r="J934" i="11"/>
  <c r="L934" i="11" s="1"/>
  <c r="J933" i="11"/>
  <c r="L933" i="11" s="1"/>
  <c r="J932" i="11"/>
  <c r="L932" i="11" s="1"/>
  <c r="J931" i="11"/>
  <c r="L931" i="11" s="1"/>
  <c r="J930" i="11"/>
  <c r="L930" i="11" s="1"/>
  <c r="J929" i="11"/>
  <c r="L929" i="11" s="1"/>
  <c r="J928" i="11"/>
  <c r="L928" i="11" s="1"/>
  <c r="J927" i="11"/>
  <c r="L927" i="11" s="1"/>
  <c r="J926" i="11"/>
  <c r="L926" i="11" s="1"/>
  <c r="J925" i="11"/>
  <c r="L925" i="11" s="1"/>
  <c r="J924" i="11"/>
  <c r="L924" i="11" s="1"/>
  <c r="J923" i="11"/>
  <c r="L923" i="11" s="1"/>
  <c r="J922" i="11"/>
  <c r="L922" i="11" s="1"/>
  <c r="J921" i="11"/>
  <c r="L921" i="11" s="1"/>
  <c r="J920" i="11"/>
  <c r="L920" i="11" s="1"/>
  <c r="J919" i="11"/>
  <c r="L919" i="11" s="1"/>
  <c r="J918" i="11"/>
  <c r="L918" i="11" s="1"/>
  <c r="J917" i="11"/>
  <c r="L917" i="11" s="1"/>
  <c r="J916" i="11"/>
  <c r="L916" i="11" s="1"/>
  <c r="J915" i="11"/>
  <c r="L915" i="11" s="1"/>
  <c r="J914" i="11"/>
  <c r="L914" i="11" s="1"/>
  <c r="J913" i="11"/>
  <c r="J935" i="11"/>
  <c r="L935" i="11" s="1"/>
  <c r="I203" i="9"/>
  <c r="Y104" i="6" s="1"/>
  <c r="AF104" i="6" s="1"/>
  <c r="J197" i="9"/>
  <c r="L197" i="9" s="1"/>
  <c r="J196" i="9"/>
  <c r="L196" i="9" s="1"/>
  <c r="J195" i="9"/>
  <c r="L195" i="9" s="1"/>
  <c r="J194" i="9"/>
  <c r="L194" i="9" s="1"/>
  <c r="J193" i="9"/>
  <c r="L193" i="9" s="1"/>
  <c r="J192" i="9"/>
  <c r="L192" i="9" s="1"/>
  <c r="J191" i="9"/>
  <c r="L191" i="9" s="1"/>
  <c r="J190" i="9"/>
  <c r="L190" i="9" s="1"/>
  <c r="J189" i="9"/>
  <c r="L189" i="9" s="1"/>
  <c r="J188" i="9"/>
  <c r="L188" i="9" s="1"/>
  <c r="J187" i="9"/>
  <c r="L187" i="9" s="1"/>
  <c r="J186" i="9"/>
  <c r="L186" i="9" s="1"/>
  <c r="J185" i="9"/>
  <c r="L185" i="9" s="1"/>
  <c r="J184" i="9"/>
  <c r="L184" i="9" s="1"/>
  <c r="J183" i="9"/>
  <c r="L183" i="9" s="1"/>
  <c r="J182" i="9"/>
  <c r="L182" i="9" s="1"/>
  <c r="J181" i="9"/>
  <c r="L181" i="9" s="1"/>
  <c r="J180" i="9"/>
  <c r="L180" i="9" s="1"/>
  <c r="J179" i="9"/>
  <c r="L179" i="9" s="1"/>
  <c r="J178" i="9"/>
  <c r="L178" i="9" s="1"/>
  <c r="J176" i="9"/>
  <c r="L176" i="9" s="1"/>
  <c r="J175" i="9"/>
  <c r="I531" i="11"/>
  <c r="Y155" i="6" s="1"/>
  <c r="AF155" i="6" s="1"/>
  <c r="J525" i="11"/>
  <c r="L525" i="11" s="1"/>
  <c r="J524" i="11"/>
  <c r="L524" i="11" s="1"/>
  <c r="J523" i="11"/>
  <c r="L523" i="11" s="1"/>
  <c r="J522" i="11"/>
  <c r="L522" i="11" s="1"/>
  <c r="J521" i="11"/>
  <c r="L521" i="11" s="1"/>
  <c r="J520" i="11"/>
  <c r="L520" i="11" s="1"/>
  <c r="J519" i="11"/>
  <c r="L519" i="11" s="1"/>
  <c r="J518" i="11"/>
  <c r="L518" i="11" s="1"/>
  <c r="J517" i="11"/>
  <c r="L517" i="11" s="1"/>
  <c r="J516" i="11"/>
  <c r="L516" i="11" s="1"/>
  <c r="J515" i="11"/>
  <c r="L515" i="11" s="1"/>
  <c r="J514" i="11"/>
  <c r="L514" i="11" s="1"/>
  <c r="J513" i="11"/>
  <c r="L513" i="11" s="1"/>
  <c r="J512" i="11"/>
  <c r="L512" i="11" s="1"/>
  <c r="J511" i="11"/>
  <c r="L511" i="11" s="1"/>
  <c r="J510" i="11"/>
  <c r="L510" i="11" s="1"/>
  <c r="J509" i="11"/>
  <c r="L509" i="11" s="1"/>
  <c r="J508" i="11"/>
  <c r="L508" i="11" s="1"/>
  <c r="J507" i="11"/>
  <c r="L507" i="11" s="1"/>
  <c r="J506" i="11"/>
  <c r="L506" i="11" s="1"/>
  <c r="J505" i="11"/>
  <c r="L505" i="11" s="1"/>
  <c r="J504" i="11"/>
  <c r="L504" i="11" s="1"/>
  <c r="J503" i="11"/>
  <c r="I743" i="2"/>
  <c r="AD38" i="6" s="1"/>
  <c r="AF38" i="6" s="1"/>
  <c r="J734" i="2"/>
  <c r="L734" i="2" s="1"/>
  <c r="J719" i="2"/>
  <c r="L719" i="2" s="1"/>
  <c r="J726" i="2"/>
  <c r="L726" i="2" s="1"/>
  <c r="J725" i="2"/>
  <c r="L725" i="2" s="1"/>
  <c r="J724" i="2"/>
  <c r="L724" i="2" s="1"/>
  <c r="J723" i="2"/>
  <c r="L723" i="2" s="1"/>
  <c r="J722" i="2"/>
  <c r="L722" i="2" s="1"/>
  <c r="J721" i="2"/>
  <c r="L721" i="2" s="1"/>
  <c r="J720" i="2"/>
  <c r="L720" i="2" s="1"/>
  <c r="J727" i="2"/>
  <c r="L727" i="2" s="1"/>
  <c r="J737" i="2"/>
  <c r="L737" i="2" s="1"/>
  <c r="J736" i="2"/>
  <c r="L736" i="2" s="1"/>
  <c r="J735" i="2"/>
  <c r="L735" i="2" s="1"/>
  <c r="J733" i="2"/>
  <c r="L733" i="2" s="1"/>
  <c r="J732" i="2"/>
  <c r="L732" i="2" s="1"/>
  <c r="J731" i="2"/>
  <c r="L731" i="2" s="1"/>
  <c r="J730" i="2"/>
  <c r="L730" i="2" s="1"/>
  <c r="J729" i="2"/>
  <c r="L729" i="2" s="1"/>
  <c r="J728" i="2"/>
  <c r="L728" i="2" s="1"/>
  <c r="J718" i="2"/>
  <c r="L718" i="2" s="1"/>
  <c r="J717" i="2"/>
  <c r="I1018" i="2"/>
  <c r="Y45" i="6" s="1"/>
  <c r="AF45" i="6" s="1"/>
  <c r="J1012" i="2"/>
  <c r="L1012" i="2" s="1"/>
  <c r="J1011" i="2"/>
  <c r="L1011" i="2" s="1"/>
  <c r="J1010" i="2"/>
  <c r="L1010" i="2" s="1"/>
  <c r="J1009" i="2"/>
  <c r="L1009" i="2" s="1"/>
  <c r="J1008" i="2"/>
  <c r="L1008" i="2" s="1"/>
  <c r="J1007" i="2"/>
  <c r="L1007" i="2" s="1"/>
  <c r="J1006" i="2"/>
  <c r="L1006" i="2" s="1"/>
  <c r="J1005" i="2"/>
  <c r="L1005" i="2" s="1"/>
  <c r="J1004" i="2"/>
  <c r="L1004" i="2" s="1"/>
  <c r="J1003" i="2"/>
  <c r="L1003" i="2" s="1"/>
  <c r="J1002" i="2"/>
  <c r="L1002" i="2" s="1"/>
  <c r="J1001" i="2"/>
  <c r="L1001" i="2" s="1"/>
  <c r="J1000" i="2"/>
  <c r="L1000" i="2" s="1"/>
  <c r="J999" i="2"/>
  <c r="L999" i="2" s="1"/>
  <c r="J998" i="2"/>
  <c r="L998" i="2" s="1"/>
  <c r="J997" i="2"/>
  <c r="L997" i="2" s="1"/>
  <c r="J996" i="2"/>
  <c r="L996" i="2" s="1"/>
  <c r="J995" i="2"/>
  <c r="L995" i="2" s="1"/>
  <c r="J994" i="2"/>
  <c r="L994" i="2" s="1"/>
  <c r="J993" i="2"/>
  <c r="L993" i="2" s="1"/>
  <c r="J992" i="2"/>
  <c r="I388" i="7"/>
  <c r="Y76" i="6" s="1"/>
  <c r="AF76" i="6" s="1"/>
  <c r="J374" i="7"/>
  <c r="L374" i="7" s="1"/>
  <c r="J381" i="7"/>
  <c r="L381" i="7" s="1"/>
  <c r="J379" i="7"/>
  <c r="L379" i="7" s="1"/>
  <c r="J377" i="7"/>
  <c r="L377" i="7" s="1"/>
  <c r="J375" i="7"/>
  <c r="L375" i="7" s="1"/>
  <c r="J373" i="7"/>
  <c r="L373" i="7" s="1"/>
  <c r="J371" i="7"/>
  <c r="L371" i="7" s="1"/>
  <c r="J369" i="7"/>
  <c r="L369" i="7" s="1"/>
  <c r="J367" i="7"/>
  <c r="L367" i="7" s="1"/>
  <c r="J365" i="7"/>
  <c r="L365" i="7" s="1"/>
  <c r="J363" i="7"/>
  <c r="L363" i="7" s="1"/>
  <c r="J382" i="7"/>
  <c r="L382" i="7" s="1"/>
  <c r="J380" i="7"/>
  <c r="L380" i="7" s="1"/>
  <c r="J378" i="7"/>
  <c r="L378" i="7" s="1"/>
  <c r="J376" i="7"/>
  <c r="L376" i="7" s="1"/>
  <c r="J372" i="7"/>
  <c r="L372" i="7" s="1"/>
  <c r="J370" i="7"/>
  <c r="L370" i="7" s="1"/>
  <c r="J368" i="7"/>
  <c r="L368" i="7" s="1"/>
  <c r="J366" i="7"/>
  <c r="L366" i="7" s="1"/>
  <c r="J364" i="7"/>
  <c r="L364" i="7" s="1"/>
  <c r="J362" i="7"/>
  <c r="I1354" i="9"/>
  <c r="Y133" i="6" s="1"/>
  <c r="AF133" i="6" s="1"/>
  <c r="J1342" i="9"/>
  <c r="L1342" i="9" s="1"/>
  <c r="J1341" i="9"/>
  <c r="L1341" i="9" s="1"/>
  <c r="J1340" i="9"/>
  <c r="L1340" i="9" s="1"/>
  <c r="J1339" i="9"/>
  <c r="L1339" i="9" s="1"/>
  <c r="J1338" i="9"/>
  <c r="L1338" i="9" s="1"/>
  <c r="J1337" i="9"/>
  <c r="L1337" i="9" s="1"/>
  <c r="J1336" i="9"/>
  <c r="L1336" i="9" s="1"/>
  <c r="J1335" i="9"/>
  <c r="L1335" i="9" s="1"/>
  <c r="J1334" i="9"/>
  <c r="L1334" i="9" s="1"/>
  <c r="J1333" i="9"/>
  <c r="L1333" i="9" s="1"/>
  <c r="J1332" i="9"/>
  <c r="L1332" i="9" s="1"/>
  <c r="J1331" i="9"/>
  <c r="L1331" i="9" s="1"/>
  <c r="J1330" i="9"/>
  <c r="L1330" i="9" s="1"/>
  <c r="J1329" i="9"/>
  <c r="L1329" i="9" s="1"/>
  <c r="J1328" i="9"/>
  <c r="L1328" i="9" s="1"/>
  <c r="J1327" i="9"/>
  <c r="L1327" i="9" s="1"/>
  <c r="J1326" i="9"/>
  <c r="J1343" i="9"/>
  <c r="L1343" i="9" s="1"/>
  <c r="J1348" i="9"/>
  <c r="L1348" i="9" s="1"/>
  <c r="J1347" i="9"/>
  <c r="L1347" i="9" s="1"/>
  <c r="J1346" i="9"/>
  <c r="L1346" i="9" s="1"/>
  <c r="J1345" i="9"/>
  <c r="L1345" i="9" s="1"/>
  <c r="J1344" i="9"/>
  <c r="L1344" i="9" s="1"/>
  <c r="J485" i="11"/>
  <c r="L462" i="11"/>
  <c r="L485" i="11" s="1"/>
  <c r="J660" i="2"/>
  <c r="L640" i="2"/>
  <c r="L660" i="2" s="1"/>
  <c r="J939" i="9"/>
  <c r="L917" i="9"/>
  <c r="L939" i="9" s="1"/>
  <c r="I116" i="2"/>
  <c r="N116" i="2" s="1"/>
  <c r="J109" i="2"/>
  <c r="L109" i="2" s="1"/>
  <c r="J107" i="2"/>
  <c r="L107" i="2" s="1"/>
  <c r="J105" i="2"/>
  <c r="L105" i="2" s="1"/>
  <c r="J103" i="2"/>
  <c r="L103" i="2" s="1"/>
  <c r="J101" i="2"/>
  <c r="L101" i="2" s="1"/>
  <c r="J99" i="2"/>
  <c r="L99" i="2" s="1"/>
  <c r="J97" i="2"/>
  <c r="L97" i="2" s="1"/>
  <c r="J95" i="2"/>
  <c r="L95" i="2" s="1"/>
  <c r="J93" i="2"/>
  <c r="L93" i="2" s="1"/>
  <c r="J91" i="2"/>
  <c r="L91" i="2" s="1"/>
  <c r="J110" i="2"/>
  <c r="L110" i="2" s="1"/>
  <c r="J108" i="2"/>
  <c r="L108" i="2" s="1"/>
  <c r="J106" i="2"/>
  <c r="L106" i="2" s="1"/>
  <c r="J104" i="2"/>
  <c r="L104" i="2" s="1"/>
  <c r="J102" i="2"/>
  <c r="L102" i="2" s="1"/>
  <c r="J100" i="2"/>
  <c r="L100" i="2" s="1"/>
  <c r="J98" i="2"/>
  <c r="L98" i="2" s="1"/>
  <c r="J96" i="2"/>
  <c r="L96" i="2" s="1"/>
  <c r="J94" i="2"/>
  <c r="L94" i="2" s="1"/>
  <c r="J90" i="2"/>
  <c r="I1190" i="9"/>
  <c r="Y129" i="6" s="1"/>
  <c r="AF129" i="6" s="1"/>
  <c r="J1178" i="9"/>
  <c r="L1178" i="9" s="1"/>
  <c r="J1177" i="9"/>
  <c r="L1177" i="9" s="1"/>
  <c r="J1176" i="9"/>
  <c r="L1176" i="9" s="1"/>
  <c r="J1175" i="9"/>
  <c r="L1175" i="9" s="1"/>
  <c r="J1174" i="9"/>
  <c r="L1174" i="9" s="1"/>
  <c r="J1173" i="9"/>
  <c r="L1173" i="9" s="1"/>
  <c r="J1172" i="9"/>
  <c r="L1172" i="9" s="1"/>
  <c r="J1171" i="9"/>
  <c r="L1171" i="9" s="1"/>
  <c r="J1170" i="9"/>
  <c r="L1170" i="9" s="1"/>
  <c r="J1169" i="9"/>
  <c r="L1169" i="9" s="1"/>
  <c r="J1168" i="9"/>
  <c r="L1168" i="9" s="1"/>
  <c r="J1167" i="9"/>
  <c r="L1167" i="9" s="1"/>
  <c r="J1166" i="9"/>
  <c r="L1166" i="9" s="1"/>
  <c r="J1165" i="9"/>
  <c r="L1165" i="9" s="1"/>
  <c r="J1164" i="9"/>
  <c r="L1164" i="9" s="1"/>
  <c r="J1163" i="9"/>
  <c r="L1163" i="9" s="1"/>
  <c r="J1162" i="9"/>
  <c r="J1179" i="9"/>
  <c r="L1179" i="9" s="1"/>
  <c r="J1184" i="9"/>
  <c r="L1184" i="9" s="1"/>
  <c r="J1183" i="9"/>
  <c r="L1183" i="9" s="1"/>
  <c r="J1182" i="9"/>
  <c r="L1182" i="9" s="1"/>
  <c r="J1181" i="9"/>
  <c r="L1181" i="9" s="1"/>
  <c r="J1180" i="9"/>
  <c r="L1180" i="9" s="1"/>
  <c r="I859" i="11"/>
  <c r="N859" i="11" s="1"/>
  <c r="J853" i="11"/>
  <c r="L853" i="11" s="1"/>
  <c r="J852" i="11"/>
  <c r="L852" i="11" s="1"/>
  <c r="J851" i="11"/>
  <c r="L851" i="11" s="1"/>
  <c r="J850" i="11"/>
  <c r="L850" i="11" s="1"/>
  <c r="J849" i="11"/>
  <c r="L849" i="11" s="1"/>
  <c r="J848" i="11"/>
  <c r="L848" i="11" s="1"/>
  <c r="J847" i="11"/>
  <c r="L847" i="11" s="1"/>
  <c r="J846" i="11"/>
  <c r="L846" i="11" s="1"/>
  <c r="J845" i="11"/>
  <c r="L845" i="11" s="1"/>
  <c r="J844" i="11"/>
  <c r="L844" i="11" s="1"/>
  <c r="J843" i="11"/>
  <c r="L843" i="11" s="1"/>
  <c r="J842" i="11"/>
  <c r="L842" i="11" s="1"/>
  <c r="J841" i="11"/>
  <c r="L841" i="11" s="1"/>
  <c r="J840" i="11"/>
  <c r="L840" i="11" s="1"/>
  <c r="J839" i="11"/>
  <c r="L839" i="11" s="1"/>
  <c r="J837" i="11"/>
  <c r="L837" i="11" s="1"/>
  <c r="J835" i="11"/>
  <c r="L835" i="11" s="1"/>
  <c r="J833" i="11"/>
  <c r="L833" i="11" s="1"/>
  <c r="J831" i="11"/>
  <c r="J838" i="11"/>
  <c r="L838" i="11" s="1"/>
  <c r="J836" i="11"/>
  <c r="L836" i="11" s="1"/>
  <c r="J834" i="11"/>
  <c r="L834" i="11" s="1"/>
  <c r="J832" i="11"/>
  <c r="L832" i="11" s="1"/>
  <c r="I353" i="2"/>
  <c r="O28" i="6" s="1"/>
  <c r="AF28" i="6" s="1"/>
  <c r="J347" i="2"/>
  <c r="L347" i="2" s="1"/>
  <c r="J345" i="2"/>
  <c r="L345" i="2" s="1"/>
  <c r="J343" i="2"/>
  <c r="L343" i="2" s="1"/>
  <c r="J341" i="2"/>
  <c r="L341" i="2" s="1"/>
  <c r="J339" i="2"/>
  <c r="L339" i="2" s="1"/>
  <c r="J337" i="2"/>
  <c r="L337" i="2" s="1"/>
  <c r="J335" i="2"/>
  <c r="L335" i="2" s="1"/>
  <c r="J333" i="2"/>
  <c r="L333" i="2" s="1"/>
  <c r="J331" i="2"/>
  <c r="L331" i="2" s="1"/>
  <c r="J329" i="2"/>
  <c r="J327" i="2"/>
  <c r="J346" i="2"/>
  <c r="L346" i="2" s="1"/>
  <c r="J344" i="2"/>
  <c r="L344" i="2" s="1"/>
  <c r="J342" i="2"/>
  <c r="L342" i="2" s="1"/>
  <c r="J340" i="2"/>
  <c r="L340" i="2" s="1"/>
  <c r="J338" i="2"/>
  <c r="L338" i="2" s="1"/>
  <c r="J336" i="2"/>
  <c r="L336" i="2" s="1"/>
  <c r="J334" i="2"/>
  <c r="L334" i="2" s="1"/>
  <c r="J332" i="2"/>
  <c r="L332" i="2" s="1"/>
  <c r="J330" i="2"/>
  <c r="L330" i="2" s="1"/>
  <c r="J328" i="2"/>
  <c r="L328" i="2" s="1"/>
  <c r="I548" i="2"/>
  <c r="O33" i="6" s="1"/>
  <c r="AF33" i="6" s="1"/>
  <c r="J542" i="2"/>
  <c r="L542" i="2" s="1"/>
  <c r="J541" i="2"/>
  <c r="L541" i="2" s="1"/>
  <c r="J540" i="2"/>
  <c r="L540" i="2" s="1"/>
  <c r="J539" i="2"/>
  <c r="L539" i="2" s="1"/>
  <c r="J538" i="2"/>
  <c r="L538" i="2" s="1"/>
  <c r="J537" i="2"/>
  <c r="L537" i="2" s="1"/>
  <c r="J536" i="2"/>
  <c r="L536" i="2" s="1"/>
  <c r="J535" i="2"/>
  <c r="L535" i="2" s="1"/>
  <c r="J534" i="2"/>
  <c r="L534" i="2" s="1"/>
  <c r="J533" i="2"/>
  <c r="L533" i="2" s="1"/>
  <c r="J532" i="2"/>
  <c r="L532" i="2" s="1"/>
  <c r="J531" i="2"/>
  <c r="L531" i="2" s="1"/>
  <c r="J530" i="2"/>
  <c r="L530" i="2" s="1"/>
  <c r="J529" i="2"/>
  <c r="L529" i="2" s="1"/>
  <c r="J528" i="2"/>
  <c r="L528" i="2" s="1"/>
  <c r="J527" i="2"/>
  <c r="L527" i="2" s="1"/>
  <c r="J526" i="2"/>
  <c r="L526" i="2" s="1"/>
  <c r="J525" i="2"/>
  <c r="L525" i="2" s="1"/>
  <c r="J524" i="2"/>
  <c r="J523" i="2"/>
  <c r="L523" i="2" s="1"/>
  <c r="J522" i="2"/>
  <c r="I115" i="7"/>
  <c r="U68" i="6" s="1"/>
  <c r="AF68" i="6" s="1"/>
  <c r="J91" i="7"/>
  <c r="J103" i="7"/>
  <c r="L103" i="7" s="1"/>
  <c r="J102" i="7"/>
  <c r="L102" i="7" s="1"/>
  <c r="J101" i="7"/>
  <c r="L101" i="7" s="1"/>
  <c r="J100" i="7"/>
  <c r="L100" i="7" s="1"/>
  <c r="J99" i="7"/>
  <c r="L99" i="7" s="1"/>
  <c r="J98" i="7"/>
  <c r="L98" i="7" s="1"/>
  <c r="J97" i="7"/>
  <c r="L97" i="7" s="1"/>
  <c r="J96" i="7"/>
  <c r="L96" i="7" s="1"/>
  <c r="J95" i="7"/>
  <c r="L95" i="7" s="1"/>
  <c r="J94" i="7"/>
  <c r="L94" i="7" s="1"/>
  <c r="J93" i="7"/>
  <c r="L93" i="7" s="1"/>
  <c r="J92" i="7"/>
  <c r="L92" i="7" s="1"/>
  <c r="J104" i="7"/>
  <c r="L104" i="7" s="1"/>
  <c r="J109" i="7"/>
  <c r="L109" i="7" s="1"/>
  <c r="J108" i="7"/>
  <c r="L108" i="7" s="1"/>
  <c r="J107" i="7"/>
  <c r="L107" i="7" s="1"/>
  <c r="J106" i="7"/>
  <c r="L106" i="7" s="1"/>
  <c r="J105" i="7"/>
  <c r="L105" i="7" s="1"/>
  <c r="J90" i="7"/>
  <c r="L90" i="7" s="1"/>
  <c r="J89" i="7"/>
  <c r="I155" i="2"/>
  <c r="D23" i="6" s="1"/>
  <c r="AF23" i="6" s="1"/>
  <c r="J148" i="2"/>
  <c r="L148" i="2" s="1"/>
  <c r="J147" i="2"/>
  <c r="L147" i="2" s="1"/>
  <c r="J146" i="2"/>
  <c r="L146" i="2" s="1"/>
  <c r="J145" i="2"/>
  <c r="L145" i="2" s="1"/>
  <c r="J144" i="2"/>
  <c r="L144" i="2" s="1"/>
  <c r="J143" i="2"/>
  <c r="L143" i="2" s="1"/>
  <c r="J142" i="2"/>
  <c r="L142" i="2" s="1"/>
  <c r="J141" i="2"/>
  <c r="L141" i="2" s="1"/>
  <c r="J140" i="2"/>
  <c r="L140" i="2" s="1"/>
  <c r="J139" i="2"/>
  <c r="L139" i="2" s="1"/>
  <c r="J138" i="2"/>
  <c r="L138" i="2" s="1"/>
  <c r="J137" i="2"/>
  <c r="L137" i="2" s="1"/>
  <c r="J136" i="2"/>
  <c r="L136" i="2" s="1"/>
  <c r="J135" i="2"/>
  <c r="L135" i="2" s="1"/>
  <c r="J134" i="2"/>
  <c r="L134" i="2" s="1"/>
  <c r="J133" i="2"/>
  <c r="L133" i="2" s="1"/>
  <c r="J132" i="2"/>
  <c r="L132" i="2" s="1"/>
  <c r="J131" i="2"/>
  <c r="L131" i="2" s="1"/>
  <c r="J130" i="2"/>
  <c r="L130" i="2" s="1"/>
  <c r="J149" i="2"/>
  <c r="L149" i="2" s="1"/>
  <c r="I392" i="2"/>
  <c r="N392" i="2" s="1"/>
  <c r="J372" i="2"/>
  <c r="L372" i="2" s="1"/>
  <c r="J386" i="2"/>
  <c r="L386" i="2" s="1"/>
  <c r="J384" i="2"/>
  <c r="L384" i="2" s="1"/>
  <c r="J382" i="2"/>
  <c r="L382" i="2" s="1"/>
  <c r="J380" i="2"/>
  <c r="L380" i="2" s="1"/>
  <c r="J378" i="2"/>
  <c r="L378" i="2" s="1"/>
  <c r="J376" i="2"/>
  <c r="L376" i="2" s="1"/>
  <c r="J374" i="2"/>
  <c r="L374" i="2" s="1"/>
  <c r="J370" i="2"/>
  <c r="L370" i="2" s="1"/>
  <c r="J368" i="2"/>
  <c r="L368" i="2" s="1"/>
  <c r="J366" i="2"/>
  <c r="J385" i="2"/>
  <c r="L385" i="2" s="1"/>
  <c r="J383" i="2"/>
  <c r="L383" i="2" s="1"/>
  <c r="J381" i="2"/>
  <c r="L381" i="2" s="1"/>
  <c r="J379" i="2"/>
  <c r="L379" i="2" s="1"/>
  <c r="J377" i="2"/>
  <c r="L377" i="2" s="1"/>
  <c r="J375" i="2"/>
  <c r="L375" i="2" s="1"/>
  <c r="J373" i="2"/>
  <c r="L373" i="2" s="1"/>
  <c r="J371" i="2"/>
  <c r="L371" i="2" s="1"/>
  <c r="J369" i="2"/>
  <c r="L369" i="2" s="1"/>
  <c r="J367" i="2"/>
  <c r="L367" i="2" s="1"/>
  <c r="I821" i="9"/>
  <c r="N821" i="9" s="1"/>
  <c r="I1174" i="2"/>
  <c r="N1174" i="2" s="1"/>
  <c r="J1168" i="2"/>
  <c r="L1168" i="2" s="1"/>
  <c r="J1167" i="2"/>
  <c r="L1167" i="2" s="1"/>
  <c r="J1166" i="2"/>
  <c r="L1166" i="2" s="1"/>
  <c r="J1165" i="2"/>
  <c r="L1165" i="2" s="1"/>
  <c r="J1164" i="2"/>
  <c r="L1164" i="2" s="1"/>
  <c r="J1163" i="2"/>
  <c r="L1163" i="2" s="1"/>
  <c r="J1162" i="2"/>
  <c r="L1162" i="2" s="1"/>
  <c r="J1161" i="2"/>
  <c r="L1161" i="2" s="1"/>
  <c r="J1160" i="2"/>
  <c r="L1160" i="2" s="1"/>
  <c r="J1159" i="2"/>
  <c r="L1159" i="2" s="1"/>
  <c r="J1158" i="2"/>
  <c r="L1158" i="2" s="1"/>
  <c r="J1157" i="2"/>
  <c r="L1157" i="2" s="1"/>
  <c r="J1156" i="2"/>
  <c r="L1156" i="2" s="1"/>
  <c r="J1155" i="2"/>
  <c r="L1155" i="2" s="1"/>
  <c r="J1154" i="2"/>
  <c r="L1154" i="2" s="1"/>
  <c r="J1153" i="2"/>
  <c r="L1153" i="2" s="1"/>
  <c r="J1152" i="2"/>
  <c r="L1152" i="2" s="1"/>
  <c r="J1151" i="2"/>
  <c r="L1151" i="2" s="1"/>
  <c r="J1150" i="2"/>
  <c r="L1150" i="2" s="1"/>
  <c r="J1149" i="2"/>
  <c r="J1148" i="2"/>
  <c r="L1148" i="2" s="1"/>
  <c r="I903" i="9"/>
  <c r="N903" i="9" s="1"/>
  <c r="J897" i="9"/>
  <c r="L897" i="9" s="1"/>
  <c r="J896" i="9"/>
  <c r="L896" i="9" s="1"/>
  <c r="J895" i="9"/>
  <c r="L895" i="9" s="1"/>
  <c r="J894" i="9"/>
  <c r="L894" i="9" s="1"/>
  <c r="J893" i="9"/>
  <c r="L893" i="9" s="1"/>
  <c r="J892" i="9"/>
  <c r="L892" i="9" s="1"/>
  <c r="J891" i="9"/>
  <c r="L891" i="9" s="1"/>
  <c r="J890" i="9"/>
  <c r="L890" i="9" s="1"/>
  <c r="J889" i="9"/>
  <c r="L889" i="9" s="1"/>
  <c r="J888" i="9"/>
  <c r="L888" i="9" s="1"/>
  <c r="J887" i="9"/>
  <c r="L887" i="9" s="1"/>
  <c r="J886" i="9"/>
  <c r="L886" i="9" s="1"/>
  <c r="J885" i="9"/>
  <c r="L885" i="9" s="1"/>
  <c r="J884" i="9"/>
  <c r="L884" i="9" s="1"/>
  <c r="J883" i="9"/>
  <c r="L883" i="9" s="1"/>
  <c r="J882" i="9"/>
  <c r="L882" i="9" s="1"/>
  <c r="J881" i="9"/>
  <c r="L881" i="9" s="1"/>
  <c r="J880" i="9"/>
  <c r="L880" i="9" s="1"/>
  <c r="J879" i="9"/>
  <c r="L879" i="9" s="1"/>
  <c r="J878" i="9"/>
  <c r="L878" i="9" s="1"/>
  <c r="J877" i="9"/>
  <c r="L877" i="9" s="1"/>
  <c r="J876" i="9"/>
  <c r="L876" i="9" s="1"/>
  <c r="J875" i="9"/>
  <c r="I1478" i="9"/>
  <c r="U100" i="6" s="1"/>
  <c r="AF100" i="6" s="1"/>
  <c r="J1459" i="9"/>
  <c r="L1459" i="9" s="1"/>
  <c r="J1458" i="9"/>
  <c r="L1458" i="9" s="1"/>
  <c r="J1457" i="9"/>
  <c r="L1457" i="9" s="1"/>
  <c r="J1456" i="9"/>
  <c r="L1456" i="9" s="1"/>
  <c r="J1455" i="9"/>
  <c r="L1455" i="9" s="1"/>
  <c r="J1454" i="9"/>
  <c r="L1454" i="9" s="1"/>
  <c r="J1453" i="9"/>
  <c r="L1453" i="9" s="1"/>
  <c r="J1452" i="9"/>
  <c r="L1452" i="9" s="1"/>
  <c r="J1451" i="9"/>
  <c r="L1451" i="9" s="1"/>
  <c r="J1450" i="9"/>
  <c r="J1460" i="9"/>
  <c r="L1460" i="9" s="1"/>
  <c r="J1472" i="9"/>
  <c r="L1472" i="9" s="1"/>
  <c r="J1471" i="9"/>
  <c r="L1471" i="9" s="1"/>
  <c r="J1470" i="9"/>
  <c r="L1470" i="9" s="1"/>
  <c r="J1469" i="9"/>
  <c r="L1469" i="9" s="1"/>
  <c r="J1468" i="9"/>
  <c r="L1468" i="9" s="1"/>
  <c r="J1467" i="9"/>
  <c r="L1467" i="9" s="1"/>
  <c r="J1466" i="9"/>
  <c r="L1466" i="9" s="1"/>
  <c r="J1465" i="9"/>
  <c r="L1465" i="9" s="1"/>
  <c r="J1464" i="9"/>
  <c r="L1464" i="9" s="1"/>
  <c r="J1463" i="9"/>
  <c r="L1463" i="9" s="1"/>
  <c r="J1462" i="9"/>
  <c r="L1462" i="9" s="1"/>
  <c r="J1461" i="9"/>
  <c r="L1461" i="9" s="1"/>
  <c r="I818" i="11"/>
  <c r="Z165" i="6" s="1"/>
  <c r="AF165" i="6" s="1"/>
  <c r="J809" i="11"/>
  <c r="L809" i="11" s="1"/>
  <c r="J812" i="11"/>
  <c r="L812" i="11" s="1"/>
  <c r="J811" i="11"/>
  <c r="L811" i="11" s="1"/>
  <c r="J810" i="11"/>
  <c r="L810" i="11" s="1"/>
  <c r="J808" i="11"/>
  <c r="L808" i="11" s="1"/>
  <c r="J807" i="11"/>
  <c r="L807" i="11" s="1"/>
  <c r="J806" i="11"/>
  <c r="L806" i="11" s="1"/>
  <c r="J805" i="11"/>
  <c r="L805" i="11" s="1"/>
  <c r="J804" i="11"/>
  <c r="L804" i="11" s="1"/>
  <c r="J803" i="11"/>
  <c r="L803" i="11" s="1"/>
  <c r="J802" i="11"/>
  <c r="L802" i="11" s="1"/>
  <c r="J801" i="11"/>
  <c r="L801" i="11" s="1"/>
  <c r="J800" i="11"/>
  <c r="L800" i="11" s="1"/>
  <c r="J799" i="11"/>
  <c r="L799" i="11" s="1"/>
  <c r="J798" i="11"/>
  <c r="L798" i="11" s="1"/>
  <c r="J797" i="11"/>
  <c r="L797" i="11" s="1"/>
  <c r="J796" i="11"/>
  <c r="L796" i="11" s="1"/>
  <c r="J795" i="11"/>
  <c r="L795" i="11" s="1"/>
  <c r="J794" i="11"/>
  <c r="L794" i="11" s="1"/>
  <c r="J793" i="11"/>
  <c r="L793" i="11" s="1"/>
  <c r="J792" i="11"/>
  <c r="L792" i="11" s="1"/>
  <c r="J791" i="11"/>
  <c r="L791" i="11" s="1"/>
  <c r="J790" i="11"/>
  <c r="O196" i="6"/>
  <c r="J1144" i="9"/>
  <c r="L1121" i="9"/>
  <c r="L1144" i="9" s="1"/>
  <c r="I622" i="7"/>
  <c r="Q82" i="6" s="1"/>
  <c r="AF82" i="6" s="1"/>
  <c r="J615" i="7"/>
  <c r="L615" i="7" s="1"/>
  <c r="J613" i="7"/>
  <c r="L613" i="7" s="1"/>
  <c r="J611" i="7"/>
  <c r="L611" i="7" s="1"/>
  <c r="J609" i="7"/>
  <c r="L609" i="7" s="1"/>
  <c r="J607" i="7"/>
  <c r="L607" i="7" s="1"/>
  <c r="J605" i="7"/>
  <c r="L605" i="7" s="1"/>
  <c r="J603" i="7"/>
  <c r="L603" i="7" s="1"/>
  <c r="J601" i="7"/>
  <c r="L601" i="7" s="1"/>
  <c r="J599" i="7"/>
  <c r="L599" i="7" s="1"/>
  <c r="J597" i="7"/>
  <c r="L597" i="7" s="1"/>
  <c r="J616" i="7"/>
  <c r="L616" i="7" s="1"/>
  <c r="J614" i="7"/>
  <c r="L614" i="7" s="1"/>
  <c r="J612" i="7"/>
  <c r="L612" i="7" s="1"/>
  <c r="J610" i="7"/>
  <c r="L610" i="7" s="1"/>
  <c r="J608" i="7"/>
  <c r="L608" i="7" s="1"/>
  <c r="J606" i="7"/>
  <c r="L606" i="7" s="1"/>
  <c r="J604" i="7"/>
  <c r="L604" i="7" s="1"/>
  <c r="J602" i="7"/>
  <c r="L602" i="7" s="1"/>
  <c r="J600" i="7"/>
  <c r="L600" i="7" s="1"/>
  <c r="J598" i="7"/>
  <c r="J596" i="7"/>
  <c r="I80" i="11"/>
  <c r="Q148" i="6" s="1"/>
  <c r="AF148" i="6" s="1"/>
  <c r="J52" i="11"/>
  <c r="J72" i="11"/>
  <c r="L72" i="11" s="1"/>
  <c r="J70" i="11"/>
  <c r="L70" i="11" s="1"/>
  <c r="J68" i="11"/>
  <c r="L68" i="11" s="1"/>
  <c r="J66" i="11"/>
  <c r="L66" i="11" s="1"/>
  <c r="J64" i="11"/>
  <c r="L64" i="11" s="1"/>
  <c r="J62" i="11"/>
  <c r="L62" i="11" s="1"/>
  <c r="J60" i="11"/>
  <c r="L60" i="11" s="1"/>
  <c r="J58" i="11"/>
  <c r="L58" i="11" s="1"/>
  <c r="J56" i="11"/>
  <c r="L56" i="11" s="1"/>
  <c r="J54" i="11"/>
  <c r="J59" i="11"/>
  <c r="L59" i="11" s="1"/>
  <c r="J74" i="11"/>
  <c r="L74" i="11" s="1"/>
  <c r="J73" i="11"/>
  <c r="L73" i="11" s="1"/>
  <c r="J71" i="11"/>
  <c r="L71" i="11" s="1"/>
  <c r="J69" i="11"/>
  <c r="L69" i="11" s="1"/>
  <c r="J67" i="11"/>
  <c r="L67" i="11" s="1"/>
  <c r="J65" i="11"/>
  <c r="L65" i="11" s="1"/>
  <c r="J63" i="11"/>
  <c r="L63" i="11" s="1"/>
  <c r="J61" i="11"/>
  <c r="L61" i="11" s="1"/>
  <c r="J57" i="11"/>
  <c r="L57" i="11" s="1"/>
  <c r="J55" i="11"/>
  <c r="L55" i="11" s="1"/>
  <c r="J53" i="11"/>
  <c r="L53" i="11" s="1"/>
  <c r="I657" i="9"/>
  <c r="N657" i="9" s="1"/>
  <c r="J651" i="9"/>
  <c r="L651" i="9" s="1"/>
  <c r="J650" i="9"/>
  <c r="L650" i="9" s="1"/>
  <c r="J649" i="9"/>
  <c r="L649" i="9" s="1"/>
  <c r="J648" i="9"/>
  <c r="L648" i="9" s="1"/>
  <c r="J647" i="9"/>
  <c r="L647" i="9" s="1"/>
  <c r="J646" i="9"/>
  <c r="L646" i="9" s="1"/>
  <c r="J645" i="9"/>
  <c r="L645" i="9" s="1"/>
  <c r="J644" i="9"/>
  <c r="L644" i="9" s="1"/>
  <c r="J643" i="9"/>
  <c r="L643" i="9" s="1"/>
  <c r="J642" i="9"/>
  <c r="L642" i="9" s="1"/>
  <c r="J641" i="9"/>
  <c r="L641" i="9" s="1"/>
  <c r="J640" i="9"/>
  <c r="L640" i="9" s="1"/>
  <c r="J639" i="9"/>
  <c r="L639" i="9" s="1"/>
  <c r="J638" i="9"/>
  <c r="L638" i="9" s="1"/>
  <c r="J637" i="9"/>
  <c r="L637" i="9" s="1"/>
  <c r="J636" i="9"/>
  <c r="L636" i="9" s="1"/>
  <c r="J635" i="9"/>
  <c r="L635" i="9" s="1"/>
  <c r="J634" i="9"/>
  <c r="L634" i="9" s="1"/>
  <c r="J633" i="9"/>
  <c r="L633" i="9" s="1"/>
  <c r="J632" i="9"/>
  <c r="L632" i="9" s="1"/>
  <c r="J631" i="9"/>
  <c r="L631" i="9" s="1"/>
  <c r="J630" i="9"/>
  <c r="L630" i="9" s="1"/>
  <c r="J629" i="9"/>
  <c r="I1213" i="2"/>
  <c r="N1213" i="2" s="1"/>
  <c r="J1206" i="2"/>
  <c r="L1206" i="2" s="1"/>
  <c r="J1207" i="2"/>
  <c r="L1207" i="2" s="1"/>
  <c r="J1205" i="2"/>
  <c r="L1205" i="2" s="1"/>
  <c r="J1204" i="2"/>
  <c r="L1204" i="2" s="1"/>
  <c r="J1203" i="2"/>
  <c r="L1203" i="2" s="1"/>
  <c r="J1202" i="2"/>
  <c r="L1202" i="2" s="1"/>
  <c r="J1201" i="2"/>
  <c r="L1201" i="2" s="1"/>
  <c r="J1200" i="2"/>
  <c r="L1200" i="2" s="1"/>
  <c r="J1199" i="2"/>
  <c r="L1199" i="2" s="1"/>
  <c r="J1198" i="2"/>
  <c r="L1198" i="2" s="1"/>
  <c r="J1197" i="2"/>
  <c r="L1197" i="2" s="1"/>
  <c r="J1196" i="2"/>
  <c r="L1196" i="2" s="1"/>
  <c r="J1195" i="2"/>
  <c r="L1195" i="2" s="1"/>
  <c r="J1194" i="2"/>
  <c r="L1194" i="2" s="1"/>
  <c r="J1193" i="2"/>
  <c r="L1193" i="2" s="1"/>
  <c r="J1192" i="2"/>
  <c r="L1192" i="2" s="1"/>
  <c r="J1191" i="2"/>
  <c r="L1191" i="2" s="1"/>
  <c r="J1190" i="2"/>
  <c r="L1190" i="2" s="1"/>
  <c r="J1189" i="2"/>
  <c r="L1189" i="2" s="1"/>
  <c r="J1188" i="2"/>
  <c r="L1188" i="2" s="1"/>
  <c r="J1187" i="2"/>
  <c r="I698" i="9"/>
  <c r="N698" i="9" s="1"/>
  <c r="J692" i="9"/>
  <c r="L692" i="9" s="1"/>
  <c r="J691" i="9"/>
  <c r="L691" i="9" s="1"/>
  <c r="J690" i="9"/>
  <c r="L690" i="9" s="1"/>
  <c r="J689" i="9"/>
  <c r="L689" i="9" s="1"/>
  <c r="J688" i="9"/>
  <c r="L688" i="9" s="1"/>
  <c r="J687" i="9"/>
  <c r="L687" i="9" s="1"/>
  <c r="J686" i="9"/>
  <c r="L686" i="9" s="1"/>
  <c r="J685" i="9"/>
  <c r="L685" i="9" s="1"/>
  <c r="J684" i="9"/>
  <c r="L684" i="9" s="1"/>
  <c r="J683" i="9"/>
  <c r="L683" i="9" s="1"/>
  <c r="J682" i="9"/>
  <c r="L682" i="9" s="1"/>
  <c r="J681" i="9"/>
  <c r="L681" i="9" s="1"/>
  <c r="J680" i="9"/>
  <c r="L680" i="9" s="1"/>
  <c r="J679" i="9"/>
  <c r="L679" i="9" s="1"/>
  <c r="J678" i="9"/>
  <c r="L678" i="9" s="1"/>
  <c r="J677" i="9"/>
  <c r="L677" i="9" s="1"/>
  <c r="J676" i="9"/>
  <c r="L676" i="9" s="1"/>
  <c r="J675" i="9"/>
  <c r="L675" i="9" s="1"/>
  <c r="J674" i="9"/>
  <c r="L674" i="9" s="1"/>
  <c r="J673" i="9"/>
  <c r="L673" i="9" s="1"/>
  <c r="J672" i="9"/>
  <c r="L672" i="9" s="1"/>
  <c r="J671" i="9"/>
  <c r="L671" i="9" s="1"/>
  <c r="J670" i="9"/>
  <c r="I626" i="2"/>
  <c r="Q35" i="6" s="1"/>
  <c r="AF35" i="6" s="1"/>
  <c r="J605" i="2"/>
  <c r="L605" i="2" s="1"/>
  <c r="J619" i="2"/>
  <c r="L619" i="2" s="1"/>
  <c r="J620" i="2"/>
  <c r="L620" i="2" s="1"/>
  <c r="J618" i="2"/>
  <c r="L618" i="2" s="1"/>
  <c r="J616" i="2"/>
  <c r="L616" i="2" s="1"/>
  <c r="J614" i="2"/>
  <c r="L614" i="2" s="1"/>
  <c r="J612" i="2"/>
  <c r="L612" i="2" s="1"/>
  <c r="J610" i="2"/>
  <c r="L610" i="2" s="1"/>
  <c r="J608" i="2"/>
  <c r="L608" i="2" s="1"/>
  <c r="J606" i="2"/>
  <c r="L606" i="2" s="1"/>
  <c r="J603" i="2"/>
  <c r="L603" i="2" s="1"/>
  <c r="J601" i="2"/>
  <c r="L601" i="2" s="1"/>
  <c r="J611" i="2"/>
  <c r="L611" i="2" s="1"/>
  <c r="J617" i="2"/>
  <c r="L617" i="2" s="1"/>
  <c r="J615" i="2"/>
  <c r="L615" i="2" s="1"/>
  <c r="J613" i="2"/>
  <c r="L613" i="2" s="1"/>
  <c r="J609" i="2"/>
  <c r="L609" i="2" s="1"/>
  <c r="J607" i="2"/>
  <c r="L607" i="2" s="1"/>
  <c r="J604" i="2"/>
  <c r="L604" i="2" s="1"/>
  <c r="J602" i="2"/>
  <c r="J600" i="2"/>
  <c r="I236" i="2"/>
  <c r="N236" i="2" s="1"/>
  <c r="J229" i="2"/>
  <c r="L229" i="2" s="1"/>
  <c r="J227" i="2"/>
  <c r="L227" i="2" s="1"/>
  <c r="J225" i="2"/>
  <c r="L225" i="2" s="1"/>
  <c r="J223" i="2"/>
  <c r="L223" i="2" s="1"/>
  <c r="J221" i="2"/>
  <c r="L221" i="2" s="1"/>
  <c r="J219" i="2"/>
  <c r="L219" i="2" s="1"/>
  <c r="J217" i="2"/>
  <c r="L217" i="2" s="1"/>
  <c r="J215" i="2"/>
  <c r="L215" i="2" s="1"/>
  <c r="J213" i="2"/>
  <c r="L213" i="2" s="1"/>
  <c r="J211" i="2"/>
  <c r="L211" i="2" s="1"/>
  <c r="J230" i="2"/>
  <c r="L230" i="2" s="1"/>
  <c r="J228" i="2"/>
  <c r="L228" i="2" s="1"/>
  <c r="J226" i="2"/>
  <c r="L226" i="2" s="1"/>
  <c r="J224" i="2"/>
  <c r="L224" i="2" s="1"/>
  <c r="J222" i="2"/>
  <c r="L222" i="2" s="1"/>
  <c r="J220" i="2"/>
  <c r="L220" i="2" s="1"/>
  <c r="J218" i="2"/>
  <c r="L218" i="2" s="1"/>
  <c r="J216" i="2"/>
  <c r="L216" i="2" s="1"/>
  <c r="J214" i="2"/>
  <c r="L214" i="2" s="1"/>
  <c r="J212" i="2"/>
  <c r="J210" i="2"/>
  <c r="I616" i="9"/>
  <c r="Q115" i="6" s="1"/>
  <c r="AF115" i="6" s="1"/>
  <c r="J610" i="9"/>
  <c r="L610" i="9" s="1"/>
  <c r="J609" i="9"/>
  <c r="L609" i="9" s="1"/>
  <c r="J608" i="9"/>
  <c r="L608" i="9" s="1"/>
  <c r="J607" i="9"/>
  <c r="L607" i="9" s="1"/>
  <c r="J606" i="9"/>
  <c r="L606" i="9" s="1"/>
  <c r="J605" i="9"/>
  <c r="L605" i="9" s="1"/>
  <c r="J604" i="9"/>
  <c r="L604" i="9" s="1"/>
  <c r="J603" i="9"/>
  <c r="L603" i="9" s="1"/>
  <c r="J602" i="9"/>
  <c r="L602" i="9" s="1"/>
  <c r="J601" i="9"/>
  <c r="L601" i="9" s="1"/>
  <c r="J600" i="9"/>
  <c r="L600" i="9" s="1"/>
  <c r="J599" i="9"/>
  <c r="L599" i="9" s="1"/>
  <c r="J598" i="9"/>
  <c r="L598" i="9" s="1"/>
  <c r="J597" i="9"/>
  <c r="L597" i="9" s="1"/>
  <c r="J596" i="9"/>
  <c r="L596" i="9" s="1"/>
  <c r="J595" i="9"/>
  <c r="L595" i="9" s="1"/>
  <c r="J594" i="9"/>
  <c r="L594" i="9" s="1"/>
  <c r="J593" i="9"/>
  <c r="L593" i="9" s="1"/>
  <c r="J592" i="9"/>
  <c r="L592" i="9" s="1"/>
  <c r="J591" i="9"/>
  <c r="L591" i="9" s="1"/>
  <c r="J590" i="9"/>
  <c r="L590" i="9" s="1"/>
  <c r="J589" i="9"/>
  <c r="L589" i="9" s="1"/>
  <c r="J588" i="9"/>
  <c r="I780" i="9"/>
  <c r="N780" i="9" s="1"/>
  <c r="J774" i="9"/>
  <c r="L774" i="9" s="1"/>
  <c r="J773" i="9"/>
  <c r="L773" i="9" s="1"/>
  <c r="J772" i="9"/>
  <c r="L772" i="9" s="1"/>
  <c r="J771" i="9"/>
  <c r="L771" i="9" s="1"/>
  <c r="J770" i="9"/>
  <c r="L770" i="9" s="1"/>
  <c r="J769" i="9"/>
  <c r="L769" i="9" s="1"/>
  <c r="J768" i="9"/>
  <c r="L768" i="9" s="1"/>
  <c r="J767" i="9"/>
  <c r="L767" i="9" s="1"/>
  <c r="J766" i="9"/>
  <c r="L766" i="9" s="1"/>
  <c r="J765" i="9"/>
  <c r="L765" i="9" s="1"/>
  <c r="J764" i="9"/>
  <c r="L764" i="9" s="1"/>
  <c r="J763" i="9"/>
  <c r="L763" i="9" s="1"/>
  <c r="J762" i="9"/>
  <c r="L762" i="9" s="1"/>
  <c r="J761" i="9"/>
  <c r="L761" i="9" s="1"/>
  <c r="J760" i="9"/>
  <c r="L760" i="9" s="1"/>
  <c r="J759" i="9"/>
  <c r="L759" i="9" s="1"/>
  <c r="J758" i="9"/>
  <c r="L758" i="9" s="1"/>
  <c r="J757" i="9"/>
  <c r="L757" i="9" s="1"/>
  <c r="J756" i="9"/>
  <c r="L756" i="9" s="1"/>
  <c r="J755" i="9"/>
  <c r="L755" i="9" s="1"/>
  <c r="J754" i="9"/>
  <c r="L754" i="9" s="1"/>
  <c r="J753" i="9"/>
  <c r="L753" i="9" s="1"/>
  <c r="J752" i="9"/>
  <c r="I314" i="2"/>
  <c r="Q27" i="6" s="1"/>
  <c r="AF27" i="6" s="1"/>
  <c r="J308" i="2"/>
  <c r="L308" i="2" s="1"/>
  <c r="J306" i="2"/>
  <c r="L306" i="2" s="1"/>
  <c r="J304" i="2"/>
  <c r="L304" i="2" s="1"/>
  <c r="J302" i="2"/>
  <c r="L302" i="2" s="1"/>
  <c r="J300" i="2"/>
  <c r="L300" i="2" s="1"/>
  <c r="J298" i="2"/>
  <c r="L298" i="2" s="1"/>
  <c r="J296" i="2"/>
  <c r="L296" i="2" s="1"/>
  <c r="J294" i="2"/>
  <c r="L294" i="2" s="1"/>
  <c r="J292" i="2"/>
  <c r="L292" i="2" s="1"/>
  <c r="J290" i="2"/>
  <c r="L290" i="2" s="1"/>
  <c r="J288" i="2"/>
  <c r="L288" i="2" s="1"/>
  <c r="J307" i="2"/>
  <c r="L307" i="2" s="1"/>
  <c r="J305" i="2"/>
  <c r="L305" i="2" s="1"/>
  <c r="J303" i="2"/>
  <c r="L303" i="2" s="1"/>
  <c r="J301" i="2"/>
  <c r="L301" i="2" s="1"/>
  <c r="J299" i="2"/>
  <c r="L299" i="2" s="1"/>
  <c r="J297" i="2"/>
  <c r="L297" i="2" s="1"/>
  <c r="J295" i="2"/>
  <c r="L295" i="2" s="1"/>
  <c r="J293" i="2"/>
  <c r="L293" i="2" s="1"/>
  <c r="J291" i="2"/>
  <c r="L291" i="2" s="1"/>
  <c r="J289" i="2"/>
  <c r="L289" i="2" s="1"/>
  <c r="I575" i="9"/>
  <c r="N575" i="9" s="1"/>
  <c r="J553" i="9"/>
  <c r="L553" i="9" s="1"/>
  <c r="J569" i="9"/>
  <c r="L569" i="9" s="1"/>
  <c r="J568" i="9"/>
  <c r="L568" i="9" s="1"/>
  <c r="J567" i="9"/>
  <c r="L567" i="9" s="1"/>
  <c r="J566" i="9"/>
  <c r="L566" i="9" s="1"/>
  <c r="J565" i="9"/>
  <c r="L565" i="9" s="1"/>
  <c r="J564" i="9"/>
  <c r="L564" i="9" s="1"/>
  <c r="J563" i="9"/>
  <c r="L563" i="9" s="1"/>
  <c r="J562" i="9"/>
  <c r="L562" i="9" s="1"/>
  <c r="J561" i="9"/>
  <c r="L561" i="9" s="1"/>
  <c r="J560" i="9"/>
  <c r="L560" i="9" s="1"/>
  <c r="J559" i="9"/>
  <c r="L559" i="9" s="1"/>
  <c r="J558" i="9"/>
  <c r="L558" i="9" s="1"/>
  <c r="J557" i="9"/>
  <c r="L557" i="9" s="1"/>
  <c r="J556" i="9"/>
  <c r="L556" i="9" s="1"/>
  <c r="J555" i="9"/>
  <c r="L555" i="9" s="1"/>
  <c r="J554" i="9"/>
  <c r="L554" i="9" s="1"/>
  <c r="J552" i="9"/>
  <c r="L552" i="9" s="1"/>
  <c r="J551" i="9"/>
  <c r="L551" i="9" s="1"/>
  <c r="J550" i="9"/>
  <c r="L550" i="9" s="1"/>
  <c r="J549" i="9"/>
  <c r="L549" i="9" s="1"/>
  <c r="J548" i="9"/>
  <c r="L548" i="9" s="1"/>
  <c r="J547" i="9"/>
  <c r="I777" i="11"/>
  <c r="L164" i="6" s="1"/>
  <c r="AF164" i="6" s="1"/>
  <c r="J771" i="11"/>
  <c r="L771" i="11" s="1"/>
  <c r="J770" i="11"/>
  <c r="L770" i="11" s="1"/>
  <c r="J769" i="11"/>
  <c r="L769" i="11" s="1"/>
  <c r="J768" i="11"/>
  <c r="L768" i="11" s="1"/>
  <c r="J767" i="11"/>
  <c r="L767" i="11" s="1"/>
  <c r="J766" i="11"/>
  <c r="L766" i="11" s="1"/>
  <c r="J765" i="11"/>
  <c r="L765" i="11" s="1"/>
  <c r="J764" i="11"/>
  <c r="L764" i="11" s="1"/>
  <c r="J763" i="11"/>
  <c r="L763" i="11" s="1"/>
  <c r="J762" i="11"/>
  <c r="L762" i="11" s="1"/>
  <c r="J761" i="11"/>
  <c r="L761" i="11" s="1"/>
  <c r="J760" i="11"/>
  <c r="L760" i="11" s="1"/>
  <c r="J759" i="11"/>
  <c r="L759" i="11" s="1"/>
  <c r="J758" i="11"/>
  <c r="L758" i="11" s="1"/>
  <c r="J757" i="11"/>
  <c r="L757" i="11" s="1"/>
  <c r="J756" i="11"/>
  <c r="L756" i="11" s="1"/>
  <c r="J755" i="11"/>
  <c r="L755" i="11" s="1"/>
  <c r="J754" i="11"/>
  <c r="L754" i="11" s="1"/>
  <c r="J753" i="11"/>
  <c r="L753" i="11" s="1"/>
  <c r="J752" i="11"/>
  <c r="L752" i="11" s="1"/>
  <c r="J751" i="11"/>
  <c r="L751" i="11" s="1"/>
  <c r="J750" i="11"/>
  <c r="L750" i="11" s="1"/>
  <c r="J749" i="11"/>
  <c r="L99" i="20"/>
  <c r="N99" i="20"/>
  <c r="J81" i="31"/>
  <c r="E972" i="2"/>
  <c r="I956" i="2"/>
  <c r="I972" i="2" s="1"/>
  <c r="H951" i="2"/>
  <c r="D972" i="2"/>
  <c r="I130" i="2"/>
  <c r="E12" i="2"/>
  <c r="I12" i="2" s="1"/>
  <c r="I139" i="2"/>
  <c r="E21" i="2"/>
  <c r="I21" i="2" s="1"/>
  <c r="I133" i="2"/>
  <c r="E15" i="2"/>
  <c r="I15" i="2" s="1"/>
  <c r="I137" i="2"/>
  <c r="E19" i="2"/>
  <c r="I19" i="2" s="1"/>
  <c r="I143" i="2"/>
  <c r="E25" i="2"/>
  <c r="I25" i="2" s="1"/>
  <c r="I145" i="2"/>
  <c r="E27" i="2"/>
  <c r="I27" i="2" s="1"/>
  <c r="E14" i="7"/>
  <c r="I14" i="7" s="1"/>
  <c r="E18" i="7"/>
  <c r="I18" i="7" s="1"/>
  <c r="E22" i="7"/>
  <c r="I22" i="7" s="1"/>
  <c r="E26" i="7"/>
  <c r="I26" i="7" s="1"/>
  <c r="E30" i="7"/>
  <c r="I30" i="7" s="1"/>
  <c r="E12" i="7"/>
  <c r="I12" i="7" s="1"/>
  <c r="H169" i="2"/>
  <c r="K169" i="2" s="1"/>
  <c r="K190" i="2" s="1"/>
  <c r="D190" i="2"/>
  <c r="E26" i="2"/>
  <c r="I26" i="2" s="1"/>
  <c r="I144" i="2"/>
  <c r="E30" i="2"/>
  <c r="I30" i="2" s="1"/>
  <c r="I148" i="2"/>
  <c r="E16" i="7"/>
  <c r="I16" i="7" s="1"/>
  <c r="E20" i="7"/>
  <c r="I20" i="7" s="1"/>
  <c r="E24" i="7"/>
  <c r="I24" i="7" s="1"/>
  <c r="E28" i="7"/>
  <c r="I28" i="7" s="1"/>
  <c r="E19" i="7"/>
  <c r="I19" i="7" s="1"/>
  <c r="E27" i="7"/>
  <c r="I27" i="7" s="1"/>
  <c r="AD135" i="6"/>
  <c r="I136" i="2"/>
  <c r="E18" i="2"/>
  <c r="I18" i="2" s="1"/>
  <c r="E24" i="2"/>
  <c r="I24" i="2" s="1"/>
  <c r="I142" i="2"/>
  <c r="E28" i="2"/>
  <c r="I28" i="2" s="1"/>
  <c r="I146" i="2"/>
  <c r="E10" i="2"/>
  <c r="I10" i="2" s="1"/>
  <c r="I129" i="2"/>
  <c r="E150" i="2"/>
  <c r="D150" i="2"/>
  <c r="H129" i="2"/>
  <c r="K129" i="2" s="1"/>
  <c r="I169" i="2"/>
  <c r="I190" i="2" s="1"/>
  <c r="E190" i="2"/>
  <c r="E15" i="7"/>
  <c r="I15" i="7" s="1"/>
  <c r="E23" i="7"/>
  <c r="I23" i="7" s="1"/>
  <c r="E31" i="7"/>
  <c r="I31" i="7" s="1"/>
  <c r="I132" i="2"/>
  <c r="E14" i="2"/>
  <c r="I14" i="2" s="1"/>
  <c r="I134" i="2"/>
  <c r="E16" i="2"/>
  <c r="I16" i="2" s="1"/>
  <c r="I138" i="2"/>
  <c r="E20" i="2"/>
  <c r="I20" i="2" s="1"/>
  <c r="E22" i="2"/>
  <c r="I22" i="2" s="1"/>
  <c r="I140" i="2"/>
  <c r="E13" i="2"/>
  <c r="I13" i="2" s="1"/>
  <c r="I131" i="2"/>
  <c r="I135" i="2"/>
  <c r="E17" i="2"/>
  <c r="I17" i="2" s="1"/>
  <c r="I141" i="2"/>
  <c r="E23" i="2"/>
  <c r="I23" i="2" s="1"/>
  <c r="I149" i="2"/>
  <c r="E31" i="2"/>
  <c r="I31" i="2" s="1"/>
  <c r="I147" i="2"/>
  <c r="E29" i="2"/>
  <c r="I29" i="2" s="1"/>
  <c r="E10" i="7"/>
  <c r="N206" i="53" l="1"/>
  <c r="L47" i="53" s="1"/>
  <c r="AF380" i="6" s="1"/>
  <c r="J195" i="53"/>
  <c r="J800" i="9"/>
  <c r="L800" i="9" s="1"/>
  <c r="J808" i="9"/>
  <c r="L808" i="9" s="1"/>
  <c r="J804" i="9"/>
  <c r="L804" i="9" s="1"/>
  <c r="J796" i="9"/>
  <c r="L796" i="9" s="1"/>
  <c r="J812" i="9"/>
  <c r="L812" i="9" s="1"/>
  <c r="J795" i="9"/>
  <c r="L795" i="9" s="1"/>
  <c r="J803" i="9"/>
  <c r="L803" i="9" s="1"/>
  <c r="J811" i="9"/>
  <c r="L811" i="9" s="1"/>
  <c r="J799" i="9"/>
  <c r="L799" i="9" s="1"/>
  <c r="J807" i="9"/>
  <c r="L807" i="9" s="1"/>
  <c r="J815" i="9"/>
  <c r="L815" i="9" s="1"/>
  <c r="J793" i="9"/>
  <c r="L793" i="9" s="1"/>
  <c r="J797" i="9"/>
  <c r="L797" i="9" s="1"/>
  <c r="J801" i="9"/>
  <c r="L801" i="9" s="1"/>
  <c r="J805" i="9"/>
  <c r="L805" i="9" s="1"/>
  <c r="J809" i="9"/>
  <c r="L809" i="9" s="1"/>
  <c r="J813" i="9"/>
  <c r="L813" i="9" s="1"/>
  <c r="J794" i="9"/>
  <c r="L794" i="9" s="1"/>
  <c r="J798" i="9"/>
  <c r="L798" i="9" s="1"/>
  <c r="J802" i="9"/>
  <c r="L802" i="9" s="1"/>
  <c r="J806" i="9"/>
  <c r="L806" i="9" s="1"/>
  <c r="J810" i="9"/>
  <c r="L810" i="9" s="1"/>
  <c r="J464" i="31"/>
  <c r="L464" i="31" s="1"/>
  <c r="J476" i="31"/>
  <c r="L476" i="31" s="1"/>
  <c r="L477" i="31" s="1"/>
  <c r="L63" i="53"/>
  <c r="L97" i="53" s="1"/>
  <c r="J97" i="53"/>
  <c r="AF378" i="6"/>
  <c r="L237" i="53"/>
  <c r="J29" i="53"/>
  <c r="L29" i="53" s="1"/>
  <c r="M24" i="1" s="1"/>
  <c r="L244" i="53"/>
  <c r="J36" i="53"/>
  <c r="L36" i="53" s="1"/>
  <c r="M31" i="1" s="1"/>
  <c r="L234" i="53"/>
  <c r="J26" i="53"/>
  <c r="L26" i="53" s="1"/>
  <c r="M21" i="1" s="1"/>
  <c r="L250" i="53"/>
  <c r="J42" i="53"/>
  <c r="L42" i="53" s="1"/>
  <c r="M37" i="1" s="1"/>
  <c r="J31" i="53"/>
  <c r="L31" i="53" s="1"/>
  <c r="M26" i="1" s="1"/>
  <c r="L239" i="53"/>
  <c r="L219" i="53"/>
  <c r="J10" i="53"/>
  <c r="J253" i="53"/>
  <c r="L223" i="53"/>
  <c r="J15" i="53"/>
  <c r="L15" i="53" s="1"/>
  <c r="M11" i="1" s="1"/>
  <c r="L236" i="53"/>
  <c r="J28" i="53"/>
  <c r="L28" i="53" s="1"/>
  <c r="M23" i="1" s="1"/>
  <c r="L241" i="53"/>
  <c r="J33" i="53"/>
  <c r="L33" i="53" s="1"/>
  <c r="M28" i="1" s="1"/>
  <c r="J13" i="53"/>
  <c r="L13" i="53" s="1"/>
  <c r="M9" i="1" s="1"/>
  <c r="L221" i="53"/>
  <c r="L252" i="53"/>
  <c r="J44" i="53"/>
  <c r="L44" i="53" s="1"/>
  <c r="M39" i="1" s="1"/>
  <c r="L238" i="53"/>
  <c r="J30" i="53"/>
  <c r="L30" i="53" s="1"/>
  <c r="M25" i="1" s="1"/>
  <c r="L220" i="53"/>
  <c r="J12" i="53"/>
  <c r="L12" i="53" s="1"/>
  <c r="M8" i="1" s="1"/>
  <c r="L243" i="53"/>
  <c r="J35" i="53"/>
  <c r="L35" i="53" s="1"/>
  <c r="M30" i="1" s="1"/>
  <c r="J16" i="53"/>
  <c r="L16" i="53" s="1"/>
  <c r="M12" i="1" s="1"/>
  <c r="L224" i="53"/>
  <c r="J20" i="53"/>
  <c r="L20" i="53" s="1"/>
  <c r="M17" i="1" s="1"/>
  <c r="L228" i="53"/>
  <c r="L248" i="53"/>
  <c r="J40" i="53"/>
  <c r="L40" i="53" s="1"/>
  <c r="M35" i="1" s="1"/>
  <c r="L245" i="53"/>
  <c r="J37" i="53"/>
  <c r="L37" i="53" s="1"/>
  <c r="M32" i="1" s="1"/>
  <c r="L232" i="53"/>
  <c r="J24" i="53"/>
  <c r="L24" i="53" s="1"/>
  <c r="L225" i="53"/>
  <c r="J17" i="53"/>
  <c r="L17" i="53" s="1"/>
  <c r="L242" i="53"/>
  <c r="J34" i="53"/>
  <c r="L34" i="53" s="1"/>
  <c r="M29" i="1" s="1"/>
  <c r="L231" i="53"/>
  <c r="J23" i="53"/>
  <c r="L23" i="53" s="1"/>
  <c r="M14" i="1" s="1"/>
  <c r="L247" i="53"/>
  <c r="J39" i="53"/>
  <c r="L39" i="53" s="1"/>
  <c r="M34" i="1" s="1"/>
  <c r="J14" i="53"/>
  <c r="L14" i="53" s="1"/>
  <c r="M10" i="1" s="1"/>
  <c r="L222" i="53"/>
  <c r="L229" i="53"/>
  <c r="J21" i="53"/>
  <c r="L21" i="53" s="1"/>
  <c r="M19" i="1" s="1"/>
  <c r="L233" i="53"/>
  <c r="J25" i="53"/>
  <c r="L25" i="53" s="1"/>
  <c r="M20" i="1" s="1"/>
  <c r="L249" i="53"/>
  <c r="J41" i="53"/>
  <c r="L41" i="53" s="1"/>
  <c r="M36" i="1" s="1"/>
  <c r="L240" i="53"/>
  <c r="J32" i="53"/>
  <c r="L32" i="53" s="1"/>
  <c r="M27" i="1" s="1"/>
  <c r="J22" i="53"/>
  <c r="L22" i="53" s="1"/>
  <c r="M18" i="1" s="1"/>
  <c r="L230" i="53"/>
  <c r="J38" i="53"/>
  <c r="L38" i="53" s="1"/>
  <c r="M33" i="1" s="1"/>
  <c r="L246" i="53"/>
  <c r="J27" i="53"/>
  <c r="L27" i="53" s="1"/>
  <c r="M22" i="1" s="1"/>
  <c r="L235" i="53"/>
  <c r="L251" i="53"/>
  <c r="J43" i="53"/>
  <c r="L43" i="53" s="1"/>
  <c r="M38" i="1" s="1"/>
  <c r="J19" i="53"/>
  <c r="L19" i="53" s="1"/>
  <c r="M16" i="1" s="1"/>
  <c r="L227" i="53"/>
  <c r="J18" i="53"/>
  <c r="L18" i="53" s="1"/>
  <c r="M15" i="1" s="1"/>
  <c r="L226" i="53"/>
  <c r="J1428" i="2"/>
  <c r="L1428" i="2" s="1"/>
  <c r="J1439" i="2"/>
  <c r="L1439" i="2" s="1"/>
  <c r="J1422" i="2"/>
  <c r="L1422" i="2" s="1"/>
  <c r="J1425" i="2"/>
  <c r="L1425" i="2" s="1"/>
  <c r="J1433" i="2"/>
  <c r="L1433" i="2" s="1"/>
  <c r="J1426" i="2"/>
  <c r="L1426" i="2" s="1"/>
  <c r="J1442" i="2"/>
  <c r="L1442" i="2" s="1"/>
  <c r="J1436" i="2"/>
  <c r="L1436" i="2" s="1"/>
  <c r="J1427" i="2"/>
  <c r="L1427" i="2" s="1"/>
  <c r="J1435" i="2"/>
  <c r="L1435" i="2" s="1"/>
  <c r="I1448" i="2"/>
  <c r="L22" i="6" s="1"/>
  <c r="AF22" i="6" s="1"/>
  <c r="J1434" i="2"/>
  <c r="L1434" i="2" s="1"/>
  <c r="J1423" i="2"/>
  <c r="L1423" i="2" s="1"/>
  <c r="J1431" i="2"/>
  <c r="L1431" i="2" s="1"/>
  <c r="J1438" i="2"/>
  <c r="L1438" i="2" s="1"/>
  <c r="J1432" i="2"/>
  <c r="L1432" i="2" s="1"/>
  <c r="J1441" i="2"/>
  <c r="L1441" i="2" s="1"/>
  <c r="J1430" i="2"/>
  <c r="L1430" i="2" s="1"/>
  <c r="J1424" i="2"/>
  <c r="L1424" i="2" s="1"/>
  <c r="J1440" i="2"/>
  <c r="L1440" i="2" s="1"/>
  <c r="J1429" i="2"/>
  <c r="L1429" i="2" s="1"/>
  <c r="J70" i="9"/>
  <c r="L70" i="9" s="1"/>
  <c r="J52" i="9"/>
  <c r="O342" i="6"/>
  <c r="AF342" i="6" s="1"/>
  <c r="J115" i="50"/>
  <c r="J130" i="50"/>
  <c r="L130" i="50" s="1"/>
  <c r="J118" i="50"/>
  <c r="L118" i="50" s="1"/>
  <c r="J134" i="50"/>
  <c r="L134" i="50" s="1"/>
  <c r="J126" i="50"/>
  <c r="L126" i="50" s="1"/>
  <c r="J122" i="50"/>
  <c r="L122" i="50" s="1"/>
  <c r="J138" i="50"/>
  <c r="L138" i="50" s="1"/>
  <c r="J137" i="50"/>
  <c r="L137" i="50" s="1"/>
  <c r="J121" i="50"/>
  <c r="L121" i="50" s="1"/>
  <c r="J132" i="50"/>
  <c r="L132" i="50" s="1"/>
  <c r="J116" i="50"/>
  <c r="L116" i="50" s="1"/>
  <c r="J127" i="50"/>
  <c r="L127" i="50" s="1"/>
  <c r="J133" i="50"/>
  <c r="L133" i="50" s="1"/>
  <c r="J117" i="50"/>
  <c r="L117" i="50" s="1"/>
  <c r="J128" i="50"/>
  <c r="L128" i="50" s="1"/>
  <c r="J139" i="50"/>
  <c r="L139" i="50" s="1"/>
  <c r="J123" i="50"/>
  <c r="L123" i="50" s="1"/>
  <c r="J131" i="50"/>
  <c r="L131" i="50" s="1"/>
  <c r="J129" i="50"/>
  <c r="L129" i="50" s="1"/>
  <c r="J140" i="50"/>
  <c r="L140" i="50" s="1"/>
  <c r="J124" i="50"/>
  <c r="L124" i="50" s="1"/>
  <c r="J135" i="50"/>
  <c r="L135" i="50" s="1"/>
  <c r="J119" i="50"/>
  <c r="L119" i="50" s="1"/>
  <c r="J125" i="50"/>
  <c r="L125" i="50" s="1"/>
  <c r="J136" i="50"/>
  <c r="L136" i="50" s="1"/>
  <c r="J120" i="50"/>
  <c r="L120" i="50" s="1"/>
  <c r="J143" i="50"/>
  <c r="L143" i="50" s="1"/>
  <c r="J147" i="50"/>
  <c r="L147" i="50" s="1"/>
  <c r="J142" i="50"/>
  <c r="L142" i="50" s="1"/>
  <c r="J144" i="50"/>
  <c r="L144" i="50" s="1"/>
  <c r="J148" i="50"/>
  <c r="L148" i="50" s="1"/>
  <c r="J141" i="50"/>
  <c r="L141" i="50" s="1"/>
  <c r="J145" i="50"/>
  <c r="L145" i="50" s="1"/>
  <c r="J146" i="50"/>
  <c r="L146" i="50" s="1"/>
  <c r="I154" i="50"/>
  <c r="N154" i="50" s="1"/>
  <c r="J245" i="50"/>
  <c r="L245" i="50" s="1"/>
  <c r="J247" i="50"/>
  <c r="L247" i="50" s="1"/>
  <c r="J249" i="50"/>
  <c r="L249" i="50" s="1"/>
  <c r="J251" i="50"/>
  <c r="L251" i="50" s="1"/>
  <c r="J220" i="50"/>
  <c r="L220" i="50" s="1"/>
  <c r="J222" i="50"/>
  <c r="L222" i="50" s="1"/>
  <c r="J224" i="50"/>
  <c r="L224" i="50" s="1"/>
  <c r="J226" i="50"/>
  <c r="L226" i="50" s="1"/>
  <c r="J228" i="50"/>
  <c r="L228" i="50" s="1"/>
  <c r="J230" i="50"/>
  <c r="L230" i="50" s="1"/>
  <c r="J232" i="50"/>
  <c r="L232" i="50" s="1"/>
  <c r="J234" i="50"/>
  <c r="L234" i="50" s="1"/>
  <c r="J236" i="50"/>
  <c r="L236" i="50" s="1"/>
  <c r="J238" i="50"/>
  <c r="L238" i="50" s="1"/>
  <c r="J240" i="50"/>
  <c r="L240" i="50" s="1"/>
  <c r="J242" i="50"/>
  <c r="L242" i="50" s="1"/>
  <c r="J244" i="50"/>
  <c r="L244" i="50" s="1"/>
  <c r="I258" i="50"/>
  <c r="N258" i="50" s="1"/>
  <c r="J246" i="50"/>
  <c r="L246" i="50" s="1"/>
  <c r="J248" i="50"/>
  <c r="L248" i="50" s="1"/>
  <c r="J250" i="50"/>
  <c r="L250" i="50" s="1"/>
  <c r="J252" i="50"/>
  <c r="L252" i="50" s="1"/>
  <c r="J219" i="50"/>
  <c r="J221" i="50"/>
  <c r="L221" i="50" s="1"/>
  <c r="J223" i="50"/>
  <c r="L223" i="50" s="1"/>
  <c r="J225" i="50"/>
  <c r="L225" i="50" s="1"/>
  <c r="J227" i="50"/>
  <c r="L227" i="50" s="1"/>
  <c r="J229" i="50"/>
  <c r="L229" i="50" s="1"/>
  <c r="J231" i="50"/>
  <c r="L231" i="50" s="1"/>
  <c r="J233" i="50"/>
  <c r="L233" i="50" s="1"/>
  <c r="J235" i="50"/>
  <c r="L235" i="50" s="1"/>
  <c r="J237" i="50"/>
  <c r="L237" i="50" s="1"/>
  <c r="J239" i="50"/>
  <c r="L239" i="50" s="1"/>
  <c r="J241" i="50"/>
  <c r="L241" i="50" s="1"/>
  <c r="J243" i="50"/>
  <c r="L243" i="50" s="1"/>
  <c r="J849" i="9"/>
  <c r="L849" i="9" s="1"/>
  <c r="J847" i="9"/>
  <c r="L847" i="9" s="1"/>
  <c r="J436" i="41"/>
  <c r="L436" i="41" s="1"/>
  <c r="J424" i="41"/>
  <c r="L424" i="41" s="1"/>
  <c r="J192" i="50"/>
  <c r="L192" i="50" s="1"/>
  <c r="J193" i="50"/>
  <c r="L193" i="50" s="1"/>
  <c r="J183" i="50"/>
  <c r="L183" i="50" s="1"/>
  <c r="J189" i="50"/>
  <c r="L189" i="50" s="1"/>
  <c r="J168" i="50"/>
  <c r="L168" i="50" s="1"/>
  <c r="J170" i="50"/>
  <c r="L170" i="50" s="1"/>
  <c r="J172" i="50"/>
  <c r="L172" i="50" s="1"/>
  <c r="J174" i="50"/>
  <c r="L174" i="50" s="1"/>
  <c r="J176" i="50"/>
  <c r="L176" i="50" s="1"/>
  <c r="J178" i="50"/>
  <c r="L178" i="50" s="1"/>
  <c r="J180" i="50"/>
  <c r="L180" i="50" s="1"/>
  <c r="J182" i="50"/>
  <c r="L182" i="50" s="1"/>
  <c r="J184" i="50"/>
  <c r="L184" i="50" s="1"/>
  <c r="J186" i="50"/>
  <c r="L186" i="50" s="1"/>
  <c r="J188" i="50"/>
  <c r="L188" i="50" s="1"/>
  <c r="J190" i="50"/>
  <c r="L190" i="50" s="1"/>
  <c r="I206" i="50"/>
  <c r="J171" i="50"/>
  <c r="L171" i="50" s="1"/>
  <c r="J173" i="50"/>
  <c r="L173" i="50" s="1"/>
  <c r="J175" i="50"/>
  <c r="L175" i="50" s="1"/>
  <c r="J181" i="50"/>
  <c r="L181" i="50" s="1"/>
  <c r="J185" i="50"/>
  <c r="L185" i="50" s="1"/>
  <c r="J191" i="50"/>
  <c r="L191" i="50" s="1"/>
  <c r="J167" i="50"/>
  <c r="L167" i="50" s="1"/>
  <c r="J169" i="50"/>
  <c r="L169" i="50" s="1"/>
  <c r="J177" i="50"/>
  <c r="L177" i="50" s="1"/>
  <c r="J179" i="50"/>
  <c r="L179" i="50" s="1"/>
  <c r="J187" i="50"/>
  <c r="L187" i="50" s="1"/>
  <c r="J271" i="50"/>
  <c r="J273" i="50"/>
  <c r="L273" i="50" s="1"/>
  <c r="J275" i="50"/>
  <c r="L275" i="50" s="1"/>
  <c r="J277" i="50"/>
  <c r="L277" i="50" s="1"/>
  <c r="J279" i="50"/>
  <c r="L279" i="50" s="1"/>
  <c r="J281" i="50"/>
  <c r="L281" i="50" s="1"/>
  <c r="J283" i="50"/>
  <c r="L283" i="50" s="1"/>
  <c r="J285" i="50"/>
  <c r="L285" i="50" s="1"/>
  <c r="J287" i="50"/>
  <c r="L287" i="50" s="1"/>
  <c r="J289" i="50"/>
  <c r="L289" i="50" s="1"/>
  <c r="J291" i="50"/>
  <c r="L291" i="50" s="1"/>
  <c r="J293" i="50"/>
  <c r="L293" i="50" s="1"/>
  <c r="J297" i="50"/>
  <c r="L297" i="50" s="1"/>
  <c r="J299" i="50"/>
  <c r="L299" i="50" s="1"/>
  <c r="J301" i="50"/>
  <c r="L301" i="50" s="1"/>
  <c r="J303" i="50"/>
  <c r="L303" i="50" s="1"/>
  <c r="J295" i="50"/>
  <c r="L295" i="50" s="1"/>
  <c r="J272" i="50"/>
  <c r="L272" i="50" s="1"/>
  <c r="J274" i="50"/>
  <c r="L274" i="50" s="1"/>
  <c r="J276" i="50"/>
  <c r="L276" i="50" s="1"/>
  <c r="J278" i="50"/>
  <c r="L278" i="50" s="1"/>
  <c r="J280" i="50"/>
  <c r="L280" i="50" s="1"/>
  <c r="J282" i="50"/>
  <c r="L282" i="50" s="1"/>
  <c r="J284" i="50"/>
  <c r="L284" i="50" s="1"/>
  <c r="J286" i="50"/>
  <c r="L286" i="50" s="1"/>
  <c r="J288" i="50"/>
  <c r="L288" i="50" s="1"/>
  <c r="J290" i="50"/>
  <c r="L290" i="50" s="1"/>
  <c r="J292" i="50"/>
  <c r="L292" i="50" s="1"/>
  <c r="J294" i="50"/>
  <c r="L294" i="50" s="1"/>
  <c r="I310" i="50"/>
  <c r="N310" i="50" s="1"/>
  <c r="J296" i="50"/>
  <c r="L296" i="50" s="1"/>
  <c r="J298" i="50"/>
  <c r="L298" i="50" s="1"/>
  <c r="J300" i="50"/>
  <c r="L300" i="50" s="1"/>
  <c r="J302" i="50"/>
  <c r="L302" i="50" s="1"/>
  <c r="J304" i="50"/>
  <c r="L304" i="50" s="1"/>
  <c r="J844" i="9"/>
  <c r="L844" i="9" s="1"/>
  <c r="J846" i="41"/>
  <c r="L846" i="41" s="1"/>
  <c r="J841" i="9"/>
  <c r="L841" i="9" s="1"/>
  <c r="J839" i="9"/>
  <c r="L839" i="9" s="1"/>
  <c r="J852" i="9"/>
  <c r="L852" i="9" s="1"/>
  <c r="J855" i="9"/>
  <c r="L855" i="9" s="1"/>
  <c r="O121" i="6"/>
  <c r="AF121" i="6" s="1"/>
  <c r="J836" i="9"/>
  <c r="L836" i="9" s="1"/>
  <c r="I288" i="9"/>
  <c r="Y107" i="6" s="1"/>
  <c r="AF107" i="6" s="1"/>
  <c r="J260" i="9"/>
  <c r="L260" i="9" s="1"/>
  <c r="J264" i="9"/>
  <c r="L264" i="9" s="1"/>
  <c r="J268" i="9"/>
  <c r="L268" i="9" s="1"/>
  <c r="J261" i="9"/>
  <c r="L261" i="9" s="1"/>
  <c r="J265" i="9"/>
  <c r="L265" i="9" s="1"/>
  <c r="J269" i="9"/>
  <c r="L269" i="9" s="1"/>
  <c r="J267" i="9"/>
  <c r="L267" i="9" s="1"/>
  <c r="J262" i="9"/>
  <c r="L262" i="9" s="1"/>
  <c r="J266" i="9"/>
  <c r="L266" i="9" s="1"/>
  <c r="J270" i="9"/>
  <c r="L270" i="9" s="1"/>
  <c r="J263" i="9"/>
  <c r="L263" i="9" s="1"/>
  <c r="J850" i="9"/>
  <c r="L850" i="9" s="1"/>
  <c r="J845" i="9"/>
  <c r="L845" i="9" s="1"/>
  <c r="J856" i="9"/>
  <c r="L856" i="9" s="1"/>
  <c r="J840" i="9"/>
  <c r="L840" i="9" s="1"/>
  <c r="J851" i="9"/>
  <c r="L851" i="9" s="1"/>
  <c r="J835" i="9"/>
  <c r="L835" i="9" s="1"/>
  <c r="J842" i="9"/>
  <c r="L842" i="9" s="1"/>
  <c r="J846" i="9"/>
  <c r="L846" i="9" s="1"/>
  <c r="J854" i="9"/>
  <c r="L854" i="9" s="1"/>
  <c r="J834" i="9"/>
  <c r="L834" i="9" s="1"/>
  <c r="J853" i="9"/>
  <c r="L853" i="9" s="1"/>
  <c r="J837" i="9"/>
  <c r="L837" i="9" s="1"/>
  <c r="J848" i="9"/>
  <c r="L848" i="9" s="1"/>
  <c r="J843" i="9"/>
  <c r="L843" i="9" s="1"/>
  <c r="J838" i="9"/>
  <c r="L838" i="9" s="1"/>
  <c r="J1115" i="41"/>
  <c r="L1115" i="41" s="1"/>
  <c r="J1041" i="2"/>
  <c r="L1041" i="2" s="1"/>
  <c r="J1099" i="41"/>
  <c r="L1099" i="41" s="1"/>
  <c r="J1103" i="41"/>
  <c r="L1103" i="41" s="1"/>
  <c r="J1091" i="41"/>
  <c r="L1091" i="41" s="1"/>
  <c r="J1107" i="41"/>
  <c r="L1107" i="41" s="1"/>
  <c r="J1095" i="41"/>
  <c r="L1095" i="41" s="1"/>
  <c r="J1111" i="41"/>
  <c r="L1111" i="41" s="1"/>
  <c r="J1092" i="41"/>
  <c r="L1092" i="41" s="1"/>
  <c r="J1100" i="41"/>
  <c r="L1100" i="41" s="1"/>
  <c r="J1112" i="41"/>
  <c r="L1112" i="41" s="1"/>
  <c r="J1093" i="41"/>
  <c r="L1093" i="41" s="1"/>
  <c r="J1097" i="41"/>
  <c r="L1097" i="41" s="1"/>
  <c r="J1101" i="41"/>
  <c r="L1101" i="41" s="1"/>
  <c r="J1105" i="41"/>
  <c r="L1105" i="41" s="1"/>
  <c r="J1109" i="41"/>
  <c r="L1109" i="41" s="1"/>
  <c r="J1113" i="41"/>
  <c r="L1113" i="41" s="1"/>
  <c r="I1123" i="41"/>
  <c r="Q232" i="6" s="1"/>
  <c r="AF232" i="6" s="1"/>
  <c r="J1096" i="41"/>
  <c r="L1096" i="41" s="1"/>
  <c r="J1104" i="41"/>
  <c r="L1104" i="41" s="1"/>
  <c r="J1108" i="41"/>
  <c r="L1108" i="41" s="1"/>
  <c r="J1117" i="41"/>
  <c r="L1117" i="41" s="1"/>
  <c r="J1094" i="41"/>
  <c r="L1094" i="41" s="1"/>
  <c r="J1098" i="41"/>
  <c r="L1098" i="41" s="1"/>
  <c r="J1102" i="41"/>
  <c r="L1102" i="41" s="1"/>
  <c r="J1106" i="41"/>
  <c r="L1106" i="41" s="1"/>
  <c r="J1110" i="41"/>
  <c r="L1110" i="41" s="1"/>
  <c r="J1114" i="41"/>
  <c r="L1114" i="41" s="1"/>
  <c r="J1044" i="2"/>
  <c r="L1044" i="2" s="1"/>
  <c r="J1033" i="2"/>
  <c r="P1038" i="2" s="1"/>
  <c r="I1057" i="2"/>
  <c r="N1057" i="2" s="1"/>
  <c r="J1049" i="2"/>
  <c r="L1049" i="2" s="1"/>
  <c r="J1036" i="2"/>
  <c r="L1036" i="2" s="1"/>
  <c r="J690" i="2"/>
  <c r="L690" i="2" s="1"/>
  <c r="J696" i="2"/>
  <c r="L696" i="2" s="1"/>
  <c r="J491" i="2"/>
  <c r="L491" i="2" s="1"/>
  <c r="J1035" i="2"/>
  <c r="L1035" i="2" s="1"/>
  <c r="J1051" i="2"/>
  <c r="L1051" i="2" s="1"/>
  <c r="J1046" i="2"/>
  <c r="L1046" i="2" s="1"/>
  <c r="J1037" i="2"/>
  <c r="L1037" i="2" s="1"/>
  <c r="J1045" i="2"/>
  <c r="L1045" i="2" s="1"/>
  <c r="J1032" i="2"/>
  <c r="L1032" i="2" s="1"/>
  <c r="J1040" i="2"/>
  <c r="L1040" i="2" s="1"/>
  <c r="J1048" i="2"/>
  <c r="L1048" i="2" s="1"/>
  <c r="J1043" i="2"/>
  <c r="L1043" i="2" s="1"/>
  <c r="J1038" i="2"/>
  <c r="L1038" i="2" s="1"/>
  <c r="J1031" i="2"/>
  <c r="L1031" i="2" s="1"/>
  <c r="J1039" i="2"/>
  <c r="L1039" i="2" s="1"/>
  <c r="J1047" i="2"/>
  <c r="L1047" i="2" s="1"/>
  <c r="J1034" i="2"/>
  <c r="L1034" i="2" s="1"/>
  <c r="J1042" i="2"/>
  <c r="L1042" i="2" s="1"/>
  <c r="J490" i="2"/>
  <c r="L490" i="2" s="1"/>
  <c r="J676" i="11"/>
  <c r="L676" i="11" s="1"/>
  <c r="J483" i="2"/>
  <c r="L483" i="2" s="1"/>
  <c r="J487" i="2"/>
  <c r="L487" i="2" s="1"/>
  <c r="J1113" i="2"/>
  <c r="L1113" i="2" s="1"/>
  <c r="J495" i="2"/>
  <c r="L495" i="2" s="1"/>
  <c r="J494" i="2"/>
  <c r="L494" i="2" s="1"/>
  <c r="J497" i="2"/>
  <c r="L497" i="2" s="1"/>
  <c r="J680" i="2"/>
  <c r="J500" i="2"/>
  <c r="L500" i="2" s="1"/>
  <c r="J501" i="2"/>
  <c r="L501" i="2" s="1"/>
  <c r="J496" i="2"/>
  <c r="L496" i="2" s="1"/>
  <c r="J499" i="2"/>
  <c r="L499" i="2" s="1"/>
  <c r="I509" i="2"/>
  <c r="N509" i="2" s="1"/>
  <c r="J692" i="2"/>
  <c r="L692" i="2" s="1"/>
  <c r="J493" i="2"/>
  <c r="L493" i="2" s="1"/>
  <c r="J485" i="2"/>
  <c r="L485" i="2" s="1"/>
  <c r="J503" i="2"/>
  <c r="L503" i="2" s="1"/>
  <c r="J492" i="2"/>
  <c r="L492" i="2" s="1"/>
  <c r="J486" i="2"/>
  <c r="L486" i="2" s="1"/>
  <c r="J498" i="2"/>
  <c r="L498" i="2" s="1"/>
  <c r="J489" i="2"/>
  <c r="L489" i="2" s="1"/>
  <c r="J488" i="2"/>
  <c r="L488" i="2" s="1"/>
  <c r="J1110" i="2"/>
  <c r="L1110" i="2" s="1"/>
  <c r="J1126" i="2"/>
  <c r="L1126" i="2" s="1"/>
  <c r="AD37" i="6"/>
  <c r="AF37" i="6" s="1"/>
  <c r="J689" i="2"/>
  <c r="L689" i="2" s="1"/>
  <c r="J683" i="2"/>
  <c r="L683" i="2" s="1"/>
  <c r="J484" i="2"/>
  <c r="L484" i="2" s="1"/>
  <c r="J697" i="2"/>
  <c r="L697" i="2" s="1"/>
  <c r="J685" i="2"/>
  <c r="L685" i="2" s="1"/>
  <c r="J691" i="2"/>
  <c r="L691" i="2" s="1"/>
  <c r="J1313" i="2"/>
  <c r="L1313" i="2" s="1"/>
  <c r="J684" i="2"/>
  <c r="L684" i="2" s="1"/>
  <c r="J679" i="2"/>
  <c r="L679" i="2" s="1"/>
  <c r="J1118" i="2"/>
  <c r="L1118" i="2" s="1"/>
  <c r="J1281" i="2"/>
  <c r="L1281" i="2" s="1"/>
  <c r="J282" i="9"/>
  <c r="L282" i="9" s="1"/>
  <c r="J307" i="41"/>
  <c r="L307" i="41" s="1"/>
  <c r="P567" i="2"/>
  <c r="R567" i="2" s="1"/>
  <c r="J1121" i="2"/>
  <c r="L1121" i="2" s="1"/>
  <c r="J259" i="2"/>
  <c r="L259" i="2" s="1"/>
  <c r="J508" i="46"/>
  <c r="L508" i="46" s="1"/>
  <c r="J693" i="2"/>
  <c r="L693" i="2" s="1"/>
  <c r="J698" i="2"/>
  <c r="L698" i="2" s="1"/>
  <c r="J681" i="2"/>
  <c r="L681" i="2" s="1"/>
  <c r="J695" i="2"/>
  <c r="L695" i="2" s="1"/>
  <c r="J687" i="2"/>
  <c r="L687" i="2" s="1"/>
  <c r="J678" i="2"/>
  <c r="L678" i="2" s="1"/>
  <c r="G39" i="32" s="1"/>
  <c r="J258" i="7"/>
  <c r="L258" i="7" s="1"/>
  <c r="J688" i="2"/>
  <c r="L688" i="2" s="1"/>
  <c r="J694" i="2"/>
  <c r="L694" i="2" s="1"/>
  <c r="J686" i="2"/>
  <c r="L686" i="2" s="1"/>
  <c r="J682" i="2"/>
  <c r="L682" i="2" s="1"/>
  <c r="J1117" i="2"/>
  <c r="L1117" i="2" s="1"/>
  <c r="J1114" i="2"/>
  <c r="L1114" i="2" s="1"/>
  <c r="J1129" i="2"/>
  <c r="L1129" i="2" s="1"/>
  <c r="J667" i="11"/>
  <c r="L667" i="11" s="1"/>
  <c r="J264" i="2"/>
  <c r="L264" i="2" s="1"/>
  <c r="L563" i="2"/>
  <c r="L582" i="2" s="1"/>
  <c r="J1109" i="2"/>
  <c r="L1109" i="2" s="1"/>
  <c r="J1125" i="2"/>
  <c r="L1125" i="2" s="1"/>
  <c r="J1122" i="2"/>
  <c r="L1122" i="2" s="1"/>
  <c r="J684" i="11"/>
  <c r="L684" i="11" s="1"/>
  <c r="J407" i="7"/>
  <c r="L407" i="7" s="1"/>
  <c r="J466" i="41"/>
  <c r="L466" i="41" s="1"/>
  <c r="J415" i="7"/>
  <c r="L415" i="7" s="1"/>
  <c r="J474" i="41"/>
  <c r="L474" i="41" s="1"/>
  <c r="J333" i="7"/>
  <c r="L333" i="7" s="1"/>
  <c r="J298" i="11"/>
  <c r="L298" i="11" s="1"/>
  <c r="J332" i="7"/>
  <c r="L332" i="7" s="1"/>
  <c r="J314" i="11"/>
  <c r="L314" i="11" s="1"/>
  <c r="J484" i="41"/>
  <c r="L484" i="41" s="1"/>
  <c r="J1111" i="2"/>
  <c r="L1111" i="2" s="1"/>
  <c r="J1119" i="2"/>
  <c r="L1119" i="2" s="1"/>
  <c r="J1127" i="2"/>
  <c r="L1127" i="2" s="1"/>
  <c r="J1116" i="2"/>
  <c r="L1116" i="2" s="1"/>
  <c r="J1124" i="2"/>
  <c r="L1124" i="2" s="1"/>
  <c r="I1135" i="2"/>
  <c r="N1135" i="2" s="1"/>
  <c r="J1284" i="2"/>
  <c r="L1284" i="2" s="1"/>
  <c r="J409" i="7"/>
  <c r="L409" i="7" s="1"/>
  <c r="J302" i="11"/>
  <c r="L302" i="11" s="1"/>
  <c r="J672" i="11"/>
  <c r="L672" i="11" s="1"/>
  <c r="J688" i="11"/>
  <c r="L688" i="11" s="1"/>
  <c r="J251" i="2"/>
  <c r="L251" i="2" s="1"/>
  <c r="J486" i="41"/>
  <c r="L486" i="41" s="1"/>
  <c r="J472" i="41"/>
  <c r="L472" i="41" s="1"/>
  <c r="P569" i="2"/>
  <c r="J1115" i="2"/>
  <c r="L1115" i="2" s="1"/>
  <c r="J1123" i="2"/>
  <c r="L1123" i="2" s="1"/>
  <c r="J1112" i="2"/>
  <c r="L1112" i="2" s="1"/>
  <c r="J1120" i="2"/>
  <c r="L1120" i="2" s="1"/>
  <c r="J401" i="7"/>
  <c r="L401" i="7" s="1"/>
  <c r="J417" i="7"/>
  <c r="L417" i="7" s="1"/>
  <c r="J318" i="11"/>
  <c r="L318" i="11" s="1"/>
  <c r="J680" i="11"/>
  <c r="L680" i="11" s="1"/>
  <c r="J256" i="2"/>
  <c r="L256" i="2" s="1"/>
  <c r="J267" i="2"/>
  <c r="L267" i="2" s="1"/>
  <c r="J464" i="41"/>
  <c r="L464" i="41" s="1"/>
  <c r="J480" i="41"/>
  <c r="L480" i="41" s="1"/>
  <c r="N538" i="46"/>
  <c r="J340" i="7"/>
  <c r="L340" i="7" s="1"/>
  <c r="J329" i="7"/>
  <c r="L329" i="7" s="1"/>
  <c r="J523" i="46"/>
  <c r="L523" i="46" s="1"/>
  <c r="J403" i="7"/>
  <c r="L403" i="7" s="1"/>
  <c r="J411" i="7"/>
  <c r="L411" i="7" s="1"/>
  <c r="J419" i="7"/>
  <c r="L419" i="7" s="1"/>
  <c r="J306" i="11"/>
  <c r="L306" i="11" s="1"/>
  <c r="I493" i="41"/>
  <c r="N493" i="41" s="1"/>
  <c r="J468" i="41"/>
  <c r="L468" i="41" s="1"/>
  <c r="J476" i="41"/>
  <c r="L476" i="41" s="1"/>
  <c r="J172" i="46"/>
  <c r="L172" i="46" s="1"/>
  <c r="J334" i="7"/>
  <c r="L334" i="7" s="1"/>
  <c r="J324" i="7"/>
  <c r="L324" i="7" s="1"/>
  <c r="J325" i="7"/>
  <c r="L325" i="7" s="1"/>
  <c r="J343" i="7"/>
  <c r="L343" i="7" s="1"/>
  <c r="N93" i="12"/>
  <c r="J345" i="31"/>
  <c r="N350" i="31"/>
  <c r="J405" i="7"/>
  <c r="L405" i="7" s="1"/>
  <c r="J413" i="7"/>
  <c r="L413" i="7" s="1"/>
  <c r="J421" i="7"/>
  <c r="L421" i="7" s="1"/>
  <c r="J310" i="11"/>
  <c r="L310" i="11" s="1"/>
  <c r="J485" i="41"/>
  <c r="L485" i="41" s="1"/>
  <c r="J462" i="41"/>
  <c r="L462" i="41" s="1"/>
  <c r="J470" i="41"/>
  <c r="L470" i="41" s="1"/>
  <c r="J478" i="41"/>
  <c r="L478" i="41" s="1"/>
  <c r="J326" i="7"/>
  <c r="L326" i="7" s="1"/>
  <c r="J327" i="7"/>
  <c r="L327" i="7" s="1"/>
  <c r="J339" i="7"/>
  <c r="L339" i="7" s="1"/>
  <c r="J323" i="7"/>
  <c r="L323" i="7" s="1"/>
  <c r="J331" i="7"/>
  <c r="L331" i="7" s="1"/>
  <c r="J525" i="46"/>
  <c r="L525" i="46" s="1"/>
  <c r="N89" i="20"/>
  <c r="N101" i="20" s="1"/>
  <c r="J1323" i="2"/>
  <c r="L1323" i="2" s="1"/>
  <c r="J1091" i="9"/>
  <c r="L1091" i="9" s="1"/>
  <c r="J1353" i="2"/>
  <c r="L1353" i="2" s="1"/>
  <c r="J1320" i="2"/>
  <c r="L1320" i="2" s="1"/>
  <c r="J644" i="46"/>
  <c r="L644" i="46" s="1"/>
  <c r="J1307" i="2"/>
  <c r="L1307" i="2" s="1"/>
  <c r="J1099" i="9"/>
  <c r="L1099" i="9" s="1"/>
  <c r="J1357" i="2"/>
  <c r="L1357" i="2" s="1"/>
  <c r="J660" i="46"/>
  <c r="L660" i="46" s="1"/>
  <c r="J74" i="49"/>
  <c r="L74" i="49" s="1"/>
  <c r="J1312" i="2"/>
  <c r="L1312" i="2" s="1"/>
  <c r="J1083" i="9"/>
  <c r="L1083" i="9" s="1"/>
  <c r="J652" i="46"/>
  <c r="L652" i="46" s="1"/>
  <c r="J80" i="49"/>
  <c r="J35" i="49" s="1"/>
  <c r="L35" i="49" s="1"/>
  <c r="K30" i="1" s="1"/>
  <c r="J1305" i="2"/>
  <c r="L1305" i="2" s="1"/>
  <c r="J1315" i="2"/>
  <c r="L1315" i="2" s="1"/>
  <c r="J1316" i="2"/>
  <c r="L1316" i="2" s="1"/>
  <c r="J1095" i="9"/>
  <c r="L1095" i="9" s="1"/>
  <c r="J1361" i="2"/>
  <c r="L1361" i="2" s="1"/>
  <c r="I673" i="46"/>
  <c r="P260" i="6" s="1"/>
  <c r="AF260" i="6" s="1"/>
  <c r="J656" i="46"/>
  <c r="L656" i="46" s="1"/>
  <c r="J69" i="49"/>
  <c r="L69" i="49" s="1"/>
  <c r="J1321" i="2"/>
  <c r="L1321" i="2" s="1"/>
  <c r="J1308" i="2"/>
  <c r="L1308" i="2" s="1"/>
  <c r="J1324" i="2"/>
  <c r="L1324" i="2" s="1"/>
  <c r="J1087" i="9"/>
  <c r="L1087" i="9" s="1"/>
  <c r="I1108" i="9"/>
  <c r="L127" i="6" s="1"/>
  <c r="AF127" i="6" s="1"/>
  <c r="J1346" i="2"/>
  <c r="L1346" i="2" s="1"/>
  <c r="J1351" i="2"/>
  <c r="L1351" i="2" s="1"/>
  <c r="J648" i="46"/>
  <c r="L648" i="46" s="1"/>
  <c r="J664" i="46"/>
  <c r="L664" i="46" s="1"/>
  <c r="J64" i="49"/>
  <c r="L64" i="49" s="1"/>
  <c r="J67" i="49"/>
  <c r="J22" i="49" s="1"/>
  <c r="L22" i="49" s="1"/>
  <c r="K18" i="1" s="1"/>
  <c r="J58" i="49"/>
  <c r="L58" i="49" s="1"/>
  <c r="J643" i="7"/>
  <c r="L643" i="7" s="1"/>
  <c r="J1317" i="2"/>
  <c r="L1317" i="2" s="1"/>
  <c r="J1311" i="2"/>
  <c r="L1311" i="2" s="1"/>
  <c r="J1306" i="2"/>
  <c r="L1306" i="2" s="1"/>
  <c r="J1314" i="2"/>
  <c r="L1314" i="2" s="1"/>
  <c r="J1322" i="2"/>
  <c r="L1322" i="2" s="1"/>
  <c r="J1085" i="9"/>
  <c r="L1085" i="9" s="1"/>
  <c r="J1093" i="9"/>
  <c r="L1093" i="9" s="1"/>
  <c r="J1101" i="9"/>
  <c r="L1101" i="9" s="1"/>
  <c r="J1355" i="2"/>
  <c r="L1355" i="2" s="1"/>
  <c r="J1363" i="2"/>
  <c r="L1363" i="2" s="1"/>
  <c r="J1347" i="2"/>
  <c r="L1347" i="2" s="1"/>
  <c r="J642" i="46"/>
  <c r="L642" i="46" s="1"/>
  <c r="J650" i="46"/>
  <c r="L650" i="46" s="1"/>
  <c r="J658" i="46"/>
  <c r="L658" i="46" s="1"/>
  <c r="J666" i="46"/>
  <c r="L666" i="46" s="1"/>
  <c r="J60" i="49"/>
  <c r="L60" i="49" s="1"/>
  <c r="J65" i="49"/>
  <c r="L65" i="49" s="1"/>
  <c r="J70" i="49"/>
  <c r="J25" i="49" s="1"/>
  <c r="L25" i="49" s="1"/>
  <c r="K20" i="1" s="1"/>
  <c r="J71" i="49"/>
  <c r="J26" i="49" s="1"/>
  <c r="L26" i="49" s="1"/>
  <c r="K21" i="1" s="1"/>
  <c r="J1309" i="2"/>
  <c r="L1309" i="2" s="1"/>
  <c r="J1325" i="2"/>
  <c r="L1325" i="2" s="1"/>
  <c r="J1319" i="2"/>
  <c r="L1319" i="2" s="1"/>
  <c r="J1310" i="2"/>
  <c r="L1310" i="2" s="1"/>
  <c r="J1318" i="2"/>
  <c r="L1318" i="2" s="1"/>
  <c r="J1081" i="9"/>
  <c r="L1081" i="9" s="1"/>
  <c r="J1089" i="9"/>
  <c r="L1089" i="9" s="1"/>
  <c r="J1097" i="9"/>
  <c r="L1097" i="9" s="1"/>
  <c r="J1377" i="9"/>
  <c r="L1377" i="9" s="1"/>
  <c r="J1344" i="2"/>
  <c r="J1359" i="2"/>
  <c r="L1359" i="2" s="1"/>
  <c r="J1349" i="2"/>
  <c r="L1349" i="2" s="1"/>
  <c r="J707" i="41"/>
  <c r="L707" i="41" s="1"/>
  <c r="J646" i="46"/>
  <c r="L646" i="46" s="1"/>
  <c r="J654" i="46"/>
  <c r="L654" i="46" s="1"/>
  <c r="J662" i="46"/>
  <c r="L662" i="46" s="1"/>
  <c r="J76" i="49"/>
  <c r="L76" i="49" s="1"/>
  <c r="J81" i="49"/>
  <c r="J36" i="49" s="1"/>
  <c r="L36" i="49" s="1"/>
  <c r="K31" i="1" s="1"/>
  <c r="I88" i="49"/>
  <c r="O283" i="6" s="1"/>
  <c r="J1275" i="2"/>
  <c r="L1275" i="2" s="1"/>
  <c r="J1412" i="9"/>
  <c r="L1412" i="9" s="1"/>
  <c r="J404" i="7"/>
  <c r="L404" i="7" s="1"/>
  <c r="J408" i="7"/>
  <c r="L408" i="7" s="1"/>
  <c r="J412" i="7"/>
  <c r="L412" i="7" s="1"/>
  <c r="J416" i="7"/>
  <c r="L416" i="7" s="1"/>
  <c r="J420" i="7"/>
  <c r="L420" i="7" s="1"/>
  <c r="J301" i="11"/>
  <c r="L301" i="11" s="1"/>
  <c r="J309" i="11"/>
  <c r="L309" i="11" s="1"/>
  <c r="J317" i="11"/>
  <c r="L317" i="11" s="1"/>
  <c r="J668" i="11"/>
  <c r="L668" i="11" s="1"/>
  <c r="J673" i="11"/>
  <c r="L673" i="11" s="1"/>
  <c r="J677" i="11"/>
  <c r="L677" i="11" s="1"/>
  <c r="J681" i="11"/>
  <c r="L681" i="11" s="1"/>
  <c r="J685" i="11"/>
  <c r="L685" i="11" s="1"/>
  <c r="J689" i="11"/>
  <c r="L689" i="11" s="1"/>
  <c r="J250" i="2"/>
  <c r="L250" i="2" s="1"/>
  <c r="J258" i="2"/>
  <c r="L258" i="2" s="1"/>
  <c r="J266" i="2"/>
  <c r="L266" i="2" s="1"/>
  <c r="J253" i="2"/>
  <c r="L253" i="2" s="1"/>
  <c r="J261" i="2"/>
  <c r="L261" i="2" s="1"/>
  <c r="J269" i="2"/>
  <c r="L269" i="2" s="1"/>
  <c r="J423" i="41"/>
  <c r="L423" i="41" s="1"/>
  <c r="J487" i="41"/>
  <c r="L487" i="41" s="1"/>
  <c r="J461" i="41"/>
  <c r="L461" i="41" s="1"/>
  <c r="J465" i="41"/>
  <c r="L465" i="41" s="1"/>
  <c r="J469" i="41"/>
  <c r="L469" i="41" s="1"/>
  <c r="J473" i="41"/>
  <c r="L473" i="41" s="1"/>
  <c r="J477" i="41"/>
  <c r="L477" i="41" s="1"/>
  <c r="J481" i="41"/>
  <c r="L481" i="41" s="1"/>
  <c r="N93" i="16"/>
  <c r="J330" i="7"/>
  <c r="L330" i="7" s="1"/>
  <c r="J336" i="7"/>
  <c r="L336" i="7" s="1"/>
  <c r="J341" i="7"/>
  <c r="L341" i="7" s="1"/>
  <c r="J513" i="46"/>
  <c r="L513" i="46" s="1"/>
  <c r="J530" i="46"/>
  <c r="L530" i="46" s="1"/>
  <c r="J1268" i="2"/>
  <c r="L1268" i="2" s="1"/>
  <c r="J927" i="2"/>
  <c r="L927" i="2" s="1"/>
  <c r="J273" i="9"/>
  <c r="L273" i="9" s="1"/>
  <c r="J670" i="11"/>
  <c r="L670" i="11" s="1"/>
  <c r="J674" i="11"/>
  <c r="L674" i="11" s="1"/>
  <c r="J678" i="11"/>
  <c r="L678" i="11" s="1"/>
  <c r="J682" i="11"/>
  <c r="L682" i="11" s="1"/>
  <c r="J686" i="11"/>
  <c r="L686" i="11" s="1"/>
  <c r="J669" i="11"/>
  <c r="L669" i="11" s="1"/>
  <c r="J252" i="2"/>
  <c r="L252" i="2" s="1"/>
  <c r="J260" i="2"/>
  <c r="L260" i="2" s="1"/>
  <c r="J268" i="2"/>
  <c r="L268" i="2" s="1"/>
  <c r="J255" i="2"/>
  <c r="L255" i="2" s="1"/>
  <c r="J263" i="2"/>
  <c r="L263" i="2" s="1"/>
  <c r="I275" i="2"/>
  <c r="O26" i="6" s="1"/>
  <c r="AF26" i="6" s="1"/>
  <c r="J703" i="46"/>
  <c r="L703" i="46" s="1"/>
  <c r="J1265" i="2"/>
  <c r="L1265" i="2" s="1"/>
  <c r="J1276" i="2"/>
  <c r="L1276" i="2" s="1"/>
  <c r="J277" i="9"/>
  <c r="L277" i="9" s="1"/>
  <c r="J402" i="7"/>
  <c r="L402" i="7" s="1"/>
  <c r="J406" i="7"/>
  <c r="L406" i="7" s="1"/>
  <c r="J410" i="7"/>
  <c r="L410" i="7" s="1"/>
  <c r="J414" i="7"/>
  <c r="L414" i="7" s="1"/>
  <c r="J418" i="7"/>
  <c r="L418" i="7" s="1"/>
  <c r="J305" i="11"/>
  <c r="L305" i="11" s="1"/>
  <c r="J313" i="11"/>
  <c r="L313" i="11" s="1"/>
  <c r="I326" i="11"/>
  <c r="N326" i="11" s="1"/>
  <c r="J671" i="11"/>
  <c r="L671" i="11" s="1"/>
  <c r="J675" i="11"/>
  <c r="L675" i="11" s="1"/>
  <c r="J679" i="11"/>
  <c r="L679" i="11" s="1"/>
  <c r="J683" i="11"/>
  <c r="L683" i="11" s="1"/>
  <c r="J687" i="11"/>
  <c r="L687" i="11" s="1"/>
  <c r="J254" i="2"/>
  <c r="L254" i="2" s="1"/>
  <c r="J262" i="2"/>
  <c r="L262" i="2" s="1"/>
  <c r="J249" i="2"/>
  <c r="L249" i="2" s="1"/>
  <c r="J257" i="2"/>
  <c r="L257" i="2" s="1"/>
  <c r="J483" i="41"/>
  <c r="L483" i="41" s="1"/>
  <c r="J482" i="41"/>
  <c r="L482" i="41" s="1"/>
  <c r="J463" i="41"/>
  <c r="L463" i="41" s="1"/>
  <c r="J467" i="41"/>
  <c r="L467" i="41" s="1"/>
  <c r="J471" i="41"/>
  <c r="L471" i="41" s="1"/>
  <c r="J475" i="41"/>
  <c r="L475" i="41" s="1"/>
  <c r="J338" i="7"/>
  <c r="L338" i="7" s="1"/>
  <c r="I349" i="7"/>
  <c r="N349" i="7" s="1"/>
  <c r="J328" i="7"/>
  <c r="L328" i="7" s="1"/>
  <c r="J337" i="7"/>
  <c r="L337" i="7" s="1"/>
  <c r="J335" i="7"/>
  <c r="L335" i="7" s="1"/>
  <c r="J507" i="46"/>
  <c r="L507" i="46" s="1"/>
  <c r="J526" i="46"/>
  <c r="L526" i="46" s="1"/>
  <c r="J651" i="7"/>
  <c r="L651" i="7" s="1"/>
  <c r="J716" i="9"/>
  <c r="L716" i="9" s="1"/>
  <c r="J1385" i="9"/>
  <c r="L1385" i="9" s="1"/>
  <c r="J635" i="7"/>
  <c r="L635" i="7" s="1"/>
  <c r="J1369" i="9"/>
  <c r="P1375" i="9" s="1"/>
  <c r="J1391" i="2"/>
  <c r="L1391" i="2" s="1"/>
  <c r="J637" i="7"/>
  <c r="L637" i="7" s="1"/>
  <c r="J645" i="7"/>
  <c r="L645" i="7" s="1"/>
  <c r="J653" i="7"/>
  <c r="L653" i="7" s="1"/>
  <c r="J59" i="9"/>
  <c r="L59" i="9" s="1"/>
  <c r="J1371" i="9"/>
  <c r="L1371" i="9" s="1"/>
  <c r="J1379" i="9"/>
  <c r="L1379" i="9" s="1"/>
  <c r="J1387" i="9"/>
  <c r="L1387" i="9" s="1"/>
  <c r="J104" i="41"/>
  <c r="L104" i="41" s="1"/>
  <c r="N818" i="11"/>
  <c r="J639" i="7"/>
  <c r="L639" i="7" s="1"/>
  <c r="J647" i="7"/>
  <c r="L647" i="7" s="1"/>
  <c r="J655" i="7"/>
  <c r="L655" i="7" s="1"/>
  <c r="J68" i="9"/>
  <c r="L68" i="9" s="1"/>
  <c r="J582" i="2"/>
  <c r="J1373" i="9"/>
  <c r="L1373" i="9" s="1"/>
  <c r="J1381" i="9"/>
  <c r="L1381" i="9" s="1"/>
  <c r="I1395" i="9"/>
  <c r="N1395" i="9" s="1"/>
  <c r="J877" i="11"/>
  <c r="L877" i="11" s="1"/>
  <c r="J880" i="11"/>
  <c r="L880" i="11" s="1"/>
  <c r="J641" i="7"/>
  <c r="L641" i="7" s="1"/>
  <c r="J649" i="7"/>
  <c r="L649" i="7" s="1"/>
  <c r="J1367" i="9"/>
  <c r="L1367" i="9" s="1"/>
  <c r="J1375" i="9"/>
  <c r="L1375" i="9" s="1"/>
  <c r="J1383" i="9"/>
  <c r="L1383" i="9" s="1"/>
  <c r="J1002" i="41"/>
  <c r="L1002" i="41" s="1"/>
  <c r="J636" i="7"/>
  <c r="L636" i="7" s="1"/>
  <c r="J640" i="7"/>
  <c r="L640" i="7" s="1"/>
  <c r="J644" i="7"/>
  <c r="L644" i="7" s="1"/>
  <c r="J648" i="7"/>
  <c r="L648" i="7" s="1"/>
  <c r="J652" i="7"/>
  <c r="L652" i="7" s="1"/>
  <c r="I661" i="7"/>
  <c r="N661" i="7" s="1"/>
  <c r="J1082" i="9"/>
  <c r="L1082" i="9" s="1"/>
  <c r="J1086" i="9"/>
  <c r="L1086" i="9" s="1"/>
  <c r="J1090" i="9"/>
  <c r="L1090" i="9" s="1"/>
  <c r="J1094" i="9"/>
  <c r="L1094" i="9" s="1"/>
  <c r="J1098" i="9"/>
  <c r="L1098" i="9" s="1"/>
  <c r="J1102" i="9"/>
  <c r="L1102" i="9" s="1"/>
  <c r="J1368" i="9"/>
  <c r="L1368" i="9" s="1"/>
  <c r="J1372" i="9"/>
  <c r="L1372" i="9" s="1"/>
  <c r="J1376" i="9"/>
  <c r="L1376" i="9" s="1"/>
  <c r="J1380" i="9"/>
  <c r="L1380" i="9" s="1"/>
  <c r="J1384" i="9"/>
  <c r="L1384" i="9" s="1"/>
  <c r="J1388" i="9"/>
  <c r="L1388" i="9" s="1"/>
  <c r="J1354" i="2"/>
  <c r="L1354" i="2" s="1"/>
  <c r="J1358" i="2"/>
  <c r="L1358" i="2" s="1"/>
  <c r="J1362" i="2"/>
  <c r="L1362" i="2" s="1"/>
  <c r="J1348" i="2"/>
  <c r="L1348" i="2" s="1"/>
  <c r="J1352" i="2"/>
  <c r="L1352" i="2" s="1"/>
  <c r="J1399" i="2"/>
  <c r="L1399" i="2" s="1"/>
  <c r="J1024" i="41"/>
  <c r="L1024" i="41" s="1"/>
  <c r="J1011" i="41"/>
  <c r="L1011" i="41" s="1"/>
  <c r="J641" i="46"/>
  <c r="L641" i="46" s="1"/>
  <c r="J645" i="46"/>
  <c r="L645" i="46" s="1"/>
  <c r="J649" i="46"/>
  <c r="L649" i="46" s="1"/>
  <c r="J653" i="46"/>
  <c r="L653" i="46" s="1"/>
  <c r="J657" i="46"/>
  <c r="L657" i="46" s="1"/>
  <c r="J661" i="46"/>
  <c r="L661" i="46" s="1"/>
  <c r="J665" i="46"/>
  <c r="L665" i="46" s="1"/>
  <c r="J529" i="46"/>
  <c r="L529" i="46" s="1"/>
  <c r="J519" i="46"/>
  <c r="L519" i="46" s="1"/>
  <c r="J506" i="46"/>
  <c r="L506" i="46" s="1"/>
  <c r="O34" i="6"/>
  <c r="AF34" i="6" s="1"/>
  <c r="J638" i="7"/>
  <c r="L638" i="7" s="1"/>
  <c r="J642" i="7"/>
  <c r="L642" i="7" s="1"/>
  <c r="J646" i="7"/>
  <c r="L646" i="7" s="1"/>
  <c r="J650" i="7"/>
  <c r="L650" i="7" s="1"/>
  <c r="J1080" i="9"/>
  <c r="L1080" i="9" s="1"/>
  <c r="J1084" i="9"/>
  <c r="L1084" i="9" s="1"/>
  <c r="J1088" i="9"/>
  <c r="L1088" i="9" s="1"/>
  <c r="J1092" i="9"/>
  <c r="L1092" i="9" s="1"/>
  <c r="J1096" i="9"/>
  <c r="L1096" i="9" s="1"/>
  <c r="J1389" i="9"/>
  <c r="L1389" i="9" s="1"/>
  <c r="J1370" i="9"/>
  <c r="L1370" i="9" s="1"/>
  <c r="J1374" i="9"/>
  <c r="L1374" i="9" s="1"/>
  <c r="J1378" i="9"/>
  <c r="L1378" i="9" s="1"/>
  <c r="J1382" i="9"/>
  <c r="L1382" i="9" s="1"/>
  <c r="J1345" i="2"/>
  <c r="L1345" i="2" s="1"/>
  <c r="J1356" i="2"/>
  <c r="L1356" i="2" s="1"/>
  <c r="J1360" i="2"/>
  <c r="L1360" i="2" s="1"/>
  <c r="J1364" i="2"/>
  <c r="L1364" i="2" s="1"/>
  <c r="J1350" i="2"/>
  <c r="L1350" i="2" s="1"/>
  <c r="J1383" i="2"/>
  <c r="L1383" i="2" s="1"/>
  <c r="J643" i="46"/>
  <c r="L643" i="46" s="1"/>
  <c r="J647" i="46"/>
  <c r="L647" i="46" s="1"/>
  <c r="J651" i="46"/>
  <c r="L651" i="46" s="1"/>
  <c r="J655" i="46"/>
  <c r="L655" i="46" s="1"/>
  <c r="J659" i="46"/>
  <c r="L659" i="46" s="1"/>
  <c r="J663" i="46"/>
  <c r="L663" i="46" s="1"/>
  <c r="J65" i="9"/>
  <c r="L65" i="9" s="1"/>
  <c r="J58" i="9"/>
  <c r="L58" i="9" s="1"/>
  <c r="J74" i="9"/>
  <c r="L74" i="9" s="1"/>
  <c r="J733" i="9"/>
  <c r="L733" i="9" s="1"/>
  <c r="J1386" i="2"/>
  <c r="L1386" i="2" s="1"/>
  <c r="J1394" i="2"/>
  <c r="L1394" i="2" s="1"/>
  <c r="J1402" i="2"/>
  <c r="L1402" i="2" s="1"/>
  <c r="J1022" i="41"/>
  <c r="L1022" i="41" s="1"/>
  <c r="J1009" i="41"/>
  <c r="L1009" i="41" s="1"/>
  <c r="J67" i="9"/>
  <c r="L67" i="9" s="1"/>
  <c r="J60" i="9"/>
  <c r="L60" i="9" s="1"/>
  <c r="I80" i="9"/>
  <c r="N80" i="9" s="1"/>
  <c r="J1387" i="2"/>
  <c r="L1387" i="2" s="1"/>
  <c r="J1395" i="2"/>
  <c r="L1395" i="2" s="1"/>
  <c r="J1403" i="2"/>
  <c r="L1403" i="2" s="1"/>
  <c r="J1021" i="41"/>
  <c r="L1021" i="41" s="1"/>
  <c r="J1003" i="41"/>
  <c r="L1003" i="41" s="1"/>
  <c r="J1019" i="41"/>
  <c r="L1019" i="41" s="1"/>
  <c r="J1012" i="41"/>
  <c r="L1012" i="41" s="1"/>
  <c r="J57" i="9"/>
  <c r="L57" i="9" s="1"/>
  <c r="J73" i="9"/>
  <c r="L73" i="9" s="1"/>
  <c r="J66" i="9"/>
  <c r="L66" i="9" s="1"/>
  <c r="J1390" i="2"/>
  <c r="L1390" i="2" s="1"/>
  <c r="J1398" i="2"/>
  <c r="L1398" i="2" s="1"/>
  <c r="J866" i="41"/>
  <c r="L866" i="41" s="1"/>
  <c r="I1033" i="41"/>
  <c r="O230" i="6" s="1"/>
  <c r="AF230" i="6" s="1"/>
  <c r="J1023" i="41"/>
  <c r="L1023" i="41" s="1"/>
  <c r="J1017" i="41"/>
  <c r="L1017" i="41" s="1"/>
  <c r="J1001" i="41"/>
  <c r="L1001" i="41" s="1"/>
  <c r="J1014" i="41"/>
  <c r="L1014" i="41" s="1"/>
  <c r="J1004" i="41"/>
  <c r="L1004" i="41" s="1"/>
  <c r="J1228" i="2"/>
  <c r="L1228" i="2" s="1"/>
  <c r="J1244" i="2"/>
  <c r="L1244" i="2" s="1"/>
  <c r="J691" i="41"/>
  <c r="L691" i="41" s="1"/>
  <c r="J1428" i="9"/>
  <c r="L1428" i="9" s="1"/>
  <c r="J1232" i="2"/>
  <c r="L1232" i="2" s="1"/>
  <c r="U213" i="6"/>
  <c r="AF213" i="6" s="1"/>
  <c r="J509" i="46"/>
  <c r="L509" i="46" s="1"/>
  <c r="J532" i="46"/>
  <c r="L532" i="46" s="1"/>
  <c r="J528" i="46"/>
  <c r="L528" i="46" s="1"/>
  <c r="J531" i="7"/>
  <c r="L531" i="7" s="1"/>
  <c r="J1236" i="2"/>
  <c r="L1236" i="2" s="1"/>
  <c r="J537" i="7"/>
  <c r="L537" i="7" s="1"/>
  <c r="J1240" i="2"/>
  <c r="L1240" i="2" s="1"/>
  <c r="J516" i="41"/>
  <c r="L516" i="41" s="1"/>
  <c r="J1269" i="2"/>
  <c r="L1269" i="2" s="1"/>
  <c r="J1270" i="2"/>
  <c r="L1270" i="2" s="1"/>
  <c r="J274" i="9"/>
  <c r="L274" i="9" s="1"/>
  <c r="J695" i="41"/>
  <c r="L695" i="41" s="1"/>
  <c r="J712" i="41"/>
  <c r="L712" i="41" s="1"/>
  <c r="J1277" i="2"/>
  <c r="L1277" i="2" s="1"/>
  <c r="J1271" i="2"/>
  <c r="L1271" i="2" s="1"/>
  <c r="J1266" i="2"/>
  <c r="L1266" i="2" s="1"/>
  <c r="J1274" i="2"/>
  <c r="L1274" i="2" s="1"/>
  <c r="J1282" i="2"/>
  <c r="L1282" i="2" s="1"/>
  <c r="J55" i="9"/>
  <c r="L55" i="9" s="1"/>
  <c r="J63" i="9"/>
  <c r="L63" i="9" s="1"/>
  <c r="J71" i="9"/>
  <c r="L71" i="9" s="1"/>
  <c r="J56" i="9"/>
  <c r="L56" i="9" s="1"/>
  <c r="J64" i="9"/>
  <c r="L64" i="9" s="1"/>
  <c r="J72" i="9"/>
  <c r="L72" i="9" s="1"/>
  <c r="J282" i="31"/>
  <c r="L282" i="31" s="1"/>
  <c r="J236" i="11"/>
  <c r="L236" i="11" s="1"/>
  <c r="J272" i="9"/>
  <c r="L272" i="9" s="1"/>
  <c r="J276" i="9"/>
  <c r="L276" i="9" s="1"/>
  <c r="J281" i="9"/>
  <c r="L281" i="9" s="1"/>
  <c r="J1385" i="2"/>
  <c r="L1385" i="2" s="1"/>
  <c r="J1389" i="2"/>
  <c r="L1389" i="2" s="1"/>
  <c r="J1393" i="2"/>
  <c r="L1393" i="2" s="1"/>
  <c r="J1397" i="2"/>
  <c r="L1397" i="2" s="1"/>
  <c r="J1401" i="2"/>
  <c r="L1401" i="2" s="1"/>
  <c r="J687" i="41"/>
  <c r="L687" i="41" s="1"/>
  <c r="J703" i="41"/>
  <c r="L703" i="41" s="1"/>
  <c r="J1027" i="41"/>
  <c r="L1027" i="41" s="1"/>
  <c r="J1018" i="41"/>
  <c r="L1018" i="41" s="1"/>
  <c r="J1013" i="41"/>
  <c r="L1013" i="41" s="1"/>
  <c r="J1005" i="41"/>
  <c r="L1005" i="41" s="1"/>
  <c r="J1006" i="41"/>
  <c r="L1006" i="41" s="1"/>
  <c r="J1008" i="41"/>
  <c r="L1008" i="41" s="1"/>
  <c r="J1285" i="2"/>
  <c r="L1285" i="2" s="1"/>
  <c r="J1279" i="2"/>
  <c r="L1279" i="2" s="1"/>
  <c r="J1278" i="2"/>
  <c r="L1278" i="2" s="1"/>
  <c r="I1291" i="2"/>
  <c r="N1291" i="2" s="1"/>
  <c r="J278" i="9"/>
  <c r="L278" i="9" s="1"/>
  <c r="J279" i="9"/>
  <c r="L279" i="9" s="1"/>
  <c r="J1273" i="2"/>
  <c r="L1273" i="2" s="1"/>
  <c r="J1267" i="2"/>
  <c r="L1267" i="2" s="1"/>
  <c r="J1283" i="2"/>
  <c r="L1283" i="2" s="1"/>
  <c r="J1272" i="2"/>
  <c r="L1272" i="2" s="1"/>
  <c r="J53" i="9"/>
  <c r="L53" i="9" s="1"/>
  <c r="J61" i="9"/>
  <c r="L61" i="9" s="1"/>
  <c r="J69" i="9"/>
  <c r="L69" i="9" s="1"/>
  <c r="J54" i="9"/>
  <c r="J62" i="9"/>
  <c r="L62" i="9" s="1"/>
  <c r="J220" i="11"/>
  <c r="L220" i="11" s="1"/>
  <c r="J271" i="9"/>
  <c r="L271" i="9" s="1"/>
  <c r="J275" i="9"/>
  <c r="L275" i="9" s="1"/>
  <c r="J280" i="9"/>
  <c r="L280" i="9" s="1"/>
  <c r="J1384" i="2"/>
  <c r="L1384" i="2" s="1"/>
  <c r="J1388" i="2"/>
  <c r="L1388" i="2" s="1"/>
  <c r="J1392" i="2"/>
  <c r="L1392" i="2" s="1"/>
  <c r="J1396" i="2"/>
  <c r="L1396" i="2" s="1"/>
  <c r="J1400" i="2"/>
  <c r="L1400" i="2" s="1"/>
  <c r="J699" i="41"/>
  <c r="L699" i="41" s="1"/>
  <c r="J1025" i="41"/>
  <c r="L1025" i="41" s="1"/>
  <c r="J1020" i="41"/>
  <c r="L1020" i="41" s="1"/>
  <c r="J1015" i="41"/>
  <c r="L1015" i="41" s="1"/>
  <c r="J1007" i="41"/>
  <c r="L1007" i="41" s="1"/>
  <c r="J1010" i="41"/>
  <c r="L1010" i="41" s="1"/>
  <c r="J1016" i="41"/>
  <c r="L1016" i="41" s="1"/>
  <c r="J720" i="9"/>
  <c r="L720" i="9" s="1"/>
  <c r="J1229" i="2"/>
  <c r="L1229" i="2" s="1"/>
  <c r="J1233" i="2"/>
  <c r="L1233" i="2" s="1"/>
  <c r="J1237" i="2"/>
  <c r="L1237" i="2" s="1"/>
  <c r="J1241" i="2"/>
  <c r="L1241" i="2" s="1"/>
  <c r="J1245" i="2"/>
  <c r="L1245" i="2" s="1"/>
  <c r="J890" i="41"/>
  <c r="L890" i="41" s="1"/>
  <c r="J525" i="9"/>
  <c r="L525" i="9" s="1"/>
  <c r="J56" i="49"/>
  <c r="J10" i="49" s="1"/>
  <c r="J521" i="46"/>
  <c r="L521" i="46" s="1"/>
  <c r="J531" i="46"/>
  <c r="L531" i="46" s="1"/>
  <c r="J515" i="46"/>
  <c r="L515" i="46" s="1"/>
  <c r="J524" i="46"/>
  <c r="L524" i="46" s="1"/>
  <c r="J522" i="46"/>
  <c r="L522" i="46" s="1"/>
  <c r="J520" i="46"/>
  <c r="L520" i="46" s="1"/>
  <c r="J518" i="46"/>
  <c r="L518" i="46" s="1"/>
  <c r="J724" i="9"/>
  <c r="L724" i="9" s="1"/>
  <c r="J1226" i="2"/>
  <c r="L1226" i="2" s="1"/>
  <c r="J1230" i="2"/>
  <c r="L1230" i="2" s="1"/>
  <c r="J1234" i="2"/>
  <c r="L1234" i="2" s="1"/>
  <c r="J1238" i="2"/>
  <c r="L1238" i="2" s="1"/>
  <c r="J1242" i="2"/>
  <c r="L1242" i="2" s="1"/>
  <c r="J1246" i="2"/>
  <c r="L1246" i="2" s="1"/>
  <c r="J871" i="41"/>
  <c r="L871" i="41" s="1"/>
  <c r="J517" i="46"/>
  <c r="L517" i="46" s="1"/>
  <c r="J527" i="46"/>
  <c r="L527" i="46" s="1"/>
  <c r="J511" i="46"/>
  <c r="L511" i="46" s="1"/>
  <c r="J516" i="46"/>
  <c r="L516" i="46" s="1"/>
  <c r="J514" i="46"/>
  <c r="L514" i="46" s="1"/>
  <c r="J512" i="46"/>
  <c r="L512" i="46" s="1"/>
  <c r="J510" i="46"/>
  <c r="L510" i="46" s="1"/>
  <c r="J712" i="9"/>
  <c r="L712" i="9" s="1"/>
  <c r="J728" i="9"/>
  <c r="L728" i="9" s="1"/>
  <c r="J1227" i="2"/>
  <c r="L1227" i="2" s="1"/>
  <c r="J1231" i="2"/>
  <c r="L1231" i="2" s="1"/>
  <c r="J1235" i="2"/>
  <c r="L1235" i="2" s="1"/>
  <c r="J1239" i="2"/>
  <c r="L1239" i="2" s="1"/>
  <c r="J1243" i="2"/>
  <c r="L1243" i="2" s="1"/>
  <c r="J508" i="9"/>
  <c r="L508" i="9" s="1"/>
  <c r="J688" i="41"/>
  <c r="L688" i="41" s="1"/>
  <c r="J696" i="41"/>
  <c r="L696" i="41" s="1"/>
  <c r="J700" i="41"/>
  <c r="L700" i="41" s="1"/>
  <c r="J708" i="41"/>
  <c r="L708" i="41" s="1"/>
  <c r="I718" i="41"/>
  <c r="Q223" i="6" s="1"/>
  <c r="AF223" i="6" s="1"/>
  <c r="O92" i="13"/>
  <c r="O94" i="13" s="1"/>
  <c r="J228" i="11"/>
  <c r="L228" i="11" s="1"/>
  <c r="J299" i="11"/>
  <c r="L299" i="11" s="1"/>
  <c r="J303" i="11"/>
  <c r="L303" i="11" s="1"/>
  <c r="J307" i="11"/>
  <c r="L307" i="11" s="1"/>
  <c r="J311" i="11"/>
  <c r="L311" i="11" s="1"/>
  <c r="J315" i="11"/>
  <c r="L315" i="11" s="1"/>
  <c r="J319" i="11"/>
  <c r="L319" i="11" s="1"/>
  <c r="J874" i="41"/>
  <c r="L874" i="41" s="1"/>
  <c r="J879" i="41"/>
  <c r="L879" i="41" s="1"/>
  <c r="J689" i="41"/>
  <c r="L689" i="41" s="1"/>
  <c r="J693" i="41"/>
  <c r="L693" i="41" s="1"/>
  <c r="J697" i="41"/>
  <c r="L697" i="41" s="1"/>
  <c r="J701" i="41"/>
  <c r="L701" i="41" s="1"/>
  <c r="J705" i="41"/>
  <c r="L705" i="41" s="1"/>
  <c r="J709" i="41"/>
  <c r="L709" i="41" s="1"/>
  <c r="J711" i="41"/>
  <c r="L711" i="41" s="1"/>
  <c r="J68" i="49"/>
  <c r="J23" i="49" s="1"/>
  <c r="L23" i="49" s="1"/>
  <c r="K14" i="1" s="1"/>
  <c r="J57" i="49"/>
  <c r="L57" i="49" s="1"/>
  <c r="J73" i="49"/>
  <c r="J28" i="49" s="1"/>
  <c r="L28" i="49" s="1"/>
  <c r="K23" i="1" s="1"/>
  <c r="J62" i="49"/>
  <c r="J17" i="49" s="1"/>
  <c r="L17" i="49" s="1"/>
  <c r="J78" i="49"/>
  <c r="L78" i="49" s="1"/>
  <c r="J59" i="49"/>
  <c r="J14" i="49" s="1"/>
  <c r="L14" i="49" s="1"/>
  <c r="K10" i="1" s="1"/>
  <c r="J75" i="49"/>
  <c r="L75" i="49" s="1"/>
  <c r="J773" i="2"/>
  <c r="L773" i="2" s="1"/>
  <c r="J226" i="11"/>
  <c r="L226" i="11" s="1"/>
  <c r="J692" i="41"/>
  <c r="L692" i="41" s="1"/>
  <c r="J704" i="41"/>
  <c r="L704" i="41" s="1"/>
  <c r="N388" i="7"/>
  <c r="Y122" i="6"/>
  <c r="AF122" i="6" s="1"/>
  <c r="J218" i="11"/>
  <c r="P224" i="11" s="1"/>
  <c r="J234" i="11"/>
  <c r="L234" i="11" s="1"/>
  <c r="J300" i="11"/>
  <c r="L300" i="11" s="1"/>
  <c r="J304" i="11"/>
  <c r="L304" i="11" s="1"/>
  <c r="J308" i="11"/>
  <c r="L308" i="11" s="1"/>
  <c r="J312" i="11"/>
  <c r="L312" i="11" s="1"/>
  <c r="J316" i="11"/>
  <c r="L316" i="11" s="1"/>
  <c r="J250" i="7"/>
  <c r="L250" i="7" s="1"/>
  <c r="J882" i="41"/>
  <c r="L882" i="41" s="1"/>
  <c r="J887" i="41"/>
  <c r="L887" i="41" s="1"/>
  <c r="J686" i="41"/>
  <c r="L686" i="41" s="1"/>
  <c r="J690" i="41"/>
  <c r="L690" i="41" s="1"/>
  <c r="J694" i="41"/>
  <c r="L694" i="41" s="1"/>
  <c r="J698" i="41"/>
  <c r="L698" i="41" s="1"/>
  <c r="J702" i="41"/>
  <c r="L702" i="41" s="1"/>
  <c r="J706" i="41"/>
  <c r="L706" i="41" s="1"/>
  <c r="J72" i="49"/>
  <c r="J27" i="49" s="1"/>
  <c r="L27" i="49" s="1"/>
  <c r="K22" i="1" s="1"/>
  <c r="J61" i="49"/>
  <c r="J16" i="49" s="1"/>
  <c r="L16" i="49" s="1"/>
  <c r="K12" i="1" s="1"/>
  <c r="J77" i="49"/>
  <c r="L77" i="49" s="1"/>
  <c r="J66" i="49"/>
  <c r="J21" i="49" s="1"/>
  <c r="L21" i="49" s="1"/>
  <c r="K19" i="1" s="1"/>
  <c r="J82" i="49"/>
  <c r="J37" i="49" s="1"/>
  <c r="L37" i="49" s="1"/>
  <c r="K32" i="1" s="1"/>
  <c r="J63" i="49"/>
  <c r="J18" i="49" s="1"/>
  <c r="L18" i="49" s="1"/>
  <c r="K15" i="1" s="1"/>
  <c r="J1416" i="9"/>
  <c r="L1416" i="9" s="1"/>
  <c r="I1437" i="9"/>
  <c r="Z99" i="6" s="1"/>
  <c r="AF99" i="6" s="1"/>
  <c r="J283" i="41"/>
  <c r="L283" i="41" s="1"/>
  <c r="J288" i="41"/>
  <c r="L288" i="41" s="1"/>
  <c r="J1420" i="9"/>
  <c r="L1420" i="9" s="1"/>
  <c r="J291" i="41"/>
  <c r="L291" i="41" s="1"/>
  <c r="J296" i="41"/>
  <c r="L296" i="41" s="1"/>
  <c r="J1424" i="9"/>
  <c r="L1424" i="9" s="1"/>
  <c r="J299" i="41"/>
  <c r="L299" i="41" s="1"/>
  <c r="J304" i="41"/>
  <c r="L304" i="41" s="1"/>
  <c r="J1409" i="9"/>
  <c r="L1409" i="9" s="1"/>
  <c r="J1413" i="9"/>
  <c r="L1413" i="9" s="1"/>
  <c r="J1417" i="9"/>
  <c r="L1417" i="9" s="1"/>
  <c r="J1421" i="9"/>
  <c r="L1421" i="9" s="1"/>
  <c r="J1425" i="9"/>
  <c r="L1425" i="9" s="1"/>
  <c r="J1429" i="9"/>
  <c r="L1429" i="9" s="1"/>
  <c r="I313" i="41"/>
  <c r="Q214" i="6" s="1"/>
  <c r="AF214" i="6" s="1"/>
  <c r="J285" i="41"/>
  <c r="L285" i="41" s="1"/>
  <c r="J293" i="41"/>
  <c r="L293" i="41" s="1"/>
  <c r="J301" i="41"/>
  <c r="L301" i="41" s="1"/>
  <c r="J282" i="41"/>
  <c r="L282" i="41" s="1"/>
  <c r="J290" i="41"/>
  <c r="L290" i="41" s="1"/>
  <c r="J298" i="41"/>
  <c r="L298" i="41" s="1"/>
  <c r="J90" i="50"/>
  <c r="J96" i="50"/>
  <c r="J88" i="50"/>
  <c r="J78" i="50"/>
  <c r="J85" i="50"/>
  <c r="J69" i="50"/>
  <c r="J79" i="50"/>
  <c r="J63" i="50"/>
  <c r="J72" i="50"/>
  <c r="J92" i="50"/>
  <c r="J91" i="50"/>
  <c r="I102" i="50"/>
  <c r="N102" i="50" s="1"/>
  <c r="J74" i="50"/>
  <c r="J81" i="50"/>
  <c r="J65" i="50"/>
  <c r="J76" i="50"/>
  <c r="J83" i="50"/>
  <c r="J67" i="50"/>
  <c r="J94" i="50"/>
  <c r="J93" i="50"/>
  <c r="J86" i="50"/>
  <c r="J70" i="50"/>
  <c r="J77" i="50"/>
  <c r="J87" i="50"/>
  <c r="J71" i="50"/>
  <c r="J80" i="50"/>
  <c r="J64" i="50"/>
  <c r="J89" i="50"/>
  <c r="J95" i="50"/>
  <c r="J82" i="50"/>
  <c r="J66" i="50"/>
  <c r="J73" i="50"/>
  <c r="J84" i="50"/>
  <c r="J68" i="50"/>
  <c r="J75" i="50"/>
  <c r="J565" i="31"/>
  <c r="L539" i="31"/>
  <c r="J1410" i="9"/>
  <c r="L1410" i="9" s="1"/>
  <c r="J1414" i="9"/>
  <c r="L1414" i="9" s="1"/>
  <c r="J1418" i="9"/>
  <c r="L1418" i="9" s="1"/>
  <c r="J1422" i="9"/>
  <c r="L1422" i="9" s="1"/>
  <c r="J1426" i="9"/>
  <c r="L1426" i="9" s="1"/>
  <c r="J1430" i="9"/>
  <c r="L1430" i="9" s="1"/>
  <c r="J306" i="41"/>
  <c r="L306" i="41" s="1"/>
  <c r="J287" i="41"/>
  <c r="L287" i="41" s="1"/>
  <c r="J295" i="41"/>
  <c r="L295" i="41" s="1"/>
  <c r="J303" i="41"/>
  <c r="L303" i="41" s="1"/>
  <c r="J284" i="41"/>
  <c r="L284" i="41" s="1"/>
  <c r="J292" i="41"/>
  <c r="L292" i="41" s="1"/>
  <c r="J300" i="41"/>
  <c r="L300" i="41" s="1"/>
  <c r="J890" i="11"/>
  <c r="L890" i="11" s="1"/>
  <c r="P191" i="31"/>
  <c r="H16" i="39" s="1"/>
  <c r="Y191" i="6"/>
  <c r="N570" i="31"/>
  <c r="L212" i="2"/>
  <c r="P216" i="2"/>
  <c r="P218" i="2"/>
  <c r="P217" i="2"/>
  <c r="Y19" i="6"/>
  <c r="AF19" i="6" s="1"/>
  <c r="J1411" i="9"/>
  <c r="L1411" i="9" s="1"/>
  <c r="P1412" i="9" s="1"/>
  <c r="G39" i="39" s="1"/>
  <c r="J1415" i="9"/>
  <c r="L1415" i="9" s="1"/>
  <c r="J1419" i="9"/>
  <c r="L1419" i="9" s="1"/>
  <c r="J1423" i="9"/>
  <c r="L1423" i="9" s="1"/>
  <c r="J1427" i="9"/>
  <c r="L1427" i="9" s="1"/>
  <c r="J511" i="41"/>
  <c r="L511" i="41" s="1"/>
  <c r="J281" i="41"/>
  <c r="L281" i="41" s="1"/>
  <c r="J289" i="41"/>
  <c r="L289" i="41" s="1"/>
  <c r="J297" i="41"/>
  <c r="L297" i="41" s="1"/>
  <c r="J305" i="41"/>
  <c r="L305" i="41" s="1"/>
  <c r="J286" i="41"/>
  <c r="L286" i="41" s="1"/>
  <c r="J294" i="41"/>
  <c r="L294" i="41" s="1"/>
  <c r="J874" i="11"/>
  <c r="L874" i="11" s="1"/>
  <c r="J893" i="11"/>
  <c r="L893" i="11" s="1"/>
  <c r="P545" i="31"/>
  <c r="P547" i="31"/>
  <c r="P546" i="31"/>
  <c r="L541" i="31"/>
  <c r="P25" i="31" s="1"/>
  <c r="J774" i="2"/>
  <c r="L774" i="2" s="1"/>
  <c r="J759" i="2"/>
  <c r="L759" i="2" s="1"/>
  <c r="J687" i="46"/>
  <c r="L687" i="46" s="1"/>
  <c r="J312" i="9"/>
  <c r="L312" i="9" s="1"/>
  <c r="J695" i="46"/>
  <c r="L695" i="46" s="1"/>
  <c r="J306" i="9"/>
  <c r="L306" i="9" s="1"/>
  <c r="J440" i="41"/>
  <c r="L440" i="41" s="1"/>
  <c r="J711" i="46"/>
  <c r="L711" i="46" s="1"/>
  <c r="J519" i="41"/>
  <c r="L519" i="41" s="1"/>
  <c r="J524" i="41"/>
  <c r="L524" i="41" s="1"/>
  <c r="J691" i="46"/>
  <c r="L691" i="46" s="1"/>
  <c r="J707" i="46"/>
  <c r="L707" i="46" s="1"/>
  <c r="J886" i="11"/>
  <c r="L886" i="11" s="1"/>
  <c r="J889" i="11"/>
  <c r="L889" i="11" s="1"/>
  <c r="J873" i="11"/>
  <c r="L873" i="11" s="1"/>
  <c r="J892" i="11"/>
  <c r="L892" i="11" s="1"/>
  <c r="J876" i="11"/>
  <c r="L876" i="11" s="1"/>
  <c r="J891" i="11"/>
  <c r="L891" i="11" s="1"/>
  <c r="J527" i="41"/>
  <c r="L527" i="41" s="1"/>
  <c r="J882" i="11"/>
  <c r="L882" i="11" s="1"/>
  <c r="J885" i="11"/>
  <c r="L885" i="11" s="1"/>
  <c r="J888" i="11"/>
  <c r="L888" i="11" s="1"/>
  <c r="J872" i="11"/>
  <c r="L872" i="11" s="1"/>
  <c r="I900" i="11"/>
  <c r="N900" i="11" s="1"/>
  <c r="J603" i="11"/>
  <c r="L603" i="11" s="1"/>
  <c r="J883" i="11"/>
  <c r="L883" i="11" s="1"/>
  <c r="J875" i="11"/>
  <c r="L875" i="11" s="1"/>
  <c r="J531" i="41"/>
  <c r="L531" i="41" s="1"/>
  <c r="J508" i="41"/>
  <c r="L508" i="41" s="1"/>
  <c r="J699" i="46"/>
  <c r="L699" i="46" s="1"/>
  <c r="J381" i="46"/>
  <c r="L381" i="46" s="1"/>
  <c r="J878" i="11"/>
  <c r="L878" i="11" s="1"/>
  <c r="J881" i="11"/>
  <c r="L881" i="11" s="1"/>
  <c r="J884" i="11"/>
  <c r="L884" i="11" s="1"/>
  <c r="J595" i="11"/>
  <c r="L595" i="11" s="1"/>
  <c r="J879" i="11"/>
  <c r="L879" i="11" s="1"/>
  <c r="J887" i="11"/>
  <c r="L887" i="11" s="1"/>
  <c r="J764" i="2"/>
  <c r="L764" i="2" s="1"/>
  <c r="J776" i="2"/>
  <c r="L776" i="2" s="1"/>
  <c r="I782" i="2"/>
  <c r="P39" i="6" s="1"/>
  <c r="AF39" i="6" s="1"/>
  <c r="J524" i="9"/>
  <c r="L524" i="9" s="1"/>
  <c r="J763" i="2"/>
  <c r="L763" i="2" s="1"/>
  <c r="J767" i="2"/>
  <c r="L767" i="2" s="1"/>
  <c r="J758" i="2"/>
  <c r="L758" i="2" s="1"/>
  <c r="J757" i="2"/>
  <c r="L757" i="2" s="1"/>
  <c r="J760" i="2"/>
  <c r="L760" i="2" s="1"/>
  <c r="J756" i="2"/>
  <c r="L756" i="2" s="1"/>
  <c r="J385" i="46"/>
  <c r="L385" i="46" s="1"/>
  <c r="J522" i="9"/>
  <c r="L522" i="9" s="1"/>
  <c r="J509" i="9"/>
  <c r="L509" i="9" s="1"/>
  <c r="J775" i="2"/>
  <c r="L775" i="2" s="1"/>
  <c r="J769" i="2"/>
  <c r="L769" i="2" s="1"/>
  <c r="J768" i="2"/>
  <c r="L768" i="2" s="1"/>
  <c r="J430" i="41"/>
  <c r="L430" i="41" s="1"/>
  <c r="J557" i="41"/>
  <c r="L557" i="41" s="1"/>
  <c r="J397" i="46"/>
  <c r="L397" i="46" s="1"/>
  <c r="J506" i="9"/>
  <c r="L506" i="9" s="1"/>
  <c r="G21" i="32" s="1"/>
  <c r="J511" i="9"/>
  <c r="L511" i="9" s="1"/>
  <c r="J523" i="9"/>
  <c r="L523" i="9" s="1"/>
  <c r="J766" i="2"/>
  <c r="L766" i="2" s="1"/>
  <c r="J771" i="2"/>
  <c r="L771" i="2" s="1"/>
  <c r="J762" i="2"/>
  <c r="L762" i="2" s="1"/>
  <c r="J761" i="2"/>
  <c r="L761" i="2" s="1"/>
  <c r="J772" i="2"/>
  <c r="L772" i="2" s="1"/>
  <c r="J765" i="2"/>
  <c r="L765" i="2" s="1"/>
  <c r="J441" i="41"/>
  <c r="L441" i="41" s="1"/>
  <c r="J422" i="41"/>
  <c r="L422" i="41" s="1"/>
  <c r="J509" i="41"/>
  <c r="L509" i="41" s="1"/>
  <c r="J525" i="41"/>
  <c r="L525" i="41" s="1"/>
  <c r="J514" i="41"/>
  <c r="L514" i="41" s="1"/>
  <c r="J530" i="41"/>
  <c r="L530" i="41" s="1"/>
  <c r="N572" i="11"/>
  <c r="J692" i="46"/>
  <c r="L692" i="46" s="1"/>
  <c r="J700" i="46"/>
  <c r="L700" i="46" s="1"/>
  <c r="J708" i="46"/>
  <c r="L708" i="46" s="1"/>
  <c r="J318" i="9"/>
  <c r="L318" i="9" s="1"/>
  <c r="J431" i="41"/>
  <c r="L431" i="41" s="1"/>
  <c r="J438" i="41"/>
  <c r="L438" i="41" s="1"/>
  <c r="J517" i="41"/>
  <c r="L517" i="41" s="1"/>
  <c r="J506" i="41"/>
  <c r="L506" i="41" s="1"/>
  <c r="J522" i="41"/>
  <c r="L522" i="41" s="1"/>
  <c r="J688" i="46"/>
  <c r="L688" i="46" s="1"/>
  <c r="J696" i="46"/>
  <c r="L696" i="46" s="1"/>
  <c r="J704" i="46"/>
  <c r="L704" i="46" s="1"/>
  <c r="J712" i="46"/>
  <c r="L712" i="46" s="1"/>
  <c r="J316" i="9"/>
  <c r="L316" i="9" s="1"/>
  <c r="J302" i="9"/>
  <c r="L302" i="9" s="1"/>
  <c r="I46" i="39"/>
  <c r="I41" i="39"/>
  <c r="J787" i="41"/>
  <c r="L787" i="41" s="1"/>
  <c r="J798" i="41"/>
  <c r="L798" i="41" s="1"/>
  <c r="J776" i="41"/>
  <c r="L776" i="41" s="1"/>
  <c r="N531" i="11"/>
  <c r="N899" i="2"/>
  <c r="J794" i="41"/>
  <c r="L794" i="41" s="1"/>
  <c r="J783" i="41"/>
  <c r="L783" i="41" s="1"/>
  <c r="N1354" i="9"/>
  <c r="Y77" i="6"/>
  <c r="AF77" i="6" s="1"/>
  <c r="N99" i="15"/>
  <c r="N1018" i="2"/>
  <c r="N203" i="9"/>
  <c r="L177" i="9"/>
  <c r="P182" i="9"/>
  <c r="P181" i="9"/>
  <c r="P183" i="9"/>
  <c r="N1190" i="9"/>
  <c r="L1072" i="2"/>
  <c r="P1078" i="2"/>
  <c r="P1076" i="2"/>
  <c r="P1077" i="2"/>
  <c r="Q92" i="13"/>
  <c r="Q327" i="31"/>
  <c r="J433" i="31"/>
  <c r="P321" i="31"/>
  <c r="P328" i="31"/>
  <c r="J933" i="46"/>
  <c r="L933" i="46" s="1"/>
  <c r="J222" i="11"/>
  <c r="L222" i="11" s="1"/>
  <c r="J230" i="11"/>
  <c r="L230" i="11" s="1"/>
  <c r="J238" i="11"/>
  <c r="L238" i="11" s="1"/>
  <c r="J216" i="11"/>
  <c r="L216" i="11" s="1"/>
  <c r="J224" i="11"/>
  <c r="L224" i="11" s="1"/>
  <c r="J232" i="11"/>
  <c r="L232" i="11" s="1"/>
  <c r="J922" i="2"/>
  <c r="L922" i="2" s="1"/>
  <c r="J914" i="2"/>
  <c r="L914" i="2" s="1"/>
  <c r="J919" i="2"/>
  <c r="L919" i="2" s="1"/>
  <c r="J930" i="2"/>
  <c r="L930" i="2" s="1"/>
  <c r="J915" i="2"/>
  <c r="L915" i="2" s="1"/>
  <c r="J931" i="2"/>
  <c r="L931" i="2" s="1"/>
  <c r="J926" i="2"/>
  <c r="L926" i="2" s="1"/>
  <c r="J923" i="2"/>
  <c r="L923" i="2" s="1"/>
  <c r="J918" i="2"/>
  <c r="L918" i="2" s="1"/>
  <c r="I938" i="2"/>
  <c r="Q43" i="6" s="1"/>
  <c r="AF43" i="6" s="1"/>
  <c r="J913" i="2"/>
  <c r="L913" i="2" s="1"/>
  <c r="J921" i="2"/>
  <c r="L921" i="2" s="1"/>
  <c r="J929" i="2"/>
  <c r="L929" i="2" s="1"/>
  <c r="J916" i="2"/>
  <c r="L916" i="2" s="1"/>
  <c r="J924" i="2"/>
  <c r="L924" i="2" s="1"/>
  <c r="J932" i="2"/>
  <c r="L932" i="2" s="1"/>
  <c r="J917" i="2"/>
  <c r="L917" i="2" s="1"/>
  <c r="J925" i="2"/>
  <c r="L925" i="2" s="1"/>
  <c r="J912" i="2"/>
  <c r="L912" i="2" s="1"/>
  <c r="J920" i="2"/>
  <c r="L920" i="2" s="1"/>
  <c r="J917" i="46"/>
  <c r="L917" i="46" s="1"/>
  <c r="J275" i="31"/>
  <c r="L275" i="31" s="1"/>
  <c r="J925" i="46"/>
  <c r="L925" i="46" s="1"/>
  <c r="J348" i="46"/>
  <c r="L348" i="46" s="1"/>
  <c r="J298" i="31"/>
  <c r="L298" i="31" s="1"/>
  <c r="J911" i="46"/>
  <c r="L911" i="46" s="1"/>
  <c r="J919" i="46"/>
  <c r="L919" i="46" s="1"/>
  <c r="J927" i="46"/>
  <c r="L927" i="46" s="1"/>
  <c r="J935" i="46"/>
  <c r="L935" i="46" s="1"/>
  <c r="J332" i="46"/>
  <c r="L332" i="46" s="1"/>
  <c r="J913" i="46"/>
  <c r="L913" i="46" s="1"/>
  <c r="J921" i="46"/>
  <c r="L921" i="46" s="1"/>
  <c r="J929" i="46"/>
  <c r="L929" i="46" s="1"/>
  <c r="J937" i="46"/>
  <c r="L937" i="46" s="1"/>
  <c r="J291" i="31"/>
  <c r="L291" i="31" s="1"/>
  <c r="J340" i="46"/>
  <c r="L340" i="46" s="1"/>
  <c r="J915" i="46"/>
  <c r="L915" i="46" s="1"/>
  <c r="J923" i="46"/>
  <c r="L923" i="46" s="1"/>
  <c r="J931" i="46"/>
  <c r="L931" i="46" s="1"/>
  <c r="J713" i="9"/>
  <c r="L713" i="9" s="1"/>
  <c r="J721" i="9"/>
  <c r="L721" i="9" s="1"/>
  <c r="J729" i="9"/>
  <c r="L729" i="9" s="1"/>
  <c r="J217" i="11"/>
  <c r="L217" i="11" s="1"/>
  <c r="J221" i="11"/>
  <c r="L221" i="11" s="1"/>
  <c r="J225" i="11"/>
  <c r="L225" i="11" s="1"/>
  <c r="J229" i="11"/>
  <c r="L229" i="11" s="1"/>
  <c r="J233" i="11"/>
  <c r="L233" i="11" s="1"/>
  <c r="J237" i="11"/>
  <c r="L237" i="11" s="1"/>
  <c r="J717" i="9"/>
  <c r="L717" i="9" s="1"/>
  <c r="J725" i="9"/>
  <c r="L725" i="9" s="1"/>
  <c r="J732" i="9"/>
  <c r="L732" i="9" s="1"/>
  <c r="J219" i="11"/>
  <c r="L219" i="11" s="1"/>
  <c r="J223" i="11"/>
  <c r="L223" i="11" s="1"/>
  <c r="J227" i="11"/>
  <c r="L227" i="11" s="1"/>
  <c r="J231" i="11"/>
  <c r="L231" i="11" s="1"/>
  <c r="J235" i="11"/>
  <c r="L235" i="11" s="1"/>
  <c r="N104" i="17"/>
  <c r="J879" i="46"/>
  <c r="L879" i="46" s="1"/>
  <c r="J283" i="31"/>
  <c r="L283" i="31" s="1"/>
  <c r="J290" i="31"/>
  <c r="L290" i="31" s="1"/>
  <c r="J328" i="46"/>
  <c r="L328" i="46" s="1"/>
  <c r="J344" i="46"/>
  <c r="L344" i="46" s="1"/>
  <c r="J912" i="46"/>
  <c r="J916" i="46"/>
  <c r="L916" i="46" s="1"/>
  <c r="J920" i="46"/>
  <c r="L920" i="46" s="1"/>
  <c r="J924" i="46"/>
  <c r="L924" i="46" s="1"/>
  <c r="J928" i="46"/>
  <c r="L928" i="46" s="1"/>
  <c r="J932" i="46"/>
  <c r="L932" i="46" s="1"/>
  <c r="J936" i="46"/>
  <c r="L936" i="46" s="1"/>
  <c r="Q153" i="6"/>
  <c r="AF153" i="6" s="1"/>
  <c r="J299" i="31"/>
  <c r="L299" i="31" s="1"/>
  <c r="J336" i="46"/>
  <c r="L336" i="46" s="1"/>
  <c r="J352" i="46"/>
  <c r="L352" i="46" s="1"/>
  <c r="J914" i="46"/>
  <c r="L914" i="46" s="1"/>
  <c r="J918" i="46"/>
  <c r="L918" i="46" s="1"/>
  <c r="J922" i="46"/>
  <c r="L922" i="46" s="1"/>
  <c r="J926" i="46"/>
  <c r="L926" i="46" s="1"/>
  <c r="J930" i="46"/>
  <c r="L930" i="46" s="1"/>
  <c r="J934" i="46"/>
  <c r="L934" i="46" s="1"/>
  <c r="J277" i="31"/>
  <c r="L277" i="31" s="1"/>
  <c r="J293" i="31"/>
  <c r="L293" i="31" s="1"/>
  <c r="J292" i="31"/>
  <c r="L292" i="31" s="1"/>
  <c r="J329" i="46"/>
  <c r="L329" i="46" s="1"/>
  <c r="J337" i="46"/>
  <c r="L337" i="46" s="1"/>
  <c r="J345" i="46"/>
  <c r="L345" i="46" s="1"/>
  <c r="J279" i="31"/>
  <c r="L279" i="31" s="1"/>
  <c r="J287" i="31"/>
  <c r="L287" i="31" s="1"/>
  <c r="J295" i="31"/>
  <c r="L295" i="31" s="1"/>
  <c r="J278" i="31"/>
  <c r="L278" i="31" s="1"/>
  <c r="J286" i="31"/>
  <c r="L286" i="31" s="1"/>
  <c r="J294" i="31"/>
  <c r="L294" i="31" s="1"/>
  <c r="I306" i="31"/>
  <c r="N306" i="31" s="1"/>
  <c r="J714" i="9"/>
  <c r="L714" i="9" s="1"/>
  <c r="J718" i="9"/>
  <c r="L718" i="9" s="1"/>
  <c r="J722" i="9"/>
  <c r="L722" i="9" s="1"/>
  <c r="J726" i="9"/>
  <c r="L726" i="9" s="1"/>
  <c r="J730" i="9"/>
  <c r="L730" i="9" s="1"/>
  <c r="I739" i="9"/>
  <c r="L598" i="7"/>
  <c r="P25" i="7" s="1"/>
  <c r="P604" i="7"/>
  <c r="P602" i="7"/>
  <c r="P603" i="7"/>
  <c r="J326" i="46"/>
  <c r="L326" i="46" s="1"/>
  <c r="J330" i="46"/>
  <c r="L330" i="46" s="1"/>
  <c r="J334" i="46"/>
  <c r="L334" i="46" s="1"/>
  <c r="J338" i="46"/>
  <c r="L338" i="46" s="1"/>
  <c r="J342" i="46"/>
  <c r="L342" i="46" s="1"/>
  <c r="J346" i="46"/>
  <c r="L346" i="46" s="1"/>
  <c r="J350" i="46"/>
  <c r="L350" i="46" s="1"/>
  <c r="J892" i="46"/>
  <c r="L892" i="46" s="1"/>
  <c r="L602" i="2"/>
  <c r="P607" i="2"/>
  <c r="P606" i="2"/>
  <c r="P608" i="2"/>
  <c r="J285" i="31"/>
  <c r="L285" i="31" s="1"/>
  <c r="J276" i="31"/>
  <c r="L276" i="31" s="1"/>
  <c r="J284" i="31"/>
  <c r="L284" i="31" s="1"/>
  <c r="J300" i="31"/>
  <c r="L300" i="31" s="1"/>
  <c r="I358" i="46"/>
  <c r="Q253" i="6" s="1"/>
  <c r="J333" i="46"/>
  <c r="L333" i="46" s="1"/>
  <c r="J341" i="46"/>
  <c r="L341" i="46" s="1"/>
  <c r="J349" i="46"/>
  <c r="L349" i="46" s="1"/>
  <c r="J281" i="31"/>
  <c r="L281" i="31" s="1"/>
  <c r="J289" i="31"/>
  <c r="L289" i="31" s="1"/>
  <c r="J297" i="31"/>
  <c r="L297" i="31" s="1"/>
  <c r="J280" i="31"/>
  <c r="L280" i="31" s="1"/>
  <c r="J288" i="31"/>
  <c r="L288" i="31" s="1"/>
  <c r="J711" i="9"/>
  <c r="L711" i="9" s="1"/>
  <c r="J715" i="9"/>
  <c r="L715" i="9" s="1"/>
  <c r="J719" i="9"/>
  <c r="L719" i="9" s="1"/>
  <c r="J723" i="9"/>
  <c r="L723" i="9" s="1"/>
  <c r="J727" i="9"/>
  <c r="L727" i="9" s="1"/>
  <c r="J327" i="46"/>
  <c r="L327" i="46" s="1"/>
  <c r="J331" i="46"/>
  <c r="L331" i="46" s="1"/>
  <c r="J335" i="46"/>
  <c r="L335" i="46" s="1"/>
  <c r="J339" i="46"/>
  <c r="L339" i="46" s="1"/>
  <c r="J343" i="46"/>
  <c r="L343" i="46" s="1"/>
  <c r="J347" i="46"/>
  <c r="L347" i="46" s="1"/>
  <c r="J753" i="46"/>
  <c r="L753" i="46" s="1"/>
  <c r="J322" i="9"/>
  <c r="L322" i="9" s="1"/>
  <c r="J439" i="41"/>
  <c r="L439" i="41" s="1"/>
  <c r="J425" i="41"/>
  <c r="L425" i="41" s="1"/>
  <c r="J416" i="41"/>
  <c r="L416" i="41" s="1"/>
  <c r="J432" i="41"/>
  <c r="L432" i="41" s="1"/>
  <c r="L362" i="11"/>
  <c r="J442" i="41"/>
  <c r="L442" i="41" s="1"/>
  <c r="J419" i="41"/>
  <c r="L419" i="41" s="1"/>
  <c r="J427" i="41"/>
  <c r="L427" i="41" s="1"/>
  <c r="J435" i="41"/>
  <c r="L435" i="41" s="1"/>
  <c r="J418" i="41"/>
  <c r="L418" i="41" s="1"/>
  <c r="J426" i="41"/>
  <c r="L426" i="41" s="1"/>
  <c r="J434" i="41"/>
  <c r="L434" i="41" s="1"/>
  <c r="J737" i="46"/>
  <c r="L737" i="46" s="1"/>
  <c r="J417" i="41"/>
  <c r="L417" i="41" s="1"/>
  <c r="J433" i="41"/>
  <c r="L433" i="41" s="1"/>
  <c r="J362" i="11"/>
  <c r="I448" i="41"/>
  <c r="N448" i="41" s="1"/>
  <c r="J421" i="41"/>
  <c r="L421" i="41" s="1"/>
  <c r="J429" i="41"/>
  <c r="L429" i="41" s="1"/>
  <c r="J437" i="41"/>
  <c r="L437" i="41" s="1"/>
  <c r="J420" i="41"/>
  <c r="L420" i="41" s="1"/>
  <c r="J428" i="41"/>
  <c r="L428" i="41" s="1"/>
  <c r="J745" i="46"/>
  <c r="L745" i="46" s="1"/>
  <c r="J739" i="46"/>
  <c r="L739" i="46" s="1"/>
  <c r="J755" i="46"/>
  <c r="L755" i="46" s="1"/>
  <c r="I538" i="41"/>
  <c r="P219" i="6" s="1"/>
  <c r="AF219" i="6" s="1"/>
  <c r="J513" i="41"/>
  <c r="L513" i="41" s="1"/>
  <c r="J521" i="41"/>
  <c r="L521" i="41" s="1"/>
  <c r="J529" i="41"/>
  <c r="L529" i="41" s="1"/>
  <c r="J510" i="41"/>
  <c r="L510" i="41" s="1"/>
  <c r="J518" i="41"/>
  <c r="L518" i="41" s="1"/>
  <c r="J526" i="41"/>
  <c r="L526" i="41" s="1"/>
  <c r="J392" i="41"/>
  <c r="L392" i="41" s="1"/>
  <c r="I718" i="46"/>
  <c r="N718" i="46" s="1"/>
  <c r="J689" i="46"/>
  <c r="L689" i="46" s="1"/>
  <c r="J693" i="46"/>
  <c r="L693" i="46" s="1"/>
  <c r="J697" i="46"/>
  <c r="L697" i="46" s="1"/>
  <c r="J701" i="46"/>
  <c r="L701" i="46" s="1"/>
  <c r="J705" i="46"/>
  <c r="L705" i="46" s="1"/>
  <c r="J709" i="46"/>
  <c r="L709" i="46" s="1"/>
  <c r="J373" i="46"/>
  <c r="L373" i="46" s="1"/>
  <c r="J389" i="46"/>
  <c r="L389" i="46" s="1"/>
  <c r="J733" i="46"/>
  <c r="L733" i="46" s="1"/>
  <c r="J741" i="46"/>
  <c r="L741" i="46" s="1"/>
  <c r="J749" i="46"/>
  <c r="L749" i="46" s="1"/>
  <c r="J757" i="46"/>
  <c r="L757" i="46" s="1"/>
  <c r="J308" i="9"/>
  <c r="L308" i="9" s="1"/>
  <c r="J314" i="9"/>
  <c r="L314" i="9" s="1"/>
  <c r="J376" i="41"/>
  <c r="L376" i="41" s="1"/>
  <c r="J731" i="46"/>
  <c r="L731" i="46" s="1"/>
  <c r="J747" i="46"/>
  <c r="L747" i="46" s="1"/>
  <c r="J507" i="41"/>
  <c r="L507" i="41" s="1"/>
  <c r="J515" i="41"/>
  <c r="L515" i="41" s="1"/>
  <c r="J523" i="41"/>
  <c r="L523" i="41" s="1"/>
  <c r="J532" i="41"/>
  <c r="L532" i="41" s="1"/>
  <c r="J512" i="41"/>
  <c r="L512" i="41" s="1"/>
  <c r="J520" i="41"/>
  <c r="L520" i="41" s="1"/>
  <c r="J381" i="41"/>
  <c r="L381" i="41" s="1"/>
  <c r="J686" i="46"/>
  <c r="L686" i="46" s="1"/>
  <c r="J690" i="46"/>
  <c r="L690" i="46" s="1"/>
  <c r="J694" i="46"/>
  <c r="L694" i="46" s="1"/>
  <c r="J698" i="46"/>
  <c r="L698" i="46" s="1"/>
  <c r="J702" i="46"/>
  <c r="L702" i="46" s="1"/>
  <c r="J706" i="46"/>
  <c r="L706" i="46" s="1"/>
  <c r="J377" i="46"/>
  <c r="L377" i="46" s="1"/>
  <c r="J393" i="46"/>
  <c r="L393" i="46" s="1"/>
  <c r="J735" i="46"/>
  <c r="L735" i="46" s="1"/>
  <c r="J743" i="46"/>
  <c r="L743" i="46" s="1"/>
  <c r="J751" i="46"/>
  <c r="L751" i="46" s="1"/>
  <c r="J320" i="9"/>
  <c r="L320" i="9" s="1"/>
  <c r="J304" i="9"/>
  <c r="L304" i="9" s="1"/>
  <c r="J375" i="46"/>
  <c r="L375" i="46" s="1"/>
  <c r="J383" i="46"/>
  <c r="L383" i="46" s="1"/>
  <c r="J391" i="46"/>
  <c r="L391" i="46" s="1"/>
  <c r="I763" i="46"/>
  <c r="P262" i="6" s="1"/>
  <c r="AF262" i="6" s="1"/>
  <c r="J734" i="46"/>
  <c r="L734" i="46" s="1"/>
  <c r="J738" i="46"/>
  <c r="L738" i="46" s="1"/>
  <c r="J742" i="46"/>
  <c r="L742" i="46" s="1"/>
  <c r="J746" i="46"/>
  <c r="L746" i="46" s="1"/>
  <c r="J750" i="46"/>
  <c r="L750" i="46" s="1"/>
  <c r="J754" i="46"/>
  <c r="L754" i="46" s="1"/>
  <c r="J514" i="9"/>
  <c r="L514" i="9" s="1"/>
  <c r="J517" i="9"/>
  <c r="L517" i="9" s="1"/>
  <c r="J516" i="9"/>
  <c r="L516" i="9" s="1"/>
  <c r="J596" i="11"/>
  <c r="L596" i="11" s="1"/>
  <c r="J371" i="46"/>
  <c r="L371" i="46" s="1"/>
  <c r="J379" i="46"/>
  <c r="L379" i="46" s="1"/>
  <c r="J387" i="46"/>
  <c r="L387" i="46" s="1"/>
  <c r="J395" i="46"/>
  <c r="L395" i="46" s="1"/>
  <c r="J732" i="46"/>
  <c r="L732" i="46" s="1"/>
  <c r="J736" i="46"/>
  <c r="L736" i="46" s="1"/>
  <c r="J740" i="46"/>
  <c r="L740" i="46" s="1"/>
  <c r="J744" i="46"/>
  <c r="L744" i="46" s="1"/>
  <c r="J748" i="46"/>
  <c r="L748" i="46" s="1"/>
  <c r="J752" i="46"/>
  <c r="L752" i="46" s="1"/>
  <c r="J515" i="9"/>
  <c r="L515" i="9" s="1"/>
  <c r="J384" i="41"/>
  <c r="L384" i="41" s="1"/>
  <c r="J389" i="41"/>
  <c r="L389" i="41" s="1"/>
  <c r="J510" i="9"/>
  <c r="L510" i="9" s="1"/>
  <c r="I534" i="9"/>
  <c r="P113" i="6" s="1"/>
  <c r="AF113" i="6" s="1"/>
  <c r="J513" i="9"/>
  <c r="L513" i="9" s="1"/>
  <c r="J528" i="9"/>
  <c r="L528" i="9" s="1"/>
  <c r="J512" i="9"/>
  <c r="L512" i="9" s="1"/>
  <c r="J527" i="9"/>
  <c r="L527" i="9" s="1"/>
  <c r="J519" i="9"/>
  <c r="L519" i="9" s="1"/>
  <c r="N821" i="2"/>
  <c r="J397" i="41"/>
  <c r="L397" i="41" s="1"/>
  <c r="J373" i="41"/>
  <c r="P379" i="41" s="1"/>
  <c r="J573" i="41"/>
  <c r="L573" i="41" s="1"/>
  <c r="J518" i="9"/>
  <c r="L518" i="9" s="1"/>
  <c r="J601" i="11"/>
  <c r="L601" i="11" s="1"/>
  <c r="J521" i="9"/>
  <c r="L521" i="9" s="1"/>
  <c r="J592" i="11"/>
  <c r="L592" i="11" s="1"/>
  <c r="J520" i="9"/>
  <c r="L520" i="9" s="1"/>
  <c r="J605" i="11"/>
  <c r="L605" i="11" s="1"/>
  <c r="J507" i="9"/>
  <c r="L507" i="9" s="1"/>
  <c r="J372" i="41"/>
  <c r="L372" i="41" s="1"/>
  <c r="J388" i="41"/>
  <c r="L388" i="41" s="1"/>
  <c r="J377" i="41"/>
  <c r="L377" i="41" s="1"/>
  <c r="J393" i="41"/>
  <c r="L393" i="41" s="1"/>
  <c r="J594" i="11"/>
  <c r="L594" i="11" s="1"/>
  <c r="J599" i="11"/>
  <c r="L599" i="11" s="1"/>
  <c r="J598" i="11"/>
  <c r="L598" i="11" s="1"/>
  <c r="L816" i="2"/>
  <c r="J380" i="41"/>
  <c r="L380" i="41" s="1"/>
  <c r="J395" i="41"/>
  <c r="L395" i="41" s="1"/>
  <c r="J385" i="41"/>
  <c r="L385" i="41" s="1"/>
  <c r="J565" i="41"/>
  <c r="L565" i="41" s="1"/>
  <c r="J585" i="11"/>
  <c r="L585" i="11" s="1"/>
  <c r="I613" i="11"/>
  <c r="N613" i="11" s="1"/>
  <c r="J589" i="11"/>
  <c r="L589" i="11" s="1"/>
  <c r="L567" i="11"/>
  <c r="J488" i="9"/>
  <c r="P112" i="6"/>
  <c r="AF112" i="6" s="1"/>
  <c r="J586" i="11"/>
  <c r="L586" i="11" s="1"/>
  <c r="J600" i="11"/>
  <c r="L600" i="11" s="1"/>
  <c r="J591" i="11"/>
  <c r="L591" i="11" s="1"/>
  <c r="J606" i="11"/>
  <c r="L606" i="11" s="1"/>
  <c r="J597" i="11"/>
  <c r="L597" i="11" s="1"/>
  <c r="J604" i="11"/>
  <c r="L604" i="11" s="1"/>
  <c r="J588" i="11"/>
  <c r="L588" i="11" s="1"/>
  <c r="L488" i="9"/>
  <c r="J593" i="11"/>
  <c r="L593" i="11" s="1"/>
  <c r="J607" i="11"/>
  <c r="L607" i="11" s="1"/>
  <c r="J590" i="11"/>
  <c r="L590" i="11" s="1"/>
  <c r="J587" i="11"/>
  <c r="L587" i="11" s="1"/>
  <c r="I329" i="9"/>
  <c r="J319" i="9"/>
  <c r="L319" i="9" s="1"/>
  <c r="J311" i="9"/>
  <c r="L311" i="9" s="1"/>
  <c r="J303" i="9"/>
  <c r="L303" i="9" s="1"/>
  <c r="J323" i="9"/>
  <c r="L323" i="9" s="1"/>
  <c r="J307" i="9"/>
  <c r="L307" i="9" s="1"/>
  <c r="J321" i="9"/>
  <c r="L321" i="9" s="1"/>
  <c r="J305" i="9"/>
  <c r="L305" i="9" s="1"/>
  <c r="J317" i="9"/>
  <c r="L317" i="9" s="1"/>
  <c r="J309" i="9"/>
  <c r="L309" i="9" s="1"/>
  <c r="J301" i="9"/>
  <c r="L301" i="9" s="1"/>
  <c r="J315" i="9"/>
  <c r="L315" i="9" s="1"/>
  <c r="J313" i="9"/>
  <c r="L313" i="9" s="1"/>
  <c r="J567" i="11"/>
  <c r="I403" i="41"/>
  <c r="N403" i="41" s="1"/>
  <c r="J374" i="41"/>
  <c r="L374" i="41" s="1"/>
  <c r="J382" i="41"/>
  <c r="L382" i="41" s="1"/>
  <c r="J390" i="41"/>
  <c r="L390" i="41" s="1"/>
  <c r="J371" i="41"/>
  <c r="L371" i="41" s="1"/>
  <c r="J379" i="41"/>
  <c r="L379" i="41" s="1"/>
  <c r="J387" i="41"/>
  <c r="L387" i="41" s="1"/>
  <c r="J553" i="41"/>
  <c r="L553" i="41" s="1"/>
  <c r="J569" i="41"/>
  <c r="L569" i="41" s="1"/>
  <c r="I403" i="46"/>
  <c r="P254" i="6" s="1"/>
  <c r="AF254" i="6" s="1"/>
  <c r="J374" i="46"/>
  <c r="L374" i="46" s="1"/>
  <c r="J378" i="46"/>
  <c r="L378" i="46" s="1"/>
  <c r="J382" i="46"/>
  <c r="L382" i="46" s="1"/>
  <c r="J386" i="46"/>
  <c r="L386" i="46" s="1"/>
  <c r="J390" i="46"/>
  <c r="L390" i="46" s="1"/>
  <c r="J394" i="46"/>
  <c r="L394" i="46" s="1"/>
  <c r="J816" i="2"/>
  <c r="J396" i="41"/>
  <c r="L396" i="41" s="1"/>
  <c r="J378" i="41"/>
  <c r="L378" i="41" s="1"/>
  <c r="J386" i="41"/>
  <c r="L386" i="41" s="1"/>
  <c r="J394" i="41"/>
  <c r="L394" i="41" s="1"/>
  <c r="J375" i="41"/>
  <c r="L375" i="41" s="1"/>
  <c r="J383" i="41"/>
  <c r="L383" i="41" s="1"/>
  <c r="J561" i="41"/>
  <c r="L561" i="41" s="1"/>
  <c r="I583" i="41"/>
  <c r="N583" i="41" s="1"/>
  <c r="J372" i="46"/>
  <c r="L372" i="46" s="1"/>
  <c r="J376" i="46"/>
  <c r="L376" i="46" s="1"/>
  <c r="J380" i="46"/>
  <c r="L380" i="46" s="1"/>
  <c r="J384" i="46"/>
  <c r="L384" i="46" s="1"/>
  <c r="J388" i="46"/>
  <c r="L388" i="46" s="1"/>
  <c r="J392" i="46"/>
  <c r="L392" i="46" s="1"/>
  <c r="O29" i="6"/>
  <c r="AF29" i="6" s="1"/>
  <c r="J1014" i="46"/>
  <c r="L1014" i="46" s="1"/>
  <c r="O120" i="6"/>
  <c r="AF120" i="6" s="1"/>
  <c r="J970" i="46"/>
  <c r="L970" i="46" s="1"/>
  <c r="J1022" i="46"/>
  <c r="L1022" i="46" s="1"/>
  <c r="L329" i="2"/>
  <c r="P333" i="2"/>
  <c r="P335" i="2"/>
  <c r="P334" i="2"/>
  <c r="J960" i="46"/>
  <c r="L960" i="46" s="1"/>
  <c r="J1006" i="46"/>
  <c r="L1006" i="46" s="1"/>
  <c r="J1026" i="46"/>
  <c r="L1026" i="46" s="1"/>
  <c r="J981" i="46"/>
  <c r="L981" i="46" s="1"/>
  <c r="L524" i="2"/>
  <c r="P530" i="2"/>
  <c r="P529" i="2"/>
  <c r="P528" i="2"/>
  <c r="J962" i="46"/>
  <c r="L962" i="46" s="1"/>
  <c r="J1010" i="46"/>
  <c r="L1010" i="46" s="1"/>
  <c r="J156" i="46"/>
  <c r="L156" i="46" s="1"/>
  <c r="D187" i="6"/>
  <c r="AF187" i="6" s="1"/>
  <c r="J521" i="7"/>
  <c r="L521" i="7" s="1"/>
  <c r="J526" i="7"/>
  <c r="L526" i="7" s="1"/>
  <c r="J533" i="7"/>
  <c r="L533" i="7" s="1"/>
  <c r="J518" i="7"/>
  <c r="L518" i="7" s="1"/>
  <c r="J523" i="7"/>
  <c r="L523" i="7" s="1"/>
  <c r="J529" i="7"/>
  <c r="L529" i="7" s="1"/>
  <c r="J534" i="7"/>
  <c r="L534" i="7" s="1"/>
  <c r="I544" i="7"/>
  <c r="P190" i="31"/>
  <c r="G16" i="39" s="1"/>
  <c r="J522" i="7"/>
  <c r="L522" i="7" s="1"/>
  <c r="J527" i="7"/>
  <c r="L527" i="7" s="1"/>
  <c r="J538" i="7"/>
  <c r="L538" i="7" s="1"/>
  <c r="J519" i="7"/>
  <c r="L519" i="7" s="1"/>
  <c r="J525" i="7"/>
  <c r="L525" i="7" s="1"/>
  <c r="J530" i="7"/>
  <c r="L530" i="7" s="1"/>
  <c r="J535" i="7"/>
  <c r="L535" i="7" s="1"/>
  <c r="J520" i="7"/>
  <c r="L520" i="7" s="1"/>
  <c r="J524" i="7"/>
  <c r="L524" i="7" s="1"/>
  <c r="J528" i="7"/>
  <c r="L528" i="7" s="1"/>
  <c r="J532" i="7"/>
  <c r="L532" i="7" s="1"/>
  <c r="P189" i="31"/>
  <c r="J123" i="41"/>
  <c r="L123" i="41" s="1"/>
  <c r="J337" i="41"/>
  <c r="L337" i="41" s="1"/>
  <c r="J149" i="46"/>
  <c r="L149" i="46" s="1"/>
  <c r="I178" i="46"/>
  <c r="N178" i="46" s="1"/>
  <c r="J164" i="46"/>
  <c r="L164" i="46" s="1"/>
  <c r="J162" i="46"/>
  <c r="L162" i="46" s="1"/>
  <c r="J154" i="46"/>
  <c r="L154" i="46" s="1"/>
  <c r="J170" i="46"/>
  <c r="L170" i="46" s="1"/>
  <c r="P235" i="31"/>
  <c r="H17" i="39" s="1"/>
  <c r="I17" i="39" s="1"/>
  <c r="J174" i="2"/>
  <c r="L174" i="2" s="1"/>
  <c r="J189" i="2"/>
  <c r="L189" i="2" s="1"/>
  <c r="N505" i="7"/>
  <c r="J178" i="2"/>
  <c r="L178" i="2" s="1"/>
  <c r="J177" i="2"/>
  <c r="L177" i="2" s="1"/>
  <c r="I195" i="2"/>
  <c r="D24" i="6" s="1"/>
  <c r="AF24" i="6" s="1"/>
  <c r="J120" i="41"/>
  <c r="L120" i="41" s="1"/>
  <c r="J148" i="46"/>
  <c r="L148" i="46" s="1"/>
  <c r="J158" i="46"/>
  <c r="L158" i="46" s="1"/>
  <c r="J166" i="46"/>
  <c r="L166" i="46" s="1"/>
  <c r="O101" i="14"/>
  <c r="J170" i="2"/>
  <c r="L170" i="2" s="1"/>
  <c r="J186" i="2"/>
  <c r="L186" i="2" s="1"/>
  <c r="J185" i="2"/>
  <c r="L185" i="2" s="1"/>
  <c r="J171" i="2"/>
  <c r="L171" i="2" s="1"/>
  <c r="J182" i="2"/>
  <c r="L182" i="2" s="1"/>
  <c r="J181" i="2"/>
  <c r="L181" i="2" s="1"/>
  <c r="J107" i="41"/>
  <c r="L107" i="41" s="1"/>
  <c r="J152" i="46"/>
  <c r="L152" i="46" s="1"/>
  <c r="J160" i="46"/>
  <c r="L160" i="46" s="1"/>
  <c r="J168" i="46"/>
  <c r="L168" i="46" s="1"/>
  <c r="J172" i="2"/>
  <c r="L172" i="2" s="1"/>
  <c r="J180" i="2"/>
  <c r="L180" i="2" s="1"/>
  <c r="J188" i="2"/>
  <c r="L188" i="2" s="1"/>
  <c r="J179" i="2"/>
  <c r="L179" i="2" s="1"/>
  <c r="J187" i="2"/>
  <c r="L187" i="2" s="1"/>
  <c r="P233" i="31"/>
  <c r="J176" i="2"/>
  <c r="L176" i="2" s="1"/>
  <c r="J184" i="2"/>
  <c r="L184" i="2" s="1"/>
  <c r="J173" i="2"/>
  <c r="L173" i="2" s="1"/>
  <c r="J183" i="2"/>
  <c r="L183" i="2" s="1"/>
  <c r="N121" i="9"/>
  <c r="D188" i="6"/>
  <c r="AF188" i="6" s="1"/>
  <c r="J112" i="41"/>
  <c r="L112" i="41" s="1"/>
  <c r="J115" i="41"/>
  <c r="L115" i="41" s="1"/>
  <c r="J150" i="46"/>
  <c r="L150" i="46" s="1"/>
  <c r="J151" i="46"/>
  <c r="L151" i="46" s="1"/>
  <c r="J155" i="46"/>
  <c r="L155" i="46" s="1"/>
  <c r="J159" i="46"/>
  <c r="L159" i="46" s="1"/>
  <c r="J163" i="46"/>
  <c r="L163" i="46" s="1"/>
  <c r="J167" i="46"/>
  <c r="L167" i="46" s="1"/>
  <c r="J171" i="46"/>
  <c r="L171" i="46" s="1"/>
  <c r="N1252" i="2"/>
  <c r="J126" i="41"/>
  <c r="L126" i="41" s="1"/>
  <c r="J345" i="41"/>
  <c r="L345" i="41" s="1"/>
  <c r="J147" i="46"/>
  <c r="L147" i="46" s="1"/>
  <c r="J146" i="46"/>
  <c r="J153" i="46"/>
  <c r="L153" i="46" s="1"/>
  <c r="J157" i="46"/>
  <c r="L157" i="46" s="1"/>
  <c r="J161" i="46"/>
  <c r="L161" i="46" s="1"/>
  <c r="J165" i="46"/>
  <c r="L165" i="46" s="1"/>
  <c r="N1478" i="9"/>
  <c r="J254" i="7"/>
  <c r="L254" i="7" s="1"/>
  <c r="J246" i="7"/>
  <c r="L246" i="7" s="1"/>
  <c r="J262" i="7"/>
  <c r="L262" i="7" s="1"/>
  <c r="J251" i="7"/>
  <c r="L251" i="7" s="1"/>
  <c r="J259" i="7"/>
  <c r="L259" i="7" s="1"/>
  <c r="J247" i="7"/>
  <c r="L247" i="7" s="1"/>
  <c r="J255" i="7"/>
  <c r="L255" i="7" s="1"/>
  <c r="J263" i="7"/>
  <c r="L263" i="7" s="1"/>
  <c r="J878" i="41"/>
  <c r="L878" i="41" s="1"/>
  <c r="J867" i="41"/>
  <c r="L867" i="41" s="1"/>
  <c r="J883" i="41"/>
  <c r="L883" i="41" s="1"/>
  <c r="J870" i="41"/>
  <c r="L870" i="41" s="1"/>
  <c r="J886" i="41"/>
  <c r="L886" i="41" s="1"/>
  <c r="J875" i="41"/>
  <c r="L875" i="41" s="1"/>
  <c r="J892" i="41"/>
  <c r="L892" i="41" s="1"/>
  <c r="N271" i="7"/>
  <c r="U73" i="6"/>
  <c r="AF73" i="6" s="1"/>
  <c r="J265" i="7"/>
  <c r="L265" i="7" s="1"/>
  <c r="J248" i="7"/>
  <c r="L248" i="7" s="1"/>
  <c r="J252" i="7"/>
  <c r="L252" i="7" s="1"/>
  <c r="J256" i="7"/>
  <c r="L256" i="7" s="1"/>
  <c r="J260" i="7"/>
  <c r="L260" i="7" s="1"/>
  <c r="J245" i="7"/>
  <c r="L245" i="7" s="1"/>
  <c r="J264" i="7"/>
  <c r="L264" i="7" s="1"/>
  <c r="J249" i="7"/>
  <c r="L249" i="7" s="1"/>
  <c r="J253" i="7"/>
  <c r="L253" i="7" s="1"/>
  <c r="J257" i="7"/>
  <c r="L257" i="7" s="1"/>
  <c r="J261" i="7"/>
  <c r="L261" i="7" s="1"/>
  <c r="J868" i="41"/>
  <c r="L868" i="41" s="1"/>
  <c r="J876" i="41"/>
  <c r="L876" i="41" s="1"/>
  <c r="J884" i="41"/>
  <c r="L884" i="41" s="1"/>
  <c r="I898" i="41"/>
  <c r="N898" i="41" s="1"/>
  <c r="J873" i="41"/>
  <c r="L873" i="41" s="1"/>
  <c r="J881" i="41"/>
  <c r="L881" i="41" s="1"/>
  <c r="J889" i="41"/>
  <c r="L889" i="41" s="1"/>
  <c r="J872" i="41"/>
  <c r="L872" i="41" s="1"/>
  <c r="J880" i="41"/>
  <c r="J888" i="41"/>
  <c r="L888" i="41" s="1"/>
  <c r="J869" i="41"/>
  <c r="L869" i="41" s="1"/>
  <c r="J877" i="41"/>
  <c r="L877" i="41" s="1"/>
  <c r="J885" i="41"/>
  <c r="L885" i="41" s="1"/>
  <c r="L101" i="20"/>
  <c r="J342" i="41"/>
  <c r="L342" i="41" s="1"/>
  <c r="J778" i="41"/>
  <c r="L778" i="41" s="1"/>
  <c r="J788" i="41"/>
  <c r="L788" i="41" s="1"/>
  <c r="J799" i="41"/>
  <c r="L799" i="41" s="1"/>
  <c r="J604" i="46"/>
  <c r="L604" i="46" s="1"/>
  <c r="J1002" i="46"/>
  <c r="L1002" i="46" s="1"/>
  <c r="J1018" i="46"/>
  <c r="L1018" i="46" s="1"/>
  <c r="J873" i="46"/>
  <c r="L873" i="46" s="1"/>
  <c r="J350" i="41"/>
  <c r="L350" i="41" s="1"/>
  <c r="J782" i="41"/>
  <c r="L782" i="41" s="1"/>
  <c r="J792" i="41"/>
  <c r="L792" i="41" s="1"/>
  <c r="J823" i="41"/>
  <c r="L823" i="41" s="1"/>
  <c r="L79" i="49"/>
  <c r="J34" i="49"/>
  <c r="L34" i="49" s="1"/>
  <c r="K29" i="1" s="1"/>
  <c r="N115" i="7"/>
  <c r="N353" i="2"/>
  <c r="D161" i="6"/>
  <c r="AF161" i="6" s="1"/>
  <c r="L389" i="31"/>
  <c r="J139" i="9"/>
  <c r="L139" i="9" s="1"/>
  <c r="J554" i="41"/>
  <c r="L554" i="41" s="1"/>
  <c r="J558" i="41"/>
  <c r="L558" i="41" s="1"/>
  <c r="J562" i="41"/>
  <c r="L562" i="41" s="1"/>
  <c r="J566" i="41"/>
  <c r="L566" i="41" s="1"/>
  <c r="J570" i="41"/>
  <c r="L570" i="41" s="1"/>
  <c r="J574" i="41"/>
  <c r="L574" i="41" s="1"/>
  <c r="J576" i="41"/>
  <c r="L576" i="41" s="1"/>
  <c r="J106" i="41"/>
  <c r="L106" i="41" s="1"/>
  <c r="J114" i="41"/>
  <c r="L114" i="41" s="1"/>
  <c r="J122" i="41"/>
  <c r="L122" i="41" s="1"/>
  <c r="J101" i="41"/>
  <c r="L101" i="41" s="1"/>
  <c r="J109" i="41"/>
  <c r="L109" i="41" s="1"/>
  <c r="J117" i="41"/>
  <c r="L117" i="41" s="1"/>
  <c r="J125" i="41"/>
  <c r="L125" i="41" s="1"/>
  <c r="L263" i="41"/>
  <c r="J326" i="41"/>
  <c r="L326" i="41" s="1"/>
  <c r="J779" i="41"/>
  <c r="L779" i="41" s="1"/>
  <c r="J784" i="41"/>
  <c r="L784" i="41" s="1"/>
  <c r="J790" i="41"/>
  <c r="L790" i="41" s="1"/>
  <c r="J795" i="41"/>
  <c r="L795" i="41" s="1"/>
  <c r="J800" i="41"/>
  <c r="L800" i="41" s="1"/>
  <c r="J831" i="41"/>
  <c r="L831" i="41" s="1"/>
  <c r="N394" i="31"/>
  <c r="L192" i="6"/>
  <c r="AF192" i="6" s="1"/>
  <c r="Q116" i="6"/>
  <c r="AF116" i="6" s="1"/>
  <c r="Y166" i="6"/>
  <c r="AF166" i="6" s="1"/>
  <c r="N941" i="11"/>
  <c r="J389" i="31"/>
  <c r="J147" i="9"/>
  <c r="L147" i="9" s="1"/>
  <c r="J257" i="31"/>
  <c r="J551" i="41"/>
  <c r="L551" i="41" s="1"/>
  <c r="J555" i="41"/>
  <c r="L555" i="41" s="1"/>
  <c r="J559" i="41"/>
  <c r="L559" i="41" s="1"/>
  <c r="J563" i="41"/>
  <c r="L563" i="41" s="1"/>
  <c r="J567" i="41"/>
  <c r="L567" i="41" s="1"/>
  <c r="J571" i="41"/>
  <c r="L571" i="41" s="1"/>
  <c r="J575" i="41"/>
  <c r="L575" i="41" s="1"/>
  <c r="J108" i="41"/>
  <c r="L108" i="41" s="1"/>
  <c r="J116" i="41"/>
  <c r="L116" i="41" s="1"/>
  <c r="J124" i="41"/>
  <c r="L124" i="41" s="1"/>
  <c r="J103" i="41"/>
  <c r="L103" i="41" s="1"/>
  <c r="J111" i="41"/>
  <c r="L111" i="41" s="1"/>
  <c r="J119" i="41"/>
  <c r="L119" i="41" s="1"/>
  <c r="I133" i="41"/>
  <c r="D210" i="6" s="1"/>
  <c r="J329" i="41"/>
  <c r="L329" i="41" s="1"/>
  <c r="J334" i="41"/>
  <c r="L334" i="41" s="1"/>
  <c r="I808" i="41"/>
  <c r="N808" i="41" s="1"/>
  <c r="J780" i="41"/>
  <c r="L780" i="41" s="1"/>
  <c r="J786" i="41"/>
  <c r="L786" i="41" s="1"/>
  <c r="J791" i="41"/>
  <c r="L791" i="41" s="1"/>
  <c r="J796" i="41"/>
  <c r="L796" i="41" s="1"/>
  <c r="J801" i="41"/>
  <c r="L801" i="41" s="1"/>
  <c r="J835" i="41"/>
  <c r="L835" i="41" s="1"/>
  <c r="J968" i="46"/>
  <c r="L968" i="46" s="1"/>
  <c r="L433" i="31"/>
  <c r="J155" i="9"/>
  <c r="L155" i="9" s="1"/>
  <c r="J552" i="41"/>
  <c r="L552" i="41" s="1"/>
  <c r="J556" i="41"/>
  <c r="L556" i="41" s="1"/>
  <c r="J560" i="41"/>
  <c r="L560" i="41" s="1"/>
  <c r="J564" i="41"/>
  <c r="L564" i="41" s="1"/>
  <c r="J568" i="41"/>
  <c r="L568" i="41" s="1"/>
  <c r="J572" i="41"/>
  <c r="L572" i="41" s="1"/>
  <c r="J102" i="41"/>
  <c r="L102" i="41" s="1"/>
  <c r="J110" i="41"/>
  <c r="L110" i="41" s="1"/>
  <c r="J118" i="41"/>
  <c r="L118" i="41" s="1"/>
  <c r="J127" i="41"/>
  <c r="L127" i="41" s="1"/>
  <c r="J105" i="41"/>
  <c r="L105" i="41" s="1"/>
  <c r="J113" i="41"/>
  <c r="L113" i="41" s="1"/>
  <c r="I853" i="41"/>
  <c r="N853" i="41" s="1"/>
  <c r="J839" i="41"/>
  <c r="L839" i="41" s="1"/>
  <c r="N110" i="18"/>
  <c r="J612" i="46"/>
  <c r="L612" i="46" s="1"/>
  <c r="J1049" i="41"/>
  <c r="L1049" i="41" s="1"/>
  <c r="J777" i="41"/>
  <c r="L777" i="41" s="1"/>
  <c r="J781" i="41"/>
  <c r="L781" i="41" s="1"/>
  <c r="J785" i="41"/>
  <c r="L785" i="41" s="1"/>
  <c r="J789" i="41"/>
  <c r="L789" i="41" s="1"/>
  <c r="J793" i="41"/>
  <c r="L793" i="41" s="1"/>
  <c r="J797" i="41"/>
  <c r="L797" i="41" s="1"/>
  <c r="J827" i="41"/>
  <c r="L827" i="41" s="1"/>
  <c r="J843" i="41"/>
  <c r="L843" i="41" s="1"/>
  <c r="J620" i="46"/>
  <c r="L620" i="46" s="1"/>
  <c r="J956" i="46"/>
  <c r="L956" i="46" s="1"/>
  <c r="J964" i="46"/>
  <c r="L964" i="46" s="1"/>
  <c r="J973" i="46"/>
  <c r="L973" i="46" s="1"/>
  <c r="J1057" i="41"/>
  <c r="L1057" i="41" s="1"/>
  <c r="J596" i="46"/>
  <c r="L596" i="46" s="1"/>
  <c r="J958" i="46"/>
  <c r="L958" i="46" s="1"/>
  <c r="J966" i="46"/>
  <c r="L966" i="46" s="1"/>
  <c r="J977" i="46"/>
  <c r="L977" i="46" s="1"/>
  <c r="J213" i="31"/>
  <c r="Z194" i="6"/>
  <c r="N482" i="31"/>
  <c r="J516" i="31"/>
  <c r="J506" i="31"/>
  <c r="L506" i="31" s="1"/>
  <c r="J518" i="31"/>
  <c r="L518" i="31" s="1"/>
  <c r="J512" i="31"/>
  <c r="J497" i="31"/>
  <c r="L497" i="31" s="1"/>
  <c r="J515" i="31"/>
  <c r="L515" i="31" s="1"/>
  <c r="J510" i="31"/>
  <c r="L510" i="31" s="1"/>
  <c r="J503" i="31"/>
  <c r="L503" i="31" s="1"/>
  <c r="J498" i="31"/>
  <c r="L498" i="31" s="1"/>
  <c r="J509" i="31"/>
  <c r="L509" i="31" s="1"/>
  <c r="J504" i="31"/>
  <c r="J517" i="31"/>
  <c r="L517" i="31" s="1"/>
  <c r="J507" i="31"/>
  <c r="L507" i="31" s="1"/>
  <c r="J505" i="31"/>
  <c r="L505" i="31" s="1"/>
  <c r="J513" i="31"/>
  <c r="J502" i="31"/>
  <c r="L502" i="31" s="1"/>
  <c r="J511" i="31"/>
  <c r="L511" i="31" s="1"/>
  <c r="J495" i="31"/>
  <c r="J519" i="31"/>
  <c r="L519" i="31" s="1"/>
  <c r="J501" i="31"/>
  <c r="L501" i="31" s="1"/>
  <c r="J496" i="31"/>
  <c r="L496" i="31" s="1"/>
  <c r="J508" i="31"/>
  <c r="L508" i="31" s="1"/>
  <c r="J499" i="31"/>
  <c r="L499" i="31" s="1"/>
  <c r="I526" i="31"/>
  <c r="J514" i="31"/>
  <c r="L514" i="31" s="1"/>
  <c r="J520" i="31"/>
  <c r="L520" i="31" s="1"/>
  <c r="J500" i="31"/>
  <c r="L500" i="31" s="1"/>
  <c r="Q114" i="6"/>
  <c r="AF114" i="6" s="1"/>
  <c r="J1051" i="41"/>
  <c r="L1051" i="41" s="1"/>
  <c r="J1061" i="41"/>
  <c r="L1061" i="41" s="1"/>
  <c r="J351" i="41"/>
  <c r="L351" i="41" s="1"/>
  <c r="J331" i="41"/>
  <c r="L331" i="41" s="1"/>
  <c r="J339" i="41"/>
  <c r="L339" i="41" s="1"/>
  <c r="J347" i="41"/>
  <c r="L347" i="41" s="1"/>
  <c r="J328" i="41"/>
  <c r="L328" i="41" s="1"/>
  <c r="P330" i="41" s="1"/>
  <c r="H18" i="39" s="1"/>
  <c r="J336" i="41"/>
  <c r="L336" i="41" s="1"/>
  <c r="J344" i="41"/>
  <c r="L344" i="41" s="1"/>
  <c r="J608" i="46"/>
  <c r="L608" i="46" s="1"/>
  <c r="J957" i="46"/>
  <c r="L957" i="46" s="1"/>
  <c r="J961" i="46"/>
  <c r="L961" i="46" s="1"/>
  <c r="J965" i="46"/>
  <c r="L965" i="46" s="1"/>
  <c r="J969" i="46"/>
  <c r="L969" i="46" s="1"/>
  <c r="J975" i="46"/>
  <c r="L975" i="46" s="1"/>
  <c r="I988" i="46"/>
  <c r="O267" i="6" s="1"/>
  <c r="J887" i="46"/>
  <c r="L887" i="46" s="1"/>
  <c r="J880" i="46"/>
  <c r="L880" i="46" s="1"/>
  <c r="N1370" i="2"/>
  <c r="Q25" i="6"/>
  <c r="AF25" i="6" s="1"/>
  <c r="Q50" i="6"/>
  <c r="AF50" i="6" s="1"/>
  <c r="J1053" i="41"/>
  <c r="L1053" i="41" s="1"/>
  <c r="J1065" i="41"/>
  <c r="L1065" i="41" s="1"/>
  <c r="I358" i="41"/>
  <c r="D215" i="6" s="1"/>
  <c r="AF215" i="6" s="1"/>
  <c r="J333" i="41"/>
  <c r="L333" i="41" s="1"/>
  <c r="J341" i="41"/>
  <c r="L341" i="41" s="1"/>
  <c r="J349" i="41"/>
  <c r="L349" i="41" s="1"/>
  <c r="J330" i="41"/>
  <c r="L330" i="41" s="1"/>
  <c r="J338" i="41"/>
  <c r="L338" i="41" s="1"/>
  <c r="J346" i="41"/>
  <c r="L346" i="41" s="1"/>
  <c r="J1047" i="41"/>
  <c r="L1047" i="41" s="1"/>
  <c r="J1055" i="41"/>
  <c r="L1055" i="41" s="1"/>
  <c r="J1069" i="41"/>
  <c r="L1069" i="41" s="1"/>
  <c r="J263" i="41"/>
  <c r="J327" i="41"/>
  <c r="L327" i="41" s="1"/>
  <c r="J335" i="41"/>
  <c r="L335" i="41" s="1"/>
  <c r="J343" i="41"/>
  <c r="L343" i="41" s="1"/>
  <c r="J352" i="41"/>
  <c r="L352" i="41" s="1"/>
  <c r="J332" i="41"/>
  <c r="L332" i="41" s="1"/>
  <c r="J340" i="41"/>
  <c r="L340" i="41" s="1"/>
  <c r="N223" i="41"/>
  <c r="J600" i="46"/>
  <c r="L600" i="46" s="1"/>
  <c r="J616" i="46"/>
  <c r="L616" i="46" s="1"/>
  <c r="J959" i="46"/>
  <c r="L959" i="46" s="1"/>
  <c r="J963" i="46"/>
  <c r="L963" i="46" s="1"/>
  <c r="J967" i="46"/>
  <c r="L967" i="46" s="1"/>
  <c r="J971" i="46"/>
  <c r="L971" i="46" s="1"/>
  <c r="J979" i="46"/>
  <c r="L979" i="46" s="1"/>
  <c r="J869" i="46"/>
  <c r="L869" i="46" s="1"/>
  <c r="J601" i="46"/>
  <c r="L601" i="46" s="1"/>
  <c r="J609" i="46"/>
  <c r="L609" i="46" s="1"/>
  <c r="J617" i="46"/>
  <c r="L617" i="46" s="1"/>
  <c r="I628" i="46"/>
  <c r="N628" i="46" s="1"/>
  <c r="J599" i="46"/>
  <c r="L599" i="46" s="1"/>
  <c r="J603" i="46"/>
  <c r="L603" i="46" s="1"/>
  <c r="J607" i="46"/>
  <c r="L607" i="46" s="1"/>
  <c r="J611" i="46"/>
  <c r="L611" i="46" s="1"/>
  <c r="J615" i="46"/>
  <c r="L615" i="46" s="1"/>
  <c r="J619" i="46"/>
  <c r="L619" i="46" s="1"/>
  <c r="J597" i="46"/>
  <c r="L597" i="46" s="1"/>
  <c r="J605" i="46"/>
  <c r="L605" i="46" s="1"/>
  <c r="J613" i="46"/>
  <c r="L613" i="46" s="1"/>
  <c r="J621" i="46"/>
  <c r="L621" i="46" s="1"/>
  <c r="J598" i="46"/>
  <c r="L598" i="46" s="1"/>
  <c r="J602" i="46"/>
  <c r="L602" i="46" s="1"/>
  <c r="J606" i="46"/>
  <c r="L606" i="46" s="1"/>
  <c r="J610" i="46"/>
  <c r="L610" i="46" s="1"/>
  <c r="J614" i="46"/>
  <c r="L614" i="46" s="1"/>
  <c r="J618" i="46"/>
  <c r="L618" i="46" s="1"/>
  <c r="D44" i="6"/>
  <c r="AF44" i="6" s="1"/>
  <c r="J137" i="9"/>
  <c r="L137" i="9" s="1"/>
  <c r="J145" i="9"/>
  <c r="L145" i="9" s="1"/>
  <c r="J153" i="9"/>
  <c r="L153" i="9" s="1"/>
  <c r="J1001" i="46"/>
  <c r="L1001" i="46" s="1"/>
  <c r="J1005" i="46"/>
  <c r="L1005" i="46" s="1"/>
  <c r="J1009" i="46"/>
  <c r="L1009" i="46" s="1"/>
  <c r="J1013" i="46"/>
  <c r="L1013" i="46" s="1"/>
  <c r="J1017" i="46"/>
  <c r="L1017" i="46" s="1"/>
  <c r="J1021" i="46"/>
  <c r="L1021" i="46" s="1"/>
  <c r="J1025" i="46"/>
  <c r="L1025" i="46" s="1"/>
  <c r="J877" i="46"/>
  <c r="L877" i="46" s="1"/>
  <c r="J885" i="46"/>
  <c r="L885" i="46" s="1"/>
  <c r="J891" i="46"/>
  <c r="L891" i="46" s="1"/>
  <c r="J868" i="46"/>
  <c r="L868" i="46" s="1"/>
  <c r="J872" i="46"/>
  <c r="L872" i="46" s="1"/>
  <c r="J878" i="46"/>
  <c r="L878" i="46" s="1"/>
  <c r="J886" i="46"/>
  <c r="L886" i="46" s="1"/>
  <c r="J263" i="46"/>
  <c r="L236" i="46"/>
  <c r="L263" i="46" s="1"/>
  <c r="N268" i="46"/>
  <c r="AD251" i="6"/>
  <c r="J141" i="9"/>
  <c r="L141" i="9" s="1"/>
  <c r="J149" i="9"/>
  <c r="L149" i="9" s="1"/>
  <c r="I162" i="9"/>
  <c r="J1003" i="46"/>
  <c r="L1003" i="46" s="1"/>
  <c r="J1007" i="46"/>
  <c r="L1007" i="46" s="1"/>
  <c r="J1011" i="46"/>
  <c r="L1011" i="46" s="1"/>
  <c r="J1015" i="46"/>
  <c r="L1015" i="46" s="1"/>
  <c r="J1019" i="46"/>
  <c r="L1019" i="46" s="1"/>
  <c r="J1023" i="46"/>
  <c r="L1023" i="46" s="1"/>
  <c r="J1027" i="46"/>
  <c r="L1027" i="46" s="1"/>
  <c r="I898" i="46"/>
  <c r="N898" i="46" s="1"/>
  <c r="J881" i="46"/>
  <c r="L881" i="46" s="1"/>
  <c r="J889" i="46"/>
  <c r="L889" i="46" s="1"/>
  <c r="J866" i="46"/>
  <c r="L866" i="46" s="1"/>
  <c r="J870" i="46"/>
  <c r="L870" i="46" s="1"/>
  <c r="J874" i="46"/>
  <c r="L874" i="46" s="1"/>
  <c r="J882" i="46"/>
  <c r="L882" i="46" s="1"/>
  <c r="J135" i="9"/>
  <c r="L135" i="9" s="1"/>
  <c r="J143" i="9"/>
  <c r="L143" i="9" s="1"/>
  <c r="J151" i="9"/>
  <c r="L151" i="9" s="1"/>
  <c r="J1004" i="46"/>
  <c r="L1004" i="46" s="1"/>
  <c r="J1008" i="46"/>
  <c r="L1008" i="46" s="1"/>
  <c r="J1012" i="46"/>
  <c r="L1012" i="46" s="1"/>
  <c r="J1016" i="46"/>
  <c r="L1016" i="46" s="1"/>
  <c r="J1020" i="46"/>
  <c r="L1020" i="46" s="1"/>
  <c r="J1024" i="46"/>
  <c r="L1024" i="46" s="1"/>
  <c r="J875" i="46"/>
  <c r="L875" i="46" s="1"/>
  <c r="J883" i="46"/>
  <c r="L883" i="46" s="1"/>
  <c r="J890" i="46"/>
  <c r="L890" i="46" s="1"/>
  <c r="J867" i="46"/>
  <c r="L867" i="46" s="1"/>
  <c r="J871" i="46"/>
  <c r="L871" i="46" s="1"/>
  <c r="J876" i="46"/>
  <c r="L876" i="46" s="1"/>
  <c r="J884" i="46"/>
  <c r="L884" i="46" s="1"/>
  <c r="J218" i="41"/>
  <c r="N448" i="46"/>
  <c r="D255" i="6"/>
  <c r="AF255" i="6" s="1"/>
  <c r="N583" i="46"/>
  <c r="D258" i="6"/>
  <c r="AF258" i="6" s="1"/>
  <c r="L101" i="46"/>
  <c r="L128" i="46" s="1"/>
  <c r="J128" i="46"/>
  <c r="J443" i="46"/>
  <c r="L416" i="46"/>
  <c r="L443" i="46" s="1"/>
  <c r="J578" i="46"/>
  <c r="L551" i="46"/>
  <c r="L578" i="46" s="1"/>
  <c r="N133" i="46"/>
  <c r="D248" i="6"/>
  <c r="J1091" i="2"/>
  <c r="J821" i="41"/>
  <c r="J825" i="41"/>
  <c r="L825" i="41" s="1"/>
  <c r="J829" i="41"/>
  <c r="L829" i="41" s="1"/>
  <c r="J833" i="41"/>
  <c r="L833" i="41" s="1"/>
  <c r="J837" i="41"/>
  <c r="L837" i="41" s="1"/>
  <c r="J841" i="41"/>
  <c r="L841" i="41" s="1"/>
  <c r="J845" i="41"/>
  <c r="L845" i="41" s="1"/>
  <c r="AF257" i="6"/>
  <c r="Y270" i="6"/>
  <c r="Z21" i="6"/>
  <c r="AF21" i="6" s="1"/>
  <c r="N622" i="7"/>
  <c r="N80" i="11"/>
  <c r="Q119" i="6"/>
  <c r="AF119" i="6" s="1"/>
  <c r="Q117" i="6"/>
  <c r="AF117" i="6" s="1"/>
  <c r="J134" i="9"/>
  <c r="L134" i="9" s="1"/>
  <c r="J136" i="9"/>
  <c r="L136" i="9" s="1"/>
  <c r="J138" i="9"/>
  <c r="L138" i="9" s="1"/>
  <c r="J140" i="9"/>
  <c r="L140" i="9" s="1"/>
  <c r="J142" i="9"/>
  <c r="L142" i="9" s="1"/>
  <c r="J144" i="9"/>
  <c r="L144" i="9" s="1"/>
  <c r="J146" i="9"/>
  <c r="L146" i="9" s="1"/>
  <c r="J148" i="9"/>
  <c r="L148" i="9" s="1"/>
  <c r="J150" i="9"/>
  <c r="L150" i="9" s="1"/>
  <c r="J152" i="9"/>
  <c r="L152" i="9" s="1"/>
  <c r="J154" i="9"/>
  <c r="L154" i="9" s="1"/>
  <c r="J1046" i="41"/>
  <c r="L1046" i="41" s="1"/>
  <c r="J1048" i="41"/>
  <c r="L1048" i="41" s="1"/>
  <c r="J1050" i="41"/>
  <c r="L1050" i="41" s="1"/>
  <c r="J1052" i="41"/>
  <c r="L1052" i="41" s="1"/>
  <c r="J1054" i="41"/>
  <c r="L1054" i="41" s="1"/>
  <c r="J1056" i="41"/>
  <c r="L1056" i="41" s="1"/>
  <c r="J1059" i="41"/>
  <c r="L1059" i="41" s="1"/>
  <c r="J1063" i="41"/>
  <c r="L1063" i="41" s="1"/>
  <c r="J1067" i="41"/>
  <c r="L1067" i="41" s="1"/>
  <c r="J1072" i="41"/>
  <c r="L1072" i="41" s="1"/>
  <c r="J1058" i="41"/>
  <c r="L1058" i="41" s="1"/>
  <c r="J1060" i="41"/>
  <c r="L1060" i="41" s="1"/>
  <c r="J1062" i="41"/>
  <c r="L1062" i="41" s="1"/>
  <c r="J1064" i="41"/>
  <c r="L1064" i="41" s="1"/>
  <c r="J1066" i="41"/>
  <c r="L1066" i="41" s="1"/>
  <c r="J1068" i="41"/>
  <c r="L1068" i="41" s="1"/>
  <c r="J1070" i="41"/>
  <c r="L1070" i="41" s="1"/>
  <c r="N943" i="46"/>
  <c r="Q266" i="6"/>
  <c r="AF266" i="6" s="1"/>
  <c r="J972" i="46"/>
  <c r="L972" i="46" s="1"/>
  <c r="J974" i="46"/>
  <c r="L974" i="46" s="1"/>
  <c r="J976" i="46"/>
  <c r="L976" i="46" s="1"/>
  <c r="J978" i="46"/>
  <c r="L978" i="46" s="1"/>
  <c r="J980" i="46"/>
  <c r="L980" i="46" s="1"/>
  <c r="N1033" i="46"/>
  <c r="O268" i="6"/>
  <c r="AF268" i="6" s="1"/>
  <c r="J83" i="46"/>
  <c r="L56" i="46"/>
  <c r="L58" i="46"/>
  <c r="L60" i="46"/>
  <c r="L62" i="46"/>
  <c r="L64" i="46"/>
  <c r="L66" i="46"/>
  <c r="L68" i="46"/>
  <c r="L70" i="46"/>
  <c r="L72" i="46"/>
  <c r="L74" i="46"/>
  <c r="L76" i="46"/>
  <c r="L78" i="46"/>
  <c r="L80" i="46"/>
  <c r="L82" i="46"/>
  <c r="N313" i="46"/>
  <c r="P252" i="6"/>
  <c r="AF252" i="6" s="1"/>
  <c r="J848" i="46"/>
  <c r="L821" i="46"/>
  <c r="L848" i="46" s="1"/>
  <c r="J803" i="46"/>
  <c r="L776" i="46"/>
  <c r="L803" i="46" s="1"/>
  <c r="L57" i="46"/>
  <c r="L59" i="46"/>
  <c r="L61" i="46"/>
  <c r="L63" i="46"/>
  <c r="L65" i="46"/>
  <c r="L67" i="46"/>
  <c r="L69" i="46"/>
  <c r="L71" i="46"/>
  <c r="L73" i="46"/>
  <c r="L75" i="46"/>
  <c r="L77" i="46"/>
  <c r="L79" i="46"/>
  <c r="L81" i="46"/>
  <c r="N88" i="46"/>
  <c r="P247" i="6"/>
  <c r="J308" i="46"/>
  <c r="L281" i="46"/>
  <c r="L308" i="46" s="1"/>
  <c r="N853" i="46"/>
  <c r="P264" i="6"/>
  <c r="AF264" i="6" s="1"/>
  <c r="N808" i="46"/>
  <c r="P263" i="6"/>
  <c r="AF263" i="6" s="1"/>
  <c r="N743" i="2"/>
  <c r="L218" i="41"/>
  <c r="J822" i="41"/>
  <c r="L822" i="41" s="1"/>
  <c r="J824" i="41"/>
  <c r="L824" i="41" s="1"/>
  <c r="J826" i="41"/>
  <c r="L826" i="41" s="1"/>
  <c r="J828" i="41"/>
  <c r="L828" i="41" s="1"/>
  <c r="J830" i="41"/>
  <c r="L830" i="41" s="1"/>
  <c r="J832" i="41"/>
  <c r="L832" i="41" s="1"/>
  <c r="J834" i="41"/>
  <c r="L834" i="41" s="1"/>
  <c r="J836" i="41"/>
  <c r="L836" i="41" s="1"/>
  <c r="J838" i="41"/>
  <c r="L838" i="41" s="1"/>
  <c r="J840" i="41"/>
  <c r="L840" i="41" s="1"/>
  <c r="J842" i="41"/>
  <c r="L842" i="41" s="1"/>
  <c r="J844" i="41"/>
  <c r="L844" i="41" s="1"/>
  <c r="L234" i="6"/>
  <c r="AF212" i="6"/>
  <c r="N1096" i="2"/>
  <c r="Y47" i="6"/>
  <c r="AF47" i="6" s="1"/>
  <c r="Z49" i="6"/>
  <c r="AF49" i="6" s="1"/>
  <c r="L983" i="41"/>
  <c r="J983" i="41"/>
  <c r="Z234" i="6"/>
  <c r="AF229" i="6"/>
  <c r="L641" i="41"/>
  <c r="L668" i="41" s="1"/>
  <c r="J668" i="41"/>
  <c r="P645" i="41"/>
  <c r="H19" i="39" s="1"/>
  <c r="P643" i="41"/>
  <c r="P644" i="41"/>
  <c r="G19" i="39" s="1"/>
  <c r="N673" i="41"/>
  <c r="D222" i="6"/>
  <c r="AF222" i="6" s="1"/>
  <c r="J83" i="41"/>
  <c r="L56" i="41"/>
  <c r="L83" i="41" s="1"/>
  <c r="L731" i="41"/>
  <c r="L758" i="41" s="1"/>
  <c r="J758" i="41"/>
  <c r="Q224" i="6"/>
  <c r="AF224" i="6" s="1"/>
  <c r="N763" i="41"/>
  <c r="N1078" i="41"/>
  <c r="Q231" i="6"/>
  <c r="AF231" i="6" s="1"/>
  <c r="N88" i="41"/>
  <c r="Q209" i="6"/>
  <c r="J623" i="41"/>
  <c r="L596" i="41"/>
  <c r="L623" i="41" s="1"/>
  <c r="P221" i="6"/>
  <c r="AF221" i="6" s="1"/>
  <c r="N628" i="41"/>
  <c r="L891" i="41"/>
  <c r="C13" i="35"/>
  <c r="F5" i="6"/>
  <c r="P131" i="2"/>
  <c r="L54" i="11"/>
  <c r="I32" i="39"/>
  <c r="P1453" i="9"/>
  <c r="G30" i="39" s="1"/>
  <c r="P1454" i="9"/>
  <c r="H30" i="39" s="1"/>
  <c r="P1452" i="9"/>
  <c r="L91" i="7"/>
  <c r="I22" i="39"/>
  <c r="P96" i="9"/>
  <c r="G15" i="39" s="1"/>
  <c r="P97" i="9"/>
  <c r="H15" i="39" s="1"/>
  <c r="P95" i="9"/>
  <c r="P132" i="2"/>
  <c r="P133" i="2"/>
  <c r="P721" i="2"/>
  <c r="H43" i="39" s="1"/>
  <c r="P719" i="2"/>
  <c r="P720" i="2"/>
  <c r="G43" i="39" s="1"/>
  <c r="N155" i="2"/>
  <c r="N548" i="2"/>
  <c r="L213" i="31"/>
  <c r="G15" i="32"/>
  <c r="K150" i="2"/>
  <c r="N314" i="2"/>
  <c r="N616" i="9"/>
  <c r="N626" i="2"/>
  <c r="N736" i="11"/>
  <c r="L345" i="31"/>
  <c r="G19" i="32"/>
  <c r="L257" i="31"/>
  <c r="G16" i="32"/>
  <c r="N777" i="11"/>
  <c r="L53" i="6"/>
  <c r="AF53" i="6" s="1"/>
  <c r="H972" i="2"/>
  <c r="K951" i="2"/>
  <c r="K972" i="2" s="1"/>
  <c r="G23" i="32"/>
  <c r="G35" i="32"/>
  <c r="J129" i="2"/>
  <c r="L129" i="2" s="1"/>
  <c r="J951" i="2"/>
  <c r="J972" i="2" s="1"/>
  <c r="J169" i="2"/>
  <c r="L790" i="11"/>
  <c r="L813" i="11" s="1"/>
  <c r="J813" i="11"/>
  <c r="J898" i="9"/>
  <c r="L875" i="9"/>
  <c r="L898" i="9" s="1"/>
  <c r="L366" i="2"/>
  <c r="L387" i="2" s="1"/>
  <c r="J387" i="2"/>
  <c r="L89" i="7"/>
  <c r="J110" i="7"/>
  <c r="J543" i="2"/>
  <c r="L522" i="2"/>
  <c r="L327" i="2"/>
  <c r="J348" i="2"/>
  <c r="J854" i="11"/>
  <c r="L831" i="11"/>
  <c r="L854" i="11" s="1"/>
  <c r="J1185" i="9"/>
  <c r="L1162" i="9"/>
  <c r="L1185" i="9" s="1"/>
  <c r="L90" i="2"/>
  <c r="L111" i="2" s="1"/>
  <c r="J111" i="2"/>
  <c r="L913" i="11"/>
  <c r="L936" i="11" s="1"/>
  <c r="J936" i="11"/>
  <c r="L952" i="2"/>
  <c r="L708" i="11"/>
  <c r="L731" i="11" s="1"/>
  <c r="J731" i="11"/>
  <c r="K5" i="6"/>
  <c r="AH7" i="6" s="1"/>
  <c r="L1450" i="9"/>
  <c r="J1473" i="9"/>
  <c r="J1169" i="2"/>
  <c r="L1149" i="2"/>
  <c r="L1169" i="2" s="1"/>
  <c r="J1349" i="9"/>
  <c r="L1326" i="9"/>
  <c r="L1349" i="9" s="1"/>
  <c r="L362" i="7"/>
  <c r="L383" i="7" s="1"/>
  <c r="J383" i="7"/>
  <c r="J1013" i="2"/>
  <c r="L992" i="2"/>
  <c r="L1013" i="2" s="1"/>
  <c r="L717" i="2"/>
  <c r="L738" i="2" s="1"/>
  <c r="J738" i="2"/>
  <c r="J526" i="11"/>
  <c r="L503" i="11"/>
  <c r="L526" i="11" s="1"/>
  <c r="J198" i="9"/>
  <c r="L175" i="9"/>
  <c r="L93" i="9"/>
  <c r="J116" i="9"/>
  <c r="L479" i="7"/>
  <c r="L500" i="7" s="1"/>
  <c r="J500" i="7"/>
  <c r="L873" i="2"/>
  <c r="L894" i="2" s="1"/>
  <c r="J894" i="2"/>
  <c r="J570" i="9"/>
  <c r="L547" i="9"/>
  <c r="L570" i="9" s="1"/>
  <c r="J775" i="9"/>
  <c r="L752" i="9"/>
  <c r="L775" i="9" s="1"/>
  <c r="J611" i="9"/>
  <c r="L588" i="9"/>
  <c r="L611" i="9" s="1"/>
  <c r="L210" i="2"/>
  <c r="J231" i="2"/>
  <c r="L600" i="2"/>
  <c r="J621" i="2"/>
  <c r="J693" i="9"/>
  <c r="L670" i="9"/>
  <c r="L693" i="9" s="1"/>
  <c r="J1208" i="2"/>
  <c r="L1187" i="2"/>
  <c r="L1208" i="2" s="1"/>
  <c r="J652" i="9"/>
  <c r="L629" i="9"/>
  <c r="L652" i="9" s="1"/>
  <c r="L52" i="11"/>
  <c r="J75" i="11"/>
  <c r="L596" i="7"/>
  <c r="J617" i="7"/>
  <c r="L309" i="2"/>
  <c r="J772" i="11"/>
  <c r="L749" i="11"/>
  <c r="L772" i="11" s="1"/>
  <c r="Z171" i="6"/>
  <c r="U135" i="6"/>
  <c r="I10" i="7"/>
  <c r="I32" i="7" s="1"/>
  <c r="E32" i="7"/>
  <c r="H150" i="2"/>
  <c r="E32" i="2"/>
  <c r="I32" i="2"/>
  <c r="L171" i="6"/>
  <c r="H190" i="2"/>
  <c r="J309" i="2"/>
  <c r="U55" i="6"/>
  <c r="Q84" i="6"/>
  <c r="D135" i="6"/>
  <c r="I150" i="2"/>
  <c r="J201" i="53" l="1"/>
  <c r="L195" i="53"/>
  <c r="L201" i="53" s="1"/>
  <c r="L816" i="9"/>
  <c r="AF382" i="6"/>
  <c r="J816" i="9"/>
  <c r="J477" i="31"/>
  <c r="N1448" i="2"/>
  <c r="M13" i="1"/>
  <c r="L10" i="53"/>
  <c r="J45" i="53"/>
  <c r="L253" i="53"/>
  <c r="J1443" i="2"/>
  <c r="L1443" i="2"/>
  <c r="J10" i="9"/>
  <c r="L10" i="9" s="1"/>
  <c r="L680" i="2"/>
  <c r="P682" i="2" s="1"/>
  <c r="H40" i="39" s="1"/>
  <c r="J13" i="2"/>
  <c r="P59" i="9"/>
  <c r="J13" i="9"/>
  <c r="L52" i="9"/>
  <c r="G20" i="32" s="1"/>
  <c r="L1344" i="2"/>
  <c r="L1365" i="2" s="1"/>
  <c r="J10" i="2"/>
  <c r="O32" i="6"/>
  <c r="AF32" i="6" s="1"/>
  <c r="L271" i="50"/>
  <c r="L305" i="50" s="1"/>
  <c r="J305" i="50"/>
  <c r="N206" i="50"/>
  <c r="L47" i="50" s="1"/>
  <c r="AF344" i="6" s="1"/>
  <c r="AF346" i="6" s="1"/>
  <c r="J195" i="50"/>
  <c r="L219" i="50"/>
  <c r="L253" i="50" s="1"/>
  <c r="J253" i="50"/>
  <c r="L912" i="46"/>
  <c r="L938" i="46" s="1"/>
  <c r="L115" i="50"/>
  <c r="L149" i="50" s="1"/>
  <c r="J149" i="50"/>
  <c r="N288" i="9"/>
  <c r="L857" i="9"/>
  <c r="J857" i="9"/>
  <c r="L1033" i="2"/>
  <c r="L1052" i="2" s="1"/>
  <c r="P1037" i="2"/>
  <c r="R1037" i="2" s="1"/>
  <c r="P1033" i="2" s="1"/>
  <c r="N1123" i="41"/>
  <c r="L1118" i="41"/>
  <c r="J1118" i="41"/>
  <c r="P1039" i="2"/>
  <c r="Y46" i="6"/>
  <c r="AF46" i="6" s="1"/>
  <c r="AD55" i="6"/>
  <c r="J1052" i="2"/>
  <c r="N673" i="46"/>
  <c r="L504" i="2"/>
  <c r="Y98" i="6"/>
  <c r="AF98" i="6" s="1"/>
  <c r="P570" i="2"/>
  <c r="J504" i="2"/>
  <c r="L48" i="6"/>
  <c r="AF48" i="6" s="1"/>
  <c r="Q569" i="2"/>
  <c r="R569" i="2" s="1"/>
  <c r="P565" i="2" s="1"/>
  <c r="H25" i="39" s="1"/>
  <c r="J699" i="2"/>
  <c r="P218" i="6"/>
  <c r="AF218" i="6" s="1"/>
  <c r="J13" i="49"/>
  <c r="L13" i="49" s="1"/>
  <c r="K9" i="1" s="1"/>
  <c r="J24" i="49"/>
  <c r="L24" i="49" s="1"/>
  <c r="K13" i="1" s="1"/>
  <c r="J29" i="49"/>
  <c r="L29" i="49" s="1"/>
  <c r="K24" i="1" s="1"/>
  <c r="L80" i="49"/>
  <c r="L1130" i="2"/>
  <c r="L81" i="49"/>
  <c r="Q568" i="2"/>
  <c r="R568" i="2" s="1"/>
  <c r="P564" i="2" s="1"/>
  <c r="G25" i="39" s="1"/>
  <c r="J1130" i="2"/>
  <c r="J20" i="49"/>
  <c r="L20" i="49" s="1"/>
  <c r="K17" i="1" s="1"/>
  <c r="J19" i="49"/>
  <c r="L19" i="49" s="1"/>
  <c r="K16" i="1" s="1"/>
  <c r="L67" i="49"/>
  <c r="L72" i="6"/>
  <c r="AF72" i="6" s="1"/>
  <c r="N1033" i="41"/>
  <c r="J15" i="49"/>
  <c r="L15" i="49" s="1"/>
  <c r="K11" i="1" s="1"/>
  <c r="J31" i="49"/>
  <c r="L31" i="49" s="1"/>
  <c r="K26" i="1" s="1"/>
  <c r="L68" i="49"/>
  <c r="N1108" i="9"/>
  <c r="P75" i="6"/>
  <c r="P84" i="6" s="1"/>
  <c r="N88" i="49"/>
  <c r="L71" i="49"/>
  <c r="L270" i="2"/>
  <c r="J690" i="11"/>
  <c r="P60" i="9"/>
  <c r="L344" i="7"/>
  <c r="L1326" i="2"/>
  <c r="N313" i="41"/>
  <c r="J1390" i="9"/>
  <c r="J488" i="41"/>
  <c r="O234" i="6"/>
  <c r="L70" i="49"/>
  <c r="J1326" i="2"/>
  <c r="L56" i="49"/>
  <c r="Y156" i="6"/>
  <c r="AF156" i="6" s="1"/>
  <c r="J422" i="7"/>
  <c r="J344" i="7"/>
  <c r="L1369" i="9"/>
  <c r="L1390" i="9" s="1"/>
  <c r="J270" i="2"/>
  <c r="L690" i="11"/>
  <c r="L422" i="7"/>
  <c r="J1365" i="2"/>
  <c r="L488" i="41"/>
  <c r="P1373" i="9"/>
  <c r="R1373" i="9" s="1"/>
  <c r="P1369" i="9" s="1"/>
  <c r="P1374" i="9"/>
  <c r="Q1375" i="9" s="1"/>
  <c r="R1375" i="9" s="1"/>
  <c r="N275" i="2"/>
  <c r="J29" i="7"/>
  <c r="L29" i="7" s="1"/>
  <c r="E26" i="1" s="1"/>
  <c r="L1103" i="9"/>
  <c r="J17" i="7"/>
  <c r="L17" i="7" s="1"/>
  <c r="E13" i="1" s="1"/>
  <c r="J1103" i="9"/>
  <c r="L656" i="7"/>
  <c r="J668" i="46"/>
  <c r="J14" i="2"/>
  <c r="L14" i="2" s="1"/>
  <c r="D10" i="1" s="1"/>
  <c r="J656" i="7"/>
  <c r="L668" i="46"/>
  <c r="J24" i="7"/>
  <c r="L24" i="7" s="1"/>
  <c r="E21" i="1" s="1"/>
  <c r="Y225" i="6"/>
  <c r="AF225" i="6" s="1"/>
  <c r="L97" i="6"/>
  <c r="AF97" i="6" s="1"/>
  <c r="P223" i="11"/>
  <c r="Q223" i="11" s="1"/>
  <c r="R223" i="11" s="1"/>
  <c r="L72" i="49"/>
  <c r="P222" i="11"/>
  <c r="R222" i="11" s="1"/>
  <c r="P218" i="11" s="1"/>
  <c r="Z135" i="6"/>
  <c r="J1404" i="2"/>
  <c r="J1247" i="2"/>
  <c r="L52" i="6"/>
  <c r="AF52" i="6" s="1"/>
  <c r="L54" i="9"/>
  <c r="P25" i="9" s="1"/>
  <c r="P58" i="9"/>
  <c r="L66" i="49"/>
  <c r="J1286" i="2"/>
  <c r="N1437" i="9"/>
  <c r="L62" i="49"/>
  <c r="J1028" i="41"/>
  <c r="L1028" i="41"/>
  <c r="J283" i="9"/>
  <c r="L73" i="49"/>
  <c r="P1411" i="9"/>
  <c r="N718" i="41"/>
  <c r="J32" i="49"/>
  <c r="L32" i="49" s="1"/>
  <c r="K27" i="1" s="1"/>
  <c r="L59" i="49"/>
  <c r="L321" i="11"/>
  <c r="L283" i="9"/>
  <c r="L82" i="49"/>
  <c r="L61" i="49"/>
  <c r="J33" i="49"/>
  <c r="L33" i="49" s="1"/>
  <c r="K28" i="1" s="1"/>
  <c r="L218" i="11"/>
  <c r="P25" i="11" s="1"/>
  <c r="L1286" i="2"/>
  <c r="L1404" i="2"/>
  <c r="L63" i="49"/>
  <c r="J75" i="9"/>
  <c r="J1432" i="9"/>
  <c r="J713" i="41"/>
  <c r="L533" i="46"/>
  <c r="U227" i="6"/>
  <c r="AF227" i="6" s="1"/>
  <c r="J30" i="49"/>
  <c r="L30" i="49" s="1"/>
  <c r="K25" i="1" s="1"/>
  <c r="J83" i="49"/>
  <c r="L1247" i="2"/>
  <c r="N538" i="41"/>
  <c r="Y226" i="6"/>
  <c r="AF226" i="6" s="1"/>
  <c r="J533" i="46"/>
  <c r="L895" i="11"/>
  <c r="J321" i="11"/>
  <c r="J12" i="49"/>
  <c r="L12" i="49" s="1"/>
  <c r="K8" i="1" s="1"/>
  <c r="L713" i="41"/>
  <c r="P167" i="6"/>
  <c r="AF167" i="6" s="1"/>
  <c r="L308" i="41"/>
  <c r="J29" i="11"/>
  <c r="L29" i="11" s="1"/>
  <c r="G24" i="1" s="1"/>
  <c r="J895" i="11"/>
  <c r="R327" i="31"/>
  <c r="P323" i="31" s="1"/>
  <c r="Q546" i="31"/>
  <c r="Q547" i="31"/>
  <c r="R547" i="31" s="1"/>
  <c r="P219" i="2"/>
  <c r="R216" i="2"/>
  <c r="P212" i="2" s="1"/>
  <c r="L68" i="50"/>
  <c r="J16" i="50"/>
  <c r="L16" i="50" s="1"/>
  <c r="L12" i="1" s="1"/>
  <c r="L82" i="50"/>
  <c r="J30" i="50"/>
  <c r="L30" i="50" s="1"/>
  <c r="L25" i="1" s="1"/>
  <c r="J28" i="50"/>
  <c r="L28" i="50" s="1"/>
  <c r="L23" i="1" s="1"/>
  <c r="L80" i="50"/>
  <c r="J18" i="50"/>
  <c r="L18" i="50" s="1"/>
  <c r="L15" i="1" s="1"/>
  <c r="L70" i="50"/>
  <c r="L67" i="50"/>
  <c r="J15" i="50"/>
  <c r="L15" i="50" s="1"/>
  <c r="L11" i="1" s="1"/>
  <c r="L81" i="50"/>
  <c r="J29" i="50"/>
  <c r="L29" i="50" s="1"/>
  <c r="L24" i="1" s="1"/>
  <c r="L92" i="50"/>
  <c r="J40" i="50"/>
  <c r="L40" i="50" s="1"/>
  <c r="L35" i="1" s="1"/>
  <c r="N35" i="1" s="1"/>
  <c r="L69" i="50"/>
  <c r="J17" i="50"/>
  <c r="L17" i="50" s="1"/>
  <c r="L96" i="50"/>
  <c r="J44" i="50"/>
  <c r="L44" i="50" s="1"/>
  <c r="L39" i="1" s="1"/>
  <c r="P1413" i="9"/>
  <c r="H39" i="39" s="1"/>
  <c r="I39" i="39" s="1"/>
  <c r="J308" i="41"/>
  <c r="R545" i="31"/>
  <c r="P541" i="31" s="1"/>
  <c r="P548" i="31"/>
  <c r="G37" i="32"/>
  <c r="L565" i="31"/>
  <c r="L84" i="50"/>
  <c r="J32" i="50"/>
  <c r="L32" i="50" s="1"/>
  <c r="L27" i="1" s="1"/>
  <c r="J43" i="50"/>
  <c r="L43" i="50" s="1"/>
  <c r="L38" i="1" s="1"/>
  <c r="N38" i="1" s="1"/>
  <c r="L95" i="50"/>
  <c r="L71" i="50"/>
  <c r="J19" i="50"/>
  <c r="L19" i="50" s="1"/>
  <c r="L16" i="1" s="1"/>
  <c r="L86" i="50"/>
  <c r="J34" i="50"/>
  <c r="L34" i="50" s="1"/>
  <c r="L29" i="1" s="1"/>
  <c r="J31" i="50"/>
  <c r="L31" i="50" s="1"/>
  <c r="L26" i="1" s="1"/>
  <c r="L83" i="50"/>
  <c r="L74" i="50"/>
  <c r="J22" i="50"/>
  <c r="L22" i="50" s="1"/>
  <c r="L18" i="1" s="1"/>
  <c r="J20" i="50"/>
  <c r="L20" i="50" s="1"/>
  <c r="L17" i="1" s="1"/>
  <c r="L72" i="50"/>
  <c r="L85" i="50"/>
  <c r="J33" i="50"/>
  <c r="L33" i="50" s="1"/>
  <c r="L28" i="1" s="1"/>
  <c r="J38" i="50"/>
  <c r="L38" i="50" s="1"/>
  <c r="L33" i="1" s="1"/>
  <c r="L90" i="50"/>
  <c r="Q217" i="2"/>
  <c r="R217" i="2" s="1"/>
  <c r="L73" i="50"/>
  <c r="J21" i="50"/>
  <c r="L21" i="50" s="1"/>
  <c r="L19" i="1" s="1"/>
  <c r="L89" i="50"/>
  <c r="J37" i="50"/>
  <c r="L37" i="50" s="1"/>
  <c r="L32" i="1" s="1"/>
  <c r="J35" i="50"/>
  <c r="L35" i="50" s="1"/>
  <c r="L30" i="1" s="1"/>
  <c r="L87" i="50"/>
  <c r="L93" i="50"/>
  <c r="J41" i="50"/>
  <c r="L41" i="50" s="1"/>
  <c r="L36" i="1" s="1"/>
  <c r="N36" i="1" s="1"/>
  <c r="J24" i="50"/>
  <c r="L24" i="50" s="1"/>
  <c r="L76" i="50"/>
  <c r="J97" i="50"/>
  <c r="L63" i="50"/>
  <c r="J10" i="50"/>
  <c r="J26" i="50"/>
  <c r="L26" i="50" s="1"/>
  <c r="L21" i="1" s="1"/>
  <c r="L78" i="50"/>
  <c r="J12" i="7"/>
  <c r="L12" i="7" s="1"/>
  <c r="E8" i="1" s="1"/>
  <c r="N988" i="46"/>
  <c r="R546" i="31"/>
  <c r="P542" i="31" s="1"/>
  <c r="G37" i="39" s="1"/>
  <c r="Q218" i="2"/>
  <c r="R218" i="2" s="1"/>
  <c r="P214" i="2" s="1"/>
  <c r="H27" i="39" s="1"/>
  <c r="AF191" i="6"/>
  <c r="Y196" i="6"/>
  <c r="J23" i="50"/>
  <c r="L23" i="50" s="1"/>
  <c r="L14" i="1" s="1"/>
  <c r="L75" i="50"/>
  <c r="L66" i="50"/>
  <c r="J14" i="50"/>
  <c r="L14" i="50" s="1"/>
  <c r="L10" i="1" s="1"/>
  <c r="L64" i="50"/>
  <c r="J12" i="50"/>
  <c r="L12" i="50" s="1"/>
  <c r="L8" i="1" s="1"/>
  <c r="J25" i="50"/>
  <c r="L25" i="50" s="1"/>
  <c r="L20" i="1" s="1"/>
  <c r="L77" i="50"/>
  <c r="J42" i="50"/>
  <c r="L42" i="50" s="1"/>
  <c r="L37" i="1" s="1"/>
  <c r="N37" i="1" s="1"/>
  <c r="L94" i="50"/>
  <c r="J13" i="50"/>
  <c r="L13" i="50" s="1"/>
  <c r="L9" i="1" s="1"/>
  <c r="L65" i="50"/>
  <c r="L91" i="50"/>
  <c r="L79" i="50"/>
  <c r="J27" i="50"/>
  <c r="L27" i="50" s="1"/>
  <c r="L22" i="1" s="1"/>
  <c r="J36" i="50"/>
  <c r="L36" i="50" s="1"/>
  <c r="L31" i="1" s="1"/>
  <c r="L88" i="50"/>
  <c r="L777" i="2"/>
  <c r="J21" i="11"/>
  <c r="L21" i="11" s="1"/>
  <c r="G19" i="1" s="1"/>
  <c r="J28" i="11"/>
  <c r="L28" i="11" s="1"/>
  <c r="G23" i="1" s="1"/>
  <c r="P55" i="6"/>
  <c r="J777" i="2"/>
  <c r="N782" i="2"/>
  <c r="P220" i="6"/>
  <c r="AF220" i="6" s="1"/>
  <c r="Y84" i="6"/>
  <c r="Q183" i="9"/>
  <c r="R183" i="9" s="1"/>
  <c r="P179" i="9" s="1"/>
  <c r="H36" i="39" s="1"/>
  <c r="Q1078" i="2"/>
  <c r="R1078" i="2" s="1"/>
  <c r="P184" i="9"/>
  <c r="R181" i="9"/>
  <c r="P177" i="9" s="1"/>
  <c r="R1076" i="2"/>
  <c r="P1072" i="2" s="1"/>
  <c r="P1079" i="2"/>
  <c r="Q182" i="9"/>
  <c r="L1091" i="2"/>
  <c r="Q1077" i="2"/>
  <c r="R1077" i="2" s="1"/>
  <c r="P1073" i="2" s="1"/>
  <c r="G35" i="39" s="1"/>
  <c r="Q328" i="31"/>
  <c r="L621" i="2"/>
  <c r="J17" i="2"/>
  <c r="L17" i="2" s="1"/>
  <c r="D13" i="1" s="1"/>
  <c r="J34" i="31"/>
  <c r="L34" i="31" s="1"/>
  <c r="H29" i="1" s="1"/>
  <c r="L933" i="2"/>
  <c r="N938" i="2"/>
  <c r="J933" i="2"/>
  <c r="Q171" i="6"/>
  <c r="J27" i="31"/>
  <c r="L27" i="31" s="1"/>
  <c r="H22" i="1" s="1"/>
  <c r="J26" i="31"/>
  <c r="L26" i="31" s="1"/>
  <c r="H21" i="1" s="1"/>
  <c r="J938" i="46"/>
  <c r="J32" i="11"/>
  <c r="L32" i="11" s="1"/>
  <c r="G27" i="1" s="1"/>
  <c r="J239" i="11"/>
  <c r="J734" i="9"/>
  <c r="J35" i="31"/>
  <c r="L35" i="31" s="1"/>
  <c r="H30" i="1" s="1"/>
  <c r="N358" i="46"/>
  <c r="J14" i="31"/>
  <c r="L14" i="31" s="1"/>
  <c r="H10" i="1" s="1"/>
  <c r="L301" i="31"/>
  <c r="L304" i="31" s="1"/>
  <c r="J30" i="9"/>
  <c r="L30" i="9" s="1"/>
  <c r="F25" i="1" s="1"/>
  <c r="J16" i="31"/>
  <c r="L16" i="31" s="1"/>
  <c r="H12" i="1" s="1"/>
  <c r="J15" i="31"/>
  <c r="L15" i="31" s="1"/>
  <c r="H11" i="1" s="1"/>
  <c r="Q189" i="6"/>
  <c r="L353" i="46"/>
  <c r="J353" i="46"/>
  <c r="J301" i="31"/>
  <c r="Q608" i="2"/>
  <c r="R608" i="2" s="1"/>
  <c r="Q603" i="7"/>
  <c r="R603" i="7" s="1"/>
  <c r="P599" i="7" s="1"/>
  <c r="N739" i="9"/>
  <c r="Q118" i="6"/>
  <c r="AF118" i="6" s="1"/>
  <c r="R606" i="2"/>
  <c r="P602" i="2" s="1"/>
  <c r="P609" i="2"/>
  <c r="R602" i="7"/>
  <c r="P598" i="7" s="1"/>
  <c r="P605" i="7"/>
  <c r="J16" i="9"/>
  <c r="L16" i="9" s="1"/>
  <c r="F12" i="1" s="1"/>
  <c r="L734" i="9"/>
  <c r="Q607" i="2"/>
  <c r="R607" i="2" s="1"/>
  <c r="P603" i="2" s="1"/>
  <c r="G42" i="39" s="1"/>
  <c r="Q604" i="7"/>
  <c r="J443" i="41"/>
  <c r="L443" i="41"/>
  <c r="J30" i="11"/>
  <c r="L30" i="11" s="1"/>
  <c r="G25" i="1" s="1"/>
  <c r="J10" i="11"/>
  <c r="L10" i="11" s="1"/>
  <c r="G6" i="1" s="1"/>
  <c r="P217" i="6"/>
  <c r="AF217" i="6" s="1"/>
  <c r="J758" i="46"/>
  <c r="P159" i="6"/>
  <c r="AF159" i="6" s="1"/>
  <c r="J12" i="9"/>
  <c r="L12" i="9" s="1"/>
  <c r="F8" i="1" s="1"/>
  <c r="P378" i="41"/>
  <c r="Q378" i="41" s="1"/>
  <c r="J32" i="9"/>
  <c r="L32" i="9" s="1"/>
  <c r="F27" i="1" s="1"/>
  <c r="N763" i="46"/>
  <c r="L373" i="41"/>
  <c r="P25" i="41" s="1"/>
  <c r="J23" i="11"/>
  <c r="L23" i="11" s="1"/>
  <c r="G14" i="1" s="1"/>
  <c r="P377" i="41"/>
  <c r="J533" i="41"/>
  <c r="P261" i="6"/>
  <c r="AF261" i="6" s="1"/>
  <c r="L713" i="46"/>
  <c r="J20" i="9"/>
  <c r="L20" i="9" s="1"/>
  <c r="F17" i="1" s="1"/>
  <c r="J19" i="11"/>
  <c r="L19" i="11" s="1"/>
  <c r="G16" i="1" s="1"/>
  <c r="L533" i="41"/>
  <c r="J713" i="46"/>
  <c r="N534" i="9"/>
  <c r="L529" i="9"/>
  <c r="J31" i="11"/>
  <c r="L31" i="11" s="1"/>
  <c r="G26" i="1" s="1"/>
  <c r="J22" i="11"/>
  <c r="L22" i="11" s="1"/>
  <c r="G18" i="1" s="1"/>
  <c r="J15" i="9"/>
  <c r="L15" i="9" s="1"/>
  <c r="F11" i="1" s="1"/>
  <c r="J33" i="11"/>
  <c r="L33" i="11" s="1"/>
  <c r="G28" i="1" s="1"/>
  <c r="J27" i="11"/>
  <c r="L27" i="11" s="1"/>
  <c r="G22" i="1" s="1"/>
  <c r="J13" i="11"/>
  <c r="L758" i="46"/>
  <c r="N403" i="46"/>
  <c r="J529" i="9"/>
  <c r="J19" i="9"/>
  <c r="L19" i="9" s="1"/>
  <c r="F16" i="1" s="1"/>
  <c r="J18" i="11"/>
  <c r="L18" i="11" s="1"/>
  <c r="G15" i="1" s="1"/>
  <c r="J15" i="11"/>
  <c r="L15" i="11" s="1"/>
  <c r="G11" i="1" s="1"/>
  <c r="J25" i="11"/>
  <c r="L25" i="11" s="1"/>
  <c r="G20" i="1" s="1"/>
  <c r="L324" i="9"/>
  <c r="J26" i="11"/>
  <c r="L26" i="11" s="1"/>
  <c r="G21" i="1" s="1"/>
  <c r="J17" i="9"/>
  <c r="L17" i="9" s="1"/>
  <c r="J25" i="9"/>
  <c r="L25" i="9" s="1"/>
  <c r="F20" i="1" s="1"/>
  <c r="J20" i="11"/>
  <c r="L20" i="11" s="1"/>
  <c r="G17" i="1" s="1"/>
  <c r="J24" i="11"/>
  <c r="L24" i="11" s="1"/>
  <c r="P216" i="6"/>
  <c r="AF216" i="6" s="1"/>
  <c r="L608" i="11"/>
  <c r="J12" i="11"/>
  <c r="L12" i="11" s="1"/>
  <c r="G8" i="1" s="1"/>
  <c r="J33" i="9"/>
  <c r="L33" i="9" s="1"/>
  <c r="F28" i="1" s="1"/>
  <c r="J16" i="11"/>
  <c r="L16" i="11" s="1"/>
  <c r="G12" i="1" s="1"/>
  <c r="N329" i="9"/>
  <c r="P108" i="6"/>
  <c r="J27" i="9"/>
  <c r="L27" i="9" s="1"/>
  <c r="F22" i="1" s="1"/>
  <c r="L398" i="46"/>
  <c r="J324" i="9"/>
  <c r="J608" i="11"/>
  <c r="J14" i="11"/>
  <c r="L14" i="11" s="1"/>
  <c r="G10" i="1" s="1"/>
  <c r="J17" i="11"/>
  <c r="L17" i="11" s="1"/>
  <c r="J31" i="9"/>
  <c r="L31" i="9" s="1"/>
  <c r="F26" i="1" s="1"/>
  <c r="J398" i="41"/>
  <c r="J398" i="46"/>
  <c r="L578" i="41"/>
  <c r="O135" i="6"/>
  <c r="Q530" i="2"/>
  <c r="R530" i="2" s="1"/>
  <c r="P526" i="2" s="1"/>
  <c r="H26" i="39" s="1"/>
  <c r="P531" i="2"/>
  <c r="R528" i="2"/>
  <c r="P524" i="2" s="1"/>
  <c r="P336" i="2"/>
  <c r="R333" i="2"/>
  <c r="P329" i="2" s="1"/>
  <c r="Q529" i="2"/>
  <c r="Q334" i="2"/>
  <c r="Q335" i="2"/>
  <c r="R335" i="2" s="1"/>
  <c r="P331" i="2" s="1"/>
  <c r="H24" i="39" s="1"/>
  <c r="P563" i="2"/>
  <c r="J20" i="2"/>
  <c r="L20" i="2" s="1"/>
  <c r="D17" i="1" s="1"/>
  <c r="J18" i="2"/>
  <c r="L18" i="2" s="1"/>
  <c r="D15" i="1" s="1"/>
  <c r="J20" i="7"/>
  <c r="L20" i="7" s="1"/>
  <c r="E17" i="1" s="1"/>
  <c r="J24" i="2"/>
  <c r="L24" i="2" s="1"/>
  <c r="D21" i="1" s="1"/>
  <c r="J23" i="2"/>
  <c r="L23" i="2" s="1"/>
  <c r="D20" i="1" s="1"/>
  <c r="J13" i="7"/>
  <c r="J28" i="7"/>
  <c r="L28" i="7" s="1"/>
  <c r="E25" i="1" s="1"/>
  <c r="J16" i="7"/>
  <c r="L16" i="7" s="1"/>
  <c r="E12" i="1" s="1"/>
  <c r="D80" i="6"/>
  <c r="N544" i="7"/>
  <c r="L34" i="7" s="1"/>
  <c r="J15" i="2"/>
  <c r="L15" i="2" s="1"/>
  <c r="D11" i="1" s="1"/>
  <c r="J21" i="7"/>
  <c r="L21" i="7" s="1"/>
  <c r="E18" i="1" s="1"/>
  <c r="J539" i="7"/>
  <c r="J27" i="2"/>
  <c r="L27" i="2" s="1"/>
  <c r="D24" i="1" s="1"/>
  <c r="J31" i="2"/>
  <c r="L31" i="2" s="1"/>
  <c r="D28" i="1" s="1"/>
  <c r="L539" i="7"/>
  <c r="N133" i="41"/>
  <c r="D249" i="6"/>
  <c r="AF249" i="6" s="1"/>
  <c r="J29" i="2"/>
  <c r="L29" i="2" s="1"/>
  <c r="D26" i="1" s="1"/>
  <c r="N195" i="2"/>
  <c r="J28" i="2"/>
  <c r="L28" i="2" s="1"/>
  <c r="D25" i="1" s="1"/>
  <c r="J16" i="2"/>
  <c r="L16" i="2" s="1"/>
  <c r="D12" i="1" s="1"/>
  <c r="J19" i="2"/>
  <c r="L19" i="2" s="1"/>
  <c r="D16" i="1" s="1"/>
  <c r="J22" i="2"/>
  <c r="L22" i="2" s="1"/>
  <c r="D19" i="1" s="1"/>
  <c r="J12" i="2"/>
  <c r="L12" i="2" s="1"/>
  <c r="D8" i="1" s="1"/>
  <c r="J25" i="2"/>
  <c r="L25" i="2" s="1"/>
  <c r="D22" i="1" s="1"/>
  <c r="J26" i="2"/>
  <c r="L26" i="2" s="1"/>
  <c r="D23" i="1" s="1"/>
  <c r="J21" i="2"/>
  <c r="L21" i="2" s="1"/>
  <c r="D18" i="1" s="1"/>
  <c r="J30" i="2"/>
  <c r="L30" i="2" s="1"/>
  <c r="D27" i="1" s="1"/>
  <c r="J190" i="2"/>
  <c r="J173" i="46"/>
  <c r="D196" i="6"/>
  <c r="P328" i="41"/>
  <c r="J128" i="41"/>
  <c r="L146" i="46"/>
  <c r="L173" i="46" s="1"/>
  <c r="J25" i="41"/>
  <c r="L25" i="41" s="1"/>
  <c r="I20" i="1" s="1"/>
  <c r="J18" i="41"/>
  <c r="L18" i="41" s="1"/>
  <c r="I15" i="1" s="1"/>
  <c r="D171" i="6"/>
  <c r="J29" i="41"/>
  <c r="L29" i="41" s="1"/>
  <c r="I24" i="1" s="1"/>
  <c r="J27" i="7"/>
  <c r="L27" i="7" s="1"/>
  <c r="E24" i="1" s="1"/>
  <c r="J26" i="7"/>
  <c r="L26" i="7" s="1"/>
  <c r="E23" i="1" s="1"/>
  <c r="L880" i="41"/>
  <c r="L893" i="41" s="1"/>
  <c r="J25" i="7"/>
  <c r="L25" i="7" s="1"/>
  <c r="E22" i="1" s="1"/>
  <c r="J19" i="7"/>
  <c r="L19" i="7" s="1"/>
  <c r="E16" i="1" s="1"/>
  <c r="J31" i="7"/>
  <c r="L31" i="7" s="1"/>
  <c r="E28" i="1" s="1"/>
  <c r="L266" i="7"/>
  <c r="J18" i="7"/>
  <c r="L18" i="7" s="1"/>
  <c r="E15" i="1" s="1"/>
  <c r="J30" i="7"/>
  <c r="L30" i="7" s="1"/>
  <c r="E27" i="1" s="1"/>
  <c r="J23" i="7"/>
  <c r="L23" i="7" s="1"/>
  <c r="E20" i="1" s="1"/>
  <c r="J15" i="7"/>
  <c r="L15" i="7" s="1"/>
  <c r="E11" i="1" s="1"/>
  <c r="J266" i="7"/>
  <c r="J22" i="7"/>
  <c r="L22" i="7" s="1"/>
  <c r="E19" i="1" s="1"/>
  <c r="J14" i="7"/>
  <c r="L14" i="7" s="1"/>
  <c r="E10" i="1" s="1"/>
  <c r="U84" i="6"/>
  <c r="J893" i="41"/>
  <c r="AF283" i="6"/>
  <c r="O306" i="6"/>
  <c r="AF306" i="6" s="1"/>
  <c r="J26" i="9"/>
  <c r="L26" i="9" s="1"/>
  <c r="F21" i="1" s="1"/>
  <c r="J31" i="46"/>
  <c r="L31" i="46" s="1"/>
  <c r="J26" i="1" s="1"/>
  <c r="P259" i="6"/>
  <c r="AF259" i="6" s="1"/>
  <c r="Q265" i="6"/>
  <c r="AF265" i="6" s="1"/>
  <c r="D55" i="6"/>
  <c r="J21" i="41"/>
  <c r="L21" i="41" s="1"/>
  <c r="I19" i="1" s="1"/>
  <c r="P329" i="41"/>
  <c r="G18" i="39" s="1"/>
  <c r="I18" i="39" s="1"/>
  <c r="N358" i="41"/>
  <c r="J12" i="31"/>
  <c r="L12" i="31" s="1"/>
  <c r="H8" i="1" s="1"/>
  <c r="L10" i="49"/>
  <c r="J22" i="9"/>
  <c r="L22" i="9" s="1"/>
  <c r="F18" i="1" s="1"/>
  <c r="J36" i="41"/>
  <c r="L36" i="41" s="1"/>
  <c r="I31" i="1" s="1"/>
  <c r="L128" i="41"/>
  <c r="J19" i="31"/>
  <c r="L19" i="31" s="1"/>
  <c r="H16" i="1" s="1"/>
  <c r="J18" i="31"/>
  <c r="L18" i="31" s="1"/>
  <c r="H15" i="1" s="1"/>
  <c r="J14" i="41"/>
  <c r="L14" i="41" s="1"/>
  <c r="I10" i="1" s="1"/>
  <c r="J33" i="41"/>
  <c r="L33" i="41" s="1"/>
  <c r="I28" i="1" s="1"/>
  <c r="J16" i="46"/>
  <c r="L16" i="46" s="1"/>
  <c r="J12" i="1" s="1"/>
  <c r="J24" i="9"/>
  <c r="L24" i="9" s="1"/>
  <c r="J34" i="41"/>
  <c r="L34" i="41" s="1"/>
  <c r="I29" i="1" s="1"/>
  <c r="J13" i="41"/>
  <c r="J578" i="41"/>
  <c r="J28" i="46"/>
  <c r="L28" i="46" s="1"/>
  <c r="J23" i="1" s="1"/>
  <c r="J17" i="31"/>
  <c r="L17" i="31" s="1"/>
  <c r="J33" i="31"/>
  <c r="L33" i="31" s="1"/>
  <c r="H28" i="1" s="1"/>
  <c r="L36" i="11"/>
  <c r="AF173" i="6" s="1"/>
  <c r="J10" i="41"/>
  <c r="L10" i="41" s="1"/>
  <c r="J13" i="31"/>
  <c r="J26" i="41"/>
  <c r="L26" i="41" s="1"/>
  <c r="I21" i="1" s="1"/>
  <c r="J353" i="41"/>
  <c r="L821" i="41"/>
  <c r="L848" i="41" s="1"/>
  <c r="J32" i="46"/>
  <c r="L32" i="46" s="1"/>
  <c r="J27" i="1" s="1"/>
  <c r="J20" i="46"/>
  <c r="L20" i="46" s="1"/>
  <c r="J17" i="1" s="1"/>
  <c r="J35" i="46"/>
  <c r="L35" i="46" s="1"/>
  <c r="J30" i="1" s="1"/>
  <c r="J30" i="31"/>
  <c r="L30" i="31" s="1"/>
  <c r="H25" i="1" s="1"/>
  <c r="L1028" i="46"/>
  <c r="J157" i="9"/>
  <c r="J35" i="41"/>
  <c r="L35" i="41" s="1"/>
  <c r="I30" i="1" s="1"/>
  <c r="I19" i="39"/>
  <c r="J803" i="41"/>
  <c r="J36" i="46"/>
  <c r="L36" i="46" s="1"/>
  <c r="J31" i="1" s="1"/>
  <c r="J23" i="31"/>
  <c r="L23" i="31" s="1"/>
  <c r="H14" i="1" s="1"/>
  <c r="J19" i="41"/>
  <c r="L19" i="41" s="1"/>
  <c r="I16" i="1" s="1"/>
  <c r="J22" i="41"/>
  <c r="L22" i="41" s="1"/>
  <c r="I18" i="1" s="1"/>
  <c r="J17" i="41"/>
  <c r="L17" i="41" s="1"/>
  <c r="L803" i="41"/>
  <c r="J37" i="46"/>
  <c r="L37" i="46" s="1"/>
  <c r="J32" i="1" s="1"/>
  <c r="J18" i="9"/>
  <c r="L18" i="9" s="1"/>
  <c r="F15" i="1" s="1"/>
  <c r="Q55" i="6"/>
  <c r="J31" i="41"/>
  <c r="L31" i="41" s="1"/>
  <c r="I26" i="1" s="1"/>
  <c r="J23" i="41"/>
  <c r="L23" i="41" s="1"/>
  <c r="I14" i="1" s="1"/>
  <c r="J15" i="41"/>
  <c r="L15" i="41" s="1"/>
  <c r="I11" i="1" s="1"/>
  <c r="L1073" i="41"/>
  <c r="L353" i="41"/>
  <c r="J26" i="46"/>
  <c r="L26" i="46" s="1"/>
  <c r="J21" i="1" s="1"/>
  <c r="J22" i="46"/>
  <c r="L22" i="46" s="1"/>
  <c r="J18" i="1" s="1"/>
  <c r="J12" i="46"/>
  <c r="L12" i="46" s="1"/>
  <c r="J8" i="1" s="1"/>
  <c r="J29" i="46"/>
  <c r="L29" i="46" s="1"/>
  <c r="J24" i="1" s="1"/>
  <c r="J25" i="46"/>
  <c r="L25" i="46" s="1"/>
  <c r="J20" i="1" s="1"/>
  <c r="J15" i="46"/>
  <c r="L15" i="46" s="1"/>
  <c r="J11" i="1" s="1"/>
  <c r="J10" i="46"/>
  <c r="L10" i="46" s="1"/>
  <c r="J1028" i="46"/>
  <c r="J31" i="31"/>
  <c r="L31" i="31" s="1"/>
  <c r="H26" i="1" s="1"/>
  <c r="J24" i="31"/>
  <c r="L24" i="31" s="1"/>
  <c r="H13" i="1" s="1"/>
  <c r="J25" i="31"/>
  <c r="L25" i="31" s="1"/>
  <c r="H20" i="1" s="1"/>
  <c r="J36" i="31"/>
  <c r="L36" i="31" s="1"/>
  <c r="H31" i="1" s="1"/>
  <c r="L516" i="31"/>
  <c r="J32" i="31"/>
  <c r="L32" i="31" s="1"/>
  <c r="H27" i="1" s="1"/>
  <c r="J521" i="31"/>
  <c r="L495" i="31"/>
  <c r="J28" i="9"/>
  <c r="L28" i="9" s="1"/>
  <c r="F23" i="1" s="1"/>
  <c r="J21" i="9"/>
  <c r="L21" i="9" s="1"/>
  <c r="F19" i="1" s="1"/>
  <c r="J14" i="9"/>
  <c r="L14" i="9" s="1"/>
  <c r="F10" i="1" s="1"/>
  <c r="J29" i="9"/>
  <c r="L29" i="9" s="1"/>
  <c r="F24" i="1" s="1"/>
  <c r="L951" i="2"/>
  <c r="L972" i="2" s="1"/>
  <c r="J30" i="41"/>
  <c r="L30" i="41" s="1"/>
  <c r="I25" i="1" s="1"/>
  <c r="J19" i="46"/>
  <c r="L19" i="46" s="1"/>
  <c r="J16" i="1" s="1"/>
  <c r="J893" i="46"/>
  <c r="L184" i="6"/>
  <c r="N526" i="31"/>
  <c r="L39" i="31" s="1"/>
  <c r="AF198" i="6" s="1"/>
  <c r="L512" i="31"/>
  <c r="J28" i="31"/>
  <c r="L28" i="31" s="1"/>
  <c r="H23" i="1" s="1"/>
  <c r="J27" i="41"/>
  <c r="L27" i="41" s="1"/>
  <c r="I22" i="1" s="1"/>
  <c r="J24" i="46"/>
  <c r="L24" i="46" s="1"/>
  <c r="J27" i="46"/>
  <c r="L27" i="46" s="1"/>
  <c r="J22" i="1" s="1"/>
  <c r="J23" i="46"/>
  <c r="L23" i="46" s="1"/>
  <c r="J14" i="1" s="1"/>
  <c r="J13" i="46"/>
  <c r="L13" i="46" s="1"/>
  <c r="L893" i="46"/>
  <c r="J22" i="31"/>
  <c r="L22" i="31" s="1"/>
  <c r="H18" i="1" s="1"/>
  <c r="J21" i="31"/>
  <c r="L21" i="31" s="1"/>
  <c r="H19" i="1" s="1"/>
  <c r="J10" i="31"/>
  <c r="L10" i="31" s="1"/>
  <c r="H6" i="1" s="1"/>
  <c r="L513" i="31"/>
  <c r="J29" i="31"/>
  <c r="L29" i="31" s="1"/>
  <c r="H24" i="1" s="1"/>
  <c r="L504" i="31"/>
  <c r="J20" i="31"/>
  <c r="L20" i="31" s="1"/>
  <c r="H17" i="1" s="1"/>
  <c r="Z196" i="6"/>
  <c r="AF194" i="6"/>
  <c r="L623" i="46"/>
  <c r="J34" i="46"/>
  <c r="L34" i="46" s="1"/>
  <c r="J29" i="1" s="1"/>
  <c r="J30" i="46"/>
  <c r="L30" i="46" s="1"/>
  <c r="J25" i="1" s="1"/>
  <c r="J18" i="46"/>
  <c r="L18" i="46" s="1"/>
  <c r="J15" i="1" s="1"/>
  <c r="J14" i="46"/>
  <c r="L14" i="46" s="1"/>
  <c r="J10" i="1" s="1"/>
  <c r="J623" i="46"/>
  <c r="J33" i="46"/>
  <c r="L33" i="46" s="1"/>
  <c r="J28" i="1" s="1"/>
  <c r="J21" i="46"/>
  <c r="L21" i="46" s="1"/>
  <c r="J19" i="1" s="1"/>
  <c r="J17" i="46"/>
  <c r="L17" i="46" s="1"/>
  <c r="N162" i="9"/>
  <c r="Q103" i="6"/>
  <c r="I43" i="39"/>
  <c r="AD270" i="6"/>
  <c r="AF251" i="6"/>
  <c r="L983" i="46"/>
  <c r="AF248" i="6"/>
  <c r="J24" i="41"/>
  <c r="L24" i="41" s="1"/>
  <c r="J20" i="41"/>
  <c r="L20" i="41" s="1"/>
  <c r="I17" i="1" s="1"/>
  <c r="J16" i="41"/>
  <c r="L16" i="41" s="1"/>
  <c r="I12" i="1" s="1"/>
  <c r="J12" i="41"/>
  <c r="L12" i="41" s="1"/>
  <c r="I8" i="1" s="1"/>
  <c r="J32" i="41"/>
  <c r="L32" i="41" s="1"/>
  <c r="I27" i="1" s="1"/>
  <c r="J848" i="41"/>
  <c r="L110" i="7"/>
  <c r="L157" i="9"/>
  <c r="J23" i="9"/>
  <c r="L23" i="9" s="1"/>
  <c r="F14" i="1" s="1"/>
  <c r="F6" i="1"/>
  <c r="J37" i="41"/>
  <c r="L37" i="41" s="1"/>
  <c r="I32" i="1" s="1"/>
  <c r="J28" i="41"/>
  <c r="L28" i="41" s="1"/>
  <c r="I23" i="1" s="1"/>
  <c r="J1073" i="41"/>
  <c r="AF253" i="6"/>
  <c r="J983" i="46"/>
  <c r="O270" i="6"/>
  <c r="AF267" i="6"/>
  <c r="AF247" i="6"/>
  <c r="L83" i="46"/>
  <c r="Z55" i="6"/>
  <c r="AF210" i="6"/>
  <c r="D234" i="6"/>
  <c r="AF209" i="6"/>
  <c r="Q234" i="6"/>
  <c r="L169" i="2"/>
  <c r="L190" i="2" s="1"/>
  <c r="H14" i="39"/>
  <c r="G14" i="39"/>
  <c r="I30" i="39"/>
  <c r="I16" i="39"/>
  <c r="I15" i="39"/>
  <c r="L150" i="2"/>
  <c r="G13" i="32"/>
  <c r="L543" i="2"/>
  <c r="G24" i="32"/>
  <c r="G27" i="32"/>
  <c r="L116" i="9"/>
  <c r="G14" i="32"/>
  <c r="L1432" i="9"/>
  <c r="G38" i="32"/>
  <c r="L1473" i="9"/>
  <c r="G30" i="32"/>
  <c r="K10" i="2"/>
  <c r="K32" i="2" s="1"/>
  <c r="L617" i="7"/>
  <c r="G26" i="32"/>
  <c r="L75" i="11"/>
  <c r="G28" i="32"/>
  <c r="L231" i="2"/>
  <c r="G25" i="32"/>
  <c r="L198" i="9"/>
  <c r="G36" i="32"/>
  <c r="J150" i="2"/>
  <c r="G33" i="32"/>
  <c r="L348" i="2"/>
  <c r="G22" i="32"/>
  <c r="G34" i="32"/>
  <c r="J10" i="7"/>
  <c r="L10" i="7" s="1"/>
  <c r="O35" i="1" l="1"/>
  <c r="R35" i="1" s="1"/>
  <c r="N39" i="1"/>
  <c r="O39" i="1" s="1"/>
  <c r="O38" i="1"/>
  <c r="F46" i="5" s="1"/>
  <c r="O37" i="1"/>
  <c r="R37" i="1" s="1"/>
  <c r="O36" i="1"/>
  <c r="F44" i="5" s="1"/>
  <c r="N33" i="1"/>
  <c r="O33" i="1" s="1"/>
  <c r="M6" i="1"/>
  <c r="M41" i="1" s="1"/>
  <c r="L45" i="53"/>
  <c r="L49" i="53" s="1"/>
  <c r="N32" i="1"/>
  <c r="N8" i="1"/>
  <c r="O8" i="1" s="1"/>
  <c r="N30" i="1"/>
  <c r="N17" i="1"/>
  <c r="N20" i="1"/>
  <c r="N10" i="1"/>
  <c r="N19" i="1"/>
  <c r="N14" i="1"/>
  <c r="N31" i="1"/>
  <c r="O31" i="1" s="1"/>
  <c r="N23" i="1"/>
  <c r="O23" i="1" s="1"/>
  <c r="N16" i="1"/>
  <c r="N26" i="1"/>
  <c r="N28" i="1"/>
  <c r="N11" i="1"/>
  <c r="N27" i="1"/>
  <c r="N25" i="1"/>
  <c r="O25" i="1" s="1"/>
  <c r="N18" i="1"/>
  <c r="N21" i="1"/>
  <c r="N22" i="1"/>
  <c r="N12" i="1"/>
  <c r="N24" i="1"/>
  <c r="N15" i="1"/>
  <c r="N29" i="1"/>
  <c r="P680" i="2"/>
  <c r="L699" i="2"/>
  <c r="L36" i="9"/>
  <c r="L39" i="9" s="1"/>
  <c r="L34" i="2"/>
  <c r="Q59" i="9"/>
  <c r="R59" i="9" s="1"/>
  <c r="P55" i="9" s="1"/>
  <c r="P380" i="41"/>
  <c r="L10" i="2"/>
  <c r="P681" i="2"/>
  <c r="G40" i="39" s="1"/>
  <c r="I40" i="39" s="1"/>
  <c r="P25" i="2"/>
  <c r="O55" i="6"/>
  <c r="C21" i="35" s="1"/>
  <c r="L40" i="46"/>
  <c r="AF272" i="6" s="1"/>
  <c r="J201" i="50"/>
  <c r="L195" i="50"/>
  <c r="L201" i="50" s="1"/>
  <c r="L40" i="49"/>
  <c r="AF308" i="6" s="1"/>
  <c r="AF310" i="6" s="1"/>
  <c r="AF86" i="6"/>
  <c r="J39" i="50"/>
  <c r="L39" i="50" s="1"/>
  <c r="L34" i="1" s="1"/>
  <c r="N34" i="1" s="1"/>
  <c r="L75" i="9"/>
  <c r="J9" i="1"/>
  <c r="L38" i="49"/>
  <c r="Q184" i="9"/>
  <c r="AD5" i="6"/>
  <c r="P1040" i="2"/>
  <c r="Q1038" i="2"/>
  <c r="AF103" i="6"/>
  <c r="Q135" i="6"/>
  <c r="Q1039" i="2"/>
  <c r="R1039" i="2" s="1"/>
  <c r="P1035" i="2" s="1"/>
  <c r="H34" i="39" s="1"/>
  <c r="Y55" i="6"/>
  <c r="Y135" i="6"/>
  <c r="I25" i="39"/>
  <c r="Q570" i="2"/>
  <c r="Q1374" i="9"/>
  <c r="R1374" i="9" s="1"/>
  <c r="P1370" i="9" s="1"/>
  <c r="G33" i="39" s="1"/>
  <c r="L84" i="6"/>
  <c r="P61" i="9"/>
  <c r="P1376" i="9"/>
  <c r="Q60" i="9"/>
  <c r="R60" i="9" s="1"/>
  <c r="P56" i="9" s="1"/>
  <c r="AF75" i="6"/>
  <c r="R58" i="9"/>
  <c r="P54" i="9" s="1"/>
  <c r="Q224" i="11"/>
  <c r="R224" i="11" s="1"/>
  <c r="P220" i="11" s="1"/>
  <c r="H29" i="39" s="1"/>
  <c r="Y171" i="6"/>
  <c r="P225" i="11"/>
  <c r="U234" i="6"/>
  <c r="U7" i="6" s="1"/>
  <c r="C28" i="10" s="1"/>
  <c r="L135" i="6"/>
  <c r="L83" i="49"/>
  <c r="L398" i="41"/>
  <c r="L239" i="11"/>
  <c r="L55" i="6"/>
  <c r="Y234" i="6"/>
  <c r="J38" i="49"/>
  <c r="P171" i="6"/>
  <c r="R548" i="31"/>
  <c r="P543" i="31"/>
  <c r="H37" i="39" s="1"/>
  <c r="I37" i="39" s="1"/>
  <c r="H20" i="39"/>
  <c r="K6" i="1"/>
  <c r="K41" i="1" s="1"/>
  <c r="L97" i="50"/>
  <c r="R219" i="2"/>
  <c r="P213" i="2"/>
  <c r="G27" i="39" s="1"/>
  <c r="I27" i="39" s="1"/>
  <c r="L13" i="1"/>
  <c r="Q548" i="31"/>
  <c r="P20" i="31" s="1"/>
  <c r="Q219" i="2"/>
  <c r="L10" i="50"/>
  <c r="Q379" i="41"/>
  <c r="R379" i="41" s="1"/>
  <c r="P375" i="41" s="1"/>
  <c r="H23" i="39" s="1"/>
  <c r="R1079" i="2"/>
  <c r="P1074" i="2"/>
  <c r="H35" i="39" s="1"/>
  <c r="I35" i="39" s="1"/>
  <c r="P1371" i="9"/>
  <c r="H33" i="39" s="1"/>
  <c r="R182" i="9"/>
  <c r="Q1079" i="2"/>
  <c r="R328" i="31"/>
  <c r="P322" i="31"/>
  <c r="Q605" i="7"/>
  <c r="P21" i="7" s="1"/>
  <c r="Q609" i="2"/>
  <c r="Q196" i="6"/>
  <c r="AF189" i="6"/>
  <c r="Q270" i="6"/>
  <c r="G28" i="39"/>
  <c r="P219" i="11"/>
  <c r="R609" i="2"/>
  <c r="P604" i="2"/>
  <c r="H42" i="39" s="1"/>
  <c r="I42" i="39" s="1"/>
  <c r="R604" i="7"/>
  <c r="P234" i="6"/>
  <c r="R377" i="41"/>
  <c r="P373" i="41" s="1"/>
  <c r="G13" i="1"/>
  <c r="AF108" i="6"/>
  <c r="P135" i="6"/>
  <c r="R378" i="41"/>
  <c r="P374" i="41" s="1"/>
  <c r="P270" i="6"/>
  <c r="Q336" i="2"/>
  <c r="Q531" i="2"/>
  <c r="R529" i="2"/>
  <c r="P525" i="2" s="1"/>
  <c r="G26" i="39" s="1"/>
  <c r="I26" i="39" s="1"/>
  <c r="R570" i="2"/>
  <c r="R334" i="2"/>
  <c r="P330" i="2" s="1"/>
  <c r="AF80" i="6"/>
  <c r="D84" i="6"/>
  <c r="D270" i="6"/>
  <c r="L40" i="41"/>
  <c r="AF236" i="6" s="1"/>
  <c r="I14" i="39"/>
  <c r="F13" i="1"/>
  <c r="I13" i="1"/>
  <c r="J13" i="1"/>
  <c r="J38" i="46"/>
  <c r="L521" i="31"/>
  <c r="AF184" i="6"/>
  <c r="L196" i="6"/>
  <c r="J38" i="41"/>
  <c r="J6" i="1"/>
  <c r="I6" i="1"/>
  <c r="J37" i="31"/>
  <c r="G42" i="32"/>
  <c r="T6" i="1" s="1"/>
  <c r="E6" i="1"/>
  <c r="F43" i="5" l="1"/>
  <c r="N43" i="5" s="1"/>
  <c r="R38" i="1"/>
  <c r="R36" i="1"/>
  <c r="F45" i="5"/>
  <c r="G45" i="5" s="1"/>
  <c r="R39" i="1"/>
  <c r="F47" i="5"/>
  <c r="M47" i="5" s="1"/>
  <c r="F41" i="5"/>
  <c r="M41" i="5" s="1"/>
  <c r="R33" i="1"/>
  <c r="N13" i="1"/>
  <c r="O17" i="1"/>
  <c r="F18" i="5" s="1"/>
  <c r="O29" i="1"/>
  <c r="F37" i="5" s="1"/>
  <c r="O24" i="1"/>
  <c r="F27" i="5" s="1"/>
  <c r="O11" i="1"/>
  <c r="F23" i="5" s="1"/>
  <c r="O15" i="1"/>
  <c r="F22" i="5" s="1"/>
  <c r="O34" i="1"/>
  <c r="F42" i="5" s="1"/>
  <c r="N42" i="5" s="1"/>
  <c r="O21" i="1"/>
  <c r="F32" i="5" s="1"/>
  <c r="O20" i="1"/>
  <c r="R20" i="1" s="1"/>
  <c r="O12" i="1"/>
  <c r="R12" i="1" s="1"/>
  <c r="O28" i="1"/>
  <c r="R28" i="1" s="1"/>
  <c r="O30" i="1"/>
  <c r="R30" i="1" s="1"/>
  <c r="O19" i="1"/>
  <c r="F15" i="5" s="1"/>
  <c r="O22" i="1"/>
  <c r="F9" i="5" s="1"/>
  <c r="O26" i="1"/>
  <c r="F20" i="5" s="1"/>
  <c r="O14" i="1"/>
  <c r="R14" i="1" s="1"/>
  <c r="O32" i="1"/>
  <c r="F40" i="5" s="1"/>
  <c r="M40" i="5" s="1"/>
  <c r="O27" i="1"/>
  <c r="F31" i="5" s="1"/>
  <c r="O16" i="1"/>
  <c r="F8" i="5" s="1"/>
  <c r="O10" i="1"/>
  <c r="F36" i="5" s="1"/>
  <c r="O18" i="1"/>
  <c r="F14" i="5" s="1"/>
  <c r="AF137" i="6"/>
  <c r="F21" i="5"/>
  <c r="H21" i="39"/>
  <c r="J45" i="50"/>
  <c r="L42" i="49"/>
  <c r="G21" i="39"/>
  <c r="L38" i="46"/>
  <c r="L42" i="46" s="1"/>
  <c r="F33" i="5"/>
  <c r="I33" i="5" s="1"/>
  <c r="R25" i="1"/>
  <c r="J41" i="1"/>
  <c r="C36" i="35"/>
  <c r="C37" i="10"/>
  <c r="Q1040" i="2"/>
  <c r="P20" i="2" s="1"/>
  <c r="R1038" i="2"/>
  <c r="R1040" i="2" s="1"/>
  <c r="AF55" i="6"/>
  <c r="AF171" i="6"/>
  <c r="AF175" i="6" s="1"/>
  <c r="R61" i="9"/>
  <c r="I33" i="39"/>
  <c r="Q1376" i="9"/>
  <c r="R1376" i="9"/>
  <c r="P20" i="7"/>
  <c r="AF84" i="6"/>
  <c r="AF88" i="6" s="1"/>
  <c r="R225" i="11"/>
  <c r="Q61" i="9"/>
  <c r="Q225" i="11"/>
  <c r="P22" i="11" s="1"/>
  <c r="C31" i="35"/>
  <c r="L7" i="6"/>
  <c r="L5" i="6" s="1"/>
  <c r="AF234" i="6"/>
  <c r="AF238" i="6" s="1"/>
  <c r="P7" i="6"/>
  <c r="C22" i="35" s="1"/>
  <c r="Q7" i="6"/>
  <c r="C23" i="35" s="1"/>
  <c r="G44" i="5"/>
  <c r="M44" i="5"/>
  <c r="N44" i="5"/>
  <c r="I44" i="5"/>
  <c r="J44" i="5" s="1"/>
  <c r="K44" i="5" s="1"/>
  <c r="D7" i="6"/>
  <c r="M46" i="5"/>
  <c r="I46" i="5"/>
  <c r="J46" i="5" s="1"/>
  <c r="K46" i="5" s="1"/>
  <c r="G46" i="5"/>
  <c r="N46" i="5"/>
  <c r="I43" i="5"/>
  <c r="J43" i="5" s="1"/>
  <c r="K43" i="5" s="1"/>
  <c r="Q380" i="41"/>
  <c r="P20" i="41" s="1"/>
  <c r="P22" i="31"/>
  <c r="L45" i="50"/>
  <c r="L49" i="50" s="1"/>
  <c r="L6" i="1"/>
  <c r="L41" i="1" s="1"/>
  <c r="C33" i="10"/>
  <c r="Z5" i="6"/>
  <c r="G23" i="39"/>
  <c r="I23" i="39" s="1"/>
  <c r="M53" i="39" s="1"/>
  <c r="R380" i="41"/>
  <c r="R184" i="9"/>
  <c r="P178" i="9"/>
  <c r="G36" i="39" s="1"/>
  <c r="I36" i="39" s="1"/>
  <c r="C32" i="35"/>
  <c r="G20" i="39"/>
  <c r="I20" i="39" s="1"/>
  <c r="M52" i="39" s="1"/>
  <c r="P21" i="31"/>
  <c r="AF196" i="6"/>
  <c r="AF200" i="6" s="1"/>
  <c r="G29" i="39"/>
  <c r="I29" i="39" s="1"/>
  <c r="M51" i="39" s="1"/>
  <c r="R605" i="7"/>
  <c r="P600" i="7"/>
  <c r="AF135" i="6"/>
  <c r="AF7" i="6" s="1"/>
  <c r="AF270" i="6"/>
  <c r="AF274" i="6" s="1"/>
  <c r="O5" i="6"/>
  <c r="C22" i="10"/>
  <c r="R531" i="2"/>
  <c r="G24" i="39"/>
  <c r="R336" i="2"/>
  <c r="C27" i="35"/>
  <c r="U5" i="6"/>
  <c r="R31" i="1"/>
  <c r="F39" i="5"/>
  <c r="I39" i="5" s="1"/>
  <c r="J39" i="5" s="1"/>
  <c r="F29" i="5"/>
  <c r="R23" i="1"/>
  <c r="D6" i="1"/>
  <c r="J32" i="2"/>
  <c r="J34" i="11"/>
  <c r="J34" i="9"/>
  <c r="J32" i="7"/>
  <c r="G44" i="32"/>
  <c r="G43" i="5" l="1"/>
  <c r="M43" i="5"/>
  <c r="P22" i="2"/>
  <c r="P21" i="41"/>
  <c r="M45" i="5"/>
  <c r="N45" i="5"/>
  <c r="I45" i="5"/>
  <c r="J45" i="5" s="1"/>
  <c r="K45" i="5" s="1"/>
  <c r="I47" i="5"/>
  <c r="J47" i="5" s="1"/>
  <c r="K47" i="5" s="1"/>
  <c r="N47" i="5"/>
  <c r="G47" i="5"/>
  <c r="G41" i="5"/>
  <c r="N41" i="5"/>
  <c r="F38" i="5"/>
  <c r="I38" i="5" s="1"/>
  <c r="J38" i="5" s="1"/>
  <c r="K38" i="5" s="1"/>
  <c r="N6" i="1"/>
  <c r="U6" i="1" s="1"/>
  <c r="I41" i="5"/>
  <c r="J41" i="5" s="1"/>
  <c r="K41" i="5" s="1"/>
  <c r="R22" i="1"/>
  <c r="F30" i="5"/>
  <c r="G30" i="5" s="1"/>
  <c r="R15" i="1"/>
  <c r="R27" i="1"/>
  <c r="R17" i="1"/>
  <c r="R21" i="1"/>
  <c r="F28" i="5"/>
  <c r="N28" i="5" s="1"/>
  <c r="R24" i="1"/>
  <c r="R10" i="1"/>
  <c r="R26" i="1"/>
  <c r="I36" i="5"/>
  <c r="J36" i="5" s="1"/>
  <c r="G36" i="5"/>
  <c r="N36" i="5"/>
  <c r="M36" i="5"/>
  <c r="I32" i="5"/>
  <c r="J32" i="5" s="1"/>
  <c r="G32" i="5"/>
  <c r="N32" i="5"/>
  <c r="M32" i="5"/>
  <c r="G27" i="5"/>
  <c r="N27" i="5"/>
  <c r="I27" i="5"/>
  <c r="J27" i="5" s="1"/>
  <c r="M27" i="5"/>
  <c r="N20" i="5"/>
  <c r="M20" i="5"/>
  <c r="G20" i="5"/>
  <c r="I20" i="5"/>
  <c r="J20" i="5" s="1"/>
  <c r="M37" i="5"/>
  <c r="G37" i="5"/>
  <c r="I37" i="5"/>
  <c r="J37" i="5" s="1"/>
  <c r="N37" i="5"/>
  <c r="I31" i="5"/>
  <c r="J31" i="5" s="1"/>
  <c r="N31" i="5"/>
  <c r="M31" i="5"/>
  <c r="G31" i="5"/>
  <c r="F12" i="5"/>
  <c r="N12" i="5" s="1"/>
  <c r="N9" i="5"/>
  <c r="F10" i="5"/>
  <c r="M10" i="5" s="1"/>
  <c r="F13" i="5"/>
  <c r="N13" i="5" s="1"/>
  <c r="F11" i="5"/>
  <c r="N11" i="5" s="1"/>
  <c r="M9" i="5"/>
  <c r="I9" i="5"/>
  <c r="J9" i="5" s="1"/>
  <c r="G9" i="5"/>
  <c r="I22" i="5"/>
  <c r="J22" i="5" s="1"/>
  <c r="K22" i="5" s="1"/>
  <c r="M22" i="5"/>
  <c r="N22" i="5"/>
  <c r="G22" i="5"/>
  <c r="M18" i="5"/>
  <c r="I18" i="5"/>
  <c r="J18" i="5" s="1"/>
  <c r="G18" i="5"/>
  <c r="N18" i="5"/>
  <c r="N14" i="5"/>
  <c r="M14" i="5"/>
  <c r="G14" i="5"/>
  <c r="I14" i="5"/>
  <c r="J14" i="5" s="1"/>
  <c r="R18" i="1"/>
  <c r="R16" i="1"/>
  <c r="R32" i="1"/>
  <c r="R19" i="1"/>
  <c r="R34" i="1"/>
  <c r="R11" i="1"/>
  <c r="O13" i="1"/>
  <c r="F25" i="5" s="1"/>
  <c r="F19" i="5"/>
  <c r="G19" i="5" s="1"/>
  <c r="R29" i="1"/>
  <c r="F26" i="5"/>
  <c r="P22" i="9"/>
  <c r="M42" i="5"/>
  <c r="G42" i="5"/>
  <c r="I42" i="5"/>
  <c r="J42" i="5" s="1"/>
  <c r="K42" i="5" s="1"/>
  <c r="M21" i="5"/>
  <c r="I21" i="5"/>
  <c r="J21" i="5" s="1"/>
  <c r="G21" i="5"/>
  <c r="N21" i="5"/>
  <c r="R8" i="1"/>
  <c r="P21" i="9"/>
  <c r="I21" i="39"/>
  <c r="M50" i="39" s="1"/>
  <c r="C11" i="10"/>
  <c r="AF11" i="6"/>
  <c r="AF139" i="6"/>
  <c r="M33" i="5"/>
  <c r="N33" i="5"/>
  <c r="G33" i="5"/>
  <c r="P1034" i="2"/>
  <c r="G34" i="39" s="1"/>
  <c r="I34" i="39" s="1"/>
  <c r="P20" i="9"/>
  <c r="P20" i="11"/>
  <c r="P21" i="11"/>
  <c r="N51" i="39" s="1"/>
  <c r="O51" i="39" s="1"/>
  <c r="C18" i="35"/>
  <c r="C32" i="10"/>
  <c r="Y5" i="6"/>
  <c r="C19" i="10"/>
  <c r="P22" i="41"/>
  <c r="P24" i="31"/>
  <c r="P26" i="31" s="1"/>
  <c r="G38" i="5"/>
  <c r="N52" i="39"/>
  <c r="O52" i="39" s="1"/>
  <c r="L13" i="31"/>
  <c r="H9" i="1" s="1"/>
  <c r="L11" i="31"/>
  <c r="N38" i="5"/>
  <c r="C24" i="10"/>
  <c r="Q5" i="6"/>
  <c r="H28" i="39"/>
  <c r="P22" i="7"/>
  <c r="C23" i="10"/>
  <c r="P5" i="6"/>
  <c r="I24" i="39"/>
  <c r="C11" i="35"/>
  <c r="D5" i="6"/>
  <c r="G40" i="5"/>
  <c r="M39" i="5"/>
  <c r="G39" i="5"/>
  <c r="I40" i="5"/>
  <c r="J40" i="5" s="1"/>
  <c r="N40" i="5"/>
  <c r="N39" i="5"/>
  <c r="M29" i="5"/>
  <c r="I29" i="5"/>
  <c r="N29" i="5"/>
  <c r="G29" i="5"/>
  <c r="J33" i="5"/>
  <c r="M8" i="5"/>
  <c r="K39" i="5"/>
  <c r="N23" i="5"/>
  <c r="G15" i="5"/>
  <c r="N15" i="5"/>
  <c r="G23" i="5"/>
  <c r="I23" i="5"/>
  <c r="I15" i="5"/>
  <c r="M15" i="5"/>
  <c r="M23" i="5"/>
  <c r="G8" i="5"/>
  <c r="I8" i="5"/>
  <c r="N8" i="5"/>
  <c r="L11" i="41" l="1"/>
  <c r="I7" i="1" s="1"/>
  <c r="G13" i="5"/>
  <c r="M38" i="5"/>
  <c r="M30" i="5"/>
  <c r="I30" i="5"/>
  <c r="J30" i="5" s="1"/>
  <c r="N30" i="5"/>
  <c r="I13" i="5"/>
  <c r="J13" i="5" s="1"/>
  <c r="I12" i="5"/>
  <c r="J12" i="5" s="1"/>
  <c r="G28" i="5"/>
  <c r="I11" i="5"/>
  <c r="J11" i="5" s="1"/>
  <c r="I28" i="5"/>
  <c r="J28" i="5" s="1"/>
  <c r="R13" i="1"/>
  <c r="M13" i="5"/>
  <c r="G12" i="5"/>
  <c r="G11" i="5"/>
  <c r="N19" i="5"/>
  <c r="I19" i="5"/>
  <c r="J19" i="5" s="1"/>
  <c r="M28" i="5"/>
  <c r="M12" i="5"/>
  <c r="M11" i="5"/>
  <c r="G10" i="5"/>
  <c r="N26" i="5"/>
  <c r="G26" i="5"/>
  <c r="M26" i="5"/>
  <c r="I26" i="5"/>
  <c r="J26" i="5" s="1"/>
  <c r="K26" i="5" s="1"/>
  <c r="N10" i="5"/>
  <c r="I10" i="5"/>
  <c r="J10" i="5" s="1"/>
  <c r="M19" i="5"/>
  <c r="P21" i="2"/>
  <c r="L11" i="2" s="1"/>
  <c r="D7" i="1" s="1"/>
  <c r="P24" i="9"/>
  <c r="P27" i="9" s="1"/>
  <c r="L11" i="9"/>
  <c r="N50" i="39" s="1"/>
  <c r="O50" i="39" s="1"/>
  <c r="L13" i="9"/>
  <c r="F9" i="1" s="1"/>
  <c r="AF12" i="6"/>
  <c r="AF5" i="6"/>
  <c r="AH5" i="6" s="1"/>
  <c r="AH9" i="6" s="1"/>
  <c r="C39" i="10"/>
  <c r="D11" i="10" s="1"/>
  <c r="G54" i="39"/>
  <c r="G56" i="39" s="1"/>
  <c r="L13" i="11"/>
  <c r="G9" i="1" s="1"/>
  <c r="C38" i="35"/>
  <c r="L11" i="11"/>
  <c r="G7" i="1" s="1"/>
  <c r="P24" i="11"/>
  <c r="P26" i="11" s="1"/>
  <c r="L13" i="41"/>
  <c r="I9" i="1" s="1"/>
  <c r="I41" i="1" s="1"/>
  <c r="N53" i="39"/>
  <c r="O53" i="39" s="1"/>
  <c r="P24" i="41"/>
  <c r="P26" i="41" s="1"/>
  <c r="H7" i="1"/>
  <c r="H41" i="1" s="1"/>
  <c r="L37" i="31"/>
  <c r="L41" i="31" s="1"/>
  <c r="H54" i="39"/>
  <c r="H56" i="39" s="1"/>
  <c r="I28" i="39"/>
  <c r="M49" i="39" s="1"/>
  <c r="L13" i="7"/>
  <c r="E9" i="1" s="1"/>
  <c r="L11" i="7"/>
  <c r="P24" i="7"/>
  <c r="P26" i="7" s="1"/>
  <c r="N49" i="39"/>
  <c r="M48" i="39"/>
  <c r="K37" i="5"/>
  <c r="K40" i="5"/>
  <c r="I25" i="5"/>
  <c r="J25" i="5" s="1"/>
  <c r="J29" i="5"/>
  <c r="K29" i="5" s="1"/>
  <c r="M25" i="5"/>
  <c r="N25" i="5"/>
  <c r="G25" i="5"/>
  <c r="J15" i="5"/>
  <c r="K9" i="5"/>
  <c r="K32" i="5"/>
  <c r="K20" i="5"/>
  <c r="K36" i="5"/>
  <c r="K18" i="5"/>
  <c r="K27" i="5"/>
  <c r="K31" i="5"/>
  <c r="K33" i="5"/>
  <c r="K21" i="5"/>
  <c r="K14" i="5"/>
  <c r="J8" i="5"/>
  <c r="J23" i="5"/>
  <c r="R6" i="1"/>
  <c r="D34" i="35" l="1"/>
  <c r="D12" i="35"/>
  <c r="D12" i="10"/>
  <c r="N48" i="39"/>
  <c r="N54" i="39" s="1"/>
  <c r="P24" i="2"/>
  <c r="P26" i="2" s="1"/>
  <c r="L13" i="2"/>
  <c r="D9" i="1" s="1"/>
  <c r="D11" i="35"/>
  <c r="F7" i="1"/>
  <c r="F41" i="1" s="1"/>
  <c r="L34" i="9"/>
  <c r="L41" i="9" s="1"/>
  <c r="G41" i="1"/>
  <c r="L34" i="11"/>
  <c r="L38" i="11" s="1"/>
  <c r="D24" i="35"/>
  <c r="D21" i="35"/>
  <c r="D15" i="35"/>
  <c r="D27" i="35"/>
  <c r="D30" i="35"/>
  <c r="D33" i="35"/>
  <c r="D36" i="35"/>
  <c r="D9" i="35"/>
  <c r="D31" i="35"/>
  <c r="D13" i="35"/>
  <c r="D23" i="35"/>
  <c r="D17" i="35"/>
  <c r="D32" i="35"/>
  <c r="D10" i="35"/>
  <c r="D18" i="35"/>
  <c r="D35" i="35"/>
  <c r="D22" i="35"/>
  <c r="D14" i="35"/>
  <c r="D25" i="35"/>
  <c r="D28" i="35"/>
  <c r="D19" i="35"/>
  <c r="D26" i="35"/>
  <c r="D29" i="35"/>
  <c r="D16" i="35"/>
  <c r="D20" i="35"/>
  <c r="L38" i="41"/>
  <c r="L42" i="41" s="1"/>
  <c r="D34" i="10"/>
  <c r="D35" i="10"/>
  <c r="D33" i="10"/>
  <c r="I54" i="39"/>
  <c r="T7" i="1" s="1"/>
  <c r="O49" i="39"/>
  <c r="E7" i="1"/>
  <c r="E41" i="1" s="1"/>
  <c r="L32" i="7"/>
  <c r="L36" i="7" s="1"/>
  <c r="M54" i="39"/>
  <c r="K23" i="5"/>
  <c r="K8" i="5"/>
  <c r="K28" i="5"/>
  <c r="K10" i="5"/>
  <c r="K25" i="5"/>
  <c r="K12" i="5"/>
  <c r="K19" i="5"/>
  <c r="K15" i="5"/>
  <c r="K30" i="5"/>
  <c r="K13" i="5"/>
  <c r="K11" i="5"/>
  <c r="N7" i="1" l="1"/>
  <c r="D41" i="1"/>
  <c r="N9" i="1"/>
  <c r="O48" i="39"/>
  <c r="O54" i="39" s="1"/>
  <c r="L32" i="2"/>
  <c r="D38" i="35"/>
  <c r="I56" i="39"/>
  <c r="O9" i="1" l="1"/>
  <c r="F17" i="5" s="1"/>
  <c r="N41" i="1"/>
  <c r="H39" i="10" s="1"/>
  <c r="U7" i="1"/>
  <c r="R9" i="1" l="1"/>
  <c r="I17" i="5"/>
  <c r="J17" i="5" s="1"/>
  <c r="M17" i="5"/>
  <c r="N17" i="5"/>
  <c r="G17" i="5"/>
  <c r="G49" i="1"/>
  <c r="G53" i="1" s="1"/>
  <c r="O53" i="1" s="1"/>
  <c r="I39" i="10"/>
  <c r="D10" i="10"/>
  <c r="D36" i="10"/>
  <c r="D29" i="10"/>
  <c r="D25" i="10"/>
  <c r="D23" i="10"/>
  <c r="D19" i="10"/>
  <c r="D17" i="10"/>
  <c r="D15" i="10"/>
  <c r="D13" i="10"/>
  <c r="D37" i="10"/>
  <c r="D32" i="10"/>
  <c r="D30" i="10"/>
  <c r="D28" i="10"/>
  <c r="D26" i="10"/>
  <c r="D24" i="10"/>
  <c r="D22" i="10"/>
  <c r="D20" i="10"/>
  <c r="D18" i="10"/>
  <c r="D16" i="10"/>
  <c r="D14" i="10"/>
  <c r="D9" i="10"/>
  <c r="D31" i="10"/>
  <c r="D27" i="10"/>
  <c r="D21" i="10"/>
  <c r="D39" i="10" l="1"/>
  <c r="K17" i="5"/>
  <c r="G38" i="35"/>
  <c r="H38" i="35" s="1"/>
  <c r="L38" i="2"/>
  <c r="L40" i="2" s="1"/>
  <c r="F6" i="5" l="1"/>
  <c r="R53" i="1"/>
  <c r="AF57" i="6"/>
  <c r="AF59" i="6" s="1"/>
  <c r="M6" i="5" l="1"/>
  <c r="N6" i="5"/>
  <c r="G6" i="5"/>
  <c r="I6" i="5"/>
  <c r="J6" i="5" l="1"/>
  <c r="K6" i="5" l="1"/>
</calcChain>
</file>

<file path=xl/comments1.xml><?xml version="1.0" encoding="utf-8"?>
<comments xmlns="http://schemas.openxmlformats.org/spreadsheetml/2006/main">
  <authors>
    <author>jhaselhorst</author>
  </authors>
  <commentList>
    <comment ref="B3" authorId="0">
      <text>
        <r>
          <rPr>
            <b/>
            <sz val="8"/>
            <color indexed="81"/>
            <rFont val="Tahoma"/>
            <family val="2"/>
          </rPr>
          <t>jhaselhorst:</t>
        </r>
        <r>
          <rPr>
            <sz val="8"/>
            <color indexed="81"/>
            <rFont val="Tahoma"/>
            <family val="2"/>
          </rPr>
          <t xml:space="preserve">
Effective 6/1/12…no longer billed to PJM.  Now billed to CIN.</t>
        </r>
      </text>
    </comment>
    <comment ref="P12" authorId="0">
      <text>
        <r>
          <rPr>
            <b/>
            <sz val="8"/>
            <color indexed="81"/>
            <rFont val="Tahoma"/>
            <family val="2"/>
          </rPr>
          <t xml:space="preserve">jhaselhorst:
</t>
        </r>
        <r>
          <rPr>
            <sz val="8"/>
            <color indexed="81"/>
            <rFont val="Tahoma"/>
            <family val="2"/>
          </rPr>
          <t>Effective 6/1/12…no longer billed to PJM.  Now billed to CIN.</t>
        </r>
      </text>
    </comment>
    <comment ref="P13" authorId="0">
      <text>
        <r>
          <rPr>
            <b/>
            <sz val="8"/>
            <color indexed="81"/>
            <rFont val="Tahoma"/>
            <family val="2"/>
          </rPr>
          <t>jhaselhorst:</t>
        </r>
        <r>
          <rPr>
            <sz val="8"/>
            <color indexed="81"/>
            <rFont val="Tahoma"/>
            <family val="2"/>
          </rPr>
          <t xml:space="preserve">
Effective 6/1/12…no longer billed to PJM.  Now billed to CIN.</t>
        </r>
      </text>
    </comment>
    <comment ref="N15" authorId="0">
      <text>
        <r>
          <rPr>
            <b/>
            <sz val="8"/>
            <color indexed="81"/>
            <rFont val="Tahoma"/>
            <family val="2"/>
          </rPr>
          <t>jhaselhorst:</t>
        </r>
        <r>
          <rPr>
            <sz val="8"/>
            <color indexed="81"/>
            <rFont val="Tahoma"/>
            <family val="2"/>
          </rPr>
          <t xml:space="preserve">
Effective 6/1/12…no longer billed to PJM.  Now billed to CIN.</t>
        </r>
      </text>
    </comment>
  </commentList>
</comments>
</file>

<file path=xl/comments2.xml><?xml version="1.0" encoding="utf-8"?>
<comments xmlns="http://schemas.openxmlformats.org/spreadsheetml/2006/main">
  <authors>
    <author>Heidi Roy</author>
  </authors>
  <commentList>
    <comment ref="C34" authorId="0">
      <text>
        <r>
          <rPr>
            <sz val="9"/>
            <color indexed="81"/>
            <rFont val="Tahoma"/>
            <family val="2"/>
          </rPr>
          <t xml:space="preserve">ADJUSTMENT MADE TO ELIMINATE PORTION OF REVENUE REQUIREMENTS ALLOCATD TO DEO/DEK &amp; ATSI (RELATED TO MTEP08 PROJECT #1024)
</t>
        </r>
      </text>
    </comment>
  </commentList>
</comments>
</file>

<file path=xl/comments3.xml><?xml version="1.0" encoding="utf-8"?>
<comments xmlns="http://schemas.openxmlformats.org/spreadsheetml/2006/main">
  <authors>
    <author>Heidi Roy</author>
  </authors>
  <commentList>
    <comment ref="C33" authorId="0">
      <text>
        <r>
          <rPr>
            <sz val="9"/>
            <color indexed="81"/>
            <rFont val="Tahoma"/>
            <family val="2"/>
          </rPr>
          <t xml:space="preserve">
ADJUSTMENT MADE TO ELIMINATE PORTION OF REVENUE REQUIREMENTS ALLOCATD TO DEO/DEK &amp; ATSI (RELATED TO MTEP08 PROJECT #1024)</t>
        </r>
      </text>
    </comment>
  </commentList>
</comments>
</file>

<file path=xl/sharedStrings.xml><?xml version="1.0" encoding="utf-8"?>
<sst xmlns="http://schemas.openxmlformats.org/spreadsheetml/2006/main" count="20258" uniqueCount="996">
  <si>
    <t>CIN</t>
  </si>
  <si>
    <t>CWLD</t>
  </si>
  <si>
    <t>CWLP</t>
  </si>
  <si>
    <t>GRE</t>
  </si>
  <si>
    <t>HE</t>
  </si>
  <si>
    <t>ITC</t>
  </si>
  <si>
    <t>IPL</t>
  </si>
  <si>
    <t>MP</t>
  </si>
  <si>
    <t>MDU</t>
  </si>
  <si>
    <t>NSP</t>
  </si>
  <si>
    <t>NIPS</t>
  </si>
  <si>
    <t>OTP</t>
  </si>
  <si>
    <t>SIPC</t>
  </si>
  <si>
    <t>SMMPA</t>
  </si>
  <si>
    <t>Divisor (KW)</t>
  </si>
  <si>
    <t>FE</t>
  </si>
  <si>
    <t>VECT</t>
  </si>
  <si>
    <t>METC</t>
  </si>
  <si>
    <t>ATC</t>
  </si>
  <si>
    <t>Project ID:</t>
  </si>
  <si>
    <t>Project Name:</t>
  </si>
  <si>
    <t>Morgan-Werner West 345 kV project</t>
  </si>
  <si>
    <t>Voltage Class</t>
  </si>
  <si>
    <t>345 kV</t>
  </si>
  <si>
    <t>Project Cost</t>
  </si>
  <si>
    <t xml:space="preserve">Region / Zone: </t>
  </si>
  <si>
    <t>Postage Stamp</t>
  </si>
  <si>
    <t>Sub-regional</t>
  </si>
  <si>
    <t>Allocation Total</t>
  </si>
  <si>
    <t>Allocation</t>
  </si>
  <si>
    <t>Pricing Zone</t>
  </si>
  <si>
    <t>12 CP Load kW</t>
  </si>
  <si>
    <t xml:space="preserve">Load Ratio Share </t>
  </si>
  <si>
    <t>%</t>
  </si>
  <si>
    <t>$</t>
  </si>
  <si>
    <t>Eagle River - Lakota Rd 115 kV and Lakota Rd - Plains conversion to 138 kV</t>
  </si>
  <si>
    <t>115 kV and 138 kV</t>
  </si>
  <si>
    <t>West / ATC LLC</t>
  </si>
  <si>
    <t>Totals</t>
  </si>
  <si>
    <t>Annual</t>
  </si>
  <si>
    <t xml:space="preserve"> </t>
  </si>
  <si>
    <t xml:space="preserve">Schedule 26 </t>
  </si>
  <si>
    <t>(Rates per MW)</t>
  </si>
  <si>
    <t>St Lawrence - Pleasant Valley - Saukville 138 kV line reconductor</t>
  </si>
  <si>
    <t>138 kV</t>
  </si>
  <si>
    <t>AMIL</t>
  </si>
  <si>
    <t>AMMO</t>
  </si>
  <si>
    <t>Network Upgrade Charge</t>
  </si>
  <si>
    <t>Off-Peak Rates</t>
  </si>
  <si>
    <t>ZONE</t>
  </si>
  <si>
    <t>$/MW-YR</t>
  </si>
  <si>
    <t>$/MW-MO</t>
  </si>
  <si>
    <t>$/MW-WK</t>
  </si>
  <si>
    <r>
      <t xml:space="preserve">$/MW-DAY </t>
    </r>
    <r>
      <rPr>
        <sz val="8"/>
        <rFont val="Arial MT"/>
      </rPr>
      <t>/1</t>
    </r>
  </si>
  <si>
    <t>2A</t>
  </si>
  <si>
    <t>ATCLLC Madison G&amp;E</t>
  </si>
  <si>
    <t>2B</t>
  </si>
  <si>
    <t>ATCLLC Wisconsin Public Service</t>
  </si>
  <si>
    <t>2C</t>
  </si>
  <si>
    <t>ATCLLC Wisconsin P&amp;L</t>
  </si>
  <si>
    <t>2D</t>
  </si>
  <si>
    <t>ATCLLC Wisconsin Energy</t>
  </si>
  <si>
    <t>2E</t>
  </si>
  <si>
    <t>ATCLLC UPPC</t>
  </si>
  <si>
    <t>3A</t>
  </si>
  <si>
    <t>Ameren Illinois</t>
  </si>
  <si>
    <t>3B</t>
  </si>
  <si>
    <t>Ameren Missouri</t>
  </si>
  <si>
    <t>City of Columbia, Missouri</t>
  </si>
  <si>
    <t>City Water, Light &amp; Power (Springfield, IL)</t>
  </si>
  <si>
    <t>Great River Energy</t>
  </si>
  <si>
    <t>Hoosier Energy</t>
  </si>
  <si>
    <t>International Transmission Company</t>
  </si>
  <si>
    <t>Indianapolis Power &amp; Light</t>
  </si>
  <si>
    <t>Lincoln Electric (Neb.) System</t>
  </si>
  <si>
    <t>Availability Suspended</t>
  </si>
  <si>
    <t>Michigan Joint Zone (METC,MPPA,Wolverine)</t>
  </si>
  <si>
    <t>13A</t>
  </si>
  <si>
    <t>Michigan Joint Zone Subzone</t>
  </si>
  <si>
    <t>Minnesota Power</t>
  </si>
  <si>
    <t>Montana-Dakota Utilities Co.</t>
  </si>
  <si>
    <t>NSP Companies</t>
  </si>
  <si>
    <t>Northern Indiana Public Service Company</t>
  </si>
  <si>
    <t>Otter Tail Power</t>
  </si>
  <si>
    <t>Southern Illinois Power Cooperative</t>
  </si>
  <si>
    <t>Southern Minnesota Municipal Power Agency</t>
  </si>
  <si>
    <t>Aquila, Inc. Kansas (West Plains Energy)</t>
  </si>
  <si>
    <t>Aquila, Inc. Missouri (St Joseph L&amp;P, Mo Pub Svc Co)</t>
  </si>
  <si>
    <t>Note:</t>
  </si>
  <si>
    <t>Rate capped at weekly rate.</t>
  </si>
  <si>
    <r>
      <t xml:space="preserve">$/MW-HRLY </t>
    </r>
    <r>
      <rPr>
        <sz val="8"/>
        <rFont val="Arial MT"/>
      </rPr>
      <t>/2</t>
    </r>
  </si>
  <si>
    <t xml:space="preserve">   On-Peak Rates</t>
  </si>
  <si>
    <t>Rate capped at weekly and daily rate.</t>
  </si>
  <si>
    <t>MTEP06</t>
  </si>
  <si>
    <t>Total MTEP 06</t>
  </si>
  <si>
    <t>Total of all Projects</t>
  </si>
  <si>
    <t>MTEP07</t>
  </si>
  <si>
    <t>MTEP08</t>
  </si>
  <si>
    <t>Tallmadge 345/138 kV TB3 transformer #3</t>
  </si>
  <si>
    <t>345 kV, 138 kV</t>
  </si>
  <si>
    <t>Majestic 345/120 kV switching station</t>
  </si>
  <si>
    <t>120 kV</t>
  </si>
  <si>
    <t>East / METC</t>
  </si>
  <si>
    <t>East / ITC</t>
  </si>
  <si>
    <t>Placid 345/120 transformer #2</t>
  </si>
  <si>
    <t>345 kV and 120 kV</t>
  </si>
  <si>
    <t>Coventry Station upgrade</t>
  </si>
  <si>
    <t>345kV, 230 kV, 120 kV</t>
  </si>
  <si>
    <t>G405, Colvill Generating station - Interconnection</t>
  </si>
  <si>
    <t>West / NSP</t>
  </si>
  <si>
    <t>G255 - 100 MW wind generation, Brookings County, SD</t>
  </si>
  <si>
    <t>115 kV</t>
  </si>
  <si>
    <t>161 kV, 115 kV and 69 kV</t>
  </si>
  <si>
    <t>Note: This is a Generation Interconnection Project.  Therefore, only 50% of project cost is included in Pricing Zone/s.</t>
  </si>
  <si>
    <t>Annual Revenue Requirement</t>
  </si>
  <si>
    <t>Tittabawassee-Hemlock Semiconductor 138 kV line</t>
  </si>
  <si>
    <t>ITCM</t>
  </si>
  <si>
    <t>ITC Midwest</t>
  </si>
  <si>
    <t>Project</t>
  </si>
  <si>
    <t>Total</t>
  </si>
  <si>
    <t>New transmission line Dubois to Newtonville</t>
  </si>
  <si>
    <t>ARR</t>
  </si>
  <si>
    <t>New 345/138 kV Substation at Francisco</t>
  </si>
  <si>
    <t>Central / Vectren</t>
  </si>
  <si>
    <t>Vect</t>
  </si>
  <si>
    <t>Check</t>
  </si>
  <si>
    <t>Amount should be Zero</t>
  </si>
  <si>
    <t>Total MTEP 07</t>
  </si>
  <si>
    <t>Big River-Rockwood 138kV</t>
  </si>
  <si>
    <t>Central - AMMO</t>
  </si>
  <si>
    <t>115kV</t>
  </si>
  <si>
    <t>West - MP</t>
  </si>
  <si>
    <t>Total MTEP 08</t>
  </si>
  <si>
    <t>Wood River - Roxford 1502 138 kV line</t>
  </si>
  <si>
    <t>Central / IP</t>
  </si>
  <si>
    <t>Hillcrest 345/138 substation</t>
  </si>
  <si>
    <t>138kV</t>
  </si>
  <si>
    <t>Central / CIN</t>
  </si>
  <si>
    <t>New transmission line Gibson (Cinergy) to AB Brown to Reid (BREC)</t>
  </si>
  <si>
    <t>Add Capacitor Banks at Harding and Juniper 345 kV</t>
  </si>
  <si>
    <t>East / FE</t>
  </si>
  <si>
    <t>North Medina 345/138 kV Substation</t>
  </si>
  <si>
    <t>345 kV and 138 kV</t>
  </si>
  <si>
    <t>Goodison Station</t>
  </si>
  <si>
    <t>Bismark-Troy 345 kV line</t>
  </si>
  <si>
    <t>Stephens - Erin 120 kV line #3</t>
  </si>
  <si>
    <t>Simpson - Batavia 138 kV new line</t>
  </si>
  <si>
    <t>Keystone - Clearwater - Stover 138 kV line</t>
  </si>
  <si>
    <t>East / METC,WPSC</t>
  </si>
  <si>
    <t>G418</t>
  </si>
  <si>
    <t>138 kV, 69 kV</t>
  </si>
  <si>
    <t>West / ITCM</t>
  </si>
  <si>
    <t>161 kV</t>
  </si>
  <si>
    <t>Replace Salem 345/161 kV transformer with 448 MVA unit</t>
  </si>
  <si>
    <t>Replace Hazleton 345/161 kV transformer #1 with 335 MVA unit</t>
  </si>
  <si>
    <t>Boswell - Wilton 230 kV Line</t>
  </si>
  <si>
    <t>230 kV</t>
  </si>
  <si>
    <t>West / MPC, NSP, OTP, MP</t>
  </si>
  <si>
    <t>West / OTP</t>
  </si>
  <si>
    <t>G380 (Rugby ND Wind Farm)</t>
  </si>
  <si>
    <t>1462  GIP</t>
  </si>
  <si>
    <t>1366  GIP</t>
  </si>
  <si>
    <t>G483</t>
  </si>
  <si>
    <t>69 kV</t>
  </si>
  <si>
    <t>West ATC LLC</t>
  </si>
  <si>
    <t>G518 8 MWI wind farm in Jackson County, MN</t>
  </si>
  <si>
    <t>West / GRE</t>
  </si>
  <si>
    <t>1471  GIP</t>
  </si>
  <si>
    <t>1472  GIP</t>
  </si>
  <si>
    <t>G536 19.95 MW wind farm in Jackson County, MN</t>
  </si>
  <si>
    <t>West / GRE, NSP</t>
  </si>
  <si>
    <t>New Dakota County 345 kV substation for G351, G352 located between NSP's Blue Lake and Prairie Island Substations on the 345 kV line</t>
  </si>
  <si>
    <t>345 kV, 115 kV</t>
  </si>
  <si>
    <t>1458  GIP</t>
  </si>
  <si>
    <t>1457  GIP</t>
  </si>
  <si>
    <t>G287 - 200 MW wind generation, Nobles County, MN</t>
  </si>
  <si>
    <t>G349 - 200 MW wind generation, Brookings County, SD</t>
  </si>
  <si>
    <t>1456  GIP</t>
  </si>
  <si>
    <t>1263   GIP</t>
  </si>
  <si>
    <t>1541   GIP</t>
  </si>
  <si>
    <t>1615  GIP</t>
  </si>
  <si>
    <t>1616   GIP</t>
  </si>
  <si>
    <t>1620  GIP</t>
  </si>
  <si>
    <t>Sidney-Paxton 138 kV</t>
  </si>
  <si>
    <t>Central - AMIL</t>
  </si>
  <si>
    <t>Central - DEM</t>
  </si>
  <si>
    <t>Crawfordsville to Tipmont Concord to Lafayette SE</t>
  </si>
  <si>
    <t>G431 - Edwardsport</t>
  </si>
  <si>
    <t>Central - CWLP</t>
  </si>
  <si>
    <t>G412 - Dallman 4 Unit</t>
  </si>
  <si>
    <t>Hiple - Add 2nd 345-138 kV Transformer</t>
  </si>
  <si>
    <t>East - NIPS</t>
  </si>
  <si>
    <t>G439 - Benton County Wind</t>
  </si>
  <si>
    <t>230 kV, 115 kV</t>
  </si>
  <si>
    <t>G519 - Mesaba</t>
  </si>
  <si>
    <t>G527</t>
  </si>
  <si>
    <t>West - ATC</t>
  </si>
  <si>
    <t>G530, 38518-01</t>
  </si>
  <si>
    <t>West - ITCM</t>
  </si>
  <si>
    <t>G386 - Trimont Wind</t>
  </si>
  <si>
    <t>West - NSP</t>
  </si>
  <si>
    <t>G426</t>
  </si>
  <si>
    <t>G507</t>
  </si>
  <si>
    <t>Summary of Annual Revenue Requirements by Transmission Owner (Pricing Zone)</t>
  </si>
  <si>
    <t>MTEP09</t>
  </si>
  <si>
    <t>Total ARR</t>
  </si>
  <si>
    <t>345kV, 138kV</t>
  </si>
  <si>
    <t>East - METC</t>
  </si>
  <si>
    <t>Midland  -   Out-of Cycle Project</t>
  </si>
  <si>
    <t>MI13AG</t>
  </si>
  <si>
    <t>MI13ANG</t>
  </si>
  <si>
    <t>Capx_Twin Cities - Fargo 345kV project</t>
  </si>
  <si>
    <t>ATC_Rockdale/Albion - Cardinal/West Middleton 345kV project</t>
  </si>
  <si>
    <t xml:space="preserve">METC480 Brickyard - Felch Road 138kV prj  </t>
  </si>
  <si>
    <t>East</t>
  </si>
  <si>
    <t>Capx_Twin Cities - La Crosse 345kV project</t>
  </si>
  <si>
    <t>West / ATC</t>
  </si>
  <si>
    <t>XEL1285_Glencoe_2_WWACONIA_new115</t>
  </si>
  <si>
    <t>ITCM1522_2599_Br_6ST_2 BEV_new161</t>
  </si>
  <si>
    <t>NIPS1551_Flint Lake to Tower Road 2nd circuit 138</t>
  </si>
  <si>
    <t>FE1609_Tangy transformer 345/138</t>
  </si>
  <si>
    <t>FE1610_Avon new transformer 345/138</t>
  </si>
  <si>
    <t>ITCM1618_Heron-Lake</t>
  </si>
  <si>
    <t>ITCM1749_G172</t>
  </si>
  <si>
    <t xml:space="preserve">METC1796 Twining - Almeda 138kV </t>
  </si>
  <si>
    <t>METC1797 Almeda - Saginaw River 138kV</t>
  </si>
  <si>
    <t>METC1798 Campbell - Black River 138kV new line</t>
  </si>
  <si>
    <t>METC1814 Tippy-Chase 138kV</t>
  </si>
  <si>
    <t xml:space="preserve">METC1818 Algoma - Crobon 138kV  </t>
  </si>
  <si>
    <t>METC1819_Felch Road - Corbon 138kV prj</t>
  </si>
  <si>
    <t>1874   GIP</t>
  </si>
  <si>
    <t>ITC_1874_G526</t>
  </si>
  <si>
    <t>1875   GIP</t>
  </si>
  <si>
    <t>ITC_1875_G503</t>
  </si>
  <si>
    <t>XEL1953_St Cloud - Sauk 115kV</t>
  </si>
  <si>
    <t>Vect1970_New 345/138kV Substation at AB Brown</t>
  </si>
  <si>
    <t>Central / VECT</t>
  </si>
  <si>
    <t>Central / AMMO</t>
  </si>
  <si>
    <t>AMMO2061_Gray Summit second 345/138kV tx</t>
  </si>
  <si>
    <t>Central / AMIL</t>
  </si>
  <si>
    <t>AMIL2068_Br_Latham_to_Oreana_New_345</t>
  </si>
  <si>
    <t>AMIL2069_South Bloomington</t>
  </si>
  <si>
    <t>2097   GIP</t>
  </si>
  <si>
    <t>GRE2097_GIP</t>
  </si>
  <si>
    <t>69 kV, 230kV</t>
  </si>
  <si>
    <t>ITCM_2109_G609</t>
  </si>
  <si>
    <t>2108  GIP</t>
  </si>
  <si>
    <t>XEL_2109_G609</t>
  </si>
  <si>
    <t>2109   GIP</t>
  </si>
  <si>
    <t>2110  GIP</t>
  </si>
  <si>
    <t>WPSC_2110_G566  METC</t>
  </si>
  <si>
    <t>AMIL_2113_G515</t>
  </si>
  <si>
    <t>AMIL_2116_IP04</t>
  </si>
  <si>
    <t>2119  GIP</t>
  </si>
  <si>
    <t>XEL_2119_G417</t>
  </si>
  <si>
    <t>Badoura Area Upgrades</t>
  </si>
  <si>
    <t>Net Rev Requirement</t>
  </si>
  <si>
    <t>Mich Sub Zone 13A</t>
  </si>
  <si>
    <t>MISO Total</t>
  </si>
  <si>
    <t>METC *</t>
  </si>
  <si>
    <t>* Michigan Sub Zone rate is added into this Michigan Joint Zone rate.  The Divisor includes Non Grand Fathered Agreement loads from the Michigan Sub Zone.</t>
  </si>
  <si>
    <t>Schedule 26</t>
  </si>
  <si>
    <t>Rev. Req.</t>
  </si>
  <si>
    <t>Share</t>
  </si>
  <si>
    <t>Pro-rata</t>
  </si>
  <si>
    <t>Old Rates</t>
  </si>
  <si>
    <t>% Change</t>
  </si>
  <si>
    <t>$/MW-HRLY</t>
  </si>
  <si>
    <t xml:space="preserve">$/MW-DAY  </t>
  </si>
  <si>
    <t>True-up</t>
  </si>
  <si>
    <t>Net ARR</t>
  </si>
  <si>
    <t>Vectren Energy</t>
  </si>
  <si>
    <t>* Note this is a Wolverine Power Supply Cooperative project and the revenue collected by the Midwest ISO will be distributed to METC for distribution to Wolverine.</t>
  </si>
  <si>
    <t>MidAmerican Energy Company</t>
  </si>
  <si>
    <t>Muscatine Power and Water</t>
  </si>
  <si>
    <t>Total MTEP 09</t>
  </si>
  <si>
    <t>Attachment GG</t>
  </si>
  <si>
    <t>Formula Rate calculation</t>
  </si>
  <si>
    <t xml:space="preserve">     Rate Formula Template</t>
  </si>
  <si>
    <t xml:space="preserve"> Utilizing Attachment O Data</t>
  </si>
  <si>
    <t>Page 1 of 2</t>
  </si>
  <si>
    <t>To be completed in conjunction with Attachment O.</t>
  </si>
  <si>
    <t>(1)</t>
  </si>
  <si>
    <t>(2)</t>
  </si>
  <si>
    <t>(3)</t>
  </si>
  <si>
    <t>(4)</t>
  </si>
  <si>
    <t>Attachment O</t>
  </si>
  <si>
    <t>Line</t>
  </si>
  <si>
    <t>Page, Line, Col.</t>
  </si>
  <si>
    <t>Transmission</t>
  </si>
  <si>
    <t>Allocator</t>
  </si>
  <si>
    <t>No.</t>
  </si>
  <si>
    <t>Gross Transmission Plant - Total</t>
  </si>
  <si>
    <t>Attach O, p 2, line 2 col 5 (Note A)</t>
  </si>
  <si>
    <t>Net Transmission Plant - Total</t>
  </si>
  <si>
    <t>Attach O, p 2, line 14 col 5 (Note B)</t>
  </si>
  <si>
    <t>O&amp;M EXPENSE</t>
  </si>
  <si>
    <t>Total O&amp;M Allocated to Transmission</t>
  </si>
  <si>
    <t>Attach O, p 3, line 8 col 5</t>
  </si>
  <si>
    <t>Annual Allocation Factor for O&amp;M</t>
  </si>
  <si>
    <t>(line 3 divided by line 1 col 3)</t>
  </si>
  <si>
    <t>TAXES OTHER THAN INCOME TAXES</t>
  </si>
  <si>
    <t>5</t>
  </si>
  <si>
    <t>Total Other Taxes</t>
  </si>
  <si>
    <t>Attach O, p 3, line 20 col 5</t>
  </si>
  <si>
    <t>6</t>
  </si>
  <si>
    <t>Annual Allocation Factor for Other Taxes</t>
  </si>
  <si>
    <t>(line 5 divided by line 1 col 3)</t>
  </si>
  <si>
    <t>7</t>
  </si>
  <si>
    <t>Annual Allocation Factor for Expense</t>
  </si>
  <si>
    <t>Sum of line 4 and 6</t>
  </si>
  <si>
    <t>INCOME TAXES</t>
  </si>
  <si>
    <t>8</t>
  </si>
  <si>
    <t>Total Income Taxes</t>
  </si>
  <si>
    <t>Attach O, p 3, line 27 col 5</t>
  </si>
  <si>
    <t>9</t>
  </si>
  <si>
    <t>Annual Allocation Factor for Income Taxes</t>
  </si>
  <si>
    <t>(line 8 divided by line 2 col 3)</t>
  </si>
  <si>
    <t xml:space="preserve">RETURN </t>
  </si>
  <si>
    <t>10</t>
  </si>
  <si>
    <t>Return on Rate Base</t>
  </si>
  <si>
    <t>Attach O, p 3, line 28 col 5</t>
  </si>
  <si>
    <t>11</t>
  </si>
  <si>
    <t>Annual Allocation Factor for Return on Rate Base</t>
  </si>
  <si>
    <t>(line 10 divided by line 2 col 3)</t>
  </si>
  <si>
    <t>12</t>
  </si>
  <si>
    <t>Annual Allocation Factor for Return</t>
  </si>
  <si>
    <t>Sum of line 9 and 11</t>
  </si>
  <si>
    <t>Page 2 of 2</t>
  </si>
  <si>
    <t xml:space="preserve">                           Network Upgrade Charge Calculation By Project</t>
  </si>
  <si>
    <t>Line No.</t>
  </si>
  <si>
    <t>Project Name</t>
  </si>
  <si>
    <t>MTEP Project Number</t>
  </si>
  <si>
    <t xml:space="preserve">Project Gross Plant </t>
  </si>
  <si>
    <t>Annual Expense Charge</t>
  </si>
  <si>
    <t xml:space="preserve">Project Net Plant </t>
  </si>
  <si>
    <t>Annual Return Charge</t>
  </si>
  <si>
    <t>Project Depreciation Expense</t>
  </si>
  <si>
    <t>True-Up Adjustment</t>
  </si>
  <si>
    <t>(Note C)</t>
  </si>
  <si>
    <t>(Page 1 line 7)</t>
  </si>
  <si>
    <t>(Col. 3 * Col. 4)</t>
  </si>
  <si>
    <t>(Note D)</t>
  </si>
  <si>
    <t>(Page 1 line 12)</t>
  </si>
  <si>
    <t>(Col. 6 * Col. 7)</t>
  </si>
  <si>
    <t>(Note E)</t>
  </si>
  <si>
    <t>(Sum Col. 5, 8 &amp; 9)</t>
  </si>
  <si>
    <t>(Note F)</t>
  </si>
  <si>
    <t>Sum Col. 10 &amp; 11
(Note G)</t>
  </si>
  <si>
    <t>1a</t>
  </si>
  <si>
    <t>1b</t>
  </si>
  <si>
    <t>1c</t>
  </si>
  <si>
    <t>2</t>
  </si>
  <si>
    <t>Annual Totals</t>
  </si>
  <si>
    <t>Rev. Req. Adj For Attachment O</t>
  </si>
  <si>
    <t>Note</t>
  </si>
  <si>
    <t>Letter</t>
  </si>
  <si>
    <t>A</t>
  </si>
  <si>
    <t>Gross Transmission Plant is that identified on page 2 line 2 of Attachment O and includes any sub lines 2a or 2b etc. and is inclusive of any CWIP included in rate base when authorized by FERC order.</t>
  </si>
  <si>
    <t>B</t>
  </si>
  <si>
    <t>Net Transmission Plant is that identified on page 2 line 14 of Attachment O and includes any sub lines 14a or 14b etc. and is inclusive of any CWIP included in rate base when authorized by FERC order.</t>
  </si>
  <si>
    <t>C</t>
  </si>
  <si>
    <t>Project Gross Plant is the total capital investment for the project calculated in the same method as the gross plant value in line 1 and includes CWIP in rate base if applicable.  This value includes subsequent capital investments required to maintain the facilities to their original capabilities.</t>
  </si>
  <si>
    <t>D</t>
  </si>
  <si>
    <t>Project Net Plant is the Project Gross Plant Identified in Column 3 less the associated Accumulated Depreciation.</t>
  </si>
  <si>
    <t>E</t>
  </si>
  <si>
    <t>Project Depreciation Expense is the actual value booked for the project and included in the Depreciation Expense in Attachment O page 3 line 12.</t>
  </si>
  <si>
    <t>F</t>
  </si>
  <si>
    <t>True-Up Adjustment is included pursuant to a FERC approved methodology if applicable.</t>
  </si>
  <si>
    <t>G</t>
  </si>
  <si>
    <t>Net Annual Revenue Requirement</t>
  </si>
  <si>
    <t>Otter Tail Power Company</t>
  </si>
  <si>
    <t>Annual Allocation Factor for Incentive Return</t>
  </si>
  <si>
    <t>Attach O, p 4, line 30</t>
  </si>
  <si>
    <t xml:space="preserve">(8a) </t>
  </si>
  <si>
    <t>(8b)</t>
  </si>
  <si>
    <t>(10a)</t>
  </si>
  <si>
    <t>Annual Incentive Return Charge</t>
  </si>
  <si>
    <t>Annual Revenue Requirement Excluding  Annual Incentive Return Charge</t>
  </si>
  <si>
    <t>(Page 1, line 12a, Col. 4)</t>
  </si>
  <si>
    <t>(Col. 6 * Col. 8a)</t>
  </si>
  <si>
    <t>(Sum Col. 5, 8, 8b &amp; 9)</t>
  </si>
  <si>
    <t>Col. 10 less Col. 8b (Note H)</t>
  </si>
  <si>
    <t>1d</t>
  </si>
  <si>
    <t>1e</t>
  </si>
  <si>
    <t>1f</t>
  </si>
  <si>
    <t>1g</t>
  </si>
  <si>
    <t>H</t>
  </si>
  <si>
    <t>277, 1022  -  1022 is GRE portion</t>
  </si>
  <si>
    <t>277, 1022   - see 1022 project below GRE; 277 is MP portion</t>
  </si>
  <si>
    <t>Allete, Inc. dba Minnesota Power</t>
  </si>
  <si>
    <t>(5)</t>
  </si>
  <si>
    <t>(6)</t>
  </si>
  <si>
    <t>(7)</t>
  </si>
  <si>
    <t>(8)</t>
  </si>
  <si>
    <t>AC System</t>
  </si>
  <si>
    <t>DC System</t>
  </si>
  <si>
    <t>Gross Transmission Plant- Total</t>
  </si>
  <si>
    <t>Attach O, p 3, line 8 col 5, 7, 9</t>
  </si>
  <si>
    <t>Attach O, p 3, line 20 col 5, 7, 9</t>
  </si>
  <si>
    <t>Annual Allocaton Factor for Expense</t>
  </si>
  <si>
    <t>Attach O, p 3, line 27 col 5, 7, 9</t>
  </si>
  <si>
    <t>Annual Allocation Factor for Income Tax</t>
  </si>
  <si>
    <t>Attach O, p 3, line 28 col 5, 7, 9</t>
  </si>
  <si>
    <t>Vectren</t>
  </si>
  <si>
    <t>279 - OTP portion</t>
  </si>
  <si>
    <t>279 - MP portion</t>
  </si>
  <si>
    <t>279 - GRE portion</t>
  </si>
  <si>
    <t>279 - NSP portion - see below for OTP, MP, GRE</t>
  </si>
  <si>
    <t>279-NSP</t>
  </si>
  <si>
    <t>279-GRE</t>
  </si>
  <si>
    <t>279-OTP</t>
  </si>
  <si>
    <t>279-MP</t>
  </si>
  <si>
    <t>286 - GRE portion - see below for NSP, OTP &amp; MP</t>
  </si>
  <si>
    <t>286-GRE</t>
  </si>
  <si>
    <t>286-NSP</t>
  </si>
  <si>
    <t>286-OTP</t>
  </si>
  <si>
    <t>286-MP</t>
  </si>
  <si>
    <t>286 - MP portion</t>
  </si>
  <si>
    <t>286 - OTP portion</t>
  </si>
  <si>
    <t>286 - NSP portion</t>
  </si>
  <si>
    <t>1775 GIP</t>
  </si>
  <si>
    <t>2178 GIP</t>
  </si>
  <si>
    <t>2339 GIP</t>
  </si>
  <si>
    <t>2372 GIP</t>
  </si>
  <si>
    <t>2452 GIP</t>
  </si>
  <si>
    <t>2562 GIP</t>
  </si>
  <si>
    <t>2750 GIP</t>
  </si>
  <si>
    <t>2765 GIP</t>
  </si>
  <si>
    <t>2786 GIP</t>
  </si>
  <si>
    <t>DUK</t>
  </si>
  <si>
    <t>1366 GIP</t>
  </si>
  <si>
    <t>1457 GIP</t>
  </si>
  <si>
    <t>1613 GIP</t>
  </si>
  <si>
    <t>1456 GIP</t>
  </si>
  <si>
    <t>MTEP06 - Project Terminated (ER09-1517) 9/2009</t>
  </si>
  <si>
    <t>1h</t>
  </si>
  <si>
    <t>1i</t>
  </si>
  <si>
    <t>1j</t>
  </si>
  <si>
    <t>1k</t>
  </si>
  <si>
    <t>1l</t>
  </si>
  <si>
    <t>1m</t>
  </si>
  <si>
    <t>1n</t>
  </si>
  <si>
    <t>1o</t>
  </si>
  <si>
    <t>MEC</t>
  </si>
  <si>
    <t>MPW</t>
  </si>
  <si>
    <t>Attach O, p 2, line 14 and 23b col 5 (Note B)</t>
  </si>
  <si>
    <t>Gross Transmission Plant is that identified on page 2 line 2 of Attachment O and includes any sub lines 2a or 2b etc. and is inclusive of any CWIP included in rate base when authorized by FERC order less any prefunded AFUDC, if applicable.</t>
  </si>
  <si>
    <t>Net Transmission Plant is that identified on page 2 line 14 of Attachment O and includes any sub lines 14a or 14b etc. and is inclusive of any CWIP included in rate base when authorized by FERC order less any prefunded AFUDC, if applicable.</t>
  </si>
  <si>
    <t>NSP  **</t>
  </si>
  <si>
    <t>OTP **</t>
  </si>
  <si>
    <t>1p</t>
  </si>
  <si>
    <t>1263 GIP</t>
  </si>
  <si>
    <t>1620 GIP</t>
  </si>
  <si>
    <t>2113 GIP</t>
  </si>
  <si>
    <t>2116 GIP</t>
  </si>
  <si>
    <t>Wolverine</t>
  </si>
  <si>
    <t>2110 GIP</t>
  </si>
  <si>
    <t>Montana-Dakota Utilities</t>
  </si>
  <si>
    <t>Northern Indiana Public Service Co.</t>
  </si>
  <si>
    <t>1615 GIP</t>
  </si>
  <si>
    <t>DPC</t>
  </si>
  <si>
    <t>Dairyland Power Cooperative</t>
  </si>
  <si>
    <t>American Transmission System, Inc. (First Energy)</t>
  </si>
  <si>
    <t>BREC</t>
  </si>
  <si>
    <t>Big Rivers Electric Corporation</t>
  </si>
  <si>
    <t>MTEP10</t>
  </si>
  <si>
    <t>Total MTEP 10</t>
  </si>
  <si>
    <t>2793  GIP</t>
  </si>
  <si>
    <t>2837  GIP</t>
  </si>
  <si>
    <t>3105  GIP</t>
  </si>
  <si>
    <t>3106  GIP</t>
  </si>
  <si>
    <t>2837 GIP</t>
  </si>
  <si>
    <t>2793 GIP</t>
  </si>
  <si>
    <t>3104 GIP</t>
  </si>
  <si>
    <t>3105 GIP</t>
  </si>
  <si>
    <t>3106 GIP</t>
  </si>
  <si>
    <t>13</t>
  </si>
  <si>
    <t>14</t>
  </si>
  <si>
    <t>Sum of line 11 and 13</t>
  </si>
  <si>
    <t>(line 12 divided by line 2 col 3)</t>
  </si>
  <si>
    <t>Sum of line 4, 6, and 8</t>
  </si>
  <si>
    <t>(line 7 divided by line 1 col 3)</t>
  </si>
  <si>
    <t>GENERAL AND COMMON (G&amp;C) DEPRECIATION EXPENSE</t>
  </si>
  <si>
    <t>Attach O, p 3, lines 10 &amp; 11 col 5 (Note H)</t>
  </si>
  <si>
    <t>The Total General and Common Depreciation Expense excludes any depreciation expense directly associated with a project and thereby included in page 2 column 9.</t>
  </si>
  <si>
    <t>Total G&amp;C Depreciation Expenses</t>
  </si>
  <si>
    <t>Annual Allocation Factor for G&amp;C Depreciation Expense</t>
  </si>
  <si>
    <t>Attach O, p 2, line 2 col 5, 7, 9 (Note A)</t>
  </si>
  <si>
    <t>Attach O, p 2, line 14 col 5, 7, 9 (Note B)</t>
  </si>
  <si>
    <t>(For AC System line 3 col 5 divided by line 1 col 5 or</t>
  </si>
  <si>
    <t>For DC System line 3 col 7 divided by line 1 col 7)</t>
  </si>
  <si>
    <t>(For AC System line 5 col 5 divided by line 1 col 5 or</t>
  </si>
  <si>
    <t>For DC System line 5 col 7 divided by line 1 col 7)</t>
  </si>
  <si>
    <t>(For AC System Sum line 4 col 5 plus line 6 col 5 or</t>
  </si>
  <si>
    <t>For DC System Sum 4 col 7 plus line 6 col 7)</t>
  </si>
  <si>
    <t>(For AC System line 8 col 5 divided by line 2 col 5 or</t>
  </si>
  <si>
    <t>For DC System line 8 col 7 divided by line 2 col 7)</t>
  </si>
  <si>
    <t>(For AC System line 10 col 5 divided by line 2 col 5 or</t>
  </si>
  <si>
    <t>For DC System line 10 col 7 divided by line 2 col 7)</t>
  </si>
  <si>
    <t>(For AC System Sum line 9 col 5 plus line 11 col 5 or</t>
  </si>
  <si>
    <t>For DC System Sum 9 col 7 plus line 11 col 7)</t>
  </si>
  <si>
    <t>Project Gross Plant is the total capital investment for the project calculated in the same method as the gross plant value in line 1 and includes CWIP in rate base when authorized by FERC Order less any prefunded AFUDC, if applicable.  This value includes subsequent capital investments required to maintain the facilities to their original capabilities.</t>
  </si>
  <si>
    <t>Project Net Plant is the Project Gross Plant Identified in Column 3 less the associated Accumulated Depreciation and is inclusive of CWIP and Unamortized Balance of Abondoned Plant in rate base when authorized by FERC Order less any prefunded AFUDC, if applicable.</t>
  </si>
  <si>
    <t>AC System Projects</t>
  </si>
  <si>
    <t>(Page 1, Line 12, Col 6)</t>
  </si>
  <si>
    <t>DC System Projects</t>
  </si>
  <si>
    <t>3a</t>
  </si>
  <si>
    <t>3b</t>
  </si>
  <si>
    <t>3c</t>
  </si>
  <si>
    <t>4</t>
  </si>
  <si>
    <t>Annual DC System Totals (Note G)</t>
  </si>
  <si>
    <t>None at this time</t>
  </si>
  <si>
    <t>Total G&amp;C Depreciation Expense</t>
  </si>
  <si>
    <t>Attach O, p 3, lines 10 &amp; 11, col 5 (Note I)</t>
  </si>
  <si>
    <t>Sum of lines 11 and 13</t>
  </si>
  <si>
    <t>14a</t>
  </si>
  <si>
    <t>Project Gross Plant is the total capital investment for the project calculated in the same method as the gross plant value in line 1 and is inclusive of any CWIP and Prefunded AFUDC on CWIP when authorized by FERC order.  The Prefunded AFUDC amount is a reduction to rate base.  This value includes subsequent capital investments required to maintain the facilities to their original capabilities.</t>
  </si>
  <si>
    <t>Project Net Plant is the Project Gross Plant Identified in Column 3 less the associated Accumulated Depreciation and is inclusive of any CWIP, Prefunded AFUDC on CWIP, and Unamortized Balance of Abandoned Plant in rate base when authorized by FERC order.  The Prefunded AFUDC amount is a reduction to rate base.</t>
  </si>
  <si>
    <t>I</t>
  </si>
  <si>
    <t>Sum of lines 4, 6, and 8</t>
  </si>
  <si>
    <t>Allocation *</t>
  </si>
  <si>
    <t>MTEP06    Withdrawn</t>
  </si>
  <si>
    <t xml:space="preserve">Allocation </t>
  </si>
  <si>
    <t xml:space="preserve">ATC, OTP, MP, Vecten allocate true-ups based on the allocation totals in column "H" as approved by FERC </t>
  </si>
  <si>
    <t>GRE, ITC, ITCM, METC, NSP allocate true-ups based on FERC approved calculations.</t>
  </si>
  <si>
    <t>* Note</t>
  </si>
  <si>
    <t>MTEP07 - Project Withdrawn</t>
  </si>
  <si>
    <t xml:space="preserve">MTEP07 </t>
  </si>
  <si>
    <t>890   -  ATSI  ER11-3279</t>
  </si>
  <si>
    <t>1326  - ATSI ER11-3279</t>
  </si>
  <si>
    <t>Remove ARR allocated to FE zone from Schedule 26 rates.</t>
  </si>
  <si>
    <t>Schedule 37, Section IV.C.</t>
  </si>
  <si>
    <t>ATSI Project 890</t>
  </si>
  <si>
    <t>ATSI Project 1326</t>
  </si>
  <si>
    <t>1609  -  ATSI ER11-3279 Effective June 1, 2011 this project is not included in rate calculations</t>
  </si>
  <si>
    <t>1610  -  ATSI ER11-3279 Effective June 1, 2011 this project is not included in rate calculations</t>
  </si>
  <si>
    <t>1612  -  ATSI ER11-3279 Effective June 1, 2011 this project is not included in rate calculations</t>
  </si>
  <si>
    <t>MTEP08 - Project 100% allocated to FE, not included in rates</t>
  </si>
  <si>
    <t>MTEP09 - Project 100% allocated to FE, not included in rates</t>
  </si>
  <si>
    <t>FE ***</t>
  </si>
  <si>
    <t>*** Divisor is not included in MISO Attachment O and ARR does not include ATSI projects (portion allocated to ATSI) (see Schedule 37, Section IV.C. Docket ER11-3279).</t>
  </si>
  <si>
    <t>Revenue</t>
  </si>
  <si>
    <t>Requirement</t>
  </si>
  <si>
    <t>Project ID</t>
  </si>
  <si>
    <t>Project Owner</t>
  </si>
  <si>
    <t>Annual Revenue</t>
  </si>
  <si>
    <t>Requirement for</t>
  </si>
  <si>
    <t>ATSI Zone</t>
  </si>
  <si>
    <t>Duke Energy Ohio</t>
  </si>
  <si>
    <t>Duke Energy Indiana</t>
  </si>
  <si>
    <t>American Transmission Co.</t>
  </si>
  <si>
    <t>Northern States Power Co.</t>
  </si>
  <si>
    <t>Northern Indiana Public Power Co.</t>
  </si>
  <si>
    <t>Michigan Electric Transmission Co.</t>
  </si>
  <si>
    <t>International Transmission Co.</t>
  </si>
  <si>
    <t>Total Annual Revenue Requirement</t>
  </si>
  <si>
    <t>Monthly Revenue Requirement</t>
  </si>
  <si>
    <t>1024 - NSP Portion</t>
  </si>
  <si>
    <t>1024 - SMMPA Portion</t>
  </si>
  <si>
    <t>1024-NSP</t>
  </si>
  <si>
    <t>1024-SMMPA</t>
  </si>
  <si>
    <t>Should be zero</t>
  </si>
  <si>
    <t>GRE incentive (see GRE tab)</t>
  </si>
  <si>
    <t>Remove FE revenue requirement</t>
  </si>
  <si>
    <t>Schedule 37, Section III, MTEP Project Requirements Allocated to the ATSI Zone</t>
  </si>
  <si>
    <t>D. MISO will distribute the monthly ATRR received from PJM to Midwest ISO Transmission Owners in proportion to their pro-rata share</t>
  </si>
  <si>
    <t xml:space="preserve">  of the total NUC revenue requirements as called for in Schedule 26.</t>
  </si>
  <si>
    <t>Schedule 26, Section 8, Revenue Distribution to Transmission Owners</t>
  </si>
  <si>
    <t>The Transmission Provider will remit revenues to Transmission Owners in proportion to their annual pro-rata share of the total NUC</t>
  </si>
  <si>
    <t xml:space="preserve">  revenue requirement determined under Attachment GG.</t>
  </si>
  <si>
    <t>Drive-Through and Drive-Out Calculation (Attachment GG Section 2.h.iv)</t>
  </si>
  <si>
    <t>MISO Drive-Through and Drive-Out ATRR</t>
  </si>
  <si>
    <t>WOLV</t>
  </si>
  <si>
    <t>MRES</t>
  </si>
  <si>
    <t>Amount used in Attachment O under the "Summary" tab</t>
  </si>
  <si>
    <t xml:space="preserve">Attachment GG Allocated Gross Transmission  Plant (Exclude CWIP) </t>
  </si>
  <si>
    <t>MTEP08  (CWIP)</t>
  </si>
  <si>
    <t>Trans.</t>
  </si>
  <si>
    <t>Owner</t>
  </si>
  <si>
    <t>Attachment GG Gross Transmission Plant by Transmission Owner</t>
  </si>
  <si>
    <t>Used for Revenue Allocation of Schedules 7, 8 and 9</t>
  </si>
  <si>
    <t>MTEP06  (North Medina Substation)</t>
  </si>
  <si>
    <t>MTEP06  (Harding/Juniper Cap Banks)</t>
  </si>
  <si>
    <t>Legacy MTEP Credit Calaculation</t>
  </si>
  <si>
    <t>To be Completed in Conjunction with Attachment H-21A</t>
  </si>
  <si>
    <t>Project Withdrawn</t>
  </si>
  <si>
    <t>B. Column "G" contains the ATRR allocated to the ATSI Zone, for each project in Section V.A.</t>
  </si>
  <si>
    <t>C. MISO will bill PJM the monthly ATRR amount in column "G" (cell G42)</t>
  </si>
  <si>
    <t>* Per Docket ER11-3279 PJM will be receiving ATSI's proportionate</t>
  </si>
  <si>
    <t>Excludes FE (ATSI) ARR for revenue distribution.</t>
  </si>
  <si>
    <t>286 - MRES portion</t>
  </si>
  <si>
    <t>West / GRE/NSP/OTP/MP/MRES</t>
  </si>
  <si>
    <t>Note: Allocation was revised June 2011 to reflect the inclusion of MRES</t>
  </si>
  <si>
    <t>Missouri Rivers Energy Services</t>
  </si>
  <si>
    <t>286-MRES</t>
  </si>
  <si>
    <t xml:space="preserve">  Less: ATSI Project 890 ATRR (excludes amount allocated to ATSI Zone)</t>
  </si>
  <si>
    <t xml:space="preserve">  Less: ATSI Project 1326 ATRR (excludes amount allocated to ATSI Zone)</t>
  </si>
  <si>
    <t>Summary of Annual Revenue Requirements by Transmission Owner for MISO Network and Internal Point-to-Point</t>
  </si>
  <si>
    <t>SMP</t>
  </si>
  <si>
    <t>SIGE</t>
  </si>
  <si>
    <t>WPSC (WOLV)</t>
  </si>
  <si>
    <t>Reserved</t>
  </si>
  <si>
    <t>DEO</t>
  </si>
  <si>
    <t>DEK</t>
  </si>
  <si>
    <t>DEO Only</t>
  </si>
  <si>
    <t>DEI Only</t>
  </si>
  <si>
    <t>DEO Project 91</t>
  </si>
  <si>
    <t>DUKE MTEP Project Cost Allocator Percentages</t>
  </si>
  <si>
    <t>per Docket ER11-3276</t>
  </si>
  <si>
    <t>DEI</t>
  </si>
  <si>
    <t>(only the DEO &amp; DEK Portion)</t>
  </si>
  <si>
    <t xml:space="preserve">  Less: DEO Project 91 ATRR (excludes amount allocated to DEO/DEK)</t>
  </si>
  <si>
    <t>Remove ARR allocated to DEO/DEK zone from Schedule 26 rates.</t>
  </si>
  <si>
    <t>Schedule 38, Section III, MTEP Project Revenue Requirements Allocated to DEO and DEK</t>
  </si>
  <si>
    <t>Sch. 38 Sec.</t>
  </si>
  <si>
    <t>V.A.</t>
  </si>
  <si>
    <t>American Transmission Systems Inc.</t>
  </si>
  <si>
    <t>V.B.</t>
  </si>
  <si>
    <t>V.E.</t>
  </si>
  <si>
    <t>DEO Zone</t>
  </si>
  <si>
    <t>DEK Zone</t>
  </si>
  <si>
    <t>MTEP</t>
  </si>
  <si>
    <t>C. Column "H" contains the ATRR allocated to DEK, for each project in Section V.A., V.B., and V.E.</t>
  </si>
  <si>
    <t>Total DEO &amp; DEK</t>
  </si>
  <si>
    <t>Remove DEO/DEK revenue requirement</t>
  </si>
  <si>
    <t>Cinergy Services (DEI only (incl. IMPA &amp; WVPA))</t>
  </si>
  <si>
    <t>Excludes DEO/DEK ARR for revenue distribution.</t>
  </si>
  <si>
    <t xml:space="preserve">DEI Project ARRs </t>
  </si>
  <si>
    <t>MTEP11</t>
  </si>
  <si>
    <t>Annual Sch. 26/37/38 Revenue Requirement for Revenue Distribution</t>
  </si>
  <si>
    <t xml:space="preserve">  share on ATSI's behalf.</t>
  </si>
  <si>
    <t>Sch. 38 Section IV.D</t>
  </si>
  <si>
    <t>Sch. 37 Section IV.D</t>
  </si>
  <si>
    <t>PJM - ATSI *</t>
  </si>
  <si>
    <t>PJM - DEO **</t>
  </si>
  <si>
    <t xml:space="preserve">  and is not entitled to any revenue. </t>
  </si>
  <si>
    <t xml:space="preserve">  proportionate share on DEO's behalf.  DEK has no MTEP projects,</t>
  </si>
  <si>
    <t>Schedule 38, Section III.C</t>
  </si>
  <si>
    <t>692  Project Withdrawn</t>
  </si>
  <si>
    <t>907  Project Withdrawn</t>
  </si>
  <si>
    <t>1465  GIP   Project Withdrawn</t>
  </si>
  <si>
    <t>1470  GIP   Project Withdrawn</t>
  </si>
  <si>
    <t>1459  GIP  Project Withdrawn</t>
  </si>
  <si>
    <t>* Withdrawn</t>
  </si>
  <si>
    <t>1470 *</t>
  </si>
  <si>
    <t>1465 *</t>
  </si>
  <si>
    <t>1459 *</t>
  </si>
  <si>
    <t>692 *</t>
  </si>
  <si>
    <t>907 *</t>
  </si>
  <si>
    <t>Schedule 38, Section IV.B</t>
  </si>
  <si>
    <t>DEI ****</t>
  </si>
  <si>
    <t>Check should be zero</t>
  </si>
  <si>
    <t>Check = zero</t>
  </si>
  <si>
    <t>91  Duke Energy Ohio (DEO) ER12-334</t>
  </si>
  <si>
    <t>DUKE MTEP Project Cost Allocator Percentages (all projects except DEO Project 91)</t>
  </si>
  <si>
    <t>A. MISO Transmission Owners use Attachment GG to determine ATRR, Section V.A. contains the list of projects.</t>
  </si>
  <si>
    <t>2375 GIP - DEO ER12-334 Effective January 1, 2012 this project is not included in the rate calculation.</t>
  </si>
  <si>
    <t>Total MTEP 11</t>
  </si>
  <si>
    <t>Missouri River Energy Services</t>
  </si>
  <si>
    <t>DEO &amp; DEK</t>
  </si>
  <si>
    <t>** Divisor does not match Attachment O (see Attachment GG Tariff note 1, Docket ER09-1651).</t>
  </si>
  <si>
    <t>DEO &amp; DEK ****</t>
  </si>
  <si>
    <t>A. Midwest ISO Transmission Owners use Attachment GG to determine ATRR, Section V.A. and V.E contains the list of projects.</t>
  </si>
  <si>
    <t>B. ATSI provides the ATRR per Schedule 37, Section IV.A; Schedule 38 Section V.B. contains the list of projects.</t>
  </si>
  <si>
    <t>C. Column "G" contains the ATRR allocated to DEO, for each project in Section V.A., V.B., and V.E.</t>
  </si>
  <si>
    <t>Attachment GG 2.h.5</t>
  </si>
  <si>
    <t>should be zero</t>
  </si>
  <si>
    <t>This Project is Blank</t>
  </si>
  <si>
    <t>2634 - GRE portion - see next project for MP</t>
  </si>
  <si>
    <t>GRE/MP</t>
  </si>
  <si>
    <t xml:space="preserve">2634 - MP portion </t>
  </si>
  <si>
    <t>3192  GIP</t>
  </si>
  <si>
    <t>3193  GIP</t>
  </si>
  <si>
    <t>3191  GIP</t>
  </si>
  <si>
    <t>3194  GIP</t>
  </si>
  <si>
    <t>3195  GIP</t>
  </si>
  <si>
    <t>3196  GIP</t>
  </si>
  <si>
    <t>3206  GIP</t>
  </si>
  <si>
    <t>3516  GIP</t>
  </si>
  <si>
    <t>3517  GIP</t>
  </si>
  <si>
    <t>3518  GIP</t>
  </si>
  <si>
    <t>1q</t>
  </si>
  <si>
    <t>1r</t>
  </si>
  <si>
    <t>1s</t>
  </si>
  <si>
    <t>1t</t>
  </si>
  <si>
    <t>1u</t>
  </si>
  <si>
    <t>1v</t>
  </si>
  <si>
    <t>Attach O, p 3, lines 10 &amp; 11, col 5 (Note H)</t>
  </si>
  <si>
    <t>(Page 1 line 9)</t>
  </si>
  <si>
    <t>(Page 1 line 14)</t>
  </si>
  <si>
    <t>Equals the return using the MRES actual capital structure.</t>
  </si>
  <si>
    <t>J</t>
  </si>
  <si>
    <t>This is the incentive return for projets receiving the hypothetical capital structure return (HCSR).</t>
  </si>
  <si>
    <t>K</t>
  </si>
  <si>
    <t>The projects listed include projects that qualify for 100% CWIP recovery.  These projects do not include any AFUDC in the CWIP balances or plant in-service balances</t>
  </si>
  <si>
    <t>L</t>
  </si>
  <si>
    <t>The plant listed includes any unamortized balances related to the recovery of abandoned plant costs for the projects approved by FERC.  No abandoned plant costs will be included until approved by FERC under a separate docket.</t>
  </si>
  <si>
    <t>Attach O, p 2, line 2 + 2a col 5 (Note A)</t>
  </si>
  <si>
    <t>Attach O, p 2, line 14 + 14a col 5 (Note B)</t>
  </si>
  <si>
    <t>RETURN  (Note I)</t>
  </si>
  <si>
    <t>15</t>
  </si>
  <si>
    <t>Annual Allocation Factor for Incentive Return (Note J)</t>
  </si>
  <si>
    <t>Attach O-MRES, p 4, line 30 col 5</t>
  </si>
  <si>
    <t>(Notes K &amp; L)</t>
  </si>
  <si>
    <t>(7a)</t>
  </si>
  <si>
    <t>(Pg 1 line 15) (Note J)</t>
  </si>
  <si>
    <t>(Col. 6 * (Col. 7 + Col 7a))</t>
  </si>
  <si>
    <t>Total G&amp;C Deprciation Expense</t>
  </si>
  <si>
    <t>Attach O, p 3, line 10 &amp; 11, col 5, 7, 9</t>
  </si>
  <si>
    <t>Annual Allocation Factor for G&amp;C Depreciation</t>
  </si>
  <si>
    <t>Expense</t>
  </si>
  <si>
    <t>(Page 1, Line 9, Col 6)</t>
  </si>
  <si>
    <t>(Page 1, Line 14, Col 8)</t>
  </si>
  <si>
    <t>(Page 1, Line 9, Col 8)</t>
  </si>
  <si>
    <t>The Total General and Common Depreciation Expense excludes any depreciation expense directly associated with a project and thereby included on page 2, column 9.</t>
  </si>
  <si>
    <t>1614   GIP  Project Withdrawn</t>
  </si>
  <si>
    <t>1613   GIP  Project Withdrawn</t>
  </si>
  <si>
    <t>1617   GIP  Project Withdrawn</t>
  </si>
  <si>
    <t>Project Paid 100% by Generator</t>
  </si>
  <si>
    <t>2455 GIP  Project Withdrawn</t>
  </si>
  <si>
    <t>2796 GIP  Project Withdrwan</t>
  </si>
  <si>
    <t>1614 GIP</t>
  </si>
  <si>
    <t>MTEP07   Withdrawn</t>
  </si>
  <si>
    <t xml:space="preserve">MTEP09 </t>
  </si>
  <si>
    <t xml:space="preserve">MTEP08 </t>
  </si>
  <si>
    <t>MRET</t>
  </si>
  <si>
    <t>MTEP09 - Project Withdrawn</t>
  </si>
  <si>
    <t xml:space="preserve">Southern Minn. Mun. Power Agency </t>
  </si>
  <si>
    <t>Schedule 26, Schedule 37 and Schedule 38</t>
  </si>
  <si>
    <t>MTEP08 - Twin Cities to Fargo Phase 1</t>
  </si>
  <si>
    <t>CIN (DEI)</t>
  </si>
  <si>
    <t>1458 GIP</t>
  </si>
  <si>
    <t>1609 **</t>
  </si>
  <si>
    <t>1610 **</t>
  </si>
  <si>
    <t>** ATSI ER11-3279 Effective June 1, 2011 this project is not included in rate calculations</t>
  </si>
  <si>
    <t>MTEP06  Project Withdrawn</t>
  </si>
  <si>
    <t>MTEP06    Project Withdrawn</t>
  </si>
  <si>
    <t>1612  **</t>
  </si>
  <si>
    <t>1613 *</t>
  </si>
  <si>
    <t>1614 *</t>
  </si>
  <si>
    <t>1617 *</t>
  </si>
  <si>
    <t>2113 ***</t>
  </si>
  <si>
    <t>*** Generator paid for 100% of project</t>
  </si>
  <si>
    <t>2455 *</t>
  </si>
  <si>
    <t>2375 ****</t>
  </si>
  <si>
    <t>**** Duke Ohio ER12-334 Effective January 1, 2012 this project is not included in rate calculations</t>
  </si>
  <si>
    <t>2796 *</t>
  </si>
  <si>
    <t>ATXI</t>
  </si>
  <si>
    <t>Attach O, p 2, line 2 + 18a col 5 (Note A)</t>
  </si>
  <si>
    <t>Attach O, p 2, line 14+18a + 23a col 5 (Note B)</t>
  </si>
  <si>
    <t>HYPOTHETICAL CAPITAL STRUCTURE (HCS) RETURN</t>
  </si>
  <si>
    <t>Annual Allocation Factor HCS Return (Note J)</t>
  </si>
  <si>
    <t>Attach O, p 4, line 30e</t>
  </si>
  <si>
    <t>Annual Allocation Factor for HCS Return</t>
  </si>
  <si>
    <t>(Page 1 line 15) (Note J)</t>
  </si>
  <si>
    <t>(Col. 6 * (Col. 7+ 7a))</t>
  </si>
  <si>
    <t>Project 1</t>
  </si>
  <si>
    <t>P1</t>
  </si>
  <si>
    <t>Project 2</t>
  </si>
  <si>
    <t>P2</t>
  </si>
  <si>
    <t>Project 3</t>
  </si>
  <si>
    <t>P3</t>
  </si>
  <si>
    <t>Project Gross Plant is the total capital investment for the project calculated in the same method as the gross plant value in line 1 and includes CWIP in rate base less any prefunded AFUDC, if applicable.  This value includes subsequent capital investments required to maintain the facilities to their original capabilities.</t>
  </si>
  <si>
    <t>Equals the return based on the actual capital structure (ACS).</t>
  </si>
  <si>
    <t>Equals the incremental return for projects with hypothetical capital structure (HCS) approval.</t>
  </si>
  <si>
    <t>1818  Project Withdrawn</t>
  </si>
  <si>
    <t>1749   GIP  Project Withdrawn</t>
  </si>
  <si>
    <t xml:space="preserve">MTEP08  </t>
  </si>
  <si>
    <t>MTEP08  Scope change removed project</t>
  </si>
  <si>
    <t>MTEP08  Project Withdrawn</t>
  </si>
  <si>
    <t>2116  GIP</t>
  </si>
  <si>
    <t>MTEP08  Project paid by customer 100%</t>
  </si>
  <si>
    <t>2796 GIP</t>
  </si>
  <si>
    <t>2455 GIP</t>
  </si>
  <si>
    <t>AIC</t>
  </si>
  <si>
    <t>Gross</t>
  </si>
  <si>
    <t>Transmission Plant</t>
  </si>
  <si>
    <t>MTEP Project Cost Recovery Allocated to ATSI (PJM)</t>
  </si>
  <si>
    <t>**Per Docket ER12-334 PJM will be receiving DEO's</t>
  </si>
  <si>
    <t>MTEP Project Cost Recovery Allocated to the DEO &amp; DEK (CIN)</t>
  </si>
  <si>
    <t>D. MISO will bill CIN (as agent for DEO) the monthly ATRR amount in column "G" (cell G52)</t>
  </si>
  <si>
    <t>D. MISO will bill CIN (as agent for DEK) the monthly ATRR amount in column "H" (cell H52)</t>
  </si>
  <si>
    <t>E. MISO will distribute the monthly ATRR received from CIN to Midwest ISO Transmission Owners in proportion to their pro-rata share</t>
  </si>
  <si>
    <t>1462 (GIP)</t>
  </si>
  <si>
    <t>2750 (GIP)</t>
  </si>
  <si>
    <t>MTEP12</t>
  </si>
  <si>
    <t>Total MTEP 12</t>
  </si>
  <si>
    <t>XXXX</t>
  </si>
  <si>
    <t>MTEP11  Customer paid 100% of project</t>
  </si>
  <si>
    <t>3194 ***</t>
  </si>
  <si>
    <t>MidAmerican</t>
  </si>
  <si>
    <t>3212  IPL Portion</t>
  </si>
  <si>
    <t>3212  VECT Portion</t>
  </si>
  <si>
    <t>3837 GIP</t>
  </si>
  <si>
    <t>3721 GIP</t>
  </si>
  <si>
    <t>3834 GIP</t>
  </si>
  <si>
    <t>3835 GIP</t>
  </si>
  <si>
    <t>3919 GIP</t>
  </si>
  <si>
    <t>3781 GIP</t>
  </si>
  <si>
    <t>1147 GIP</t>
  </si>
  <si>
    <t>IPL/Vect</t>
  </si>
  <si>
    <t>3783 GIP</t>
  </si>
  <si>
    <t>3784 GIP</t>
  </si>
  <si>
    <t>3786 GIP</t>
  </si>
  <si>
    <t>3787 GIP</t>
  </si>
  <si>
    <t>3825 GIP</t>
  </si>
  <si>
    <t>3827 GIP</t>
  </si>
  <si>
    <t>1w</t>
  </si>
  <si>
    <t>1x</t>
  </si>
  <si>
    <t>1y</t>
  </si>
  <si>
    <t>1z</t>
  </si>
  <si>
    <t>MTEP09  Project Withdrawn</t>
  </si>
  <si>
    <t>2358 *</t>
  </si>
  <si>
    <t>2358  Project Withdrawn</t>
  </si>
  <si>
    <t>1aa</t>
  </si>
  <si>
    <t>Entergy Arkansas</t>
  </si>
  <si>
    <t>Entergy Louisiana</t>
  </si>
  <si>
    <t>Entergy Mississippi</t>
  </si>
  <si>
    <t>Entergy Texas</t>
  </si>
  <si>
    <t>MISO Drive-Through and Out rate</t>
  </si>
  <si>
    <t>The Network Upgrade Charge is the value to be used in Schedules 26, 37 and 38.</t>
  </si>
  <si>
    <t>Annual AC System Totals</t>
  </si>
  <si>
    <t>Gross Transmission Plant is that identified on page 2 line 2 col 5, 7, 9 of Attachment O-ALLETE and is inclusive of any CWIP included in rate base when authorized by FERC order, less any prefunded AFUDC, if applicable.</t>
  </si>
  <si>
    <t>Net Transmission Plant is that identified on page 2 line 14 cols 5, 7, 9 of Attachment O-ALLETE and is inclusive of any CWIP and Unamortized Balance of Abandoned Plant in rate base when authorized by FERC order less any prefunded AFUDC, if applicable.</t>
  </si>
  <si>
    <t>Project Depreciation Expense is the actual value booked for the project and included in the Depreciation Expense in Attachment O-ALLETE page 3 line 12.</t>
  </si>
  <si>
    <t>Gross Transmission Plant is that identified on page 2 line 2 of Attachment O-ATXI and includes any sub lines 2a or 2b etc. and is inclusive of any CWIP included in rate base when authorized by FERC order.</t>
  </si>
  <si>
    <t>Net Transmission Plant is that identified on page 2 line 14 of Attachment O-ATXI and includes any sub lines 14a or 14b etc. and is inclusive of any CWIP included in rate base when authorized by FERC order.</t>
  </si>
  <si>
    <t>Annual Incentive Return Charge revenues for FERC-accepted projects utilizing a hypothetical capital structure are not included in Attachment O - GRE, page 3, line 30, column 5 and page 4 lines 35 &amp; 36a.</t>
  </si>
  <si>
    <t>Project Depreciation Expense is the actual value booked for the project and included in the Depreciation Expense in Attachment O - GRE page 3 line 12.</t>
  </si>
  <si>
    <t>Gross Transmission Plant is that identified on page 2 line 2 of Attachment O - GRE and includes any sub lines 2a or 2b etc. and is inclusive of any CWIP and Prefunded AFUDC on CWIP in rate base when authorized by FERC order.  The Prefunded AFUDC amount is a reduction to rates base.</t>
  </si>
  <si>
    <t>Net Transmission Plant is that identified on page 2 line 14 of Attachment O - GRE and includes any sub lines 14a or 14b etc. and is inclusive of any CWIP, Prefunded AFUDC on CWIP, and Unamortized Balance of Abandoned Plant  included in rate base when authorized by FERC order.  Prefunded AFUDC amount is a reduction to rates base.</t>
  </si>
  <si>
    <t>To be completed in conjunction with Attachment O - GRE.</t>
  </si>
  <si>
    <t>Attachment GG - GRE</t>
  </si>
  <si>
    <t>Attachment GG - ATXI</t>
  </si>
  <si>
    <t>To be completed in conjunction with Attachment O - ATXI.</t>
  </si>
  <si>
    <t>Attachment GG - ALLETE</t>
  </si>
  <si>
    <t xml:space="preserve">To be completed in conjunction with Attachment O - Allete. </t>
  </si>
  <si>
    <t>Attachment O - Allete</t>
  </si>
  <si>
    <t>Attachment O - ATXI</t>
  </si>
  <si>
    <t>Attachment O - GRE</t>
  </si>
  <si>
    <t>Attachment GG - OTP</t>
  </si>
  <si>
    <t>To be completed in conjunction with Attachment O - OTP.</t>
  </si>
  <si>
    <t>Attachment O - OTP</t>
  </si>
  <si>
    <t>Gross Transmission Plant is that identified on page 2 line 2 of Attachment O - OTP and includes any sub lines 2a or 2b etc. and is inclusive of any CWIP included in rate base when authorized by FERC order less any prefunded AFUDC, if applicable.</t>
  </si>
  <si>
    <t>Net Transmission Plant is that identified on page 2 line 14 of Attachment O - OTP and includes any sub lines 14a or 14b etc. and is inclusive of any CWIP included in rate base when authorized by FERC order less any prefunded AFUDC, if applicable.</t>
  </si>
  <si>
    <t>Project Depreciation Expense is the actual value booked for the project and included in the Depreciation Expense in Attachment O- OTP page 3 line 12.</t>
  </si>
  <si>
    <t>Attachment GG-MRES</t>
  </si>
  <si>
    <t>To be completed in conjunction with Attachment O-MRES.</t>
  </si>
  <si>
    <t>Attachment O-MRES</t>
  </si>
  <si>
    <t>Gross Transmission Plant is that identified on page 2 line 2 of Attachment O-MRES and includes any sub lines 2a or 2b etc. and is inclusive of any CWIP included in rate base when authorized by FERC order less any prefunded AFUDC, if applicable.</t>
  </si>
  <si>
    <t>Net Transmission Plant is that identified on page 2 line 14 of Attachment O-MRES and includes any sub lines 14a or 14b etc. and is inclusive of any CWIP included in rate base when authorized by FERC order less any prefunded AFUDC, if applicable.</t>
  </si>
  <si>
    <t>Project Depreciation Expense is the actual value booked for the project and included in the Depreciation Expense in Attachment O-MRES page 3 line 12.</t>
  </si>
  <si>
    <t>The Network Upgrade Charge is the value to be used in Schedules 26. 37 and 38.</t>
  </si>
  <si>
    <t>Cleco Power</t>
  </si>
  <si>
    <t>South Mississippi Electric Power Association</t>
  </si>
  <si>
    <t>Lafayette City-Parish Consolidated</t>
  </si>
  <si>
    <t>EATO</t>
  </si>
  <si>
    <t>ELTO</t>
  </si>
  <si>
    <t>EMTO</t>
  </si>
  <si>
    <t>ETTO</t>
  </si>
  <si>
    <t>CLEC</t>
  </si>
  <si>
    <t>SME</t>
  </si>
  <si>
    <t>LAFA</t>
  </si>
  <si>
    <t xml:space="preserve">Baseline Reliability Projects   </t>
  </si>
  <si>
    <t xml:space="preserve">Network Upgrade Charge  </t>
  </si>
  <si>
    <t>Total MTEP 13</t>
  </si>
  <si>
    <t>4155 GIP</t>
  </si>
  <si>
    <t>MTEP13</t>
  </si>
  <si>
    <t>DEO &amp; DEK True-Up Adjustment</t>
  </si>
  <si>
    <t>Less: Preliminary Survey and Investigation Adjustment  (Note I)</t>
  </si>
  <si>
    <t>Adjusted O&amp;M Allocated to Transmission</t>
  </si>
  <si>
    <t>Included in Attach O - ATCLLC, P 3, line 1 col 5</t>
  </si>
  <si>
    <t>(line 3 minus line 3a col 3)</t>
  </si>
  <si>
    <t>(line 3b divided by line 1 col 3)</t>
  </si>
  <si>
    <t>9a</t>
  </si>
  <si>
    <t>Preliminary Survey and Investigation Expense</t>
  </si>
  <si>
    <t>(Note J)</t>
  </si>
  <si>
    <t>(Sum Col. 5, 8, 9  &amp; 9a)</t>
  </si>
  <si>
    <t>Preliminary Survey and Investigation expense (pre-certification costs) equals the actual value booked, or projected to be booked for forward-looking rate periods, for all of the MISO approved projects and included in Attachment O – ATCLLC, Page 3, Line 1, Column 5.</t>
  </si>
  <si>
    <t>Preliminary Survey and Investigation expense (pre-certification costs) equals the actual value booked, or projected to be booked for forward-looking rate periods, for each of the MISO approved RECB Projects and included in Attachment O – ATCLLC, Page 3, Line 1, Column 5.</t>
  </si>
  <si>
    <t>The Network Upgrade Charge is the value to be used in schedules associated with Attachment GG - ATCLLC.</t>
  </si>
  <si>
    <t>Project Depreciation Expense is the actual value booked for the project and included in the Depreciation Expense in Attachment O - ATCLLC page 3 line 12.</t>
  </si>
  <si>
    <r>
      <t>Gross Transmission Plant is that identified on page 2 line 2 of Attachment O - ATCLLC and includes any sub lines 2a or 2b etc. and is inclusive of any CWIP included in rate base when authorized by FERC order</t>
    </r>
    <r>
      <rPr>
        <sz val="12"/>
        <rFont val="Arial"/>
        <family val="2"/>
      </rPr>
      <t xml:space="preserve"> less any prefunded AFUDC, if applicable.</t>
    </r>
  </si>
  <si>
    <r>
      <t xml:space="preserve">Net Transmission Plant is that identified on page 2 line 14 of Attachment O - ATCLLC and includes any sub lines 14a or 14b etc. and is inclusive of any CWIP included in rate base when authorized by FERC order </t>
    </r>
    <r>
      <rPr>
        <sz val="12"/>
        <rFont val="Arial"/>
        <family val="2"/>
      </rPr>
      <t>less any prefunded AFUDC, if applicable.</t>
    </r>
  </si>
  <si>
    <t>MTEP07  Project Withdrawn</t>
  </si>
  <si>
    <t>1025 *</t>
  </si>
  <si>
    <t>1025   GIP  Project Withdrawn</t>
  </si>
  <si>
    <t>3104  GIP  This project was transferred to NSP effective 1-1-2014</t>
  </si>
  <si>
    <t>Rev. Req. Adj For Attachment O-DPC</t>
  </si>
  <si>
    <t>Project Gross Plant is the total capital investment for the project calculated in the same method as the gross plant value in line 1.  This value includes subsequent capital investments required to maintain the facilities to their original capabilities.</t>
  </si>
  <si>
    <t>True-Up Adjustment is included pursuant to a FERC approved methodology.</t>
  </si>
  <si>
    <t>To be completed in conjunction with Attachment O-DPC.</t>
  </si>
  <si>
    <t>Attachment GG  - DPC</t>
  </si>
  <si>
    <t>Attachment GG -  DPC</t>
  </si>
  <si>
    <t>To be completed in conjunction with Attachment O - ATCLLC.</t>
  </si>
  <si>
    <t>ATCLLC</t>
  </si>
  <si>
    <t>Attachment GG - ATCLLC</t>
  </si>
  <si>
    <t>Attachment O - ATCLLC</t>
  </si>
  <si>
    <t>Attach O - ATCLLC, p 2, line 2 col 5 (Note A)</t>
  </si>
  <si>
    <t>Attach O-ATCLLC, p 2, line 14 col 5 (Note B)</t>
  </si>
  <si>
    <t>Attach O-ATCLLC, p 3, line 8 col 5</t>
  </si>
  <si>
    <t>Attach O-ATCLLC, p 3, lines 10 &amp; 11 col 5 (Note H)</t>
  </si>
  <si>
    <t>Attach O-ATCLLC, p 3, line 20 col 5</t>
  </si>
  <si>
    <t>Attach O-ATCLLC, p 3, line 27 col 5</t>
  </si>
  <si>
    <t>Attach O-ATCLLC, p 3, line 28 col 5</t>
  </si>
  <si>
    <t xml:space="preserve"> Utilizing Attachment O - ATCLLC Data</t>
  </si>
  <si>
    <t>Rev. Req. Adj For Attachment O - ATCLLC</t>
  </si>
  <si>
    <t>MTEP09   Withdrawn</t>
  </si>
  <si>
    <t>2307 *</t>
  </si>
  <si>
    <t>2307  Project Withdrawn</t>
  </si>
  <si>
    <t>3104  GIP  This project was transferred from GRE effective 1-1-2014</t>
  </si>
  <si>
    <t>*  3104</t>
  </si>
  <si>
    <t>MTEP10  Project transferred to NSP in 2014</t>
  </si>
  <si>
    <t>MTEP10  Project transferred from GRE in 2014</t>
  </si>
  <si>
    <t>* Project 3104 was transferred from GRE to NSP Jan. 1, 2014</t>
  </si>
  <si>
    <t>Project 3104 was transferred from GRE to NSP Jan. 1, 2014</t>
  </si>
  <si>
    <t>Difference should be CWIP balance</t>
  </si>
  <si>
    <t>AFUDC</t>
  </si>
  <si>
    <t>Zone</t>
  </si>
  <si>
    <t xml:space="preserve">Summary of Annual Revenue Requirements by Transmission Owner </t>
  </si>
  <si>
    <t>for MISO Drive-Through and Drive-Out Service</t>
  </si>
  <si>
    <t>MTEP14</t>
  </si>
  <si>
    <t>Total MTEP 14</t>
  </si>
  <si>
    <t xml:space="preserve">Attachment GG </t>
  </si>
  <si>
    <t>For  the 12 months ended 12/31/2015</t>
  </si>
  <si>
    <t>Rochester Public Utilities</t>
  </si>
  <si>
    <t>To be completed in conjunction with Attachment O</t>
  </si>
  <si>
    <r>
      <t>Gross Transmission Plant is that identified on page 2 line 2 of Attachment O and includes any sub lines 2a or 2b etc. and is inclusive of any CWIP included in rate base when authorized by FERC order</t>
    </r>
    <r>
      <rPr>
        <sz val="10"/>
        <rFont val="Arial"/>
        <family val="2"/>
      </rPr>
      <t xml:space="preserve"> less any prefunded AFUDC, if applicable.</t>
    </r>
  </si>
  <si>
    <r>
      <t xml:space="preserve">Net Transmission Plant is that identified on page 2 line 14 of Attachment O and includes any sub lines 14a or 14b etc. and is inclusive of any CWIP included in rate base when authorized by FERC order </t>
    </r>
    <r>
      <rPr>
        <sz val="10"/>
        <rFont val="Arial"/>
        <family val="2"/>
      </rPr>
      <t>less any prefunded AFUDC, if applicable.</t>
    </r>
  </si>
  <si>
    <t>True-Up Adjustment is included pursuant to a FERC approved methodology, if applicable.</t>
  </si>
  <si>
    <r>
      <t>The Network Upgrade Charge is the value to be used in Schedule</t>
    </r>
    <r>
      <rPr>
        <sz val="10"/>
        <rFont val="Arial"/>
        <family val="2"/>
      </rPr>
      <t>s 26, 37 and 38.</t>
    </r>
  </si>
  <si>
    <t>For  the 12 months ended 12/31/15</t>
  </si>
  <si>
    <t>RPU</t>
  </si>
  <si>
    <t xml:space="preserve">MTEP06 </t>
  </si>
  <si>
    <t>1024 - RPU</t>
  </si>
  <si>
    <t xml:space="preserve"> Utilizing Attachment O - GRE Data</t>
  </si>
  <si>
    <t>Rev. Req. Adj For Attachment O - GRE</t>
  </si>
  <si>
    <t xml:space="preserve"> Utilizing Attachment O - OTP Data</t>
  </si>
  <si>
    <t>Rev. Req. Adj For Attachment O - OTP</t>
  </si>
  <si>
    <t xml:space="preserve"> Utilizing Attachment O - MRES Data</t>
  </si>
  <si>
    <t>Rev. Req. Adj For Attachment O - MRES</t>
  </si>
  <si>
    <t xml:space="preserve"> Utilizing Attachment O - Allete Data</t>
  </si>
  <si>
    <t>Rev. Req. Adj For Attachment O - Allete</t>
  </si>
  <si>
    <t xml:space="preserve"> Utilizing Attachment O - ATXI Data</t>
  </si>
  <si>
    <t>Rev. Req. Adj For Attachment O - ATXI</t>
  </si>
  <si>
    <t xml:space="preserve"> Utilizing Attachment O - DPC Data</t>
  </si>
  <si>
    <t>Attachment O - DPC</t>
  </si>
  <si>
    <t>4364 GIP</t>
  </si>
  <si>
    <t>4365 GIP</t>
  </si>
  <si>
    <t>4366 GIP</t>
  </si>
  <si>
    <t>4713 GIP</t>
  </si>
  <si>
    <t>4725 GIP</t>
  </si>
  <si>
    <t>MTEP08 - Twin Cities to Fargo Phase 2  PIS</t>
  </si>
  <si>
    <t>MTEP08 - Twin Cities to Fargo Phase 3 CWIP &amp; PIS</t>
  </si>
  <si>
    <t>1024 - RPU Portion</t>
  </si>
  <si>
    <t>RPU Project #1024</t>
  </si>
  <si>
    <t>Remove ARR allocated to FE zone for RPU's portion of project #1024</t>
  </si>
  <si>
    <t>Remove ARR allocated to DEO/DEK zone for RPU's portion of project #1024</t>
  </si>
  <si>
    <t>Schedule 38, Section V</t>
  </si>
  <si>
    <t>Schedule 37, Section V</t>
  </si>
  <si>
    <t>Remove RPU project #1024 allocated to DEI, DEO, DEK - RPU is not included in Schedule 38</t>
  </si>
  <si>
    <t>Note: Allocation was revised January 2015 to reflect the inclusion of RPU (ER14-2154/ER15-277)</t>
  </si>
  <si>
    <t>For  the 12 months ended 2/28/2014</t>
  </si>
  <si>
    <t>City Water, Light and Power - Springfield, IL</t>
  </si>
  <si>
    <t>For  the 12 months ended 12/31/2014</t>
  </si>
  <si>
    <t>**** ARR does not include DEO/DEK projects (portion of revenue requirement allocated to DEO/DEK should be removed from the Sch 26 rate calculation) (see Schedule 38, Section IV.C.  Docket ER12-334).</t>
  </si>
  <si>
    <t>ALLOCATION PER DEO/DEK EXIT</t>
  </si>
  <si>
    <t>PRICING ZONE</t>
  </si>
  <si>
    <t>2A-2E</t>
  </si>
  <si>
    <t>Remove ARR allocated to FE zone</t>
  </si>
  <si>
    <t>Remove ARR allocated to DEO/DEK zone</t>
  </si>
  <si>
    <t>Remove ARR allocated to FE - RPU #1024</t>
  </si>
  <si>
    <t>Remove ARR allocated to DEO&amp;DEK - RPU #1024</t>
  </si>
  <si>
    <t>MISO NOTE: USED IN REVENUE DISTRIBUTION CALCULATION FOR SCH 7/8/9</t>
  </si>
  <si>
    <t>Attach O, p 2, line 2, 2a, &amp; 2b col 5 (Note A)</t>
  </si>
  <si>
    <t>Attach O, p 2, line 14, 14a, &amp; 14b col 5 (Note B)</t>
  </si>
  <si>
    <t>Gross Transmission Plant is that identified on page 2 line 2, 2a, &amp; 2b of Attachment O-DPC.</t>
  </si>
  <si>
    <t>Net Transmission Plant is that identified on page 2 line 14, 14a, &amp;14b of Attachment O-DPC.</t>
  </si>
  <si>
    <t>MTEP15</t>
  </si>
  <si>
    <t>Total MTEP 15</t>
  </si>
  <si>
    <t>8240 GIP</t>
  </si>
  <si>
    <t>9245 GIP</t>
  </si>
  <si>
    <t>9523 GIP</t>
  </si>
  <si>
    <t>10142 MEP</t>
  </si>
  <si>
    <t>VECT / BREC / HE</t>
  </si>
  <si>
    <t>10142 MEP (VECT portion)</t>
  </si>
  <si>
    <t>10142 MEP (BREC portion)</t>
  </si>
  <si>
    <t>10142 MEP (HE portion)</t>
  </si>
  <si>
    <t>Hoosier Energy REC. Inc</t>
  </si>
  <si>
    <t>For  the 12 months ended 12/31/2016</t>
  </si>
  <si>
    <t>Year 2016 MISO Rates for OATT Schedule 26</t>
  </si>
  <si>
    <t>Year 2016 MISO Rates for OATT Schedule 37</t>
  </si>
  <si>
    <t>Year 2016 MISO Rates for OATT Schedule 38</t>
  </si>
  <si>
    <t>For the 12 months ended 12/31/2016</t>
  </si>
  <si>
    <t>For the 12 months ended 12/31/16</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</si>
</sst>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5" formatCode="&quot;$&quot;#,##0_);\(&quot;$&quot;#,##0\)"/>
    <numFmt numFmtId="7" formatCode="&quot;$&quot;#,##0.00_);\(&quot;$&quot;#,##0.00\)"/>
    <numFmt numFmtId="8" formatCode="&quot;$&quot;#,##0.00_);[Red]\(&quot;$&quot;#,##0.00\)"/>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_(&quot;$&quot;* #,##0.0000_);_(&quot;$&quot;* \(#,##0.0000\);_(&quot;$&quot;* &quot;-&quot;??_);_(@_)"/>
    <numFmt numFmtId="167" formatCode="&quot;$&quot;#,##0.0000_);\(&quot;$&quot;#,##0.0000\)"/>
    <numFmt numFmtId="168" formatCode="0_);\(0\)"/>
    <numFmt numFmtId="169" formatCode="&quot;$&quot;#,##0.000"/>
    <numFmt numFmtId="170" formatCode="&quot;$&quot;#,##0.0000"/>
    <numFmt numFmtId="171" formatCode="_(* #,##0.0,_);_(* \(#,##0.0,\);_(* &quot;-   &quot;_);_(@_)"/>
    <numFmt numFmtId="172" formatCode="_(&quot;$&quot;* #,##0_);_(&quot;$&quot;* \(#,##0\);_(&quot;$&quot;* &quot;-&quot;??_);_(@_)"/>
    <numFmt numFmtId="173" formatCode="0.000%"/>
    <numFmt numFmtId="174" formatCode="#,##0.00000"/>
    <numFmt numFmtId="175" formatCode="0;[Red]0"/>
    <numFmt numFmtId="176" formatCode="0.00000"/>
    <numFmt numFmtId="177" formatCode="_(&quot;$&quot;* #,##0.00000_);_(&quot;$&quot;* \(#,##0.00000\);_(&quot;$&quot;* &quot;-&quot;??_);_(@_)"/>
    <numFmt numFmtId="178" formatCode="&quot;$&quot;#,##0.00"/>
    <numFmt numFmtId="179" formatCode="0.0%"/>
    <numFmt numFmtId="180" formatCode="#,##0.0"/>
    <numFmt numFmtId="181" formatCode="0.00_)"/>
  </numFmts>
  <fonts count="89">
    <font>
      <sz val="10"/>
      <name val="Arial"/>
    </font>
    <font>
      <sz val="11"/>
      <color theme="1"/>
      <name val="Calibri"/>
      <family val="2"/>
      <scheme val="minor"/>
    </font>
    <font>
      <sz val="10"/>
      <name val="Arial"/>
      <family val="2"/>
    </font>
    <font>
      <sz val="10"/>
      <color indexed="8"/>
      <name val="Arial Narrow"/>
      <family val="2"/>
    </font>
    <font>
      <sz val="10"/>
      <color indexed="8"/>
      <name val="Arial"/>
      <family val="2"/>
    </font>
    <font>
      <sz val="10"/>
      <name val="Arial Narrow"/>
      <family val="2"/>
    </font>
    <font>
      <b/>
      <sz val="12"/>
      <name val="Arial Narrow"/>
      <family val="2"/>
    </font>
    <font>
      <b/>
      <sz val="10"/>
      <name val="Arial Narrow"/>
      <family val="2"/>
    </font>
    <font>
      <b/>
      <sz val="10"/>
      <name val="Arial"/>
      <family val="2"/>
    </font>
    <font>
      <b/>
      <sz val="10"/>
      <color indexed="8"/>
      <name val="Arial Narrow"/>
      <family val="2"/>
    </font>
    <font>
      <sz val="8"/>
      <name val="Arial"/>
      <family val="2"/>
    </font>
    <font>
      <sz val="10"/>
      <color indexed="41"/>
      <name val="Arial"/>
      <family val="2"/>
    </font>
    <font>
      <b/>
      <sz val="10"/>
      <name val="Arial"/>
      <family val="2"/>
    </font>
    <font>
      <sz val="10"/>
      <name val="Arial"/>
      <family val="2"/>
    </font>
    <font>
      <sz val="10"/>
      <name val="Arial"/>
      <family val="2"/>
    </font>
    <font>
      <sz val="12"/>
      <name val="Arial MT"/>
    </font>
    <font>
      <b/>
      <sz val="24"/>
      <name val="Arial MT"/>
    </font>
    <font>
      <b/>
      <sz val="14"/>
      <name val="Arial MT"/>
    </font>
    <font>
      <b/>
      <sz val="12"/>
      <color indexed="9"/>
      <name val="Arial MT"/>
    </font>
    <font>
      <sz val="8"/>
      <name val="Arial MT"/>
    </font>
    <font>
      <sz val="10"/>
      <color indexed="12"/>
      <name val="Arial Narrow"/>
      <family val="2"/>
    </font>
    <font>
      <b/>
      <sz val="12"/>
      <color indexed="12"/>
      <name val="Arial Narrow"/>
      <family val="2"/>
    </font>
    <font>
      <sz val="10"/>
      <color indexed="12"/>
      <name val="Arial"/>
      <family val="2"/>
    </font>
    <font>
      <sz val="12"/>
      <name val="Arial"/>
      <family val="2"/>
    </font>
    <font>
      <sz val="12"/>
      <color indexed="17"/>
      <name val="Arial MT"/>
    </font>
    <font>
      <b/>
      <sz val="12"/>
      <name val="Arial"/>
      <family val="2"/>
    </font>
    <font>
      <b/>
      <sz val="12"/>
      <name val="Arial MT"/>
    </font>
    <font>
      <b/>
      <u/>
      <sz val="12"/>
      <name val="Arial MT"/>
    </font>
    <font>
      <sz val="12"/>
      <color indexed="10"/>
      <name val="Arial MT"/>
    </font>
    <font>
      <sz val="12"/>
      <color indexed="10"/>
      <name val="Arial"/>
      <family val="2"/>
    </font>
    <font>
      <sz val="12"/>
      <name val="Times New Roman"/>
      <family val="1"/>
    </font>
    <font>
      <sz val="10"/>
      <name val="Arial MT"/>
    </font>
    <font>
      <sz val="10"/>
      <color indexed="12"/>
      <name val="Arial"/>
      <family val="2"/>
    </font>
    <font>
      <b/>
      <sz val="12"/>
      <color indexed="10"/>
      <name val="Arial MT"/>
    </font>
    <font>
      <sz val="10"/>
      <color indexed="10"/>
      <name val="Arial MT"/>
    </font>
    <font>
      <sz val="12"/>
      <name val="Arial"/>
      <family val="2"/>
    </font>
    <font>
      <b/>
      <sz val="12"/>
      <name val="Times New Roman"/>
      <family val="1"/>
    </font>
    <font>
      <sz val="10"/>
      <color rgb="FF0070C0"/>
      <name val="Arial"/>
      <family val="2"/>
    </font>
    <font>
      <sz val="10"/>
      <name val="Times New Roman"/>
      <family val="1"/>
    </font>
    <font>
      <b/>
      <sz val="24"/>
      <name val="Times New Roman"/>
      <family val="1"/>
    </font>
    <font>
      <sz val="14"/>
      <name val="Times New Roman"/>
      <family val="1"/>
    </font>
    <font>
      <u/>
      <sz val="10"/>
      <name val="Times New Roman"/>
      <family val="1"/>
    </font>
    <font>
      <sz val="10"/>
      <color rgb="FF0070C0"/>
      <name val="Arial MT"/>
    </font>
    <font>
      <b/>
      <sz val="10"/>
      <color rgb="FFC00000"/>
      <name val="Arial"/>
      <family val="2"/>
    </font>
    <font>
      <sz val="12"/>
      <name val="Arial Narrow"/>
      <family val="2"/>
    </font>
    <font>
      <b/>
      <sz val="12"/>
      <color theme="4"/>
      <name val="Arial"/>
      <family val="2"/>
    </font>
    <font>
      <sz val="12"/>
      <color theme="4"/>
      <name val="Arial MT"/>
    </font>
    <font>
      <sz val="12"/>
      <color rgb="FF0070C0"/>
      <name val="Arial"/>
      <family val="2"/>
    </font>
    <font>
      <sz val="8"/>
      <color indexed="81"/>
      <name val="Tahoma"/>
      <family val="2"/>
    </font>
    <font>
      <b/>
      <sz val="8"/>
      <color indexed="81"/>
      <name val="Tahoma"/>
      <family val="2"/>
    </font>
    <font>
      <sz val="10"/>
      <color rgb="FF0070C0"/>
      <name val="Arial Narrow"/>
      <family val="2"/>
    </font>
    <font>
      <b/>
      <sz val="10"/>
      <color rgb="FFFF0000"/>
      <name val="Arial"/>
      <family val="2"/>
    </font>
    <font>
      <sz val="10"/>
      <color rgb="FFFF0000"/>
      <name val="Arial"/>
      <family val="2"/>
    </font>
    <font>
      <sz val="14"/>
      <name val="Arial"/>
      <family val="2"/>
    </font>
    <font>
      <b/>
      <sz val="14"/>
      <name val="Arial"/>
      <family val="2"/>
    </font>
    <font>
      <b/>
      <i/>
      <sz val="14"/>
      <name val="Arial"/>
      <family val="2"/>
    </font>
    <font>
      <b/>
      <sz val="11"/>
      <name val="Arial"/>
      <family val="2"/>
    </font>
    <font>
      <b/>
      <sz val="24"/>
      <name val="Arial Narrow"/>
      <family val="2"/>
    </font>
    <font>
      <b/>
      <i/>
      <sz val="12"/>
      <name val="Arial"/>
      <family val="2"/>
    </font>
    <font>
      <i/>
      <sz val="12"/>
      <name val="Arial"/>
      <family val="2"/>
    </font>
    <font>
      <sz val="9"/>
      <name val="Arial"/>
      <family val="2"/>
    </font>
    <font>
      <i/>
      <sz val="10"/>
      <name val="Arial"/>
      <family val="2"/>
    </font>
    <font>
      <sz val="9"/>
      <color indexed="18"/>
      <name val="Arial"/>
      <family val="2"/>
    </font>
    <font>
      <i/>
      <sz val="10"/>
      <color indexed="18"/>
      <name val="Arial"/>
      <family val="2"/>
    </font>
    <font>
      <sz val="10"/>
      <color indexed="18"/>
      <name val="Arial"/>
      <family val="2"/>
    </font>
    <font>
      <sz val="8"/>
      <color indexed="18"/>
      <name val="Arial"/>
      <family val="2"/>
    </font>
    <font>
      <i/>
      <sz val="9"/>
      <color indexed="18"/>
      <name val="Arial"/>
      <family val="2"/>
    </font>
    <font>
      <sz val="11"/>
      <color indexed="8"/>
      <name val="Calibri"/>
      <family val="2"/>
    </font>
    <font>
      <sz val="10"/>
      <name val="MS Sans Serif"/>
      <family val="2"/>
    </font>
    <font>
      <b/>
      <sz val="14"/>
      <name val="Book Antiqua"/>
      <family val="1"/>
    </font>
    <font>
      <i/>
      <sz val="10"/>
      <name val="Book Antiqua"/>
      <family val="1"/>
    </font>
    <font>
      <b/>
      <i/>
      <sz val="16"/>
      <name val="Helv"/>
    </font>
    <font>
      <sz val="10"/>
      <color theme="1"/>
      <name val="Calibri"/>
      <family val="2"/>
    </font>
    <font>
      <sz val="10"/>
      <color theme="1"/>
      <name val="Arial"/>
      <family val="2"/>
    </font>
    <font>
      <b/>
      <sz val="10"/>
      <name val="MS Sans Serif"/>
      <family val="2"/>
    </font>
    <font>
      <sz val="8"/>
      <color indexed="38"/>
      <name val="Arial"/>
      <family val="2"/>
    </font>
    <font>
      <b/>
      <sz val="9"/>
      <name val="Arial"/>
      <family val="2"/>
    </font>
    <font>
      <b/>
      <i/>
      <sz val="16"/>
      <name val="Arial"/>
      <family val="2"/>
    </font>
    <font>
      <b/>
      <sz val="12"/>
      <color indexed="32"/>
      <name val="Arial"/>
      <family val="2"/>
    </font>
    <font>
      <i/>
      <sz val="11"/>
      <name val="Arial"/>
      <family val="2"/>
    </font>
    <font>
      <sz val="11"/>
      <name val="Arial"/>
      <family val="2"/>
    </font>
    <font>
      <b/>
      <sz val="10"/>
      <color indexed="8"/>
      <name val="Arial"/>
      <family val="2"/>
    </font>
    <font>
      <b/>
      <i/>
      <sz val="10"/>
      <color indexed="8"/>
      <name val="Arial"/>
      <family val="2"/>
    </font>
    <font>
      <sz val="10"/>
      <color rgb="FF00B0F0"/>
      <name val="Arial MT"/>
    </font>
    <font>
      <sz val="9"/>
      <color indexed="81"/>
      <name val="Tahoma"/>
      <family val="2"/>
    </font>
    <font>
      <b/>
      <sz val="10"/>
      <color rgb="FF0070C0"/>
      <name val="Arial"/>
      <family val="2"/>
    </font>
    <font>
      <sz val="10"/>
      <color rgb="FF0000FF"/>
      <name val="Arial"/>
      <family val="2"/>
    </font>
    <font>
      <sz val="10"/>
      <color rgb="FF0000FF"/>
      <name val="Arial MT"/>
    </font>
    <font>
      <sz val="10"/>
      <color rgb="FF0000FF"/>
      <name val="Arial Narrow"/>
      <family val="2"/>
    </font>
  </fonts>
  <fills count="31">
    <fill>
      <patternFill patternType="none"/>
    </fill>
    <fill>
      <patternFill patternType="gray125"/>
    </fill>
    <fill>
      <patternFill patternType="solid">
        <fgColor indexed="22"/>
        <bgColor indexed="64"/>
      </patternFill>
    </fill>
    <fill>
      <patternFill patternType="solid">
        <fgColor indexed="42"/>
        <bgColor indexed="64"/>
      </patternFill>
    </fill>
    <fill>
      <patternFill patternType="solid">
        <fgColor indexed="15"/>
        <bgColor indexed="64"/>
      </patternFill>
    </fill>
    <fill>
      <patternFill patternType="solid">
        <fgColor indexed="41"/>
        <bgColor indexed="64"/>
      </patternFill>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0"/>
        <bgColor indexed="64"/>
      </patternFill>
    </fill>
    <fill>
      <patternFill patternType="solid">
        <fgColor rgb="FF92D050"/>
        <bgColor indexed="64"/>
      </patternFill>
    </fill>
    <fill>
      <patternFill patternType="solid">
        <fgColor rgb="FFFFFF00"/>
        <bgColor indexed="64"/>
      </patternFill>
    </fill>
    <fill>
      <patternFill patternType="solid">
        <fgColor rgb="FF99CCFF"/>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rgb="FFFFC000"/>
        <bgColor indexed="64"/>
      </patternFill>
    </fill>
    <fill>
      <patternFill patternType="solid">
        <fgColor rgb="FF8DB4E3"/>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rgb="FFFFFFCC"/>
      </patternFill>
    </fill>
    <fill>
      <patternFill patternType="solid">
        <fgColor indexed="26"/>
        <bgColor indexed="64"/>
      </patternFill>
    </fill>
    <fill>
      <patternFill patternType="mediumGray">
        <fgColor indexed="22"/>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99"/>
        <bgColor indexed="64"/>
      </patternFill>
    </fill>
  </fills>
  <borders count="74">
    <border>
      <left/>
      <right/>
      <top/>
      <bottom/>
      <diagonal/>
    </border>
    <border>
      <left style="thin">
        <color indexed="64"/>
      </left>
      <right style="thin">
        <color indexed="22"/>
      </right>
      <top/>
      <bottom style="thin">
        <color indexed="22"/>
      </bottom>
      <diagonal/>
    </border>
    <border>
      <left style="thin">
        <color indexed="64"/>
      </left>
      <right style="thin">
        <color indexed="22"/>
      </right>
      <top style="thin">
        <color indexed="22"/>
      </top>
      <bottom style="thin">
        <color indexed="22"/>
      </bottom>
      <diagonal/>
    </border>
    <border>
      <left style="thin">
        <color indexed="64"/>
      </left>
      <right style="thin">
        <color indexed="22"/>
      </right>
      <top style="thin">
        <color indexed="22"/>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bottom style="thin">
        <color indexed="22"/>
      </bottom>
      <diagonal/>
    </border>
    <border>
      <left/>
      <right/>
      <top/>
      <bottom style="thin">
        <color indexed="22"/>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64"/>
      </left>
      <right/>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22"/>
      </bottom>
      <diagonal/>
    </border>
    <border>
      <left style="thin">
        <color indexed="22"/>
      </left>
      <right/>
      <top style="thin">
        <color indexed="64"/>
      </top>
      <bottom style="thin">
        <color indexed="64"/>
      </bottom>
      <diagonal/>
    </border>
    <border>
      <left style="thin">
        <color indexed="22"/>
      </left>
      <right style="thin">
        <color indexed="64"/>
      </right>
      <top/>
      <bottom style="thin">
        <color indexed="22"/>
      </bottom>
      <diagonal/>
    </border>
    <border>
      <left/>
      <right style="thin">
        <color indexed="64"/>
      </right>
      <top style="thin">
        <color indexed="22"/>
      </top>
      <bottom style="thin">
        <color indexed="64"/>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style="thin">
        <color indexed="22"/>
      </top>
      <bottom style="thin">
        <color indexed="64"/>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22"/>
      </left>
      <right/>
      <top style="thin">
        <color indexed="22"/>
      </top>
      <bottom style="thin">
        <color indexed="22"/>
      </bottom>
      <diagonal/>
    </border>
    <border>
      <left/>
      <right style="thin">
        <color indexed="64"/>
      </right>
      <top/>
      <bottom style="thin">
        <color indexed="22"/>
      </bottom>
      <diagonal/>
    </border>
    <border>
      <left/>
      <right style="thin">
        <color indexed="64"/>
      </right>
      <top style="thin">
        <color indexed="64"/>
      </top>
      <bottom style="thin">
        <color indexed="22"/>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22"/>
      </left>
      <right/>
      <top style="thin">
        <color indexed="22"/>
      </top>
      <bottom style="thin">
        <color indexed="64"/>
      </bottom>
      <diagonal/>
    </border>
    <border>
      <left/>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style="thin">
        <color indexed="22"/>
      </right>
      <top style="thin">
        <color indexed="22"/>
      </top>
      <bottom style="thin">
        <color indexed="22"/>
      </bottom>
      <diagonal/>
    </border>
    <border>
      <left style="thin">
        <color indexed="64"/>
      </left>
      <right/>
      <top style="thin">
        <color indexed="64"/>
      </top>
      <bottom style="thin">
        <color indexed="22"/>
      </bottom>
      <diagonal/>
    </border>
    <border>
      <left/>
      <right style="thin">
        <color indexed="22"/>
      </right>
      <top style="thin">
        <color indexed="64"/>
      </top>
      <bottom style="thin">
        <color indexed="22"/>
      </bottom>
      <diagonal/>
    </border>
    <border>
      <left style="thin">
        <color indexed="22"/>
      </left>
      <right/>
      <top style="thin">
        <color indexed="64"/>
      </top>
      <bottom style="thin">
        <color indexed="22"/>
      </bottom>
      <diagonal/>
    </border>
    <border>
      <left/>
      <right/>
      <top style="thin">
        <color indexed="64"/>
      </top>
      <bottom style="thin">
        <color indexed="22"/>
      </bottom>
      <diagonal/>
    </border>
    <border>
      <left/>
      <right style="medium">
        <color indexed="64"/>
      </right>
      <top/>
      <bottom style="thin">
        <color indexed="64"/>
      </bottom>
      <diagonal/>
    </border>
    <border>
      <left style="thin">
        <color indexed="64"/>
      </left>
      <right style="thin">
        <color indexed="22"/>
      </right>
      <top style="thin">
        <color indexed="22"/>
      </top>
      <bottom/>
      <diagonal/>
    </border>
    <border>
      <left style="thin">
        <color rgb="FFB2B2B2"/>
      </left>
      <right style="thin">
        <color rgb="FFB2B2B2"/>
      </right>
      <top style="thin">
        <color rgb="FFB2B2B2"/>
      </top>
      <bottom style="thin">
        <color rgb="FFB2B2B2"/>
      </bottom>
      <diagonal/>
    </border>
    <border>
      <left/>
      <right/>
      <top style="double">
        <color indexed="64"/>
      </top>
      <bottom/>
      <diagonal/>
    </border>
    <border>
      <left style="thin">
        <color indexed="64"/>
      </left>
      <right style="thin">
        <color indexed="22"/>
      </right>
      <top/>
      <bottom style="thin">
        <color indexed="64"/>
      </bottom>
      <diagonal/>
    </border>
    <border>
      <left/>
      <right style="thin">
        <color indexed="22"/>
      </right>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22"/>
      </right>
      <top/>
      <bottom/>
      <diagonal/>
    </border>
    <border>
      <left style="thin">
        <color indexed="64"/>
      </left>
      <right/>
      <top style="thin">
        <color indexed="22"/>
      </top>
      <bottom style="thin">
        <color indexed="64"/>
      </bottom>
      <diagonal/>
    </border>
    <border>
      <left/>
      <right style="thin">
        <color indexed="22"/>
      </right>
      <top style="thin">
        <color indexed="22"/>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medium">
        <color indexed="64"/>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diagonal/>
    </border>
  </borders>
  <cellStyleXfs count="227">
    <xf numFmtId="0" fontId="0" fillId="0" borderId="0"/>
    <xf numFmtId="43" fontId="2" fillId="0" borderId="0" applyFont="0" applyFill="0" applyBorder="0" applyAlignment="0" applyProtection="0"/>
    <xf numFmtId="44" fontId="2" fillId="0" borderId="0" applyFont="0" applyFill="0" applyBorder="0" applyAlignment="0" applyProtection="0"/>
    <xf numFmtId="171" fontId="2" fillId="0" borderId="0"/>
    <xf numFmtId="0" fontId="3" fillId="0" borderId="0"/>
    <xf numFmtId="0" fontId="3" fillId="0" borderId="0"/>
    <xf numFmtId="0" fontId="4" fillId="0" borderId="0"/>
    <xf numFmtId="9" fontId="2" fillId="0" borderId="0" applyFont="0" applyFill="0" applyBorder="0" applyAlignment="0" applyProtection="0"/>
    <xf numFmtId="0" fontId="2" fillId="0" borderId="0"/>
    <xf numFmtId="178" fontId="15" fillId="0" borderId="0" applyProtection="0"/>
    <xf numFmtId="178" fontId="15" fillId="0" borderId="0" applyProtection="0"/>
    <xf numFmtId="0" fontId="2" fillId="0" borderId="0"/>
    <xf numFmtId="9"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178" fontId="10" fillId="0" borderId="0" applyFill="0"/>
    <xf numFmtId="178" fontId="10" fillId="0" borderId="0">
      <alignment horizontal="center"/>
    </xf>
    <xf numFmtId="0" fontId="10" fillId="0" borderId="0" applyFill="0">
      <alignment horizontal="center"/>
    </xf>
    <xf numFmtId="178" fontId="54" fillId="0" borderId="61" applyFill="0"/>
    <xf numFmtId="0" fontId="2" fillId="0" borderId="0" applyFont="0" applyAlignment="0"/>
    <xf numFmtId="0" fontId="55" fillId="0" borderId="0" applyFill="0">
      <alignment vertical="top"/>
    </xf>
    <xf numFmtId="0" fontId="54" fillId="0" borderId="0" applyFill="0">
      <alignment horizontal="left" vertical="top"/>
    </xf>
    <xf numFmtId="178" fontId="25" fillId="0" borderId="5" applyFill="0"/>
    <xf numFmtId="0" fontId="2" fillId="0" borderId="0" applyNumberFormat="0" applyFont="0" applyAlignment="0"/>
    <xf numFmtId="0" fontId="55" fillId="0" borderId="0" applyFill="0">
      <alignment wrapText="1"/>
    </xf>
    <xf numFmtId="0" fontId="54" fillId="0" borderId="0" applyFill="0">
      <alignment horizontal="left" vertical="top" wrapText="1"/>
    </xf>
    <xf numFmtId="178" fontId="56" fillId="0" borderId="0" applyFill="0"/>
    <xf numFmtId="0" fontId="57" fillId="0" borderId="0" applyNumberFormat="0" applyFont="0" applyAlignment="0">
      <alignment horizontal="center"/>
    </xf>
    <xf numFmtId="0" fontId="58" fillId="0" borderId="0" applyFill="0">
      <alignment vertical="top" wrapText="1"/>
    </xf>
    <xf numFmtId="0" fontId="25" fillId="0" borderId="0" applyFill="0">
      <alignment horizontal="left" vertical="top" wrapText="1"/>
    </xf>
    <xf numFmtId="178" fontId="2" fillId="0" borderId="0" applyFill="0"/>
    <xf numFmtId="0" fontId="57" fillId="0" borderId="0" applyNumberFormat="0" applyFont="0" applyAlignment="0">
      <alignment horizontal="center"/>
    </xf>
    <xf numFmtId="0" fontId="59" fillId="0" borderId="0" applyFill="0">
      <alignment vertical="center" wrapText="1"/>
    </xf>
    <xf numFmtId="0" fontId="23" fillId="0" borderId="0">
      <alignment horizontal="left" vertical="center" wrapText="1"/>
    </xf>
    <xf numFmtId="178" fontId="60" fillId="0" borderId="0" applyFill="0"/>
    <xf numFmtId="0" fontId="57" fillId="0" borderId="0" applyNumberFormat="0" applyFont="0" applyAlignment="0">
      <alignment horizontal="center"/>
    </xf>
    <xf numFmtId="0" fontId="61" fillId="0" borderId="0" applyFill="0">
      <alignment horizontal="center" vertical="center" wrapText="1"/>
    </xf>
    <xf numFmtId="0" fontId="2" fillId="0" borderId="0" applyFill="0">
      <alignment horizontal="center" vertical="center" wrapText="1"/>
    </xf>
    <xf numFmtId="178" fontId="62" fillId="0" borderId="0" applyFill="0"/>
    <xf numFmtId="0" fontId="57" fillId="0" borderId="0" applyNumberFormat="0" applyFont="0" applyAlignment="0">
      <alignment horizontal="center"/>
    </xf>
    <xf numFmtId="0" fontId="63" fillId="0" borderId="0" applyFill="0">
      <alignment horizontal="center" vertical="center" wrapText="1"/>
    </xf>
    <xf numFmtId="0" fontId="64" fillId="0" borderId="0" applyFill="0">
      <alignment horizontal="center" vertical="center" wrapText="1"/>
    </xf>
    <xf numFmtId="178" fontId="65" fillId="0" borderId="0" applyFill="0"/>
    <xf numFmtId="0" fontId="57" fillId="0" borderId="0" applyNumberFormat="0" applyFont="0" applyAlignment="0">
      <alignment horizontal="center"/>
    </xf>
    <xf numFmtId="0" fontId="66" fillId="0" borderId="0">
      <alignment horizontal="center" wrapText="1"/>
    </xf>
    <xf numFmtId="0" fontId="62" fillId="0" borderId="0" applyFill="0">
      <alignment horizontal="center" wrapText="1"/>
    </xf>
    <xf numFmtId="39" fontId="2"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30"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180" fontId="2" fillId="0" borderId="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0" fontId="68"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67"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43" fontId="67" fillId="0" borderId="0" applyFont="0" applyFill="0" applyBorder="0" applyAlignment="0" applyProtection="0"/>
    <xf numFmtId="3" fontId="2" fillId="0" borderId="0" applyFont="0" applyFill="0" applyBorder="0" applyAlignment="0" applyProtection="0"/>
    <xf numFmtId="7"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44" fontId="67" fillId="0" borderId="0" applyFont="0" applyFill="0" applyBorder="0" applyAlignment="0" applyProtection="0"/>
    <xf numFmtId="44" fontId="67" fillId="0" borderId="0" applyFont="0" applyFill="0" applyBorder="0" applyAlignment="0" applyProtection="0"/>
    <xf numFmtId="44" fontId="2" fillId="0" borderId="0" applyFont="0" applyFill="0" applyBorder="0" applyAlignment="0" applyProtection="0"/>
    <xf numFmtId="44" fontId="1" fillId="0" borderId="0" applyFont="0" applyFill="0" applyBorder="0" applyAlignment="0" applyProtection="0"/>
    <xf numFmtId="5" fontId="2" fillId="0" borderId="0" applyFont="0" applyFill="0" applyBorder="0" applyAlignment="0" applyProtection="0"/>
    <xf numFmtId="14" fontId="2" fillId="0" borderId="0" applyFont="0" applyFill="0" applyBorder="0" applyAlignment="0" applyProtection="0"/>
    <xf numFmtId="2" fontId="2" fillId="0" borderId="0" applyFont="0" applyFill="0" applyBorder="0" applyAlignment="0" applyProtection="0"/>
    <xf numFmtId="38" fontId="10" fillId="2" borderId="0" applyNumberFormat="0" applyBorder="0" applyAlignment="0" applyProtection="0"/>
    <xf numFmtId="0" fontId="69" fillId="0" borderId="42"/>
    <xf numFmtId="0" fontId="70" fillId="0" borderId="0"/>
    <xf numFmtId="10" fontId="10" fillId="26" borderId="12" applyNumberFormat="0" applyBorder="0" applyAlignment="0" applyProtection="0"/>
    <xf numFmtId="181" fontId="71" fillId="0" borderId="0"/>
    <xf numFmtId="0" fontId="1" fillId="0" borderId="0"/>
    <xf numFmtId="0" fontId="1" fillId="0" borderId="0"/>
    <xf numFmtId="0" fontId="67" fillId="0" borderId="0"/>
    <xf numFmtId="0" fontId="72" fillId="0" borderId="0"/>
    <xf numFmtId="0" fontId="2" fillId="0" borderId="0"/>
    <xf numFmtId="0" fontId="2" fillId="0" borderId="0"/>
    <xf numFmtId="0" fontId="2" fillId="0" borderId="0"/>
    <xf numFmtId="0" fontId="2" fillId="0" borderId="0"/>
    <xf numFmtId="178" fontId="15" fillId="0" borderId="0" applyProtection="0"/>
    <xf numFmtId="0" fontId="2" fillId="0" borderId="0"/>
    <xf numFmtId="0" fontId="1" fillId="0" borderId="0"/>
    <xf numFmtId="0" fontId="67" fillId="0" borderId="0"/>
    <xf numFmtId="0" fontId="67" fillId="0" borderId="0"/>
    <xf numFmtId="0" fontId="2" fillId="0" borderId="0"/>
    <xf numFmtId="0" fontId="2" fillId="0" borderId="0"/>
    <xf numFmtId="0" fontId="73" fillId="0" borderId="0"/>
    <xf numFmtId="0" fontId="1" fillId="0" borderId="0"/>
    <xf numFmtId="0" fontId="1" fillId="0" borderId="0"/>
    <xf numFmtId="0" fontId="1" fillId="0" borderId="0"/>
    <xf numFmtId="0" fontId="15" fillId="0" borderId="0"/>
    <xf numFmtId="0" fontId="15" fillId="0" borderId="0"/>
    <xf numFmtId="0" fontId="72" fillId="25" borderId="60" applyNumberFormat="0" applyFont="0" applyAlignment="0" applyProtection="0"/>
    <xf numFmtId="10"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4" fillId="0" borderId="0" applyFont="0" applyFill="0" applyBorder="0" applyAlignment="0" applyProtection="0"/>
    <xf numFmtId="9" fontId="67" fillId="0" borderId="0" applyFont="0" applyFill="0" applyBorder="0" applyAlignment="0" applyProtection="0"/>
    <xf numFmtId="9" fontId="15" fillId="0" borderId="0" applyFont="0" applyFill="0" applyBorder="0" applyAlignment="0" applyProtection="0"/>
    <xf numFmtId="9" fontId="1" fillId="0" borderId="0" applyFont="0" applyFill="0" applyBorder="0" applyAlignment="0" applyProtection="0"/>
    <xf numFmtId="0" fontId="68" fillId="0" borderId="0" applyNumberFormat="0" applyFont="0" applyFill="0" applyBorder="0" applyAlignment="0" applyProtection="0">
      <alignment horizontal="left"/>
    </xf>
    <xf numFmtId="15" fontId="68" fillId="0" borderId="0" applyFont="0" applyFill="0" applyBorder="0" applyAlignment="0" applyProtection="0"/>
    <xf numFmtId="4" fontId="68" fillId="0" borderId="0" applyFont="0" applyFill="0" applyBorder="0" applyAlignment="0" applyProtection="0"/>
    <xf numFmtId="3" fontId="2" fillId="0" borderId="0">
      <alignment horizontal="left" vertical="top"/>
    </xf>
    <xf numFmtId="0" fontId="74" fillId="0" borderId="42">
      <alignment horizontal="center"/>
    </xf>
    <xf numFmtId="3" fontId="68" fillId="0" borderId="0" applyFont="0" applyFill="0" applyBorder="0" applyAlignment="0" applyProtection="0"/>
    <xf numFmtId="0" fontId="68" fillId="27" borderId="0" applyNumberFormat="0" applyFont="0" applyBorder="0" applyAlignment="0" applyProtection="0"/>
    <xf numFmtId="3" fontId="2" fillId="0" borderId="0">
      <alignment horizontal="right" vertical="top"/>
    </xf>
    <xf numFmtId="41" fontId="23" fillId="2" borderId="11" applyFill="0"/>
    <xf numFmtId="0" fontId="75" fillId="0" borderId="0">
      <alignment horizontal="left" indent="7"/>
    </xf>
    <xf numFmtId="41" fontId="23" fillId="0" borderId="11" applyFill="0">
      <alignment horizontal="left" indent="2"/>
    </xf>
    <xf numFmtId="178" fontId="76" fillId="0" borderId="9" applyFill="0">
      <alignment horizontal="right"/>
    </xf>
    <xf numFmtId="0" fontId="8" fillId="0" borderId="12" applyNumberFormat="0" applyFont="0" applyBorder="0">
      <alignment horizontal="right"/>
    </xf>
    <xf numFmtId="0" fontId="77" fillId="0" borderId="0" applyFill="0"/>
    <xf numFmtId="0" fontId="25" fillId="0" borderId="0" applyFill="0"/>
    <xf numFmtId="4" fontId="76" fillId="0" borderId="9" applyFill="0"/>
    <xf numFmtId="0" fontId="2" fillId="0" borderId="0" applyNumberFormat="0" applyFont="0" applyBorder="0" applyAlignment="0"/>
    <xf numFmtId="0" fontId="58" fillId="0" borderId="0" applyFill="0">
      <alignment horizontal="left" indent="1"/>
    </xf>
    <xf numFmtId="0" fontId="78" fillId="0" borderId="0" applyFill="0">
      <alignment horizontal="left" indent="1"/>
    </xf>
    <xf numFmtId="4" fontId="60" fillId="0" borderId="0" applyFill="0"/>
    <xf numFmtId="0" fontId="2" fillId="0" borderId="0" applyNumberFormat="0" applyFont="0" applyFill="0" applyBorder="0" applyAlignment="0"/>
    <xf numFmtId="0" fontId="58" fillId="0" borderId="0" applyFill="0">
      <alignment horizontal="left" indent="2"/>
    </xf>
    <xf numFmtId="0" fontId="25" fillId="0" borderId="0" applyFill="0">
      <alignment horizontal="left" indent="2"/>
    </xf>
    <xf numFmtId="4" fontId="60" fillId="0" borderId="0" applyFill="0"/>
    <xf numFmtId="0" fontId="2" fillId="0" borderId="0" applyNumberFormat="0" applyFont="0" applyBorder="0" applyAlignment="0"/>
    <xf numFmtId="0" fontId="79" fillId="0" borderId="0">
      <alignment horizontal="left" indent="3"/>
    </xf>
    <xf numFmtId="0" fontId="80" fillId="0" borderId="0" applyFill="0">
      <alignment horizontal="left" indent="3"/>
    </xf>
    <xf numFmtId="4" fontId="60" fillId="0" borderId="0" applyFill="0"/>
    <xf numFmtId="0" fontId="2" fillId="0" borderId="0" applyNumberFormat="0" applyFont="0" applyBorder="0" applyAlignment="0"/>
    <xf numFmtId="0" fontId="61" fillId="0" borderId="0">
      <alignment horizontal="left" indent="4"/>
    </xf>
    <xf numFmtId="0" fontId="2" fillId="0" borderId="0" applyFill="0">
      <alignment horizontal="left" indent="4"/>
    </xf>
    <xf numFmtId="4" fontId="62" fillId="0" borderId="0" applyFill="0"/>
    <xf numFmtId="0" fontId="2" fillId="0" borderId="0" applyNumberFormat="0" applyFont="0" applyBorder="0" applyAlignment="0"/>
    <xf numFmtId="0" fontId="63" fillId="0" borderId="0">
      <alignment horizontal="left" indent="5"/>
    </xf>
    <xf numFmtId="0" fontId="64" fillId="0" borderId="0" applyFill="0">
      <alignment horizontal="left" indent="5"/>
    </xf>
    <xf numFmtId="4" fontId="65" fillId="0" borderId="0" applyFill="0"/>
    <xf numFmtId="0" fontId="2" fillId="0" borderId="0" applyNumberFormat="0" applyFont="0" applyFill="0" applyBorder="0" applyAlignment="0"/>
    <xf numFmtId="0" fontId="66" fillId="0" borderId="0" applyFill="0">
      <alignment horizontal="left" indent="6"/>
    </xf>
    <xf numFmtId="0" fontId="62" fillId="0" borderId="0" applyFill="0">
      <alignment horizontal="left" indent="6"/>
    </xf>
    <xf numFmtId="0" fontId="4" fillId="0" borderId="0" applyNumberFormat="0" applyBorder="0" applyAlignment="0"/>
    <xf numFmtId="0" fontId="81" fillId="0" borderId="0" applyNumberFormat="0" applyBorder="0" applyAlignment="0"/>
    <xf numFmtId="0" fontId="82" fillId="0" borderId="0" applyNumberFormat="0" applyBorder="0" applyAlignment="0"/>
    <xf numFmtId="0" fontId="4" fillId="0" borderId="0" applyNumberFormat="0" applyBorder="0" applyAlignment="0"/>
  </cellStyleXfs>
  <cellXfs count="1026">
    <xf numFmtId="0" fontId="0" fillId="0" borderId="0" xfId="0"/>
    <xf numFmtId="0" fontId="3" fillId="0" borderId="1" xfId="6" applyFont="1" applyFill="1" applyBorder="1" applyAlignment="1">
      <alignment vertical="top"/>
    </xf>
    <xf numFmtId="0" fontId="3" fillId="0" borderId="2" xfId="6" applyFont="1" applyFill="1" applyBorder="1" applyAlignment="1">
      <alignment vertical="top"/>
    </xf>
    <xf numFmtId="0" fontId="3" fillId="0" borderId="3" xfId="6" applyFont="1" applyFill="1" applyBorder="1" applyAlignment="1">
      <alignment vertical="top"/>
    </xf>
    <xf numFmtId="0" fontId="6" fillId="0" borderId="0" xfId="5" applyFont="1" applyBorder="1" applyAlignment="1">
      <alignment vertical="center" wrapText="1"/>
    </xf>
    <xf numFmtId="0" fontId="3" fillId="0" borderId="0" xfId="5"/>
    <xf numFmtId="0" fontId="5" fillId="2" borderId="4" xfId="5" applyFont="1" applyFill="1" applyBorder="1"/>
    <xf numFmtId="0" fontId="5" fillId="2" borderId="5" xfId="5" applyFont="1" applyFill="1" applyBorder="1"/>
    <xf numFmtId="0" fontId="5" fillId="2" borderId="6" xfId="5" applyFont="1" applyFill="1" applyBorder="1"/>
    <xf numFmtId="9" fontId="7" fillId="3" borderId="4" xfId="5" applyNumberFormat="1" applyFont="1" applyFill="1" applyBorder="1" applyAlignment="1">
      <alignment horizontal="center"/>
    </xf>
    <xf numFmtId="9" fontId="7" fillId="3" borderId="5" xfId="5" applyNumberFormat="1" applyFont="1" applyFill="1" applyBorder="1" applyAlignment="1">
      <alignment horizontal="center"/>
    </xf>
    <xf numFmtId="0" fontId="8" fillId="3" borderId="7" xfId="0" applyFont="1" applyFill="1" applyBorder="1" applyAlignment="1">
      <alignment horizontal="center"/>
    </xf>
    <xf numFmtId="0" fontId="5" fillId="2" borderId="8" xfId="5" applyFont="1" applyFill="1" applyBorder="1" applyAlignment="1">
      <alignment vertical="top"/>
    </xf>
    <xf numFmtId="0" fontId="5" fillId="2" borderId="9" xfId="5" applyFont="1" applyFill="1" applyBorder="1" applyAlignment="1">
      <alignment vertical="top"/>
    </xf>
    <xf numFmtId="0" fontId="5" fillId="2" borderId="10" xfId="5" applyFont="1" applyFill="1" applyBorder="1" applyAlignment="1">
      <alignment vertical="top"/>
    </xf>
    <xf numFmtId="0" fontId="8" fillId="3" borderId="11" xfId="0" applyFont="1" applyFill="1" applyBorder="1" applyAlignment="1">
      <alignment horizontal="center"/>
    </xf>
    <xf numFmtId="0" fontId="7" fillId="0" borderId="12" xfId="5" applyFont="1" applyBorder="1" applyAlignment="1">
      <alignment vertical="top" wrapText="1"/>
    </xf>
    <xf numFmtId="0" fontId="9" fillId="0" borderId="12" xfId="5" applyFont="1" applyFill="1" applyBorder="1" applyAlignment="1">
      <alignment horizontal="center" vertical="top" wrapText="1"/>
    </xf>
    <xf numFmtId="0" fontId="7" fillId="0" borderId="12" xfId="5" applyFont="1" applyFill="1" applyBorder="1" applyAlignment="1">
      <alignment horizontal="center" vertical="top" wrapText="1"/>
    </xf>
    <xf numFmtId="0" fontId="7" fillId="0" borderId="13" xfId="5" applyFont="1" applyFill="1" applyBorder="1" applyAlignment="1">
      <alignment horizontal="center" vertical="top" wrapText="1"/>
    </xf>
    <xf numFmtId="0" fontId="7" fillId="0" borderId="14" xfId="5" applyFont="1" applyFill="1" applyBorder="1" applyAlignment="1">
      <alignment horizontal="center" vertical="top" wrapText="1"/>
    </xf>
    <xf numFmtId="0" fontId="7" fillId="0" borderId="15" xfId="5" applyFont="1" applyFill="1" applyBorder="1" applyAlignment="1">
      <alignment horizontal="center" vertical="top" wrapText="1"/>
    </xf>
    <xf numFmtId="3" fontId="5" fillId="0" borderId="16" xfId="5" applyNumberFormat="1" applyFont="1" applyBorder="1" applyAlignment="1">
      <alignment vertical="top"/>
    </xf>
    <xf numFmtId="10" fontId="5" fillId="0" borderId="17" xfId="7" applyNumberFormat="1" applyFont="1" applyBorder="1" applyAlignment="1">
      <alignment vertical="top"/>
    </xf>
    <xf numFmtId="0" fontId="5" fillId="0" borderId="18" xfId="5" applyFont="1" applyFill="1" applyBorder="1" applyAlignment="1">
      <alignment vertical="top"/>
    </xf>
    <xf numFmtId="3" fontId="5" fillId="0" borderId="19" xfId="5" applyNumberFormat="1" applyFont="1" applyFill="1" applyBorder="1" applyAlignment="1">
      <alignment vertical="top"/>
    </xf>
    <xf numFmtId="44" fontId="5" fillId="0" borderId="12" xfId="0" applyNumberFormat="1" applyFont="1" applyBorder="1"/>
    <xf numFmtId="14" fontId="0" fillId="0" borderId="0" xfId="0" applyNumberFormat="1"/>
    <xf numFmtId="0" fontId="8" fillId="4" borderId="0" xfId="0" applyFont="1" applyFill="1"/>
    <xf numFmtId="0" fontId="0" fillId="4" borderId="0" xfId="0" applyFill="1"/>
    <xf numFmtId="0" fontId="8" fillId="4" borderId="0" xfId="0" applyFont="1" applyFill="1" applyAlignment="1">
      <alignment horizontal="left"/>
    </xf>
    <xf numFmtId="44" fontId="0" fillId="4" borderId="11" xfId="0" applyNumberFormat="1" applyFill="1" applyBorder="1" applyAlignment="1">
      <alignment horizontal="center"/>
    </xf>
    <xf numFmtId="0" fontId="0" fillId="4" borderId="11" xfId="0" applyFill="1" applyBorder="1"/>
    <xf numFmtId="0" fontId="11" fillId="5" borderId="0" xfId="0" applyFont="1" applyFill="1"/>
    <xf numFmtId="44" fontId="13" fillId="5" borderId="20" xfId="0" applyNumberFormat="1" applyFont="1" applyFill="1" applyBorder="1"/>
    <xf numFmtId="0" fontId="13" fillId="5" borderId="20" xfId="0" applyFont="1" applyFill="1" applyBorder="1"/>
    <xf numFmtId="3" fontId="0" fillId="0" borderId="0" xfId="0" applyNumberFormat="1"/>
    <xf numFmtId="0" fontId="8" fillId="4" borderId="12" xfId="0" applyFont="1" applyFill="1" applyBorder="1" applyAlignment="1">
      <alignment horizontal="center"/>
    </xf>
    <xf numFmtId="0" fontId="12" fillId="5" borderId="12" xfId="0" applyFont="1" applyFill="1" applyBorder="1" applyAlignment="1">
      <alignment horizontal="center"/>
    </xf>
    <xf numFmtId="44" fontId="5" fillId="0" borderId="22" xfId="0" applyNumberFormat="1" applyFont="1" applyBorder="1"/>
    <xf numFmtId="0" fontId="7" fillId="0" borderId="7" xfId="5" applyFont="1" applyFill="1" applyBorder="1" applyAlignment="1">
      <alignment horizontal="center" vertical="top" wrapText="1"/>
    </xf>
    <xf numFmtId="0" fontId="15" fillId="6" borderId="0" xfId="0" applyFont="1" applyFill="1" applyAlignment="1"/>
    <xf numFmtId="0" fontId="0" fillId="6" borderId="0" xfId="0" applyFill="1" applyAlignment="1"/>
    <xf numFmtId="0" fontId="17" fillId="6" borderId="0" xfId="0" applyFont="1" applyFill="1" applyAlignment="1"/>
    <xf numFmtId="0" fontId="0" fillId="6" borderId="0" xfId="0" applyFill="1" applyBorder="1" applyAlignment="1">
      <alignment wrapText="1"/>
    </xf>
    <xf numFmtId="0" fontId="0" fillId="6" borderId="0" xfId="0" applyFill="1" applyBorder="1" applyAlignment="1"/>
    <xf numFmtId="165" fontId="0" fillId="6" borderId="0" xfId="0" applyNumberFormat="1" applyFill="1" applyBorder="1" applyAlignment="1">
      <alignment horizontal="center"/>
    </xf>
    <xf numFmtId="0" fontId="0" fillId="6" borderId="0" xfId="0" applyFill="1" applyAlignment="1">
      <alignment horizontal="right"/>
    </xf>
    <xf numFmtId="0" fontId="0" fillId="6" borderId="0" xfId="0" applyFill="1" applyBorder="1" applyAlignment="1">
      <alignment horizontal="center"/>
    </xf>
    <xf numFmtId="0" fontId="0" fillId="6" borderId="0" xfId="0" applyFill="1" applyAlignment="1">
      <alignment horizontal="center"/>
    </xf>
    <xf numFmtId="165" fontId="0" fillId="6" borderId="0" xfId="0" applyNumberFormat="1" applyFill="1" applyBorder="1" applyAlignment="1"/>
    <xf numFmtId="167" fontId="0" fillId="6" borderId="0" xfId="0" applyNumberFormat="1" applyFill="1" applyAlignment="1"/>
    <xf numFmtId="167" fontId="0" fillId="6" borderId="0" xfId="0" applyNumberFormat="1" applyFill="1" applyBorder="1" applyAlignment="1">
      <alignment horizontal="center"/>
    </xf>
    <xf numFmtId="167" fontId="0" fillId="6" borderId="0" xfId="0" applyNumberFormat="1" applyFill="1" applyAlignment="1">
      <alignment horizontal="center"/>
    </xf>
    <xf numFmtId="0" fontId="0" fillId="6" borderId="0" xfId="0" applyFill="1" applyAlignment="1">
      <alignment vertical="top"/>
    </xf>
    <xf numFmtId="7" fontId="0" fillId="6" borderId="0" xfId="0" applyNumberFormat="1" applyFill="1" applyAlignment="1"/>
    <xf numFmtId="7" fontId="0" fillId="6" borderId="0" xfId="0" applyNumberFormat="1" applyFill="1" applyBorder="1" applyAlignment="1">
      <alignment horizontal="center"/>
    </xf>
    <xf numFmtId="7" fontId="0" fillId="6" borderId="0" xfId="0" applyNumberFormat="1" applyFill="1" applyAlignment="1">
      <alignment horizontal="center"/>
    </xf>
    <xf numFmtId="37" fontId="0" fillId="6" borderId="0" xfId="0" applyNumberFormat="1" applyFill="1" applyBorder="1" applyAlignment="1">
      <alignment horizontal="center"/>
    </xf>
    <xf numFmtId="167" fontId="0" fillId="6" borderId="0" xfId="0" applyNumberFormat="1" applyFill="1" applyBorder="1" applyAlignment="1"/>
    <xf numFmtId="0" fontId="0" fillId="6" borderId="9" xfId="0" applyFill="1" applyBorder="1" applyAlignment="1">
      <alignment horizontal="center"/>
    </xf>
    <xf numFmtId="0" fontId="0" fillId="6" borderId="9" xfId="0" applyFill="1" applyBorder="1" applyAlignment="1"/>
    <xf numFmtId="167" fontId="0" fillId="6" borderId="9" xfId="0" applyNumberFormat="1" applyFill="1" applyBorder="1" applyAlignment="1"/>
    <xf numFmtId="167" fontId="0" fillId="6" borderId="9" xfId="0" applyNumberFormat="1" applyFill="1" applyBorder="1" applyAlignment="1">
      <alignment horizontal="center"/>
    </xf>
    <xf numFmtId="168" fontId="0" fillId="6" borderId="0" xfId="0" applyNumberFormat="1" applyFill="1" applyBorder="1" applyAlignment="1">
      <alignment horizontal="center"/>
    </xf>
    <xf numFmtId="168" fontId="0" fillId="6" borderId="9" xfId="0" applyNumberFormat="1" applyFill="1" applyBorder="1" applyAlignment="1">
      <alignment horizontal="center"/>
    </xf>
    <xf numFmtId="0" fontId="0" fillId="0" borderId="0" xfId="0" applyAlignment="1"/>
    <xf numFmtId="168" fontId="0" fillId="6" borderId="0" xfId="0" applyNumberFormat="1" applyFill="1" applyBorder="1" applyAlignment="1">
      <alignment horizontal="right"/>
    </xf>
    <xf numFmtId="169" fontId="0" fillId="6" borderId="0" xfId="0" applyNumberFormat="1" applyFill="1" applyBorder="1" applyAlignment="1">
      <alignment horizontal="center"/>
    </xf>
    <xf numFmtId="0" fontId="8" fillId="8" borderId="0" xfId="0" applyFont="1" applyFill="1"/>
    <xf numFmtId="0" fontId="8" fillId="8" borderId="0" xfId="0" applyFont="1" applyFill="1" applyAlignment="1">
      <alignment horizontal="center"/>
    </xf>
    <xf numFmtId="0" fontId="8" fillId="8" borderId="12" xfId="0" applyFont="1" applyFill="1" applyBorder="1" applyAlignment="1">
      <alignment horizontal="center"/>
    </xf>
    <xf numFmtId="166" fontId="0" fillId="8" borderId="11" xfId="2" applyNumberFormat="1" applyFont="1" applyFill="1" applyBorder="1" applyAlignment="1">
      <alignment horizontal="left"/>
    </xf>
    <xf numFmtId="0" fontId="0" fillId="8" borderId="11" xfId="0" applyFill="1" applyBorder="1"/>
    <xf numFmtId="166" fontId="8" fillId="8" borderId="21" xfId="2" applyNumberFormat="1" applyFont="1" applyFill="1" applyBorder="1" applyAlignment="1">
      <alignment horizontal="left"/>
    </xf>
    <xf numFmtId="170" fontId="0" fillId="6" borderId="0" xfId="0" applyNumberFormat="1" applyFill="1" applyAlignment="1">
      <alignment horizontal="center"/>
    </xf>
    <xf numFmtId="170" fontId="0" fillId="6" borderId="9" xfId="0" applyNumberFormat="1" applyFill="1" applyBorder="1" applyAlignment="1">
      <alignment horizontal="center"/>
    </xf>
    <xf numFmtId="167" fontId="14" fillId="6" borderId="9" xfId="0" applyNumberFormat="1" applyFont="1" applyFill="1" applyBorder="1" applyAlignment="1">
      <alignment horizontal="center"/>
    </xf>
    <xf numFmtId="0" fontId="8" fillId="4" borderId="14" xfId="0" applyFont="1" applyFill="1" applyBorder="1" applyAlignment="1">
      <alignment horizontal="center"/>
    </xf>
    <xf numFmtId="10" fontId="20" fillId="0" borderId="24" xfId="7" applyNumberFormat="1" applyFont="1" applyBorder="1" applyAlignment="1">
      <alignment vertical="top"/>
    </xf>
    <xf numFmtId="0" fontId="14" fillId="0" borderId="0" xfId="0" applyFont="1"/>
    <xf numFmtId="3" fontId="14" fillId="0" borderId="0" xfId="0" applyNumberFormat="1" applyFont="1"/>
    <xf numFmtId="10" fontId="5" fillId="0" borderId="25" xfId="7" applyNumberFormat="1" applyFont="1" applyFill="1" applyBorder="1" applyAlignment="1">
      <alignment vertical="top"/>
    </xf>
    <xf numFmtId="10" fontId="5" fillId="0" borderId="15" xfId="7" applyNumberFormat="1" applyFont="1" applyFill="1" applyBorder="1" applyAlignment="1">
      <alignment vertical="top"/>
    </xf>
    <xf numFmtId="10" fontId="5" fillId="0" borderId="26" xfId="7" applyNumberFormat="1" applyFont="1" applyBorder="1" applyAlignment="1">
      <alignment vertical="top"/>
    </xf>
    <xf numFmtId="10" fontId="5" fillId="0" borderId="19" xfId="7" applyNumberFormat="1" applyFont="1" applyFill="1" applyBorder="1" applyAlignment="1">
      <alignment vertical="top"/>
    </xf>
    <xf numFmtId="10" fontId="5" fillId="0" borderId="8" xfId="7" applyNumberFormat="1" applyFont="1" applyFill="1" applyBorder="1" applyAlignment="1">
      <alignment vertical="top"/>
    </xf>
    <xf numFmtId="10" fontId="5" fillId="0" borderId="27" xfId="7" applyNumberFormat="1" applyFont="1" applyBorder="1" applyAlignment="1">
      <alignment vertical="top"/>
    </xf>
    <xf numFmtId="44" fontId="8" fillId="0" borderId="0" xfId="2" applyFont="1" applyBorder="1"/>
    <xf numFmtId="10" fontId="20" fillId="0" borderId="17" xfId="7" applyNumberFormat="1" applyFont="1" applyBorder="1" applyAlignment="1">
      <alignment vertical="top"/>
    </xf>
    <xf numFmtId="0" fontId="3" fillId="0" borderId="0" xfId="6" applyFont="1" applyFill="1" applyBorder="1" applyAlignment="1">
      <alignment vertical="top"/>
    </xf>
    <xf numFmtId="44" fontId="5" fillId="0" borderId="30" xfId="0" applyNumberFormat="1" applyFont="1" applyBorder="1" applyAlignment="1"/>
    <xf numFmtId="44" fontId="5" fillId="0" borderId="31" xfId="0" applyNumberFormat="1" applyFont="1" applyBorder="1" applyAlignment="1"/>
    <xf numFmtId="172" fontId="6" fillId="0" borderId="32" xfId="0" applyNumberFormat="1" applyFont="1" applyBorder="1" applyAlignment="1"/>
    <xf numFmtId="172" fontId="6" fillId="0" borderId="30" xfId="0" applyNumberFormat="1" applyFont="1" applyBorder="1" applyAlignment="1"/>
    <xf numFmtId="3" fontId="22" fillId="0" borderId="16" xfId="5" applyNumberFormat="1" applyFont="1" applyBorder="1" applyAlignment="1">
      <alignment vertical="top"/>
    </xf>
    <xf numFmtId="10" fontId="14" fillId="0" borderId="26" xfId="7" applyNumberFormat="1" applyFont="1" applyBorder="1" applyAlignment="1">
      <alignment vertical="top"/>
    </xf>
    <xf numFmtId="10" fontId="22" fillId="0" borderId="24" xfId="7" applyNumberFormat="1" applyFont="1" applyBorder="1" applyAlignment="1">
      <alignment vertical="top"/>
    </xf>
    <xf numFmtId="44" fontId="14" fillId="0" borderId="22" xfId="0" applyNumberFormat="1" applyFont="1" applyBorder="1"/>
    <xf numFmtId="10" fontId="14" fillId="0" borderId="17" xfId="7" applyNumberFormat="1" applyFont="1" applyBorder="1" applyAlignment="1">
      <alignment vertical="top"/>
    </xf>
    <xf numFmtId="44" fontId="14" fillId="0" borderId="7" xfId="2" applyFont="1" applyBorder="1" applyAlignment="1">
      <alignment vertical="top"/>
    </xf>
    <xf numFmtId="44" fontId="14" fillId="0" borderId="11" xfId="2" applyFont="1" applyBorder="1" applyAlignment="1">
      <alignment vertical="top"/>
    </xf>
    <xf numFmtId="10" fontId="14" fillId="0" borderId="27" xfId="7" applyNumberFormat="1" applyFont="1" applyBorder="1" applyAlignment="1">
      <alignment vertical="top"/>
    </xf>
    <xf numFmtId="44" fontId="14" fillId="0" borderId="23" xfId="2" applyFont="1" applyBorder="1" applyAlignment="1">
      <alignment vertical="top"/>
    </xf>
    <xf numFmtId="3" fontId="14" fillId="0" borderId="19" xfId="5" applyNumberFormat="1" applyFont="1" applyFill="1" applyBorder="1" applyAlignment="1">
      <alignment vertical="top"/>
    </xf>
    <xf numFmtId="10" fontId="14" fillId="0" borderId="19" xfId="7" applyNumberFormat="1" applyFont="1" applyFill="1" applyBorder="1" applyAlignment="1">
      <alignment vertical="top"/>
    </xf>
    <xf numFmtId="10" fontId="14" fillId="0" borderId="25" xfId="7" applyNumberFormat="1" applyFont="1" applyFill="1" applyBorder="1" applyAlignment="1">
      <alignment vertical="top"/>
    </xf>
    <xf numFmtId="44" fontId="14" fillId="0" borderId="13" xfId="2" applyFont="1" applyFill="1" applyBorder="1" applyAlignment="1">
      <alignment vertical="top"/>
    </xf>
    <xf numFmtId="10" fontId="14" fillId="0" borderId="15" xfId="7" applyNumberFormat="1" applyFont="1" applyFill="1" applyBorder="1" applyAlignment="1">
      <alignment vertical="top"/>
    </xf>
    <xf numFmtId="10" fontId="14" fillId="0" borderId="8" xfId="7" applyNumberFormat="1" applyFont="1" applyFill="1" applyBorder="1" applyAlignment="1">
      <alignment vertical="top"/>
    </xf>
    <xf numFmtId="44" fontId="14" fillId="0" borderId="9" xfId="2" applyFont="1" applyFill="1" applyBorder="1" applyAlignment="1">
      <alignment vertical="top"/>
    </xf>
    <xf numFmtId="44" fontId="14" fillId="0" borderId="12" xfId="0" applyNumberFormat="1" applyFont="1" applyBorder="1"/>
    <xf numFmtId="172" fontId="5" fillId="0" borderId="33" xfId="2" applyNumberFormat="1" applyFont="1" applyBorder="1" applyAlignment="1">
      <alignment vertical="top"/>
    </xf>
    <xf numFmtId="172" fontId="5" fillId="0" borderId="13" xfId="2" applyNumberFormat="1" applyFont="1" applyFill="1" applyBorder="1" applyAlignment="1">
      <alignment vertical="top"/>
    </xf>
    <xf numFmtId="172" fontId="5" fillId="0" borderId="34" xfId="2" applyNumberFormat="1" applyFont="1" applyBorder="1" applyAlignment="1">
      <alignment vertical="top"/>
    </xf>
    <xf numFmtId="172" fontId="5" fillId="0" borderId="10" xfId="2" applyNumberFormat="1" applyFont="1" applyBorder="1" applyAlignment="1">
      <alignment vertical="top"/>
    </xf>
    <xf numFmtId="172" fontId="5" fillId="0" borderId="7" xfId="2" applyNumberFormat="1" applyFont="1" applyBorder="1" applyAlignment="1">
      <alignment vertical="top"/>
    </xf>
    <xf numFmtId="172" fontId="5" fillId="0" borderId="11" xfId="2" applyNumberFormat="1" applyFont="1" applyBorder="1" applyAlignment="1">
      <alignment vertical="top"/>
    </xf>
    <xf numFmtId="172" fontId="5" fillId="0" borderId="23" xfId="2" applyNumberFormat="1" applyFont="1" applyBorder="1" applyAlignment="1">
      <alignment vertical="top"/>
    </xf>
    <xf numFmtId="172" fontId="5" fillId="0" borderId="9" xfId="2" applyNumberFormat="1" applyFont="1" applyFill="1" applyBorder="1" applyAlignment="1">
      <alignment vertical="top"/>
    </xf>
    <xf numFmtId="172" fontId="8" fillId="0" borderId="12" xfId="2" applyNumberFormat="1" applyFont="1" applyBorder="1"/>
    <xf numFmtId="172" fontId="0" fillId="0" borderId="0" xfId="0" applyNumberFormat="1"/>
    <xf numFmtId="172" fontId="8" fillId="0" borderId="0" xfId="2" applyNumberFormat="1" applyFont="1" applyBorder="1"/>
    <xf numFmtId="172" fontId="0" fillId="0" borderId="0" xfId="2" applyNumberFormat="1" applyFont="1"/>
    <xf numFmtId="43" fontId="0" fillId="0" borderId="0" xfId="1" applyFont="1"/>
    <xf numFmtId="0" fontId="8" fillId="0" borderId="0" xfId="0" applyFont="1" applyAlignment="1">
      <alignment horizontal="center"/>
    </xf>
    <xf numFmtId="10" fontId="20" fillId="0" borderId="0" xfId="7" applyNumberFormat="1" applyFont="1" applyBorder="1" applyAlignment="1">
      <alignment vertical="top"/>
    </xf>
    <xf numFmtId="0" fontId="0" fillId="0" borderId="0" xfId="0" applyFill="1"/>
    <xf numFmtId="0" fontId="8" fillId="0" borderId="0" xfId="0" applyFont="1" applyBorder="1" applyAlignment="1">
      <alignment horizontal="center"/>
    </xf>
    <xf numFmtId="0" fontId="0" fillId="0" borderId="37" xfId="0" applyBorder="1"/>
    <xf numFmtId="0" fontId="0" fillId="0" borderId="38" xfId="0" applyBorder="1"/>
    <xf numFmtId="0" fontId="0" fillId="0" borderId="35" xfId="0" applyBorder="1"/>
    <xf numFmtId="0" fontId="0" fillId="0" borderId="39" xfId="0" applyBorder="1"/>
    <xf numFmtId="0" fontId="0" fillId="0" borderId="40" xfId="0" applyBorder="1"/>
    <xf numFmtId="0" fontId="8" fillId="0" borderId="39" xfId="0" applyFont="1" applyBorder="1" applyAlignment="1">
      <alignment horizontal="center"/>
    </xf>
    <xf numFmtId="0" fontId="0" fillId="0" borderId="0" xfId="0" applyBorder="1"/>
    <xf numFmtId="43" fontId="8" fillId="0" borderId="0" xfId="1" applyFont="1" applyBorder="1" applyAlignment="1">
      <alignment horizontal="center"/>
    </xf>
    <xf numFmtId="43" fontId="0" fillId="0" borderId="0" xfId="1" applyFont="1" applyBorder="1"/>
    <xf numFmtId="43" fontId="0" fillId="0" borderId="40" xfId="1" applyFont="1" applyBorder="1"/>
    <xf numFmtId="0" fontId="0" fillId="0" borderId="39" xfId="0" applyBorder="1" applyAlignment="1">
      <alignment horizontal="center"/>
    </xf>
    <xf numFmtId="164" fontId="0" fillId="0" borderId="0" xfId="1" applyNumberFormat="1" applyFont="1" applyBorder="1"/>
    <xf numFmtId="172" fontId="0" fillId="0" borderId="0" xfId="2" applyNumberFormat="1" applyFont="1" applyBorder="1"/>
    <xf numFmtId="0" fontId="0" fillId="0" borderId="41" xfId="0" applyBorder="1"/>
    <xf numFmtId="43" fontId="0" fillId="0" borderId="42" xfId="1" applyFont="1" applyBorder="1"/>
    <xf numFmtId="43" fontId="0" fillId="0" borderId="36" xfId="1" applyFont="1" applyBorder="1"/>
    <xf numFmtId="0" fontId="8" fillId="0" borderId="40" xfId="0" applyFont="1" applyBorder="1" applyAlignment="1">
      <alignment horizontal="center"/>
    </xf>
    <xf numFmtId="164" fontId="0" fillId="0" borderId="40" xfId="1" applyNumberFormat="1" applyFont="1" applyBorder="1"/>
    <xf numFmtId="172" fontId="0" fillId="0" borderId="44" xfId="2" applyNumberFormat="1" applyFont="1" applyBorder="1"/>
    <xf numFmtId="0" fontId="8" fillId="0" borderId="0" xfId="0" quotePrefix="1" applyFont="1" applyAlignment="1">
      <alignment horizontal="center"/>
    </xf>
    <xf numFmtId="10" fontId="14" fillId="0" borderId="0" xfId="7" applyNumberFormat="1" applyFont="1" applyAlignment="1">
      <alignment horizontal="right"/>
    </xf>
    <xf numFmtId="10" fontId="14" fillId="0" borderId="0" xfId="0" applyNumberFormat="1" applyFont="1" applyAlignment="1">
      <alignment horizontal="right"/>
    </xf>
    <xf numFmtId="3" fontId="20" fillId="0" borderId="16" xfId="5" applyNumberFormat="1" applyFont="1" applyBorder="1" applyAlignment="1">
      <alignment vertical="top"/>
    </xf>
    <xf numFmtId="0" fontId="14" fillId="0" borderId="0" xfId="0" applyFont="1" applyAlignment="1">
      <alignment horizontal="center"/>
    </xf>
    <xf numFmtId="172" fontId="14" fillId="0" borderId="0" xfId="0" applyNumberFormat="1" applyFont="1" applyAlignment="1">
      <alignment horizontal="center"/>
    </xf>
    <xf numFmtId="172" fontId="14" fillId="0" borderId="0" xfId="2" applyNumberFormat="1" applyFont="1" applyBorder="1"/>
    <xf numFmtId="0" fontId="2" fillId="0" borderId="39" xfId="0" applyFont="1" applyBorder="1" applyAlignment="1">
      <alignment horizontal="center"/>
    </xf>
    <xf numFmtId="0" fontId="8" fillId="0" borderId="42" xfId="0" applyFont="1" applyBorder="1" applyAlignment="1">
      <alignment horizontal="center"/>
    </xf>
    <xf numFmtId="0" fontId="8" fillId="0" borderId="0" xfId="0" applyFont="1" applyFill="1" applyBorder="1" applyAlignment="1">
      <alignment horizontal="center"/>
    </xf>
    <xf numFmtId="10" fontId="0" fillId="0" borderId="0" xfId="7" applyNumberFormat="1" applyFont="1"/>
    <xf numFmtId="10" fontId="0" fillId="0" borderId="43" xfId="0" applyNumberFormat="1" applyBorder="1"/>
    <xf numFmtId="0" fontId="8" fillId="0" borderId="0" xfId="0" applyFont="1" applyAlignment="1"/>
    <xf numFmtId="8" fontId="0" fillId="8" borderId="11" xfId="0" applyNumberFormat="1" applyFill="1" applyBorder="1"/>
    <xf numFmtId="0" fontId="8" fillId="8" borderId="0" xfId="0" applyFont="1" applyFill="1" applyBorder="1" applyAlignment="1">
      <alignment horizontal="center"/>
    </xf>
    <xf numFmtId="0" fontId="8" fillId="0" borderId="0" xfId="0" applyFont="1"/>
    <xf numFmtId="10" fontId="8" fillId="0" borderId="0" xfId="7" applyNumberFormat="1" applyFont="1"/>
    <xf numFmtId="0" fontId="14" fillId="0" borderId="39" xfId="0" applyFont="1" applyBorder="1" applyAlignment="1">
      <alignment horizontal="center"/>
    </xf>
    <xf numFmtId="172" fontId="2" fillId="0" borderId="0" xfId="2" applyNumberFormat="1"/>
    <xf numFmtId="0" fontId="0" fillId="0" borderId="0" xfId="0" applyFill="1" applyBorder="1" applyAlignment="1"/>
    <xf numFmtId="0" fontId="0" fillId="0" borderId="0" xfId="0" applyFill="1" applyBorder="1" applyAlignment="1">
      <alignment horizontal="right"/>
    </xf>
    <xf numFmtId="0" fontId="23" fillId="0" borderId="0" xfId="0" applyNumberFormat="1" applyFont="1" applyFill="1" applyBorder="1" applyAlignment="1" applyProtection="1">
      <protection locked="0"/>
    </xf>
    <xf numFmtId="0" fontId="23" fillId="0" borderId="0" xfId="0" applyNumberFormat="1" applyFont="1" applyFill="1" applyBorder="1" applyAlignment="1" applyProtection="1">
      <alignment horizontal="left"/>
      <protection locked="0"/>
    </xf>
    <xf numFmtId="0" fontId="23" fillId="0" borderId="0" xfId="0" applyNumberFormat="1" applyFont="1" applyFill="1" applyBorder="1" applyProtection="1">
      <protection locked="0"/>
    </xf>
    <xf numFmtId="0" fontId="23" fillId="0" borderId="0" xfId="0" applyNumberFormat="1" applyFont="1" applyFill="1" applyBorder="1"/>
    <xf numFmtId="0" fontId="0" fillId="0" borderId="0" xfId="0" applyNumberFormat="1" applyFont="1" applyFill="1" applyBorder="1"/>
    <xf numFmtId="0" fontId="24" fillId="0" borderId="0" xfId="0" applyNumberFormat="1" applyFont="1" applyFill="1" applyBorder="1"/>
    <xf numFmtId="0" fontId="0" fillId="0" borderId="0" xfId="0" applyFont="1" applyFill="1" applyBorder="1" applyAlignment="1"/>
    <xf numFmtId="3" fontId="23" fillId="0" borderId="0" xfId="0" applyNumberFormat="1" applyFont="1" applyFill="1" applyBorder="1" applyAlignment="1"/>
    <xf numFmtId="0" fontId="24" fillId="0" borderId="0" xfId="0" applyNumberFormat="1" applyFont="1" applyFill="1" applyBorder="1" applyAlignment="1">
      <alignment horizontal="center"/>
    </xf>
    <xf numFmtId="0" fontId="0" fillId="0" borderId="0" xfId="0" applyNumberFormat="1" applyFill="1" applyBorder="1" applyAlignment="1" applyProtection="1">
      <alignment horizontal="center"/>
      <protection locked="0"/>
    </xf>
    <xf numFmtId="49" fontId="23" fillId="8" borderId="0" xfId="0" applyNumberFormat="1" applyFont="1" applyFill="1" applyBorder="1" applyAlignment="1">
      <alignment horizontal="center"/>
    </xf>
    <xf numFmtId="49" fontId="23" fillId="0" borderId="0" xfId="0" applyNumberFormat="1" applyFont="1" applyFill="1" applyBorder="1"/>
    <xf numFmtId="3" fontId="23" fillId="0" borderId="0" xfId="0" applyNumberFormat="1" applyFont="1" applyFill="1" applyBorder="1"/>
    <xf numFmtId="0" fontId="23" fillId="0" borderId="0" xfId="0" applyNumberFormat="1" applyFont="1" applyFill="1" applyBorder="1" applyAlignment="1">
      <alignment horizontal="center"/>
    </xf>
    <xf numFmtId="49" fontId="23" fillId="0" borderId="0" xfId="0" applyNumberFormat="1" applyFont="1" applyFill="1" applyBorder="1" applyAlignment="1">
      <alignment horizontal="center"/>
    </xf>
    <xf numFmtId="3" fontId="0" fillId="0" borderId="0" xfId="0" applyNumberFormat="1" applyFont="1" applyFill="1" applyBorder="1" applyAlignment="1"/>
    <xf numFmtId="0" fontId="0" fillId="0" borderId="0" xfId="0" applyNumberFormat="1" applyFont="1" applyFill="1" applyBorder="1" applyAlignment="1"/>
    <xf numFmtId="0" fontId="23" fillId="0" borderId="0" xfId="0" applyNumberFormat="1" applyFont="1" applyFill="1" applyBorder="1" applyAlignment="1"/>
    <xf numFmtId="3" fontId="25" fillId="0" borderId="0" xfId="0" applyNumberFormat="1" applyFont="1" applyFill="1" applyBorder="1" applyAlignment="1">
      <alignment horizontal="center"/>
    </xf>
    <xf numFmtId="0" fontId="0" fillId="0" borderId="0" xfId="0" applyNumberFormat="1" applyFont="1" applyFill="1" applyBorder="1" applyAlignment="1">
      <alignment horizontal="center"/>
    </xf>
    <xf numFmtId="0" fontId="25" fillId="0" borderId="0" xfId="0" applyFont="1" applyFill="1" applyBorder="1" applyAlignment="1">
      <alignment horizontal="center"/>
    </xf>
    <xf numFmtId="0" fontId="25" fillId="0" borderId="0" xfId="0" applyNumberFormat="1" applyFont="1" applyFill="1" applyBorder="1" applyAlignment="1" applyProtection="1">
      <alignment horizontal="center"/>
      <protection locked="0"/>
    </xf>
    <xf numFmtId="0" fontId="26" fillId="0" borderId="0" xfId="0" applyNumberFormat="1" applyFont="1" applyFill="1" applyBorder="1" applyAlignment="1">
      <alignment horizontal="center"/>
    </xf>
    <xf numFmtId="0" fontId="25" fillId="0" borderId="0" xfId="0" applyNumberFormat="1" applyFont="1" applyFill="1" applyBorder="1" applyAlignment="1"/>
    <xf numFmtId="0" fontId="27" fillId="0" borderId="0" xfId="0" applyNumberFormat="1" applyFont="1" applyFill="1" applyBorder="1" applyAlignment="1" applyProtection="1">
      <alignment horizontal="center"/>
      <protection locked="0"/>
    </xf>
    <xf numFmtId="3" fontId="0" fillId="0" borderId="0" xfId="0" applyNumberFormat="1" applyFill="1" applyBorder="1" applyAlignment="1">
      <alignment horizontal="center"/>
    </xf>
    <xf numFmtId="3" fontId="23" fillId="0" borderId="0" xfId="0" applyNumberFormat="1" applyFont="1" applyFill="1" applyBorder="1" applyAlignment="1">
      <alignment horizontal="center"/>
    </xf>
    <xf numFmtId="10" fontId="23" fillId="0" borderId="0" xfId="0" applyNumberFormat="1" applyFont="1" applyFill="1" applyBorder="1" applyAlignment="1"/>
    <xf numFmtId="10" fontId="0" fillId="0" borderId="0" xfId="7" applyNumberFormat="1" applyFont="1" applyFill="1" applyBorder="1" applyAlignment="1"/>
    <xf numFmtId="10" fontId="25" fillId="0" borderId="0" xfId="0" applyNumberFormat="1" applyFont="1" applyFill="1" applyBorder="1" applyAlignment="1"/>
    <xf numFmtId="3" fontId="26" fillId="0" borderId="0" xfId="0" applyNumberFormat="1" applyFont="1" applyFill="1" applyBorder="1" applyAlignment="1"/>
    <xf numFmtId="174" fontId="25" fillId="0" borderId="0" xfId="0" applyNumberFormat="1" applyFont="1" applyFill="1" applyBorder="1" applyAlignment="1"/>
    <xf numFmtId="49" fontId="0" fillId="0" borderId="0" xfId="0" applyNumberFormat="1" applyFill="1" applyBorder="1" applyAlignment="1">
      <alignment horizontal="center"/>
    </xf>
    <xf numFmtId="0" fontId="23" fillId="0" borderId="0" xfId="0" applyFont="1" applyFill="1" applyBorder="1" applyAlignment="1">
      <alignment horizontal="center"/>
    </xf>
    <xf numFmtId="0" fontId="25" fillId="0" borderId="0" xfId="0" applyNumberFormat="1" applyFont="1" applyFill="1" applyBorder="1" applyAlignment="1">
      <alignment horizontal="center"/>
    </xf>
    <xf numFmtId="3" fontId="0" fillId="0" borderId="0" xfId="0" applyNumberFormat="1" applyFont="1" applyFill="1" applyBorder="1" applyAlignment="1">
      <alignment horizontal="center"/>
    </xf>
    <xf numFmtId="49" fontId="26" fillId="0" borderId="0" xfId="0" applyNumberFormat="1" applyFont="1" applyFill="1" applyBorder="1" applyAlignment="1">
      <alignment horizontal="center"/>
    </xf>
    <xf numFmtId="0" fontId="26" fillId="0" borderId="0" xfId="0" applyFont="1" applyFill="1" applyBorder="1" applyAlignment="1"/>
    <xf numFmtId="3" fontId="25" fillId="0" borderId="0" xfId="0" applyNumberFormat="1" applyFont="1" applyFill="1" applyBorder="1" applyAlignment="1"/>
    <xf numFmtId="10" fontId="25" fillId="0" borderId="0" xfId="7" applyNumberFormat="1" applyFont="1" applyFill="1" applyBorder="1" applyAlignment="1"/>
    <xf numFmtId="0" fontId="0" fillId="0" borderId="0" xfId="0" applyNumberFormat="1" applyFont="1" applyFill="1" applyBorder="1" applyAlignment="1">
      <alignment horizontal="fill"/>
    </xf>
    <xf numFmtId="49" fontId="0" fillId="0" borderId="0" xfId="0" applyNumberFormat="1" applyFont="1" applyFill="1" applyBorder="1" applyAlignment="1">
      <alignment horizontal="center"/>
    </xf>
    <xf numFmtId="0" fontId="28" fillId="0" borderId="0" xfId="0" applyFont="1" applyFill="1" applyBorder="1" applyAlignment="1"/>
    <xf numFmtId="3" fontId="29" fillId="0" borderId="0" xfId="0" applyNumberFormat="1" applyFont="1" applyFill="1" applyBorder="1" applyAlignment="1"/>
    <xf numFmtId="173" fontId="23" fillId="0" borderId="0" xfId="0" applyNumberFormat="1" applyFont="1" applyFill="1" applyBorder="1" applyAlignment="1">
      <alignment horizontal="center"/>
    </xf>
    <xf numFmtId="10" fontId="23" fillId="0" borderId="0" xfId="7" applyNumberFormat="1" applyFont="1" applyFill="1" applyBorder="1" applyAlignment="1"/>
    <xf numFmtId="165" fontId="0" fillId="0" borderId="0" xfId="0" applyNumberFormat="1" applyFill="1" applyBorder="1" applyAlignment="1"/>
    <xf numFmtId="0" fontId="29" fillId="0" borderId="0" xfId="0" applyNumberFormat="1" applyFont="1" applyFill="1" applyBorder="1"/>
    <xf numFmtId="0" fontId="23" fillId="0" borderId="0" xfId="0" applyFont="1" applyFill="1" applyBorder="1" applyAlignment="1"/>
    <xf numFmtId="49" fontId="30" fillId="0" borderId="0" xfId="0" applyNumberFormat="1" applyFont="1" applyFill="1" applyBorder="1" applyAlignment="1">
      <alignment horizontal="left"/>
    </xf>
    <xf numFmtId="0" fontId="30" fillId="0" borderId="0" xfId="0" applyNumberFormat="1" applyFont="1" applyFill="1" applyBorder="1" applyAlignment="1">
      <alignment horizontal="right"/>
    </xf>
    <xf numFmtId="0" fontId="0" fillId="0" borderId="0" xfId="0" applyNumberFormat="1" applyFont="1" applyFill="1" applyBorder="1" applyAlignment="1">
      <alignment horizontal="right"/>
    </xf>
    <xf numFmtId="49" fontId="0" fillId="0" borderId="0" xfId="0" applyNumberFormat="1" applyFill="1" applyBorder="1" applyAlignment="1">
      <alignment horizontal="left"/>
    </xf>
    <xf numFmtId="0" fontId="23" fillId="0" borderId="0" xfId="0" applyFont="1" applyFill="1" applyBorder="1" applyAlignment="1">
      <alignment horizontal="right"/>
    </xf>
    <xf numFmtId="168" fontId="25" fillId="0" borderId="0" xfId="0" applyNumberFormat="1" applyFont="1" applyFill="1" applyBorder="1" applyAlignment="1">
      <alignment horizontal="center"/>
    </xf>
    <xf numFmtId="0" fontId="26" fillId="0" borderId="15" xfId="0" applyFont="1" applyFill="1" applyBorder="1" applyAlignment="1">
      <alignment horizontal="center" wrapText="1"/>
    </xf>
    <xf numFmtId="0" fontId="26" fillId="0" borderId="13" xfId="0" applyFont="1" applyFill="1" applyBorder="1" applyAlignment="1"/>
    <xf numFmtId="0" fontId="26" fillId="0" borderId="13" xfId="0" applyFont="1" applyFill="1" applyBorder="1" applyAlignment="1">
      <alignment horizontal="center" wrapText="1"/>
    </xf>
    <xf numFmtId="0" fontId="25" fillId="0" borderId="13" xfId="0" applyNumberFormat="1" applyFont="1" applyFill="1" applyBorder="1" applyAlignment="1">
      <alignment horizontal="center" wrapText="1"/>
    </xf>
    <xf numFmtId="0" fontId="26" fillId="0" borderId="12" xfId="0" applyFont="1" applyFill="1" applyBorder="1" applyAlignment="1">
      <alignment horizontal="center" wrapText="1"/>
    </xf>
    <xf numFmtId="3" fontId="25" fillId="0" borderId="12" xfId="0" applyNumberFormat="1" applyFont="1" applyFill="1" applyBorder="1" applyAlignment="1">
      <alignment horizontal="center" wrapText="1"/>
    </xf>
    <xf numFmtId="3" fontId="25" fillId="0" borderId="13" xfId="0" applyNumberFormat="1" applyFont="1" applyFill="1" applyBorder="1" applyAlignment="1">
      <alignment horizontal="center" wrapText="1"/>
    </xf>
    <xf numFmtId="0" fontId="23" fillId="0" borderId="15" xfId="0" applyNumberFormat="1" applyFont="1" applyFill="1" applyBorder="1"/>
    <xf numFmtId="0" fontId="23" fillId="0" borderId="13" xfId="0" applyNumberFormat="1" applyFont="1" applyFill="1" applyBorder="1"/>
    <xf numFmtId="0" fontId="23" fillId="0" borderId="13" xfId="0" applyNumberFormat="1" applyFont="1" applyFill="1" applyBorder="1" applyAlignment="1">
      <alignment horizontal="center"/>
    </xf>
    <xf numFmtId="0" fontId="23" fillId="0" borderId="12" xfId="0" applyNumberFormat="1" applyFont="1" applyFill="1" applyBorder="1" applyAlignment="1">
      <alignment horizontal="center"/>
    </xf>
    <xf numFmtId="3" fontId="23" fillId="0" borderId="13" xfId="0" applyNumberFormat="1" applyFont="1" applyFill="1" applyBorder="1" applyAlignment="1">
      <alignment horizontal="center"/>
    </xf>
    <xf numFmtId="3" fontId="23" fillId="0" borderId="12" xfId="0" applyNumberFormat="1" applyFont="1" applyFill="1" applyBorder="1" applyAlignment="1">
      <alignment horizontal="center" wrapText="1"/>
    </xf>
    <xf numFmtId="0" fontId="23" fillId="0" borderId="20" xfId="0" applyNumberFormat="1" applyFont="1" applyFill="1" applyBorder="1"/>
    <xf numFmtId="0" fontId="23" fillId="0" borderId="11" xfId="0" applyNumberFormat="1" applyFont="1" applyFill="1" applyBorder="1"/>
    <xf numFmtId="3" fontId="23" fillId="0" borderId="11" xfId="0" applyNumberFormat="1" applyFont="1" applyFill="1" applyBorder="1" applyAlignment="1"/>
    <xf numFmtId="0" fontId="0" fillId="0" borderId="20" xfId="0" applyFill="1" applyBorder="1" applyAlignment="1"/>
    <xf numFmtId="0" fontId="0" fillId="0" borderId="11" xfId="0" applyFill="1" applyBorder="1" applyAlignment="1"/>
    <xf numFmtId="0" fontId="31" fillId="0" borderId="0" xfId="0" applyFont="1" applyFill="1" applyBorder="1" applyAlignment="1"/>
    <xf numFmtId="0" fontId="31" fillId="0" borderId="11" xfId="0" applyFont="1" applyFill="1" applyBorder="1" applyAlignment="1"/>
    <xf numFmtId="0" fontId="0" fillId="0" borderId="8" xfId="0" applyFill="1" applyBorder="1" applyAlignment="1"/>
    <xf numFmtId="0" fontId="0" fillId="0" borderId="9" xfId="0" applyFill="1" applyBorder="1" applyAlignment="1"/>
    <xf numFmtId="0" fontId="31" fillId="0" borderId="9" xfId="0" applyFont="1" applyFill="1" applyBorder="1" applyAlignment="1"/>
    <xf numFmtId="0" fontId="31" fillId="0" borderId="23" xfId="0" applyFont="1" applyFill="1" applyBorder="1" applyAlignment="1"/>
    <xf numFmtId="0" fontId="14" fillId="0" borderId="0" xfId="0" applyFont="1" applyFill="1" applyBorder="1" applyAlignment="1"/>
    <xf numFmtId="1" fontId="23" fillId="0" borderId="0" xfId="1" applyNumberFormat="1" applyFont="1" applyFill="1" applyBorder="1" applyAlignment="1">
      <alignment horizontal="center"/>
    </xf>
    <xf numFmtId="0" fontId="23" fillId="0" borderId="42" xfId="0" applyFont="1" applyFill="1" applyBorder="1" applyAlignment="1"/>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Border="1" applyAlignment="1">
      <alignment horizontal="center" vertical="top"/>
    </xf>
    <xf numFmtId="0" fontId="31" fillId="0" borderId="0" xfId="0" applyFont="1" applyFill="1" applyBorder="1" applyAlignment="1">
      <alignment horizontal="center"/>
    </xf>
    <xf numFmtId="0" fontId="30" fillId="0" borderId="0" xfId="0" applyFont="1" applyFill="1" applyBorder="1" applyAlignment="1"/>
    <xf numFmtId="49" fontId="30" fillId="0" borderId="0" xfId="0" applyNumberFormat="1" applyFont="1" applyFill="1" applyBorder="1" applyAlignment="1">
      <alignment horizontal="center"/>
    </xf>
    <xf numFmtId="0" fontId="0" fillId="0" borderId="0" xfId="0" applyFill="1" applyBorder="1" applyAlignment="1">
      <alignment horizontal="center"/>
    </xf>
    <xf numFmtId="172" fontId="32" fillId="8" borderId="0" xfId="2" applyNumberFormat="1" applyFont="1" applyFill="1" applyBorder="1" applyAlignment="1"/>
    <xf numFmtId="44" fontId="0" fillId="0" borderId="11" xfId="2" applyFont="1" applyFill="1" applyBorder="1" applyAlignment="1"/>
    <xf numFmtId="0" fontId="23" fillId="8" borderId="0" xfId="0" applyNumberFormat="1" applyFont="1" applyFill="1" applyBorder="1" applyAlignment="1" applyProtection="1">
      <alignment horizontal="right"/>
      <protection locked="0"/>
    </xf>
    <xf numFmtId="44" fontId="14" fillId="0" borderId="11" xfId="2" applyFont="1" applyFill="1" applyBorder="1" applyAlignment="1"/>
    <xf numFmtId="172" fontId="22" fillId="8" borderId="0" xfId="2" applyNumberFormat="1" applyFont="1" applyFill="1" applyBorder="1" applyAlignment="1"/>
    <xf numFmtId="44" fontId="2" fillId="0" borderId="11" xfId="2" applyFont="1" applyFill="1" applyBorder="1" applyAlignment="1"/>
    <xf numFmtId="172" fontId="23" fillId="0" borderId="0" xfId="2" applyNumberFormat="1" applyFont="1" applyFill="1" applyBorder="1" applyAlignment="1"/>
    <xf numFmtId="164" fontId="23" fillId="8" borderId="0" xfId="1" applyNumberFormat="1" applyFont="1" applyFill="1" applyBorder="1" applyAlignment="1"/>
    <xf numFmtId="0" fontId="23" fillId="0" borderId="0" xfId="0" applyNumberFormat="1" applyFont="1" applyFill="1" applyBorder="1" applyAlignment="1" applyProtection="1">
      <alignment horizontal="right"/>
      <protection locked="0"/>
    </xf>
    <xf numFmtId="49" fontId="23" fillId="0" borderId="0" xfId="0" quotePrefix="1" applyNumberFormat="1" applyFont="1" applyFill="1" applyBorder="1" applyAlignment="1">
      <alignment horizontal="center"/>
    </xf>
    <xf numFmtId="0" fontId="26" fillId="0" borderId="0" xfId="1" applyNumberFormat="1" applyFont="1" applyFill="1" applyBorder="1" applyAlignment="1">
      <alignment horizontal="center"/>
    </xf>
    <xf numFmtId="10" fontId="26" fillId="0" borderId="0" xfId="0" applyNumberFormat="1" applyFont="1" applyFill="1" applyBorder="1" applyAlignment="1"/>
    <xf numFmtId="0" fontId="33" fillId="0" borderId="0" xfId="0" applyFont="1" applyFill="1" applyBorder="1" applyAlignment="1"/>
    <xf numFmtId="0" fontId="0" fillId="0" borderId="0" xfId="0" applyNumberFormat="1" applyFill="1" applyBorder="1" applyAlignment="1">
      <alignment horizontal="right"/>
    </xf>
    <xf numFmtId="0" fontId="23" fillId="0" borderId="15" xfId="0" applyNumberFormat="1" applyFont="1" applyFill="1" applyBorder="1" applyAlignment="1">
      <alignment wrapText="1"/>
    </xf>
    <xf numFmtId="0" fontId="23" fillId="0" borderId="13" xfId="0" applyNumberFormat="1" applyFont="1" applyFill="1" applyBorder="1" applyAlignment="1">
      <alignment wrapText="1"/>
    </xf>
    <xf numFmtId="0" fontId="23" fillId="0" borderId="13" xfId="0" applyNumberFormat="1" applyFont="1" applyFill="1" applyBorder="1" applyAlignment="1">
      <alignment horizontal="center" wrapText="1"/>
    </xf>
    <xf numFmtId="0" fontId="23" fillId="0" borderId="12" xfId="0" applyNumberFormat="1" applyFont="1" applyFill="1" applyBorder="1" applyAlignment="1">
      <alignment horizontal="center" wrapText="1"/>
    </xf>
    <xf numFmtId="0" fontId="0" fillId="0" borderId="12" xfId="0" applyFont="1" applyFill="1" applyBorder="1" applyAlignment="1">
      <alignment horizontal="center" wrapText="1"/>
    </xf>
    <xf numFmtId="3" fontId="23" fillId="0" borderId="13" xfId="0" applyNumberFormat="1" applyFont="1" applyFill="1" applyBorder="1" applyAlignment="1">
      <alignment horizontal="center" wrapText="1"/>
    </xf>
    <xf numFmtId="0" fontId="0" fillId="0" borderId="0" xfId="0" applyNumberFormat="1" applyFont="1" applyFill="1" applyBorder="1" applyAlignment="1">
      <alignment wrapText="1"/>
    </xf>
    <xf numFmtId="3" fontId="0" fillId="0" borderId="0" xfId="0" applyNumberFormat="1" applyFont="1" applyFill="1" applyBorder="1" applyAlignment="1">
      <alignment wrapText="1"/>
    </xf>
    <xf numFmtId="0" fontId="0" fillId="0" borderId="0" xfId="0" applyFont="1" applyFill="1" applyBorder="1" applyAlignment="1">
      <alignment wrapText="1"/>
    </xf>
    <xf numFmtId="0" fontId="0" fillId="0" borderId="0" xfId="0" applyFill="1" applyBorder="1" applyAlignment="1">
      <alignment wrapText="1"/>
    </xf>
    <xf numFmtId="0" fontId="0" fillId="0" borderId="0" xfId="0" quotePrefix="1" applyNumberFormat="1" applyFill="1" applyBorder="1" applyAlignment="1">
      <alignment horizontal="center"/>
    </xf>
    <xf numFmtId="10" fontId="0" fillId="0" borderId="11" xfId="7" applyNumberFormat="1" applyFont="1" applyFill="1" applyBorder="1" applyAlignment="1"/>
    <xf numFmtId="10" fontId="31" fillId="0" borderId="11" xfId="0" applyNumberFormat="1" applyFont="1" applyFill="1" applyBorder="1" applyAlignment="1"/>
    <xf numFmtId="165" fontId="31" fillId="0" borderId="23" xfId="0" applyNumberFormat="1" applyFont="1" applyFill="1" applyBorder="1" applyAlignment="1"/>
    <xf numFmtId="10" fontId="31" fillId="0" borderId="23" xfId="0" applyNumberFormat="1" applyFont="1" applyFill="1" applyBorder="1" applyAlignment="1"/>
    <xf numFmtId="165" fontId="34" fillId="0" borderId="23" xfId="0" applyNumberFormat="1" applyFont="1" applyFill="1" applyBorder="1" applyAlignment="1"/>
    <xf numFmtId="165" fontId="31" fillId="0" borderId="9" xfId="0" applyNumberFormat="1" applyFont="1" applyFill="1" applyBorder="1" applyAlignment="1"/>
    <xf numFmtId="0" fontId="31" fillId="0" borderId="42" xfId="0" applyFont="1" applyFill="1" applyBorder="1" applyAlignment="1"/>
    <xf numFmtId="0" fontId="31" fillId="0" borderId="0" xfId="0" applyFont="1" applyFill="1" applyBorder="1" applyAlignment="1">
      <alignment horizontal="left"/>
    </xf>
    <xf numFmtId="0" fontId="31" fillId="0" borderId="0" xfId="0" applyFont="1" applyFill="1" applyBorder="1" applyAlignment="1">
      <alignment horizontal="left" wrapText="1"/>
    </xf>
    <xf numFmtId="172" fontId="31" fillId="0" borderId="0" xfId="2" applyNumberFormat="1" applyFont="1" applyFill="1" applyBorder="1" applyAlignment="1"/>
    <xf numFmtId="44" fontId="31" fillId="0" borderId="11" xfId="2" applyFont="1" applyFill="1" applyBorder="1" applyAlignment="1"/>
    <xf numFmtId="44" fontId="34" fillId="0" borderId="11" xfId="2" applyFont="1" applyFill="1" applyBorder="1" applyAlignment="1"/>
    <xf numFmtId="172" fontId="31" fillId="0" borderId="23" xfId="2" applyNumberFormat="1" applyFont="1" applyFill="1" applyBorder="1" applyAlignment="1"/>
    <xf numFmtId="172" fontId="34" fillId="0" borderId="23" xfId="2" applyNumberFormat="1" applyFont="1" applyFill="1" applyBorder="1" applyAlignment="1"/>
    <xf numFmtId="172" fontId="14" fillId="8" borderId="0" xfId="2" applyNumberFormat="1" applyFont="1" applyFill="1" applyBorder="1"/>
    <xf numFmtId="172" fontId="31" fillId="8" borderId="0" xfId="2" applyNumberFormat="1" applyFont="1" applyFill="1" applyBorder="1" applyAlignment="1"/>
    <xf numFmtId="44" fontId="0" fillId="0" borderId="11" xfId="2" applyNumberFormat="1" applyFont="1" applyFill="1" applyBorder="1" applyAlignment="1"/>
    <xf numFmtId="172" fontId="14" fillId="8" borderId="0" xfId="2" applyNumberFormat="1" applyFont="1" applyFill="1" applyBorder="1" applyAlignment="1"/>
    <xf numFmtId="172" fontId="14" fillId="8" borderId="0" xfId="0" applyNumberFormat="1" applyFont="1" applyFill="1" applyBorder="1"/>
    <xf numFmtId="49" fontId="35" fillId="0" borderId="0" xfId="0" applyNumberFormat="1" applyFont="1" applyFill="1" applyBorder="1" applyAlignment="1">
      <alignment horizontal="center"/>
    </xf>
    <xf numFmtId="0" fontId="30" fillId="6" borderId="0" xfId="0" applyFont="1" applyFill="1" applyAlignment="1"/>
    <xf numFmtId="0" fontId="36" fillId="6" borderId="0" xfId="0" applyFont="1" applyFill="1" applyAlignment="1">
      <alignment horizontal="center"/>
    </xf>
    <xf numFmtId="0" fontId="30" fillId="6" borderId="0" xfId="0" applyFont="1" applyFill="1" applyAlignment="1">
      <alignment horizontal="right"/>
    </xf>
    <xf numFmtId="0" fontId="30" fillId="6" borderId="0" xfId="0" applyNumberFormat="1" applyFont="1" applyFill="1" applyAlignment="1"/>
    <xf numFmtId="0" fontId="30" fillId="6" borderId="0" xfId="0" applyNumberFormat="1" applyFont="1" applyFill="1" applyAlignment="1">
      <alignment horizontal="left"/>
    </xf>
    <xf numFmtId="0" fontId="30" fillId="6" borderId="0" xfId="0" applyNumberFormat="1" applyFont="1" applyFill="1"/>
    <xf numFmtId="3" fontId="30" fillId="6" borderId="0" xfId="0" applyNumberFormat="1" applyFont="1" applyFill="1" applyAlignment="1"/>
    <xf numFmtId="0" fontId="30" fillId="6" borderId="0" xfId="0" applyNumberFormat="1" applyFont="1" applyFill="1" applyAlignment="1">
      <alignment horizontal="center"/>
    </xf>
    <xf numFmtId="49" fontId="30" fillId="8" borderId="0" xfId="0" applyNumberFormat="1" applyFont="1" applyFill="1"/>
    <xf numFmtId="49" fontId="30" fillId="6" borderId="0" xfId="0" applyNumberFormat="1" applyFont="1" applyFill="1"/>
    <xf numFmtId="0" fontId="0" fillId="6" borderId="0" xfId="0" applyNumberFormat="1" applyFill="1" applyAlignment="1">
      <alignment horizontal="center"/>
    </xf>
    <xf numFmtId="0" fontId="23" fillId="6" borderId="0" xfId="0" applyNumberFormat="1" applyFont="1" applyFill="1"/>
    <xf numFmtId="49" fontId="23" fillId="6" borderId="0" xfId="0" applyNumberFormat="1" applyFont="1" applyFill="1"/>
    <xf numFmtId="3" fontId="23" fillId="6" borderId="0" xfId="0" applyNumberFormat="1" applyFont="1" applyFill="1"/>
    <xf numFmtId="175" fontId="30" fillId="6" borderId="0" xfId="0" applyNumberFormat="1" applyFont="1" applyFill="1" applyAlignment="1">
      <alignment horizontal="center"/>
    </xf>
    <xf numFmtId="3" fontId="23" fillId="6" borderId="0" xfId="0" applyNumberFormat="1" applyFont="1" applyFill="1" applyAlignment="1"/>
    <xf numFmtId="49" fontId="30" fillId="6" borderId="0" xfId="0" applyNumberFormat="1" applyFont="1" applyFill="1" applyAlignment="1">
      <alignment horizontal="center"/>
    </xf>
    <xf numFmtId="49" fontId="30" fillId="6" borderId="0" xfId="0" applyNumberFormat="1" applyFont="1" applyFill="1" applyBorder="1" applyAlignment="1">
      <alignment horizontal="center"/>
    </xf>
    <xf numFmtId="0" fontId="23" fillId="6" borderId="0" xfId="0" applyNumberFormat="1" applyFont="1" applyFill="1" applyAlignment="1"/>
    <xf numFmtId="3" fontId="36" fillId="6" borderId="0" xfId="0" applyNumberFormat="1" applyFont="1" applyFill="1" applyAlignment="1">
      <alignment horizontal="center"/>
    </xf>
    <xf numFmtId="0" fontId="26" fillId="6" borderId="0" xfId="0" applyFont="1" applyFill="1" applyBorder="1" applyAlignment="1">
      <alignment horizontal="center"/>
    </xf>
    <xf numFmtId="0" fontId="36" fillId="6" borderId="0" xfId="0" applyNumberFormat="1" applyFont="1" applyFill="1" applyAlignment="1">
      <alignment horizontal="center"/>
    </xf>
    <xf numFmtId="3" fontId="36" fillId="6" borderId="0" xfId="0" applyNumberFormat="1" applyFont="1" applyFill="1" applyAlignment="1"/>
    <xf numFmtId="3" fontId="25" fillId="6" borderId="0" xfId="0" applyNumberFormat="1" applyFont="1" applyFill="1" applyAlignment="1"/>
    <xf numFmtId="0" fontId="36" fillId="0" borderId="0" xfId="0" applyFont="1" applyAlignment="1">
      <alignment horizontal="center"/>
    </xf>
    <xf numFmtId="0" fontId="36" fillId="6" borderId="0" xfId="0" applyFont="1" applyFill="1" applyBorder="1" applyAlignment="1">
      <alignment horizontal="center"/>
    </xf>
    <xf numFmtId="0" fontId="0" fillId="6" borderId="42" xfId="0" applyNumberFormat="1" applyFill="1" applyBorder="1" applyAlignment="1">
      <alignment horizontal="center"/>
    </xf>
    <xf numFmtId="0" fontId="25" fillId="6" borderId="0" xfId="0" applyNumberFormat="1" applyFont="1" applyFill="1" applyAlignment="1"/>
    <xf numFmtId="10" fontId="23" fillId="6" borderId="0" xfId="0" applyNumberFormat="1" applyFont="1" applyFill="1" applyAlignment="1"/>
    <xf numFmtId="3" fontId="0" fillId="6" borderId="0" xfId="0" applyNumberFormat="1" applyFill="1" applyAlignment="1">
      <alignment horizontal="center"/>
    </xf>
    <xf numFmtId="3" fontId="30" fillId="6" borderId="0" xfId="0" applyNumberFormat="1" applyFont="1" applyFill="1" applyAlignment="1">
      <alignment horizontal="center"/>
    </xf>
    <xf numFmtId="174" fontId="23" fillId="6" borderId="0" xfId="0" applyNumberFormat="1" applyFont="1" applyFill="1" applyAlignment="1"/>
    <xf numFmtId="10" fontId="25" fillId="6" borderId="0" xfId="0" applyNumberFormat="1" applyFont="1" applyFill="1" applyAlignment="1"/>
    <xf numFmtId="49" fontId="0" fillId="6" borderId="0" xfId="0" applyNumberFormat="1" applyFill="1" applyAlignment="1">
      <alignment horizontal="center"/>
    </xf>
    <xf numFmtId="0" fontId="30" fillId="6" borderId="0" xfId="0" applyFont="1" applyFill="1" applyAlignment="1">
      <alignment horizontal="center"/>
    </xf>
    <xf numFmtId="176" fontId="23" fillId="6" borderId="0" xfId="0" applyNumberFormat="1" applyFont="1" applyFill="1" applyAlignment="1"/>
    <xf numFmtId="0" fontId="25" fillId="6" borderId="0" xfId="0" applyNumberFormat="1" applyFont="1" applyFill="1" applyAlignment="1">
      <alignment horizontal="center"/>
    </xf>
    <xf numFmtId="49" fontId="0" fillId="6" borderId="0" xfId="0" applyNumberFormat="1" applyFont="1" applyFill="1" applyAlignment="1">
      <alignment horizontal="center"/>
    </xf>
    <xf numFmtId="0" fontId="28" fillId="6" borderId="0" xfId="0" applyFont="1" applyFill="1" applyAlignment="1"/>
    <xf numFmtId="0" fontId="0" fillId="6" borderId="0" xfId="0" applyFont="1" applyFill="1" applyAlignment="1"/>
    <xf numFmtId="3" fontId="29" fillId="6" borderId="0" xfId="0" applyNumberFormat="1" applyFont="1" applyFill="1" applyAlignment="1"/>
    <xf numFmtId="173" fontId="30" fillId="6" borderId="0" xfId="0" applyNumberFormat="1" applyFont="1" applyFill="1" applyAlignment="1">
      <alignment horizontal="center"/>
    </xf>
    <xf numFmtId="3" fontId="23" fillId="6" borderId="0" xfId="0" applyNumberFormat="1" applyFont="1" applyFill="1" applyAlignment="1">
      <alignment horizontal="center"/>
    </xf>
    <xf numFmtId="10" fontId="23" fillId="6" borderId="0" xfId="0" applyNumberFormat="1" applyFont="1" applyFill="1" applyBorder="1" applyAlignment="1"/>
    <xf numFmtId="3" fontId="23" fillId="6" borderId="0" xfId="0" applyNumberFormat="1" applyFont="1" applyFill="1" applyBorder="1" applyAlignment="1"/>
    <xf numFmtId="10" fontId="23" fillId="0" borderId="0" xfId="0" applyNumberFormat="1" applyFont="1" applyFill="1" applyAlignment="1"/>
    <xf numFmtId="0" fontId="23" fillId="6" borderId="0" xfId="0" applyFont="1" applyFill="1" applyAlignment="1"/>
    <xf numFmtId="0" fontId="23" fillId="6" borderId="0" xfId="0" applyFont="1" applyFill="1" applyAlignment="1">
      <alignment horizontal="center"/>
    </xf>
    <xf numFmtId="10" fontId="30" fillId="6" borderId="0" xfId="0" applyNumberFormat="1" applyFont="1" applyFill="1" applyAlignment="1"/>
    <xf numFmtId="0" fontId="30" fillId="0" borderId="0" xfId="0" applyFont="1" applyAlignment="1"/>
    <xf numFmtId="10" fontId="36" fillId="6" borderId="0" xfId="0" applyNumberFormat="1" applyFont="1" applyFill="1" applyAlignment="1"/>
    <xf numFmtId="164" fontId="23" fillId="8" borderId="0" xfId="1" applyNumberFormat="1" applyFont="1" applyFill="1" applyAlignment="1"/>
    <xf numFmtId="0" fontId="30" fillId="0" borderId="0" xfId="0" applyNumberFormat="1" applyFont="1" applyBorder="1" applyAlignment="1">
      <alignment horizontal="right"/>
    </xf>
    <xf numFmtId="49" fontId="23" fillId="0" borderId="0" xfId="0" applyNumberFormat="1" applyFont="1" applyFill="1" applyBorder="1" applyAlignment="1"/>
    <xf numFmtId="172" fontId="14" fillId="0" borderId="0" xfId="2" applyNumberFormat="1" applyFont="1" applyFill="1" applyBorder="1" applyAlignment="1">
      <alignment vertical="top"/>
    </xf>
    <xf numFmtId="10" fontId="20" fillId="0" borderId="27" xfId="7" applyNumberFormat="1" applyFont="1" applyBorder="1" applyAlignment="1">
      <alignment vertical="top"/>
    </xf>
    <xf numFmtId="44" fontId="14" fillId="0" borderId="7" xfId="0" applyNumberFormat="1" applyFont="1" applyBorder="1"/>
    <xf numFmtId="44" fontId="14" fillId="0" borderId="11" xfId="0" applyNumberFormat="1" applyFont="1" applyBorder="1"/>
    <xf numFmtId="44" fontId="14" fillId="0" borderId="23" xfId="0" applyNumberFormat="1" applyFont="1" applyBorder="1"/>
    <xf numFmtId="44" fontId="14" fillId="0" borderId="12" xfId="2" applyFont="1" applyFill="1" applyBorder="1" applyAlignment="1">
      <alignment vertical="top"/>
    </xf>
    <xf numFmtId="172" fontId="5" fillId="0" borderId="12" xfId="2" applyNumberFormat="1" applyFont="1" applyFill="1" applyBorder="1" applyAlignment="1">
      <alignment vertical="top"/>
    </xf>
    <xf numFmtId="0" fontId="13" fillId="0" borderId="20" xfId="0" applyFont="1" applyFill="1" applyBorder="1" applyAlignment="1"/>
    <xf numFmtId="0" fontId="31" fillId="0" borderId="0" xfId="0" applyFont="1" applyFill="1" applyBorder="1" applyAlignment="1">
      <alignment horizontal="left"/>
    </xf>
    <xf numFmtId="10" fontId="37" fillId="0" borderId="11" xfId="7" applyNumberFormat="1" applyFont="1" applyFill="1" applyBorder="1" applyAlignment="1"/>
    <xf numFmtId="0" fontId="2" fillId="0" borderId="0" xfId="0" applyFont="1"/>
    <xf numFmtId="177" fontId="0" fillId="0" borderId="0" xfId="0" applyNumberFormat="1"/>
    <xf numFmtId="0" fontId="2" fillId="6" borderId="0" xfId="0" applyFont="1" applyFill="1" applyBorder="1" applyAlignment="1"/>
    <xf numFmtId="9" fontId="7" fillId="3" borderId="4" xfId="5" applyNumberFormat="1" applyFont="1" applyFill="1" applyBorder="1" applyAlignment="1">
      <alignment horizontal="center"/>
    </xf>
    <xf numFmtId="0" fontId="8" fillId="0" borderId="0" xfId="0" applyFont="1" applyAlignment="1">
      <alignment horizontal="center"/>
    </xf>
    <xf numFmtId="0" fontId="3" fillId="0" borderId="59" xfId="6" applyFont="1" applyFill="1" applyBorder="1" applyAlignment="1">
      <alignment vertical="top"/>
    </xf>
    <xf numFmtId="0" fontId="15" fillId="0" borderId="0" xfId="0" applyFont="1" applyFill="1" applyBorder="1" applyAlignment="1">
      <alignment horizontal="center" vertical="center"/>
    </xf>
    <xf numFmtId="49" fontId="2" fillId="0" borderId="0" xfId="0" applyNumberFormat="1" applyFont="1" applyFill="1" applyBorder="1" applyAlignment="1">
      <alignment horizontal="center"/>
    </xf>
    <xf numFmtId="0" fontId="30" fillId="11" borderId="0" xfId="0" applyNumberFormat="1" applyFont="1" applyFill="1"/>
    <xf numFmtId="0" fontId="30" fillId="11" borderId="0" xfId="0" applyNumberFormat="1" applyFont="1" applyFill="1" applyAlignment="1">
      <alignment horizontal="right"/>
    </xf>
    <xf numFmtId="0" fontId="30" fillId="0" borderId="0" xfId="0" applyNumberFormat="1" applyFont="1" applyFill="1" applyAlignment="1">
      <alignment horizontal="right"/>
    </xf>
    <xf numFmtId="3" fontId="38" fillId="6" borderId="0" xfId="0" applyNumberFormat="1" applyFont="1" applyFill="1" applyAlignment="1">
      <alignment horizontal="center"/>
    </xf>
    <xf numFmtId="0" fontId="23" fillId="0" borderId="15" xfId="0" applyNumberFormat="1" applyFont="1" applyFill="1" applyBorder="1" applyAlignment="1">
      <alignment horizontal="center" wrapText="1"/>
    </xf>
    <xf numFmtId="0" fontId="2" fillId="0" borderId="20" xfId="0" applyFont="1" applyFill="1" applyBorder="1" applyAlignment="1"/>
    <xf numFmtId="0" fontId="2" fillId="0" borderId="0" xfId="0" applyFont="1" applyFill="1" applyBorder="1" applyAlignment="1"/>
    <xf numFmtId="178" fontId="0" fillId="0" borderId="0" xfId="0" applyNumberFormat="1" applyFont="1" applyFill="1" applyBorder="1" applyAlignment="1"/>
    <xf numFmtId="178" fontId="23" fillId="0" borderId="0" xfId="0" applyNumberFormat="1" applyFont="1" applyFill="1" applyBorder="1" applyAlignment="1">
      <alignment horizontal="center"/>
    </xf>
    <xf numFmtId="3" fontId="23" fillId="8" borderId="0" xfId="0" applyNumberFormat="1" applyFont="1" applyFill="1" applyBorder="1" applyAlignment="1"/>
    <xf numFmtId="178" fontId="0" fillId="0" borderId="0" xfId="0" applyNumberFormat="1" applyFill="1" applyBorder="1" applyAlignment="1"/>
    <xf numFmtId="178" fontId="26" fillId="0" borderId="0" xfId="0" applyNumberFormat="1" applyFont="1" applyFill="1" applyBorder="1" applyAlignment="1"/>
    <xf numFmtId="178" fontId="28" fillId="0" borderId="0" xfId="0" applyNumberFormat="1" applyFont="1" applyFill="1" applyBorder="1" applyAlignment="1"/>
    <xf numFmtId="178" fontId="15" fillId="0" borderId="0" xfId="0" applyNumberFormat="1" applyFont="1" applyFill="1" applyBorder="1" applyAlignment="1"/>
    <xf numFmtId="0" fontId="0" fillId="11" borderId="0" xfId="0" applyNumberFormat="1" applyFont="1" applyFill="1" applyBorder="1"/>
    <xf numFmtId="0" fontId="23" fillId="11" borderId="0" xfId="0" applyNumberFormat="1" applyFont="1" applyFill="1" applyBorder="1" applyAlignment="1" applyProtection="1">
      <alignment horizontal="right"/>
      <protection locked="0"/>
    </xf>
    <xf numFmtId="0" fontId="8" fillId="3" borderId="23" xfId="0" applyFont="1" applyFill="1" applyBorder="1" applyAlignment="1">
      <alignment horizontal="center"/>
    </xf>
    <xf numFmtId="0" fontId="0" fillId="0" borderId="0" xfId="0" quotePrefix="1"/>
    <xf numFmtId="44" fontId="5" fillId="0" borderId="7" xfId="0" applyNumberFormat="1" applyFont="1" applyBorder="1"/>
    <xf numFmtId="44" fontId="5" fillId="0" borderId="11" xfId="0" applyNumberFormat="1" applyFont="1" applyBorder="1"/>
    <xf numFmtId="44" fontId="20" fillId="0" borderId="24" xfId="2" applyFont="1" applyBorder="1" applyAlignment="1">
      <alignment vertical="top"/>
    </xf>
    <xf numFmtId="44" fontId="0" fillId="0" borderId="0" xfId="0" applyNumberFormat="1"/>
    <xf numFmtId="0" fontId="9" fillId="12" borderId="0" xfId="6" applyFont="1" applyFill="1" applyBorder="1" applyAlignment="1">
      <alignment vertical="top"/>
    </xf>
    <xf numFmtId="9" fontId="7" fillId="3" borderId="4" xfId="5" applyNumberFormat="1" applyFont="1" applyFill="1" applyBorder="1" applyAlignment="1">
      <alignment horizontal="center"/>
    </xf>
    <xf numFmtId="10" fontId="2" fillId="0" borderId="0" xfId="7" applyNumberFormat="1" applyFont="1" applyFill="1" applyBorder="1" applyAlignment="1"/>
    <xf numFmtId="0" fontId="0" fillId="13" borderId="0" xfId="0" applyFill="1"/>
    <xf numFmtId="44" fontId="14" fillId="13" borderId="22" xfId="0" applyNumberFormat="1" applyFont="1" applyFill="1" applyBorder="1"/>
    <xf numFmtId="44" fontId="0" fillId="13" borderId="0" xfId="0" applyNumberFormat="1" applyFill="1"/>
    <xf numFmtId="0" fontId="8" fillId="5" borderId="0" xfId="0" applyFont="1" applyFill="1" applyAlignment="1">
      <alignment horizontal="center"/>
    </xf>
    <xf numFmtId="0" fontId="38" fillId="0" borderId="0" xfId="0" applyFont="1"/>
    <xf numFmtId="0" fontId="38" fillId="0" borderId="0" xfId="0" applyFont="1" applyAlignment="1">
      <alignment horizontal="center"/>
    </xf>
    <xf numFmtId="0" fontId="41" fillId="0" borderId="0" xfId="0" applyFont="1" applyAlignment="1">
      <alignment horizontal="center"/>
    </xf>
    <xf numFmtId="0" fontId="38" fillId="0" borderId="9" xfId="0" applyFont="1" applyBorder="1" applyAlignment="1">
      <alignment horizontal="center"/>
    </xf>
    <xf numFmtId="44" fontId="38" fillId="0" borderId="0" xfId="0" applyNumberFormat="1" applyFont="1"/>
    <xf numFmtId="0" fontId="8" fillId="0" borderId="0" xfId="0" applyFont="1" applyAlignment="1">
      <alignment horizontal="center"/>
    </xf>
    <xf numFmtId="3" fontId="23" fillId="0" borderId="0" xfId="0" applyNumberFormat="1" applyFont="1" applyFill="1" applyBorder="1" applyAlignment="1">
      <alignment horizontal="left"/>
    </xf>
    <xf numFmtId="44" fontId="0" fillId="14" borderId="0" xfId="0" applyNumberFormat="1" applyFill="1"/>
    <xf numFmtId="0" fontId="0" fillId="14" borderId="0" xfId="0" applyFill="1"/>
    <xf numFmtId="0" fontId="38" fillId="0" borderId="0" xfId="0" quotePrefix="1" applyFont="1"/>
    <xf numFmtId="44" fontId="0" fillId="0" borderId="43" xfId="0" applyNumberFormat="1" applyBorder="1"/>
    <xf numFmtId="166" fontId="8" fillId="8" borderId="0" xfId="2" applyNumberFormat="1" applyFont="1" applyFill="1" applyBorder="1" applyAlignment="1">
      <alignment horizontal="left"/>
    </xf>
    <xf numFmtId="0" fontId="0" fillId="0" borderId="4" xfId="0" applyBorder="1"/>
    <xf numFmtId="0" fontId="0" fillId="0" borderId="5" xfId="0" applyBorder="1"/>
    <xf numFmtId="0" fontId="0" fillId="0" borderId="6" xfId="0" applyBorder="1"/>
    <xf numFmtId="0" fontId="0" fillId="11" borderId="20" xfId="0" applyFill="1" applyBorder="1"/>
    <xf numFmtId="0" fontId="0" fillId="11" borderId="0" xfId="0" applyFill="1" applyBorder="1"/>
    <xf numFmtId="0" fontId="0" fillId="11" borderId="22" xfId="0" applyFill="1" applyBorder="1"/>
    <xf numFmtId="172" fontId="0" fillId="11" borderId="20" xfId="0" applyNumberFormat="1" applyFill="1" applyBorder="1"/>
    <xf numFmtId="0" fontId="0" fillId="0" borderId="8" xfId="0" applyBorder="1"/>
    <xf numFmtId="0" fontId="0" fillId="0" borderId="9" xfId="0" applyBorder="1"/>
    <xf numFmtId="0" fontId="0" fillId="0" borderId="10" xfId="0" applyBorder="1"/>
    <xf numFmtId="0" fontId="2" fillId="10" borderId="0" xfId="0" applyFont="1" applyFill="1"/>
    <xf numFmtId="0" fontId="0" fillId="10" borderId="0" xfId="0" applyFill="1"/>
    <xf numFmtId="0" fontId="8" fillId="0" borderId="0" xfId="0" applyFont="1" applyAlignment="1">
      <alignment horizontal="center"/>
    </xf>
    <xf numFmtId="0" fontId="8" fillId="0" borderId="0" xfId="0" applyFont="1" applyAlignment="1">
      <alignment horizontal="center"/>
    </xf>
    <xf numFmtId="44" fontId="0" fillId="0" borderId="0" xfId="1" applyNumberFormat="1" applyFont="1"/>
    <xf numFmtId="44" fontId="0" fillId="0" borderId="0" xfId="1" applyNumberFormat="1" applyFont="1" applyFill="1"/>
    <xf numFmtId="44" fontId="14" fillId="0" borderId="43" xfId="0" applyNumberFormat="1" applyFont="1" applyBorder="1" applyAlignment="1"/>
    <xf numFmtId="44" fontId="14" fillId="0" borderId="0" xfId="0" applyNumberFormat="1" applyFont="1" applyAlignment="1"/>
    <xf numFmtId="44" fontId="14" fillId="0" borderId="0" xfId="1" applyNumberFormat="1" applyFont="1" applyBorder="1" applyAlignment="1"/>
    <xf numFmtId="44" fontId="37" fillId="0" borderId="0" xfId="1" applyNumberFormat="1" applyFont="1"/>
    <xf numFmtId="43" fontId="14" fillId="0" borderId="0" xfId="1" applyNumberFormat="1" applyFont="1" applyBorder="1" applyAlignment="1">
      <alignment horizontal="center"/>
    </xf>
    <xf numFmtId="43" fontId="0" fillId="0" borderId="0" xfId="1" applyNumberFormat="1" applyFont="1" applyBorder="1"/>
    <xf numFmtId="43" fontId="0" fillId="0" borderId="0" xfId="0" applyNumberFormat="1"/>
    <xf numFmtId="44" fontId="0" fillId="0" borderId="43" xfId="2" applyNumberFormat="1" applyFont="1" applyBorder="1"/>
    <xf numFmtId="44" fontId="0" fillId="0" borderId="0" xfId="2" applyNumberFormat="1" applyFont="1" applyBorder="1"/>
    <xf numFmtId="44" fontId="0" fillId="0" borderId="44" xfId="2" applyNumberFormat="1" applyFont="1" applyBorder="1"/>
    <xf numFmtId="44" fontId="0" fillId="0" borderId="40" xfId="2" applyNumberFormat="1" applyFont="1" applyBorder="1"/>
    <xf numFmtId="43" fontId="0" fillId="0" borderId="40" xfId="1" applyNumberFormat="1" applyFont="1" applyBorder="1"/>
    <xf numFmtId="43" fontId="0" fillId="0" borderId="40" xfId="0" applyNumberFormat="1" applyBorder="1"/>
    <xf numFmtId="43" fontId="0" fillId="0" borderId="44" xfId="2" applyNumberFormat="1" applyFont="1" applyBorder="1"/>
    <xf numFmtId="44" fontId="0" fillId="0" borderId="0" xfId="2" applyNumberFormat="1" applyFont="1"/>
    <xf numFmtId="172" fontId="31" fillId="0" borderId="0" xfId="0" applyNumberFormat="1" applyFont="1" applyFill="1" applyBorder="1" applyAlignment="1"/>
    <xf numFmtId="172" fontId="0" fillId="0" borderId="0" xfId="1" applyNumberFormat="1" applyFont="1"/>
    <xf numFmtId="172" fontId="0" fillId="0" borderId="0" xfId="1" applyNumberFormat="1" applyFont="1" applyFill="1"/>
    <xf numFmtId="172" fontId="0" fillId="0" borderId="43" xfId="0" applyNumberFormat="1" applyBorder="1"/>
    <xf numFmtId="44" fontId="38" fillId="0" borderId="13" xfId="0" applyNumberFormat="1" applyFont="1" applyBorder="1"/>
    <xf numFmtId="44" fontId="38" fillId="0" borderId="43" xfId="0" applyNumberFormat="1" applyFont="1" applyBorder="1"/>
    <xf numFmtId="10" fontId="37" fillId="0" borderId="0" xfId="7" applyNumberFormat="1" applyFont="1"/>
    <xf numFmtId="0" fontId="23" fillId="0" borderId="0" xfId="0" applyNumberFormat="1" applyFont="1" applyFill="1" applyBorder="1" applyAlignment="1" applyProtection="1">
      <alignment horizontal="center"/>
      <protection locked="0"/>
    </xf>
    <xf numFmtId="0" fontId="43" fillId="0" borderId="0" xfId="0" applyFont="1"/>
    <xf numFmtId="9" fontId="7" fillId="3" borderId="4" xfId="5" applyNumberFormat="1" applyFont="1" applyFill="1" applyBorder="1" applyAlignment="1">
      <alignment horizontal="center"/>
    </xf>
    <xf numFmtId="0" fontId="2" fillId="0" borderId="0" xfId="0" applyFont="1" applyFill="1" applyBorder="1" applyAlignment="1">
      <alignment horizontal="left"/>
    </xf>
    <xf numFmtId="0" fontId="0" fillId="0" borderId="0" xfId="0" applyAlignment="1"/>
    <xf numFmtId="0" fontId="44" fillId="0" borderId="0" xfId="5" applyFont="1" applyBorder="1" applyAlignment="1">
      <alignment vertical="center"/>
    </xf>
    <xf numFmtId="170" fontId="0" fillId="6" borderId="0" xfId="0" applyNumberFormat="1" applyFill="1" applyBorder="1" applyAlignment="1">
      <alignment horizontal="center"/>
    </xf>
    <xf numFmtId="167" fontId="14" fillId="6" borderId="0" xfId="0" applyNumberFormat="1" applyFont="1" applyFill="1" applyBorder="1" applyAlignment="1">
      <alignment horizontal="center"/>
    </xf>
    <xf numFmtId="0" fontId="0" fillId="15" borderId="0" xfId="0" applyFill="1"/>
    <xf numFmtId="0" fontId="8" fillId="15" borderId="9" xfId="0" applyFont="1" applyFill="1" applyBorder="1"/>
    <xf numFmtId="44" fontId="0" fillId="15" borderId="0" xfId="0" applyNumberFormat="1" applyFill="1"/>
    <xf numFmtId="44" fontId="14" fillId="15" borderId="11" xfId="2" applyFont="1" applyFill="1" applyBorder="1" applyAlignment="1">
      <alignment vertical="top"/>
    </xf>
    <xf numFmtId="179" fontId="0" fillId="15" borderId="0" xfId="7" applyNumberFormat="1" applyFont="1" applyFill="1"/>
    <xf numFmtId="0" fontId="0" fillId="16" borderId="0" xfId="0" applyFill="1"/>
    <xf numFmtId="44" fontId="0" fillId="16" borderId="0" xfId="0" applyNumberFormat="1" applyFill="1"/>
    <xf numFmtId="0" fontId="8" fillId="0" borderId="0" xfId="0" applyFont="1" applyAlignment="1">
      <alignment horizontal="center"/>
    </xf>
    <xf numFmtId="0" fontId="2" fillId="0" borderId="0" xfId="0" applyFont="1" applyFill="1" applyBorder="1"/>
    <xf numFmtId="3" fontId="5" fillId="0" borderId="16" xfId="5" applyNumberFormat="1" applyFont="1" applyFill="1" applyBorder="1" applyAlignment="1">
      <alignment vertical="top"/>
    </xf>
    <xf numFmtId="10" fontId="5" fillId="0" borderId="26" xfId="7" applyNumberFormat="1" applyFont="1" applyFill="1" applyBorder="1" applyAlignment="1">
      <alignment vertical="top"/>
    </xf>
    <xf numFmtId="10" fontId="20" fillId="0" borderId="17" xfId="7" applyNumberFormat="1" applyFont="1" applyFill="1" applyBorder="1" applyAlignment="1">
      <alignment vertical="top"/>
    </xf>
    <xf numFmtId="172" fontId="5" fillId="0" borderId="33" xfId="2" applyNumberFormat="1" applyFont="1" applyFill="1" applyBorder="1" applyAlignment="1">
      <alignment vertical="top"/>
    </xf>
    <xf numFmtId="10" fontId="20" fillId="0" borderId="24" xfId="7" applyNumberFormat="1" applyFont="1" applyFill="1" applyBorder="1" applyAlignment="1">
      <alignment vertical="top"/>
    </xf>
    <xf numFmtId="10" fontId="5" fillId="0" borderId="17" xfId="7" applyNumberFormat="1" applyFont="1" applyFill="1" applyBorder="1" applyAlignment="1">
      <alignment vertical="top"/>
    </xf>
    <xf numFmtId="172" fontId="5" fillId="0" borderId="11" xfId="2" applyNumberFormat="1" applyFont="1" applyFill="1" applyBorder="1" applyAlignment="1">
      <alignment vertical="top"/>
    </xf>
    <xf numFmtId="44" fontId="5" fillId="0" borderId="22" xfId="0" applyNumberFormat="1" applyFont="1" applyFill="1" applyBorder="1"/>
    <xf numFmtId="44" fontId="20" fillId="0" borderId="24" xfId="2" applyFont="1" applyFill="1" applyBorder="1" applyAlignment="1">
      <alignment vertical="top"/>
    </xf>
    <xf numFmtId="44" fontId="5" fillId="0" borderId="11" xfId="0" applyNumberFormat="1" applyFont="1" applyFill="1" applyBorder="1"/>
    <xf numFmtId="0" fontId="38" fillId="0" borderId="9" xfId="0" applyFont="1" applyBorder="1"/>
    <xf numFmtId="44" fontId="38" fillId="0" borderId="9" xfId="0" applyNumberFormat="1" applyFont="1" applyBorder="1"/>
    <xf numFmtId="44" fontId="38" fillId="0" borderId="12" xfId="0" applyNumberFormat="1" applyFont="1" applyBorder="1"/>
    <xf numFmtId="179" fontId="0" fillId="0" borderId="0" xfId="7" applyNumberFormat="1" applyFont="1" applyFill="1"/>
    <xf numFmtId="0" fontId="38" fillId="0" borderId="0" xfId="0" applyFont="1" applyFill="1"/>
    <xf numFmtId="0" fontId="8" fillId="14" borderId="9" xfId="0" applyFont="1" applyFill="1" applyBorder="1" applyAlignment="1">
      <alignment horizontal="center"/>
    </xf>
    <xf numFmtId="172" fontId="0" fillId="11" borderId="8" xfId="2" applyNumberFormat="1" applyFont="1" applyFill="1" applyBorder="1"/>
    <xf numFmtId="44" fontId="0" fillId="0" borderId="43" xfId="0" applyNumberFormat="1" applyFill="1" applyBorder="1"/>
    <xf numFmtId="9" fontId="7" fillId="3" borderId="4" xfId="5" applyNumberFormat="1" applyFont="1" applyFill="1" applyBorder="1" applyAlignment="1">
      <alignment horizontal="center"/>
    </xf>
    <xf numFmtId="3" fontId="22" fillId="0" borderId="16" xfId="5" applyNumberFormat="1" applyFont="1" applyFill="1" applyBorder="1" applyAlignment="1">
      <alignment vertical="top"/>
    </xf>
    <xf numFmtId="10" fontId="14" fillId="0" borderId="26" xfId="7" applyNumberFormat="1" applyFont="1" applyFill="1" applyBorder="1" applyAlignment="1">
      <alignment vertical="top"/>
    </xf>
    <xf numFmtId="10" fontId="22" fillId="0" borderId="24" xfId="7" applyNumberFormat="1" applyFont="1" applyFill="1" applyBorder="1" applyAlignment="1">
      <alignment vertical="top"/>
    </xf>
    <xf numFmtId="44" fontId="14" fillId="0" borderId="22" xfId="0" applyNumberFormat="1" applyFont="1" applyFill="1" applyBorder="1"/>
    <xf numFmtId="10" fontId="14" fillId="0" borderId="17" xfId="7" applyNumberFormat="1" applyFont="1" applyFill="1" applyBorder="1" applyAlignment="1">
      <alignment vertical="top"/>
    </xf>
    <xf numFmtId="44" fontId="14" fillId="0" borderId="11" xfId="2" applyFont="1" applyFill="1" applyBorder="1" applyAlignment="1">
      <alignment vertical="top"/>
    </xf>
    <xf numFmtId="44" fontId="0" fillId="0" borderId="0" xfId="0" applyNumberFormat="1" applyFill="1"/>
    <xf numFmtId="3" fontId="0" fillId="0" borderId="0" xfId="0" applyNumberFormat="1" applyFill="1"/>
    <xf numFmtId="44" fontId="14" fillId="15" borderId="0" xfId="0" applyNumberFormat="1" applyFont="1" applyFill="1" applyBorder="1"/>
    <xf numFmtId="0" fontId="0" fillId="15" borderId="0" xfId="0" applyFill="1" applyBorder="1"/>
    <xf numFmtId="0" fontId="0" fillId="17" borderId="39" xfId="0" applyFill="1" applyBorder="1" applyAlignment="1">
      <alignment horizontal="center"/>
    </xf>
    <xf numFmtId="43" fontId="0" fillId="17" borderId="40" xfId="1" applyNumberFormat="1" applyFont="1" applyFill="1" applyBorder="1"/>
    <xf numFmtId="0" fontId="0" fillId="17" borderId="39" xfId="0" applyFill="1" applyBorder="1"/>
    <xf numFmtId="44" fontId="0" fillId="18" borderId="0" xfId="0" applyNumberFormat="1" applyFill="1"/>
    <xf numFmtId="0" fontId="0" fillId="18" borderId="0" xfId="0" applyFill="1"/>
    <xf numFmtId="0" fontId="7" fillId="13" borderId="0" xfId="5" applyFont="1" applyFill="1" applyBorder="1" applyAlignment="1">
      <alignment horizontal="center" vertical="top" wrapText="1"/>
    </xf>
    <xf numFmtId="0" fontId="8" fillId="18" borderId="9" xfId="0" applyFont="1" applyFill="1" applyBorder="1"/>
    <xf numFmtId="44" fontId="14" fillId="18" borderId="22" xfId="0" applyNumberFormat="1" applyFont="1" applyFill="1" applyBorder="1"/>
    <xf numFmtId="3" fontId="20" fillId="0" borderId="16" xfId="5" applyNumberFormat="1" applyFont="1" applyFill="1" applyBorder="1" applyAlignment="1">
      <alignment vertical="top"/>
    </xf>
    <xf numFmtId="44" fontId="38" fillId="0" borderId="0" xfId="0" applyNumberFormat="1" applyFont="1" applyBorder="1"/>
    <xf numFmtId="44" fontId="14" fillId="0" borderId="11" xfId="0" applyNumberFormat="1" applyFont="1" applyFill="1" applyBorder="1"/>
    <xf numFmtId="0" fontId="0" fillId="19" borderId="0" xfId="0" applyFill="1" applyAlignment="1">
      <alignment horizontal="center"/>
    </xf>
    <xf numFmtId="0" fontId="0" fillId="19" borderId="0" xfId="0" applyFill="1"/>
    <xf numFmtId="44" fontId="0" fillId="19" borderId="0" xfId="0" applyNumberFormat="1" applyFill="1"/>
    <xf numFmtId="10" fontId="20" fillId="0" borderId="20" xfId="7" applyNumberFormat="1" applyFont="1" applyBorder="1" applyAlignment="1">
      <alignment vertical="top"/>
    </xf>
    <xf numFmtId="10" fontId="5" fillId="0" borderId="12" xfId="7" applyNumberFormat="1" applyFont="1" applyFill="1" applyBorder="1" applyAlignment="1">
      <alignment vertical="top"/>
    </xf>
    <xf numFmtId="178" fontId="0" fillId="0" borderId="0" xfId="0" applyNumberFormat="1" applyFill="1" applyBorder="1" applyAlignment="1">
      <alignment horizontal="right"/>
    </xf>
    <xf numFmtId="178" fontId="25" fillId="0" borderId="0" xfId="0" applyNumberFormat="1" applyFont="1" applyFill="1" applyBorder="1" applyAlignment="1">
      <alignment horizontal="center"/>
    </xf>
    <xf numFmtId="41" fontId="23" fillId="8" borderId="0" xfId="0" applyNumberFormat="1" applyFont="1" applyFill="1" applyBorder="1" applyAlignment="1"/>
    <xf numFmtId="178" fontId="23" fillId="0" borderId="0" xfId="0" applyNumberFormat="1" applyFont="1" applyFill="1" applyBorder="1" applyAlignment="1"/>
    <xf numFmtId="178" fontId="23" fillId="0" borderId="0" xfId="0" applyNumberFormat="1" applyFont="1" applyFill="1" applyBorder="1" applyAlignment="1">
      <alignment horizontal="right"/>
    </xf>
    <xf numFmtId="178" fontId="26" fillId="0" borderId="15" xfId="0" applyNumberFormat="1" applyFont="1" applyFill="1" applyBorder="1" applyAlignment="1">
      <alignment horizontal="center" wrapText="1"/>
    </xf>
    <xf numFmtId="178" fontId="26" fillId="0" borderId="13" xfId="0" applyNumberFormat="1" applyFont="1" applyFill="1" applyBorder="1" applyAlignment="1"/>
    <xf numFmtId="178" fontId="26" fillId="0" borderId="13" xfId="0" applyNumberFormat="1" applyFont="1" applyFill="1" applyBorder="1" applyAlignment="1">
      <alignment horizontal="center" wrapText="1"/>
    </xf>
    <xf numFmtId="178" fontId="26" fillId="0" borderId="12" xfId="0" applyNumberFormat="1" applyFont="1" applyFill="1" applyBorder="1" applyAlignment="1">
      <alignment horizontal="center" wrapText="1"/>
    </xf>
    <xf numFmtId="178" fontId="0" fillId="0" borderId="20" xfId="0" applyNumberFormat="1" applyFill="1" applyBorder="1" applyAlignment="1"/>
    <xf numFmtId="172" fontId="0" fillId="8" borderId="0" xfId="2" applyNumberFormat="1" applyFont="1" applyFill="1" applyBorder="1" applyAlignment="1"/>
    <xf numFmtId="178" fontId="0" fillId="0" borderId="11" xfId="0" applyNumberFormat="1" applyFill="1" applyBorder="1" applyAlignment="1"/>
    <xf numFmtId="165" fontId="0" fillId="8" borderId="0" xfId="0" applyNumberFormat="1" applyFill="1" applyBorder="1" applyAlignment="1"/>
    <xf numFmtId="172" fontId="23" fillId="8" borderId="0" xfId="2" applyNumberFormat="1" applyFont="1" applyFill="1" applyBorder="1" applyAlignment="1"/>
    <xf numFmtId="178" fontId="31" fillId="0" borderId="0" xfId="0" applyNumberFormat="1" applyFont="1" applyFill="1" applyBorder="1" applyAlignment="1"/>
    <xf numFmtId="178" fontId="31" fillId="0" borderId="11" xfId="0" applyNumberFormat="1" applyFont="1" applyFill="1" applyBorder="1" applyAlignment="1"/>
    <xf numFmtId="178" fontId="0" fillId="0" borderId="8" xfId="0" applyNumberFormat="1" applyFill="1" applyBorder="1" applyAlignment="1"/>
    <xf numFmtId="178" fontId="0" fillId="0" borderId="9" xfId="0" applyNumberFormat="1" applyFill="1" applyBorder="1" applyAlignment="1"/>
    <xf numFmtId="178" fontId="31" fillId="0" borderId="9" xfId="0" applyNumberFormat="1" applyFont="1" applyFill="1" applyBorder="1" applyAlignment="1"/>
    <xf numFmtId="178" fontId="31" fillId="0" borderId="23" xfId="0" applyNumberFormat="1" applyFont="1" applyFill="1" applyBorder="1" applyAlignment="1"/>
    <xf numFmtId="165" fontId="23" fillId="0" borderId="0" xfId="0" applyNumberFormat="1" applyFont="1" applyFill="1" applyBorder="1" applyAlignment="1"/>
    <xf numFmtId="178" fontId="2" fillId="0" borderId="0" xfId="0" applyNumberFormat="1" applyFont="1" applyFill="1" applyBorder="1" applyAlignment="1"/>
    <xf numFmtId="178" fontId="23" fillId="0" borderId="42" xfId="0" applyNumberFormat="1" applyFont="1" applyFill="1" applyBorder="1" applyAlignment="1"/>
    <xf numFmtId="178" fontId="31" fillId="0" borderId="0" xfId="0" applyNumberFormat="1" applyFont="1" applyFill="1" applyBorder="1" applyAlignment="1">
      <alignment horizontal="center"/>
    </xf>
    <xf numFmtId="178" fontId="30" fillId="0" borderId="0" xfId="0" applyNumberFormat="1" applyFont="1" applyFill="1" applyBorder="1" applyAlignment="1"/>
    <xf numFmtId="178" fontId="23" fillId="0" borderId="0" xfId="0" applyNumberFormat="1" applyFont="1" applyFill="1" applyBorder="1" applyAlignment="1">
      <alignment horizontal="center" vertical="top" wrapText="1"/>
    </xf>
    <xf numFmtId="178" fontId="23" fillId="0" borderId="0" xfId="0" applyNumberFormat="1" applyFont="1" applyFill="1" applyBorder="1" applyAlignment="1">
      <alignment horizontal="center" vertical="top"/>
    </xf>
    <xf numFmtId="49" fontId="23" fillId="0" borderId="0" xfId="0" applyNumberFormat="1" applyFont="1" applyFill="1" applyBorder="1" applyAlignment="1">
      <alignment horizontal="left" vertical="center"/>
    </xf>
    <xf numFmtId="49" fontId="45" fillId="0" borderId="0" xfId="0" applyNumberFormat="1" applyFont="1" applyFill="1" applyBorder="1" applyAlignment="1">
      <alignment horizontal="left" vertical="center"/>
    </xf>
    <xf numFmtId="178" fontId="45" fillId="0" borderId="0" xfId="0" applyNumberFormat="1" applyFont="1" applyFill="1" applyBorder="1" applyAlignment="1">
      <alignment horizontal="left" vertical="center"/>
    </xf>
    <xf numFmtId="3" fontId="45" fillId="0" borderId="0" xfId="0" applyNumberFormat="1" applyFont="1" applyFill="1" applyBorder="1" applyAlignment="1">
      <alignment horizontal="left" vertical="center"/>
    </xf>
    <xf numFmtId="0" fontId="45" fillId="0" borderId="0" xfId="0" applyNumberFormat="1" applyFont="1" applyFill="1" applyBorder="1" applyAlignment="1">
      <alignment horizontal="left" vertical="center"/>
    </xf>
    <xf numFmtId="178" fontId="23" fillId="0" borderId="0" xfId="0" applyNumberFormat="1" applyFont="1" applyFill="1" applyBorder="1" applyAlignment="1">
      <alignment horizontal="left" vertical="center"/>
    </xf>
    <xf numFmtId="178" fontId="46" fillId="0" borderId="0" xfId="0" applyNumberFormat="1" applyFont="1" applyFill="1" applyBorder="1" applyAlignment="1"/>
    <xf numFmtId="0" fontId="25" fillId="0" borderId="13" xfId="0" applyNumberFormat="1" applyFont="1" applyFill="1" applyBorder="1" applyAlignment="1">
      <alignment wrapText="1"/>
    </xf>
    <xf numFmtId="168" fontId="25" fillId="0" borderId="0" xfId="0" quotePrefix="1" applyNumberFormat="1" applyFont="1" applyFill="1" applyBorder="1" applyAlignment="1">
      <alignment horizontal="center"/>
    </xf>
    <xf numFmtId="0" fontId="0" fillId="6" borderId="0" xfId="0" applyNumberFormat="1" applyFill="1" applyAlignment="1"/>
    <xf numFmtId="0" fontId="30" fillId="0" borderId="0" xfId="0" applyNumberFormat="1" applyFont="1" applyFill="1" applyBorder="1" applyAlignment="1"/>
    <xf numFmtId="0" fontId="30" fillId="6" borderId="0" xfId="0" applyNumberFormat="1" applyFont="1" applyFill="1" applyAlignment="1">
      <alignment vertical="top"/>
    </xf>
    <xf numFmtId="49" fontId="2" fillId="6" borderId="0" xfId="0" applyNumberFormat="1" applyFont="1" applyFill="1" applyAlignment="1">
      <alignment horizontal="center"/>
    </xf>
    <xf numFmtId="0" fontId="23" fillId="0" borderId="0" xfId="0" applyNumberFormat="1" applyFont="1" applyFill="1" applyBorder="1" applyAlignment="1">
      <alignment horizontal="center" vertical="center"/>
    </xf>
    <xf numFmtId="0" fontId="23" fillId="0" borderId="0" xfId="0" applyNumberFormat="1" applyFont="1" applyFill="1" applyBorder="1" applyAlignment="1">
      <alignment horizontal="center" vertical="top"/>
    </xf>
    <xf numFmtId="0" fontId="23" fillId="0" borderId="0" xfId="0" applyNumberFormat="1" applyFont="1" applyFill="1" applyBorder="1" applyAlignment="1">
      <alignment vertical="center"/>
    </xf>
    <xf numFmtId="0" fontId="2" fillId="17" borderId="39" xfId="0" applyFont="1" applyFill="1" applyBorder="1" applyAlignment="1">
      <alignment horizontal="center"/>
    </xf>
    <xf numFmtId="0" fontId="0" fillId="20" borderId="0" xfId="0" applyFill="1" applyBorder="1" applyAlignment="1"/>
    <xf numFmtId="0" fontId="0" fillId="20" borderId="0" xfId="0" applyFill="1" applyBorder="1" applyAlignment="1">
      <alignment horizontal="center"/>
    </xf>
    <xf numFmtId="172" fontId="42" fillId="0" borderId="0" xfId="0" applyNumberFormat="1" applyFont="1" applyFill="1" applyBorder="1" applyAlignment="1"/>
    <xf numFmtId="173" fontId="47" fillId="0" borderId="0" xfId="8" applyNumberFormat="1" applyFont="1" applyFill="1" applyAlignment="1"/>
    <xf numFmtId="0" fontId="0" fillId="13" borderId="39" xfId="0" applyFill="1" applyBorder="1" applyAlignment="1">
      <alignment horizontal="center"/>
    </xf>
    <xf numFmtId="0" fontId="0" fillId="20" borderId="0" xfId="0" quotePrefix="1" applyNumberFormat="1" applyFill="1" applyBorder="1" applyAlignment="1">
      <alignment horizontal="center"/>
    </xf>
    <xf numFmtId="0" fontId="0" fillId="18" borderId="39" xfId="0" applyFill="1" applyBorder="1" applyAlignment="1">
      <alignment horizontal="center"/>
    </xf>
    <xf numFmtId="0" fontId="0" fillId="21" borderId="39" xfId="0" applyFill="1" applyBorder="1" applyAlignment="1">
      <alignment horizontal="center"/>
    </xf>
    <xf numFmtId="0" fontId="0" fillId="21" borderId="39" xfId="0" applyFill="1" applyBorder="1"/>
    <xf numFmtId="0" fontId="43" fillId="21" borderId="0" xfId="0" applyFont="1" applyFill="1"/>
    <xf numFmtId="0" fontId="0" fillId="21" borderId="0" xfId="0" applyFill="1"/>
    <xf numFmtId="0" fontId="0" fillId="18" borderId="39" xfId="0" applyFill="1" applyBorder="1"/>
    <xf numFmtId="10" fontId="26" fillId="0" borderId="0" xfId="7" applyNumberFormat="1" applyFont="1" applyFill="1" applyBorder="1" applyAlignment="1"/>
    <xf numFmtId="178" fontId="15" fillId="0" borderId="0" xfId="0" applyNumberFormat="1" applyFont="1" applyFill="1" applyBorder="1" applyAlignment="1">
      <alignment horizontal="center" vertical="top"/>
    </xf>
    <xf numFmtId="178" fontId="15" fillId="0" borderId="0" xfId="0" applyNumberFormat="1" applyFont="1" applyFill="1" applyBorder="1" applyAlignment="1">
      <alignment horizontal="center"/>
    </xf>
    <xf numFmtId="178" fontId="0" fillId="0" borderId="0" xfId="0" applyNumberFormat="1" applyFont="1" applyFill="1" applyBorder="1" applyAlignment="1">
      <alignment horizontal="center"/>
    </xf>
    <xf numFmtId="49" fontId="23" fillId="0" borderId="0" xfId="0" applyNumberFormat="1" applyFont="1" applyFill="1" applyBorder="1" applyAlignment="1">
      <alignment horizontal="left"/>
    </xf>
    <xf numFmtId="0" fontId="31" fillId="20" borderId="0" xfId="0" applyFont="1" applyFill="1" applyBorder="1" applyAlignment="1">
      <alignment horizontal="center"/>
    </xf>
    <xf numFmtId="0" fontId="0" fillId="21" borderId="0" xfId="0" applyFill="1" applyBorder="1" applyAlignment="1"/>
    <xf numFmtId="0" fontId="0" fillId="21" borderId="0" xfId="0" applyFill="1" applyBorder="1" applyAlignment="1">
      <alignment horizontal="center"/>
    </xf>
    <xf numFmtId="0" fontId="0" fillId="0" borderId="39" xfId="0" applyFill="1" applyBorder="1" applyAlignment="1">
      <alignment horizontal="center"/>
    </xf>
    <xf numFmtId="0" fontId="0" fillId="13" borderId="0" xfId="0" applyFill="1" applyBorder="1" applyAlignment="1"/>
    <xf numFmtId="0" fontId="8" fillId="0" borderId="0" xfId="0" applyFont="1" applyAlignment="1">
      <alignment horizontal="center"/>
    </xf>
    <xf numFmtId="0" fontId="2" fillId="0" borderId="0" xfId="0" applyFont="1" applyFill="1"/>
    <xf numFmtId="9" fontId="7" fillId="3" borderId="4" xfId="5" applyNumberFormat="1" applyFont="1" applyFill="1" applyBorder="1" applyAlignment="1">
      <alignment horizontal="center"/>
    </xf>
    <xf numFmtId="0" fontId="2" fillId="21" borderId="0" xfId="0" applyFont="1" applyFill="1" applyBorder="1" applyAlignment="1"/>
    <xf numFmtId="0" fontId="31" fillId="21" borderId="0" xfId="0" applyFont="1" applyFill="1" applyBorder="1" applyAlignment="1">
      <alignment horizontal="center"/>
    </xf>
    <xf numFmtId="0" fontId="2" fillId="20" borderId="0" xfId="0" applyFont="1" applyFill="1" applyBorder="1" applyAlignment="1"/>
    <xf numFmtId="44" fontId="50" fillId="0" borderId="22" xfId="0" applyNumberFormat="1" applyFont="1" applyBorder="1"/>
    <xf numFmtId="178" fontId="0" fillId="6" borderId="0" xfId="0" applyNumberFormat="1" applyFill="1" applyBorder="1" applyAlignment="1"/>
    <xf numFmtId="178" fontId="0" fillId="6" borderId="9" xfId="0" applyNumberFormat="1" applyFill="1" applyBorder="1" applyAlignment="1"/>
    <xf numFmtId="0" fontId="2" fillId="6" borderId="0" xfId="0" applyFont="1" applyFill="1" applyAlignment="1"/>
    <xf numFmtId="0" fontId="52" fillId="0" borderId="0" xfId="0" applyFont="1"/>
    <xf numFmtId="0" fontId="51" fillId="0" borderId="0" xfId="0" applyFont="1" applyAlignment="1">
      <alignment horizontal="center"/>
    </xf>
    <xf numFmtId="9" fontId="7" fillId="3" borderId="4" xfId="5" applyNumberFormat="1" applyFont="1" applyFill="1" applyBorder="1" applyAlignment="1">
      <alignment horizontal="center"/>
    </xf>
    <xf numFmtId="44" fontId="50" fillId="0" borderId="22" xfId="0" applyNumberFormat="1" applyFont="1" applyFill="1" applyBorder="1"/>
    <xf numFmtId="44" fontId="37" fillId="0" borderId="0" xfId="2" applyFont="1"/>
    <xf numFmtId="44" fontId="37" fillId="0" borderId="0" xfId="2" applyFont="1" applyFill="1"/>
    <xf numFmtId="0" fontId="0" fillId="0" borderId="0" xfId="0" applyFill="1" applyAlignment="1">
      <alignment horizontal="right"/>
    </xf>
    <xf numFmtId="44" fontId="5" fillId="15" borderId="22" xfId="0" applyNumberFormat="1" applyFont="1" applyFill="1" applyBorder="1"/>
    <xf numFmtId="44" fontId="5" fillId="15" borderId="24" xfId="2" applyFont="1" applyFill="1" applyBorder="1" applyAlignment="1">
      <alignment vertical="top"/>
    </xf>
    <xf numFmtId="173" fontId="23" fillId="8" borderId="0" xfId="7" applyNumberFormat="1" applyFont="1" applyFill="1" applyBorder="1" applyAlignment="1"/>
    <xf numFmtId="0" fontId="23" fillId="0" borderId="0" xfId="9" applyNumberFormat="1" applyFont="1" applyFill="1" applyBorder="1" applyAlignment="1"/>
    <xf numFmtId="3" fontId="23" fillId="0" borderId="0" xfId="9" applyNumberFormat="1" applyFont="1" applyFill="1" applyBorder="1" applyAlignment="1">
      <alignment horizontal="center"/>
    </xf>
    <xf numFmtId="3" fontId="23" fillId="0" borderId="5" xfId="10" applyNumberFormat="1" applyFont="1" applyFill="1" applyBorder="1" applyAlignment="1"/>
    <xf numFmtId="0" fontId="25" fillId="0" borderId="13" xfId="10" applyNumberFormat="1" applyFont="1" applyFill="1" applyBorder="1" applyAlignment="1">
      <alignment horizontal="center" wrapText="1"/>
    </xf>
    <xf numFmtId="0" fontId="23" fillId="0" borderId="13" xfId="10" applyNumberFormat="1" applyFont="1" applyFill="1" applyBorder="1" applyAlignment="1">
      <alignment horizontal="center" wrapText="1"/>
    </xf>
    <xf numFmtId="0" fontId="23" fillId="0" borderId="12" xfId="9" applyNumberFormat="1" applyFont="1" applyFill="1" applyBorder="1" applyAlignment="1">
      <alignment horizontal="center" wrapText="1"/>
    </xf>
    <xf numFmtId="44" fontId="0" fillId="22" borderId="0" xfId="0" applyNumberFormat="1" applyFill="1"/>
    <xf numFmtId="178" fontId="23" fillId="0" borderId="0" xfId="0" applyNumberFormat="1" applyFont="1" applyFill="1" applyBorder="1" applyAlignment="1">
      <alignment horizontal="center" vertical="center" wrapText="1"/>
    </xf>
    <xf numFmtId="0" fontId="0" fillId="19" borderId="39" xfId="0" applyFill="1" applyBorder="1" applyAlignment="1">
      <alignment horizontal="center"/>
    </xf>
    <xf numFmtId="0" fontId="0" fillId="19" borderId="39" xfId="0" applyFill="1" applyBorder="1"/>
    <xf numFmtId="0" fontId="0" fillId="19" borderId="0" xfId="0" applyFill="1" applyBorder="1" applyAlignment="1"/>
    <xf numFmtId="0" fontId="31" fillId="19" borderId="0" xfId="0" applyFont="1" applyFill="1" applyBorder="1" applyAlignment="1">
      <alignment horizontal="center" wrapText="1"/>
    </xf>
    <xf numFmtId="172" fontId="23" fillId="0" borderId="0" xfId="0" applyNumberFormat="1" applyFont="1" applyFill="1" applyBorder="1" applyAlignment="1">
      <alignment horizontal="center"/>
    </xf>
    <xf numFmtId="172" fontId="23" fillId="24" borderId="0" xfId="2" applyNumberFormat="1" applyFont="1" applyFill="1" applyBorder="1" applyAlignment="1"/>
    <xf numFmtId="0" fontId="31" fillId="24" borderId="0" xfId="0" applyFont="1" applyFill="1" applyBorder="1" applyAlignment="1"/>
    <xf numFmtId="172" fontId="23" fillId="24" borderId="0" xfId="2" applyNumberFormat="1" applyFont="1" applyFill="1" applyBorder="1" applyAlignment="1">
      <alignment horizontal="left"/>
    </xf>
    <xf numFmtId="3" fontId="25" fillId="0" borderId="0" xfId="0" applyNumberFormat="1" applyFont="1" applyFill="1" applyBorder="1" applyAlignment="1">
      <alignment horizontal="center" wrapText="1"/>
    </xf>
    <xf numFmtId="172" fontId="42" fillId="0" borderId="0" xfId="2" applyNumberFormat="1" applyFont="1" applyFill="1" applyBorder="1" applyAlignment="1"/>
    <xf numFmtId="172" fontId="0" fillId="0" borderId="0" xfId="0" applyNumberFormat="1" applyFill="1" applyBorder="1" applyAlignment="1"/>
    <xf numFmtId="9" fontId="7" fillId="3" borderId="4" xfId="5" applyNumberFormat="1" applyFont="1" applyFill="1" applyBorder="1" applyAlignment="1">
      <alignment horizontal="center"/>
    </xf>
    <xf numFmtId="178" fontId="2" fillId="0" borderId="0" xfId="11" applyNumberFormat="1" applyFill="1" applyBorder="1" applyAlignment="1"/>
    <xf numFmtId="178" fontId="2" fillId="0" borderId="0" xfId="11" applyNumberFormat="1" applyFill="1" applyBorder="1" applyAlignment="1">
      <alignment horizontal="right"/>
    </xf>
    <xf numFmtId="178" fontId="53" fillId="0" borderId="0" xfId="11" applyNumberFormat="1" applyFont="1" applyFill="1" applyBorder="1" applyAlignment="1">
      <alignment horizontal="right"/>
    </xf>
    <xf numFmtId="0" fontId="23" fillId="0" borderId="0" xfId="11" applyNumberFormat="1" applyFont="1" applyFill="1" applyBorder="1" applyAlignment="1" applyProtection="1">
      <protection locked="0"/>
    </xf>
    <xf numFmtId="0" fontId="23" fillId="0" borderId="0" xfId="11" applyNumberFormat="1" applyFont="1" applyFill="1" applyBorder="1" applyAlignment="1" applyProtection="1">
      <alignment horizontal="left"/>
      <protection locked="0"/>
    </xf>
    <xf numFmtId="0" fontId="23" fillId="0" borderId="0" xfId="11" applyNumberFormat="1" applyFont="1" applyFill="1" applyBorder="1" applyProtection="1">
      <protection locked="0"/>
    </xf>
    <xf numFmtId="0" fontId="23" fillId="0" borderId="0" xfId="11" applyNumberFormat="1" applyFont="1" applyFill="1" applyBorder="1"/>
    <xf numFmtId="0" fontId="23" fillId="0" borderId="0" xfId="11" applyNumberFormat="1" applyFont="1" applyFill="1" applyBorder="1" applyAlignment="1" applyProtection="1">
      <alignment horizontal="right"/>
      <protection locked="0"/>
    </xf>
    <xf numFmtId="0" fontId="2" fillId="0" borderId="0" xfId="11" applyNumberFormat="1" applyFont="1" applyFill="1" applyBorder="1"/>
    <xf numFmtId="0" fontId="24" fillId="0" borderId="0" xfId="11" applyNumberFormat="1" applyFont="1" applyFill="1" applyBorder="1"/>
    <xf numFmtId="178" fontId="2" fillId="0" borderId="0" xfId="11" applyNumberFormat="1" applyFont="1" applyFill="1" applyBorder="1" applyAlignment="1"/>
    <xf numFmtId="3" fontId="23" fillId="0" borderId="0" xfId="11" applyNumberFormat="1" applyFont="1" applyFill="1" applyBorder="1" applyAlignment="1"/>
    <xf numFmtId="0" fontId="24" fillId="0" borderId="0" xfId="11" applyNumberFormat="1" applyFont="1" applyFill="1" applyBorder="1" applyAlignment="1">
      <alignment horizontal="center"/>
    </xf>
    <xf numFmtId="0" fontId="2" fillId="0" borderId="0" xfId="11" applyNumberFormat="1" applyFill="1" applyBorder="1" applyAlignment="1" applyProtection="1">
      <alignment horizontal="center"/>
      <protection locked="0"/>
    </xf>
    <xf numFmtId="49" fontId="23" fillId="8" borderId="0" xfId="11" applyNumberFormat="1" applyFont="1" applyFill="1" applyBorder="1" applyAlignment="1">
      <alignment horizontal="center"/>
    </xf>
    <xf numFmtId="49" fontId="23" fillId="0" borderId="0" xfId="11" applyNumberFormat="1" applyFont="1" applyFill="1" applyBorder="1"/>
    <xf numFmtId="3" fontId="23" fillId="0" borderId="0" xfId="11" applyNumberFormat="1" applyFont="1" applyFill="1" applyBorder="1"/>
    <xf numFmtId="0" fontId="23" fillId="0" borderId="0" xfId="11" applyNumberFormat="1" applyFont="1" applyFill="1" applyBorder="1" applyAlignment="1">
      <alignment horizontal="center"/>
    </xf>
    <xf numFmtId="49" fontId="23" fillId="0" borderId="0" xfId="11" applyNumberFormat="1" applyFont="1" applyFill="1" applyBorder="1" applyAlignment="1">
      <alignment horizontal="center"/>
    </xf>
    <xf numFmtId="3" fontId="2" fillId="0" borderId="0" xfId="11" applyNumberFormat="1" applyFont="1" applyFill="1" applyBorder="1" applyAlignment="1"/>
    <xf numFmtId="0" fontId="2" fillId="0" borderId="0" xfId="11" applyNumberFormat="1" applyFont="1" applyFill="1" applyBorder="1" applyAlignment="1"/>
    <xf numFmtId="0" fontId="23" fillId="0" borderId="0" xfId="11" applyNumberFormat="1" applyFont="1" applyFill="1" applyBorder="1" applyAlignment="1"/>
    <xf numFmtId="3" fontId="25" fillId="0" borderId="0" xfId="11" applyNumberFormat="1" applyFont="1" applyFill="1" applyBorder="1" applyAlignment="1">
      <alignment horizontal="center"/>
    </xf>
    <xf numFmtId="0" fontId="2" fillId="0" borderId="0" xfId="11" applyNumberFormat="1" applyFont="1" applyFill="1" applyBorder="1" applyAlignment="1">
      <alignment horizontal="center"/>
    </xf>
    <xf numFmtId="178" fontId="25" fillId="0" borderId="0" xfId="11" applyNumberFormat="1" applyFont="1" applyFill="1" applyBorder="1" applyAlignment="1">
      <alignment horizontal="center"/>
    </xf>
    <xf numFmtId="0" fontId="25" fillId="0" borderId="0" xfId="11" applyNumberFormat="1" applyFont="1" applyFill="1" applyBorder="1" applyAlignment="1" applyProtection="1">
      <alignment horizontal="center"/>
      <protection locked="0"/>
    </xf>
    <xf numFmtId="0" fontId="26" fillId="0" borderId="0" xfId="11" applyNumberFormat="1" applyFont="1" applyFill="1" applyBorder="1" applyAlignment="1">
      <alignment horizontal="center"/>
    </xf>
    <xf numFmtId="0" fontId="25" fillId="0" borderId="0" xfId="11" applyNumberFormat="1" applyFont="1" applyFill="1" applyBorder="1" applyAlignment="1"/>
    <xf numFmtId="0" fontId="27" fillId="0" borderId="0" xfId="11" applyNumberFormat="1" applyFont="1" applyFill="1" applyBorder="1" applyAlignment="1" applyProtection="1">
      <alignment horizontal="center"/>
      <protection locked="0"/>
    </xf>
    <xf numFmtId="3" fontId="2" fillId="0" borderId="0" xfId="11" applyNumberFormat="1" applyFill="1" applyBorder="1" applyAlignment="1">
      <alignment horizontal="center"/>
    </xf>
    <xf numFmtId="3" fontId="23" fillId="0" borderId="0" xfId="11" applyNumberFormat="1" applyFont="1" applyFill="1" applyBorder="1" applyAlignment="1">
      <alignment horizontal="center"/>
    </xf>
    <xf numFmtId="3" fontId="23" fillId="8" borderId="0" xfId="11" applyNumberFormat="1" applyFont="1" applyFill="1" applyBorder="1" applyAlignment="1"/>
    <xf numFmtId="10" fontId="23" fillId="0" borderId="0" xfId="11" applyNumberFormat="1" applyFont="1" applyFill="1" applyBorder="1" applyAlignment="1"/>
    <xf numFmtId="10" fontId="0" fillId="0" borderId="0" xfId="12" applyNumberFormat="1" applyFont="1" applyFill="1" applyBorder="1" applyAlignment="1"/>
    <xf numFmtId="10" fontId="25" fillId="0" borderId="0" xfId="11" applyNumberFormat="1" applyFont="1" applyFill="1" applyBorder="1" applyAlignment="1"/>
    <xf numFmtId="3" fontId="26" fillId="0" borderId="0" xfId="11" applyNumberFormat="1" applyFont="1" applyFill="1" applyBorder="1" applyAlignment="1"/>
    <xf numFmtId="174" fontId="25" fillId="0" borderId="0" xfId="11" applyNumberFormat="1" applyFont="1" applyFill="1" applyBorder="1" applyAlignment="1"/>
    <xf numFmtId="49" fontId="2" fillId="0" borderId="0" xfId="11" applyNumberFormat="1" applyFont="1" applyFill="1" applyBorder="1" applyAlignment="1">
      <alignment horizontal="center"/>
    </xf>
    <xf numFmtId="178" fontId="23" fillId="0" borderId="0" xfId="11" applyNumberFormat="1" applyFont="1" applyFill="1" applyBorder="1" applyAlignment="1">
      <alignment horizontal="center"/>
    </xf>
    <xf numFmtId="49" fontId="2" fillId="0" borderId="0" xfId="11" applyNumberFormat="1" applyFill="1" applyBorder="1" applyAlignment="1">
      <alignment horizontal="center"/>
    </xf>
    <xf numFmtId="0" fontId="25" fillId="0" borderId="0" xfId="11" applyNumberFormat="1" applyFont="1" applyFill="1" applyBorder="1" applyAlignment="1">
      <alignment horizontal="center"/>
    </xf>
    <xf numFmtId="3" fontId="2" fillId="0" borderId="0" xfId="11" applyNumberFormat="1" applyFont="1" applyFill="1" applyBorder="1" applyAlignment="1">
      <alignment horizontal="center"/>
    </xf>
    <xf numFmtId="49" fontId="26" fillId="0" borderId="0" xfId="11" applyNumberFormat="1" applyFont="1" applyFill="1" applyBorder="1" applyAlignment="1">
      <alignment horizontal="center"/>
    </xf>
    <xf numFmtId="178" fontId="26" fillId="0" borderId="0" xfId="11" applyNumberFormat="1" applyFont="1" applyFill="1" applyBorder="1" applyAlignment="1"/>
    <xf numFmtId="3" fontId="25" fillId="0" borderId="0" xfId="11" applyNumberFormat="1" applyFont="1" applyFill="1" applyBorder="1" applyAlignment="1"/>
    <xf numFmtId="10" fontId="25" fillId="0" borderId="0" xfId="12" applyNumberFormat="1" applyFont="1" applyFill="1" applyBorder="1" applyAlignment="1"/>
    <xf numFmtId="0" fontId="2" fillId="0" borderId="0" xfId="11" applyNumberFormat="1" applyFont="1" applyFill="1" applyBorder="1" applyAlignment="1">
      <alignment horizontal="fill"/>
    </xf>
    <xf numFmtId="178" fontId="28" fillId="0" borderId="0" xfId="11" applyNumberFormat="1" applyFont="1" applyFill="1" applyBorder="1" applyAlignment="1"/>
    <xf numFmtId="3" fontId="29" fillId="0" borderId="0" xfId="11" applyNumberFormat="1" applyFont="1" applyFill="1" applyBorder="1" applyAlignment="1"/>
    <xf numFmtId="173" fontId="23" fillId="0" borderId="0" xfId="11" applyNumberFormat="1" applyFont="1" applyFill="1" applyBorder="1" applyAlignment="1">
      <alignment horizontal="center"/>
    </xf>
    <xf numFmtId="10" fontId="23" fillId="0" borderId="0" xfId="12" applyNumberFormat="1" applyFont="1" applyFill="1" applyBorder="1" applyAlignment="1"/>
    <xf numFmtId="165" fontId="2" fillId="0" borderId="0" xfId="11" applyNumberFormat="1" applyFill="1" applyBorder="1" applyAlignment="1"/>
    <xf numFmtId="0" fontId="29" fillId="0" borderId="0" xfId="11" applyNumberFormat="1" applyFont="1" applyFill="1" applyBorder="1"/>
    <xf numFmtId="178" fontId="23" fillId="0" borderId="0" xfId="11" applyNumberFormat="1" applyFont="1" applyFill="1" applyBorder="1" applyAlignment="1"/>
    <xf numFmtId="49" fontId="30" fillId="0" borderId="0" xfId="11" applyNumberFormat="1" applyFont="1" applyFill="1" applyBorder="1" applyAlignment="1">
      <alignment horizontal="left"/>
    </xf>
    <xf numFmtId="0" fontId="30" fillId="0" borderId="0" xfId="11" applyNumberFormat="1" applyFont="1" applyFill="1" applyBorder="1" applyAlignment="1">
      <alignment horizontal="right"/>
    </xf>
    <xf numFmtId="0" fontId="2" fillId="0" borderId="0" xfId="11" applyNumberFormat="1" applyFont="1" applyFill="1" applyBorder="1" applyAlignment="1">
      <alignment horizontal="right"/>
    </xf>
    <xf numFmtId="49" fontId="2" fillId="0" borderId="0" xfId="11" applyNumberFormat="1" applyFill="1" applyBorder="1" applyAlignment="1">
      <alignment horizontal="left"/>
    </xf>
    <xf numFmtId="178" fontId="23" fillId="0" borderId="0" xfId="11" applyNumberFormat="1" applyFont="1" applyFill="1" applyBorder="1" applyAlignment="1">
      <alignment horizontal="right"/>
    </xf>
    <xf numFmtId="178" fontId="15" fillId="0" borderId="0" xfId="9" applyAlignment="1"/>
    <xf numFmtId="168" fontId="25" fillId="0" borderId="0" xfId="11" applyNumberFormat="1" applyFont="1" applyFill="1" applyBorder="1" applyAlignment="1">
      <alignment horizontal="center"/>
    </xf>
    <xf numFmtId="178" fontId="26" fillId="0" borderId="15" xfId="11" applyNumberFormat="1" applyFont="1" applyFill="1" applyBorder="1" applyAlignment="1">
      <alignment horizontal="center" wrapText="1"/>
    </xf>
    <xf numFmtId="178" fontId="26" fillId="0" borderId="13" xfId="11" applyNumberFormat="1" applyFont="1" applyFill="1" applyBorder="1" applyAlignment="1"/>
    <xf numFmtId="178" fontId="26" fillId="0" borderId="13" xfId="11" applyNumberFormat="1" applyFont="1" applyFill="1" applyBorder="1" applyAlignment="1">
      <alignment horizontal="center" wrapText="1"/>
    </xf>
    <xf numFmtId="0" fontId="25" fillId="0" borderId="13" xfId="11" applyNumberFormat="1" applyFont="1" applyFill="1" applyBorder="1" applyAlignment="1">
      <alignment horizontal="center" wrapText="1"/>
    </xf>
    <xf numFmtId="178" fontId="26" fillId="0" borderId="12" xfId="11" applyNumberFormat="1" applyFont="1" applyFill="1" applyBorder="1" applyAlignment="1">
      <alignment horizontal="center" wrapText="1"/>
    </xf>
    <xf numFmtId="3" fontId="25" fillId="0" borderId="12" xfId="11" applyNumberFormat="1" applyFont="1" applyFill="1" applyBorder="1" applyAlignment="1">
      <alignment horizontal="center" wrapText="1"/>
    </xf>
    <xf numFmtId="3" fontId="25" fillId="0" borderId="13" xfId="11" applyNumberFormat="1" applyFont="1" applyFill="1" applyBorder="1" applyAlignment="1">
      <alignment horizontal="center" wrapText="1"/>
    </xf>
    <xf numFmtId="0" fontId="23" fillId="0" borderId="15" xfId="11" applyNumberFormat="1" applyFont="1" applyFill="1" applyBorder="1"/>
    <xf numFmtId="0" fontId="23" fillId="0" borderId="13" xfId="11" applyNumberFormat="1" applyFont="1" applyFill="1" applyBorder="1"/>
    <xf numFmtId="0" fontId="23" fillId="0" borderId="13" xfId="11" applyNumberFormat="1" applyFont="1" applyFill="1" applyBorder="1" applyAlignment="1">
      <alignment horizontal="center"/>
    </xf>
    <xf numFmtId="0" fontId="23" fillId="0" borderId="12" xfId="11" applyNumberFormat="1" applyFont="1" applyFill="1" applyBorder="1" applyAlignment="1">
      <alignment horizontal="center"/>
    </xf>
    <xf numFmtId="3" fontId="23" fillId="0" borderId="13" xfId="11" applyNumberFormat="1" applyFont="1" applyFill="1" applyBorder="1" applyAlignment="1">
      <alignment horizontal="center"/>
    </xf>
    <xf numFmtId="3" fontId="23" fillId="0" borderId="12" xfId="11" applyNumberFormat="1" applyFont="1" applyFill="1" applyBorder="1" applyAlignment="1">
      <alignment horizontal="center" wrapText="1"/>
    </xf>
    <xf numFmtId="0" fontId="23" fillId="0" borderId="20" xfId="11" applyNumberFormat="1" applyFont="1" applyFill="1" applyBorder="1"/>
    <xf numFmtId="0" fontId="23" fillId="0" borderId="11" xfId="11" applyNumberFormat="1" applyFont="1" applyFill="1" applyBorder="1"/>
    <xf numFmtId="3" fontId="23" fillId="0" borderId="11" xfId="11" applyNumberFormat="1" applyFont="1" applyFill="1" applyBorder="1" applyAlignment="1"/>
    <xf numFmtId="178" fontId="2" fillId="0" borderId="20" xfId="11" applyNumberFormat="1" applyFill="1" applyBorder="1" applyAlignment="1"/>
    <xf numFmtId="0" fontId="2" fillId="0" borderId="0" xfId="11" applyFill="1" applyBorder="1" applyAlignment="1">
      <alignment horizontal="center"/>
    </xf>
    <xf numFmtId="172" fontId="0" fillId="8" borderId="0" xfId="13" applyNumberFormat="1" applyFont="1" applyFill="1" applyBorder="1" applyAlignment="1"/>
    <xf numFmtId="178" fontId="23" fillId="0" borderId="11" xfId="11" applyNumberFormat="1" applyFont="1" applyFill="1" applyBorder="1" applyAlignment="1"/>
    <xf numFmtId="165" fontId="23" fillId="8" borderId="0" xfId="11" applyNumberFormat="1" applyFont="1" applyFill="1" applyBorder="1" applyAlignment="1"/>
    <xf numFmtId="172" fontId="23" fillId="8" borderId="0" xfId="13" applyNumberFormat="1" applyFont="1" applyFill="1" applyBorder="1" applyAlignment="1"/>
    <xf numFmtId="178" fontId="31" fillId="0" borderId="0" xfId="11" applyNumberFormat="1" applyFont="1" applyFill="1" applyBorder="1" applyAlignment="1"/>
    <xf numFmtId="178" fontId="2" fillId="0" borderId="11" xfId="11" applyNumberFormat="1" applyFill="1" applyBorder="1" applyAlignment="1"/>
    <xf numFmtId="178" fontId="31" fillId="0" borderId="11" xfId="11" applyNumberFormat="1" applyFont="1" applyFill="1" applyBorder="1" applyAlignment="1"/>
    <xf numFmtId="178" fontId="2" fillId="0" borderId="8" xfId="11" applyNumberFormat="1" applyFill="1" applyBorder="1" applyAlignment="1"/>
    <xf numFmtId="178" fontId="2" fillId="0" borderId="9" xfId="11" applyNumberFormat="1" applyFill="1" applyBorder="1" applyAlignment="1"/>
    <xf numFmtId="178" fontId="31" fillId="0" borderId="9" xfId="11" applyNumberFormat="1" applyFont="1" applyFill="1" applyBorder="1" applyAlignment="1"/>
    <xf numFmtId="178" fontId="31" fillId="0" borderId="23" xfId="11" applyNumberFormat="1" applyFont="1" applyFill="1" applyBorder="1" applyAlignment="1"/>
    <xf numFmtId="165" fontId="23" fillId="0" borderId="0" xfId="11" applyNumberFormat="1" applyFont="1" applyFill="1" applyBorder="1" applyAlignment="1"/>
    <xf numFmtId="1" fontId="23" fillId="0" borderId="0" xfId="14" applyNumberFormat="1" applyFont="1" applyFill="1" applyBorder="1" applyAlignment="1">
      <alignment horizontal="center"/>
    </xf>
    <xf numFmtId="178" fontId="23" fillId="0" borderId="42" xfId="11" applyNumberFormat="1" applyFont="1" applyFill="1" applyBorder="1" applyAlignment="1"/>
    <xf numFmtId="178" fontId="15" fillId="0" borderId="0" xfId="9" applyFont="1" applyFill="1" applyBorder="1" applyAlignment="1">
      <alignment horizontal="center" vertical="top"/>
    </xf>
    <xf numFmtId="178" fontId="15" fillId="0" borderId="0" xfId="9" applyFont="1" applyFill="1" applyBorder="1" applyAlignment="1"/>
    <xf numFmtId="178" fontId="15" fillId="0" borderId="0" xfId="9" applyFont="1" applyFill="1" applyBorder="1" applyAlignment="1">
      <alignment horizontal="center"/>
    </xf>
    <xf numFmtId="178" fontId="31" fillId="0" borderId="0" xfId="11" applyNumberFormat="1" applyFont="1" applyFill="1" applyBorder="1" applyAlignment="1">
      <alignment horizontal="center"/>
    </xf>
    <xf numFmtId="178" fontId="30" fillId="0" borderId="0" xfId="11" applyNumberFormat="1" applyFont="1" applyFill="1" applyBorder="1" applyAlignment="1"/>
    <xf numFmtId="49" fontId="30" fillId="0" borderId="0" xfId="11" applyNumberFormat="1" applyFont="1" applyFill="1" applyBorder="1" applyAlignment="1">
      <alignment horizontal="center"/>
    </xf>
    <xf numFmtId="3" fontId="22" fillId="0" borderId="63" xfId="5" applyNumberFormat="1" applyFont="1" applyBorder="1" applyAlignment="1">
      <alignment vertical="top"/>
    </xf>
    <xf numFmtId="0" fontId="5" fillId="0" borderId="62" xfId="5" applyFont="1" applyFill="1" applyBorder="1" applyAlignment="1">
      <alignment vertical="top"/>
    </xf>
    <xf numFmtId="10" fontId="14" fillId="0" borderId="64" xfId="7" applyNumberFormat="1" applyFont="1" applyBorder="1" applyAlignment="1">
      <alignment vertical="top"/>
    </xf>
    <xf numFmtId="3" fontId="5" fillId="0" borderId="63" xfId="5" applyNumberFormat="1" applyFont="1" applyBorder="1" applyAlignment="1">
      <alignment vertical="top"/>
    </xf>
    <xf numFmtId="0" fontId="3" fillId="0" borderId="65" xfId="6" applyFont="1" applyFill="1" applyBorder="1" applyAlignment="1">
      <alignment vertical="top"/>
    </xf>
    <xf numFmtId="172" fontId="23" fillId="0" borderId="43" xfId="2" applyNumberFormat="1" applyFont="1" applyFill="1" applyBorder="1" applyAlignment="1"/>
    <xf numFmtId="9" fontId="7" fillId="3" borderId="4" xfId="5" applyNumberFormat="1" applyFont="1" applyFill="1" applyBorder="1" applyAlignment="1">
      <alignment horizontal="center"/>
    </xf>
    <xf numFmtId="172" fontId="83" fillId="0" borderId="0" xfId="0" applyNumberFormat="1" applyFont="1" applyFill="1" applyBorder="1" applyAlignment="1"/>
    <xf numFmtId="44" fontId="20" fillId="15" borderId="24" xfId="2" applyFont="1" applyFill="1" applyBorder="1" applyAlignment="1">
      <alignment vertical="top"/>
    </xf>
    <xf numFmtId="44" fontId="8" fillId="0" borderId="0" xfId="0" applyNumberFormat="1" applyFont="1" applyAlignment="1">
      <alignment horizontal="center"/>
    </xf>
    <xf numFmtId="0" fontId="8" fillId="0" borderId="0" xfId="0" applyFont="1" applyFill="1" applyAlignment="1">
      <alignment horizontal="center"/>
    </xf>
    <xf numFmtId="0" fontId="0" fillId="0" borderId="0" xfId="0" applyFill="1" applyBorder="1"/>
    <xf numFmtId="44" fontId="0" fillId="0" borderId="0" xfId="0" applyNumberFormat="1" applyFill="1" applyBorder="1"/>
    <xf numFmtId="44" fontId="37" fillId="0" borderId="0" xfId="2" applyFont="1" applyFill="1" applyBorder="1"/>
    <xf numFmtId="0" fontId="8" fillId="0" borderId="0" xfId="0" applyFont="1" applyFill="1" applyBorder="1"/>
    <xf numFmtId="44" fontId="38" fillId="0" borderId="0" xfId="0" applyNumberFormat="1" applyFont="1" applyFill="1"/>
    <xf numFmtId="0" fontId="7" fillId="29" borderId="0" xfId="5" applyFont="1" applyFill="1" applyBorder="1" applyAlignment="1">
      <alignment horizontal="center" vertical="top" wrapText="1"/>
    </xf>
    <xf numFmtId="0" fontId="0" fillId="29" borderId="0" xfId="0" applyFill="1"/>
    <xf numFmtId="0" fontId="2" fillId="29" borderId="0" xfId="0" applyFont="1" applyFill="1"/>
    <xf numFmtId="44" fontId="0" fillId="29" borderId="0" xfId="0" applyNumberFormat="1" applyFill="1"/>
    <xf numFmtId="44" fontId="14" fillId="29" borderId="7" xfId="2" applyFont="1" applyFill="1" applyBorder="1" applyAlignment="1">
      <alignment vertical="top"/>
    </xf>
    <xf numFmtId="0" fontId="0" fillId="0" borderId="0" xfId="0" applyAlignment="1">
      <alignment horizontal="right"/>
    </xf>
    <xf numFmtId="0" fontId="2" fillId="15" borderId="0" xfId="0" applyFont="1" applyFill="1"/>
    <xf numFmtId="172" fontId="14" fillId="0" borderId="0" xfId="2" applyNumberFormat="1" applyFont="1" applyFill="1" applyBorder="1"/>
    <xf numFmtId="172" fontId="8" fillId="0" borderId="12" xfId="0" applyNumberFormat="1" applyFont="1" applyFill="1" applyBorder="1"/>
    <xf numFmtId="172" fontId="8" fillId="0" borderId="12" xfId="2" applyNumberFormat="1" applyFont="1" applyFill="1" applyBorder="1"/>
    <xf numFmtId="172" fontId="8" fillId="0" borderId="0" xfId="2" applyNumberFormat="1" applyFont="1" applyFill="1" applyBorder="1"/>
    <xf numFmtId="44" fontId="8" fillId="0" borderId="0" xfId="2" applyFont="1" applyFill="1" applyBorder="1"/>
    <xf numFmtId="0" fontId="6" fillId="0" borderId="0" xfId="5" applyFont="1" applyFill="1" applyBorder="1" applyAlignment="1">
      <alignment vertical="center" wrapText="1"/>
    </xf>
    <xf numFmtId="0" fontId="3" fillId="0" borderId="0" xfId="5" applyFill="1"/>
    <xf numFmtId="0" fontId="5" fillId="0" borderId="4" xfId="5" applyFont="1" applyFill="1" applyBorder="1"/>
    <xf numFmtId="0" fontId="5" fillId="0" borderId="5" xfId="5" applyFont="1" applyFill="1" applyBorder="1"/>
    <xf numFmtId="0" fontId="5" fillId="0" borderId="6" xfId="5" applyFont="1" applyFill="1" applyBorder="1"/>
    <xf numFmtId="9" fontId="7" fillId="0" borderId="4" xfId="5" applyNumberFormat="1" applyFont="1" applyFill="1" applyBorder="1" applyAlignment="1">
      <alignment horizontal="center"/>
    </xf>
    <xf numFmtId="9" fontId="7" fillId="0" borderId="5" xfId="5" applyNumberFormat="1" applyFont="1" applyFill="1" applyBorder="1" applyAlignment="1">
      <alignment horizontal="center"/>
    </xf>
    <xf numFmtId="0" fontId="8" fillId="0" borderId="7" xfId="0" applyFont="1" applyFill="1" applyBorder="1" applyAlignment="1">
      <alignment horizontal="center"/>
    </xf>
    <xf numFmtId="0" fontId="5" fillId="0" borderId="8" xfId="5" applyFont="1" applyFill="1" applyBorder="1" applyAlignment="1">
      <alignment vertical="top"/>
    </xf>
    <xf numFmtId="0" fontId="5" fillId="0" borderId="9" xfId="5" applyFont="1" applyFill="1" applyBorder="1" applyAlignment="1">
      <alignment vertical="top"/>
    </xf>
    <xf numFmtId="0" fontId="5" fillId="0" borderId="10" xfId="5" applyFont="1" applyFill="1" applyBorder="1" applyAlignment="1">
      <alignment vertical="top"/>
    </xf>
    <xf numFmtId="0" fontId="8" fillId="0" borderId="11" xfId="0" applyFont="1" applyFill="1" applyBorder="1" applyAlignment="1">
      <alignment horizontal="center"/>
    </xf>
    <xf numFmtId="0" fontId="8" fillId="0" borderId="23" xfId="0" applyFont="1" applyFill="1" applyBorder="1" applyAlignment="1">
      <alignment horizontal="center"/>
    </xf>
    <xf numFmtId="0" fontId="7" fillId="0" borderId="12" xfId="5" applyFont="1" applyFill="1" applyBorder="1" applyAlignment="1">
      <alignment vertical="top" wrapText="1"/>
    </xf>
    <xf numFmtId="172" fontId="5" fillId="0" borderId="34" xfId="2" applyNumberFormat="1" applyFont="1" applyFill="1" applyBorder="1" applyAlignment="1">
      <alignment vertical="top"/>
    </xf>
    <xf numFmtId="172" fontId="5" fillId="0" borderId="7" xfId="2" applyNumberFormat="1" applyFont="1" applyFill="1" applyBorder="1" applyAlignment="1">
      <alignment vertical="top"/>
    </xf>
    <xf numFmtId="44" fontId="5" fillId="0" borderId="7" xfId="0" applyNumberFormat="1" applyFont="1" applyFill="1" applyBorder="1"/>
    <xf numFmtId="172" fontId="5" fillId="0" borderId="10" xfId="2" applyNumberFormat="1" applyFont="1" applyFill="1" applyBorder="1" applyAlignment="1">
      <alignment vertical="top"/>
    </xf>
    <xf numFmtId="10" fontId="5" fillId="0" borderId="27" xfId="7" applyNumberFormat="1" applyFont="1" applyFill="1" applyBorder="1" applyAlignment="1">
      <alignment vertical="top"/>
    </xf>
    <xf numFmtId="172" fontId="5" fillId="0" borderId="23" xfId="2" applyNumberFormat="1" applyFont="1" applyFill="1" applyBorder="1" applyAlignment="1">
      <alignment vertical="top"/>
    </xf>
    <xf numFmtId="44" fontId="5" fillId="0" borderId="12" xfId="0" applyNumberFormat="1" applyFont="1" applyFill="1" applyBorder="1"/>
    <xf numFmtId="3" fontId="14" fillId="0" borderId="0" xfId="0" applyNumberFormat="1" applyFont="1" applyFill="1"/>
    <xf numFmtId="44" fontId="14" fillId="0" borderId="0" xfId="0" applyNumberFormat="1" applyFont="1" applyFill="1" applyBorder="1"/>
    <xf numFmtId="179" fontId="0" fillId="0" borderId="0" xfId="7" applyNumberFormat="1" applyFont="1" applyFill="1" applyBorder="1"/>
    <xf numFmtId="10" fontId="20" fillId="0" borderId="20" xfId="7" applyNumberFormat="1" applyFont="1" applyFill="1" applyBorder="1" applyAlignment="1">
      <alignment vertical="top"/>
    </xf>
    <xf numFmtId="44" fontId="14" fillId="0" borderId="0" xfId="0" applyNumberFormat="1" applyFont="1" applyFill="1" applyAlignment="1"/>
    <xf numFmtId="44" fontId="14" fillId="0" borderId="0" xfId="1" applyNumberFormat="1" applyFont="1" applyFill="1" applyBorder="1" applyAlignment="1"/>
    <xf numFmtId="44" fontId="14" fillId="0" borderId="43" xfId="0" applyNumberFormat="1" applyFont="1" applyFill="1" applyBorder="1" applyAlignment="1"/>
    <xf numFmtId="10" fontId="14" fillId="0" borderId="0" xfId="7" applyNumberFormat="1" applyFont="1" applyFill="1" applyAlignment="1">
      <alignment horizontal="right"/>
    </xf>
    <xf numFmtId="0" fontId="0" fillId="0" borderId="38" xfId="0" applyFill="1" applyBorder="1"/>
    <xf numFmtId="43" fontId="8" fillId="0" borderId="0" xfId="1" applyFont="1" applyFill="1" applyBorder="1" applyAlignment="1">
      <alignment horizontal="center"/>
    </xf>
    <xf numFmtId="43" fontId="14" fillId="0" borderId="0" xfId="1" applyNumberFormat="1" applyFont="1" applyFill="1" applyBorder="1" applyAlignment="1">
      <alignment horizontal="center"/>
    </xf>
    <xf numFmtId="43" fontId="0" fillId="0" borderId="0" xfId="1" applyNumberFormat="1" applyFont="1" applyFill="1" applyBorder="1"/>
    <xf numFmtId="44" fontId="0" fillId="0" borderId="43" xfId="2" applyNumberFormat="1" applyFont="1" applyFill="1" applyBorder="1"/>
    <xf numFmtId="43" fontId="0" fillId="0" borderId="0" xfId="1" applyFont="1" applyFill="1" applyBorder="1"/>
    <xf numFmtId="43" fontId="0" fillId="0" borderId="42" xfId="1" applyFont="1" applyFill="1" applyBorder="1"/>
    <xf numFmtId="43" fontId="0" fillId="0" borderId="0" xfId="1" applyFont="1" applyFill="1"/>
    <xf numFmtId="164" fontId="0" fillId="0" borderId="0" xfId="1" applyNumberFormat="1" applyFont="1" applyFill="1" applyBorder="1"/>
    <xf numFmtId="0" fontId="14" fillId="0" borderId="0" xfId="0" applyFont="1" applyFill="1" applyAlignment="1">
      <alignment horizontal="center"/>
    </xf>
    <xf numFmtId="43" fontId="2" fillId="0" borderId="0" xfId="1" applyNumberFormat="1" applyFont="1" applyFill="1" applyBorder="1"/>
    <xf numFmtId="43" fontId="0" fillId="0" borderId="0" xfId="1" applyFont="1" applyFill="1" applyBorder="1" applyAlignment="1">
      <alignment horizontal="right"/>
    </xf>
    <xf numFmtId="43" fontId="0" fillId="0" borderId="42" xfId="1" applyFont="1" applyFill="1" applyBorder="1" applyAlignment="1">
      <alignment horizontal="right"/>
    </xf>
    <xf numFmtId="43" fontId="0" fillId="0" borderId="0" xfId="1" applyFont="1" applyFill="1" applyAlignment="1">
      <alignment horizontal="right"/>
    </xf>
    <xf numFmtId="43" fontId="0" fillId="0" borderId="0" xfId="0" applyNumberFormat="1" applyFill="1"/>
    <xf numFmtId="10" fontId="22" fillId="0" borderId="0" xfId="7" applyNumberFormat="1" applyFont="1" applyFill="1" applyAlignment="1">
      <alignment horizontal="right"/>
    </xf>
    <xf numFmtId="0" fontId="2" fillId="0" borderId="39" xfId="0" applyFont="1" applyFill="1" applyBorder="1" applyAlignment="1">
      <alignment horizontal="center"/>
    </xf>
    <xf numFmtId="43" fontId="0" fillId="0" borderId="40" xfId="1" applyNumberFormat="1" applyFont="1" applyFill="1" applyBorder="1"/>
    <xf numFmtId="0" fontId="0" fillId="0" borderId="37" xfId="0" applyFill="1" applyBorder="1"/>
    <xf numFmtId="0" fontId="0" fillId="0" borderId="35" xfId="0" applyFill="1" applyBorder="1"/>
    <xf numFmtId="0" fontId="8" fillId="0" borderId="39" xfId="0" applyFont="1" applyFill="1" applyBorder="1" applyAlignment="1">
      <alignment horizontal="center"/>
    </xf>
    <xf numFmtId="0" fontId="8" fillId="0" borderId="40" xfId="0" applyFont="1" applyFill="1" applyBorder="1" applyAlignment="1">
      <alignment horizontal="center"/>
    </xf>
    <xf numFmtId="0" fontId="0" fillId="0" borderId="40" xfId="0" applyFill="1" applyBorder="1"/>
    <xf numFmtId="44" fontId="0" fillId="0" borderId="40" xfId="2" applyNumberFormat="1" applyFont="1" applyFill="1" applyBorder="1"/>
    <xf numFmtId="0" fontId="0" fillId="0" borderId="39" xfId="0" applyFill="1" applyBorder="1"/>
    <xf numFmtId="172" fontId="0" fillId="0" borderId="0" xfId="2" applyNumberFormat="1" applyFont="1" applyFill="1" applyBorder="1"/>
    <xf numFmtId="44" fontId="0" fillId="0" borderId="44" xfId="2" applyNumberFormat="1" applyFont="1" applyFill="1" applyBorder="1"/>
    <xf numFmtId="43" fontId="0" fillId="0" borderId="40" xfId="1" applyFont="1" applyFill="1" applyBorder="1"/>
    <xf numFmtId="164" fontId="0" fillId="0" borderId="40" xfId="1" applyNumberFormat="1" applyFont="1" applyFill="1" applyBorder="1"/>
    <xf numFmtId="172" fontId="0" fillId="0" borderId="44" xfId="2" applyNumberFormat="1" applyFont="1" applyFill="1" applyBorder="1"/>
    <xf numFmtId="0" fontId="0" fillId="0" borderId="41" xfId="0" applyFill="1" applyBorder="1"/>
    <xf numFmtId="43" fontId="0" fillId="0" borderId="36" xfId="1" applyFont="1" applyFill="1" applyBorder="1"/>
    <xf numFmtId="10" fontId="0" fillId="0" borderId="0" xfId="7" applyNumberFormat="1" applyFont="1" applyFill="1"/>
    <xf numFmtId="44" fontId="5" fillId="15" borderId="11" xfId="0" applyNumberFormat="1" applyFont="1" applyFill="1" applyBorder="1"/>
    <xf numFmtId="0" fontId="0" fillId="12" borderId="14" xfId="0" applyFill="1" applyBorder="1"/>
    <xf numFmtId="0" fontId="8" fillId="15" borderId="15" xfId="0" applyFont="1" applyFill="1" applyBorder="1"/>
    <xf numFmtId="0" fontId="8" fillId="15" borderId="14" xfId="0" applyFont="1" applyFill="1" applyBorder="1"/>
    <xf numFmtId="44" fontId="0" fillId="15" borderId="20" xfId="0" applyNumberFormat="1" applyFill="1" applyBorder="1"/>
    <xf numFmtId="0" fontId="0" fillId="15" borderId="22" xfId="0" applyFill="1" applyBorder="1"/>
    <xf numFmtId="44" fontId="0" fillId="15" borderId="8" xfId="0" applyNumberFormat="1" applyFill="1" applyBorder="1"/>
    <xf numFmtId="0" fontId="0" fillId="15" borderId="10" xfId="0" applyFill="1" applyBorder="1"/>
    <xf numFmtId="0" fontId="2" fillId="12" borderId="15" xfId="0" applyFont="1" applyFill="1" applyBorder="1"/>
    <xf numFmtId="0" fontId="8" fillId="15" borderId="8" xfId="0" applyFont="1" applyFill="1" applyBorder="1"/>
    <xf numFmtId="0" fontId="8" fillId="15" borderId="10" xfId="0" applyFont="1" applyFill="1" applyBorder="1"/>
    <xf numFmtId="0" fontId="2" fillId="12" borderId="12" xfId="0" applyFont="1" applyFill="1" applyBorder="1"/>
    <xf numFmtId="44" fontId="5" fillId="18" borderId="11" xfId="0" applyNumberFormat="1" applyFont="1" applyFill="1" applyBorder="1"/>
    <xf numFmtId="0" fontId="8" fillId="18" borderId="15" xfId="0" applyFont="1" applyFill="1" applyBorder="1"/>
    <xf numFmtId="0" fontId="8" fillId="18" borderId="14" xfId="0" applyFont="1" applyFill="1" applyBorder="1"/>
    <xf numFmtId="44" fontId="0" fillId="18" borderId="20" xfId="0" applyNumberFormat="1" applyFill="1" applyBorder="1"/>
    <xf numFmtId="0" fontId="0" fillId="18" borderId="22" xfId="0" applyFill="1" applyBorder="1"/>
    <xf numFmtId="44" fontId="0" fillId="18" borderId="8" xfId="0" applyNumberFormat="1" applyFill="1" applyBorder="1"/>
    <xf numFmtId="0" fontId="0" fillId="18" borderId="10" xfId="0" applyFill="1" applyBorder="1"/>
    <xf numFmtId="0" fontId="0" fillId="15" borderId="14" xfId="0" applyFill="1" applyBorder="1"/>
    <xf numFmtId="44" fontId="5" fillId="0" borderId="0" xfId="0" applyNumberFormat="1" applyFont="1" applyFill="1" applyBorder="1"/>
    <xf numFmtId="0" fontId="2" fillId="0" borderId="0" xfId="0" applyFont="1" applyAlignment="1">
      <alignment horizontal="right"/>
    </xf>
    <xf numFmtId="0" fontId="2" fillId="0" borderId="0" xfId="0" applyFont="1" applyFill="1" applyAlignment="1">
      <alignment horizontal="right"/>
    </xf>
    <xf numFmtId="0" fontId="12" fillId="0" borderId="0" xfId="0" applyFont="1" applyFill="1" applyBorder="1"/>
    <xf numFmtId="44" fontId="0" fillId="4" borderId="69" xfId="2" applyNumberFormat="1" applyFont="1" applyFill="1" applyBorder="1"/>
    <xf numFmtId="44" fontId="0" fillId="4" borderId="69" xfId="0" applyNumberFormat="1" applyFill="1" applyBorder="1"/>
    <xf numFmtId="44" fontId="0" fillId="4" borderId="69" xfId="0" applyNumberFormat="1" applyFill="1" applyBorder="1" applyAlignment="1">
      <alignment horizontal="center"/>
    </xf>
    <xf numFmtId="44" fontId="2" fillId="5" borderId="69" xfId="0" applyNumberFormat="1" applyFont="1" applyFill="1" applyBorder="1"/>
    <xf numFmtId="3" fontId="0" fillId="7" borderId="69" xfId="0" applyNumberFormat="1" applyFill="1" applyBorder="1"/>
    <xf numFmtId="3" fontId="22" fillId="12" borderId="72" xfId="5" applyNumberFormat="1" applyFont="1" applyFill="1" applyBorder="1" applyAlignment="1">
      <alignment vertical="top"/>
    </xf>
    <xf numFmtId="0" fontId="0" fillId="7" borderId="23" xfId="0" applyFill="1" applyBorder="1"/>
    <xf numFmtId="172" fontId="31" fillId="0" borderId="43" xfId="0" applyNumberFormat="1" applyFont="1" applyFill="1" applyBorder="1" applyAlignment="1"/>
    <xf numFmtId="0" fontId="2" fillId="24" borderId="12" xfId="0" applyFont="1" applyFill="1" applyBorder="1" applyAlignment="1">
      <alignment horizontal="center" vertical="center" wrapText="1"/>
    </xf>
    <xf numFmtId="44" fontId="0" fillId="0" borderId="0" xfId="0" applyNumberFormat="1" applyBorder="1"/>
    <xf numFmtId="44" fontId="37" fillId="0" borderId="0" xfId="2" applyFont="1" applyBorder="1"/>
    <xf numFmtId="0" fontId="38" fillId="0" borderId="0" xfId="0" quotePrefix="1" applyFont="1" applyFill="1"/>
    <xf numFmtId="0" fontId="0" fillId="12" borderId="4" xfId="0" applyFill="1" applyBorder="1"/>
    <xf numFmtId="0" fontId="8" fillId="12" borderId="68" xfId="0" applyFont="1" applyFill="1" applyBorder="1" applyAlignment="1">
      <alignment horizontal="center"/>
    </xf>
    <xf numFmtId="3" fontId="22" fillId="12" borderId="70" xfId="5" applyNumberFormat="1" applyFont="1" applyFill="1" applyBorder="1" applyAlignment="1">
      <alignment vertical="top"/>
    </xf>
    <xf numFmtId="3" fontId="22" fillId="12" borderId="71" xfId="5" applyNumberFormat="1" applyFont="1" applyFill="1" applyBorder="1" applyAlignment="1">
      <alignment vertical="top"/>
    </xf>
    <xf numFmtId="3" fontId="22" fillId="12" borderId="73" xfId="5" applyNumberFormat="1" applyFont="1" applyFill="1" applyBorder="1" applyAlignment="1">
      <alignment vertical="top"/>
    </xf>
    <xf numFmtId="0" fontId="9" fillId="12" borderId="8" xfId="6" applyFont="1" applyFill="1" applyBorder="1" applyAlignment="1">
      <alignment vertical="top"/>
    </xf>
    <xf numFmtId="0" fontId="8" fillId="12" borderId="12" xfId="0" applyFont="1" applyFill="1" applyBorder="1" applyAlignment="1">
      <alignment horizontal="center" wrapText="1"/>
    </xf>
    <xf numFmtId="0" fontId="8" fillId="12" borderId="12" xfId="0" applyFont="1" applyFill="1" applyBorder="1" applyAlignment="1">
      <alignment horizontal="center"/>
    </xf>
    <xf numFmtId="166" fontId="37" fillId="8" borderId="11" xfId="2" applyNumberFormat="1" applyFont="1" applyFill="1" applyBorder="1" applyAlignment="1">
      <alignment horizontal="left"/>
    </xf>
    <xf numFmtId="166" fontId="85" fillId="8" borderId="0" xfId="2" applyNumberFormat="1" applyFont="1" applyFill="1" applyBorder="1" applyAlignment="1">
      <alignment horizontal="left"/>
    </xf>
    <xf numFmtId="9" fontId="7" fillId="3" borderId="4" xfId="5" applyNumberFormat="1" applyFont="1" applyFill="1" applyBorder="1" applyAlignment="1">
      <alignment horizontal="center"/>
    </xf>
    <xf numFmtId="49" fontId="23" fillId="8" borderId="0" xfId="0" applyNumberFormat="1" applyFont="1" applyFill="1"/>
    <xf numFmtId="172" fontId="86" fillId="8" borderId="0" xfId="2" applyNumberFormat="1" applyFont="1" applyFill="1" applyBorder="1" applyAlignment="1"/>
    <xf numFmtId="172" fontId="87" fillId="0" borderId="0" xfId="0" applyNumberFormat="1" applyFont="1" applyFill="1" applyBorder="1" applyAlignment="1"/>
    <xf numFmtId="172" fontId="31" fillId="30" borderId="0" xfId="2" applyNumberFormat="1" applyFont="1" applyFill="1" applyBorder="1" applyAlignment="1"/>
    <xf numFmtId="44" fontId="88" fillId="0" borderId="22" xfId="0" applyNumberFormat="1" applyFont="1" applyBorder="1"/>
    <xf numFmtId="0" fontId="16" fillId="6" borderId="0" xfId="0" applyFont="1" applyFill="1" applyAlignment="1">
      <alignment horizontal="center"/>
    </xf>
    <xf numFmtId="3" fontId="18" fillId="9" borderId="0" xfId="0" applyNumberFormat="1" applyFont="1" applyFill="1" applyAlignment="1">
      <alignment horizontal="center"/>
    </xf>
    <xf numFmtId="0" fontId="0" fillId="0" borderId="0" xfId="0" applyAlignment="1"/>
    <xf numFmtId="0" fontId="8" fillId="0" borderId="0" xfId="0" applyFont="1" applyAlignment="1">
      <alignment horizontal="center"/>
    </xf>
    <xf numFmtId="0" fontId="6" fillId="0" borderId="2" xfId="5" applyFont="1" applyBorder="1" applyAlignment="1">
      <alignment horizontal="left" vertical="center" wrapText="1"/>
    </xf>
    <xf numFmtId="0" fontId="6" fillId="0" borderId="28" xfId="5" applyFont="1" applyBorder="1" applyAlignment="1">
      <alignment horizontal="left" vertical="center" wrapText="1"/>
    </xf>
    <xf numFmtId="165" fontId="21" fillId="0" borderId="32" xfId="5" applyNumberFormat="1" applyFont="1" applyBorder="1" applyAlignment="1">
      <alignment horizontal="left" vertical="center" wrapText="1"/>
    </xf>
    <xf numFmtId="165" fontId="21" fillId="0" borderId="30" xfId="5" applyNumberFormat="1" applyFont="1" applyBorder="1" applyAlignment="1">
      <alignment horizontal="left" vertical="center" wrapText="1"/>
    </xf>
    <xf numFmtId="165" fontId="21" fillId="0" borderId="31" xfId="5" applyNumberFormat="1" applyFont="1" applyBorder="1" applyAlignment="1">
      <alignment horizontal="left" vertical="center" wrapText="1"/>
    </xf>
    <xf numFmtId="0" fontId="7" fillId="3" borderId="8" xfId="5" applyFont="1" applyFill="1" applyBorder="1" applyAlignment="1">
      <alignment horizontal="center" vertical="top" wrapText="1"/>
    </xf>
    <xf numFmtId="0" fontId="7" fillId="3" borderId="9" xfId="5" applyFont="1" applyFill="1" applyBorder="1" applyAlignment="1">
      <alignment horizontal="center" vertical="top" wrapText="1"/>
    </xf>
    <xf numFmtId="0" fontId="6" fillId="0" borderId="47" xfId="5" applyFont="1" applyBorder="1" applyAlignment="1">
      <alignment horizontal="left" vertical="center" wrapText="1"/>
    </xf>
    <xf numFmtId="0" fontId="6" fillId="0" borderId="48" xfId="5" applyFont="1" applyBorder="1" applyAlignment="1">
      <alignment horizontal="left" vertical="center" wrapText="1"/>
    </xf>
    <xf numFmtId="0" fontId="6" fillId="0" borderId="49" xfId="5" applyFont="1" applyBorder="1" applyAlignment="1">
      <alignment horizontal="left" vertical="center" wrapText="1"/>
    </xf>
    <xf numFmtId="0" fontId="6" fillId="0" borderId="32" xfId="5" applyFont="1" applyBorder="1" applyAlignment="1">
      <alignment horizontal="left" vertical="center" wrapText="1"/>
    </xf>
    <xf numFmtId="0" fontId="6" fillId="0" borderId="30" xfId="5" applyFont="1" applyBorder="1" applyAlignment="1">
      <alignment horizontal="left" vertical="center" wrapText="1"/>
    </xf>
    <xf numFmtId="0" fontId="6" fillId="0" borderId="31" xfId="5" applyFont="1" applyBorder="1" applyAlignment="1">
      <alignment horizontal="left" vertical="center" wrapText="1"/>
    </xf>
    <xf numFmtId="0" fontId="7" fillId="3" borderId="10" xfId="5" applyFont="1" applyFill="1" applyBorder="1" applyAlignment="1">
      <alignment horizontal="center" vertical="top" wrapText="1"/>
    </xf>
    <xf numFmtId="0" fontId="6" fillId="0" borderId="3" xfId="5" applyFont="1" applyBorder="1" applyAlignment="1">
      <alignment horizontal="left" vertical="center" wrapText="1"/>
    </xf>
    <xf numFmtId="0" fontId="6" fillId="0" borderId="29" xfId="5" applyFont="1" applyBorder="1" applyAlignment="1">
      <alignment horizontal="left" vertical="center" wrapText="1"/>
    </xf>
    <xf numFmtId="165" fontId="6" fillId="0" borderId="45" xfId="5" applyNumberFormat="1" applyFont="1" applyBorder="1" applyAlignment="1">
      <alignment horizontal="left" vertical="center" wrapText="1"/>
    </xf>
    <xf numFmtId="165" fontId="6" fillId="0" borderId="46" xfId="5" applyNumberFormat="1" applyFont="1" applyBorder="1" applyAlignment="1">
      <alignment horizontal="left" vertical="center" wrapText="1"/>
    </xf>
    <xf numFmtId="165" fontId="6" fillId="0" borderId="27" xfId="5" applyNumberFormat="1" applyFont="1" applyBorder="1" applyAlignment="1">
      <alignment horizontal="left" vertical="center" wrapText="1"/>
    </xf>
    <xf numFmtId="9" fontId="7" fillId="3" borderId="4" xfId="5" applyNumberFormat="1" applyFont="1" applyFill="1" applyBorder="1" applyAlignment="1">
      <alignment horizontal="center"/>
    </xf>
    <xf numFmtId="9" fontId="7" fillId="3" borderId="6" xfId="5" applyNumberFormat="1" applyFont="1" applyFill="1" applyBorder="1" applyAlignment="1">
      <alignment horizontal="center"/>
    </xf>
    <xf numFmtId="0" fontId="6" fillId="0" borderId="56" xfId="5" applyFont="1" applyBorder="1" applyAlignment="1">
      <alignment horizontal="left" vertical="center" wrapText="1"/>
    </xf>
    <xf numFmtId="0" fontId="6" fillId="0" borderId="57" xfId="5" applyFont="1" applyBorder="1" applyAlignment="1">
      <alignment horizontal="left" vertical="center" wrapText="1"/>
    </xf>
    <xf numFmtId="0" fontId="6" fillId="0" borderId="34" xfId="5" applyFont="1" applyBorder="1" applyAlignment="1">
      <alignment horizontal="left" vertical="center" wrapText="1"/>
    </xf>
    <xf numFmtId="0" fontId="6" fillId="0" borderId="52" xfId="5" applyFont="1" applyBorder="1" applyAlignment="1">
      <alignment horizontal="left" vertical="center" wrapText="1"/>
    </xf>
    <xf numFmtId="0" fontId="6" fillId="0" borderId="53" xfId="5" applyFont="1" applyBorder="1" applyAlignment="1">
      <alignment horizontal="left" vertical="center" wrapText="1"/>
    </xf>
    <xf numFmtId="165" fontId="6" fillId="0" borderId="29" xfId="5" applyNumberFormat="1" applyFont="1" applyBorder="1" applyAlignment="1">
      <alignment horizontal="left" vertical="center" wrapText="1"/>
    </xf>
    <xf numFmtId="165" fontId="6" fillId="0" borderId="51" xfId="5" applyNumberFormat="1" applyFont="1" applyBorder="1" applyAlignment="1">
      <alignment horizontal="left" vertical="center" wrapText="1"/>
    </xf>
    <xf numFmtId="0" fontId="6" fillId="0" borderId="54" xfId="5" applyFont="1" applyBorder="1" applyAlignment="1">
      <alignment horizontal="left" vertical="center" wrapText="1"/>
    </xf>
    <xf numFmtId="0" fontId="6" fillId="0" borderId="55" xfId="5" applyFont="1" applyBorder="1" applyAlignment="1">
      <alignment horizontal="left" vertical="center" wrapText="1"/>
    </xf>
    <xf numFmtId="0" fontId="6" fillId="0" borderId="50" xfId="5" applyFont="1" applyBorder="1" applyAlignment="1">
      <alignment horizontal="left" vertical="center" wrapText="1"/>
    </xf>
    <xf numFmtId="165" fontId="21" fillId="0" borderId="28" xfId="5" applyNumberFormat="1" applyFont="1" applyBorder="1" applyAlignment="1">
      <alignment horizontal="left" vertical="center" wrapText="1"/>
    </xf>
    <xf numFmtId="165" fontId="21" fillId="0" borderId="50" xfId="5" applyNumberFormat="1" applyFont="1" applyBorder="1" applyAlignment="1">
      <alignment horizontal="left" vertical="center" wrapText="1"/>
    </xf>
    <xf numFmtId="0" fontId="6" fillId="18" borderId="48" xfId="5" applyFont="1" applyFill="1" applyBorder="1" applyAlignment="1">
      <alignment horizontal="left" vertical="center" wrapText="1"/>
    </xf>
    <xf numFmtId="0" fontId="6" fillId="18" borderId="49" xfId="5" applyFont="1" applyFill="1" applyBorder="1" applyAlignment="1">
      <alignment horizontal="left" vertical="center" wrapText="1"/>
    </xf>
    <xf numFmtId="0" fontId="6" fillId="0" borderId="32" xfId="0" applyFont="1" applyBorder="1" applyAlignment="1">
      <alignment horizontal="left" vertical="center" wrapText="1"/>
    </xf>
    <xf numFmtId="0" fontId="6" fillId="0" borderId="30" xfId="0" applyFont="1" applyBorder="1" applyAlignment="1">
      <alignment horizontal="left" vertical="center" wrapText="1"/>
    </xf>
    <xf numFmtId="0" fontId="6" fillId="0" borderId="31" xfId="0" applyFont="1" applyBorder="1" applyAlignment="1">
      <alignment horizontal="left" vertical="center" wrapText="1"/>
    </xf>
    <xf numFmtId="165" fontId="21" fillId="0" borderId="28" xfId="0" applyNumberFormat="1" applyFont="1" applyBorder="1" applyAlignment="1">
      <alignment horizontal="left" vertical="center" wrapText="1"/>
    </xf>
    <xf numFmtId="165" fontId="21" fillId="0" borderId="50" xfId="0" applyNumberFormat="1" applyFont="1" applyBorder="1" applyAlignment="1">
      <alignment horizontal="left" vertical="center" wrapText="1"/>
    </xf>
    <xf numFmtId="0" fontId="6" fillId="17" borderId="48" xfId="5" applyFont="1" applyFill="1" applyBorder="1" applyAlignment="1">
      <alignment horizontal="left" vertical="center" wrapText="1"/>
    </xf>
    <xf numFmtId="0" fontId="6" fillId="17" borderId="49" xfId="5" applyFont="1" applyFill="1" applyBorder="1" applyAlignment="1">
      <alignment horizontal="left" vertical="center" wrapText="1"/>
    </xf>
    <xf numFmtId="0" fontId="6" fillId="13" borderId="48" xfId="5" applyFont="1" applyFill="1" applyBorder="1" applyAlignment="1">
      <alignment horizontal="left" vertical="center" wrapText="1"/>
    </xf>
    <xf numFmtId="0" fontId="6" fillId="13" borderId="49" xfId="5" applyFont="1" applyFill="1" applyBorder="1" applyAlignment="1">
      <alignment horizontal="left" vertical="center" wrapText="1"/>
    </xf>
    <xf numFmtId="165" fontId="6" fillId="0" borderId="29" xfId="4" applyNumberFormat="1" applyFont="1" applyBorder="1" applyAlignment="1">
      <alignment horizontal="left" vertical="center" wrapText="1"/>
    </xf>
    <xf numFmtId="165" fontId="6" fillId="0" borderId="51" xfId="4" applyNumberFormat="1" applyFont="1" applyBorder="1" applyAlignment="1">
      <alignment horizontal="left" vertical="center" wrapText="1"/>
    </xf>
    <xf numFmtId="0" fontId="6" fillId="0" borderId="28" xfId="4" applyFont="1" applyBorder="1" applyAlignment="1">
      <alignment horizontal="left" vertical="center" wrapText="1"/>
    </xf>
    <xf numFmtId="0" fontId="6" fillId="0" borderId="50" xfId="4" applyFont="1" applyBorder="1" applyAlignment="1">
      <alignment horizontal="left" vertical="center" wrapText="1"/>
    </xf>
    <xf numFmtId="165" fontId="21" fillId="0" borderId="32" xfId="2" applyNumberFormat="1" applyFont="1" applyBorder="1" applyAlignment="1">
      <alignment horizontal="left" vertical="center" wrapText="1"/>
    </xf>
    <xf numFmtId="165" fontId="21" fillId="0" borderId="30" xfId="2" applyNumberFormat="1" applyFont="1" applyBorder="1" applyAlignment="1">
      <alignment horizontal="left" vertical="center" wrapText="1"/>
    </xf>
    <xf numFmtId="165" fontId="21" fillId="0" borderId="31" xfId="2" applyNumberFormat="1" applyFont="1" applyBorder="1" applyAlignment="1">
      <alignment horizontal="left" vertical="center" wrapText="1"/>
    </xf>
    <xf numFmtId="0" fontId="6" fillId="0" borderId="16" xfId="4" applyNumberFormat="1" applyFont="1" applyBorder="1" applyAlignment="1">
      <alignment horizontal="left" vertical="center" wrapText="1"/>
    </xf>
    <xf numFmtId="0" fontId="6" fillId="0" borderId="26" xfId="4" applyNumberFormat="1" applyFont="1" applyBorder="1" applyAlignment="1">
      <alignment horizontal="left" vertical="center" wrapText="1"/>
    </xf>
    <xf numFmtId="0" fontId="6" fillId="0" borderId="28" xfId="4" applyNumberFormat="1" applyFont="1" applyBorder="1" applyAlignment="1">
      <alignment horizontal="left" vertical="center" wrapText="1"/>
    </xf>
    <xf numFmtId="0" fontId="6" fillId="0" borderId="50" xfId="4" applyNumberFormat="1" applyFont="1" applyBorder="1" applyAlignment="1">
      <alignment horizontal="left" vertical="center" wrapText="1"/>
    </xf>
    <xf numFmtId="0" fontId="6" fillId="0" borderId="48" xfId="5" applyFont="1" applyFill="1" applyBorder="1" applyAlignment="1">
      <alignment horizontal="left" vertical="center" wrapText="1"/>
    </xf>
    <xf numFmtId="0" fontId="6" fillId="0" borderId="49" xfId="5" applyFont="1" applyFill="1" applyBorder="1" applyAlignment="1">
      <alignment horizontal="left" vertical="center" wrapText="1"/>
    </xf>
    <xf numFmtId="0" fontId="6" fillId="21" borderId="48" xfId="5" applyFont="1" applyFill="1" applyBorder="1" applyAlignment="1">
      <alignment horizontal="left" vertical="center" wrapText="1"/>
    </xf>
    <xf numFmtId="0" fontId="6" fillId="21" borderId="49" xfId="5" applyFont="1" applyFill="1" applyBorder="1" applyAlignment="1">
      <alignment horizontal="left" vertical="center" wrapText="1"/>
    </xf>
    <xf numFmtId="0" fontId="6" fillId="20" borderId="48" xfId="5" applyFont="1" applyFill="1" applyBorder="1" applyAlignment="1">
      <alignment horizontal="left" vertical="center" wrapText="1"/>
    </xf>
    <xf numFmtId="0" fontId="6" fillId="20" borderId="49" xfId="5" applyFont="1" applyFill="1" applyBorder="1" applyAlignment="1">
      <alignment horizontal="left" vertical="center" wrapText="1"/>
    </xf>
    <xf numFmtId="0" fontId="6" fillId="13" borderId="56" xfId="5" applyFont="1" applyFill="1" applyBorder="1" applyAlignment="1">
      <alignment horizontal="left" vertical="center"/>
    </xf>
    <xf numFmtId="0" fontId="6" fillId="13" borderId="57" xfId="5" applyFont="1" applyFill="1" applyBorder="1" applyAlignment="1">
      <alignment horizontal="left" vertical="center"/>
    </xf>
    <xf numFmtId="0" fontId="6" fillId="13" borderId="34" xfId="5" applyFont="1" applyFill="1" applyBorder="1" applyAlignment="1">
      <alignment horizontal="left" vertical="center"/>
    </xf>
    <xf numFmtId="0" fontId="6" fillId="0" borderId="66" xfId="5" applyFont="1" applyBorder="1" applyAlignment="1">
      <alignment horizontal="left" vertical="center" wrapText="1"/>
    </xf>
    <xf numFmtId="0" fontId="6" fillId="0" borderId="67" xfId="5" applyFont="1" applyBorder="1" applyAlignment="1">
      <alignment horizontal="left" vertical="center" wrapText="1"/>
    </xf>
    <xf numFmtId="165" fontId="6" fillId="0" borderId="45" xfId="4" applyNumberFormat="1" applyFont="1" applyBorder="1" applyAlignment="1">
      <alignment horizontal="left" vertical="center" wrapText="1"/>
    </xf>
    <xf numFmtId="165" fontId="6" fillId="0" borderId="46" xfId="4" applyNumberFormat="1" applyFont="1" applyBorder="1" applyAlignment="1">
      <alignment horizontal="left" vertical="center" wrapText="1"/>
    </xf>
    <xf numFmtId="165" fontId="6" fillId="0" borderId="27" xfId="4" applyNumberFormat="1" applyFont="1" applyBorder="1" applyAlignment="1">
      <alignment horizontal="left" vertical="center" wrapText="1"/>
    </xf>
    <xf numFmtId="0" fontId="6" fillId="0" borderId="32" xfId="4" applyNumberFormat="1" applyFont="1" applyBorder="1" applyAlignment="1">
      <alignment horizontal="left" vertical="center" wrapText="1"/>
    </xf>
    <xf numFmtId="0" fontId="6" fillId="0" borderId="30" xfId="4" applyNumberFormat="1" applyFont="1" applyBorder="1" applyAlignment="1">
      <alignment horizontal="left" vertical="center" wrapText="1"/>
    </xf>
    <xf numFmtId="0" fontId="6" fillId="0" borderId="31" xfId="4" applyNumberFormat="1" applyFont="1" applyBorder="1" applyAlignment="1">
      <alignment horizontal="left" vertical="center" wrapText="1"/>
    </xf>
    <xf numFmtId="0" fontId="7" fillId="0" borderId="8" xfId="5" applyFont="1" applyFill="1" applyBorder="1" applyAlignment="1">
      <alignment horizontal="center" vertical="top" wrapText="1"/>
    </xf>
    <xf numFmtId="0" fontId="7" fillId="0" borderId="9" xfId="5" applyFont="1" applyFill="1" applyBorder="1" applyAlignment="1">
      <alignment horizontal="center" vertical="top" wrapText="1"/>
    </xf>
    <xf numFmtId="165" fontId="21" fillId="0" borderId="28" xfId="5" applyNumberFormat="1" applyFont="1" applyFill="1" applyBorder="1" applyAlignment="1">
      <alignment horizontal="left" vertical="center" wrapText="1"/>
    </xf>
    <xf numFmtId="165" fontId="21" fillId="0" borderId="50" xfId="5" applyNumberFormat="1" applyFont="1" applyFill="1" applyBorder="1" applyAlignment="1">
      <alignment horizontal="left" vertical="center" wrapText="1"/>
    </xf>
    <xf numFmtId="0" fontId="6" fillId="0" borderId="32" xfId="4" applyFont="1" applyBorder="1" applyAlignment="1">
      <alignment horizontal="left" vertical="center" wrapText="1"/>
    </xf>
    <xf numFmtId="0" fontId="6" fillId="0" borderId="30" xfId="4" applyFont="1" applyBorder="1" applyAlignment="1">
      <alignment horizontal="left" vertical="center" wrapText="1"/>
    </xf>
    <xf numFmtId="0" fontId="6" fillId="0" borderId="31" xfId="4" applyFont="1" applyBorder="1" applyAlignment="1">
      <alignment horizontal="left" vertical="center" wrapText="1"/>
    </xf>
    <xf numFmtId="0" fontId="6" fillId="0" borderId="47" xfId="5" applyFont="1" applyFill="1" applyBorder="1" applyAlignment="1">
      <alignment horizontal="left" vertical="center" wrapText="1"/>
    </xf>
    <xf numFmtId="0" fontId="6" fillId="0" borderId="2" xfId="5" applyFont="1" applyFill="1" applyBorder="1" applyAlignment="1">
      <alignment horizontal="left" vertical="center" wrapText="1"/>
    </xf>
    <xf numFmtId="0" fontId="6" fillId="0" borderId="28" xfId="5" applyFont="1" applyFill="1" applyBorder="1" applyAlignment="1">
      <alignment horizontal="left" vertical="center" wrapText="1"/>
    </xf>
    <xf numFmtId="0" fontId="6" fillId="0" borderId="16" xfId="4" applyNumberFormat="1" applyFont="1" applyFill="1" applyBorder="1" applyAlignment="1">
      <alignment horizontal="left" vertical="center" wrapText="1"/>
    </xf>
    <xf numFmtId="0" fontId="6" fillId="0" borderId="26" xfId="4" applyNumberFormat="1" applyFont="1" applyFill="1" applyBorder="1" applyAlignment="1">
      <alignment horizontal="left" vertical="center" wrapText="1"/>
    </xf>
    <xf numFmtId="0" fontId="6" fillId="0" borderId="28" xfId="4" applyFont="1" applyFill="1" applyBorder="1" applyAlignment="1">
      <alignment horizontal="left" vertical="center" wrapText="1"/>
    </xf>
    <xf numFmtId="0" fontId="6" fillId="0" borderId="50" xfId="4" applyFont="1" applyFill="1" applyBorder="1" applyAlignment="1">
      <alignment horizontal="left" vertical="center" wrapText="1"/>
    </xf>
    <xf numFmtId="0" fontId="6" fillId="0" borderId="3" xfId="5" applyFont="1" applyFill="1" applyBorder="1" applyAlignment="1">
      <alignment horizontal="left" vertical="center" wrapText="1"/>
    </xf>
    <xf numFmtId="0" fontId="6" fillId="0" borderId="29" xfId="5" applyFont="1" applyFill="1" applyBorder="1" applyAlignment="1">
      <alignment horizontal="left" vertical="center" wrapText="1"/>
    </xf>
    <xf numFmtId="165" fontId="6" fillId="0" borderId="29" xfId="4" applyNumberFormat="1" applyFont="1" applyFill="1" applyBorder="1" applyAlignment="1">
      <alignment horizontal="left" vertical="center" wrapText="1"/>
    </xf>
    <xf numFmtId="165" fontId="6" fillId="0" borderId="51" xfId="4" applyNumberFormat="1" applyFont="1" applyFill="1" applyBorder="1" applyAlignment="1">
      <alignment horizontal="left" vertical="center" wrapText="1"/>
    </xf>
    <xf numFmtId="9" fontId="7" fillId="0" borderId="4" xfId="5" applyNumberFormat="1" applyFont="1" applyFill="1" applyBorder="1" applyAlignment="1">
      <alignment horizontal="center"/>
    </xf>
    <xf numFmtId="9" fontId="7" fillId="0" borderId="6" xfId="5" applyNumberFormat="1" applyFont="1" applyFill="1" applyBorder="1" applyAlignment="1">
      <alignment horizontal="center"/>
    </xf>
    <xf numFmtId="0" fontId="7" fillId="0" borderId="10" xfId="5" applyFont="1" applyFill="1" applyBorder="1" applyAlignment="1">
      <alignment horizontal="center" vertical="top" wrapText="1"/>
    </xf>
    <xf numFmtId="0" fontId="6" fillId="15" borderId="56" xfId="5" applyFont="1" applyFill="1" applyBorder="1" applyAlignment="1">
      <alignment horizontal="left" vertical="center"/>
    </xf>
    <xf numFmtId="0" fontId="6" fillId="15" borderId="57" xfId="5" applyFont="1" applyFill="1" applyBorder="1" applyAlignment="1">
      <alignment horizontal="left" vertical="center"/>
    </xf>
    <xf numFmtId="0" fontId="6" fillId="15" borderId="34" xfId="5" applyFont="1" applyFill="1" applyBorder="1" applyAlignment="1">
      <alignment horizontal="left" vertical="center"/>
    </xf>
    <xf numFmtId="0" fontId="6" fillId="23" borderId="48" xfId="5" applyFont="1" applyFill="1" applyBorder="1" applyAlignment="1">
      <alignment horizontal="left" vertical="center" wrapText="1"/>
    </xf>
    <xf numFmtId="0" fontId="6" fillId="23" borderId="49" xfId="5" applyFont="1" applyFill="1" applyBorder="1" applyAlignment="1">
      <alignment horizontal="left" vertical="center" wrapText="1"/>
    </xf>
    <xf numFmtId="0" fontId="6" fillId="28" borderId="2" xfId="5" applyFont="1" applyFill="1" applyBorder="1" applyAlignment="1">
      <alignment horizontal="left" vertical="center" wrapText="1"/>
    </xf>
    <xf numFmtId="0" fontId="6" fillId="28" borderId="28" xfId="5" applyFont="1" applyFill="1" applyBorder="1" applyAlignment="1">
      <alignment horizontal="left" vertical="center" wrapText="1"/>
    </xf>
    <xf numFmtId="0" fontId="6" fillId="28" borderId="28" xfId="4" applyFont="1" applyFill="1" applyBorder="1" applyAlignment="1">
      <alignment horizontal="left" vertical="center" wrapText="1"/>
    </xf>
    <xf numFmtId="0" fontId="6" fillId="28" borderId="50" xfId="4" applyFont="1" applyFill="1" applyBorder="1" applyAlignment="1">
      <alignment horizontal="left" vertical="center" wrapText="1"/>
    </xf>
    <xf numFmtId="0" fontId="6" fillId="28" borderId="47" xfId="5" applyFont="1" applyFill="1" applyBorder="1" applyAlignment="1">
      <alignment horizontal="left" vertical="center" wrapText="1"/>
    </xf>
    <xf numFmtId="0" fontId="6" fillId="28" borderId="48" xfId="5" applyFont="1" applyFill="1" applyBorder="1" applyAlignment="1">
      <alignment horizontal="left" vertical="center" wrapText="1"/>
    </xf>
    <xf numFmtId="0" fontId="6" fillId="28" borderId="49" xfId="5" applyFont="1" applyFill="1" applyBorder="1" applyAlignment="1">
      <alignment horizontal="left" vertical="center" wrapText="1"/>
    </xf>
    <xf numFmtId="0" fontId="6" fillId="28" borderId="16" xfId="4" applyNumberFormat="1" applyFont="1" applyFill="1" applyBorder="1" applyAlignment="1">
      <alignment horizontal="left" vertical="center" wrapText="1"/>
    </xf>
    <xf numFmtId="0" fontId="6" fillId="28" borderId="26" xfId="4" applyNumberFormat="1" applyFont="1" applyFill="1" applyBorder="1" applyAlignment="1">
      <alignment horizontal="left" vertical="center" wrapText="1"/>
    </xf>
    <xf numFmtId="0" fontId="6" fillId="28" borderId="28" xfId="4" applyNumberFormat="1" applyFont="1" applyFill="1" applyBorder="1" applyAlignment="1">
      <alignment horizontal="left" vertical="center" wrapText="1"/>
    </xf>
    <xf numFmtId="0" fontId="6" fillId="28" borderId="50" xfId="4" applyNumberFormat="1" applyFont="1" applyFill="1" applyBorder="1" applyAlignment="1">
      <alignment horizontal="left" vertical="center" wrapText="1"/>
    </xf>
    <xf numFmtId="165" fontId="21" fillId="28" borderId="32" xfId="5" applyNumberFormat="1" applyFont="1" applyFill="1" applyBorder="1" applyAlignment="1">
      <alignment horizontal="left" vertical="center" wrapText="1"/>
    </xf>
    <xf numFmtId="165" fontId="21" fillId="28" borderId="30" xfId="5" applyNumberFormat="1" applyFont="1" applyFill="1" applyBorder="1" applyAlignment="1">
      <alignment horizontal="left" vertical="center" wrapText="1"/>
    </xf>
    <xf numFmtId="165" fontId="21" fillId="28" borderId="31" xfId="5" applyNumberFormat="1" applyFont="1" applyFill="1" applyBorder="1" applyAlignment="1">
      <alignment horizontal="left" vertical="center" wrapText="1"/>
    </xf>
    <xf numFmtId="0" fontId="6" fillId="28" borderId="3" xfId="5" applyFont="1" applyFill="1" applyBorder="1" applyAlignment="1">
      <alignment horizontal="left" vertical="center" wrapText="1"/>
    </xf>
    <xf numFmtId="0" fontId="6" fillId="28" borderId="29" xfId="5" applyFont="1" applyFill="1" applyBorder="1" applyAlignment="1">
      <alignment horizontal="left" vertical="center" wrapText="1"/>
    </xf>
    <xf numFmtId="165" fontId="6" fillId="28" borderId="29" xfId="4" applyNumberFormat="1" applyFont="1" applyFill="1" applyBorder="1" applyAlignment="1">
      <alignment horizontal="left" vertical="center" wrapText="1"/>
    </xf>
    <xf numFmtId="165" fontId="6" fillId="28" borderId="51" xfId="4" applyNumberFormat="1" applyFont="1" applyFill="1" applyBorder="1" applyAlignment="1">
      <alignment horizontal="left" vertical="center" wrapText="1"/>
    </xf>
    <xf numFmtId="0" fontId="6" fillId="28" borderId="52" xfId="5" applyFont="1" applyFill="1" applyBorder="1" applyAlignment="1">
      <alignment horizontal="left" vertical="center" wrapText="1"/>
    </xf>
    <xf numFmtId="0" fontId="6" fillId="28" borderId="53" xfId="5" applyFont="1" applyFill="1" applyBorder="1" applyAlignment="1">
      <alignment horizontal="left" vertical="center" wrapText="1"/>
    </xf>
    <xf numFmtId="0" fontId="6" fillId="28" borderId="32" xfId="4" applyNumberFormat="1" applyFont="1" applyFill="1" applyBorder="1" applyAlignment="1">
      <alignment horizontal="left" vertical="center" wrapText="1"/>
    </xf>
    <xf numFmtId="0" fontId="6" fillId="28" borderId="30" xfId="4" applyNumberFormat="1" applyFont="1" applyFill="1" applyBorder="1" applyAlignment="1">
      <alignment horizontal="left" vertical="center" wrapText="1"/>
    </xf>
    <xf numFmtId="0" fontId="6" fillId="28" borderId="31" xfId="4" applyNumberFormat="1" applyFont="1" applyFill="1" applyBorder="1" applyAlignment="1">
      <alignment horizontal="left" vertical="center" wrapText="1"/>
    </xf>
    <xf numFmtId="0" fontId="6" fillId="28" borderId="32" xfId="4" applyFont="1" applyFill="1" applyBorder="1" applyAlignment="1">
      <alignment horizontal="left" vertical="center" wrapText="1"/>
    </xf>
    <xf numFmtId="0" fontId="6" fillId="28" borderId="30" xfId="4" applyFont="1" applyFill="1" applyBorder="1" applyAlignment="1">
      <alignment horizontal="left" vertical="center" wrapText="1"/>
    </xf>
    <xf numFmtId="0" fontId="6" fillId="28" borderId="31" xfId="4" applyFont="1" applyFill="1" applyBorder="1" applyAlignment="1">
      <alignment horizontal="left" vertical="center" wrapText="1"/>
    </xf>
    <xf numFmtId="0" fontId="6" fillId="28" borderId="66" xfId="5" applyFont="1" applyFill="1" applyBorder="1" applyAlignment="1">
      <alignment horizontal="left" vertical="center" wrapText="1"/>
    </xf>
    <xf numFmtId="0" fontId="6" fillId="28" borderId="67" xfId="5" applyFont="1" applyFill="1" applyBorder="1" applyAlignment="1">
      <alignment horizontal="left" vertical="center" wrapText="1"/>
    </xf>
    <xf numFmtId="0" fontId="6" fillId="28" borderId="54" xfId="5" applyFont="1" applyFill="1" applyBorder="1" applyAlignment="1">
      <alignment horizontal="left" vertical="center" wrapText="1"/>
    </xf>
    <xf numFmtId="0" fontId="6" fillId="28" borderId="55" xfId="5" applyFont="1" applyFill="1" applyBorder="1" applyAlignment="1">
      <alignment horizontal="left" vertical="center" wrapText="1"/>
    </xf>
    <xf numFmtId="0" fontId="39" fillId="0" borderId="0" xfId="0" applyFont="1" applyAlignment="1">
      <alignment horizontal="center"/>
    </xf>
    <xf numFmtId="0" fontId="40" fillId="0" borderId="0" xfId="0" applyFont="1" applyAlignment="1">
      <alignment horizontal="center"/>
    </xf>
    <xf numFmtId="0" fontId="40" fillId="0" borderId="0" xfId="0" applyFont="1" applyFill="1" applyAlignment="1">
      <alignment horizontal="center"/>
    </xf>
    <xf numFmtId="0" fontId="8" fillId="0" borderId="9" xfId="0" applyFont="1" applyFill="1" applyBorder="1" applyAlignment="1">
      <alignment horizontal="center"/>
    </xf>
    <xf numFmtId="0" fontId="8" fillId="0" borderId="58" xfId="0" applyFont="1" applyFill="1" applyBorder="1" applyAlignment="1">
      <alignment horizontal="center"/>
    </xf>
    <xf numFmtId="0" fontId="8" fillId="0" borderId="9" xfId="0" applyFont="1" applyBorder="1" applyAlignment="1">
      <alignment horizontal="center"/>
    </xf>
    <xf numFmtId="0" fontId="8" fillId="0" borderId="58" xfId="0" applyFont="1" applyBorder="1" applyAlignment="1">
      <alignment horizontal="center"/>
    </xf>
    <xf numFmtId="0" fontId="8" fillId="0" borderId="0" xfId="0" applyFont="1" applyAlignment="1">
      <alignment horizontal="center" wrapText="1"/>
    </xf>
    <xf numFmtId="178" fontId="23" fillId="0" borderId="0" xfId="0" applyNumberFormat="1" applyFont="1" applyFill="1" applyBorder="1" applyAlignment="1">
      <alignment horizontal="left" vertical="center"/>
    </xf>
    <xf numFmtId="178" fontId="15" fillId="0" borderId="0" xfId="0" applyNumberFormat="1" applyFont="1" applyFill="1" applyBorder="1" applyAlignment="1">
      <alignment horizontal="left" vertical="center"/>
    </xf>
    <xf numFmtId="178" fontId="23" fillId="0" borderId="0" xfId="0" applyNumberFormat="1" applyFont="1" applyFill="1" applyBorder="1" applyAlignment="1">
      <alignment horizontal="left" vertical="top" wrapText="1"/>
    </xf>
    <xf numFmtId="178" fontId="15" fillId="0" borderId="0" xfId="0" applyNumberFormat="1" applyFont="1" applyFill="1" applyBorder="1" applyAlignment="1">
      <alignment horizontal="left" vertical="top" wrapText="1"/>
    </xf>
    <xf numFmtId="178" fontId="15" fillId="0" borderId="0" xfId="0" applyNumberFormat="1" applyFont="1" applyFill="1" applyBorder="1" applyAlignment="1">
      <alignment horizontal="left" vertical="center" wrapText="1"/>
    </xf>
    <xf numFmtId="178" fontId="15" fillId="0" borderId="0" xfId="0" applyNumberFormat="1" applyFont="1" applyFill="1" applyBorder="1" applyAlignment="1">
      <alignment horizontal="left"/>
    </xf>
    <xf numFmtId="178" fontId="0" fillId="0" borderId="0" xfId="0" applyNumberFormat="1" applyFont="1" applyFill="1" applyBorder="1" applyAlignment="1">
      <alignment horizontal="left"/>
    </xf>
    <xf numFmtId="178" fontId="0" fillId="0" borderId="0" xfId="0" applyNumberFormat="1" applyFill="1" applyBorder="1" applyAlignment="1">
      <alignment horizontal="left" vertical="top" wrapText="1"/>
    </xf>
    <xf numFmtId="178" fontId="0" fillId="0" borderId="0" xfId="0" applyNumberFormat="1" applyFont="1" applyFill="1" applyBorder="1" applyAlignment="1">
      <alignment horizontal="left" vertical="top" wrapText="1"/>
    </xf>
    <xf numFmtId="178" fontId="15" fillId="0" borderId="0" xfId="0" applyNumberFormat="1" applyFont="1" applyFill="1" applyBorder="1" applyAlignment="1">
      <alignment horizontal="left" wrapText="1"/>
    </xf>
    <xf numFmtId="0" fontId="15" fillId="0" borderId="0" xfId="0" applyFont="1" applyFill="1" applyBorder="1" applyAlignment="1">
      <alignment horizontal="left"/>
    </xf>
    <xf numFmtId="0" fontId="15" fillId="0" borderId="0" xfId="0" applyFont="1" applyFill="1" applyBorder="1" applyAlignment="1">
      <alignment horizontal="left" wrapText="1"/>
    </xf>
    <xf numFmtId="0" fontId="23" fillId="0" borderId="0" xfId="0" applyNumberFormat="1" applyFont="1" applyFill="1" applyBorder="1" applyAlignment="1">
      <alignment horizontal="left"/>
    </xf>
    <xf numFmtId="0" fontId="23" fillId="0" borderId="0" xfId="0" applyNumberFormat="1" applyFont="1" applyFill="1" applyBorder="1" applyAlignment="1">
      <alignment horizontal="left" vertical="center"/>
    </xf>
    <xf numFmtId="0" fontId="23" fillId="0" borderId="0" xfId="0" applyNumberFormat="1" applyFont="1" applyFill="1" applyBorder="1" applyAlignment="1">
      <alignment horizontal="left" vertical="top" wrapText="1"/>
    </xf>
    <xf numFmtId="0" fontId="23" fillId="0" borderId="0" xfId="0" applyNumberFormat="1" applyFont="1" applyFill="1" applyBorder="1" applyAlignment="1">
      <alignment horizontal="left" wrapText="1"/>
    </xf>
    <xf numFmtId="178" fontId="23" fillId="0" borderId="0" xfId="0" applyNumberFormat="1" applyFont="1" applyFill="1" applyBorder="1" applyAlignment="1">
      <alignment horizontal="left" vertical="center" wrapText="1"/>
    </xf>
    <xf numFmtId="178" fontId="15" fillId="0" borderId="0" xfId="9" applyFont="1" applyFill="1" applyBorder="1" applyAlignment="1">
      <alignment horizontal="left"/>
    </xf>
    <xf numFmtId="178" fontId="15" fillId="0" borderId="0" xfId="9" applyFont="1" applyFill="1" applyBorder="1" applyAlignment="1">
      <alignment horizontal="left" vertical="top" wrapText="1"/>
    </xf>
    <xf numFmtId="178" fontId="15" fillId="0" borderId="0" xfId="9" applyFill="1" applyBorder="1" applyAlignment="1">
      <alignment horizontal="left" vertical="top" wrapText="1"/>
    </xf>
    <xf numFmtId="178" fontId="15" fillId="0" borderId="0" xfId="9" applyFont="1" applyFill="1" applyBorder="1" applyAlignment="1">
      <alignment horizontal="left" wrapText="1"/>
    </xf>
    <xf numFmtId="178" fontId="15" fillId="0" borderId="0" xfId="9" applyFill="1" applyBorder="1" applyAlignment="1">
      <alignment horizontal="left"/>
    </xf>
    <xf numFmtId="178" fontId="23" fillId="0" borderId="0" xfId="0" applyNumberFormat="1" applyFont="1" applyFill="1" applyBorder="1" applyAlignment="1">
      <alignment horizontal="left"/>
    </xf>
  </cellXfs>
  <cellStyles count="227">
    <cellStyle name="C00A" xfId="15"/>
    <cellStyle name="C00B" xfId="16"/>
    <cellStyle name="C00L" xfId="17"/>
    <cellStyle name="C01A" xfId="18"/>
    <cellStyle name="C01B" xfId="19"/>
    <cellStyle name="C01H" xfId="20"/>
    <cellStyle name="C01L" xfId="21"/>
    <cellStyle name="C02A" xfId="22"/>
    <cellStyle name="C02B" xfId="23"/>
    <cellStyle name="C02H" xfId="24"/>
    <cellStyle name="C02L" xfId="25"/>
    <cellStyle name="C03A" xfId="26"/>
    <cellStyle name="C03B" xfId="27"/>
    <cellStyle name="C03H" xfId="28"/>
    <cellStyle name="C03L" xfId="29"/>
    <cellStyle name="C04A" xfId="30"/>
    <cellStyle name="C04B" xfId="31"/>
    <cellStyle name="C04H" xfId="32"/>
    <cellStyle name="C04L" xfId="33"/>
    <cellStyle name="C05A" xfId="34"/>
    <cellStyle name="C05B" xfId="35"/>
    <cellStyle name="C05H" xfId="36"/>
    <cellStyle name="C05L" xfId="37"/>
    <cellStyle name="C06A" xfId="38"/>
    <cellStyle name="C06B" xfId="39"/>
    <cellStyle name="C06H" xfId="40"/>
    <cellStyle name="C06L" xfId="41"/>
    <cellStyle name="C07A" xfId="42"/>
    <cellStyle name="C07B" xfId="43"/>
    <cellStyle name="C07H" xfId="44"/>
    <cellStyle name="C07L" xfId="45"/>
    <cellStyle name="Comma" xfId="1" builtinId="3"/>
    <cellStyle name="Comma [2]" xfId="46"/>
    <cellStyle name="Comma 10" xfId="47"/>
    <cellStyle name="Comma 11" xfId="48"/>
    <cellStyle name="Comma 12" xfId="49"/>
    <cellStyle name="Comma 13" xfId="50"/>
    <cellStyle name="Comma 14" xfId="51"/>
    <cellStyle name="Comma 15" xfId="52"/>
    <cellStyle name="Comma 16" xfId="53"/>
    <cellStyle name="Comma 17" xfId="54"/>
    <cellStyle name="Comma 18" xfId="55"/>
    <cellStyle name="Comma 19" xfId="56"/>
    <cellStyle name="Comma 2" xfId="14"/>
    <cellStyle name="Comma 2 2" xfId="57"/>
    <cellStyle name="Comma 2 3" xfId="58"/>
    <cellStyle name="Comma 20" xfId="59"/>
    <cellStyle name="Comma 21" xfId="60"/>
    <cellStyle name="Comma 22" xfId="61"/>
    <cellStyle name="Comma 23" xfId="62"/>
    <cellStyle name="Comma 24" xfId="63"/>
    <cellStyle name="Comma 25" xfId="64"/>
    <cellStyle name="Comma 26" xfId="65"/>
    <cellStyle name="Comma 27" xfId="66"/>
    <cellStyle name="Comma 28" xfId="67"/>
    <cellStyle name="Comma 29" xfId="68"/>
    <cellStyle name="Comma 3" xfId="69"/>
    <cellStyle name="Comma 30" xfId="70"/>
    <cellStyle name="Comma 31" xfId="71"/>
    <cellStyle name="Comma 32" xfId="72"/>
    <cellStyle name="Comma 33" xfId="73"/>
    <cellStyle name="Comma 34" xfId="74"/>
    <cellStyle name="Comma 35" xfId="75"/>
    <cellStyle name="Comma 36" xfId="76"/>
    <cellStyle name="Comma 37" xfId="77"/>
    <cellStyle name="Comma 38" xfId="78"/>
    <cellStyle name="Comma 39" xfId="79"/>
    <cellStyle name="Comma 4" xfId="80"/>
    <cellStyle name="Comma 40" xfId="81"/>
    <cellStyle name="Comma 41" xfId="82"/>
    <cellStyle name="Comma 42" xfId="83"/>
    <cellStyle name="Comma 43" xfId="84"/>
    <cellStyle name="Comma 44" xfId="85"/>
    <cellStyle name="Comma 45" xfId="86"/>
    <cellStyle name="Comma 46" xfId="87"/>
    <cellStyle name="Comma 47" xfId="88"/>
    <cellStyle name="Comma 48" xfId="89"/>
    <cellStyle name="Comma 49" xfId="90"/>
    <cellStyle name="Comma 5" xfId="91"/>
    <cellStyle name="Comma 50" xfId="92"/>
    <cellStyle name="Comma 51" xfId="93"/>
    <cellStyle name="Comma 52" xfId="94"/>
    <cellStyle name="Comma 53" xfId="95"/>
    <cellStyle name="Comma 54" xfId="96"/>
    <cellStyle name="Comma 55" xfId="97"/>
    <cellStyle name="Comma 56" xfId="98"/>
    <cellStyle name="Comma 57" xfId="99"/>
    <cellStyle name="Comma 58" xfId="100"/>
    <cellStyle name="Comma 59" xfId="101"/>
    <cellStyle name="Comma 6" xfId="102"/>
    <cellStyle name="Comma 6 2" xfId="103"/>
    <cellStyle name="Comma 60" xfId="104"/>
    <cellStyle name="Comma 61" xfId="105"/>
    <cellStyle name="Comma 62" xfId="106"/>
    <cellStyle name="Comma 63" xfId="107"/>
    <cellStyle name="Comma 64" xfId="108"/>
    <cellStyle name="Comma 65" xfId="109"/>
    <cellStyle name="Comma 66" xfId="110"/>
    <cellStyle name="Comma 67" xfId="111"/>
    <cellStyle name="Comma 68" xfId="112"/>
    <cellStyle name="Comma 69" xfId="113"/>
    <cellStyle name="Comma 7" xfId="114"/>
    <cellStyle name="Comma 70" xfId="115"/>
    <cellStyle name="Comma 71" xfId="116"/>
    <cellStyle name="Comma 72" xfId="117"/>
    <cellStyle name="Comma 73" xfId="118"/>
    <cellStyle name="Comma 74" xfId="119"/>
    <cellStyle name="Comma 75" xfId="120"/>
    <cellStyle name="Comma 76" xfId="121"/>
    <cellStyle name="Comma 77" xfId="122"/>
    <cellStyle name="Comma 78" xfId="123"/>
    <cellStyle name="Comma 79" xfId="124"/>
    <cellStyle name="Comma 8" xfId="125"/>
    <cellStyle name="Comma 80" xfId="126"/>
    <cellStyle name="Comma 81" xfId="127"/>
    <cellStyle name="Comma 82" xfId="128"/>
    <cellStyle name="Comma 83" xfId="129"/>
    <cellStyle name="Comma 84" xfId="130"/>
    <cellStyle name="Comma 85" xfId="131"/>
    <cellStyle name="Comma 86" xfId="132"/>
    <cellStyle name="Comma 87" xfId="133"/>
    <cellStyle name="Comma 88" xfId="134"/>
    <cellStyle name="Comma 9" xfId="135"/>
    <cellStyle name="Comma0" xfId="136"/>
    <cellStyle name="Currency" xfId="2" builtinId="4"/>
    <cellStyle name="Currency [2]" xfId="137"/>
    <cellStyle name="Currency 2" xfId="13"/>
    <cellStyle name="Currency 3" xfId="138"/>
    <cellStyle name="Currency 3 2" xfId="139"/>
    <cellStyle name="Currency 3 3" xfId="140"/>
    <cellStyle name="Currency 3 4" xfId="141"/>
    <cellStyle name="Currency 4" xfId="142"/>
    <cellStyle name="Currency 5" xfId="143"/>
    <cellStyle name="Currency 6" xfId="144"/>
    <cellStyle name="Currency 7" xfId="145"/>
    <cellStyle name="Currency0" xfId="146"/>
    <cellStyle name="Date" xfId="147"/>
    <cellStyle name="Fixed" xfId="148"/>
    <cellStyle name="Grey" xfId="149"/>
    <cellStyle name="Heading1" xfId="150"/>
    <cellStyle name="Heading2" xfId="151"/>
    <cellStyle name="Input [yellow]" xfId="152"/>
    <cellStyle name="M" xfId="3"/>
    <cellStyle name="Normal" xfId="0" builtinId="0"/>
    <cellStyle name="Normal - Style1" xfId="153"/>
    <cellStyle name="Normal 10" xfId="154"/>
    <cellStyle name="Normal 10 2" xfId="155"/>
    <cellStyle name="Normal 11" xfId="156"/>
    <cellStyle name="Normal 12" xfId="157"/>
    <cellStyle name="Normal 13" xfId="158"/>
    <cellStyle name="Normal 14" xfId="159"/>
    <cellStyle name="Normal 15" xfId="160"/>
    <cellStyle name="Normal 16" xfId="11"/>
    <cellStyle name="Normal 2" xfId="161"/>
    <cellStyle name="Normal 2 2" xfId="162"/>
    <cellStyle name="Normal 20" xfId="9"/>
    <cellStyle name="Normal 3" xfId="8"/>
    <cellStyle name="Normal 3 2" xfId="163"/>
    <cellStyle name="Normal 3 3" xfId="164"/>
    <cellStyle name="Normal 33" xfId="165"/>
    <cellStyle name="Normal 34" xfId="166"/>
    <cellStyle name="Normal 4" xfId="167"/>
    <cellStyle name="Normal 4 2" xfId="168"/>
    <cellStyle name="Normal 5" xfId="169"/>
    <cellStyle name="Normal 6" xfId="170"/>
    <cellStyle name="Normal 6 2" xfId="171"/>
    <cellStyle name="Normal 6 3" xfId="172"/>
    <cellStyle name="Normal 7" xfId="10"/>
    <cellStyle name="Normal 8" xfId="173"/>
    <cellStyle name="Normal 9" xfId="174"/>
    <cellStyle name="Normal_East_Central_West Project_costsharing_0207 with Summary_June07_Rev3" xfId="4"/>
    <cellStyle name="Normal_Sheet1" xfId="5"/>
    <cellStyle name="Normal_Sheet1_Capx_pricingzone_051201" xfId="6"/>
    <cellStyle name="Note 2" xfId="175"/>
    <cellStyle name="Percent" xfId="7" builtinId="5"/>
    <cellStyle name="Percent [2]" xfId="176"/>
    <cellStyle name="Percent 2" xfId="177"/>
    <cellStyle name="Percent 3" xfId="178"/>
    <cellStyle name="Percent 3 2" xfId="179"/>
    <cellStyle name="Percent 4" xfId="180"/>
    <cellStyle name="Percent 5" xfId="181"/>
    <cellStyle name="Percent 6" xfId="182"/>
    <cellStyle name="Percent 7" xfId="183"/>
    <cellStyle name="Percent 8" xfId="12"/>
    <cellStyle name="PSChar" xfId="184"/>
    <cellStyle name="PSDate" xfId="185"/>
    <cellStyle name="PSDec" xfId="186"/>
    <cellStyle name="PSdesc" xfId="187"/>
    <cellStyle name="PSHeading" xfId="188"/>
    <cellStyle name="PSInt" xfId="189"/>
    <cellStyle name="PSSpacer" xfId="190"/>
    <cellStyle name="PStest" xfId="191"/>
    <cellStyle name="R00A" xfId="192"/>
    <cellStyle name="R00B" xfId="193"/>
    <cellStyle name="R00L" xfId="194"/>
    <cellStyle name="R01A" xfId="195"/>
    <cellStyle name="R01B" xfId="196"/>
    <cellStyle name="R01H" xfId="197"/>
    <cellStyle name="R01L" xfId="198"/>
    <cellStyle name="R02A" xfId="199"/>
    <cellStyle name="R02B" xfId="200"/>
    <cellStyle name="R02H" xfId="201"/>
    <cellStyle name="R02L" xfId="202"/>
    <cellStyle name="R03A" xfId="203"/>
    <cellStyle name="R03B" xfId="204"/>
    <cellStyle name="R03H" xfId="205"/>
    <cellStyle name="R03L" xfId="206"/>
    <cellStyle name="R04A" xfId="207"/>
    <cellStyle name="R04B" xfId="208"/>
    <cellStyle name="R04H" xfId="209"/>
    <cellStyle name="R04L" xfId="210"/>
    <cellStyle name="R05A" xfId="211"/>
    <cellStyle name="R05B" xfId="212"/>
    <cellStyle name="R05H" xfId="213"/>
    <cellStyle name="R05L" xfId="214"/>
    <cellStyle name="R06A" xfId="215"/>
    <cellStyle name="R06B" xfId="216"/>
    <cellStyle name="R06H" xfId="217"/>
    <cellStyle name="R06L" xfId="218"/>
    <cellStyle name="R07A" xfId="219"/>
    <cellStyle name="R07B" xfId="220"/>
    <cellStyle name="R07H" xfId="221"/>
    <cellStyle name="R07L" xfId="222"/>
    <cellStyle name="STYLE1" xfId="223"/>
    <cellStyle name="STYLE2" xfId="224"/>
    <cellStyle name="STYLE3" xfId="225"/>
    <cellStyle name="STYLE4" xfId="226"/>
  </cellStyles>
  <dxfs count="30">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0000FF"/>
      <color rgb="FF99CCFF"/>
      <color rgb="FF8DB4E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2.xml"/><Relationship Id="rId50" Type="http://schemas.openxmlformats.org/officeDocument/2006/relationships/externalLink" Target="externalLinks/externalLink5.xml"/><Relationship Id="rId55"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1.xml"/><Relationship Id="rId59"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8.xml"/><Relationship Id="rId58"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4.xml"/><Relationship Id="rId57"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7.xml"/><Relationship Id="rId6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3.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externalLink" Target="externalLinks/externalLink6.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17</xdr:col>
      <xdr:colOff>800100</xdr:colOff>
      <xdr:row>328</xdr:row>
      <xdr:rowOff>95250</xdr:rowOff>
    </xdr:from>
    <xdr:to>
      <xdr:col>21</xdr:col>
      <xdr:colOff>76200</xdr:colOff>
      <xdr:row>331</xdr:row>
      <xdr:rowOff>28575</xdr:rowOff>
    </xdr:to>
    <xdr:sp macro="" textlink="">
      <xdr:nvSpPr>
        <xdr:cNvPr id="2" name="TextBox 1"/>
        <xdr:cNvSpPr txBox="1"/>
      </xdr:nvSpPr>
      <xdr:spPr>
        <a:xfrm>
          <a:off x="15468600" y="56340375"/>
          <a:ext cx="207645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xdr:txBody>
    </xdr:sp>
    <xdr:clientData/>
  </xdr:twoCellAnchor>
  <xdr:twoCellAnchor>
    <xdr:from>
      <xdr:col>16</xdr:col>
      <xdr:colOff>942975</xdr:colOff>
      <xdr:row>330</xdr:row>
      <xdr:rowOff>142875</xdr:rowOff>
    </xdr:from>
    <xdr:to>
      <xdr:col>17</xdr:col>
      <xdr:colOff>790576</xdr:colOff>
      <xdr:row>332</xdr:row>
      <xdr:rowOff>0</xdr:rowOff>
    </xdr:to>
    <xdr:cxnSp macro="">
      <xdr:nvCxnSpPr>
        <xdr:cNvPr id="4" name="Straight Arrow Connector 3"/>
        <xdr:cNvCxnSpPr/>
      </xdr:nvCxnSpPr>
      <xdr:spPr>
        <a:xfrm flipH="1">
          <a:off x="14935200" y="56711850"/>
          <a:ext cx="838201" cy="1809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523875</xdr:colOff>
      <xdr:row>524</xdr:row>
      <xdr:rowOff>66675</xdr:rowOff>
    </xdr:from>
    <xdr:to>
      <xdr:col>20</xdr:col>
      <xdr:colOff>257175</xdr:colOff>
      <xdr:row>526</xdr:row>
      <xdr:rowOff>95250</xdr:rowOff>
    </xdr:to>
    <xdr:sp macro="" textlink="">
      <xdr:nvSpPr>
        <xdr:cNvPr id="5" name="TextBox 4"/>
        <xdr:cNvSpPr txBox="1"/>
      </xdr:nvSpPr>
      <xdr:spPr>
        <a:xfrm>
          <a:off x="15506700" y="89811225"/>
          <a:ext cx="192405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xdr:txBody>
    </xdr:sp>
    <xdr:clientData/>
  </xdr:twoCellAnchor>
  <xdr:twoCellAnchor>
    <xdr:from>
      <xdr:col>16</xdr:col>
      <xdr:colOff>933450</xdr:colOff>
      <xdr:row>525</xdr:row>
      <xdr:rowOff>80963</xdr:rowOff>
    </xdr:from>
    <xdr:to>
      <xdr:col>17</xdr:col>
      <xdr:colOff>523875</xdr:colOff>
      <xdr:row>527</xdr:row>
      <xdr:rowOff>9525</xdr:rowOff>
    </xdr:to>
    <xdr:cxnSp macro="">
      <xdr:nvCxnSpPr>
        <xdr:cNvPr id="7" name="Straight Arrow Connector 6"/>
        <xdr:cNvCxnSpPr>
          <a:stCxn id="5" idx="1"/>
        </xdr:cNvCxnSpPr>
      </xdr:nvCxnSpPr>
      <xdr:spPr>
        <a:xfrm flipH="1">
          <a:off x="14925675" y="89987438"/>
          <a:ext cx="581025" cy="25241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638175</xdr:colOff>
      <xdr:row>562</xdr:row>
      <xdr:rowOff>28575</xdr:rowOff>
    </xdr:from>
    <xdr:to>
      <xdr:col>20</xdr:col>
      <xdr:colOff>371475</xdr:colOff>
      <xdr:row>564</xdr:row>
      <xdr:rowOff>57150</xdr:rowOff>
    </xdr:to>
    <xdr:sp macro="" textlink="">
      <xdr:nvSpPr>
        <xdr:cNvPr id="12" name="TextBox 11"/>
        <xdr:cNvSpPr txBox="1"/>
      </xdr:nvSpPr>
      <xdr:spPr>
        <a:xfrm>
          <a:off x="15621000" y="96278700"/>
          <a:ext cx="192405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xdr:txBody>
    </xdr:sp>
    <xdr:clientData/>
  </xdr:twoCellAnchor>
  <xdr:twoCellAnchor>
    <xdr:from>
      <xdr:col>16</xdr:col>
      <xdr:colOff>923925</xdr:colOff>
      <xdr:row>564</xdr:row>
      <xdr:rowOff>47625</xdr:rowOff>
    </xdr:from>
    <xdr:to>
      <xdr:col>17</xdr:col>
      <xdr:colOff>638175</xdr:colOff>
      <xdr:row>566</xdr:row>
      <xdr:rowOff>9525</xdr:rowOff>
    </xdr:to>
    <xdr:cxnSp macro="">
      <xdr:nvCxnSpPr>
        <xdr:cNvPr id="14" name="Straight Arrow Connector 13"/>
        <xdr:cNvCxnSpPr/>
      </xdr:nvCxnSpPr>
      <xdr:spPr>
        <a:xfrm flipH="1">
          <a:off x="14916150" y="96621600"/>
          <a:ext cx="70485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504825</xdr:colOff>
      <xdr:row>601</xdr:row>
      <xdr:rowOff>38100</xdr:rowOff>
    </xdr:from>
    <xdr:to>
      <xdr:col>20</xdr:col>
      <xdr:colOff>104775</xdr:colOff>
      <xdr:row>603</xdr:row>
      <xdr:rowOff>76200</xdr:rowOff>
    </xdr:to>
    <xdr:sp macro="" textlink="">
      <xdr:nvSpPr>
        <xdr:cNvPr id="17" name="TextBox 16"/>
        <xdr:cNvSpPr txBox="1"/>
      </xdr:nvSpPr>
      <xdr:spPr>
        <a:xfrm>
          <a:off x="15487650" y="102955725"/>
          <a:ext cx="1790700"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962025</xdr:colOff>
      <xdr:row>602</xdr:row>
      <xdr:rowOff>57150</xdr:rowOff>
    </xdr:from>
    <xdr:to>
      <xdr:col>17</xdr:col>
      <xdr:colOff>504825</xdr:colOff>
      <xdr:row>605</xdr:row>
      <xdr:rowOff>19050</xdr:rowOff>
    </xdr:to>
    <xdr:cxnSp macro="">
      <xdr:nvCxnSpPr>
        <xdr:cNvPr id="19" name="Straight Arrow Connector 18"/>
        <xdr:cNvCxnSpPr>
          <a:stCxn id="17" idx="1"/>
        </xdr:cNvCxnSpPr>
      </xdr:nvCxnSpPr>
      <xdr:spPr>
        <a:xfrm flipH="1">
          <a:off x="14954250" y="103136700"/>
          <a:ext cx="533400" cy="4476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514350</xdr:colOff>
      <xdr:row>1033</xdr:row>
      <xdr:rowOff>38100</xdr:rowOff>
    </xdr:from>
    <xdr:to>
      <xdr:col>20</xdr:col>
      <xdr:colOff>114300</xdr:colOff>
      <xdr:row>1035</xdr:row>
      <xdr:rowOff>57150</xdr:rowOff>
    </xdr:to>
    <xdr:sp macro="" textlink="">
      <xdr:nvSpPr>
        <xdr:cNvPr id="20" name="TextBox 19"/>
        <xdr:cNvSpPr txBox="1"/>
      </xdr:nvSpPr>
      <xdr:spPr>
        <a:xfrm>
          <a:off x="15497175" y="176898300"/>
          <a:ext cx="1790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885825</xdr:colOff>
      <xdr:row>1035</xdr:row>
      <xdr:rowOff>19050</xdr:rowOff>
    </xdr:from>
    <xdr:to>
      <xdr:col>17</xdr:col>
      <xdr:colOff>514350</xdr:colOff>
      <xdr:row>1036</xdr:row>
      <xdr:rowOff>0</xdr:rowOff>
    </xdr:to>
    <xdr:cxnSp macro="">
      <xdr:nvCxnSpPr>
        <xdr:cNvPr id="22" name="Straight Arrow Connector 21"/>
        <xdr:cNvCxnSpPr/>
      </xdr:nvCxnSpPr>
      <xdr:spPr>
        <a:xfrm flipH="1">
          <a:off x="14878050" y="177203100"/>
          <a:ext cx="619125" cy="1428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342900</xdr:colOff>
      <xdr:row>1072</xdr:row>
      <xdr:rowOff>66675</xdr:rowOff>
    </xdr:from>
    <xdr:to>
      <xdr:col>19</xdr:col>
      <xdr:colOff>552450</xdr:colOff>
      <xdr:row>1074</xdr:row>
      <xdr:rowOff>66675</xdr:rowOff>
    </xdr:to>
    <xdr:sp macro="" textlink="">
      <xdr:nvSpPr>
        <xdr:cNvPr id="23" name="TextBox 22"/>
        <xdr:cNvSpPr txBox="1"/>
      </xdr:nvSpPr>
      <xdr:spPr>
        <a:xfrm>
          <a:off x="15325725" y="183594375"/>
          <a:ext cx="1790700"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952500</xdr:colOff>
      <xdr:row>1073</xdr:row>
      <xdr:rowOff>66675</xdr:rowOff>
    </xdr:from>
    <xdr:to>
      <xdr:col>17</xdr:col>
      <xdr:colOff>342900</xdr:colOff>
      <xdr:row>1075</xdr:row>
      <xdr:rowOff>28575</xdr:rowOff>
    </xdr:to>
    <xdr:cxnSp macro="">
      <xdr:nvCxnSpPr>
        <xdr:cNvPr id="25" name="Straight Arrow Connector 24"/>
        <xdr:cNvCxnSpPr>
          <a:stCxn id="23" idx="1"/>
        </xdr:cNvCxnSpPr>
      </xdr:nvCxnSpPr>
      <xdr:spPr>
        <a:xfrm flipH="1">
          <a:off x="14944725" y="183756300"/>
          <a:ext cx="381000" cy="2857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0</xdr:colOff>
      <xdr:row>212</xdr:row>
      <xdr:rowOff>0</xdr:rowOff>
    </xdr:from>
    <xdr:to>
      <xdr:col>20</xdr:col>
      <xdr:colOff>447675</xdr:colOff>
      <xdr:row>214</xdr:row>
      <xdr:rowOff>0</xdr:rowOff>
    </xdr:to>
    <xdr:sp macro="" textlink="">
      <xdr:nvSpPr>
        <xdr:cNvPr id="15" name="TextBox 14"/>
        <xdr:cNvSpPr txBox="1"/>
      </xdr:nvSpPr>
      <xdr:spPr>
        <a:xfrm>
          <a:off x="16073438" y="37302281"/>
          <a:ext cx="1662112"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976313</xdr:colOff>
      <xdr:row>213</xdr:row>
      <xdr:rowOff>130969</xdr:rowOff>
    </xdr:from>
    <xdr:to>
      <xdr:col>17</xdr:col>
      <xdr:colOff>928688</xdr:colOff>
      <xdr:row>215</xdr:row>
      <xdr:rowOff>35719</xdr:rowOff>
    </xdr:to>
    <xdr:cxnSp macro="">
      <xdr:nvCxnSpPr>
        <xdr:cNvPr id="6" name="Straight Arrow Connector 5"/>
        <xdr:cNvCxnSpPr/>
      </xdr:nvCxnSpPr>
      <xdr:spPr>
        <a:xfrm flipH="1">
          <a:off x="15085219" y="37599938"/>
          <a:ext cx="940594" cy="23812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438150</xdr:colOff>
      <xdr:row>597</xdr:row>
      <xdr:rowOff>19050</xdr:rowOff>
    </xdr:from>
    <xdr:to>
      <xdr:col>20</xdr:col>
      <xdr:colOff>200025</xdr:colOff>
      <xdr:row>599</xdr:row>
      <xdr:rowOff>76200</xdr:rowOff>
    </xdr:to>
    <xdr:sp macro="" textlink="">
      <xdr:nvSpPr>
        <xdr:cNvPr id="2" name="TextBox 1"/>
        <xdr:cNvSpPr txBox="1"/>
      </xdr:nvSpPr>
      <xdr:spPr>
        <a:xfrm>
          <a:off x="14897100" y="102327075"/>
          <a:ext cx="1924050" cy="381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762000</xdr:colOff>
      <xdr:row>599</xdr:row>
      <xdr:rowOff>28575</xdr:rowOff>
    </xdr:from>
    <xdr:to>
      <xdr:col>17</xdr:col>
      <xdr:colOff>428625</xdr:colOff>
      <xdr:row>601</xdr:row>
      <xdr:rowOff>28575</xdr:rowOff>
    </xdr:to>
    <xdr:cxnSp macro="">
      <xdr:nvCxnSpPr>
        <xdr:cNvPr id="4" name="Straight Arrow Connector 3"/>
        <xdr:cNvCxnSpPr/>
      </xdr:nvCxnSpPr>
      <xdr:spPr>
        <a:xfrm flipH="1">
          <a:off x="14392275" y="102660450"/>
          <a:ext cx="495300" cy="3238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17</xdr:col>
      <xdr:colOff>781050</xdr:colOff>
      <xdr:row>53</xdr:row>
      <xdr:rowOff>133350</xdr:rowOff>
    </xdr:from>
    <xdr:to>
      <xdr:col>20</xdr:col>
      <xdr:colOff>600075</xdr:colOff>
      <xdr:row>56</xdr:row>
      <xdr:rowOff>123825</xdr:rowOff>
    </xdr:to>
    <xdr:sp macro="" textlink="">
      <xdr:nvSpPr>
        <xdr:cNvPr id="2" name="TextBox 1"/>
        <xdr:cNvSpPr txBox="1"/>
      </xdr:nvSpPr>
      <xdr:spPr>
        <a:xfrm>
          <a:off x="15497175" y="9420225"/>
          <a:ext cx="1943100" cy="4762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828675</xdr:colOff>
      <xdr:row>56</xdr:row>
      <xdr:rowOff>19050</xdr:rowOff>
    </xdr:from>
    <xdr:to>
      <xdr:col>17</xdr:col>
      <xdr:colOff>790575</xdr:colOff>
      <xdr:row>57</xdr:row>
      <xdr:rowOff>28575</xdr:rowOff>
    </xdr:to>
    <xdr:cxnSp macro="">
      <xdr:nvCxnSpPr>
        <xdr:cNvPr id="4" name="Straight Arrow Connector 3"/>
        <xdr:cNvCxnSpPr/>
      </xdr:nvCxnSpPr>
      <xdr:spPr>
        <a:xfrm flipH="1">
          <a:off x="14687550" y="9791700"/>
          <a:ext cx="819150" cy="1714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828675</xdr:colOff>
      <xdr:row>178</xdr:row>
      <xdr:rowOff>123825</xdr:rowOff>
    </xdr:from>
    <xdr:to>
      <xdr:col>17</xdr:col>
      <xdr:colOff>790575</xdr:colOff>
      <xdr:row>179</xdr:row>
      <xdr:rowOff>133350</xdr:rowOff>
    </xdr:to>
    <xdr:cxnSp macro="">
      <xdr:nvCxnSpPr>
        <xdr:cNvPr id="5" name="Straight Arrow Connector 4"/>
        <xdr:cNvCxnSpPr/>
      </xdr:nvCxnSpPr>
      <xdr:spPr>
        <a:xfrm flipH="1">
          <a:off x="14687550" y="30708600"/>
          <a:ext cx="819150" cy="171450"/>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781050</xdr:colOff>
      <xdr:row>177</xdr:row>
      <xdr:rowOff>104775</xdr:rowOff>
    </xdr:from>
    <xdr:to>
      <xdr:col>20</xdr:col>
      <xdr:colOff>323850</xdr:colOff>
      <xdr:row>179</xdr:row>
      <xdr:rowOff>104775</xdr:rowOff>
    </xdr:to>
    <xdr:sp macro="" textlink="">
      <xdr:nvSpPr>
        <xdr:cNvPr id="6" name="TextBox 5"/>
        <xdr:cNvSpPr txBox="1"/>
      </xdr:nvSpPr>
      <xdr:spPr>
        <a:xfrm>
          <a:off x="15497175" y="30527625"/>
          <a:ext cx="1666875" cy="323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17</xdr:col>
      <xdr:colOff>561975</xdr:colOff>
      <xdr:row>508</xdr:row>
      <xdr:rowOff>28575</xdr:rowOff>
    </xdr:from>
    <xdr:to>
      <xdr:col>20</xdr:col>
      <xdr:colOff>38100</xdr:colOff>
      <xdr:row>510</xdr:row>
      <xdr:rowOff>57150</xdr:rowOff>
    </xdr:to>
    <xdr:sp macro="" textlink="">
      <xdr:nvSpPr>
        <xdr:cNvPr id="3" name="TextBox 2"/>
        <xdr:cNvSpPr txBox="1"/>
      </xdr:nvSpPr>
      <xdr:spPr>
        <a:xfrm>
          <a:off x="15278100" y="79390875"/>
          <a:ext cx="1600200" cy="352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800100</xdr:colOff>
      <xdr:row>509</xdr:row>
      <xdr:rowOff>42863</xdr:rowOff>
    </xdr:from>
    <xdr:to>
      <xdr:col>17</xdr:col>
      <xdr:colOff>561975</xdr:colOff>
      <xdr:row>511</xdr:row>
      <xdr:rowOff>0</xdr:rowOff>
    </xdr:to>
    <xdr:cxnSp macro="">
      <xdr:nvCxnSpPr>
        <xdr:cNvPr id="8" name="Straight Arrow Connector 7"/>
        <xdr:cNvCxnSpPr>
          <a:stCxn id="3" idx="1"/>
        </xdr:cNvCxnSpPr>
      </xdr:nvCxnSpPr>
      <xdr:spPr>
        <a:xfrm flipH="1">
          <a:off x="14658975" y="79567088"/>
          <a:ext cx="619125" cy="2809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723900</xdr:colOff>
      <xdr:row>1367</xdr:row>
      <xdr:rowOff>104775</xdr:rowOff>
    </xdr:from>
    <xdr:to>
      <xdr:col>20</xdr:col>
      <xdr:colOff>247650</xdr:colOff>
      <xdr:row>1369</xdr:row>
      <xdr:rowOff>142875</xdr:rowOff>
    </xdr:to>
    <xdr:sp macro="" textlink="">
      <xdr:nvSpPr>
        <xdr:cNvPr id="9" name="TextBox 8"/>
        <xdr:cNvSpPr txBox="1"/>
      </xdr:nvSpPr>
      <xdr:spPr>
        <a:xfrm>
          <a:off x="15440025" y="225961575"/>
          <a:ext cx="1647825"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xdr:txBody>
    </xdr:sp>
    <xdr:clientData/>
  </xdr:twoCellAnchor>
  <xdr:twoCellAnchor>
    <xdr:from>
      <xdr:col>16</xdr:col>
      <xdr:colOff>800100</xdr:colOff>
      <xdr:row>1369</xdr:row>
      <xdr:rowOff>104775</xdr:rowOff>
    </xdr:from>
    <xdr:to>
      <xdr:col>17</xdr:col>
      <xdr:colOff>723900</xdr:colOff>
      <xdr:row>1371</xdr:row>
      <xdr:rowOff>152400</xdr:rowOff>
    </xdr:to>
    <xdr:cxnSp macro="">
      <xdr:nvCxnSpPr>
        <xdr:cNvPr id="11" name="Straight Arrow Connector 10"/>
        <xdr:cNvCxnSpPr/>
      </xdr:nvCxnSpPr>
      <xdr:spPr>
        <a:xfrm flipH="1">
          <a:off x="14658975" y="226285425"/>
          <a:ext cx="781050" cy="3714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933450</xdr:colOff>
      <xdr:row>218</xdr:row>
      <xdr:rowOff>47625</xdr:rowOff>
    </xdr:from>
    <xdr:to>
      <xdr:col>20</xdr:col>
      <xdr:colOff>542925</xdr:colOff>
      <xdr:row>220</xdr:row>
      <xdr:rowOff>66675</xdr:rowOff>
    </xdr:to>
    <xdr:sp macro="" textlink="">
      <xdr:nvSpPr>
        <xdr:cNvPr id="2" name="TextBox 1"/>
        <xdr:cNvSpPr txBox="1"/>
      </xdr:nvSpPr>
      <xdr:spPr>
        <a:xfrm>
          <a:off x="15097125" y="37461825"/>
          <a:ext cx="1790700" cy="34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790575</xdr:colOff>
      <xdr:row>219</xdr:row>
      <xdr:rowOff>85725</xdr:rowOff>
    </xdr:from>
    <xdr:to>
      <xdr:col>17</xdr:col>
      <xdr:colOff>933450</xdr:colOff>
      <xdr:row>221</xdr:row>
      <xdr:rowOff>19050</xdr:rowOff>
    </xdr:to>
    <xdr:cxnSp macro="">
      <xdr:nvCxnSpPr>
        <xdr:cNvPr id="4" name="Straight Arrow Connector 3"/>
        <xdr:cNvCxnSpPr/>
      </xdr:nvCxnSpPr>
      <xdr:spPr>
        <a:xfrm flipH="1">
          <a:off x="14144625" y="37661850"/>
          <a:ext cx="952500" cy="2571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18</xdr:col>
      <xdr:colOff>38100</xdr:colOff>
      <xdr:row>321</xdr:row>
      <xdr:rowOff>66675</xdr:rowOff>
    </xdr:from>
    <xdr:to>
      <xdr:col>20</xdr:col>
      <xdr:colOff>485775</xdr:colOff>
      <xdr:row>323</xdr:row>
      <xdr:rowOff>76200</xdr:rowOff>
    </xdr:to>
    <xdr:sp macro="" textlink="">
      <xdr:nvSpPr>
        <xdr:cNvPr id="2" name="TextBox 1"/>
        <xdr:cNvSpPr txBox="1"/>
      </xdr:nvSpPr>
      <xdr:spPr>
        <a:xfrm>
          <a:off x="15173325" y="54864000"/>
          <a:ext cx="16668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twoCellAnchor>
    <xdr:from>
      <xdr:col>16</xdr:col>
      <xdr:colOff>676275</xdr:colOff>
      <xdr:row>322</xdr:row>
      <xdr:rowOff>71438</xdr:rowOff>
    </xdr:from>
    <xdr:to>
      <xdr:col>18</xdr:col>
      <xdr:colOff>38100</xdr:colOff>
      <xdr:row>324</xdr:row>
      <xdr:rowOff>19050</xdr:rowOff>
    </xdr:to>
    <xdr:cxnSp macro="">
      <xdr:nvCxnSpPr>
        <xdr:cNvPr id="4" name="Straight Arrow Connector 3"/>
        <xdr:cNvCxnSpPr>
          <a:stCxn id="2" idx="1"/>
        </xdr:cNvCxnSpPr>
      </xdr:nvCxnSpPr>
      <xdr:spPr>
        <a:xfrm flipH="1">
          <a:off x="14297025" y="55030688"/>
          <a:ext cx="876300" cy="271462"/>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800100</xdr:colOff>
      <xdr:row>542</xdr:row>
      <xdr:rowOff>42863</xdr:rowOff>
    </xdr:from>
    <xdr:to>
      <xdr:col>17</xdr:col>
      <xdr:colOff>561975</xdr:colOff>
      <xdr:row>544</xdr:row>
      <xdr:rowOff>0</xdr:rowOff>
    </xdr:to>
    <xdr:cxnSp macro="">
      <xdr:nvCxnSpPr>
        <xdr:cNvPr id="6" name="Straight Arrow Connector 5"/>
        <xdr:cNvCxnSpPr/>
      </xdr:nvCxnSpPr>
      <xdr:spPr>
        <a:xfrm flipH="1">
          <a:off x="14658975" y="79567088"/>
          <a:ext cx="619125" cy="280987"/>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561975</xdr:colOff>
      <xdr:row>541</xdr:row>
      <xdr:rowOff>66675</xdr:rowOff>
    </xdr:from>
    <xdr:to>
      <xdr:col>20</xdr:col>
      <xdr:colOff>209550</xdr:colOff>
      <xdr:row>543</xdr:row>
      <xdr:rowOff>76200</xdr:rowOff>
    </xdr:to>
    <xdr:sp macro="" textlink="">
      <xdr:nvSpPr>
        <xdr:cNvPr id="13" name="TextBox 12"/>
        <xdr:cNvSpPr txBox="1"/>
      </xdr:nvSpPr>
      <xdr:spPr>
        <a:xfrm>
          <a:off x="14897100" y="92249625"/>
          <a:ext cx="1666875" cy="3333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a:p>
          <a:endParaRPr lang="en-US"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571500</xdr:colOff>
      <xdr:row>372</xdr:row>
      <xdr:rowOff>142876</xdr:rowOff>
    </xdr:from>
    <xdr:to>
      <xdr:col>20</xdr:col>
      <xdr:colOff>352425</xdr:colOff>
      <xdr:row>375</xdr:row>
      <xdr:rowOff>76201</xdr:rowOff>
    </xdr:to>
    <xdr:sp macro="" textlink="">
      <xdr:nvSpPr>
        <xdr:cNvPr id="2" name="TextBox 1"/>
        <xdr:cNvSpPr txBox="1"/>
      </xdr:nvSpPr>
      <xdr:spPr>
        <a:xfrm>
          <a:off x="14916150" y="63550801"/>
          <a:ext cx="1771650" cy="4191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DEI True-Up Adjustment</a:t>
          </a:r>
        </a:p>
      </xdr:txBody>
    </xdr:sp>
    <xdr:clientData/>
  </xdr:twoCellAnchor>
  <xdr:twoCellAnchor>
    <xdr:from>
      <xdr:col>16</xdr:col>
      <xdr:colOff>771525</xdr:colOff>
      <xdr:row>374</xdr:row>
      <xdr:rowOff>85725</xdr:rowOff>
    </xdr:from>
    <xdr:to>
      <xdr:col>17</xdr:col>
      <xdr:colOff>561975</xdr:colOff>
      <xdr:row>375</xdr:row>
      <xdr:rowOff>142875</xdr:rowOff>
    </xdr:to>
    <xdr:cxnSp macro="">
      <xdr:nvCxnSpPr>
        <xdr:cNvPr id="4" name="Straight Arrow Connector 3"/>
        <xdr:cNvCxnSpPr/>
      </xdr:nvCxnSpPr>
      <xdr:spPr>
        <a:xfrm flipH="1">
          <a:off x="14287500" y="63817500"/>
          <a:ext cx="619125" cy="219075"/>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oasis.oati.com/Financing%20Plan/2009/Documents%20and%20Settings/pkettles/My%20Documents/By%20State/Minnesota/Documents%20and%20Settings/mnguyen/My%20Documents/ca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asis.oati.com/RATE%20STUDY_1/dande%202_5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oasis.oati.com/Financing%20Plan/2009/Documents%20and%20Settings/pkettles/My%20Documents/By%20State/Minnesota/Documents%20and%20Settings/pkettles/Local%20Settings/Temporary%20Internet%20Files/OLKE/GF%202003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oasis.oati.com/Financing%20Plan/2009/Capital%20Financing%20Model%20Slower%20Pace03-03-09.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www.misoenergy.org/Documents%20and%20Settings/kshroyer/Local%20Settings/Temporary%20Internet%20Files/OLKF3/2002%20SECA%20Analysis%2012-2-2004%20SubZones%20v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nts%20and%20Settings\kshroyer\Local%20Settings\Temporary%20Internet%20Files\OLKF3\2002%20SECA%20Analysis%2012-2-2004%20SubZones%20v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tariffs\2000\formula%20rates\NSP%20xcelcoss%20mis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www.misoenergy.org/tariffs/2000/formula%20rates/NSP%20xcelcoss%20mis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ummary"/>
      <sheetName val="Detail"/>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rian TG Nov"/>
      <sheetName val="M002_001"/>
      <sheetName val="DANDE"/>
      <sheetName val="M002_006 (2)"/>
      <sheetName val="M002_011"/>
      <sheetName val="M002_002"/>
      <sheetName val="M002_003"/>
      <sheetName val="M002_004"/>
      <sheetName val="M002_005"/>
      <sheetName val="M002_006"/>
      <sheetName val="M002_007"/>
      <sheetName val="M002_008"/>
      <sheetName val="M002_009"/>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x Capacity 2003"/>
      <sheetName val="Levy Limit"/>
      <sheetName val="Rev Summary"/>
      <sheetName val="Rev Detail"/>
      <sheetName val="2003 Summary"/>
      <sheetName val="Exp Summary"/>
      <sheetName val="Exp Detail"/>
      <sheetName val="Dept Summary (2)"/>
      <sheetName val="$200K Home"/>
      <sheetName val="Per Capita"/>
    </sheetNames>
    <sheetDataSet>
      <sheetData sheetId="0"/>
      <sheetData sheetId="1"/>
      <sheetData sheetId="2"/>
      <sheetData sheetId="3"/>
      <sheetData sheetId="4"/>
      <sheetData sheetId="5"/>
      <sheetData sheetId="6" refreshError="1"/>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rt"/>
      <sheetName val="Instructions"/>
      <sheetName val="Electric Fund Historical"/>
      <sheetName val="Electric Fund"/>
      <sheetName val="Water Fund Historical"/>
      <sheetName val="Water Fund"/>
      <sheetName val="Combined Utility"/>
      <sheetName val="Investments-Electric"/>
      <sheetName val="Investments-Water"/>
      <sheetName val="New Electric CIP Debt"/>
      <sheetName val="New Water CIP Debt"/>
      <sheetName val="Reserve Fund Estimate"/>
      <sheetName val="Existing Debt Service Schedule"/>
      <sheetName val="CIP Link"/>
      <sheetName val="CIPInput"/>
      <sheetName val="Year 1"/>
      <sheetName val="Year 2"/>
      <sheetName val="Year 3"/>
      <sheetName val="Year 4"/>
      <sheetName val="Year 5"/>
      <sheetName val="Year 6"/>
      <sheetName val="Year 7"/>
      <sheetName val="Year 8"/>
      <sheetName val="Year 9"/>
      <sheetName val="Year 10"/>
      <sheetName val="Year 11"/>
      <sheetName val="Year 12"/>
      <sheetName val="Year 13"/>
      <sheetName val="Year 14"/>
      <sheetName val="Year 15"/>
      <sheetName val="Electric Depreciation"/>
      <sheetName val="Water Depreciation"/>
      <sheetName val="Elec Exp"/>
      <sheetName val="Elec Rev"/>
      <sheetName val="Water Exp"/>
      <sheetName val="Water Rev"/>
    </sheetNames>
    <sheetDataSet>
      <sheetData sheetId="0"/>
      <sheetData sheetId="1"/>
      <sheetData sheetId="2">
        <row r="1">
          <cell r="D1">
            <v>2009</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Details of PJM TO"/>
      <sheetName val="Subzonal SECAs"/>
      <sheetName val="TP Collections"/>
      <sheetName val="Zonal Obligations"/>
      <sheetName val="SECA Net"/>
      <sheetName val="Loads"/>
      <sheetName val="AveRates"/>
      <sheetName val="SECA$ LCA &amp; Sink"/>
      <sheetName val="PT.LOST"/>
      <sheetName val="PT.GF&amp;Adj"/>
      <sheetName val="PT.NotSelf"/>
      <sheetName val="PT.All"/>
      <sheetName val="Data"/>
      <sheetName val="Data-GF"/>
      <sheetName val="Dup Tags"/>
      <sheetName val="SchF&amp;SPP"/>
      <sheetName val="SPECIALS"/>
      <sheetName val="Whose Who"/>
      <sheetName val="HE Grandfathereds"/>
    </sheetNames>
    <sheetDataSet>
      <sheetData sheetId="0"/>
      <sheetData sheetId="1"/>
      <sheetData sheetId="2"/>
      <sheetData sheetId="3"/>
      <sheetData sheetId="4"/>
      <sheetData sheetId="5"/>
      <sheetData sheetId="6">
        <row r="7">
          <cell r="B7" t="str">
            <v>ALTW</v>
          </cell>
          <cell r="C7">
            <v>3319</v>
          </cell>
          <cell r="F7">
            <v>2</v>
          </cell>
          <cell r="M7">
            <v>3319.1666666666665</v>
          </cell>
        </row>
        <row r="8">
          <cell r="B8" t="str">
            <v>AMRN</v>
          </cell>
          <cell r="C8">
            <v>9918</v>
          </cell>
          <cell r="E8">
            <v>352</v>
          </cell>
          <cell r="F8">
            <v>2643</v>
          </cell>
          <cell r="G8">
            <v>510</v>
          </cell>
          <cell r="H8">
            <v>24659</v>
          </cell>
          <cell r="I8">
            <v>0</v>
          </cell>
          <cell r="J8">
            <v>0</v>
          </cell>
          <cell r="K8">
            <v>113</v>
          </cell>
          <cell r="L8">
            <v>7405</v>
          </cell>
          <cell r="M8">
            <v>10568.194050755179</v>
          </cell>
        </row>
        <row r="9">
          <cell r="B9" t="str">
            <v>ATC</v>
          </cell>
          <cell r="C9">
            <v>10170.200000000001</v>
          </cell>
          <cell r="M9">
            <v>10170.200000000001</v>
          </cell>
        </row>
        <row r="10">
          <cell r="B10" t="str">
            <v>CILC</v>
          </cell>
          <cell r="C10">
            <v>1009.571958</v>
          </cell>
          <cell r="M10">
            <v>1009.571958</v>
          </cell>
        </row>
        <row r="11">
          <cell r="B11" t="str">
            <v>CIN</v>
          </cell>
          <cell r="C11">
            <v>9233</v>
          </cell>
          <cell r="H11">
            <v>18200</v>
          </cell>
          <cell r="K11">
            <v>50</v>
          </cell>
          <cell r="L11">
            <v>34</v>
          </cell>
          <cell r="M11">
            <v>9282.9334474885854</v>
          </cell>
        </row>
        <row r="12">
          <cell r="B12" t="str">
            <v>CWLP</v>
          </cell>
          <cell r="C12">
            <v>344</v>
          </cell>
          <cell r="M12">
            <v>344</v>
          </cell>
        </row>
        <row r="13">
          <cell r="B13" t="str">
            <v>FE</v>
          </cell>
          <cell r="C13">
            <v>10763</v>
          </cell>
          <cell r="M13">
            <v>10763</v>
          </cell>
        </row>
        <row r="14">
          <cell r="B14" t="str">
            <v>HE</v>
          </cell>
          <cell r="C14">
            <v>934</v>
          </cell>
          <cell r="M14">
            <v>934</v>
          </cell>
        </row>
        <row r="15">
          <cell r="B15" t="str">
            <v>IP</v>
          </cell>
          <cell r="C15">
            <v>3447.8319999999999</v>
          </cell>
          <cell r="M15">
            <v>3447.8319999999999</v>
          </cell>
        </row>
        <row r="16">
          <cell r="B16" t="str">
            <v>IPL</v>
          </cell>
          <cell r="C16">
            <v>2509.1669999999999</v>
          </cell>
          <cell r="M16">
            <v>2509.1669999999999</v>
          </cell>
        </row>
        <row r="17">
          <cell r="B17" t="str">
            <v>LES</v>
          </cell>
          <cell r="C17">
            <v>554.6</v>
          </cell>
          <cell r="M17">
            <v>554.6</v>
          </cell>
        </row>
        <row r="18">
          <cell r="B18" t="str">
            <v>LGEE</v>
          </cell>
          <cell r="C18">
            <v>5803</v>
          </cell>
          <cell r="M18">
            <v>5803</v>
          </cell>
        </row>
        <row r="19">
          <cell r="B19" t="str">
            <v>MECS.ITC</v>
          </cell>
          <cell r="C19">
            <v>9033</v>
          </cell>
          <cell r="M19">
            <v>9033</v>
          </cell>
        </row>
        <row r="20">
          <cell r="B20" t="str">
            <v>MECS.METC</v>
          </cell>
          <cell r="C20">
            <v>7760.21</v>
          </cell>
          <cell r="M20">
            <v>7760.21</v>
          </cell>
        </row>
        <row r="21">
          <cell r="B21" t="str">
            <v>MHEB</v>
          </cell>
          <cell r="C21">
            <v>3383</v>
          </cell>
          <cell r="E21">
            <v>750</v>
          </cell>
          <cell r="M21">
            <v>4133</v>
          </cell>
        </row>
        <row r="22">
          <cell r="B22" t="str">
            <v>MP</v>
          </cell>
          <cell r="C22">
            <v>1663</v>
          </cell>
          <cell r="F22">
            <v>8.3333333333333339</v>
          </cell>
          <cell r="M22">
            <v>1663.6944444444443</v>
          </cell>
        </row>
        <row r="23">
          <cell r="B23" t="str">
            <v>MPS</v>
          </cell>
          <cell r="C23">
            <v>1015</v>
          </cell>
          <cell r="M23">
            <v>1015</v>
          </cell>
        </row>
        <row r="24">
          <cell r="B24" t="str">
            <v>NIPS</v>
          </cell>
          <cell r="C24">
            <v>2748.683</v>
          </cell>
          <cell r="M24">
            <v>2748.683</v>
          </cell>
        </row>
        <row r="25">
          <cell r="B25" t="str">
            <v>NSP</v>
          </cell>
          <cell r="C25">
            <v>6775</v>
          </cell>
          <cell r="M25">
            <v>6775</v>
          </cell>
        </row>
        <row r="26">
          <cell r="B26" t="str">
            <v>OTP</v>
          </cell>
          <cell r="C26">
            <v>640</v>
          </cell>
          <cell r="M26">
            <v>640</v>
          </cell>
        </row>
        <row r="27">
          <cell r="B27" t="str">
            <v>SIGE</v>
          </cell>
          <cell r="C27">
            <v>998</v>
          </cell>
          <cell r="M27">
            <v>998</v>
          </cell>
        </row>
        <row r="28">
          <cell r="B28" t="str">
            <v>SIPC</v>
          </cell>
          <cell r="C28">
            <v>231</v>
          </cell>
          <cell r="M28">
            <v>231</v>
          </cell>
        </row>
        <row r="29">
          <cell r="B29" t="str">
            <v>SJLP</v>
          </cell>
          <cell r="C29">
            <v>329</v>
          </cell>
          <cell r="M29">
            <v>329</v>
          </cell>
        </row>
        <row r="30">
          <cell r="B30" t="str">
            <v>WAUE.MDU</v>
          </cell>
          <cell r="C30">
            <v>530</v>
          </cell>
          <cell r="M30">
            <v>530</v>
          </cell>
        </row>
        <row r="31">
          <cell r="B31" t="str">
            <v>WPEK</v>
          </cell>
          <cell r="C31">
            <v>450</v>
          </cell>
          <cell r="M31">
            <v>450</v>
          </cell>
        </row>
        <row r="32">
          <cell r="B32" t="str">
            <v>AP</v>
          </cell>
          <cell r="C32">
            <v>49508748</v>
          </cell>
          <cell r="M32">
            <v>49508748</v>
          </cell>
        </row>
        <row r="33">
          <cell r="B33" t="str">
            <v>PJM</v>
          </cell>
          <cell r="C33">
            <v>318486000</v>
          </cell>
          <cell r="M33">
            <v>318486000</v>
          </cell>
        </row>
        <row r="34">
          <cell r="B34" t="str">
            <v>AEP</v>
          </cell>
          <cell r="C34">
            <v>20461</v>
          </cell>
          <cell r="E34">
            <v>0</v>
          </cell>
          <cell r="F34">
            <v>946</v>
          </cell>
          <cell r="G34">
            <v>279</v>
          </cell>
          <cell r="H34">
            <v>64114</v>
          </cell>
          <cell r="I34">
            <v>35</v>
          </cell>
          <cell r="K34">
            <v>345</v>
          </cell>
          <cell r="L34">
            <v>86979</v>
          </cell>
          <cell r="M34">
            <v>20727.749003336845</v>
          </cell>
        </row>
        <row r="35">
          <cell r="B35" t="str">
            <v>CE</v>
          </cell>
          <cell r="C35">
            <v>16557.792000000001</v>
          </cell>
          <cell r="M35">
            <v>16557.792000000001</v>
          </cell>
        </row>
        <row r="36">
          <cell r="B36" t="str">
            <v>DPL</v>
          </cell>
          <cell r="C36">
            <v>2827.4169999999999</v>
          </cell>
          <cell r="M36">
            <v>2827.4169999999999</v>
          </cell>
        </row>
      </sheetData>
      <sheetData sheetId="7"/>
      <sheetData sheetId="8"/>
      <sheetData sheetId="9"/>
      <sheetData sheetId="10"/>
      <sheetData sheetId="11"/>
      <sheetData sheetId="12"/>
      <sheetData sheetId="13" refreshError="1">
        <row r="2">
          <cell r="B2" t="str">
            <v>SOURCE</v>
          </cell>
          <cell r="H2" t="str">
            <v>Type</v>
          </cell>
        </row>
        <row r="3">
          <cell r="H3" t="str">
            <v>Self</v>
          </cell>
        </row>
        <row r="4">
          <cell r="H4" t="str">
            <v>Self</v>
          </cell>
        </row>
        <row r="5">
          <cell r="H5" t="str">
            <v>Self</v>
          </cell>
        </row>
        <row r="6">
          <cell r="H6" t="str">
            <v>Self</v>
          </cell>
        </row>
        <row r="7">
          <cell r="H7" t="str">
            <v>Self</v>
          </cell>
        </row>
        <row r="8">
          <cell r="H8" t="str">
            <v>Self</v>
          </cell>
        </row>
        <row r="9">
          <cell r="H9" t="str">
            <v>Self</v>
          </cell>
        </row>
        <row r="10">
          <cell r="H10" t="str">
            <v>Self</v>
          </cell>
        </row>
        <row r="11">
          <cell r="H11" t="str">
            <v>NotSelf</v>
          </cell>
        </row>
        <row r="12">
          <cell r="H12" t="str">
            <v>NotSelf</v>
          </cell>
        </row>
        <row r="13">
          <cell r="H13" t="str">
            <v>NotSelf</v>
          </cell>
        </row>
        <row r="14">
          <cell r="H14" t="str">
            <v>NotSelf</v>
          </cell>
        </row>
        <row r="15">
          <cell r="H15" t="str">
            <v>Self</v>
          </cell>
        </row>
        <row r="16">
          <cell r="H16" t="str">
            <v>Self</v>
          </cell>
        </row>
        <row r="17">
          <cell r="H17" t="str">
            <v>Self</v>
          </cell>
        </row>
        <row r="18">
          <cell r="H18" t="str">
            <v>Self</v>
          </cell>
        </row>
        <row r="19">
          <cell r="H19" t="str">
            <v>Self</v>
          </cell>
        </row>
        <row r="20">
          <cell r="H20" t="str">
            <v>Self</v>
          </cell>
        </row>
        <row r="21">
          <cell r="H21" t="str">
            <v>Self</v>
          </cell>
        </row>
        <row r="22">
          <cell r="H22" t="str">
            <v>Self</v>
          </cell>
        </row>
        <row r="23">
          <cell r="H23" t="str">
            <v>Self</v>
          </cell>
        </row>
        <row r="24">
          <cell r="H24" t="str">
            <v>Self</v>
          </cell>
        </row>
        <row r="25">
          <cell r="H25" t="str">
            <v>Self</v>
          </cell>
        </row>
        <row r="26">
          <cell r="H26" t="str">
            <v>Self</v>
          </cell>
        </row>
        <row r="27">
          <cell r="H27" t="str">
            <v>Self</v>
          </cell>
        </row>
        <row r="28">
          <cell r="H28" t="str">
            <v>Self</v>
          </cell>
        </row>
        <row r="29">
          <cell r="H29" t="str">
            <v>Self</v>
          </cell>
        </row>
        <row r="30">
          <cell r="H30" t="str">
            <v>Self</v>
          </cell>
        </row>
        <row r="31">
          <cell r="H31" t="str">
            <v>Self</v>
          </cell>
        </row>
        <row r="32">
          <cell r="H32" t="str">
            <v>Self</v>
          </cell>
        </row>
        <row r="33">
          <cell r="H33" t="str">
            <v>Self</v>
          </cell>
        </row>
        <row r="34">
          <cell r="H34" t="str">
            <v>Self</v>
          </cell>
        </row>
        <row r="35">
          <cell r="H35" t="str">
            <v>Self</v>
          </cell>
        </row>
        <row r="36">
          <cell r="H36" t="str">
            <v>Self</v>
          </cell>
        </row>
        <row r="37">
          <cell r="H37" t="str">
            <v>Self</v>
          </cell>
        </row>
        <row r="38">
          <cell r="H38" t="str">
            <v>Self</v>
          </cell>
        </row>
        <row r="39">
          <cell r="H39" t="str">
            <v>Self</v>
          </cell>
        </row>
        <row r="40">
          <cell r="H40" t="str">
            <v>Self</v>
          </cell>
        </row>
        <row r="41">
          <cell r="H41" t="str">
            <v>Self</v>
          </cell>
        </row>
        <row r="42">
          <cell r="H42" t="str">
            <v>Self</v>
          </cell>
        </row>
        <row r="43">
          <cell r="H43" t="str">
            <v>Self</v>
          </cell>
        </row>
        <row r="44">
          <cell r="H44" t="str">
            <v>Self</v>
          </cell>
        </row>
        <row r="45">
          <cell r="H45" t="str">
            <v>Self</v>
          </cell>
        </row>
        <row r="46">
          <cell r="H46" t="str">
            <v>Self</v>
          </cell>
        </row>
        <row r="47">
          <cell r="H47" t="str">
            <v>Self</v>
          </cell>
        </row>
        <row r="48">
          <cell r="H48" t="str">
            <v>Self</v>
          </cell>
        </row>
        <row r="49">
          <cell r="H49" t="str">
            <v>Self</v>
          </cell>
        </row>
        <row r="50">
          <cell r="H50" t="str">
            <v>Self</v>
          </cell>
        </row>
        <row r="51">
          <cell r="H51" t="str">
            <v>Self</v>
          </cell>
        </row>
        <row r="52">
          <cell r="H52" t="str">
            <v>Self</v>
          </cell>
        </row>
        <row r="53">
          <cell r="H53" t="str">
            <v>Self</v>
          </cell>
        </row>
        <row r="54">
          <cell r="H54" t="str">
            <v>Self</v>
          </cell>
        </row>
        <row r="55">
          <cell r="H55" t="str">
            <v>Self</v>
          </cell>
        </row>
        <row r="56">
          <cell r="H56" t="str">
            <v>Self</v>
          </cell>
        </row>
        <row r="57">
          <cell r="H57" t="str">
            <v>Self</v>
          </cell>
        </row>
        <row r="58">
          <cell r="H58" t="str">
            <v>Self</v>
          </cell>
        </row>
        <row r="59">
          <cell r="H59" t="str">
            <v>Self</v>
          </cell>
        </row>
        <row r="60">
          <cell r="H60" t="str">
            <v>Self</v>
          </cell>
        </row>
        <row r="61">
          <cell r="H61" t="str">
            <v>Self</v>
          </cell>
        </row>
        <row r="62">
          <cell r="H62" t="str">
            <v>Self</v>
          </cell>
        </row>
        <row r="63">
          <cell r="H63" t="str">
            <v>Self</v>
          </cell>
        </row>
        <row r="64">
          <cell r="H64" t="str">
            <v>Self</v>
          </cell>
        </row>
        <row r="65">
          <cell r="H65" t="str">
            <v>Self</v>
          </cell>
        </row>
        <row r="66">
          <cell r="H66" t="str">
            <v>Self</v>
          </cell>
        </row>
        <row r="67">
          <cell r="H67" t="str">
            <v>Self</v>
          </cell>
        </row>
        <row r="68">
          <cell r="H68" t="str">
            <v>Self</v>
          </cell>
        </row>
        <row r="69">
          <cell r="H69" t="str">
            <v>Self</v>
          </cell>
        </row>
        <row r="70">
          <cell r="H70" t="str">
            <v>Self</v>
          </cell>
        </row>
        <row r="71">
          <cell r="H71" t="str">
            <v>Self</v>
          </cell>
        </row>
        <row r="72">
          <cell r="H72" t="str">
            <v>Self</v>
          </cell>
        </row>
        <row r="73">
          <cell r="H73" t="str">
            <v>Self</v>
          </cell>
        </row>
        <row r="74">
          <cell r="H74" t="str">
            <v>Self</v>
          </cell>
        </row>
        <row r="75">
          <cell r="H75" t="str">
            <v>Self</v>
          </cell>
        </row>
        <row r="76">
          <cell r="H76" t="str">
            <v>Self</v>
          </cell>
        </row>
        <row r="77">
          <cell r="H77" t="str">
            <v>Self</v>
          </cell>
        </row>
        <row r="78">
          <cell r="H78" t="str">
            <v>Self</v>
          </cell>
        </row>
        <row r="79">
          <cell r="H79" t="str">
            <v>Self</v>
          </cell>
        </row>
        <row r="80">
          <cell r="H80" t="str">
            <v>Self</v>
          </cell>
        </row>
        <row r="81">
          <cell r="H81" t="str">
            <v>Self</v>
          </cell>
        </row>
        <row r="82">
          <cell r="H82" t="str">
            <v>Self</v>
          </cell>
        </row>
        <row r="83">
          <cell r="H83" t="str">
            <v>Self</v>
          </cell>
        </row>
        <row r="84">
          <cell r="H84" t="str">
            <v>Self</v>
          </cell>
        </row>
        <row r="85">
          <cell r="H85" t="str">
            <v>Self</v>
          </cell>
        </row>
        <row r="86">
          <cell r="H86" t="str">
            <v>Self</v>
          </cell>
        </row>
        <row r="87">
          <cell r="H87" t="str">
            <v>Self</v>
          </cell>
        </row>
        <row r="88">
          <cell r="H88" t="str">
            <v>Self</v>
          </cell>
        </row>
        <row r="89">
          <cell r="H89" t="str">
            <v>Self</v>
          </cell>
        </row>
        <row r="90">
          <cell r="H90" t="str">
            <v>Self</v>
          </cell>
        </row>
        <row r="91">
          <cell r="H91" t="str">
            <v>Self</v>
          </cell>
        </row>
        <row r="92">
          <cell r="H92" t="str">
            <v>Self</v>
          </cell>
        </row>
        <row r="93">
          <cell r="H93" t="str">
            <v>Self</v>
          </cell>
        </row>
        <row r="94">
          <cell r="H94" t="str">
            <v>Self</v>
          </cell>
        </row>
        <row r="95">
          <cell r="H95" t="str">
            <v>Self</v>
          </cell>
        </row>
        <row r="96">
          <cell r="H96" t="str">
            <v>Self</v>
          </cell>
        </row>
        <row r="97">
          <cell r="H97" t="str">
            <v>Self</v>
          </cell>
        </row>
        <row r="98">
          <cell r="H98" t="str">
            <v>Self</v>
          </cell>
        </row>
        <row r="99">
          <cell r="H99" t="str">
            <v>Self</v>
          </cell>
        </row>
        <row r="100">
          <cell r="H100" t="str">
            <v>Self</v>
          </cell>
        </row>
        <row r="101">
          <cell r="H101" t="str">
            <v>Self</v>
          </cell>
        </row>
        <row r="102">
          <cell r="H102" t="str">
            <v>Self</v>
          </cell>
        </row>
        <row r="103">
          <cell r="H103" t="str">
            <v>Self</v>
          </cell>
        </row>
        <row r="104">
          <cell r="H104" t="str">
            <v>Self</v>
          </cell>
        </row>
        <row r="105">
          <cell r="H105" t="str">
            <v>Self</v>
          </cell>
        </row>
        <row r="106">
          <cell r="H106" t="str">
            <v>Self</v>
          </cell>
        </row>
        <row r="107">
          <cell r="H107" t="str">
            <v>Self</v>
          </cell>
        </row>
        <row r="108">
          <cell r="H108" t="str">
            <v>Self</v>
          </cell>
        </row>
        <row r="109">
          <cell r="H109" t="str">
            <v>Self</v>
          </cell>
        </row>
        <row r="110">
          <cell r="H110" t="str">
            <v>Self</v>
          </cell>
        </row>
        <row r="111">
          <cell r="H111" t="str">
            <v>Self</v>
          </cell>
        </row>
        <row r="112">
          <cell r="H112" t="str">
            <v>Self</v>
          </cell>
        </row>
        <row r="113">
          <cell r="H113" t="str">
            <v>Self</v>
          </cell>
        </row>
        <row r="114">
          <cell r="H114" t="str">
            <v>Self</v>
          </cell>
        </row>
        <row r="115">
          <cell r="H115" t="str">
            <v>Self</v>
          </cell>
        </row>
        <row r="116">
          <cell r="H116" t="str">
            <v>Self</v>
          </cell>
        </row>
        <row r="117">
          <cell r="H117" t="str">
            <v>Self</v>
          </cell>
        </row>
        <row r="118">
          <cell r="H118" t="str">
            <v>Self</v>
          </cell>
        </row>
        <row r="119">
          <cell r="H119" t="str">
            <v>Self</v>
          </cell>
        </row>
        <row r="120">
          <cell r="H120" t="str">
            <v>Self</v>
          </cell>
        </row>
        <row r="121">
          <cell r="H121" t="str">
            <v>Self</v>
          </cell>
        </row>
        <row r="122">
          <cell r="H122" t="str">
            <v>Self</v>
          </cell>
        </row>
        <row r="123">
          <cell r="H123" t="str">
            <v>Self</v>
          </cell>
        </row>
        <row r="124">
          <cell r="H124" t="str">
            <v>Self</v>
          </cell>
        </row>
        <row r="125">
          <cell r="H125" t="str">
            <v>Self</v>
          </cell>
        </row>
        <row r="126">
          <cell r="H126" t="str">
            <v>Self</v>
          </cell>
        </row>
        <row r="127">
          <cell r="H127" t="str">
            <v>Self</v>
          </cell>
        </row>
        <row r="128">
          <cell r="H128" t="str">
            <v>Self</v>
          </cell>
        </row>
        <row r="129">
          <cell r="H129" t="str">
            <v>Self</v>
          </cell>
        </row>
        <row r="130">
          <cell r="H130" t="str">
            <v>Self</v>
          </cell>
        </row>
        <row r="131">
          <cell r="H131" t="str">
            <v>Self</v>
          </cell>
        </row>
        <row r="132">
          <cell r="H132" t="str">
            <v>Self</v>
          </cell>
        </row>
        <row r="133">
          <cell r="H133" t="str">
            <v>Self</v>
          </cell>
        </row>
        <row r="134">
          <cell r="H134" t="str">
            <v>Self</v>
          </cell>
        </row>
        <row r="135">
          <cell r="H135" t="str">
            <v>Self</v>
          </cell>
        </row>
        <row r="136">
          <cell r="H136" t="str">
            <v>Self</v>
          </cell>
        </row>
        <row r="137">
          <cell r="H137" t="str">
            <v>Self</v>
          </cell>
        </row>
        <row r="138">
          <cell r="H138" t="str">
            <v>Self</v>
          </cell>
        </row>
        <row r="139">
          <cell r="H139" t="str">
            <v>Self</v>
          </cell>
        </row>
        <row r="140">
          <cell r="H140" t="str">
            <v>Self</v>
          </cell>
        </row>
        <row r="141">
          <cell r="H141" t="str">
            <v>Self</v>
          </cell>
        </row>
        <row r="142">
          <cell r="H142" t="str">
            <v>Self</v>
          </cell>
        </row>
        <row r="143">
          <cell r="H143" t="str">
            <v>Self</v>
          </cell>
        </row>
        <row r="144">
          <cell r="H144" t="str">
            <v>Self</v>
          </cell>
        </row>
        <row r="145">
          <cell r="H145" t="str">
            <v>Self</v>
          </cell>
        </row>
        <row r="146">
          <cell r="H146" t="str">
            <v>Self</v>
          </cell>
        </row>
        <row r="147">
          <cell r="H147" t="str">
            <v>Self</v>
          </cell>
        </row>
        <row r="148">
          <cell r="H148" t="str">
            <v>Self</v>
          </cell>
        </row>
        <row r="149">
          <cell r="H149" t="str">
            <v>Self</v>
          </cell>
        </row>
        <row r="150">
          <cell r="H150" t="str">
            <v>Self</v>
          </cell>
        </row>
        <row r="151">
          <cell r="H151" t="str">
            <v>Self</v>
          </cell>
        </row>
        <row r="152">
          <cell r="H152" t="str">
            <v>Self</v>
          </cell>
        </row>
        <row r="153">
          <cell r="H153" t="str">
            <v>Self</v>
          </cell>
        </row>
        <row r="154">
          <cell r="H154" t="str">
            <v>Self</v>
          </cell>
        </row>
        <row r="155">
          <cell r="H155" t="str">
            <v>Self</v>
          </cell>
        </row>
        <row r="156">
          <cell r="H156" t="str">
            <v>Self</v>
          </cell>
        </row>
        <row r="157">
          <cell r="H157" t="str">
            <v>Self</v>
          </cell>
        </row>
        <row r="158">
          <cell r="H158" t="str">
            <v>Self</v>
          </cell>
        </row>
        <row r="159">
          <cell r="H159" t="str">
            <v>Self</v>
          </cell>
        </row>
        <row r="160">
          <cell r="H160" t="str">
            <v>Self</v>
          </cell>
        </row>
        <row r="161">
          <cell r="H161" t="str">
            <v>Self</v>
          </cell>
        </row>
        <row r="162">
          <cell r="H162" t="str">
            <v>Self</v>
          </cell>
        </row>
        <row r="163">
          <cell r="H163" t="str">
            <v>Self</v>
          </cell>
        </row>
        <row r="164">
          <cell r="H164" t="str">
            <v>Self</v>
          </cell>
        </row>
        <row r="165">
          <cell r="H165" t="str">
            <v>Self</v>
          </cell>
        </row>
        <row r="166">
          <cell r="H166" t="str">
            <v>Self</v>
          </cell>
        </row>
        <row r="167">
          <cell r="H167" t="str">
            <v>Self</v>
          </cell>
        </row>
        <row r="168">
          <cell r="H168" t="str">
            <v>Self</v>
          </cell>
        </row>
        <row r="169">
          <cell r="H169" t="str">
            <v>Self</v>
          </cell>
        </row>
        <row r="170">
          <cell r="H170" t="str">
            <v>Self</v>
          </cell>
        </row>
        <row r="171">
          <cell r="H171" t="str">
            <v>Self</v>
          </cell>
        </row>
        <row r="172">
          <cell r="H172" t="str">
            <v>Self</v>
          </cell>
        </row>
        <row r="173">
          <cell r="H173" t="str">
            <v>Self</v>
          </cell>
        </row>
        <row r="174">
          <cell r="H174" t="str">
            <v>Self</v>
          </cell>
        </row>
        <row r="175">
          <cell r="H175" t="str">
            <v>Self</v>
          </cell>
        </row>
        <row r="176">
          <cell r="H176" t="str">
            <v>Self</v>
          </cell>
        </row>
        <row r="177">
          <cell r="H177" t="str">
            <v>Self</v>
          </cell>
        </row>
        <row r="178">
          <cell r="H178" t="str">
            <v>Self</v>
          </cell>
        </row>
        <row r="179">
          <cell r="H179" t="str">
            <v>Self</v>
          </cell>
        </row>
        <row r="180">
          <cell r="H180" t="str">
            <v>Self</v>
          </cell>
        </row>
        <row r="181">
          <cell r="H181" t="str">
            <v>Self</v>
          </cell>
        </row>
        <row r="182">
          <cell r="H182" t="str">
            <v>Self</v>
          </cell>
        </row>
        <row r="183">
          <cell r="H183" t="str">
            <v>Self</v>
          </cell>
        </row>
        <row r="184">
          <cell r="H184" t="str">
            <v>Self</v>
          </cell>
        </row>
        <row r="185">
          <cell r="H185" t="str">
            <v>Self</v>
          </cell>
        </row>
        <row r="186">
          <cell r="H186" t="str">
            <v>Self</v>
          </cell>
        </row>
        <row r="187">
          <cell r="H187" t="str">
            <v>Self</v>
          </cell>
        </row>
        <row r="188">
          <cell r="H188" t="str">
            <v>Self</v>
          </cell>
        </row>
        <row r="189">
          <cell r="H189" t="str">
            <v>Self</v>
          </cell>
        </row>
        <row r="190">
          <cell r="H190" t="str">
            <v>Self</v>
          </cell>
        </row>
        <row r="191">
          <cell r="H191" t="str">
            <v>Self</v>
          </cell>
        </row>
        <row r="192">
          <cell r="H192" t="str">
            <v>Self</v>
          </cell>
        </row>
        <row r="193">
          <cell r="H193" t="str">
            <v>Self</v>
          </cell>
        </row>
        <row r="194">
          <cell r="H194" t="str">
            <v>Self</v>
          </cell>
        </row>
        <row r="195">
          <cell r="H195" t="str">
            <v>Self</v>
          </cell>
        </row>
        <row r="196">
          <cell r="H196" t="str">
            <v>Self</v>
          </cell>
        </row>
        <row r="197">
          <cell r="H197" t="str">
            <v>Self</v>
          </cell>
        </row>
        <row r="198">
          <cell r="H198" t="str">
            <v>Self</v>
          </cell>
        </row>
        <row r="199">
          <cell r="H199" t="str">
            <v>Self</v>
          </cell>
        </row>
        <row r="200">
          <cell r="H200" t="str">
            <v>Self</v>
          </cell>
        </row>
        <row r="201">
          <cell r="H201" t="str">
            <v>Self</v>
          </cell>
        </row>
        <row r="202">
          <cell r="H202" t="str">
            <v>Self</v>
          </cell>
        </row>
        <row r="203">
          <cell r="H203" t="str">
            <v>Self</v>
          </cell>
        </row>
        <row r="204">
          <cell r="H204" t="str">
            <v>Self</v>
          </cell>
        </row>
        <row r="205">
          <cell r="H205" t="str">
            <v>Self</v>
          </cell>
        </row>
        <row r="206">
          <cell r="H206" t="str">
            <v>Self</v>
          </cell>
        </row>
        <row r="207">
          <cell r="H207" t="str">
            <v>Self</v>
          </cell>
        </row>
        <row r="208">
          <cell r="H208" t="str">
            <v>Self</v>
          </cell>
        </row>
        <row r="209">
          <cell r="H209" t="str">
            <v>Self</v>
          </cell>
        </row>
        <row r="210">
          <cell r="H210" t="str">
            <v>Self</v>
          </cell>
        </row>
        <row r="211">
          <cell r="H211" t="str">
            <v>Self</v>
          </cell>
        </row>
        <row r="212">
          <cell r="H212" t="str">
            <v>Self</v>
          </cell>
        </row>
        <row r="213">
          <cell r="H213" t="str">
            <v>Self</v>
          </cell>
        </row>
        <row r="214">
          <cell r="H214" t="str">
            <v>Self</v>
          </cell>
        </row>
        <row r="215">
          <cell r="H215" t="str">
            <v>Self</v>
          </cell>
        </row>
        <row r="216">
          <cell r="H216" t="str">
            <v>Self</v>
          </cell>
        </row>
        <row r="217">
          <cell r="H217" t="str">
            <v>Self</v>
          </cell>
        </row>
        <row r="218">
          <cell r="H218" t="str">
            <v>Self</v>
          </cell>
        </row>
        <row r="219">
          <cell r="H219" t="str">
            <v>Self</v>
          </cell>
        </row>
        <row r="220">
          <cell r="H220" t="str">
            <v>NotSelf</v>
          </cell>
        </row>
        <row r="221">
          <cell r="H221" t="str">
            <v>NotSelf</v>
          </cell>
        </row>
        <row r="222">
          <cell r="H222" t="str">
            <v>NotSelf</v>
          </cell>
        </row>
        <row r="223">
          <cell r="H223" t="str">
            <v>NotSelf</v>
          </cell>
        </row>
        <row r="224">
          <cell r="H224" t="str">
            <v>NotSelf</v>
          </cell>
        </row>
        <row r="225">
          <cell r="H225" t="str">
            <v>NotSelf</v>
          </cell>
        </row>
        <row r="226">
          <cell r="H226" t="str">
            <v>NotSelf</v>
          </cell>
        </row>
        <row r="227">
          <cell r="H227" t="str">
            <v>NotSelf</v>
          </cell>
        </row>
        <row r="228">
          <cell r="H228" t="str">
            <v>NotSelf</v>
          </cell>
        </row>
        <row r="229">
          <cell r="H229" t="str">
            <v>NotSelf</v>
          </cell>
        </row>
        <row r="230">
          <cell r="H230" t="str">
            <v>NotSelf</v>
          </cell>
        </row>
        <row r="231">
          <cell r="H231" t="str">
            <v>NotSelf</v>
          </cell>
        </row>
        <row r="232">
          <cell r="H232" t="str">
            <v>NotSelf</v>
          </cell>
        </row>
        <row r="233">
          <cell r="H233" t="str">
            <v>NotSelf</v>
          </cell>
        </row>
        <row r="234">
          <cell r="H234" t="str">
            <v>NotSelf</v>
          </cell>
        </row>
        <row r="235">
          <cell r="H235" t="str">
            <v>NotSelf</v>
          </cell>
        </row>
        <row r="236">
          <cell r="H236" t="str">
            <v>NotSelf</v>
          </cell>
        </row>
        <row r="237">
          <cell r="H237" t="str">
            <v>NotSelf</v>
          </cell>
        </row>
        <row r="238">
          <cell r="H238" t="str">
            <v>NotSelf</v>
          </cell>
        </row>
        <row r="239">
          <cell r="H239" t="str">
            <v>NotSelf</v>
          </cell>
        </row>
        <row r="240">
          <cell r="H240" t="str">
            <v>NotSelf</v>
          </cell>
        </row>
        <row r="241">
          <cell r="H241" t="str">
            <v>NotSelf</v>
          </cell>
        </row>
        <row r="242">
          <cell r="H242" t="str">
            <v>NotSelf</v>
          </cell>
        </row>
        <row r="243">
          <cell r="H243" t="str">
            <v>NotSelf</v>
          </cell>
        </row>
        <row r="244">
          <cell r="H244" t="str">
            <v>NotSelf</v>
          </cell>
        </row>
        <row r="245">
          <cell r="H245" t="str">
            <v>NotSelf</v>
          </cell>
        </row>
        <row r="246">
          <cell r="H246" t="str">
            <v>NotSelf</v>
          </cell>
        </row>
        <row r="247">
          <cell r="H247" t="str">
            <v>NotSelf</v>
          </cell>
        </row>
        <row r="248">
          <cell r="H248" t="str">
            <v>NotSelf</v>
          </cell>
        </row>
        <row r="249">
          <cell r="H249" t="str">
            <v>NotSelf</v>
          </cell>
        </row>
        <row r="250">
          <cell r="H250" t="str">
            <v>NotSelf</v>
          </cell>
        </row>
        <row r="251">
          <cell r="H251" t="str">
            <v>NotSelf</v>
          </cell>
        </row>
        <row r="252">
          <cell r="H252" t="str">
            <v>NotSelf</v>
          </cell>
        </row>
        <row r="253">
          <cell r="H253" t="str">
            <v>NotSelf</v>
          </cell>
        </row>
        <row r="254">
          <cell r="H254" t="str">
            <v>NotSelf</v>
          </cell>
        </row>
        <row r="255">
          <cell r="H255" t="str">
            <v>NotSelf</v>
          </cell>
        </row>
        <row r="256">
          <cell r="H256" t="str">
            <v>NotSelf</v>
          </cell>
        </row>
        <row r="257">
          <cell r="H257" t="str">
            <v>NotSelf</v>
          </cell>
        </row>
        <row r="258">
          <cell r="H258" t="str">
            <v>NotSelf</v>
          </cell>
        </row>
        <row r="259">
          <cell r="H259" t="str">
            <v>NotSelf</v>
          </cell>
        </row>
        <row r="260">
          <cell r="H260" t="str">
            <v>NotSelf</v>
          </cell>
        </row>
        <row r="261">
          <cell r="H261" t="str">
            <v>NotSelf</v>
          </cell>
        </row>
        <row r="262">
          <cell r="H262" t="str">
            <v>NotSelf</v>
          </cell>
        </row>
        <row r="263">
          <cell r="H263" t="str">
            <v>NotSelf</v>
          </cell>
        </row>
        <row r="264">
          <cell r="H264" t="str">
            <v>NotSelf</v>
          </cell>
        </row>
        <row r="265">
          <cell r="H265" t="str">
            <v>NotSelf</v>
          </cell>
        </row>
        <row r="266">
          <cell r="H266" t="str">
            <v>NotSelf</v>
          </cell>
        </row>
        <row r="267">
          <cell r="H267" t="str">
            <v>NotSelf</v>
          </cell>
        </row>
        <row r="268">
          <cell r="H268" t="str">
            <v>NotSelf</v>
          </cell>
        </row>
        <row r="269">
          <cell r="H269" t="str">
            <v>NotSelf</v>
          </cell>
        </row>
        <row r="270">
          <cell r="H270" t="str">
            <v>NotSelf</v>
          </cell>
        </row>
        <row r="271">
          <cell r="H271" t="str">
            <v>NotSelf</v>
          </cell>
        </row>
        <row r="272">
          <cell r="H272" t="str">
            <v>NotSelf</v>
          </cell>
        </row>
        <row r="273">
          <cell r="H273" t="str">
            <v>NotSelf</v>
          </cell>
        </row>
        <row r="274">
          <cell r="H274" t="str">
            <v>NotSelf</v>
          </cell>
        </row>
        <row r="275">
          <cell r="H275" t="str">
            <v>NotSelf</v>
          </cell>
        </row>
        <row r="276">
          <cell r="H276" t="str">
            <v>NotSelf</v>
          </cell>
        </row>
        <row r="277">
          <cell r="H277" t="str">
            <v>NotSelf</v>
          </cell>
        </row>
        <row r="278">
          <cell r="H278" t="str">
            <v>NotSelf</v>
          </cell>
        </row>
        <row r="279">
          <cell r="H279" t="str">
            <v>NotSelf</v>
          </cell>
        </row>
        <row r="280">
          <cell r="H280" t="str">
            <v>NotSelf</v>
          </cell>
        </row>
        <row r="281">
          <cell r="H281" t="str">
            <v>NotSelf</v>
          </cell>
        </row>
        <row r="282">
          <cell r="H282" t="str">
            <v>NotSelf</v>
          </cell>
        </row>
        <row r="283">
          <cell r="H283" t="str">
            <v>NotSelf</v>
          </cell>
        </row>
        <row r="284">
          <cell r="H284" t="str">
            <v>NotSelf</v>
          </cell>
        </row>
        <row r="285">
          <cell r="H285" t="str">
            <v>NotSelf</v>
          </cell>
        </row>
        <row r="286">
          <cell r="H286" t="str">
            <v>NotSelf</v>
          </cell>
        </row>
        <row r="287">
          <cell r="H287" t="str">
            <v>NotSelf</v>
          </cell>
        </row>
        <row r="288">
          <cell r="H288" t="str">
            <v>NotSelf</v>
          </cell>
        </row>
        <row r="289">
          <cell r="H289" t="str">
            <v>NotSelf</v>
          </cell>
        </row>
        <row r="290">
          <cell r="H290" t="str">
            <v>NotSelf</v>
          </cell>
        </row>
        <row r="291">
          <cell r="H291" t="str">
            <v>NotSelf</v>
          </cell>
        </row>
        <row r="292">
          <cell r="H292" t="str">
            <v>NotSelf</v>
          </cell>
        </row>
        <row r="293">
          <cell r="H293" t="str">
            <v>NotSelf</v>
          </cell>
        </row>
        <row r="294">
          <cell r="H294" t="str">
            <v>NotSelf</v>
          </cell>
        </row>
        <row r="295">
          <cell r="H295" t="str">
            <v>NotSelf</v>
          </cell>
        </row>
        <row r="296">
          <cell r="H296" t="str">
            <v>NotSelf</v>
          </cell>
        </row>
        <row r="297">
          <cell r="H297" t="str">
            <v>NotSelf</v>
          </cell>
        </row>
        <row r="298">
          <cell r="H298" t="str">
            <v>NotSelf</v>
          </cell>
        </row>
        <row r="299">
          <cell r="H299" t="str">
            <v>NotSelf</v>
          </cell>
        </row>
        <row r="300">
          <cell r="H300" t="str">
            <v>NotSelf</v>
          </cell>
        </row>
        <row r="301">
          <cell r="H301" t="str">
            <v>NotSelf</v>
          </cell>
        </row>
        <row r="302">
          <cell r="H302" t="str">
            <v>NotSelf</v>
          </cell>
        </row>
        <row r="303">
          <cell r="H303" t="str">
            <v>NotSelf</v>
          </cell>
        </row>
        <row r="304">
          <cell r="H304" t="str">
            <v>NotSelf</v>
          </cell>
        </row>
        <row r="305">
          <cell r="H305" t="str">
            <v>NotSelf</v>
          </cell>
        </row>
        <row r="306">
          <cell r="H306" t="str">
            <v>NotSelf</v>
          </cell>
        </row>
        <row r="307">
          <cell r="H307" t="str">
            <v>NotSelf</v>
          </cell>
        </row>
        <row r="308">
          <cell r="H308" t="str">
            <v>NotSelf</v>
          </cell>
        </row>
        <row r="309">
          <cell r="H309" t="str">
            <v>NotSelf</v>
          </cell>
        </row>
        <row r="310">
          <cell r="H310" t="str">
            <v>NotSelf</v>
          </cell>
        </row>
        <row r="311">
          <cell r="H311" t="str">
            <v>NotSelf</v>
          </cell>
        </row>
        <row r="312">
          <cell r="H312" t="str">
            <v>NotSelf</v>
          </cell>
        </row>
        <row r="313">
          <cell r="H313" t="str">
            <v>NotSelf</v>
          </cell>
        </row>
        <row r="314">
          <cell r="H314" t="str">
            <v>NotSelf</v>
          </cell>
        </row>
        <row r="315">
          <cell r="H315" t="str">
            <v>NotSelf</v>
          </cell>
        </row>
        <row r="316">
          <cell r="H316" t="str">
            <v>NotSelf</v>
          </cell>
        </row>
        <row r="317">
          <cell r="H317" t="str">
            <v>NotSelf</v>
          </cell>
        </row>
        <row r="318">
          <cell r="H318" t="str">
            <v>NotSelf</v>
          </cell>
        </row>
        <row r="319">
          <cell r="H319" t="str">
            <v>NotSelf</v>
          </cell>
        </row>
        <row r="320">
          <cell r="H320" t="str">
            <v>NotSelf</v>
          </cell>
        </row>
        <row r="321">
          <cell r="H321" t="str">
            <v>NotSelf</v>
          </cell>
        </row>
        <row r="322">
          <cell r="H322" t="str">
            <v>NotSelf</v>
          </cell>
        </row>
        <row r="323">
          <cell r="H323" t="str">
            <v>NotSelf</v>
          </cell>
        </row>
        <row r="324">
          <cell r="H324" t="str">
            <v>NotSelf</v>
          </cell>
        </row>
        <row r="325">
          <cell r="H325" t="str">
            <v>NotSelf</v>
          </cell>
        </row>
        <row r="326">
          <cell r="H326" t="str">
            <v>NotSelf</v>
          </cell>
        </row>
        <row r="327">
          <cell r="H327" t="str">
            <v>NotSelf</v>
          </cell>
        </row>
        <row r="328">
          <cell r="H328" t="str">
            <v>NotSelf</v>
          </cell>
        </row>
        <row r="329">
          <cell r="H329" t="str">
            <v>NotSelf</v>
          </cell>
        </row>
        <row r="330">
          <cell r="H330" t="str">
            <v>NotSelf</v>
          </cell>
        </row>
        <row r="331">
          <cell r="H331" t="str">
            <v>NotSelf</v>
          </cell>
        </row>
        <row r="332">
          <cell r="H332" t="str">
            <v>NotSelf</v>
          </cell>
        </row>
        <row r="333">
          <cell r="H333" t="str">
            <v>NotSelf</v>
          </cell>
        </row>
        <row r="334">
          <cell r="H334" t="str">
            <v>NotSelf</v>
          </cell>
        </row>
        <row r="335">
          <cell r="H335" t="str">
            <v>NotSelf</v>
          </cell>
        </row>
        <row r="336">
          <cell r="H336" t="str">
            <v>NotSelf</v>
          </cell>
        </row>
        <row r="337">
          <cell r="H337" t="str">
            <v>NotSelf</v>
          </cell>
        </row>
        <row r="338">
          <cell r="H338" t="str">
            <v>NotSelf</v>
          </cell>
        </row>
        <row r="339">
          <cell r="H339" t="str">
            <v>NotSelf</v>
          </cell>
        </row>
        <row r="340">
          <cell r="H340" t="str">
            <v>NotSelf</v>
          </cell>
        </row>
        <row r="341">
          <cell r="H341" t="str">
            <v>NotSelf</v>
          </cell>
        </row>
        <row r="342">
          <cell r="H342" t="str">
            <v>NotSelf</v>
          </cell>
        </row>
        <row r="343">
          <cell r="H343" t="str">
            <v>NotSelf</v>
          </cell>
        </row>
        <row r="344">
          <cell r="H344" t="str">
            <v>NotSelf</v>
          </cell>
        </row>
        <row r="345">
          <cell r="H345" t="str">
            <v>NotSelf</v>
          </cell>
        </row>
        <row r="346">
          <cell r="H346" t="str">
            <v>NotSelf</v>
          </cell>
        </row>
        <row r="347">
          <cell r="H347" t="str">
            <v>NotSelf</v>
          </cell>
        </row>
        <row r="348">
          <cell r="H348" t="str">
            <v>NotSelf</v>
          </cell>
        </row>
        <row r="349">
          <cell r="H349" t="str">
            <v>NotSelf</v>
          </cell>
        </row>
        <row r="350">
          <cell r="H350" t="str">
            <v>NotSelf</v>
          </cell>
        </row>
        <row r="351">
          <cell r="H351" t="str">
            <v>NotSelf</v>
          </cell>
        </row>
        <row r="352">
          <cell r="H352" t="str">
            <v>NotSelf</v>
          </cell>
        </row>
        <row r="353">
          <cell r="H353" t="str">
            <v>NotSelf</v>
          </cell>
        </row>
        <row r="354">
          <cell r="H354" t="str">
            <v>NotSelf</v>
          </cell>
        </row>
        <row r="355">
          <cell r="H355" t="str">
            <v>NotSelf</v>
          </cell>
        </row>
        <row r="356">
          <cell r="H356" t="str">
            <v>NotSelf</v>
          </cell>
        </row>
        <row r="357">
          <cell r="H357" t="str">
            <v>NotSelf</v>
          </cell>
        </row>
        <row r="358">
          <cell r="H358" t="str">
            <v>NotSelf</v>
          </cell>
        </row>
        <row r="359">
          <cell r="H359" t="str">
            <v>NotSelf</v>
          </cell>
        </row>
        <row r="360">
          <cell r="H360" t="str">
            <v>NotSelf</v>
          </cell>
        </row>
        <row r="361">
          <cell r="H361" t="str">
            <v>NotSelf</v>
          </cell>
        </row>
        <row r="362">
          <cell r="H362" t="str">
            <v>NotSelf</v>
          </cell>
        </row>
        <row r="363">
          <cell r="H363" t="str">
            <v>NotSelf</v>
          </cell>
        </row>
        <row r="364">
          <cell r="H364" t="str">
            <v>NotSelf</v>
          </cell>
        </row>
        <row r="365">
          <cell r="H365" t="str">
            <v>NotSelf</v>
          </cell>
        </row>
        <row r="366">
          <cell r="H366" t="str">
            <v>NotSelf</v>
          </cell>
        </row>
        <row r="367">
          <cell r="H367" t="str">
            <v>NotSelf</v>
          </cell>
        </row>
        <row r="368">
          <cell r="H368" t="str">
            <v>NotSelf</v>
          </cell>
        </row>
        <row r="369">
          <cell r="H369" t="str">
            <v>NotSelf</v>
          </cell>
        </row>
        <row r="370">
          <cell r="H370" t="str">
            <v>NotSelf</v>
          </cell>
        </row>
        <row r="371">
          <cell r="H371" t="str">
            <v>NotSelf</v>
          </cell>
        </row>
        <row r="372">
          <cell r="H372" t="str">
            <v>NotSelf</v>
          </cell>
        </row>
        <row r="373">
          <cell r="H373" t="str">
            <v>NotSelf</v>
          </cell>
        </row>
        <row r="374">
          <cell r="H374" t="str">
            <v>NotSelf</v>
          </cell>
        </row>
        <row r="375">
          <cell r="H375" t="str">
            <v>NotSelf</v>
          </cell>
        </row>
        <row r="376">
          <cell r="H376" t="str">
            <v>NotSelf</v>
          </cell>
        </row>
        <row r="377">
          <cell r="H377" t="str">
            <v>NotSelf</v>
          </cell>
        </row>
        <row r="378">
          <cell r="H378" t="str">
            <v>NotSelf</v>
          </cell>
        </row>
        <row r="379">
          <cell r="H379" t="str">
            <v>NotSelf</v>
          </cell>
        </row>
        <row r="380">
          <cell r="H380" t="str">
            <v>NotSelf</v>
          </cell>
        </row>
        <row r="381">
          <cell r="H381" t="str">
            <v>NotSelf</v>
          </cell>
        </row>
        <row r="382">
          <cell r="H382" t="str">
            <v>NotSelf</v>
          </cell>
        </row>
        <row r="383">
          <cell r="H383" t="str">
            <v>NotSelf</v>
          </cell>
        </row>
        <row r="384">
          <cell r="H384" t="str">
            <v>NotSelf</v>
          </cell>
        </row>
        <row r="385">
          <cell r="H385" t="str">
            <v>NotSelf</v>
          </cell>
        </row>
        <row r="386">
          <cell r="H386" t="str">
            <v>NotSelf</v>
          </cell>
        </row>
        <row r="387">
          <cell r="H387" t="str">
            <v>NotSelf</v>
          </cell>
        </row>
        <row r="388">
          <cell r="H388" t="str">
            <v>NotSelf</v>
          </cell>
        </row>
        <row r="389">
          <cell r="H389" t="str">
            <v>NotSelf</v>
          </cell>
        </row>
        <row r="390">
          <cell r="H390" t="str">
            <v>NotSelf</v>
          </cell>
        </row>
        <row r="391">
          <cell r="H391" t="str">
            <v>NotSelf</v>
          </cell>
        </row>
        <row r="392">
          <cell r="H392" t="str">
            <v>NotSelf</v>
          </cell>
        </row>
        <row r="393">
          <cell r="H393" t="str">
            <v>NotSelf</v>
          </cell>
        </row>
        <row r="394">
          <cell r="H394" t="str">
            <v>NotSelf</v>
          </cell>
        </row>
        <row r="395">
          <cell r="H395" t="str">
            <v>NotSelf</v>
          </cell>
        </row>
        <row r="396">
          <cell r="H396" t="str">
            <v>NotSelf</v>
          </cell>
        </row>
        <row r="397">
          <cell r="H397" t="str">
            <v>NotSelf</v>
          </cell>
        </row>
        <row r="398">
          <cell r="H398" t="str">
            <v>NotSelf</v>
          </cell>
        </row>
        <row r="399">
          <cell r="H399" t="str">
            <v>NotSelf</v>
          </cell>
        </row>
        <row r="400">
          <cell r="H400" t="str">
            <v>NotSelf</v>
          </cell>
        </row>
        <row r="401">
          <cell r="H401" t="str">
            <v>NotSelf</v>
          </cell>
        </row>
        <row r="402">
          <cell r="H402" t="str">
            <v>NotSelf</v>
          </cell>
        </row>
        <row r="403">
          <cell r="H403" t="str">
            <v>NotSelf</v>
          </cell>
        </row>
        <row r="404">
          <cell r="H404" t="str">
            <v>NotSelf</v>
          </cell>
        </row>
        <row r="405">
          <cell r="H405" t="str">
            <v>NotSelf</v>
          </cell>
        </row>
        <row r="406">
          <cell r="H406" t="str">
            <v>NotSelf</v>
          </cell>
        </row>
        <row r="407">
          <cell r="H407" t="str">
            <v>NotSelf</v>
          </cell>
        </row>
        <row r="408">
          <cell r="H408" t="str">
            <v>NotSelf</v>
          </cell>
        </row>
        <row r="409">
          <cell r="H409" t="str">
            <v>NotSelf</v>
          </cell>
        </row>
        <row r="410">
          <cell r="H410" t="str">
            <v>NotSelf</v>
          </cell>
        </row>
        <row r="411">
          <cell r="H411" t="str">
            <v>NotSelf</v>
          </cell>
        </row>
        <row r="412">
          <cell r="H412" t="str">
            <v>NotSelf</v>
          </cell>
        </row>
        <row r="413">
          <cell r="H413" t="str">
            <v>NotSelf</v>
          </cell>
        </row>
        <row r="414">
          <cell r="H414" t="str">
            <v>NotSelf</v>
          </cell>
        </row>
        <row r="415">
          <cell r="H415" t="str">
            <v>NotSelf</v>
          </cell>
        </row>
        <row r="416">
          <cell r="H416" t="str">
            <v>NotSelf</v>
          </cell>
        </row>
        <row r="417">
          <cell r="H417" t="str">
            <v>NotSelf</v>
          </cell>
        </row>
        <row r="418">
          <cell r="H418" t="str">
            <v>NotSelf</v>
          </cell>
        </row>
        <row r="419">
          <cell r="H419" t="str">
            <v>NotSelf</v>
          </cell>
        </row>
        <row r="420">
          <cell r="H420" t="str">
            <v>NotSelf</v>
          </cell>
        </row>
        <row r="421">
          <cell r="H421" t="str">
            <v>NotSelf</v>
          </cell>
        </row>
        <row r="422">
          <cell r="H422" t="str">
            <v>NotSelf</v>
          </cell>
        </row>
        <row r="423">
          <cell r="H423" t="str">
            <v>NotSelf</v>
          </cell>
        </row>
        <row r="424">
          <cell r="H424" t="str">
            <v>NotSelf</v>
          </cell>
        </row>
        <row r="425">
          <cell r="H425" t="str">
            <v>NotSelf</v>
          </cell>
        </row>
        <row r="426">
          <cell r="H426" t="str">
            <v>NotSelf</v>
          </cell>
        </row>
        <row r="427">
          <cell r="H427" t="str">
            <v>NotSelf</v>
          </cell>
        </row>
        <row r="428">
          <cell r="H428" t="str">
            <v>NotSelf</v>
          </cell>
        </row>
        <row r="429">
          <cell r="H429" t="str">
            <v>NotSelf</v>
          </cell>
        </row>
        <row r="430">
          <cell r="H430" t="str">
            <v>NotSelf</v>
          </cell>
        </row>
        <row r="431">
          <cell r="H431" t="str">
            <v>NotSelf</v>
          </cell>
        </row>
        <row r="432">
          <cell r="H432" t="str">
            <v>NotSelf</v>
          </cell>
        </row>
        <row r="433">
          <cell r="H433" t="str">
            <v>NotSelf</v>
          </cell>
        </row>
        <row r="434">
          <cell r="H434" t="str">
            <v>NotSelf</v>
          </cell>
        </row>
        <row r="435">
          <cell r="H435" t="str">
            <v>NotSelf</v>
          </cell>
        </row>
        <row r="436">
          <cell r="H436" t="str">
            <v>NotSelf</v>
          </cell>
        </row>
        <row r="437">
          <cell r="H437" t="str">
            <v>NotSelf</v>
          </cell>
        </row>
        <row r="438">
          <cell r="H438" t="str">
            <v>NotSelf</v>
          </cell>
        </row>
        <row r="439">
          <cell r="H439" t="str">
            <v>NotSelf</v>
          </cell>
        </row>
        <row r="440">
          <cell r="H440" t="str">
            <v>NotSelf</v>
          </cell>
        </row>
        <row r="441">
          <cell r="H441" t="str">
            <v>NotSelf</v>
          </cell>
        </row>
        <row r="442">
          <cell r="H442" t="str">
            <v>NotSelf</v>
          </cell>
        </row>
        <row r="443">
          <cell r="H443" t="str">
            <v>NotSelf</v>
          </cell>
        </row>
        <row r="444">
          <cell r="H444" t="str">
            <v>NotSelf</v>
          </cell>
        </row>
        <row r="445">
          <cell r="H445" t="str">
            <v>NotSelf</v>
          </cell>
        </row>
        <row r="446">
          <cell r="H446" t="str">
            <v>NotSelf</v>
          </cell>
        </row>
        <row r="447">
          <cell r="H447" t="str">
            <v>NotSelf</v>
          </cell>
        </row>
        <row r="448">
          <cell r="H448" t="str">
            <v>NotSelf</v>
          </cell>
        </row>
        <row r="449">
          <cell r="H449" t="str">
            <v>NotSelf</v>
          </cell>
        </row>
        <row r="450">
          <cell r="H450" t="str">
            <v>NotSelf</v>
          </cell>
        </row>
        <row r="451">
          <cell r="H451" t="str">
            <v>NotSelf</v>
          </cell>
        </row>
        <row r="452">
          <cell r="H452" t="str">
            <v>NotSelf</v>
          </cell>
        </row>
        <row r="453">
          <cell r="H453" t="str">
            <v>NotSelf</v>
          </cell>
        </row>
        <row r="454">
          <cell r="H454" t="str">
            <v>NotSelf</v>
          </cell>
        </row>
        <row r="455">
          <cell r="H455" t="str">
            <v>NotSelf</v>
          </cell>
        </row>
        <row r="456">
          <cell r="H456" t="str">
            <v>NotSelf</v>
          </cell>
        </row>
        <row r="457">
          <cell r="H457" t="str">
            <v>NotSelf</v>
          </cell>
        </row>
        <row r="458">
          <cell r="H458" t="str">
            <v>NotSelf</v>
          </cell>
        </row>
        <row r="459">
          <cell r="H459" t="str">
            <v>NotSelf</v>
          </cell>
        </row>
        <row r="460">
          <cell r="H460" t="str">
            <v>NotSelf</v>
          </cell>
        </row>
        <row r="461">
          <cell r="H461" t="str">
            <v>NotSelf</v>
          </cell>
        </row>
        <row r="462">
          <cell r="H462" t="str">
            <v>NotSelf</v>
          </cell>
        </row>
        <row r="463">
          <cell r="H463" t="str">
            <v>NotSelf</v>
          </cell>
        </row>
        <row r="464">
          <cell r="H464" t="str">
            <v>NotSelf</v>
          </cell>
        </row>
        <row r="465">
          <cell r="H465" t="str">
            <v>NotSelf</v>
          </cell>
        </row>
        <row r="466">
          <cell r="H466" t="str">
            <v>NotSelf</v>
          </cell>
        </row>
        <row r="467">
          <cell r="H467" t="str">
            <v>NotSelf</v>
          </cell>
        </row>
        <row r="468">
          <cell r="H468" t="str">
            <v>NotSelf</v>
          </cell>
        </row>
        <row r="469">
          <cell r="H469" t="str">
            <v>NotSelf</v>
          </cell>
        </row>
        <row r="470">
          <cell r="H470" t="str">
            <v>NotSelf</v>
          </cell>
        </row>
        <row r="471">
          <cell r="H471" t="str">
            <v>NotSelf</v>
          </cell>
        </row>
        <row r="472">
          <cell r="H472" t="str">
            <v>NotSelf</v>
          </cell>
        </row>
        <row r="473">
          <cell r="H473" t="str">
            <v>NotSelf</v>
          </cell>
        </row>
        <row r="474">
          <cell r="H474" t="str">
            <v>NotSelf</v>
          </cell>
        </row>
        <row r="475">
          <cell r="H475" t="str">
            <v>NotSelf</v>
          </cell>
        </row>
        <row r="476">
          <cell r="H476" t="str">
            <v>NotSelf</v>
          </cell>
        </row>
        <row r="477">
          <cell r="H477" t="str">
            <v>NotSelf</v>
          </cell>
        </row>
        <row r="478">
          <cell r="H478" t="str">
            <v>NotSelf</v>
          </cell>
        </row>
        <row r="479">
          <cell r="H479" t="str">
            <v>NotSelf</v>
          </cell>
        </row>
        <row r="480">
          <cell r="H480" t="str">
            <v>NotSelf</v>
          </cell>
        </row>
        <row r="481">
          <cell r="H481" t="str">
            <v>NotSelf</v>
          </cell>
        </row>
        <row r="482">
          <cell r="H482" t="str">
            <v>NotSelf</v>
          </cell>
        </row>
        <row r="483">
          <cell r="H483" t="str">
            <v>NotSelf</v>
          </cell>
        </row>
        <row r="484">
          <cell r="H484" t="str">
            <v>NotSelf</v>
          </cell>
        </row>
        <row r="485">
          <cell r="H485" t="str">
            <v>NotSelf</v>
          </cell>
        </row>
        <row r="486">
          <cell r="H486" t="str">
            <v>NotSelf</v>
          </cell>
        </row>
        <row r="487">
          <cell r="H487" t="str">
            <v>NotSelf</v>
          </cell>
        </row>
        <row r="488">
          <cell r="H488" t="str">
            <v>NotSelf</v>
          </cell>
        </row>
        <row r="489">
          <cell r="H489" t="str">
            <v>NotSelf</v>
          </cell>
        </row>
        <row r="490">
          <cell r="H490" t="str">
            <v>NotSelf</v>
          </cell>
        </row>
        <row r="491">
          <cell r="H491" t="str">
            <v>NotSelf</v>
          </cell>
        </row>
        <row r="492">
          <cell r="H492" t="str">
            <v>NotSelf</v>
          </cell>
        </row>
        <row r="493">
          <cell r="H493" t="str">
            <v>NotSelf</v>
          </cell>
        </row>
        <row r="494">
          <cell r="H494" t="str">
            <v>NotSelf</v>
          </cell>
        </row>
        <row r="495">
          <cell r="H495" t="str">
            <v>NotSelf</v>
          </cell>
        </row>
        <row r="496">
          <cell r="H496" t="str">
            <v>NotSelf</v>
          </cell>
        </row>
        <row r="497">
          <cell r="H497" t="str">
            <v>NotSelf</v>
          </cell>
        </row>
        <row r="498">
          <cell r="H498" t="str">
            <v>NotSelf</v>
          </cell>
        </row>
        <row r="499">
          <cell r="H499" t="str">
            <v>NotSelf</v>
          </cell>
        </row>
        <row r="500">
          <cell r="H500" t="str">
            <v>NotSelf</v>
          </cell>
        </row>
        <row r="501">
          <cell r="H501" t="str">
            <v>NotSelf</v>
          </cell>
        </row>
        <row r="502">
          <cell r="H502" t="str">
            <v>NotSelf</v>
          </cell>
        </row>
        <row r="503">
          <cell r="H503" t="str">
            <v>NotSelf</v>
          </cell>
        </row>
        <row r="504">
          <cell r="H504" t="str">
            <v>NotSelf</v>
          </cell>
        </row>
        <row r="505">
          <cell r="H505" t="str">
            <v>NotSelf</v>
          </cell>
        </row>
        <row r="506">
          <cell r="H506" t="str">
            <v>NotSelf</v>
          </cell>
        </row>
        <row r="507">
          <cell r="H507" t="str">
            <v>NotSelf</v>
          </cell>
        </row>
        <row r="508">
          <cell r="H508" t="str">
            <v>NotSelf</v>
          </cell>
        </row>
        <row r="509">
          <cell r="H509" t="str">
            <v>NotSelf</v>
          </cell>
        </row>
        <row r="510">
          <cell r="H510" t="str">
            <v>NotSelf</v>
          </cell>
        </row>
        <row r="511">
          <cell r="H511" t="str">
            <v>NotSelf</v>
          </cell>
        </row>
        <row r="512">
          <cell r="H512" t="str">
            <v>NotSelf</v>
          </cell>
        </row>
        <row r="513">
          <cell r="H513" t="str">
            <v>NotSelf</v>
          </cell>
        </row>
        <row r="514">
          <cell r="H514" t="str">
            <v>NotSelf</v>
          </cell>
        </row>
        <row r="515">
          <cell r="H515" t="str">
            <v>NotSelf</v>
          </cell>
        </row>
        <row r="516">
          <cell r="H516" t="str">
            <v>NotSelf</v>
          </cell>
        </row>
        <row r="517">
          <cell r="H517" t="str">
            <v>NotSelf</v>
          </cell>
        </row>
        <row r="518">
          <cell r="H518" t="str">
            <v>NotSelf</v>
          </cell>
        </row>
        <row r="519">
          <cell r="H519" t="str">
            <v>NotSelf</v>
          </cell>
        </row>
        <row r="520">
          <cell r="H520" t="str">
            <v>NotSelf</v>
          </cell>
        </row>
        <row r="521">
          <cell r="H521" t="str">
            <v>NotSelf</v>
          </cell>
        </row>
        <row r="522">
          <cell r="H522" t="str">
            <v>NotSelf</v>
          </cell>
        </row>
        <row r="523">
          <cell r="H523" t="str">
            <v>NotSelf</v>
          </cell>
        </row>
        <row r="524">
          <cell r="H524" t="str">
            <v>NotSelf</v>
          </cell>
        </row>
        <row r="525">
          <cell r="H525" t="str">
            <v>NotSelf</v>
          </cell>
        </row>
        <row r="526">
          <cell r="H526" t="str">
            <v>NotSelf</v>
          </cell>
        </row>
        <row r="527">
          <cell r="H527" t="str">
            <v>NotSelf</v>
          </cell>
        </row>
        <row r="528">
          <cell r="H528" t="str">
            <v>NotSelf</v>
          </cell>
        </row>
        <row r="529">
          <cell r="H529" t="str">
            <v>NotSelf</v>
          </cell>
        </row>
        <row r="530">
          <cell r="H530" t="str">
            <v>NotSelf</v>
          </cell>
        </row>
        <row r="531">
          <cell r="H531" t="str">
            <v>NotSelf</v>
          </cell>
        </row>
        <row r="532">
          <cell r="H532" t="str">
            <v>NotSelf</v>
          </cell>
        </row>
        <row r="533">
          <cell r="H533" t="str">
            <v>NotSelf</v>
          </cell>
        </row>
        <row r="534">
          <cell r="H534" t="str">
            <v>NotSelf</v>
          </cell>
        </row>
        <row r="535">
          <cell r="H535" t="str">
            <v>NotSelf</v>
          </cell>
        </row>
        <row r="536">
          <cell r="H536" t="str">
            <v>NotSelf</v>
          </cell>
        </row>
        <row r="537">
          <cell r="H537" t="str">
            <v>NotSelf</v>
          </cell>
        </row>
        <row r="538">
          <cell r="H538" t="str">
            <v>NotSelf</v>
          </cell>
        </row>
        <row r="539">
          <cell r="H539" t="str">
            <v>NotSelf</v>
          </cell>
        </row>
        <row r="540">
          <cell r="H540" t="str">
            <v>NotSelf</v>
          </cell>
        </row>
        <row r="541">
          <cell r="H541" t="str">
            <v>NotSelf</v>
          </cell>
        </row>
        <row r="542">
          <cell r="H542" t="str">
            <v>NotSelf</v>
          </cell>
        </row>
        <row r="543">
          <cell r="H543" t="str">
            <v>NotSelf</v>
          </cell>
        </row>
        <row r="544">
          <cell r="H544" t="str">
            <v>NotSelf</v>
          </cell>
        </row>
        <row r="545">
          <cell r="H545" t="str">
            <v>NotSelf</v>
          </cell>
        </row>
        <row r="546">
          <cell r="H546" t="str">
            <v>NotSelf</v>
          </cell>
        </row>
        <row r="547">
          <cell r="H547" t="str">
            <v>NotSelf</v>
          </cell>
        </row>
        <row r="548">
          <cell r="H548" t="str">
            <v>NotSelf</v>
          </cell>
        </row>
        <row r="549">
          <cell r="H549" t="str">
            <v>NotSelf</v>
          </cell>
        </row>
        <row r="550">
          <cell r="H550" t="str">
            <v>NotSelf</v>
          </cell>
        </row>
        <row r="551">
          <cell r="H551" t="str">
            <v>NotSelf</v>
          </cell>
        </row>
        <row r="552">
          <cell r="H552" t="str">
            <v>NotSelf</v>
          </cell>
        </row>
        <row r="553">
          <cell r="H553" t="str">
            <v>NotSelf</v>
          </cell>
        </row>
        <row r="554">
          <cell r="H554" t="str">
            <v>NotSelf</v>
          </cell>
        </row>
        <row r="555">
          <cell r="H555" t="str">
            <v>NotSelf</v>
          </cell>
        </row>
        <row r="556">
          <cell r="H556" t="str">
            <v>Self</v>
          </cell>
        </row>
        <row r="557">
          <cell r="H557" t="str">
            <v>Self</v>
          </cell>
        </row>
        <row r="558">
          <cell r="H558" t="str">
            <v>Self</v>
          </cell>
        </row>
        <row r="559">
          <cell r="H559" t="str">
            <v>Self</v>
          </cell>
        </row>
        <row r="560">
          <cell r="H560" t="str">
            <v>Self</v>
          </cell>
        </row>
        <row r="561">
          <cell r="H561" t="str">
            <v>Self</v>
          </cell>
        </row>
        <row r="562">
          <cell r="H562" t="str">
            <v>Self</v>
          </cell>
        </row>
        <row r="563">
          <cell r="H563" t="str">
            <v>Self</v>
          </cell>
        </row>
        <row r="564">
          <cell r="H564" t="str">
            <v>Self</v>
          </cell>
        </row>
        <row r="565">
          <cell r="H565" t="str">
            <v>Self</v>
          </cell>
        </row>
        <row r="566">
          <cell r="H566" t="str">
            <v>Self</v>
          </cell>
        </row>
        <row r="567">
          <cell r="H567" t="str">
            <v>Self</v>
          </cell>
        </row>
        <row r="568">
          <cell r="H568" t="str">
            <v>Self</v>
          </cell>
        </row>
        <row r="569">
          <cell r="H569" t="str">
            <v>Self</v>
          </cell>
        </row>
        <row r="570">
          <cell r="H570" t="str">
            <v>Self</v>
          </cell>
        </row>
        <row r="571">
          <cell r="H571" t="str">
            <v>Self</v>
          </cell>
        </row>
        <row r="572">
          <cell r="H572" t="str">
            <v>Self</v>
          </cell>
        </row>
        <row r="573">
          <cell r="H573" t="str">
            <v>Self</v>
          </cell>
        </row>
        <row r="574">
          <cell r="H574" t="str">
            <v>Self</v>
          </cell>
        </row>
        <row r="575">
          <cell r="H575" t="str">
            <v>Self</v>
          </cell>
        </row>
        <row r="576">
          <cell r="H576" t="str">
            <v>Self</v>
          </cell>
        </row>
        <row r="577">
          <cell r="H577" t="str">
            <v>Self</v>
          </cell>
        </row>
        <row r="578">
          <cell r="H578" t="str">
            <v>Self</v>
          </cell>
        </row>
        <row r="579">
          <cell r="H579" t="str">
            <v>Self</v>
          </cell>
        </row>
        <row r="580">
          <cell r="H580" t="str">
            <v>Self</v>
          </cell>
        </row>
        <row r="581">
          <cell r="H581" t="str">
            <v>Self</v>
          </cell>
        </row>
        <row r="582">
          <cell r="H582" t="str">
            <v>Self</v>
          </cell>
        </row>
        <row r="583">
          <cell r="H583" t="str">
            <v>Self</v>
          </cell>
        </row>
        <row r="584">
          <cell r="H584" t="str">
            <v>Self</v>
          </cell>
        </row>
        <row r="585">
          <cell r="H585" t="str">
            <v>Self</v>
          </cell>
        </row>
        <row r="586">
          <cell r="H586" t="str">
            <v>Self</v>
          </cell>
        </row>
        <row r="587">
          <cell r="H587" t="str">
            <v>Self</v>
          </cell>
        </row>
        <row r="588">
          <cell r="H588" t="str">
            <v>Self</v>
          </cell>
        </row>
        <row r="589">
          <cell r="H589" t="str">
            <v>Self</v>
          </cell>
        </row>
        <row r="590">
          <cell r="H590" t="str">
            <v>Self</v>
          </cell>
        </row>
        <row r="591">
          <cell r="H591" t="str">
            <v>Self</v>
          </cell>
        </row>
        <row r="592">
          <cell r="H592" t="str">
            <v>Self</v>
          </cell>
        </row>
        <row r="593">
          <cell r="H593" t="str">
            <v>Self</v>
          </cell>
        </row>
        <row r="594">
          <cell r="H594" t="str">
            <v>Self</v>
          </cell>
        </row>
        <row r="595">
          <cell r="H595" t="str">
            <v>Self</v>
          </cell>
        </row>
        <row r="596">
          <cell r="H596" t="str">
            <v>Self</v>
          </cell>
        </row>
        <row r="597">
          <cell r="H597" t="str">
            <v>Self</v>
          </cell>
        </row>
        <row r="598">
          <cell r="H598" t="str">
            <v>Self</v>
          </cell>
        </row>
        <row r="599">
          <cell r="H599" t="str">
            <v>Self</v>
          </cell>
        </row>
        <row r="600">
          <cell r="H600" t="str">
            <v>Self</v>
          </cell>
        </row>
        <row r="601">
          <cell r="H601" t="str">
            <v>Self</v>
          </cell>
        </row>
        <row r="602">
          <cell r="H602" t="str">
            <v>Self</v>
          </cell>
        </row>
        <row r="603">
          <cell r="H603" t="str">
            <v>Self</v>
          </cell>
        </row>
        <row r="604">
          <cell r="H604" t="str">
            <v>Self</v>
          </cell>
        </row>
        <row r="605">
          <cell r="H605" t="str">
            <v>Self</v>
          </cell>
        </row>
        <row r="606">
          <cell r="H606" t="str">
            <v>Self</v>
          </cell>
        </row>
        <row r="607">
          <cell r="H607" t="str">
            <v>Self</v>
          </cell>
        </row>
        <row r="608">
          <cell r="H608" t="str">
            <v>Self</v>
          </cell>
        </row>
        <row r="609">
          <cell r="H609" t="str">
            <v>Self</v>
          </cell>
        </row>
        <row r="610">
          <cell r="H610" t="str">
            <v>Self</v>
          </cell>
        </row>
        <row r="611">
          <cell r="H611" t="str">
            <v>Self</v>
          </cell>
        </row>
        <row r="612">
          <cell r="H612" t="str">
            <v>Self</v>
          </cell>
        </row>
        <row r="613">
          <cell r="H613" t="str">
            <v>Self</v>
          </cell>
        </row>
        <row r="614">
          <cell r="H614" t="str">
            <v>Self</v>
          </cell>
        </row>
        <row r="615">
          <cell r="H615" t="str">
            <v>Self</v>
          </cell>
        </row>
        <row r="616">
          <cell r="H616" t="str">
            <v>Self</v>
          </cell>
        </row>
        <row r="617">
          <cell r="H617" t="str">
            <v>Self</v>
          </cell>
        </row>
        <row r="618">
          <cell r="H618" t="str">
            <v>Self</v>
          </cell>
        </row>
        <row r="619">
          <cell r="H619" t="str">
            <v>Self</v>
          </cell>
        </row>
        <row r="620">
          <cell r="H620" t="str">
            <v>Self</v>
          </cell>
        </row>
        <row r="621">
          <cell r="H621" t="str">
            <v>Self</v>
          </cell>
        </row>
        <row r="622">
          <cell r="H622" t="str">
            <v>Self</v>
          </cell>
        </row>
        <row r="623">
          <cell r="H623" t="str">
            <v>Self</v>
          </cell>
        </row>
        <row r="624">
          <cell r="H624" t="str">
            <v>Self</v>
          </cell>
        </row>
        <row r="625">
          <cell r="H625" t="str">
            <v>Self</v>
          </cell>
        </row>
        <row r="626">
          <cell r="H626" t="str">
            <v>Self</v>
          </cell>
        </row>
        <row r="627">
          <cell r="H627" t="str">
            <v>Self</v>
          </cell>
        </row>
        <row r="628">
          <cell r="H628" t="str">
            <v>Self</v>
          </cell>
        </row>
        <row r="629">
          <cell r="H629" t="str">
            <v>Self</v>
          </cell>
        </row>
        <row r="630">
          <cell r="H630" t="str">
            <v>Self</v>
          </cell>
        </row>
        <row r="631">
          <cell r="H631" t="str">
            <v>Self</v>
          </cell>
        </row>
        <row r="632">
          <cell r="H632" t="str">
            <v>Self</v>
          </cell>
        </row>
        <row r="633">
          <cell r="H633" t="str">
            <v>Self</v>
          </cell>
        </row>
        <row r="634">
          <cell r="H634" t="str">
            <v>Self</v>
          </cell>
        </row>
        <row r="635">
          <cell r="H635" t="str">
            <v>Self</v>
          </cell>
        </row>
        <row r="636">
          <cell r="H636" t="str">
            <v>Self</v>
          </cell>
        </row>
        <row r="637">
          <cell r="H637" t="str">
            <v>Self</v>
          </cell>
        </row>
        <row r="638">
          <cell r="H638" t="str">
            <v>Self</v>
          </cell>
        </row>
        <row r="639">
          <cell r="H639" t="str">
            <v>Self</v>
          </cell>
        </row>
        <row r="640">
          <cell r="H640" t="str">
            <v>Self</v>
          </cell>
        </row>
        <row r="641">
          <cell r="H641" t="str">
            <v>Self</v>
          </cell>
        </row>
        <row r="642">
          <cell r="H642" t="str">
            <v>Self</v>
          </cell>
        </row>
        <row r="643">
          <cell r="H643" t="str">
            <v>Self</v>
          </cell>
        </row>
        <row r="644">
          <cell r="H644" t="str">
            <v>Self</v>
          </cell>
        </row>
        <row r="645">
          <cell r="H645" t="str">
            <v>Self</v>
          </cell>
        </row>
        <row r="646">
          <cell r="H646" t="str">
            <v>Self</v>
          </cell>
        </row>
        <row r="647">
          <cell r="H647" t="str">
            <v>Self</v>
          </cell>
        </row>
        <row r="648">
          <cell r="H648" t="str">
            <v>Self</v>
          </cell>
        </row>
        <row r="649">
          <cell r="H649" t="str">
            <v>Self</v>
          </cell>
        </row>
        <row r="650">
          <cell r="H650" t="str">
            <v>Self</v>
          </cell>
        </row>
        <row r="651">
          <cell r="H651" t="str">
            <v>Self</v>
          </cell>
        </row>
        <row r="652">
          <cell r="H652" t="str">
            <v>Self</v>
          </cell>
        </row>
        <row r="653">
          <cell r="H653" t="str">
            <v>Self</v>
          </cell>
        </row>
        <row r="654">
          <cell r="H654" t="str">
            <v>Self</v>
          </cell>
        </row>
        <row r="655">
          <cell r="H655" t="str">
            <v>Self</v>
          </cell>
        </row>
        <row r="656">
          <cell r="H656" t="str">
            <v>Self</v>
          </cell>
        </row>
        <row r="657">
          <cell r="H657" t="str">
            <v>Self</v>
          </cell>
        </row>
        <row r="658">
          <cell r="H658" t="str">
            <v>Self</v>
          </cell>
        </row>
        <row r="659">
          <cell r="H659" t="str">
            <v>Self</v>
          </cell>
        </row>
        <row r="660">
          <cell r="H660" t="str">
            <v>Self</v>
          </cell>
        </row>
        <row r="661">
          <cell r="H661" t="str">
            <v>Self</v>
          </cell>
        </row>
        <row r="662">
          <cell r="H662" t="str">
            <v>Self</v>
          </cell>
        </row>
        <row r="663">
          <cell r="H663" t="str">
            <v>Self</v>
          </cell>
        </row>
        <row r="664">
          <cell r="H664" t="str">
            <v>Self</v>
          </cell>
        </row>
        <row r="665">
          <cell r="H665" t="str">
            <v>Self</v>
          </cell>
        </row>
        <row r="666">
          <cell r="H666" t="str">
            <v>Self</v>
          </cell>
        </row>
        <row r="667">
          <cell r="H667" t="str">
            <v>Self</v>
          </cell>
        </row>
        <row r="668">
          <cell r="H668" t="str">
            <v>Self</v>
          </cell>
        </row>
        <row r="669">
          <cell r="H669" t="str">
            <v>Self</v>
          </cell>
        </row>
        <row r="670">
          <cell r="H670" t="str">
            <v>Self</v>
          </cell>
        </row>
        <row r="671">
          <cell r="H671" t="str">
            <v>Self</v>
          </cell>
        </row>
        <row r="672">
          <cell r="H672" t="str">
            <v>Self</v>
          </cell>
        </row>
        <row r="673">
          <cell r="H673" t="str">
            <v>Self</v>
          </cell>
        </row>
        <row r="674">
          <cell r="H674" t="str">
            <v>Self</v>
          </cell>
        </row>
        <row r="675">
          <cell r="H675" t="str">
            <v>Self</v>
          </cell>
        </row>
        <row r="676">
          <cell r="H676" t="str">
            <v>Self</v>
          </cell>
        </row>
        <row r="677">
          <cell r="H677" t="str">
            <v>Self</v>
          </cell>
        </row>
        <row r="678">
          <cell r="H678" t="str">
            <v>Self</v>
          </cell>
        </row>
        <row r="679">
          <cell r="H679" t="str">
            <v>Self</v>
          </cell>
        </row>
        <row r="680">
          <cell r="H680" t="str">
            <v>Self</v>
          </cell>
        </row>
        <row r="681">
          <cell r="H681" t="str">
            <v>Self</v>
          </cell>
        </row>
        <row r="682">
          <cell r="H682" t="str">
            <v>Self</v>
          </cell>
        </row>
        <row r="683">
          <cell r="H683" t="str">
            <v>Self</v>
          </cell>
        </row>
        <row r="684">
          <cell r="H684" t="str">
            <v>Self</v>
          </cell>
        </row>
        <row r="685">
          <cell r="H685" t="str">
            <v>Self</v>
          </cell>
        </row>
        <row r="686">
          <cell r="H686" t="str">
            <v>Self</v>
          </cell>
        </row>
        <row r="687">
          <cell r="H687" t="str">
            <v>Self</v>
          </cell>
        </row>
        <row r="688">
          <cell r="H688" t="str">
            <v>Self</v>
          </cell>
        </row>
        <row r="689">
          <cell r="H689" t="str">
            <v>Self</v>
          </cell>
        </row>
        <row r="690">
          <cell r="H690" t="str">
            <v>Self</v>
          </cell>
        </row>
        <row r="691">
          <cell r="H691" t="str">
            <v>Self</v>
          </cell>
        </row>
        <row r="692">
          <cell r="H692" t="str">
            <v>Self</v>
          </cell>
        </row>
        <row r="693">
          <cell r="H693" t="str">
            <v>Self</v>
          </cell>
        </row>
        <row r="694">
          <cell r="H694" t="str">
            <v>Self</v>
          </cell>
        </row>
        <row r="695">
          <cell r="H695" t="str">
            <v>Self</v>
          </cell>
        </row>
        <row r="696">
          <cell r="H696" t="str">
            <v>Self</v>
          </cell>
        </row>
        <row r="697">
          <cell r="H697" t="str">
            <v>Self</v>
          </cell>
        </row>
        <row r="698">
          <cell r="H698" t="str">
            <v>Self</v>
          </cell>
        </row>
        <row r="699">
          <cell r="H699" t="str">
            <v>Self</v>
          </cell>
        </row>
        <row r="700">
          <cell r="H700" t="str">
            <v>Self</v>
          </cell>
        </row>
        <row r="701">
          <cell r="H701" t="str">
            <v>Self</v>
          </cell>
        </row>
        <row r="702">
          <cell r="H702" t="str">
            <v>Self</v>
          </cell>
        </row>
        <row r="703">
          <cell r="H703" t="str">
            <v>Self</v>
          </cell>
        </row>
        <row r="704">
          <cell r="H704" t="str">
            <v>Self</v>
          </cell>
        </row>
        <row r="705">
          <cell r="H705" t="str">
            <v>Self</v>
          </cell>
        </row>
        <row r="706">
          <cell r="H706" t="str">
            <v>Self</v>
          </cell>
        </row>
        <row r="707">
          <cell r="H707" t="str">
            <v>Self</v>
          </cell>
        </row>
        <row r="708">
          <cell r="H708" t="str">
            <v>Self</v>
          </cell>
        </row>
        <row r="709">
          <cell r="H709" t="str">
            <v>Self</v>
          </cell>
        </row>
        <row r="710">
          <cell r="H710" t="str">
            <v>Self</v>
          </cell>
        </row>
        <row r="711">
          <cell r="H711" t="str">
            <v>Self</v>
          </cell>
        </row>
        <row r="712">
          <cell r="H712" t="str">
            <v>Self</v>
          </cell>
        </row>
        <row r="713">
          <cell r="H713" t="str">
            <v>Self</v>
          </cell>
        </row>
        <row r="714">
          <cell r="H714" t="str">
            <v>Self</v>
          </cell>
        </row>
        <row r="715">
          <cell r="H715" t="str">
            <v>Self</v>
          </cell>
        </row>
        <row r="716">
          <cell r="H716" t="str">
            <v>Self</v>
          </cell>
        </row>
        <row r="717">
          <cell r="H717" t="str">
            <v>Self</v>
          </cell>
        </row>
        <row r="718">
          <cell r="H718" t="str">
            <v>Self</v>
          </cell>
        </row>
        <row r="719">
          <cell r="H719" t="str">
            <v>Self</v>
          </cell>
        </row>
        <row r="720">
          <cell r="H720" t="str">
            <v>Self</v>
          </cell>
        </row>
        <row r="721">
          <cell r="H721" t="str">
            <v>Self</v>
          </cell>
        </row>
        <row r="722">
          <cell r="H722" t="str">
            <v>Self</v>
          </cell>
        </row>
        <row r="723">
          <cell r="H723" t="str">
            <v>Self</v>
          </cell>
        </row>
        <row r="724">
          <cell r="H724" t="str">
            <v>Self</v>
          </cell>
        </row>
        <row r="725">
          <cell r="H725" t="str">
            <v>Self</v>
          </cell>
        </row>
        <row r="726">
          <cell r="H726" t="str">
            <v>Self</v>
          </cell>
        </row>
        <row r="727">
          <cell r="H727" t="str">
            <v>Self</v>
          </cell>
        </row>
        <row r="728">
          <cell r="H728" t="str">
            <v>Self</v>
          </cell>
        </row>
        <row r="729">
          <cell r="H729" t="str">
            <v>Self</v>
          </cell>
        </row>
        <row r="730">
          <cell r="H730" t="str">
            <v>Self</v>
          </cell>
        </row>
        <row r="731">
          <cell r="H731" t="str">
            <v>Self</v>
          </cell>
        </row>
        <row r="732">
          <cell r="H732" t="str">
            <v>Self</v>
          </cell>
        </row>
        <row r="733">
          <cell r="H733" t="str">
            <v>Self</v>
          </cell>
        </row>
        <row r="734">
          <cell r="H734" t="str">
            <v>Self</v>
          </cell>
        </row>
        <row r="735">
          <cell r="H735" t="str">
            <v>Self</v>
          </cell>
        </row>
        <row r="736">
          <cell r="H736" t="str">
            <v>Self</v>
          </cell>
        </row>
        <row r="737">
          <cell r="H737" t="str">
            <v>Self</v>
          </cell>
        </row>
        <row r="738">
          <cell r="H738" t="str">
            <v>Self</v>
          </cell>
        </row>
        <row r="739">
          <cell r="H739" t="str">
            <v>Self</v>
          </cell>
        </row>
        <row r="740">
          <cell r="H740" t="str">
            <v>Self</v>
          </cell>
        </row>
        <row r="741">
          <cell r="H741" t="str">
            <v>Self</v>
          </cell>
        </row>
        <row r="742">
          <cell r="H742" t="str">
            <v>Self</v>
          </cell>
        </row>
        <row r="743">
          <cell r="H743" t="str">
            <v>Self</v>
          </cell>
        </row>
        <row r="744">
          <cell r="H744" t="str">
            <v>Self</v>
          </cell>
        </row>
        <row r="745">
          <cell r="H745" t="str">
            <v>Self</v>
          </cell>
        </row>
        <row r="746">
          <cell r="H746" t="str">
            <v>Self</v>
          </cell>
        </row>
        <row r="747">
          <cell r="H747" t="str">
            <v>Self</v>
          </cell>
        </row>
        <row r="748">
          <cell r="H748" t="str">
            <v>Self</v>
          </cell>
        </row>
        <row r="749">
          <cell r="H749" t="str">
            <v>Self</v>
          </cell>
        </row>
        <row r="750">
          <cell r="H750" t="str">
            <v>Self</v>
          </cell>
        </row>
        <row r="751">
          <cell r="H751" t="str">
            <v>Self</v>
          </cell>
        </row>
        <row r="752">
          <cell r="H752" t="str">
            <v>Self</v>
          </cell>
        </row>
        <row r="753">
          <cell r="H753" t="str">
            <v>Self</v>
          </cell>
        </row>
        <row r="754">
          <cell r="H754" t="str">
            <v>Self</v>
          </cell>
        </row>
        <row r="755">
          <cell r="H755" t="str">
            <v>Self</v>
          </cell>
        </row>
        <row r="756">
          <cell r="H756" t="str">
            <v>Self</v>
          </cell>
        </row>
        <row r="757">
          <cell r="H757" t="str">
            <v>Self</v>
          </cell>
        </row>
        <row r="758">
          <cell r="H758" t="str">
            <v>Self</v>
          </cell>
        </row>
        <row r="759">
          <cell r="H759" t="str">
            <v>Self</v>
          </cell>
        </row>
        <row r="760">
          <cell r="H760" t="str">
            <v>Self</v>
          </cell>
        </row>
        <row r="761">
          <cell r="H761" t="str">
            <v>Self</v>
          </cell>
        </row>
        <row r="762">
          <cell r="H762" t="str">
            <v>Self</v>
          </cell>
        </row>
        <row r="763">
          <cell r="H763" t="str">
            <v>Self</v>
          </cell>
        </row>
        <row r="764">
          <cell r="H764" t="str">
            <v>Self</v>
          </cell>
        </row>
        <row r="765">
          <cell r="H765" t="str">
            <v>Self</v>
          </cell>
        </row>
        <row r="766">
          <cell r="H766" t="str">
            <v>Self</v>
          </cell>
        </row>
        <row r="767">
          <cell r="H767" t="str">
            <v>Self</v>
          </cell>
        </row>
        <row r="768">
          <cell r="H768" t="str">
            <v>Self</v>
          </cell>
        </row>
        <row r="769">
          <cell r="H769" t="str">
            <v>Self</v>
          </cell>
        </row>
        <row r="770">
          <cell r="H770" t="str">
            <v>Self</v>
          </cell>
        </row>
        <row r="771">
          <cell r="H771" t="str">
            <v>Self</v>
          </cell>
        </row>
        <row r="772">
          <cell r="H772" t="str">
            <v>Self</v>
          </cell>
        </row>
        <row r="773">
          <cell r="H773" t="str">
            <v>Self</v>
          </cell>
        </row>
        <row r="774">
          <cell r="H774" t="str">
            <v>Self</v>
          </cell>
        </row>
        <row r="775">
          <cell r="H775" t="str">
            <v>Self</v>
          </cell>
        </row>
        <row r="776">
          <cell r="H776" t="str">
            <v>Self</v>
          </cell>
        </row>
        <row r="777">
          <cell r="H777" t="str">
            <v>Self</v>
          </cell>
        </row>
        <row r="778">
          <cell r="H778" t="str">
            <v>Self</v>
          </cell>
        </row>
        <row r="779">
          <cell r="H779" t="str">
            <v>Self</v>
          </cell>
        </row>
        <row r="780">
          <cell r="H780" t="str">
            <v>Self</v>
          </cell>
        </row>
        <row r="781">
          <cell r="H781" t="str">
            <v>Self</v>
          </cell>
        </row>
        <row r="782">
          <cell r="H782" t="str">
            <v>Self</v>
          </cell>
        </row>
        <row r="783">
          <cell r="H783" t="str">
            <v>Self</v>
          </cell>
        </row>
        <row r="784">
          <cell r="H784" t="str">
            <v>Self</v>
          </cell>
        </row>
        <row r="785">
          <cell r="H785" t="str">
            <v>Self</v>
          </cell>
        </row>
        <row r="786">
          <cell r="H786" t="str">
            <v>Self</v>
          </cell>
        </row>
        <row r="787">
          <cell r="H787" t="str">
            <v>Self</v>
          </cell>
        </row>
        <row r="788">
          <cell r="H788" t="str">
            <v>Self</v>
          </cell>
        </row>
        <row r="789">
          <cell r="H789" t="str">
            <v>Self</v>
          </cell>
        </row>
        <row r="790">
          <cell r="H790" t="str">
            <v>Self</v>
          </cell>
        </row>
        <row r="791">
          <cell r="H791" t="str">
            <v>Self</v>
          </cell>
        </row>
        <row r="792">
          <cell r="H792" t="str">
            <v>Self</v>
          </cell>
        </row>
        <row r="793">
          <cell r="H793" t="str">
            <v>Self</v>
          </cell>
        </row>
        <row r="794">
          <cell r="H794" t="str">
            <v>Self</v>
          </cell>
        </row>
        <row r="795">
          <cell r="H795" t="str">
            <v>Self</v>
          </cell>
        </row>
        <row r="796">
          <cell r="H796" t="str">
            <v>Self</v>
          </cell>
        </row>
        <row r="797">
          <cell r="H797" t="str">
            <v>Self</v>
          </cell>
        </row>
        <row r="798">
          <cell r="H798" t="str">
            <v>Self</v>
          </cell>
        </row>
        <row r="799">
          <cell r="H799" t="str">
            <v>Self</v>
          </cell>
        </row>
        <row r="800">
          <cell r="H800" t="str">
            <v>Self</v>
          </cell>
        </row>
        <row r="801">
          <cell r="H801" t="str">
            <v>Self</v>
          </cell>
        </row>
        <row r="802">
          <cell r="H802" t="str">
            <v>Self</v>
          </cell>
        </row>
        <row r="803">
          <cell r="H803" t="str">
            <v>Self</v>
          </cell>
        </row>
        <row r="804">
          <cell r="H804" t="str">
            <v>Self</v>
          </cell>
        </row>
        <row r="805">
          <cell r="H805" t="str">
            <v>Self</v>
          </cell>
        </row>
        <row r="806">
          <cell r="H806" t="str">
            <v>Self</v>
          </cell>
        </row>
        <row r="807">
          <cell r="H807" t="str">
            <v>Self</v>
          </cell>
        </row>
        <row r="808">
          <cell r="H808" t="str">
            <v>Self</v>
          </cell>
        </row>
        <row r="809">
          <cell r="H809" t="str">
            <v>Self</v>
          </cell>
        </row>
        <row r="810">
          <cell r="H810" t="str">
            <v>Self</v>
          </cell>
        </row>
        <row r="811">
          <cell r="H811" t="str">
            <v>Self</v>
          </cell>
        </row>
        <row r="812">
          <cell r="H812" t="str">
            <v>Self</v>
          </cell>
        </row>
        <row r="813">
          <cell r="H813" t="str">
            <v>Self</v>
          </cell>
        </row>
        <row r="814">
          <cell r="H814" t="str">
            <v>Self</v>
          </cell>
        </row>
        <row r="815">
          <cell r="H815" t="str">
            <v>Self</v>
          </cell>
        </row>
        <row r="816">
          <cell r="H816" t="str">
            <v>Self</v>
          </cell>
        </row>
        <row r="817">
          <cell r="H817" t="str">
            <v>Self</v>
          </cell>
        </row>
        <row r="818">
          <cell r="H818" t="str">
            <v>Self</v>
          </cell>
        </row>
        <row r="819">
          <cell r="H819" t="str">
            <v>Self</v>
          </cell>
        </row>
        <row r="820">
          <cell r="H820" t="str">
            <v>Self</v>
          </cell>
        </row>
        <row r="821">
          <cell r="H821" t="str">
            <v>Self</v>
          </cell>
        </row>
        <row r="822">
          <cell r="H822" t="str">
            <v>Self</v>
          </cell>
        </row>
        <row r="823">
          <cell r="H823" t="str">
            <v>Self</v>
          </cell>
        </row>
        <row r="824">
          <cell r="H824" t="str">
            <v>Self</v>
          </cell>
        </row>
        <row r="825">
          <cell r="H825" t="str">
            <v>Self</v>
          </cell>
        </row>
        <row r="826">
          <cell r="H826" t="str">
            <v>Self</v>
          </cell>
        </row>
        <row r="827">
          <cell r="H827" t="str">
            <v>Self</v>
          </cell>
        </row>
        <row r="828">
          <cell r="H828" t="str">
            <v>Self</v>
          </cell>
        </row>
        <row r="829">
          <cell r="H829" t="str">
            <v>Self</v>
          </cell>
        </row>
        <row r="830">
          <cell r="H830" t="str">
            <v>Self</v>
          </cell>
        </row>
        <row r="831">
          <cell r="H831" t="str">
            <v>Self</v>
          </cell>
        </row>
        <row r="832">
          <cell r="H832" t="str">
            <v>Self</v>
          </cell>
        </row>
        <row r="833">
          <cell r="H833" t="str">
            <v>Self</v>
          </cell>
        </row>
        <row r="834">
          <cell r="H834" t="str">
            <v>Self</v>
          </cell>
        </row>
        <row r="835">
          <cell r="H835" t="str">
            <v>Self</v>
          </cell>
        </row>
        <row r="836">
          <cell r="H836" t="str">
            <v>Self</v>
          </cell>
        </row>
        <row r="837">
          <cell r="H837" t="str">
            <v>Self</v>
          </cell>
        </row>
        <row r="838">
          <cell r="H838" t="str">
            <v>Self</v>
          </cell>
        </row>
        <row r="839">
          <cell r="H839" t="str">
            <v>Self</v>
          </cell>
        </row>
        <row r="840">
          <cell r="H840" t="str">
            <v>Self</v>
          </cell>
        </row>
        <row r="841">
          <cell r="H841" t="str">
            <v>Self</v>
          </cell>
        </row>
        <row r="842">
          <cell r="H842" t="str">
            <v>Self</v>
          </cell>
        </row>
        <row r="843">
          <cell r="H843" t="str">
            <v>Self</v>
          </cell>
        </row>
        <row r="844">
          <cell r="H844" t="str">
            <v>Self</v>
          </cell>
        </row>
        <row r="845">
          <cell r="H845" t="str">
            <v>Self</v>
          </cell>
        </row>
        <row r="846">
          <cell r="H846" t="str">
            <v>Self</v>
          </cell>
        </row>
        <row r="847">
          <cell r="H847" t="str">
            <v>Self</v>
          </cell>
        </row>
        <row r="848">
          <cell r="H848" t="str">
            <v>Self</v>
          </cell>
        </row>
        <row r="849">
          <cell r="H849" t="str">
            <v>Self</v>
          </cell>
        </row>
        <row r="850">
          <cell r="H850" t="str">
            <v>Self</v>
          </cell>
        </row>
        <row r="851">
          <cell r="H851" t="str">
            <v>Self</v>
          </cell>
        </row>
        <row r="852">
          <cell r="H852" t="str">
            <v>Self</v>
          </cell>
        </row>
        <row r="853">
          <cell r="H853" t="str">
            <v>Self</v>
          </cell>
        </row>
        <row r="854">
          <cell r="H854" t="str">
            <v>Self</v>
          </cell>
        </row>
        <row r="855">
          <cell r="H855" t="str">
            <v>Self</v>
          </cell>
        </row>
        <row r="856">
          <cell r="H856" t="str">
            <v>Self</v>
          </cell>
        </row>
        <row r="857">
          <cell r="H857" t="str">
            <v>Self</v>
          </cell>
        </row>
        <row r="858">
          <cell r="H858" t="str">
            <v>Self</v>
          </cell>
        </row>
        <row r="859">
          <cell r="H859" t="str">
            <v>Self</v>
          </cell>
        </row>
        <row r="860">
          <cell r="H860" t="str">
            <v>Self</v>
          </cell>
        </row>
        <row r="861">
          <cell r="H861" t="str">
            <v>Self</v>
          </cell>
        </row>
        <row r="862">
          <cell r="H862" t="str">
            <v>Self</v>
          </cell>
        </row>
        <row r="863">
          <cell r="H863" t="str">
            <v>Self</v>
          </cell>
        </row>
        <row r="864">
          <cell r="H864" t="str">
            <v>Self</v>
          </cell>
        </row>
        <row r="865">
          <cell r="H865" t="str">
            <v>Self</v>
          </cell>
        </row>
        <row r="866">
          <cell r="H866" t="str">
            <v>Self</v>
          </cell>
        </row>
        <row r="867">
          <cell r="H867" t="str">
            <v>Self</v>
          </cell>
        </row>
        <row r="868">
          <cell r="H868" t="str">
            <v>Self</v>
          </cell>
        </row>
        <row r="869">
          <cell r="H869" t="str">
            <v>Self</v>
          </cell>
        </row>
        <row r="870">
          <cell r="H870" t="str">
            <v>Self</v>
          </cell>
        </row>
        <row r="871">
          <cell r="H871" t="str">
            <v>Self</v>
          </cell>
        </row>
        <row r="872">
          <cell r="H872" t="str">
            <v>Self</v>
          </cell>
        </row>
        <row r="873">
          <cell r="H873" t="str">
            <v>Self</v>
          </cell>
        </row>
        <row r="874">
          <cell r="H874" t="str">
            <v>Self</v>
          </cell>
        </row>
        <row r="875">
          <cell r="H875" t="str">
            <v>Self</v>
          </cell>
        </row>
        <row r="876">
          <cell r="H876" t="str">
            <v>Self</v>
          </cell>
        </row>
        <row r="877">
          <cell r="H877" t="str">
            <v>Self</v>
          </cell>
        </row>
        <row r="878">
          <cell r="H878" t="str">
            <v>Self</v>
          </cell>
        </row>
        <row r="879">
          <cell r="H879" t="str">
            <v>Self</v>
          </cell>
        </row>
        <row r="880">
          <cell r="H880" t="str">
            <v>Self</v>
          </cell>
        </row>
        <row r="881">
          <cell r="H881" t="str">
            <v>Self</v>
          </cell>
        </row>
        <row r="882">
          <cell r="H882" t="str">
            <v>Self</v>
          </cell>
        </row>
        <row r="883">
          <cell r="H883" t="str">
            <v>Self</v>
          </cell>
        </row>
        <row r="884">
          <cell r="H884" t="str">
            <v>Self</v>
          </cell>
        </row>
        <row r="885">
          <cell r="H885" t="str">
            <v>Self</v>
          </cell>
        </row>
        <row r="886">
          <cell r="H886" t="str">
            <v>Self</v>
          </cell>
        </row>
        <row r="887">
          <cell r="H887" t="str">
            <v>Self</v>
          </cell>
        </row>
        <row r="888">
          <cell r="H888" t="str">
            <v>Self</v>
          </cell>
        </row>
        <row r="889">
          <cell r="H889" t="str">
            <v>Self</v>
          </cell>
        </row>
        <row r="890">
          <cell r="H890" t="str">
            <v>Self</v>
          </cell>
        </row>
        <row r="891">
          <cell r="H891" t="str">
            <v>Self</v>
          </cell>
        </row>
        <row r="892">
          <cell r="H892" t="str">
            <v>Self</v>
          </cell>
        </row>
        <row r="893">
          <cell r="H893" t="str">
            <v>Self</v>
          </cell>
        </row>
        <row r="894">
          <cell r="H894" t="str">
            <v>Self</v>
          </cell>
        </row>
        <row r="895">
          <cell r="H895" t="str">
            <v>Self</v>
          </cell>
        </row>
        <row r="896">
          <cell r="H896" t="str">
            <v>Self</v>
          </cell>
        </row>
        <row r="897">
          <cell r="H897" t="str">
            <v>Self</v>
          </cell>
        </row>
        <row r="898">
          <cell r="H898" t="str">
            <v>Self</v>
          </cell>
        </row>
        <row r="899">
          <cell r="H899" t="str">
            <v>Self</v>
          </cell>
        </row>
        <row r="900">
          <cell r="H900" t="str">
            <v>Self</v>
          </cell>
        </row>
        <row r="901">
          <cell r="H901" t="str">
            <v>Self</v>
          </cell>
        </row>
        <row r="902">
          <cell r="H902" t="str">
            <v>Self</v>
          </cell>
        </row>
        <row r="903">
          <cell r="H903" t="str">
            <v>Self</v>
          </cell>
        </row>
        <row r="904">
          <cell r="H904" t="str">
            <v>Self</v>
          </cell>
        </row>
        <row r="905">
          <cell r="H905" t="str">
            <v>Self</v>
          </cell>
        </row>
        <row r="906">
          <cell r="H906" t="str">
            <v>Self</v>
          </cell>
        </row>
        <row r="907">
          <cell r="H907" t="str">
            <v>Self</v>
          </cell>
        </row>
        <row r="908">
          <cell r="H908" t="str">
            <v>Self</v>
          </cell>
        </row>
        <row r="909">
          <cell r="H909" t="str">
            <v>Self</v>
          </cell>
        </row>
        <row r="910">
          <cell r="H910" t="str">
            <v>Self</v>
          </cell>
        </row>
        <row r="911">
          <cell r="H911" t="str">
            <v>Self</v>
          </cell>
        </row>
        <row r="912">
          <cell r="H912" t="str">
            <v>Self</v>
          </cell>
        </row>
        <row r="913">
          <cell r="H913" t="str">
            <v>Self</v>
          </cell>
        </row>
        <row r="914">
          <cell r="H914" t="str">
            <v>Self</v>
          </cell>
        </row>
        <row r="915">
          <cell r="H915" t="str">
            <v>Self</v>
          </cell>
        </row>
        <row r="916">
          <cell r="H916" t="str">
            <v>Self</v>
          </cell>
        </row>
        <row r="917">
          <cell r="H917" t="str">
            <v>Self</v>
          </cell>
        </row>
        <row r="918">
          <cell r="H918" t="str">
            <v>Self</v>
          </cell>
        </row>
        <row r="919">
          <cell r="H919" t="str">
            <v>Self</v>
          </cell>
        </row>
        <row r="920">
          <cell r="H920" t="str">
            <v>Self</v>
          </cell>
        </row>
        <row r="921">
          <cell r="H921" t="str">
            <v>Self</v>
          </cell>
        </row>
        <row r="922">
          <cell r="H922" t="str">
            <v>Self</v>
          </cell>
        </row>
        <row r="923">
          <cell r="H923" t="str">
            <v>Self</v>
          </cell>
        </row>
        <row r="924">
          <cell r="H924" t="str">
            <v>Self</v>
          </cell>
        </row>
        <row r="925">
          <cell r="H925" t="str">
            <v>Self</v>
          </cell>
        </row>
        <row r="926">
          <cell r="H926" t="str">
            <v>Self</v>
          </cell>
        </row>
        <row r="927">
          <cell r="H927" t="str">
            <v>Self</v>
          </cell>
        </row>
        <row r="928">
          <cell r="H928" t="str">
            <v>Self</v>
          </cell>
        </row>
        <row r="929">
          <cell r="H929" t="str">
            <v>Self</v>
          </cell>
        </row>
        <row r="930">
          <cell r="H930" t="str">
            <v>Self</v>
          </cell>
        </row>
        <row r="931">
          <cell r="H931" t="str">
            <v>Self</v>
          </cell>
        </row>
        <row r="932">
          <cell r="H932" t="str">
            <v>Self</v>
          </cell>
        </row>
        <row r="933">
          <cell r="H933" t="str">
            <v>Self</v>
          </cell>
        </row>
        <row r="934">
          <cell r="H934" t="str">
            <v>Self</v>
          </cell>
        </row>
        <row r="935">
          <cell r="H935" t="str">
            <v>Self</v>
          </cell>
        </row>
        <row r="936">
          <cell r="H936" t="str">
            <v>Self</v>
          </cell>
        </row>
        <row r="937">
          <cell r="H937" t="str">
            <v>Self</v>
          </cell>
        </row>
        <row r="938">
          <cell r="H938" t="str">
            <v>Self</v>
          </cell>
        </row>
        <row r="939">
          <cell r="H939" t="str">
            <v>Self</v>
          </cell>
        </row>
        <row r="940">
          <cell r="H940" t="str">
            <v>Self</v>
          </cell>
        </row>
        <row r="941">
          <cell r="H941" t="str">
            <v>Self</v>
          </cell>
        </row>
        <row r="942">
          <cell r="H942" t="str">
            <v>Self</v>
          </cell>
        </row>
        <row r="943">
          <cell r="H943" t="str">
            <v>Self</v>
          </cell>
        </row>
        <row r="944">
          <cell r="H944" t="str">
            <v>Self</v>
          </cell>
        </row>
        <row r="945">
          <cell r="H945" t="str">
            <v>Self</v>
          </cell>
        </row>
        <row r="946">
          <cell r="H946" t="str">
            <v>Self</v>
          </cell>
        </row>
        <row r="947">
          <cell r="H947" t="str">
            <v>Self</v>
          </cell>
        </row>
        <row r="948">
          <cell r="H948" t="str">
            <v>Self</v>
          </cell>
        </row>
        <row r="949">
          <cell r="H949" t="str">
            <v>Self</v>
          </cell>
        </row>
        <row r="950">
          <cell r="H950" t="str">
            <v>Self</v>
          </cell>
        </row>
        <row r="951">
          <cell r="H951" t="str">
            <v>Self</v>
          </cell>
        </row>
        <row r="952">
          <cell r="H952" t="str">
            <v>Self</v>
          </cell>
        </row>
        <row r="953">
          <cell r="H953" t="str">
            <v>Self</v>
          </cell>
        </row>
        <row r="954">
          <cell r="H954" t="str">
            <v>Self</v>
          </cell>
        </row>
        <row r="955">
          <cell r="H955" t="str">
            <v>Self</v>
          </cell>
        </row>
        <row r="956">
          <cell r="H956" t="str">
            <v>Self</v>
          </cell>
        </row>
        <row r="957">
          <cell r="H957" t="str">
            <v>Self</v>
          </cell>
        </row>
        <row r="958">
          <cell r="H958" t="str">
            <v>Self</v>
          </cell>
        </row>
        <row r="959">
          <cell r="H959" t="str">
            <v>Self</v>
          </cell>
        </row>
        <row r="960">
          <cell r="H960" t="str">
            <v>Self</v>
          </cell>
        </row>
        <row r="961">
          <cell r="H961" t="str">
            <v>Self</v>
          </cell>
        </row>
        <row r="962">
          <cell r="H962" t="str">
            <v>Self</v>
          </cell>
        </row>
        <row r="963">
          <cell r="H963" t="str">
            <v>Self</v>
          </cell>
        </row>
        <row r="964">
          <cell r="H964" t="str">
            <v>Self</v>
          </cell>
        </row>
        <row r="965">
          <cell r="H965" t="str">
            <v>Self</v>
          </cell>
        </row>
        <row r="966">
          <cell r="H966" t="str">
            <v>Self</v>
          </cell>
        </row>
        <row r="967">
          <cell r="H967" t="str">
            <v>Self</v>
          </cell>
        </row>
        <row r="968">
          <cell r="H968" t="str">
            <v>Self</v>
          </cell>
        </row>
        <row r="969">
          <cell r="H969" t="str">
            <v>Self</v>
          </cell>
        </row>
        <row r="970">
          <cell r="H970" t="str">
            <v>Self</v>
          </cell>
        </row>
        <row r="971">
          <cell r="H971" t="str">
            <v>Self</v>
          </cell>
        </row>
        <row r="972">
          <cell r="H972" t="str">
            <v>Self</v>
          </cell>
        </row>
        <row r="973">
          <cell r="H973" t="str">
            <v>Self</v>
          </cell>
        </row>
        <row r="974">
          <cell r="H974" t="str">
            <v>Self</v>
          </cell>
        </row>
        <row r="975">
          <cell r="H975" t="str">
            <v>Self</v>
          </cell>
        </row>
        <row r="976">
          <cell r="H976" t="str">
            <v>Self</v>
          </cell>
        </row>
        <row r="977">
          <cell r="H977" t="str">
            <v>Self</v>
          </cell>
        </row>
        <row r="978">
          <cell r="H978" t="str">
            <v>Self</v>
          </cell>
        </row>
        <row r="979">
          <cell r="H979" t="str">
            <v>Self</v>
          </cell>
        </row>
        <row r="980">
          <cell r="H980" t="str">
            <v>Self</v>
          </cell>
        </row>
        <row r="981">
          <cell r="H981" t="str">
            <v>Self</v>
          </cell>
        </row>
        <row r="982">
          <cell r="H982" t="str">
            <v>Self</v>
          </cell>
        </row>
        <row r="983">
          <cell r="H983" t="str">
            <v>Self</v>
          </cell>
        </row>
        <row r="984">
          <cell r="H984" t="str">
            <v>Self</v>
          </cell>
        </row>
        <row r="985">
          <cell r="H985" t="str">
            <v>Self</v>
          </cell>
        </row>
        <row r="986">
          <cell r="H986" t="str">
            <v>Self</v>
          </cell>
        </row>
        <row r="987">
          <cell r="H987" t="str">
            <v>Self</v>
          </cell>
        </row>
        <row r="988">
          <cell r="H988" t="str">
            <v>Self</v>
          </cell>
        </row>
        <row r="989">
          <cell r="H989" t="str">
            <v>Self</v>
          </cell>
        </row>
        <row r="990">
          <cell r="H990" t="str">
            <v>Self</v>
          </cell>
        </row>
        <row r="991">
          <cell r="H991" t="str">
            <v>Self</v>
          </cell>
        </row>
        <row r="992">
          <cell r="H992" t="str">
            <v>Self</v>
          </cell>
        </row>
        <row r="993">
          <cell r="H993" t="str">
            <v>Self</v>
          </cell>
        </row>
        <row r="994">
          <cell r="H994" t="str">
            <v>Self</v>
          </cell>
        </row>
        <row r="995">
          <cell r="H995" t="str">
            <v>Self</v>
          </cell>
        </row>
        <row r="996">
          <cell r="H996" t="str">
            <v>Self</v>
          </cell>
        </row>
        <row r="997">
          <cell r="H997" t="str">
            <v>Self</v>
          </cell>
        </row>
        <row r="998">
          <cell r="H998" t="str">
            <v>Self</v>
          </cell>
        </row>
        <row r="999">
          <cell r="H999" t="str">
            <v>Self</v>
          </cell>
        </row>
        <row r="1000">
          <cell r="H1000" t="str">
            <v>Self</v>
          </cell>
        </row>
        <row r="1001">
          <cell r="H1001" t="str">
            <v>Self</v>
          </cell>
        </row>
        <row r="1002">
          <cell r="H1002" t="str">
            <v>Self</v>
          </cell>
        </row>
        <row r="1003">
          <cell r="H1003" t="str">
            <v>Self</v>
          </cell>
        </row>
        <row r="1004">
          <cell r="H1004" t="str">
            <v>Self</v>
          </cell>
        </row>
        <row r="1005">
          <cell r="H1005" t="str">
            <v>Self</v>
          </cell>
        </row>
        <row r="1006">
          <cell r="H1006" t="str">
            <v>Self</v>
          </cell>
        </row>
        <row r="1007">
          <cell r="H1007" t="str">
            <v>Self</v>
          </cell>
        </row>
        <row r="1008">
          <cell r="H1008" t="str">
            <v>Self</v>
          </cell>
        </row>
        <row r="1009">
          <cell r="H1009" t="str">
            <v>Self</v>
          </cell>
        </row>
        <row r="1010">
          <cell r="H1010" t="str">
            <v>Self</v>
          </cell>
        </row>
        <row r="1011">
          <cell r="H1011" t="str">
            <v>Self</v>
          </cell>
        </row>
        <row r="1012">
          <cell r="H1012" t="str">
            <v>Self</v>
          </cell>
        </row>
        <row r="1013">
          <cell r="H1013" t="str">
            <v>Self</v>
          </cell>
        </row>
        <row r="1014">
          <cell r="H1014" t="str">
            <v>Self</v>
          </cell>
        </row>
        <row r="1015">
          <cell r="H1015" t="str">
            <v>Self</v>
          </cell>
        </row>
        <row r="1016">
          <cell r="H1016" t="str">
            <v>Self</v>
          </cell>
        </row>
        <row r="1017">
          <cell r="H1017" t="str">
            <v>Self</v>
          </cell>
        </row>
        <row r="1018">
          <cell r="H1018" t="str">
            <v>Self</v>
          </cell>
        </row>
        <row r="1019">
          <cell r="H1019" t="str">
            <v>Self</v>
          </cell>
        </row>
        <row r="1020">
          <cell r="H1020" t="str">
            <v>Self</v>
          </cell>
        </row>
        <row r="1021">
          <cell r="H1021" t="str">
            <v>Self</v>
          </cell>
        </row>
        <row r="1022">
          <cell r="H1022" t="str">
            <v>Self</v>
          </cell>
        </row>
        <row r="1023">
          <cell r="H1023" t="str">
            <v>Self</v>
          </cell>
        </row>
        <row r="1024">
          <cell r="H1024" t="str">
            <v>Self</v>
          </cell>
        </row>
        <row r="1025">
          <cell r="H1025" t="str">
            <v>Self</v>
          </cell>
        </row>
        <row r="1026">
          <cell r="H1026" t="str">
            <v>Self</v>
          </cell>
        </row>
        <row r="1027">
          <cell r="H1027" t="str">
            <v>Self</v>
          </cell>
        </row>
        <row r="1028">
          <cell r="H1028" t="str">
            <v>Self</v>
          </cell>
        </row>
        <row r="1029">
          <cell r="H1029" t="str">
            <v>Self</v>
          </cell>
        </row>
        <row r="1030">
          <cell r="H1030" t="str">
            <v>Self</v>
          </cell>
        </row>
        <row r="1031">
          <cell r="H1031" t="str">
            <v>Self</v>
          </cell>
        </row>
        <row r="1032">
          <cell r="H1032" t="str">
            <v>Self</v>
          </cell>
        </row>
        <row r="1033">
          <cell r="H1033" t="str">
            <v>Self</v>
          </cell>
        </row>
        <row r="1034">
          <cell r="H1034" t="str">
            <v>Self</v>
          </cell>
        </row>
        <row r="1035">
          <cell r="H1035" t="str">
            <v>Self</v>
          </cell>
        </row>
        <row r="1036">
          <cell r="H1036" t="str">
            <v>Self</v>
          </cell>
        </row>
        <row r="1037">
          <cell r="H1037" t="str">
            <v>Self</v>
          </cell>
        </row>
        <row r="1038">
          <cell r="H1038" t="str">
            <v>Self</v>
          </cell>
        </row>
        <row r="1039">
          <cell r="H1039" t="str">
            <v>Self</v>
          </cell>
        </row>
        <row r="1040">
          <cell r="H1040" t="str">
            <v>Self</v>
          </cell>
        </row>
        <row r="1041">
          <cell r="H1041" t="str">
            <v>Self</v>
          </cell>
        </row>
        <row r="1042">
          <cell r="H1042" t="str">
            <v>Self</v>
          </cell>
        </row>
        <row r="1043">
          <cell r="H1043" t="str">
            <v>Self</v>
          </cell>
        </row>
        <row r="1044">
          <cell r="H1044" t="str">
            <v>Self</v>
          </cell>
        </row>
        <row r="1045">
          <cell r="H1045" t="str">
            <v>Self</v>
          </cell>
        </row>
        <row r="1046">
          <cell r="H1046" t="str">
            <v>Self</v>
          </cell>
        </row>
        <row r="1047">
          <cell r="H1047" t="str">
            <v>Self</v>
          </cell>
        </row>
        <row r="1048">
          <cell r="H1048" t="str">
            <v>Self</v>
          </cell>
        </row>
        <row r="1049">
          <cell r="H1049" t="str">
            <v>Self</v>
          </cell>
        </row>
        <row r="1050">
          <cell r="H1050" t="str">
            <v>Self</v>
          </cell>
        </row>
        <row r="1051">
          <cell r="H1051" t="str">
            <v>Self</v>
          </cell>
        </row>
        <row r="1052">
          <cell r="H1052" t="str">
            <v>Self</v>
          </cell>
        </row>
        <row r="1053">
          <cell r="H1053" t="str">
            <v>Self</v>
          </cell>
        </row>
        <row r="1054">
          <cell r="H1054" t="str">
            <v>Self</v>
          </cell>
        </row>
        <row r="1055">
          <cell r="H1055" t="str">
            <v>Self</v>
          </cell>
        </row>
        <row r="1056">
          <cell r="H1056" t="str">
            <v>Self</v>
          </cell>
        </row>
        <row r="1057">
          <cell r="H1057" t="str">
            <v>Self</v>
          </cell>
        </row>
        <row r="1058">
          <cell r="H1058" t="str">
            <v>Self</v>
          </cell>
        </row>
        <row r="1059">
          <cell r="H1059" t="str">
            <v>Self</v>
          </cell>
        </row>
        <row r="1060">
          <cell r="H1060" t="str">
            <v>Self</v>
          </cell>
        </row>
        <row r="1061">
          <cell r="H1061" t="str">
            <v>Self</v>
          </cell>
        </row>
        <row r="1062">
          <cell r="H1062" t="str">
            <v>Self</v>
          </cell>
        </row>
        <row r="1063">
          <cell r="H1063" t="str">
            <v>Self</v>
          </cell>
        </row>
        <row r="1064">
          <cell r="H1064" t="str">
            <v>Self</v>
          </cell>
        </row>
        <row r="1065">
          <cell r="H1065" t="str">
            <v>Self</v>
          </cell>
        </row>
        <row r="1066">
          <cell r="H1066" t="str">
            <v>Self</v>
          </cell>
        </row>
        <row r="1067">
          <cell r="H1067" t="str">
            <v>Self</v>
          </cell>
        </row>
        <row r="1068">
          <cell r="H1068" t="str">
            <v>Self</v>
          </cell>
        </row>
        <row r="1069">
          <cell r="H1069" t="str">
            <v>Self</v>
          </cell>
        </row>
        <row r="1070">
          <cell r="H1070" t="str">
            <v>Self</v>
          </cell>
        </row>
        <row r="1071">
          <cell r="H1071" t="str">
            <v>Self</v>
          </cell>
        </row>
        <row r="1072">
          <cell r="H1072" t="str">
            <v>Self</v>
          </cell>
        </row>
        <row r="1073">
          <cell r="H1073" t="str">
            <v>Self</v>
          </cell>
        </row>
        <row r="1074">
          <cell r="H1074" t="str">
            <v>Self</v>
          </cell>
        </row>
        <row r="1075">
          <cell r="H1075" t="str">
            <v>Self</v>
          </cell>
        </row>
        <row r="1076">
          <cell r="H1076" t="str">
            <v>Self</v>
          </cell>
        </row>
        <row r="1077">
          <cell r="H1077" t="str">
            <v>Self</v>
          </cell>
        </row>
        <row r="1078">
          <cell r="H1078" t="str">
            <v>Self</v>
          </cell>
        </row>
        <row r="1079">
          <cell r="H1079" t="str">
            <v>Self</v>
          </cell>
        </row>
        <row r="1080">
          <cell r="H1080" t="str">
            <v>Self</v>
          </cell>
        </row>
        <row r="1081">
          <cell r="H1081" t="str">
            <v>Self</v>
          </cell>
        </row>
        <row r="1082">
          <cell r="H1082" t="str">
            <v>Self</v>
          </cell>
        </row>
        <row r="1083">
          <cell r="H1083" t="str">
            <v>Self</v>
          </cell>
        </row>
        <row r="1084">
          <cell r="H1084" t="str">
            <v>Self</v>
          </cell>
        </row>
        <row r="1085">
          <cell r="H1085" t="str">
            <v>Self</v>
          </cell>
        </row>
        <row r="1086">
          <cell r="H1086" t="str">
            <v>Self</v>
          </cell>
        </row>
        <row r="1087">
          <cell r="H1087" t="str">
            <v>Self</v>
          </cell>
        </row>
        <row r="1088">
          <cell r="H1088" t="str">
            <v>Self</v>
          </cell>
        </row>
        <row r="1089">
          <cell r="H1089" t="str">
            <v>Self</v>
          </cell>
        </row>
        <row r="1090">
          <cell r="H1090" t="str">
            <v>Self</v>
          </cell>
        </row>
        <row r="1091">
          <cell r="H1091" t="str">
            <v>Self</v>
          </cell>
        </row>
        <row r="1092">
          <cell r="H1092" t="str">
            <v>Self</v>
          </cell>
        </row>
        <row r="1093">
          <cell r="H1093" t="str">
            <v>Self</v>
          </cell>
        </row>
        <row r="1094">
          <cell r="H1094" t="str">
            <v>Self</v>
          </cell>
        </row>
        <row r="1095">
          <cell r="H1095" t="str">
            <v>Self</v>
          </cell>
        </row>
        <row r="1096">
          <cell r="H1096" t="str">
            <v>Self</v>
          </cell>
        </row>
        <row r="1097">
          <cell r="H1097" t="str">
            <v>Self</v>
          </cell>
        </row>
        <row r="1098">
          <cell r="H1098" t="str">
            <v>Self</v>
          </cell>
        </row>
        <row r="1099">
          <cell r="H1099" t="str">
            <v>Self</v>
          </cell>
        </row>
        <row r="1100">
          <cell r="H1100" t="str">
            <v>Self</v>
          </cell>
        </row>
        <row r="1101">
          <cell r="H1101" t="str">
            <v>Self</v>
          </cell>
        </row>
        <row r="1102">
          <cell r="H1102" t="str">
            <v>Self</v>
          </cell>
        </row>
        <row r="1103">
          <cell r="H1103" t="str">
            <v>Self</v>
          </cell>
        </row>
        <row r="1104">
          <cell r="H1104" t="str">
            <v>Self</v>
          </cell>
        </row>
        <row r="1105">
          <cell r="H1105" t="str">
            <v>Self</v>
          </cell>
        </row>
        <row r="1106">
          <cell r="H1106" t="str">
            <v>Self</v>
          </cell>
        </row>
        <row r="1107">
          <cell r="H1107" t="str">
            <v>Self</v>
          </cell>
        </row>
        <row r="1108">
          <cell r="H1108" t="str">
            <v>Self</v>
          </cell>
        </row>
        <row r="1109">
          <cell r="H1109" t="str">
            <v>Self</v>
          </cell>
        </row>
        <row r="1110">
          <cell r="H1110" t="str">
            <v>Self</v>
          </cell>
        </row>
        <row r="1111">
          <cell r="H1111" t="str">
            <v>Self</v>
          </cell>
        </row>
        <row r="1112">
          <cell r="H1112" t="str">
            <v>Self</v>
          </cell>
        </row>
        <row r="1113">
          <cell r="H1113" t="str">
            <v>Self</v>
          </cell>
        </row>
        <row r="1114">
          <cell r="H1114" t="str">
            <v>Self</v>
          </cell>
        </row>
        <row r="1115">
          <cell r="H1115" t="str">
            <v>Self</v>
          </cell>
        </row>
        <row r="1116">
          <cell r="H1116" t="str">
            <v>Self</v>
          </cell>
        </row>
        <row r="1117">
          <cell r="H1117" t="str">
            <v>Self</v>
          </cell>
        </row>
        <row r="1118">
          <cell r="H1118" t="str">
            <v>Self</v>
          </cell>
        </row>
        <row r="1119">
          <cell r="H1119" t="str">
            <v>Self</v>
          </cell>
        </row>
        <row r="1120">
          <cell r="H1120" t="str">
            <v>Self</v>
          </cell>
        </row>
        <row r="1121">
          <cell r="H1121" t="str">
            <v>Self</v>
          </cell>
        </row>
        <row r="1122">
          <cell r="H1122" t="str">
            <v>Self</v>
          </cell>
        </row>
        <row r="1123">
          <cell r="H1123" t="str">
            <v>Self</v>
          </cell>
        </row>
        <row r="1124">
          <cell r="H1124" t="str">
            <v>Self</v>
          </cell>
        </row>
        <row r="1125">
          <cell r="H1125" t="str">
            <v>Self</v>
          </cell>
        </row>
        <row r="1126">
          <cell r="H1126" t="str">
            <v>Self</v>
          </cell>
        </row>
        <row r="1127">
          <cell r="H1127" t="str">
            <v>Self</v>
          </cell>
        </row>
        <row r="1128">
          <cell r="H1128" t="str">
            <v>Self</v>
          </cell>
        </row>
        <row r="1129">
          <cell r="H1129" t="str">
            <v>Self</v>
          </cell>
        </row>
        <row r="1130">
          <cell r="H1130" t="str">
            <v>Self</v>
          </cell>
        </row>
        <row r="1131">
          <cell r="H1131" t="str">
            <v>Self</v>
          </cell>
        </row>
        <row r="1132">
          <cell r="H1132" t="str">
            <v>Self</v>
          </cell>
        </row>
        <row r="1133">
          <cell r="H1133" t="str">
            <v>Self</v>
          </cell>
        </row>
        <row r="1134">
          <cell r="H1134" t="str">
            <v>Self</v>
          </cell>
        </row>
        <row r="1135">
          <cell r="H1135" t="str">
            <v>Self</v>
          </cell>
        </row>
        <row r="1136">
          <cell r="H1136" t="str">
            <v>Self</v>
          </cell>
        </row>
        <row r="1137">
          <cell r="H1137" t="str">
            <v>Self</v>
          </cell>
        </row>
        <row r="1138">
          <cell r="H1138" t="str">
            <v>Self</v>
          </cell>
        </row>
        <row r="1139">
          <cell r="H1139" t="str">
            <v>Self</v>
          </cell>
        </row>
        <row r="1140">
          <cell r="H1140" t="str">
            <v>Self</v>
          </cell>
        </row>
        <row r="1141">
          <cell r="H1141" t="str">
            <v>Self</v>
          </cell>
        </row>
        <row r="1142">
          <cell r="H1142" t="str">
            <v>Self</v>
          </cell>
        </row>
        <row r="1143">
          <cell r="H1143" t="str">
            <v>Self</v>
          </cell>
        </row>
        <row r="1144">
          <cell r="H1144" t="str">
            <v>Self</v>
          </cell>
        </row>
        <row r="1145">
          <cell r="H1145" t="str">
            <v>Self</v>
          </cell>
        </row>
        <row r="1146">
          <cell r="H1146" t="str">
            <v>Self</v>
          </cell>
        </row>
        <row r="1147">
          <cell r="H1147" t="str">
            <v>Self</v>
          </cell>
        </row>
        <row r="1148">
          <cell r="H1148" t="str">
            <v>Self</v>
          </cell>
        </row>
        <row r="1149">
          <cell r="H1149" t="str">
            <v>Self</v>
          </cell>
        </row>
        <row r="1150">
          <cell r="H1150" t="str">
            <v>Self</v>
          </cell>
        </row>
        <row r="1151">
          <cell r="H1151" t="str">
            <v>Self</v>
          </cell>
        </row>
        <row r="1152">
          <cell r="H1152" t="str">
            <v>Self</v>
          </cell>
        </row>
        <row r="1153">
          <cell r="H1153" t="str">
            <v>Self</v>
          </cell>
        </row>
        <row r="1154">
          <cell r="H1154" t="str">
            <v>Self</v>
          </cell>
        </row>
        <row r="1155">
          <cell r="H1155" t="str">
            <v>Self</v>
          </cell>
        </row>
        <row r="1156">
          <cell r="H1156" t="str">
            <v>Self</v>
          </cell>
        </row>
        <row r="1157">
          <cell r="H1157" t="str">
            <v>Self</v>
          </cell>
        </row>
        <row r="1158">
          <cell r="H1158" t="str">
            <v>Self</v>
          </cell>
        </row>
        <row r="1159">
          <cell r="H1159" t="str">
            <v>Self</v>
          </cell>
        </row>
        <row r="1160">
          <cell r="H1160" t="str">
            <v>Self</v>
          </cell>
        </row>
        <row r="1161">
          <cell r="H1161" t="str">
            <v>Self</v>
          </cell>
        </row>
        <row r="1162">
          <cell r="H1162" t="str">
            <v>Self</v>
          </cell>
        </row>
        <row r="1163">
          <cell r="H1163" t="str">
            <v>Self</v>
          </cell>
        </row>
        <row r="1164">
          <cell r="H1164" t="str">
            <v>Self</v>
          </cell>
        </row>
        <row r="1165">
          <cell r="H1165" t="str">
            <v>Self</v>
          </cell>
        </row>
        <row r="1166">
          <cell r="H1166" t="str">
            <v>Self</v>
          </cell>
        </row>
        <row r="1167">
          <cell r="H1167" t="str">
            <v>Self</v>
          </cell>
        </row>
        <row r="1168">
          <cell r="H1168" t="str">
            <v>Self</v>
          </cell>
        </row>
        <row r="1169">
          <cell r="H1169" t="str">
            <v>Self</v>
          </cell>
        </row>
        <row r="1170">
          <cell r="H1170" t="str">
            <v>Self</v>
          </cell>
        </row>
        <row r="1171">
          <cell r="H1171" t="str">
            <v>Self</v>
          </cell>
        </row>
        <row r="1172">
          <cell r="H1172" t="str">
            <v>Self</v>
          </cell>
        </row>
        <row r="1173">
          <cell r="H1173" t="str">
            <v>Self</v>
          </cell>
        </row>
        <row r="1174">
          <cell r="H1174" t="str">
            <v>Self</v>
          </cell>
        </row>
        <row r="1175">
          <cell r="H1175" t="str">
            <v>Self</v>
          </cell>
        </row>
        <row r="1176">
          <cell r="H1176" t="str">
            <v>Self</v>
          </cell>
        </row>
        <row r="1177">
          <cell r="H1177" t="str">
            <v>Self</v>
          </cell>
        </row>
        <row r="1178">
          <cell r="H1178" t="str">
            <v>Self</v>
          </cell>
        </row>
        <row r="1179">
          <cell r="H1179" t="str">
            <v>Self</v>
          </cell>
        </row>
        <row r="1180">
          <cell r="H1180" t="str">
            <v>Self</v>
          </cell>
        </row>
        <row r="1181">
          <cell r="H1181" t="str">
            <v>Self</v>
          </cell>
        </row>
        <row r="1182">
          <cell r="H1182" t="str">
            <v>Self</v>
          </cell>
        </row>
        <row r="1183">
          <cell r="H1183" t="str">
            <v>Self</v>
          </cell>
        </row>
        <row r="1184">
          <cell r="H1184" t="str">
            <v>Self</v>
          </cell>
        </row>
        <row r="1185">
          <cell r="H1185" t="str">
            <v>Self</v>
          </cell>
        </row>
        <row r="1186">
          <cell r="H1186" t="str">
            <v>Self</v>
          </cell>
        </row>
        <row r="1187">
          <cell r="H1187" t="str">
            <v>Self</v>
          </cell>
        </row>
        <row r="1188">
          <cell r="H1188" t="str">
            <v>Self</v>
          </cell>
        </row>
        <row r="1189">
          <cell r="H1189" t="str">
            <v>Self</v>
          </cell>
        </row>
        <row r="1190">
          <cell r="H1190" t="str">
            <v>Self</v>
          </cell>
        </row>
        <row r="1191">
          <cell r="H1191" t="str">
            <v>Self</v>
          </cell>
        </row>
        <row r="1192">
          <cell r="H1192" t="str">
            <v>Self</v>
          </cell>
        </row>
        <row r="1193">
          <cell r="H1193" t="str">
            <v>Self</v>
          </cell>
        </row>
        <row r="1194">
          <cell r="H1194" t="str">
            <v>Self</v>
          </cell>
        </row>
        <row r="1195">
          <cell r="H1195" t="str">
            <v>Self</v>
          </cell>
        </row>
        <row r="1196">
          <cell r="H1196" t="str">
            <v>Self</v>
          </cell>
        </row>
        <row r="1197">
          <cell r="H1197" t="str">
            <v>Self</v>
          </cell>
        </row>
        <row r="1198">
          <cell r="H1198" t="str">
            <v>Self</v>
          </cell>
        </row>
        <row r="1199">
          <cell r="H1199" t="str">
            <v>Self</v>
          </cell>
        </row>
        <row r="1200">
          <cell r="H1200" t="str">
            <v>Self</v>
          </cell>
        </row>
        <row r="1201">
          <cell r="H1201" t="str">
            <v>Self</v>
          </cell>
        </row>
        <row r="1202">
          <cell r="H1202" t="str">
            <v>Self</v>
          </cell>
        </row>
        <row r="1203">
          <cell r="H1203" t="str">
            <v>Self</v>
          </cell>
        </row>
        <row r="1204">
          <cell r="H1204" t="str">
            <v>Self</v>
          </cell>
        </row>
        <row r="1205">
          <cell r="H1205" t="str">
            <v>Self</v>
          </cell>
        </row>
        <row r="1206">
          <cell r="H1206" t="str">
            <v>Self</v>
          </cell>
        </row>
        <row r="1207">
          <cell r="H1207" t="str">
            <v>Self</v>
          </cell>
        </row>
        <row r="1208">
          <cell r="H1208" t="str">
            <v>Self</v>
          </cell>
        </row>
        <row r="1209">
          <cell r="H1209" t="str">
            <v>Self</v>
          </cell>
        </row>
        <row r="1210">
          <cell r="H1210" t="str">
            <v>Self</v>
          </cell>
        </row>
        <row r="1211">
          <cell r="H1211" t="str">
            <v>Self</v>
          </cell>
        </row>
        <row r="1212">
          <cell r="H1212" t="str">
            <v>Self</v>
          </cell>
        </row>
        <row r="1213">
          <cell r="H1213" t="str">
            <v>Self</v>
          </cell>
        </row>
        <row r="1214">
          <cell r="H1214" t="str">
            <v>Self</v>
          </cell>
        </row>
        <row r="1215">
          <cell r="H1215" t="str">
            <v>Self</v>
          </cell>
        </row>
        <row r="1216">
          <cell r="H1216" t="str">
            <v>Self</v>
          </cell>
        </row>
        <row r="1217">
          <cell r="H1217" t="str">
            <v>Self</v>
          </cell>
        </row>
        <row r="1218">
          <cell r="H1218" t="str">
            <v>Self</v>
          </cell>
        </row>
        <row r="1219">
          <cell r="H1219" t="str">
            <v>Self</v>
          </cell>
        </row>
        <row r="1220">
          <cell r="H1220" t="str">
            <v>Self</v>
          </cell>
        </row>
        <row r="1221">
          <cell r="H1221" t="str">
            <v>Self</v>
          </cell>
        </row>
        <row r="1222">
          <cell r="H1222" t="str">
            <v>Self</v>
          </cell>
        </row>
        <row r="1223">
          <cell r="H1223" t="str">
            <v>Self</v>
          </cell>
        </row>
        <row r="1224">
          <cell r="H1224" t="str">
            <v>Self</v>
          </cell>
        </row>
        <row r="1225">
          <cell r="H1225" t="str">
            <v>Self</v>
          </cell>
        </row>
        <row r="1226">
          <cell r="H1226" t="str">
            <v>Self</v>
          </cell>
        </row>
        <row r="1227">
          <cell r="H1227" t="str">
            <v>Self</v>
          </cell>
        </row>
        <row r="1228">
          <cell r="H1228" t="str">
            <v>Self</v>
          </cell>
        </row>
        <row r="1229">
          <cell r="H1229" t="str">
            <v>Self</v>
          </cell>
        </row>
        <row r="1230">
          <cell r="H1230" t="str">
            <v>Self</v>
          </cell>
        </row>
        <row r="1231">
          <cell r="H1231" t="str">
            <v>Self</v>
          </cell>
        </row>
        <row r="1232">
          <cell r="H1232" t="str">
            <v>Self</v>
          </cell>
        </row>
        <row r="1233">
          <cell r="H1233" t="str">
            <v>Self</v>
          </cell>
        </row>
        <row r="1234">
          <cell r="H1234" t="str">
            <v>Self</v>
          </cell>
        </row>
        <row r="1235">
          <cell r="H1235" t="str">
            <v>Self</v>
          </cell>
        </row>
        <row r="1236">
          <cell r="H1236" t="str">
            <v>Self</v>
          </cell>
        </row>
        <row r="1237">
          <cell r="H1237" t="str">
            <v>Self</v>
          </cell>
        </row>
        <row r="1238">
          <cell r="H1238" t="str">
            <v>Self</v>
          </cell>
        </row>
        <row r="1239">
          <cell r="H1239" t="str">
            <v>Self</v>
          </cell>
        </row>
        <row r="1240">
          <cell r="H1240" t="str">
            <v>Self</v>
          </cell>
        </row>
        <row r="1241">
          <cell r="H1241" t="str">
            <v>Self</v>
          </cell>
        </row>
        <row r="1242">
          <cell r="H1242" t="str">
            <v>Self</v>
          </cell>
        </row>
        <row r="1243">
          <cell r="H1243" t="str">
            <v>Self</v>
          </cell>
        </row>
        <row r="1244">
          <cell r="H1244" t="str">
            <v>Self</v>
          </cell>
        </row>
        <row r="1245">
          <cell r="H1245" t="str">
            <v>Self</v>
          </cell>
        </row>
        <row r="1246">
          <cell r="H1246" t="str">
            <v>Self</v>
          </cell>
        </row>
        <row r="1247">
          <cell r="H1247" t="str">
            <v>Self</v>
          </cell>
        </row>
        <row r="1248">
          <cell r="H1248" t="str">
            <v>Self</v>
          </cell>
        </row>
        <row r="1249">
          <cell r="H1249" t="str">
            <v>Self</v>
          </cell>
        </row>
        <row r="1250">
          <cell r="H1250" t="str">
            <v>Self</v>
          </cell>
        </row>
        <row r="1251">
          <cell r="H1251" t="str">
            <v>Self</v>
          </cell>
        </row>
        <row r="1252">
          <cell r="H1252" t="str">
            <v>Self</v>
          </cell>
        </row>
        <row r="1253">
          <cell r="H1253" t="str">
            <v>Self</v>
          </cell>
        </row>
        <row r="1254">
          <cell r="H1254" t="str">
            <v>Self</v>
          </cell>
        </row>
        <row r="1255">
          <cell r="H1255" t="str">
            <v>Self</v>
          </cell>
        </row>
        <row r="1256">
          <cell r="H1256" t="str">
            <v>Self</v>
          </cell>
        </row>
        <row r="1257">
          <cell r="H1257" t="str">
            <v>Self</v>
          </cell>
        </row>
        <row r="1258">
          <cell r="H1258" t="str">
            <v>Self</v>
          </cell>
        </row>
        <row r="1259">
          <cell r="H1259" t="str">
            <v>Self</v>
          </cell>
        </row>
        <row r="1260">
          <cell r="H1260" t="str">
            <v>Self</v>
          </cell>
        </row>
        <row r="1261">
          <cell r="H1261" t="str">
            <v>Self</v>
          </cell>
        </row>
        <row r="1262">
          <cell r="H1262" t="str">
            <v>Self</v>
          </cell>
        </row>
        <row r="1263">
          <cell r="H1263" t="str">
            <v>Self</v>
          </cell>
        </row>
        <row r="1264">
          <cell r="H1264" t="str">
            <v>Self</v>
          </cell>
        </row>
        <row r="1265">
          <cell r="H1265" t="str">
            <v>Self</v>
          </cell>
        </row>
        <row r="1266">
          <cell r="H1266" t="str">
            <v>Self</v>
          </cell>
        </row>
        <row r="1267">
          <cell r="H1267" t="str">
            <v>Self</v>
          </cell>
        </row>
        <row r="1268">
          <cell r="H1268" t="str">
            <v>Self</v>
          </cell>
        </row>
        <row r="1269">
          <cell r="H1269" t="str">
            <v>Self</v>
          </cell>
        </row>
        <row r="1270">
          <cell r="H1270" t="str">
            <v>Self</v>
          </cell>
        </row>
        <row r="1271">
          <cell r="H1271" t="str">
            <v>Self</v>
          </cell>
        </row>
        <row r="1272">
          <cell r="H1272" t="str">
            <v>Self</v>
          </cell>
        </row>
        <row r="1273">
          <cell r="H1273" t="str">
            <v>Self</v>
          </cell>
        </row>
        <row r="1274">
          <cell r="H1274" t="str">
            <v>Self</v>
          </cell>
        </row>
        <row r="1275">
          <cell r="H1275" t="str">
            <v>Self</v>
          </cell>
        </row>
        <row r="1276">
          <cell r="H1276" t="str">
            <v>Self</v>
          </cell>
        </row>
        <row r="1277">
          <cell r="H1277" t="str">
            <v>Self</v>
          </cell>
        </row>
        <row r="1278">
          <cell r="H1278" t="str">
            <v>Self</v>
          </cell>
        </row>
        <row r="1279">
          <cell r="H1279" t="str">
            <v>Self</v>
          </cell>
        </row>
        <row r="1280">
          <cell r="H1280" t="str">
            <v>Self</v>
          </cell>
        </row>
        <row r="1281">
          <cell r="H1281" t="str">
            <v>Self</v>
          </cell>
        </row>
        <row r="1282">
          <cell r="H1282" t="str">
            <v>Self</v>
          </cell>
        </row>
        <row r="1283">
          <cell r="H1283" t="str">
            <v>Self</v>
          </cell>
        </row>
        <row r="1284">
          <cell r="H1284" t="str">
            <v>Self</v>
          </cell>
        </row>
        <row r="1285">
          <cell r="H1285" t="str">
            <v>Self</v>
          </cell>
        </row>
        <row r="1286">
          <cell r="H1286" t="str">
            <v>Self</v>
          </cell>
        </row>
        <row r="1287">
          <cell r="H1287" t="str">
            <v>Self</v>
          </cell>
        </row>
        <row r="1288">
          <cell r="H1288" t="str">
            <v>Self</v>
          </cell>
        </row>
        <row r="1289">
          <cell r="H1289" t="str">
            <v>Self</v>
          </cell>
        </row>
        <row r="1290">
          <cell r="H1290" t="str">
            <v>Self</v>
          </cell>
        </row>
        <row r="1291">
          <cell r="H1291" t="str">
            <v>Self</v>
          </cell>
        </row>
        <row r="1292">
          <cell r="H1292" t="str">
            <v>Self</v>
          </cell>
        </row>
        <row r="1293">
          <cell r="H1293" t="str">
            <v>Self</v>
          </cell>
        </row>
        <row r="1294">
          <cell r="H1294" t="str">
            <v>Self</v>
          </cell>
        </row>
        <row r="1295">
          <cell r="H1295" t="str">
            <v>Self</v>
          </cell>
        </row>
        <row r="1296">
          <cell r="H1296" t="str">
            <v>Self</v>
          </cell>
        </row>
        <row r="1297">
          <cell r="H1297" t="str">
            <v>Self</v>
          </cell>
        </row>
        <row r="1298">
          <cell r="H1298" t="str">
            <v>Self</v>
          </cell>
        </row>
        <row r="1299">
          <cell r="H1299" t="str">
            <v>Self</v>
          </cell>
        </row>
        <row r="1300">
          <cell r="H1300" t="str">
            <v>Self</v>
          </cell>
        </row>
        <row r="1301">
          <cell r="H1301" t="str">
            <v>Self</v>
          </cell>
        </row>
        <row r="1302">
          <cell r="H1302" t="str">
            <v>Self</v>
          </cell>
        </row>
        <row r="1303">
          <cell r="H1303" t="str">
            <v>Self</v>
          </cell>
        </row>
        <row r="1304">
          <cell r="H1304" t="str">
            <v>Self</v>
          </cell>
        </row>
        <row r="1305">
          <cell r="H1305" t="str">
            <v>Self</v>
          </cell>
        </row>
        <row r="1306">
          <cell r="H1306" t="str">
            <v>Self</v>
          </cell>
        </row>
        <row r="1307">
          <cell r="H1307" t="str">
            <v>Self</v>
          </cell>
        </row>
        <row r="1308">
          <cell r="H1308" t="str">
            <v>Self</v>
          </cell>
        </row>
        <row r="1309">
          <cell r="H1309" t="str">
            <v>Self</v>
          </cell>
        </row>
        <row r="1310">
          <cell r="H1310" t="str">
            <v>Self</v>
          </cell>
        </row>
        <row r="1311">
          <cell r="H1311" t="str">
            <v>Self</v>
          </cell>
        </row>
        <row r="1312">
          <cell r="H1312" t="str">
            <v>Self</v>
          </cell>
        </row>
        <row r="1313">
          <cell r="H1313" t="str">
            <v>Self</v>
          </cell>
        </row>
        <row r="1314">
          <cell r="H1314" t="str">
            <v>Self</v>
          </cell>
        </row>
        <row r="1315">
          <cell r="H1315" t="str">
            <v>Self</v>
          </cell>
        </row>
        <row r="1316">
          <cell r="H1316" t="str">
            <v>Self</v>
          </cell>
        </row>
        <row r="1317">
          <cell r="H1317" t="str">
            <v>Self</v>
          </cell>
        </row>
        <row r="1318">
          <cell r="H1318" t="str">
            <v>Self</v>
          </cell>
        </row>
        <row r="1319">
          <cell r="H1319" t="str">
            <v>Self</v>
          </cell>
        </row>
        <row r="1320">
          <cell r="H1320" t="str">
            <v>Self</v>
          </cell>
        </row>
        <row r="1321">
          <cell r="H1321" t="str">
            <v>Self</v>
          </cell>
        </row>
        <row r="1322">
          <cell r="H1322" t="str">
            <v>Self</v>
          </cell>
        </row>
        <row r="1323">
          <cell r="H1323" t="str">
            <v>Self</v>
          </cell>
        </row>
        <row r="1324">
          <cell r="H1324" t="str">
            <v>Self</v>
          </cell>
        </row>
        <row r="1325">
          <cell r="H1325" t="str">
            <v>Self</v>
          </cell>
        </row>
        <row r="1326">
          <cell r="H1326" t="str">
            <v>Self</v>
          </cell>
        </row>
        <row r="1327">
          <cell r="H1327" t="str">
            <v>Self</v>
          </cell>
        </row>
        <row r="1328">
          <cell r="H1328" t="str">
            <v>Self</v>
          </cell>
        </row>
        <row r="1329">
          <cell r="H1329" t="str">
            <v>Self</v>
          </cell>
        </row>
        <row r="1330">
          <cell r="H1330" t="str">
            <v>Self</v>
          </cell>
        </row>
        <row r="1331">
          <cell r="H1331" t="str">
            <v>Self</v>
          </cell>
        </row>
        <row r="1332">
          <cell r="H1332" t="str">
            <v>Self</v>
          </cell>
        </row>
        <row r="1333">
          <cell r="H1333" t="str">
            <v>Self</v>
          </cell>
        </row>
        <row r="1334">
          <cell r="H1334" t="str">
            <v>Self</v>
          </cell>
        </row>
        <row r="1335">
          <cell r="H1335" t="str">
            <v>Self</v>
          </cell>
        </row>
        <row r="1336">
          <cell r="H1336" t="str">
            <v>Self</v>
          </cell>
        </row>
        <row r="1337">
          <cell r="H1337" t="str">
            <v>Self</v>
          </cell>
        </row>
        <row r="1338">
          <cell r="H1338" t="str">
            <v>Self</v>
          </cell>
        </row>
        <row r="1339">
          <cell r="H1339" t="str">
            <v>Self</v>
          </cell>
        </row>
        <row r="1340">
          <cell r="H1340" t="str">
            <v>Self</v>
          </cell>
        </row>
        <row r="1341">
          <cell r="H1341" t="str">
            <v>Self</v>
          </cell>
        </row>
        <row r="1342">
          <cell r="H1342" t="str">
            <v>Self</v>
          </cell>
        </row>
        <row r="1343">
          <cell r="H1343" t="str">
            <v>Self</v>
          </cell>
        </row>
        <row r="1344">
          <cell r="H1344" t="str">
            <v>Self</v>
          </cell>
        </row>
        <row r="1345">
          <cell r="H1345" t="str">
            <v>Self</v>
          </cell>
        </row>
        <row r="1346">
          <cell r="H1346" t="str">
            <v>Self</v>
          </cell>
        </row>
        <row r="1347">
          <cell r="H1347" t="str">
            <v>Self</v>
          </cell>
        </row>
        <row r="1348">
          <cell r="H1348" t="str">
            <v>Self</v>
          </cell>
        </row>
        <row r="1349">
          <cell r="H1349" t="str">
            <v>Self</v>
          </cell>
        </row>
        <row r="1350">
          <cell r="H1350" t="str">
            <v>Self</v>
          </cell>
        </row>
        <row r="1351">
          <cell r="H1351" t="str">
            <v>Self</v>
          </cell>
        </row>
        <row r="1352">
          <cell r="H1352" t="str">
            <v>Self</v>
          </cell>
        </row>
        <row r="1353">
          <cell r="H1353" t="str">
            <v>Self</v>
          </cell>
        </row>
        <row r="1354">
          <cell r="H1354" t="str">
            <v>Self</v>
          </cell>
        </row>
        <row r="1355">
          <cell r="H1355" t="str">
            <v>Self</v>
          </cell>
        </row>
        <row r="1356">
          <cell r="H1356" t="str">
            <v>Self</v>
          </cell>
        </row>
        <row r="1357">
          <cell r="H1357" t="str">
            <v>Self</v>
          </cell>
        </row>
        <row r="1358">
          <cell r="H1358" t="str">
            <v>Self</v>
          </cell>
        </row>
        <row r="1359">
          <cell r="H1359" t="str">
            <v>Self</v>
          </cell>
        </row>
        <row r="1360">
          <cell r="H1360" t="str">
            <v>Self</v>
          </cell>
        </row>
        <row r="1361">
          <cell r="H1361" t="str">
            <v>Self</v>
          </cell>
        </row>
        <row r="1362">
          <cell r="H1362" t="str">
            <v>Self</v>
          </cell>
        </row>
        <row r="1363">
          <cell r="H1363" t="str">
            <v>Self</v>
          </cell>
        </row>
        <row r="1364">
          <cell r="H1364" t="str">
            <v>Self</v>
          </cell>
        </row>
        <row r="1365">
          <cell r="H1365" t="str">
            <v>Self</v>
          </cell>
        </row>
        <row r="1366">
          <cell r="H1366" t="str">
            <v>Self</v>
          </cell>
        </row>
        <row r="1367">
          <cell r="H1367" t="str">
            <v>Self</v>
          </cell>
        </row>
        <row r="1368">
          <cell r="H1368" t="str">
            <v>Self</v>
          </cell>
        </row>
        <row r="1369">
          <cell r="H1369" t="str">
            <v>Self</v>
          </cell>
        </row>
        <row r="1370">
          <cell r="H1370" t="str">
            <v>Self</v>
          </cell>
        </row>
        <row r="1371">
          <cell r="H1371" t="str">
            <v>Self</v>
          </cell>
        </row>
        <row r="1372">
          <cell r="H1372" t="str">
            <v>Self</v>
          </cell>
        </row>
        <row r="1373">
          <cell r="H1373" t="str">
            <v>Self</v>
          </cell>
        </row>
        <row r="1374">
          <cell r="H1374" t="str">
            <v>Self</v>
          </cell>
        </row>
        <row r="1375">
          <cell r="H1375" t="str">
            <v>Self</v>
          </cell>
        </row>
        <row r="1376">
          <cell r="H1376" t="str">
            <v>Self</v>
          </cell>
        </row>
        <row r="1377">
          <cell r="H1377" t="str">
            <v>Self</v>
          </cell>
        </row>
        <row r="1378">
          <cell r="H1378" t="str">
            <v>Self</v>
          </cell>
        </row>
        <row r="1379">
          <cell r="H1379" t="str">
            <v>Self</v>
          </cell>
        </row>
        <row r="1380">
          <cell r="H1380" t="str">
            <v>Self</v>
          </cell>
        </row>
        <row r="1381">
          <cell r="H1381" t="str">
            <v>Self</v>
          </cell>
        </row>
        <row r="1382">
          <cell r="H1382" t="str">
            <v>Self</v>
          </cell>
        </row>
        <row r="1383">
          <cell r="H1383" t="str">
            <v>Self</v>
          </cell>
        </row>
        <row r="1384">
          <cell r="H1384" t="str">
            <v>Self</v>
          </cell>
        </row>
        <row r="1385">
          <cell r="H1385" t="str">
            <v>Self</v>
          </cell>
        </row>
        <row r="1386">
          <cell r="H1386" t="str">
            <v>Self</v>
          </cell>
        </row>
        <row r="1387">
          <cell r="H1387" t="str">
            <v>Self</v>
          </cell>
        </row>
        <row r="1388">
          <cell r="H1388" t="str">
            <v>Self</v>
          </cell>
        </row>
        <row r="1389">
          <cell r="H1389" t="str">
            <v>Self</v>
          </cell>
        </row>
        <row r="1390">
          <cell r="H1390" t="str">
            <v>Self</v>
          </cell>
        </row>
        <row r="1391">
          <cell r="H1391" t="str">
            <v>Self</v>
          </cell>
        </row>
        <row r="1392">
          <cell r="H1392" t="str">
            <v>Self</v>
          </cell>
        </row>
        <row r="1393">
          <cell r="H1393" t="str">
            <v>Self</v>
          </cell>
        </row>
        <row r="1394">
          <cell r="H1394" t="str">
            <v>Self</v>
          </cell>
        </row>
        <row r="1395">
          <cell r="H1395" t="str">
            <v>Self</v>
          </cell>
        </row>
        <row r="1396">
          <cell r="H1396" t="str">
            <v>Self</v>
          </cell>
        </row>
        <row r="1397">
          <cell r="H1397" t="str">
            <v>Self</v>
          </cell>
        </row>
        <row r="1398">
          <cell r="H1398" t="str">
            <v>Self</v>
          </cell>
        </row>
        <row r="1399">
          <cell r="H1399" t="str">
            <v>Self</v>
          </cell>
        </row>
        <row r="1400">
          <cell r="H1400" t="str">
            <v>Self</v>
          </cell>
        </row>
        <row r="1401">
          <cell r="H1401" t="str">
            <v>Self</v>
          </cell>
        </row>
        <row r="1402">
          <cell r="H1402" t="str">
            <v>Self</v>
          </cell>
        </row>
        <row r="1403">
          <cell r="H1403" t="str">
            <v>Self</v>
          </cell>
        </row>
        <row r="1404">
          <cell r="H1404" t="str">
            <v>Self</v>
          </cell>
        </row>
        <row r="1405">
          <cell r="H1405" t="str">
            <v>Self</v>
          </cell>
        </row>
        <row r="1406">
          <cell r="H1406" t="str">
            <v>Self</v>
          </cell>
        </row>
        <row r="1407">
          <cell r="H1407" t="str">
            <v>Self</v>
          </cell>
        </row>
        <row r="1408">
          <cell r="H1408" t="str">
            <v>Self</v>
          </cell>
        </row>
        <row r="1409">
          <cell r="H1409" t="str">
            <v>Self</v>
          </cell>
        </row>
        <row r="1410">
          <cell r="H1410" t="str">
            <v>Self</v>
          </cell>
        </row>
        <row r="1411">
          <cell r="H1411" t="str">
            <v>Self</v>
          </cell>
        </row>
        <row r="1412">
          <cell r="H1412" t="str">
            <v>Self</v>
          </cell>
        </row>
        <row r="1413">
          <cell r="H1413" t="str">
            <v>Self</v>
          </cell>
        </row>
        <row r="1414">
          <cell r="H1414" t="str">
            <v>Self</v>
          </cell>
        </row>
        <row r="1415">
          <cell r="H1415" t="str">
            <v>Self</v>
          </cell>
        </row>
        <row r="1416">
          <cell r="H1416" t="str">
            <v>Self</v>
          </cell>
        </row>
        <row r="1417">
          <cell r="H1417" t="str">
            <v>Self</v>
          </cell>
        </row>
        <row r="1418">
          <cell r="H1418" t="str">
            <v>Self</v>
          </cell>
        </row>
        <row r="1419">
          <cell r="H1419" t="str">
            <v>NotSelf</v>
          </cell>
        </row>
        <row r="1420">
          <cell r="H1420" t="str">
            <v>NotSelf</v>
          </cell>
        </row>
        <row r="1421">
          <cell r="H1421" t="str">
            <v>NotSelf</v>
          </cell>
        </row>
        <row r="1422">
          <cell r="H1422" t="str">
            <v>NotSelf</v>
          </cell>
        </row>
        <row r="1423">
          <cell r="H1423" t="str">
            <v>NotSelf</v>
          </cell>
        </row>
        <row r="1424">
          <cell r="H1424" t="str">
            <v>NotSelf</v>
          </cell>
        </row>
        <row r="1425">
          <cell r="H1425" t="str">
            <v>NotSelf</v>
          </cell>
        </row>
        <row r="1426">
          <cell r="H1426" t="str">
            <v>NotSelf</v>
          </cell>
        </row>
        <row r="1427">
          <cell r="H1427" t="str">
            <v>NotSelf</v>
          </cell>
        </row>
        <row r="1428">
          <cell r="H1428" t="str">
            <v>NotSelf</v>
          </cell>
        </row>
        <row r="1429">
          <cell r="H1429" t="str">
            <v>NotSelf</v>
          </cell>
        </row>
        <row r="1430">
          <cell r="H1430" t="str">
            <v>NotSelf</v>
          </cell>
        </row>
        <row r="1431">
          <cell r="H1431" t="str">
            <v>NotSelf</v>
          </cell>
        </row>
        <row r="1432">
          <cell r="H1432" t="str">
            <v>NotSelf</v>
          </cell>
        </row>
        <row r="1433">
          <cell r="H1433" t="str">
            <v>NotSelf</v>
          </cell>
        </row>
        <row r="1434">
          <cell r="H1434" t="str">
            <v>NotSelf</v>
          </cell>
        </row>
        <row r="1435">
          <cell r="H1435" t="str">
            <v>NotSelf</v>
          </cell>
        </row>
        <row r="1436">
          <cell r="H1436" t="str">
            <v>NotSelf</v>
          </cell>
        </row>
        <row r="1437">
          <cell r="H1437" t="str">
            <v>NotSelf</v>
          </cell>
        </row>
        <row r="1438">
          <cell r="H1438" t="str">
            <v>NotSelf</v>
          </cell>
        </row>
        <row r="1439">
          <cell r="H1439" t="str">
            <v>NotSelf</v>
          </cell>
        </row>
        <row r="1440">
          <cell r="H1440" t="str">
            <v>NotSelf</v>
          </cell>
        </row>
        <row r="1441">
          <cell r="H1441" t="str">
            <v>NotSelf</v>
          </cell>
        </row>
        <row r="1442">
          <cell r="H1442" t="str">
            <v>NotSelf</v>
          </cell>
        </row>
        <row r="1443">
          <cell r="H1443" t="str">
            <v>NotSelf</v>
          </cell>
        </row>
        <row r="1444">
          <cell r="H1444" t="str">
            <v>NotSelf</v>
          </cell>
        </row>
        <row r="1445">
          <cell r="H1445" t="str">
            <v>NotSelf</v>
          </cell>
        </row>
        <row r="1446">
          <cell r="H1446" t="str">
            <v>NotSelf</v>
          </cell>
        </row>
        <row r="1447">
          <cell r="H1447" t="str">
            <v>NotSelf</v>
          </cell>
        </row>
        <row r="1448">
          <cell r="H1448" t="str">
            <v>NotSelf</v>
          </cell>
        </row>
        <row r="1449">
          <cell r="H1449" t="str">
            <v>NotSelf</v>
          </cell>
        </row>
        <row r="1450">
          <cell r="H1450" t="str">
            <v>NotSelf</v>
          </cell>
        </row>
        <row r="1451">
          <cell r="H1451" t="str">
            <v>NotSelf</v>
          </cell>
        </row>
        <row r="1452">
          <cell r="H1452" t="str">
            <v>NotSelf</v>
          </cell>
        </row>
        <row r="1453">
          <cell r="H1453" t="str">
            <v>NotSelf</v>
          </cell>
        </row>
        <row r="1454">
          <cell r="H1454" t="str">
            <v>NotSelf</v>
          </cell>
        </row>
        <row r="1455">
          <cell r="H1455" t="str">
            <v>NotSelf</v>
          </cell>
        </row>
        <row r="1456">
          <cell r="H1456" t="str">
            <v>NotSelf</v>
          </cell>
        </row>
        <row r="1457">
          <cell r="H1457" t="str">
            <v>NotSelf</v>
          </cell>
        </row>
        <row r="1458">
          <cell r="H1458" t="str">
            <v>NotSelf</v>
          </cell>
        </row>
        <row r="1459">
          <cell r="H1459" t="str">
            <v>NotSelf</v>
          </cell>
        </row>
        <row r="1460">
          <cell r="H1460" t="str">
            <v>NotSelf</v>
          </cell>
        </row>
        <row r="1461">
          <cell r="H1461" t="str">
            <v>NotSelf</v>
          </cell>
        </row>
        <row r="1462">
          <cell r="H1462" t="str">
            <v>NotSelf</v>
          </cell>
        </row>
        <row r="1463">
          <cell r="H1463" t="str">
            <v>NotSelf</v>
          </cell>
        </row>
        <row r="1464">
          <cell r="H1464" t="str">
            <v>NotSelf</v>
          </cell>
        </row>
        <row r="1465">
          <cell r="H1465" t="str">
            <v>NotSelf</v>
          </cell>
        </row>
        <row r="1466">
          <cell r="H1466" t="str">
            <v>NotSelf</v>
          </cell>
        </row>
        <row r="1467">
          <cell r="H1467" t="str">
            <v>NotSelf</v>
          </cell>
        </row>
        <row r="1468">
          <cell r="H1468" t="str">
            <v>NotSelf</v>
          </cell>
        </row>
        <row r="1469">
          <cell r="H1469" t="str">
            <v>NotSelf</v>
          </cell>
        </row>
        <row r="1470">
          <cell r="H1470" t="str">
            <v>NotSelf</v>
          </cell>
        </row>
        <row r="1471">
          <cell r="H1471" t="str">
            <v>NotSelf</v>
          </cell>
        </row>
        <row r="1472">
          <cell r="H1472" t="str">
            <v>NotSelf</v>
          </cell>
        </row>
        <row r="1473">
          <cell r="H1473" t="str">
            <v>NotSelf</v>
          </cell>
        </row>
        <row r="1474">
          <cell r="H1474" t="str">
            <v>NotSelf</v>
          </cell>
        </row>
        <row r="1475">
          <cell r="H1475" t="str">
            <v>NotSelf</v>
          </cell>
        </row>
        <row r="1476">
          <cell r="H1476" t="str">
            <v>NotSelf</v>
          </cell>
        </row>
        <row r="1477">
          <cell r="H1477" t="str">
            <v>NotSelf</v>
          </cell>
        </row>
        <row r="1478">
          <cell r="H1478" t="str">
            <v>NotSelf</v>
          </cell>
        </row>
        <row r="1479">
          <cell r="H1479" t="str">
            <v>NotSelf</v>
          </cell>
        </row>
        <row r="1480">
          <cell r="H1480" t="str">
            <v>NotSelf</v>
          </cell>
        </row>
        <row r="1481">
          <cell r="H1481" t="str">
            <v>NotSelf</v>
          </cell>
        </row>
        <row r="1482">
          <cell r="H1482" t="str">
            <v>NotSelf</v>
          </cell>
        </row>
        <row r="1483">
          <cell r="H1483" t="str">
            <v>NotSelf</v>
          </cell>
        </row>
        <row r="1484">
          <cell r="H1484" t="str">
            <v>NotSelf</v>
          </cell>
        </row>
        <row r="1485">
          <cell r="H1485" t="str">
            <v>NotSelf</v>
          </cell>
        </row>
        <row r="1486">
          <cell r="H1486" t="str">
            <v>NotSelf</v>
          </cell>
        </row>
        <row r="1487">
          <cell r="H1487" t="str">
            <v>NotSelf</v>
          </cell>
        </row>
        <row r="1488">
          <cell r="H1488" t="str">
            <v>NotSelf</v>
          </cell>
        </row>
        <row r="1489">
          <cell r="H1489" t="str">
            <v>NotSelf</v>
          </cell>
        </row>
        <row r="1490">
          <cell r="H1490" t="str">
            <v>NotSelf</v>
          </cell>
        </row>
        <row r="1491">
          <cell r="H1491" t="str">
            <v>NotSelf</v>
          </cell>
        </row>
        <row r="1492">
          <cell r="H1492" t="str">
            <v>NotSelf</v>
          </cell>
        </row>
        <row r="1493">
          <cell r="H1493" t="str">
            <v>NotSelf</v>
          </cell>
        </row>
        <row r="1494">
          <cell r="H1494" t="str">
            <v>NotSelf</v>
          </cell>
        </row>
        <row r="1495">
          <cell r="H1495" t="str">
            <v>NotSelf</v>
          </cell>
        </row>
        <row r="1496">
          <cell r="H1496" t="str">
            <v>NotSelf</v>
          </cell>
        </row>
        <row r="1497">
          <cell r="H1497" t="str">
            <v>NotSelf</v>
          </cell>
        </row>
        <row r="1498">
          <cell r="H1498" t="str">
            <v>NotSelf</v>
          </cell>
        </row>
        <row r="1499">
          <cell r="H1499" t="str">
            <v>NotSelf</v>
          </cell>
        </row>
        <row r="1500">
          <cell r="H1500" t="str">
            <v>NotSelf</v>
          </cell>
        </row>
        <row r="1501">
          <cell r="H1501" t="str">
            <v>NotSelf</v>
          </cell>
        </row>
        <row r="1502">
          <cell r="H1502" t="str">
            <v>NotSelf</v>
          </cell>
        </row>
        <row r="1503">
          <cell r="H1503" t="str">
            <v>NotSelf</v>
          </cell>
        </row>
        <row r="1504">
          <cell r="H1504" t="str">
            <v>NotSelf</v>
          </cell>
        </row>
        <row r="1505">
          <cell r="H1505" t="str">
            <v>NotSelf</v>
          </cell>
        </row>
        <row r="1506">
          <cell r="H1506" t="str">
            <v>NotSelf</v>
          </cell>
        </row>
        <row r="1507">
          <cell r="H1507" t="str">
            <v>NotSelf</v>
          </cell>
        </row>
        <row r="1508">
          <cell r="H1508" t="str">
            <v>NotSelf</v>
          </cell>
        </row>
        <row r="1509">
          <cell r="H1509" t="str">
            <v>NotSelf</v>
          </cell>
        </row>
        <row r="1510">
          <cell r="H1510" t="str">
            <v>NotSelf</v>
          </cell>
        </row>
        <row r="1511">
          <cell r="H1511" t="str">
            <v>NotSelf</v>
          </cell>
        </row>
        <row r="1512">
          <cell r="H1512" t="str">
            <v>NotSelf</v>
          </cell>
        </row>
        <row r="1513">
          <cell r="H1513" t="str">
            <v>NotSelf</v>
          </cell>
        </row>
        <row r="1514">
          <cell r="H1514" t="str">
            <v>NotSelf</v>
          </cell>
        </row>
        <row r="1515">
          <cell r="H1515" t="str">
            <v>NotSelf</v>
          </cell>
        </row>
        <row r="1516">
          <cell r="H1516" t="str">
            <v>NotSelf</v>
          </cell>
        </row>
        <row r="1517">
          <cell r="H1517" t="str">
            <v>NotSelf</v>
          </cell>
        </row>
        <row r="1518">
          <cell r="H1518" t="str">
            <v>NotSelf</v>
          </cell>
        </row>
        <row r="1519">
          <cell r="H1519" t="str">
            <v>NotSelf</v>
          </cell>
        </row>
        <row r="1520">
          <cell r="H1520" t="str">
            <v>NotSelf</v>
          </cell>
        </row>
        <row r="1521">
          <cell r="H1521" t="str">
            <v>NotSelf</v>
          </cell>
        </row>
        <row r="1522">
          <cell r="H1522" t="str">
            <v>NotSelf</v>
          </cell>
        </row>
        <row r="1523">
          <cell r="H1523" t="str">
            <v>NotSelf</v>
          </cell>
        </row>
        <row r="1524">
          <cell r="H1524" t="str">
            <v>NotSelf</v>
          </cell>
        </row>
        <row r="1525">
          <cell r="H1525" t="str">
            <v>NotSelf</v>
          </cell>
        </row>
        <row r="1526">
          <cell r="H1526" t="str">
            <v>NotSelf</v>
          </cell>
        </row>
        <row r="1527">
          <cell r="H1527" t="str">
            <v>NotSelf</v>
          </cell>
        </row>
        <row r="1528">
          <cell r="H1528" t="str">
            <v>NotSelf</v>
          </cell>
        </row>
        <row r="1529">
          <cell r="H1529" t="str">
            <v>NotSelf</v>
          </cell>
        </row>
        <row r="1530">
          <cell r="H1530" t="str">
            <v>NotSelf</v>
          </cell>
        </row>
        <row r="1531">
          <cell r="H1531" t="str">
            <v>NotSelf</v>
          </cell>
        </row>
        <row r="1532">
          <cell r="H1532" t="str">
            <v>NotSelf</v>
          </cell>
        </row>
        <row r="1533">
          <cell r="H1533" t="str">
            <v>NotSelf</v>
          </cell>
        </row>
        <row r="1534">
          <cell r="H1534" t="str">
            <v>NotSelf</v>
          </cell>
        </row>
        <row r="1535">
          <cell r="H1535" t="str">
            <v>NotSelf</v>
          </cell>
        </row>
        <row r="1536">
          <cell r="H1536" t="str">
            <v>NotSelf</v>
          </cell>
        </row>
        <row r="1537">
          <cell r="H1537" t="str">
            <v>NotSelf</v>
          </cell>
        </row>
        <row r="1538">
          <cell r="H1538" t="str">
            <v>NotSelf</v>
          </cell>
        </row>
        <row r="1539">
          <cell r="H1539" t="str">
            <v>NotSelf</v>
          </cell>
        </row>
        <row r="1540">
          <cell r="H1540" t="str">
            <v>NotSelf</v>
          </cell>
        </row>
        <row r="1541">
          <cell r="H1541" t="str">
            <v>NotSelf</v>
          </cell>
        </row>
        <row r="1542">
          <cell r="H1542" t="str">
            <v>NotSelf</v>
          </cell>
        </row>
        <row r="1543">
          <cell r="H1543" t="str">
            <v>NotSelf</v>
          </cell>
        </row>
        <row r="1544">
          <cell r="H1544" t="str">
            <v>NotSelf</v>
          </cell>
        </row>
        <row r="1545">
          <cell r="H1545" t="str">
            <v>NotSelf</v>
          </cell>
        </row>
        <row r="1546">
          <cell r="H1546" t="str">
            <v>NotSelf</v>
          </cell>
        </row>
        <row r="1547">
          <cell r="H1547" t="str">
            <v>NotSelf</v>
          </cell>
        </row>
        <row r="1548">
          <cell r="H1548" t="str">
            <v>NotSelf</v>
          </cell>
        </row>
        <row r="1549">
          <cell r="H1549" t="str">
            <v>NotSelf</v>
          </cell>
        </row>
        <row r="1550">
          <cell r="H1550" t="str">
            <v>NotSelf</v>
          </cell>
        </row>
        <row r="1551">
          <cell r="H1551" t="str">
            <v>NotSelf</v>
          </cell>
        </row>
        <row r="1552">
          <cell r="H1552" t="str">
            <v>NotSelf</v>
          </cell>
        </row>
        <row r="1553">
          <cell r="H1553" t="str">
            <v>NotSelf</v>
          </cell>
        </row>
        <row r="1554">
          <cell r="H1554" t="str">
            <v>NotSelf</v>
          </cell>
        </row>
        <row r="1555">
          <cell r="H1555" t="str">
            <v>NotSelf</v>
          </cell>
        </row>
        <row r="1556">
          <cell r="H1556" t="str">
            <v>NotSelf</v>
          </cell>
        </row>
        <row r="1557">
          <cell r="H1557" t="str">
            <v>NotSelf</v>
          </cell>
        </row>
        <row r="1558">
          <cell r="H1558" t="str">
            <v>NotSelf</v>
          </cell>
        </row>
        <row r="1559">
          <cell r="H1559" t="str">
            <v>NotSelf</v>
          </cell>
        </row>
        <row r="1560">
          <cell r="H1560" t="str">
            <v>NotSelf</v>
          </cell>
        </row>
        <row r="1561">
          <cell r="H1561" t="str">
            <v>NotSelf</v>
          </cell>
        </row>
        <row r="1562">
          <cell r="H1562" t="str">
            <v>NotSelf</v>
          </cell>
        </row>
        <row r="1563">
          <cell r="H1563" t="str">
            <v>NotSelf</v>
          </cell>
        </row>
        <row r="1564">
          <cell r="H1564" t="str">
            <v>NotSelf</v>
          </cell>
        </row>
        <row r="1565">
          <cell r="H1565" t="str">
            <v>NotSelf</v>
          </cell>
        </row>
        <row r="1566">
          <cell r="H1566" t="str">
            <v>NotSelf</v>
          </cell>
        </row>
        <row r="1567">
          <cell r="H1567" t="str">
            <v>NotSelf</v>
          </cell>
        </row>
        <row r="1568">
          <cell r="H1568" t="str">
            <v>NotSelf</v>
          </cell>
        </row>
        <row r="1569">
          <cell r="H1569" t="str">
            <v>NotSelf</v>
          </cell>
        </row>
        <row r="1570">
          <cell r="H1570" t="str">
            <v>NotSelf</v>
          </cell>
        </row>
        <row r="1571">
          <cell r="H1571" t="str">
            <v>NotSelf</v>
          </cell>
        </row>
        <row r="1572">
          <cell r="H1572" t="str">
            <v>NotSelf</v>
          </cell>
        </row>
        <row r="1573">
          <cell r="H1573" t="str">
            <v>NotSelf</v>
          </cell>
        </row>
        <row r="1574">
          <cell r="H1574" t="str">
            <v>NotSelf</v>
          </cell>
        </row>
        <row r="1575">
          <cell r="H1575" t="str">
            <v>NotSelf</v>
          </cell>
        </row>
        <row r="1576">
          <cell r="H1576" t="str">
            <v>NotSelf</v>
          </cell>
        </row>
        <row r="1577">
          <cell r="H1577" t="str">
            <v>NotSelf</v>
          </cell>
        </row>
        <row r="1578">
          <cell r="H1578" t="str">
            <v>NotSelf</v>
          </cell>
        </row>
        <row r="1579">
          <cell r="H1579" t="str">
            <v>NotSelf</v>
          </cell>
        </row>
        <row r="1580">
          <cell r="H1580" t="str">
            <v>NotSelf</v>
          </cell>
        </row>
        <row r="1581">
          <cell r="H1581" t="str">
            <v>NotSelf</v>
          </cell>
        </row>
        <row r="1582">
          <cell r="H1582" t="str">
            <v>NotSelf</v>
          </cell>
        </row>
        <row r="1583">
          <cell r="H1583" t="str">
            <v>NotSelf</v>
          </cell>
        </row>
        <row r="1584">
          <cell r="H1584" t="str">
            <v>NotSelf</v>
          </cell>
        </row>
        <row r="1585">
          <cell r="H1585" t="str">
            <v>NotSelf</v>
          </cell>
        </row>
        <row r="1586">
          <cell r="H1586" t="str">
            <v>NotSelf</v>
          </cell>
        </row>
        <row r="1587">
          <cell r="H1587" t="str">
            <v>NotSelf</v>
          </cell>
        </row>
        <row r="1588">
          <cell r="H1588" t="str">
            <v>NotSelf</v>
          </cell>
        </row>
        <row r="1589">
          <cell r="H1589" t="str">
            <v>NotSelf</v>
          </cell>
        </row>
        <row r="1590">
          <cell r="H1590" t="str">
            <v>NotSelf</v>
          </cell>
        </row>
        <row r="1591">
          <cell r="H1591" t="str">
            <v>NotSelf</v>
          </cell>
        </row>
        <row r="1592">
          <cell r="H1592" t="str">
            <v>NotSelf</v>
          </cell>
        </row>
        <row r="1593">
          <cell r="H1593" t="str">
            <v>NotSelf</v>
          </cell>
        </row>
        <row r="1594">
          <cell r="H1594" t="str">
            <v>NotSelf</v>
          </cell>
        </row>
        <row r="1595">
          <cell r="H1595" t="str">
            <v>NotSelf</v>
          </cell>
        </row>
        <row r="1596">
          <cell r="H1596" t="str">
            <v>NotSelf</v>
          </cell>
        </row>
        <row r="1597">
          <cell r="H1597" t="str">
            <v>NotSelf</v>
          </cell>
        </row>
        <row r="1598">
          <cell r="H1598" t="str">
            <v>NotSelf</v>
          </cell>
        </row>
        <row r="1599">
          <cell r="H1599" t="str">
            <v>NotSelf</v>
          </cell>
        </row>
        <row r="1600">
          <cell r="H1600" t="str">
            <v>NotSelf</v>
          </cell>
        </row>
        <row r="1601">
          <cell r="H1601" t="str">
            <v>NotSelf</v>
          </cell>
        </row>
        <row r="1602">
          <cell r="H1602" t="str">
            <v>NotSelf</v>
          </cell>
        </row>
        <row r="1603">
          <cell r="H1603" t="str">
            <v>NotSelf</v>
          </cell>
        </row>
        <row r="1604">
          <cell r="H1604" t="str">
            <v>NotSelf</v>
          </cell>
        </row>
        <row r="1605">
          <cell r="H1605" t="str">
            <v>NotSelf</v>
          </cell>
        </row>
        <row r="1606">
          <cell r="H1606" t="str">
            <v>NotSelf</v>
          </cell>
        </row>
        <row r="1607">
          <cell r="H1607" t="str">
            <v>NotSelf</v>
          </cell>
        </row>
        <row r="1608">
          <cell r="H1608" t="str">
            <v>NotSelf</v>
          </cell>
        </row>
        <row r="1609">
          <cell r="H1609" t="str">
            <v>NotSelf</v>
          </cell>
        </row>
        <row r="1610">
          <cell r="H1610" t="str">
            <v>NotSelf</v>
          </cell>
        </row>
        <row r="1611">
          <cell r="H1611" t="str">
            <v>NotSelf</v>
          </cell>
        </row>
        <row r="1612">
          <cell r="H1612" t="str">
            <v>NotSelf</v>
          </cell>
        </row>
        <row r="1613">
          <cell r="H1613" t="str">
            <v>NotSelf</v>
          </cell>
        </row>
        <row r="1614">
          <cell r="H1614" t="str">
            <v>NotSelf</v>
          </cell>
        </row>
        <row r="1615">
          <cell r="H1615" t="str">
            <v>NotSelf</v>
          </cell>
        </row>
        <row r="1616">
          <cell r="H1616" t="str">
            <v>NotSelf</v>
          </cell>
        </row>
        <row r="1617">
          <cell r="H1617" t="str">
            <v>NotSelf</v>
          </cell>
        </row>
        <row r="1618">
          <cell r="H1618" t="str">
            <v>NotSelf</v>
          </cell>
        </row>
        <row r="1619">
          <cell r="H1619" t="str">
            <v>NotSelf</v>
          </cell>
        </row>
        <row r="1620">
          <cell r="H1620" t="str">
            <v>NotSelf</v>
          </cell>
        </row>
        <row r="1621">
          <cell r="H1621" t="str">
            <v>NotSelf</v>
          </cell>
        </row>
        <row r="1622">
          <cell r="H1622" t="str">
            <v>NotSelf</v>
          </cell>
        </row>
        <row r="1623">
          <cell r="H1623" t="str">
            <v>NotSelf</v>
          </cell>
        </row>
        <row r="1624">
          <cell r="H1624" t="str">
            <v>NotSelf</v>
          </cell>
        </row>
        <row r="1625">
          <cell r="H1625" t="str">
            <v>NotSelf</v>
          </cell>
        </row>
        <row r="1626">
          <cell r="H1626" t="str">
            <v>NotSelf</v>
          </cell>
        </row>
        <row r="1627">
          <cell r="H1627" t="str">
            <v>NotSelf</v>
          </cell>
        </row>
        <row r="1628">
          <cell r="H1628" t="str">
            <v>NotSelf</v>
          </cell>
        </row>
        <row r="1629">
          <cell r="H1629" t="str">
            <v>NotSelf</v>
          </cell>
        </row>
        <row r="1630">
          <cell r="H1630" t="str">
            <v>NotSelf</v>
          </cell>
        </row>
        <row r="1631">
          <cell r="H1631" t="str">
            <v>NotSelf</v>
          </cell>
        </row>
        <row r="1632">
          <cell r="H1632" t="str">
            <v>NotSelf</v>
          </cell>
        </row>
        <row r="1633">
          <cell r="H1633" t="str">
            <v>NotSelf</v>
          </cell>
        </row>
        <row r="1634">
          <cell r="H1634" t="str">
            <v>NotSelf</v>
          </cell>
        </row>
        <row r="1635">
          <cell r="H1635" t="str">
            <v>NotSelf</v>
          </cell>
        </row>
        <row r="1636">
          <cell r="H1636" t="str">
            <v>NotSelf</v>
          </cell>
        </row>
        <row r="1637">
          <cell r="H1637" t="str">
            <v>NotSelf</v>
          </cell>
        </row>
        <row r="1638">
          <cell r="H1638" t="str">
            <v>NotSelf</v>
          </cell>
        </row>
        <row r="1639">
          <cell r="H1639" t="str">
            <v>NotSelf</v>
          </cell>
        </row>
        <row r="1640">
          <cell r="H1640" t="str">
            <v>NotSelf</v>
          </cell>
        </row>
        <row r="1641">
          <cell r="H1641" t="str">
            <v>NotSelf</v>
          </cell>
        </row>
        <row r="1642">
          <cell r="H1642" t="str">
            <v>NotSelf</v>
          </cell>
        </row>
        <row r="1643">
          <cell r="H1643" t="str">
            <v>NotSelf</v>
          </cell>
        </row>
        <row r="1644">
          <cell r="H1644" t="str">
            <v>NotSelf</v>
          </cell>
        </row>
        <row r="1645">
          <cell r="H1645" t="str">
            <v>NotSelf</v>
          </cell>
        </row>
        <row r="1646">
          <cell r="H1646" t="str">
            <v>NotSelf</v>
          </cell>
        </row>
        <row r="1647">
          <cell r="H1647" t="str">
            <v>NotSelf</v>
          </cell>
        </row>
        <row r="1648">
          <cell r="H1648" t="str">
            <v>NotSelf</v>
          </cell>
        </row>
        <row r="1649">
          <cell r="H1649" t="str">
            <v>NotSelf</v>
          </cell>
        </row>
        <row r="1650">
          <cell r="H1650" t="str">
            <v>NotSelf</v>
          </cell>
        </row>
        <row r="1651">
          <cell r="H1651" t="str">
            <v>NotSelf</v>
          </cell>
        </row>
        <row r="1652">
          <cell r="H1652" t="str">
            <v>NotSelf</v>
          </cell>
        </row>
        <row r="1653">
          <cell r="H1653" t="str">
            <v>NotSelf</v>
          </cell>
        </row>
        <row r="1654">
          <cell r="H1654" t="str">
            <v>NotSelf</v>
          </cell>
        </row>
        <row r="1655">
          <cell r="H1655" t="str">
            <v>NotSelf</v>
          </cell>
        </row>
        <row r="1656">
          <cell r="H1656" t="str">
            <v>NotSelf</v>
          </cell>
        </row>
        <row r="1657">
          <cell r="H1657" t="str">
            <v>NotSelf</v>
          </cell>
        </row>
        <row r="1658">
          <cell r="H1658" t="str">
            <v>NotSelf</v>
          </cell>
        </row>
        <row r="1659">
          <cell r="H1659" t="str">
            <v>NotSelf</v>
          </cell>
        </row>
        <row r="1660">
          <cell r="H1660" t="str">
            <v>NotSelf</v>
          </cell>
        </row>
        <row r="1661">
          <cell r="H1661" t="str">
            <v>NotSelf</v>
          </cell>
        </row>
        <row r="1662">
          <cell r="H1662" t="str">
            <v>NotSelf</v>
          </cell>
        </row>
        <row r="1663">
          <cell r="H1663" t="str">
            <v>NotSelf</v>
          </cell>
        </row>
        <row r="1664">
          <cell r="H1664" t="str">
            <v>NotSelf</v>
          </cell>
        </row>
        <row r="1665">
          <cell r="H1665" t="str">
            <v>NotSelf</v>
          </cell>
        </row>
        <row r="1666">
          <cell r="H1666" t="str">
            <v>NotSelf</v>
          </cell>
        </row>
        <row r="1667">
          <cell r="H1667" t="str">
            <v>NotSelf</v>
          </cell>
        </row>
        <row r="1668">
          <cell r="H1668" t="str">
            <v>NotSelf</v>
          </cell>
        </row>
        <row r="1669">
          <cell r="H1669" t="str">
            <v>NotSelf</v>
          </cell>
        </row>
        <row r="1670">
          <cell r="H1670" t="str">
            <v>NotSelf</v>
          </cell>
        </row>
        <row r="1671">
          <cell r="H1671" t="str">
            <v>NotSelf</v>
          </cell>
        </row>
        <row r="1672">
          <cell r="H1672" t="str">
            <v>NotSelf</v>
          </cell>
        </row>
        <row r="1673">
          <cell r="H1673" t="str">
            <v>NotSelf</v>
          </cell>
        </row>
        <row r="1674">
          <cell r="H1674" t="str">
            <v>NotSelf</v>
          </cell>
        </row>
        <row r="1675">
          <cell r="H1675" t="str">
            <v>NotSelf</v>
          </cell>
        </row>
        <row r="1676">
          <cell r="H1676" t="str">
            <v>NotSelf</v>
          </cell>
        </row>
        <row r="1677">
          <cell r="H1677" t="str">
            <v>NotSelf</v>
          </cell>
        </row>
        <row r="1678">
          <cell r="H1678" t="str">
            <v>NotSelf</v>
          </cell>
        </row>
        <row r="1679">
          <cell r="H1679" t="str">
            <v>NotSelf</v>
          </cell>
        </row>
        <row r="1680">
          <cell r="H1680" t="str">
            <v>NotSelf</v>
          </cell>
        </row>
        <row r="1681">
          <cell r="H1681" t="str">
            <v>NotSelf</v>
          </cell>
        </row>
        <row r="1682">
          <cell r="H1682" t="str">
            <v>NotSelf</v>
          </cell>
        </row>
        <row r="1683">
          <cell r="H1683" t="str">
            <v>NotSelf</v>
          </cell>
        </row>
        <row r="1684">
          <cell r="H1684" t="str">
            <v>NotSelf</v>
          </cell>
        </row>
        <row r="1685">
          <cell r="H1685" t="str">
            <v>NotSelf</v>
          </cell>
        </row>
        <row r="1686">
          <cell r="H1686" t="str">
            <v>NotSelf</v>
          </cell>
        </row>
        <row r="1687">
          <cell r="H1687" t="str">
            <v>NotSelf</v>
          </cell>
        </row>
        <row r="1688">
          <cell r="H1688" t="str">
            <v>NotSelf</v>
          </cell>
        </row>
        <row r="1689">
          <cell r="H1689" t="str">
            <v>NotSelf</v>
          </cell>
        </row>
        <row r="1690">
          <cell r="H1690" t="str">
            <v>NotSelf</v>
          </cell>
        </row>
        <row r="1691">
          <cell r="H1691" t="str">
            <v>NotSelf</v>
          </cell>
        </row>
        <row r="1692">
          <cell r="H1692" t="str">
            <v>NotSelf</v>
          </cell>
        </row>
        <row r="1693">
          <cell r="H1693" t="str">
            <v>NotSelf</v>
          </cell>
        </row>
        <row r="1694">
          <cell r="H1694" t="str">
            <v>NotSelf</v>
          </cell>
        </row>
        <row r="1695">
          <cell r="H1695" t="str">
            <v>NotSelf</v>
          </cell>
        </row>
        <row r="1696">
          <cell r="H1696" t="str">
            <v>NotSelf</v>
          </cell>
        </row>
        <row r="1697">
          <cell r="H1697" t="str">
            <v>NotSelf</v>
          </cell>
        </row>
        <row r="1698">
          <cell r="H1698" t="str">
            <v>NotSelf</v>
          </cell>
        </row>
        <row r="1699">
          <cell r="H1699" t="str">
            <v>NotSelf</v>
          </cell>
        </row>
        <row r="1700">
          <cell r="H1700" t="str">
            <v>NotSelf</v>
          </cell>
        </row>
        <row r="1701">
          <cell r="H1701" t="str">
            <v>NotSelf</v>
          </cell>
        </row>
        <row r="1702">
          <cell r="H1702" t="str">
            <v>NotSelf</v>
          </cell>
        </row>
        <row r="1703">
          <cell r="H1703" t="str">
            <v>NotSelf</v>
          </cell>
        </row>
        <row r="1704">
          <cell r="H1704" t="str">
            <v>NotSelf</v>
          </cell>
        </row>
        <row r="1705">
          <cell r="H1705" t="str">
            <v>NotSelf</v>
          </cell>
        </row>
        <row r="1706">
          <cell r="H1706" t="str">
            <v>NotSelf</v>
          </cell>
        </row>
        <row r="1707">
          <cell r="H1707" t="str">
            <v>NotSelf</v>
          </cell>
        </row>
        <row r="1708">
          <cell r="H1708" t="str">
            <v>NotSelf</v>
          </cell>
        </row>
        <row r="1709">
          <cell r="H1709" t="str">
            <v>NotSelf</v>
          </cell>
        </row>
        <row r="1710">
          <cell r="H1710" t="str">
            <v>NotSelf</v>
          </cell>
        </row>
        <row r="1711">
          <cell r="H1711" t="str">
            <v>NotSelf</v>
          </cell>
        </row>
        <row r="1712">
          <cell r="H1712" t="str">
            <v>NotSelf</v>
          </cell>
        </row>
        <row r="1713">
          <cell r="H1713" t="str">
            <v>NotSelf</v>
          </cell>
        </row>
        <row r="1714">
          <cell r="H1714" t="str">
            <v>NotSelf</v>
          </cell>
        </row>
        <row r="1715">
          <cell r="H1715" t="str">
            <v>NotSelf</v>
          </cell>
        </row>
        <row r="1716">
          <cell r="H1716" t="str">
            <v>NotSelf</v>
          </cell>
        </row>
        <row r="1717">
          <cell r="H1717" t="str">
            <v>NotSelf</v>
          </cell>
        </row>
        <row r="1718">
          <cell r="H1718" t="str">
            <v>NotSelf</v>
          </cell>
        </row>
        <row r="1719">
          <cell r="H1719" t="str">
            <v>NotSelf</v>
          </cell>
        </row>
        <row r="1720">
          <cell r="H1720" t="str">
            <v>NotSelf</v>
          </cell>
        </row>
        <row r="1721">
          <cell r="H1721" t="str">
            <v>NotSelf</v>
          </cell>
        </row>
        <row r="1722">
          <cell r="H1722" t="str">
            <v>NotSelf</v>
          </cell>
        </row>
        <row r="1723">
          <cell r="H1723" t="str">
            <v>NotSelf</v>
          </cell>
        </row>
        <row r="1724">
          <cell r="H1724" t="str">
            <v>NotSelf</v>
          </cell>
        </row>
        <row r="1725">
          <cell r="H1725" t="str">
            <v>NotSelf</v>
          </cell>
        </row>
        <row r="1726">
          <cell r="H1726" t="str">
            <v>NotSelf</v>
          </cell>
        </row>
        <row r="1727">
          <cell r="H1727" t="str">
            <v>NotSelf</v>
          </cell>
        </row>
        <row r="1728">
          <cell r="H1728" t="str">
            <v>NotSelf</v>
          </cell>
        </row>
        <row r="1729">
          <cell r="H1729" t="str">
            <v>NotSelf</v>
          </cell>
        </row>
        <row r="1730">
          <cell r="H1730" t="str">
            <v>NotSelf</v>
          </cell>
        </row>
        <row r="1731">
          <cell r="H1731" t="str">
            <v>NotSelf</v>
          </cell>
        </row>
        <row r="1732">
          <cell r="H1732" t="str">
            <v>NotSelf</v>
          </cell>
        </row>
        <row r="1733">
          <cell r="H1733" t="str">
            <v>NotSelf</v>
          </cell>
        </row>
        <row r="1734">
          <cell r="H1734" t="str">
            <v>NotSelf</v>
          </cell>
        </row>
        <row r="1735">
          <cell r="H1735" t="str">
            <v>NotSelf</v>
          </cell>
        </row>
        <row r="1736">
          <cell r="H1736" t="str">
            <v>NotSelf</v>
          </cell>
        </row>
        <row r="1737">
          <cell r="H1737" t="str">
            <v>NotSelf</v>
          </cell>
        </row>
        <row r="1738">
          <cell r="H1738" t="str">
            <v>NotSelf</v>
          </cell>
        </row>
        <row r="1739">
          <cell r="H1739" t="str">
            <v>NotSelf</v>
          </cell>
        </row>
        <row r="1740">
          <cell r="H1740" t="str">
            <v>NotSelf</v>
          </cell>
        </row>
        <row r="1741">
          <cell r="H1741" t="str">
            <v>NotSelf</v>
          </cell>
        </row>
        <row r="1742">
          <cell r="H1742" t="str">
            <v>NotSelf</v>
          </cell>
        </row>
        <row r="1743">
          <cell r="H1743" t="str">
            <v>NotSelf</v>
          </cell>
        </row>
        <row r="1744">
          <cell r="H1744" t="str">
            <v>NotSelf</v>
          </cell>
        </row>
        <row r="1745">
          <cell r="H1745" t="str">
            <v>NotSelf</v>
          </cell>
        </row>
        <row r="1746">
          <cell r="H1746" t="str">
            <v>NotSelf</v>
          </cell>
        </row>
        <row r="1747">
          <cell r="H1747" t="str">
            <v>NotSelf</v>
          </cell>
        </row>
        <row r="1748">
          <cell r="H1748" t="str">
            <v>NotSelf</v>
          </cell>
        </row>
        <row r="1749">
          <cell r="H1749" t="str">
            <v>NotSelf</v>
          </cell>
        </row>
        <row r="1750">
          <cell r="H1750" t="str">
            <v>NotSelf</v>
          </cell>
        </row>
        <row r="1751">
          <cell r="H1751" t="str">
            <v>NotSelf</v>
          </cell>
        </row>
        <row r="1752">
          <cell r="H1752" t="str">
            <v>NotSelf</v>
          </cell>
        </row>
        <row r="1753">
          <cell r="H1753" t="str">
            <v>NotSelf</v>
          </cell>
        </row>
        <row r="1754">
          <cell r="H1754" t="str">
            <v>NotSelf</v>
          </cell>
        </row>
        <row r="1755">
          <cell r="H1755" t="str">
            <v>NotSelf</v>
          </cell>
        </row>
        <row r="1756">
          <cell r="H1756" t="str">
            <v>NotSelf</v>
          </cell>
        </row>
        <row r="1757">
          <cell r="H1757" t="str">
            <v>NotSelf</v>
          </cell>
        </row>
        <row r="1758">
          <cell r="H1758" t="str">
            <v>NotSelf</v>
          </cell>
        </row>
        <row r="1759">
          <cell r="H1759" t="str">
            <v>NotSelf</v>
          </cell>
        </row>
        <row r="1760">
          <cell r="H1760" t="str">
            <v>NotSelf</v>
          </cell>
        </row>
        <row r="1761">
          <cell r="H1761" t="str">
            <v>NotSelf</v>
          </cell>
        </row>
        <row r="1762">
          <cell r="H1762" t="str">
            <v>NotSelf</v>
          </cell>
        </row>
        <row r="1763">
          <cell r="H1763" t="str">
            <v>NotSelf</v>
          </cell>
        </row>
        <row r="1764">
          <cell r="H1764" t="str">
            <v>NotSelf</v>
          </cell>
        </row>
        <row r="1765">
          <cell r="H1765" t="str">
            <v>NotSelf</v>
          </cell>
        </row>
        <row r="1766">
          <cell r="H1766" t="str">
            <v>NotSelf</v>
          </cell>
        </row>
        <row r="1767">
          <cell r="H1767" t="str">
            <v>NotSelf</v>
          </cell>
        </row>
        <row r="1768">
          <cell r="H1768" t="str">
            <v>NotSelf</v>
          </cell>
        </row>
        <row r="1769">
          <cell r="H1769" t="str">
            <v>NotSelf</v>
          </cell>
        </row>
        <row r="1770">
          <cell r="H1770" t="str">
            <v>NotSelf</v>
          </cell>
        </row>
        <row r="1771">
          <cell r="H1771" t="str">
            <v>NotSelf</v>
          </cell>
        </row>
        <row r="1772">
          <cell r="H1772" t="str">
            <v>NotSelf</v>
          </cell>
        </row>
        <row r="1773">
          <cell r="H1773" t="str">
            <v>NotSelf</v>
          </cell>
        </row>
        <row r="1774">
          <cell r="H1774" t="str">
            <v>NotSelf</v>
          </cell>
        </row>
        <row r="1775">
          <cell r="H1775" t="str">
            <v>NotSelf</v>
          </cell>
        </row>
        <row r="1776">
          <cell r="H1776" t="str">
            <v>NotSelf</v>
          </cell>
        </row>
        <row r="1777">
          <cell r="H1777" t="str">
            <v>NotSelf</v>
          </cell>
        </row>
        <row r="1778">
          <cell r="H1778" t="str">
            <v>NotSelf</v>
          </cell>
        </row>
        <row r="1779">
          <cell r="H1779" t="str">
            <v>NotSelf</v>
          </cell>
        </row>
        <row r="1780">
          <cell r="H1780" t="str">
            <v>NotSelf</v>
          </cell>
        </row>
        <row r="1781">
          <cell r="H1781" t="str">
            <v>NotSelf</v>
          </cell>
        </row>
        <row r="1782">
          <cell r="H1782" t="str">
            <v>NotSelf</v>
          </cell>
        </row>
        <row r="1783">
          <cell r="H1783" t="str">
            <v>NotSelf</v>
          </cell>
        </row>
        <row r="1784">
          <cell r="H1784" t="str">
            <v>NotSelf</v>
          </cell>
        </row>
        <row r="1785">
          <cell r="H1785" t="str">
            <v>NotSelf</v>
          </cell>
        </row>
        <row r="1786">
          <cell r="H1786" t="str">
            <v>NotSelf</v>
          </cell>
        </row>
        <row r="1787">
          <cell r="H1787" t="str">
            <v>NotSelf</v>
          </cell>
        </row>
        <row r="1788">
          <cell r="H1788" t="str">
            <v>NotSelf</v>
          </cell>
        </row>
        <row r="1789">
          <cell r="H1789" t="str">
            <v>NotSelf</v>
          </cell>
        </row>
        <row r="1790">
          <cell r="H1790" t="str">
            <v>NotSelf</v>
          </cell>
        </row>
        <row r="1791">
          <cell r="H1791" t="str">
            <v>NotSelf</v>
          </cell>
        </row>
        <row r="1792">
          <cell r="H1792" t="str">
            <v>NotSelf</v>
          </cell>
        </row>
        <row r="1793">
          <cell r="H1793" t="str">
            <v>NotSelf</v>
          </cell>
        </row>
        <row r="1794">
          <cell r="H1794" t="str">
            <v>NotSelf</v>
          </cell>
        </row>
        <row r="1795">
          <cell r="H1795" t="str">
            <v>NotSelf</v>
          </cell>
        </row>
        <row r="1796">
          <cell r="H1796" t="str">
            <v>NotSelf</v>
          </cell>
        </row>
        <row r="1797">
          <cell r="H1797" t="str">
            <v>NotSelf</v>
          </cell>
        </row>
        <row r="1798">
          <cell r="H1798" t="str">
            <v>NotSelf</v>
          </cell>
        </row>
        <row r="1799">
          <cell r="H1799" t="str">
            <v>NotSelf</v>
          </cell>
        </row>
        <row r="1800">
          <cell r="H1800" t="str">
            <v>NotSelf</v>
          </cell>
        </row>
        <row r="1801">
          <cell r="H1801" t="str">
            <v>NotSelf</v>
          </cell>
        </row>
        <row r="1802">
          <cell r="H1802" t="str">
            <v>NotSelf</v>
          </cell>
        </row>
        <row r="1803">
          <cell r="H1803" t="str">
            <v>NotSelf</v>
          </cell>
        </row>
        <row r="1804">
          <cell r="H1804" t="str">
            <v>Self</v>
          </cell>
        </row>
        <row r="1805">
          <cell r="H1805" t="str">
            <v>Self</v>
          </cell>
        </row>
        <row r="1806">
          <cell r="H1806" t="str">
            <v>Self</v>
          </cell>
        </row>
        <row r="1807">
          <cell r="H1807" t="str">
            <v>Self</v>
          </cell>
        </row>
        <row r="1808">
          <cell r="H1808" t="str">
            <v>Self</v>
          </cell>
        </row>
        <row r="1809">
          <cell r="H1809" t="str">
            <v>Self</v>
          </cell>
        </row>
        <row r="1810">
          <cell r="H1810" t="str">
            <v>Self</v>
          </cell>
        </row>
        <row r="1811">
          <cell r="H1811" t="str">
            <v>Self</v>
          </cell>
        </row>
        <row r="1812">
          <cell r="H1812" t="str">
            <v>Self</v>
          </cell>
        </row>
        <row r="1813">
          <cell r="H1813" t="str">
            <v>Self</v>
          </cell>
        </row>
        <row r="1814">
          <cell r="H1814" t="str">
            <v>Self</v>
          </cell>
        </row>
        <row r="1815">
          <cell r="H1815" t="str">
            <v>Self</v>
          </cell>
        </row>
        <row r="1816">
          <cell r="H1816" t="str">
            <v>Self</v>
          </cell>
        </row>
        <row r="1817">
          <cell r="H1817" t="str">
            <v>Self</v>
          </cell>
        </row>
        <row r="1818">
          <cell r="H1818" t="str">
            <v>Self</v>
          </cell>
        </row>
        <row r="1819">
          <cell r="H1819" t="str">
            <v>Self</v>
          </cell>
        </row>
        <row r="1820">
          <cell r="H1820" t="str">
            <v>Self</v>
          </cell>
        </row>
        <row r="1821">
          <cell r="H1821" t="str">
            <v>Self</v>
          </cell>
        </row>
        <row r="1822">
          <cell r="H1822" t="str">
            <v>Self</v>
          </cell>
        </row>
        <row r="1823">
          <cell r="H1823" t="str">
            <v>Self</v>
          </cell>
        </row>
        <row r="1824">
          <cell r="H1824" t="str">
            <v>Self</v>
          </cell>
        </row>
        <row r="1825">
          <cell r="H1825" t="str">
            <v>Self</v>
          </cell>
        </row>
        <row r="1826">
          <cell r="H1826" t="str">
            <v>Self</v>
          </cell>
        </row>
        <row r="1827">
          <cell r="H1827" t="str">
            <v>Self</v>
          </cell>
        </row>
        <row r="1828">
          <cell r="H1828" t="str">
            <v>Self</v>
          </cell>
        </row>
        <row r="1829">
          <cell r="H1829" t="str">
            <v>Self</v>
          </cell>
        </row>
        <row r="1830">
          <cell r="H1830" t="str">
            <v>Self</v>
          </cell>
        </row>
        <row r="1831">
          <cell r="H1831" t="str">
            <v>Self</v>
          </cell>
        </row>
        <row r="1832">
          <cell r="H1832" t="str">
            <v>Self</v>
          </cell>
        </row>
        <row r="1833">
          <cell r="H1833" t="str">
            <v>Self</v>
          </cell>
        </row>
        <row r="1834">
          <cell r="H1834" t="str">
            <v>Self</v>
          </cell>
        </row>
        <row r="1835">
          <cell r="H1835" t="str">
            <v>Self</v>
          </cell>
        </row>
        <row r="1836">
          <cell r="H1836" t="str">
            <v>Self</v>
          </cell>
        </row>
        <row r="1837">
          <cell r="H1837" t="str">
            <v>Self</v>
          </cell>
        </row>
        <row r="1838">
          <cell r="H1838" t="str">
            <v>Self</v>
          </cell>
        </row>
        <row r="1839">
          <cell r="H1839" t="str">
            <v>Self</v>
          </cell>
        </row>
        <row r="1840">
          <cell r="H1840" t="str">
            <v>Self</v>
          </cell>
        </row>
        <row r="1841">
          <cell r="H1841" t="str">
            <v>NotSelf</v>
          </cell>
        </row>
        <row r="1842">
          <cell r="H1842" t="str">
            <v>NotSelf</v>
          </cell>
        </row>
        <row r="1843">
          <cell r="H1843" t="str">
            <v>NotSelf</v>
          </cell>
        </row>
        <row r="1844">
          <cell r="H1844" t="str">
            <v>NotSelf</v>
          </cell>
        </row>
        <row r="1845">
          <cell r="H1845" t="str">
            <v>NotSelf</v>
          </cell>
        </row>
        <row r="1846">
          <cell r="H1846" t="str">
            <v>NotSelf</v>
          </cell>
        </row>
        <row r="1847">
          <cell r="H1847" t="str">
            <v>NotSelf</v>
          </cell>
        </row>
        <row r="1848">
          <cell r="H1848" t="str">
            <v>NotSelf</v>
          </cell>
        </row>
        <row r="1849">
          <cell r="H1849" t="str">
            <v>NotSelf</v>
          </cell>
        </row>
        <row r="1850">
          <cell r="H1850" t="str">
            <v>NotSelf</v>
          </cell>
        </row>
        <row r="1851">
          <cell r="H1851" t="str">
            <v>NotSelf</v>
          </cell>
        </row>
        <row r="1852">
          <cell r="H1852" t="str">
            <v>NotSelf</v>
          </cell>
        </row>
        <row r="1853">
          <cell r="H1853" t="str">
            <v>NotSelf</v>
          </cell>
        </row>
        <row r="1854">
          <cell r="H1854" t="str">
            <v>NotSelf</v>
          </cell>
        </row>
        <row r="1855">
          <cell r="H1855" t="str">
            <v>NotSelf</v>
          </cell>
        </row>
        <row r="1856">
          <cell r="H1856" t="str">
            <v>NotSelf</v>
          </cell>
        </row>
        <row r="1857">
          <cell r="H1857" t="str">
            <v>NotSelf</v>
          </cell>
        </row>
        <row r="1858">
          <cell r="H1858" t="str">
            <v>NotSelf</v>
          </cell>
        </row>
        <row r="1859">
          <cell r="H1859" t="str">
            <v>NotSelf</v>
          </cell>
        </row>
        <row r="1860">
          <cell r="H1860" t="str">
            <v>NotSelf</v>
          </cell>
        </row>
        <row r="1861">
          <cell r="H1861" t="str">
            <v>NotSelf</v>
          </cell>
        </row>
        <row r="1862">
          <cell r="H1862" t="str">
            <v>NotSelf</v>
          </cell>
        </row>
        <row r="1863">
          <cell r="H1863" t="str">
            <v>NotSelf</v>
          </cell>
        </row>
        <row r="1864">
          <cell r="H1864" t="str">
            <v>NotSelf</v>
          </cell>
        </row>
        <row r="1865">
          <cell r="H1865" t="str">
            <v>NotSelf</v>
          </cell>
        </row>
        <row r="1866">
          <cell r="H1866" t="str">
            <v>NotSelf</v>
          </cell>
        </row>
        <row r="1867">
          <cell r="H1867" t="str">
            <v>NotSelf</v>
          </cell>
        </row>
        <row r="1868">
          <cell r="H1868" t="str">
            <v>NotSelf</v>
          </cell>
        </row>
        <row r="1869">
          <cell r="H1869" t="str">
            <v>NotSelf</v>
          </cell>
        </row>
        <row r="1870">
          <cell r="H1870" t="str">
            <v>NotSelf</v>
          </cell>
        </row>
        <row r="1871">
          <cell r="H1871" t="str">
            <v>NotSelf</v>
          </cell>
        </row>
        <row r="1872">
          <cell r="H1872" t="str">
            <v>NotSelf</v>
          </cell>
        </row>
        <row r="1873">
          <cell r="H1873" t="str">
            <v>NotSelf</v>
          </cell>
        </row>
        <row r="1874">
          <cell r="H1874" t="str">
            <v>NotSelf</v>
          </cell>
        </row>
        <row r="1875">
          <cell r="H1875" t="str">
            <v>NotSelf</v>
          </cell>
        </row>
        <row r="1876">
          <cell r="H1876" t="str">
            <v>NotSelf</v>
          </cell>
        </row>
        <row r="1877">
          <cell r="H1877" t="str">
            <v>NotSelf</v>
          </cell>
        </row>
        <row r="1878">
          <cell r="H1878" t="str">
            <v>NotSelf</v>
          </cell>
        </row>
        <row r="1879">
          <cell r="H1879" t="str">
            <v>NotSelf</v>
          </cell>
        </row>
        <row r="1880">
          <cell r="H1880" t="str">
            <v>NotSelf</v>
          </cell>
        </row>
        <row r="1881">
          <cell r="H1881" t="str">
            <v>NotSelf</v>
          </cell>
        </row>
        <row r="1882">
          <cell r="H1882" t="str">
            <v>NotSelf</v>
          </cell>
        </row>
        <row r="1883">
          <cell r="H1883" t="str">
            <v>NotSelf</v>
          </cell>
        </row>
        <row r="1884">
          <cell r="H1884" t="str">
            <v>NotSelf</v>
          </cell>
        </row>
        <row r="1885">
          <cell r="H1885" t="str">
            <v>NotSelf</v>
          </cell>
        </row>
        <row r="1886">
          <cell r="H1886" t="str">
            <v>NotSelf</v>
          </cell>
        </row>
        <row r="1887">
          <cell r="H1887" t="str">
            <v>NotSelf</v>
          </cell>
        </row>
        <row r="1888">
          <cell r="H1888" t="str">
            <v>NotSelf</v>
          </cell>
        </row>
        <row r="1889">
          <cell r="H1889" t="str">
            <v>NotSelf</v>
          </cell>
        </row>
        <row r="1890">
          <cell r="H1890" t="str">
            <v>NotSelf</v>
          </cell>
        </row>
        <row r="1891">
          <cell r="H1891" t="str">
            <v>NotSelf</v>
          </cell>
        </row>
        <row r="1892">
          <cell r="H1892" t="str">
            <v>NotSelf</v>
          </cell>
        </row>
        <row r="1893">
          <cell r="H1893" t="str">
            <v>NotSelf</v>
          </cell>
        </row>
        <row r="1894">
          <cell r="H1894" t="str">
            <v>NotSelf</v>
          </cell>
        </row>
        <row r="1895">
          <cell r="H1895" t="str">
            <v>NotSelf</v>
          </cell>
        </row>
        <row r="1896">
          <cell r="H1896" t="str">
            <v>NotSelf</v>
          </cell>
        </row>
        <row r="1897">
          <cell r="H1897" t="str">
            <v>NotSelf</v>
          </cell>
        </row>
        <row r="1898">
          <cell r="H1898" t="str">
            <v>NotSelf</v>
          </cell>
        </row>
        <row r="1899">
          <cell r="H1899" t="str">
            <v>NotSelf</v>
          </cell>
        </row>
        <row r="1900">
          <cell r="H1900" t="str">
            <v>NotSelf</v>
          </cell>
        </row>
        <row r="1901">
          <cell r="H1901" t="str">
            <v>NotSelf</v>
          </cell>
        </row>
        <row r="1902">
          <cell r="H1902" t="str">
            <v>NotSelf</v>
          </cell>
        </row>
        <row r="1903">
          <cell r="H1903" t="str">
            <v>NotSelf</v>
          </cell>
        </row>
        <row r="1904">
          <cell r="H1904" t="str">
            <v>NotSelf</v>
          </cell>
        </row>
        <row r="1905">
          <cell r="H1905" t="str">
            <v>NotSelf</v>
          </cell>
        </row>
        <row r="1906">
          <cell r="H1906" t="str">
            <v>NotSelf</v>
          </cell>
        </row>
        <row r="1907">
          <cell r="H1907" t="str">
            <v>NotSelf</v>
          </cell>
        </row>
        <row r="1908">
          <cell r="H1908" t="str">
            <v>NotSelf</v>
          </cell>
        </row>
        <row r="1909">
          <cell r="H1909" t="str">
            <v>NotSelf</v>
          </cell>
        </row>
        <row r="1910">
          <cell r="H1910" t="str">
            <v>NotSelf</v>
          </cell>
        </row>
        <row r="1911">
          <cell r="H1911" t="str">
            <v>NotSelf</v>
          </cell>
        </row>
        <row r="1912">
          <cell r="H1912" t="str">
            <v>NotSelf</v>
          </cell>
        </row>
        <row r="1913">
          <cell r="H1913" t="str">
            <v>NotSelf</v>
          </cell>
        </row>
        <row r="1914">
          <cell r="H1914" t="str">
            <v>NotSelf</v>
          </cell>
        </row>
        <row r="1915">
          <cell r="H1915" t="str">
            <v>NotSelf</v>
          </cell>
        </row>
        <row r="1916">
          <cell r="H1916" t="str">
            <v>NotSelf</v>
          </cell>
        </row>
        <row r="1917">
          <cell r="H1917" t="str">
            <v>NotSelf</v>
          </cell>
        </row>
        <row r="1918">
          <cell r="H1918" t="str">
            <v>NotSelf</v>
          </cell>
        </row>
        <row r="1919">
          <cell r="H1919" t="str">
            <v>NotSelf</v>
          </cell>
        </row>
        <row r="1920">
          <cell r="H1920" t="str">
            <v>NotSelf</v>
          </cell>
        </row>
        <row r="1921">
          <cell r="H1921" t="str">
            <v>NotSelf</v>
          </cell>
        </row>
        <row r="1922">
          <cell r="H1922" t="str">
            <v>NotSelf</v>
          </cell>
        </row>
        <row r="1923">
          <cell r="H1923" t="str">
            <v>NotSelf</v>
          </cell>
        </row>
        <row r="1924">
          <cell r="H1924" t="str">
            <v>NotSelf</v>
          </cell>
        </row>
        <row r="1925">
          <cell r="H1925" t="str">
            <v>NotSelf</v>
          </cell>
        </row>
        <row r="1926">
          <cell r="H1926" t="str">
            <v>NotSelf</v>
          </cell>
        </row>
        <row r="1927">
          <cell r="H1927" t="str">
            <v>NotSelf</v>
          </cell>
        </row>
        <row r="1928">
          <cell r="H1928" t="str">
            <v>NotSelf</v>
          </cell>
        </row>
        <row r="1929">
          <cell r="H1929" t="str">
            <v>NotSelf</v>
          </cell>
        </row>
        <row r="1930">
          <cell r="H1930" t="str">
            <v>NotSelf</v>
          </cell>
        </row>
        <row r="1931">
          <cell r="H1931" t="str">
            <v>NotSelf</v>
          </cell>
        </row>
        <row r="1932">
          <cell r="H1932" t="str">
            <v>NotSelf</v>
          </cell>
        </row>
        <row r="1933">
          <cell r="H1933" t="str">
            <v>NotSelf</v>
          </cell>
        </row>
        <row r="1934">
          <cell r="H1934" t="str">
            <v>NotSelf</v>
          </cell>
        </row>
        <row r="1935">
          <cell r="H1935" t="str">
            <v>NotSelf</v>
          </cell>
        </row>
        <row r="1936">
          <cell r="H1936" t="str">
            <v>NotSelf</v>
          </cell>
        </row>
        <row r="1937">
          <cell r="H1937" t="str">
            <v>NotSelf</v>
          </cell>
        </row>
        <row r="1938">
          <cell r="H1938" t="str">
            <v>NotSelf</v>
          </cell>
        </row>
        <row r="1939">
          <cell r="H1939" t="str">
            <v>NotSelf</v>
          </cell>
        </row>
        <row r="1940">
          <cell r="H1940" t="str">
            <v>NotSelf</v>
          </cell>
        </row>
        <row r="1941">
          <cell r="H1941" t="str">
            <v>NotSelf</v>
          </cell>
        </row>
        <row r="1942">
          <cell r="H1942" t="str">
            <v>NotSelf</v>
          </cell>
        </row>
        <row r="1943">
          <cell r="H1943" t="str">
            <v>NotSelf</v>
          </cell>
        </row>
        <row r="1944">
          <cell r="H1944" t="str">
            <v>NotSelf</v>
          </cell>
        </row>
        <row r="1945">
          <cell r="H1945" t="str">
            <v>NotSelf</v>
          </cell>
        </row>
        <row r="1946">
          <cell r="H1946" t="str">
            <v>NotSelf</v>
          </cell>
        </row>
        <row r="1947">
          <cell r="H1947" t="str">
            <v>NotSelf</v>
          </cell>
        </row>
        <row r="1948">
          <cell r="H1948" t="str">
            <v>NotSelf</v>
          </cell>
        </row>
        <row r="1949">
          <cell r="H1949" t="str">
            <v>NotSelf</v>
          </cell>
        </row>
        <row r="1950">
          <cell r="H1950" t="str">
            <v>NotSelf</v>
          </cell>
        </row>
        <row r="1951">
          <cell r="H1951" t="str">
            <v>NotSelf</v>
          </cell>
        </row>
        <row r="1952">
          <cell r="H1952" t="str">
            <v>NotSelf</v>
          </cell>
        </row>
        <row r="1953">
          <cell r="H1953" t="str">
            <v>NotSelf</v>
          </cell>
        </row>
        <row r="1954">
          <cell r="H1954" t="str">
            <v>NotSelf</v>
          </cell>
        </row>
        <row r="1955">
          <cell r="H1955" t="str">
            <v>NotSelf</v>
          </cell>
        </row>
        <row r="1956">
          <cell r="H1956" t="str">
            <v>NotSelf</v>
          </cell>
        </row>
        <row r="1957">
          <cell r="H1957" t="str">
            <v>NotSelf</v>
          </cell>
        </row>
        <row r="1958">
          <cell r="H1958" t="str">
            <v>NotSelf</v>
          </cell>
        </row>
        <row r="1959">
          <cell r="H1959" t="str">
            <v>NotSelf</v>
          </cell>
        </row>
        <row r="1960">
          <cell r="H1960" t="str">
            <v>NotSelf</v>
          </cell>
        </row>
        <row r="1961">
          <cell r="H1961" t="str">
            <v>NotSelf</v>
          </cell>
        </row>
        <row r="1962">
          <cell r="H1962" t="str">
            <v>NotSelf</v>
          </cell>
        </row>
        <row r="1963">
          <cell r="H1963" t="str">
            <v>NotSelf</v>
          </cell>
        </row>
        <row r="1964">
          <cell r="H1964" t="str">
            <v>NotSelf</v>
          </cell>
        </row>
        <row r="1965">
          <cell r="H1965" t="str">
            <v>NotSelf</v>
          </cell>
        </row>
        <row r="1966">
          <cell r="H1966" t="str">
            <v>NotSelf</v>
          </cell>
        </row>
        <row r="1967">
          <cell r="H1967" t="str">
            <v>NotSelf</v>
          </cell>
        </row>
        <row r="1968">
          <cell r="H1968" t="str">
            <v>NotSelf</v>
          </cell>
        </row>
        <row r="1969">
          <cell r="H1969" t="str">
            <v>NotSelf</v>
          </cell>
        </row>
        <row r="1970">
          <cell r="H1970" t="str">
            <v>NotSelf</v>
          </cell>
        </row>
        <row r="1971">
          <cell r="H1971" t="str">
            <v>NotSelf</v>
          </cell>
        </row>
        <row r="1972">
          <cell r="H1972" t="str">
            <v>NotSelf</v>
          </cell>
        </row>
        <row r="1973">
          <cell r="H1973" t="str">
            <v>NotSelf</v>
          </cell>
        </row>
        <row r="1974">
          <cell r="H1974" t="str">
            <v>NotSelf</v>
          </cell>
        </row>
        <row r="1975">
          <cell r="H1975" t="str">
            <v>NotSelf</v>
          </cell>
        </row>
        <row r="1976">
          <cell r="H1976" t="str">
            <v>NotSelf</v>
          </cell>
        </row>
        <row r="1977">
          <cell r="H1977" t="str">
            <v>NotSelf</v>
          </cell>
        </row>
        <row r="1978">
          <cell r="H1978" t="str">
            <v>NotSelf</v>
          </cell>
        </row>
        <row r="1979">
          <cell r="H1979" t="str">
            <v>NotSelf</v>
          </cell>
        </row>
        <row r="1980">
          <cell r="H1980" t="str">
            <v>NotSelf</v>
          </cell>
        </row>
        <row r="1981">
          <cell r="H1981" t="str">
            <v>NotSelf</v>
          </cell>
        </row>
        <row r="1982">
          <cell r="H1982" t="str">
            <v>NotSelf</v>
          </cell>
        </row>
        <row r="1983">
          <cell r="H1983" t="str">
            <v>NotSelf</v>
          </cell>
        </row>
        <row r="1984">
          <cell r="H1984" t="str">
            <v>NotSelf</v>
          </cell>
        </row>
        <row r="1985">
          <cell r="H1985" t="str">
            <v>NotSelf</v>
          </cell>
        </row>
        <row r="1986">
          <cell r="H1986" t="str">
            <v>NotSelf</v>
          </cell>
        </row>
        <row r="1987">
          <cell r="H1987" t="str">
            <v>NotSelf</v>
          </cell>
        </row>
        <row r="1988">
          <cell r="H1988" t="str">
            <v>NotSelf</v>
          </cell>
        </row>
        <row r="1989">
          <cell r="H1989" t="str">
            <v>NotSelf</v>
          </cell>
        </row>
        <row r="1990">
          <cell r="H1990" t="str">
            <v>NotSelf</v>
          </cell>
        </row>
        <row r="1991">
          <cell r="H1991" t="str">
            <v>NotSelf</v>
          </cell>
        </row>
        <row r="1992">
          <cell r="H1992" t="str">
            <v>NotSelf</v>
          </cell>
        </row>
        <row r="1993">
          <cell r="H1993" t="str">
            <v>NotSelf</v>
          </cell>
        </row>
        <row r="1994">
          <cell r="H1994" t="str">
            <v>NotSelf</v>
          </cell>
        </row>
        <row r="1995">
          <cell r="H1995" t="str">
            <v>NotSelf</v>
          </cell>
        </row>
        <row r="1996">
          <cell r="H1996" t="str">
            <v>NotSelf</v>
          </cell>
        </row>
        <row r="1997">
          <cell r="H1997" t="str">
            <v>NotSelf</v>
          </cell>
        </row>
        <row r="1998">
          <cell r="H1998" t="str">
            <v>NotSelf</v>
          </cell>
        </row>
        <row r="1999">
          <cell r="H1999" t="str">
            <v>NotSelf</v>
          </cell>
        </row>
        <row r="2000">
          <cell r="H2000" t="str">
            <v>NotSelf</v>
          </cell>
        </row>
        <row r="2001">
          <cell r="H2001" t="str">
            <v>NotSelf</v>
          </cell>
        </row>
        <row r="2002">
          <cell r="H2002" t="str">
            <v>NotSelf</v>
          </cell>
        </row>
        <row r="2003">
          <cell r="H2003" t="str">
            <v>NotSelf</v>
          </cell>
        </row>
        <row r="2004">
          <cell r="H2004" t="str">
            <v>NotSelf</v>
          </cell>
        </row>
        <row r="2005">
          <cell r="H2005" t="str">
            <v>NotSelf</v>
          </cell>
        </row>
        <row r="2006">
          <cell r="H2006" t="str">
            <v>NotSelf</v>
          </cell>
        </row>
        <row r="2007">
          <cell r="H2007" t="str">
            <v>NotSelf</v>
          </cell>
        </row>
        <row r="2008">
          <cell r="H2008" t="str">
            <v>NotSelf</v>
          </cell>
        </row>
        <row r="2009">
          <cell r="H2009" t="str">
            <v>NotSelf</v>
          </cell>
        </row>
        <row r="2010">
          <cell r="H2010" t="str">
            <v>NotSelf</v>
          </cell>
        </row>
        <row r="2011">
          <cell r="H2011" t="str">
            <v>NotSelf</v>
          </cell>
        </row>
        <row r="2012">
          <cell r="H2012" t="str">
            <v>NotSelf</v>
          </cell>
        </row>
        <row r="2013">
          <cell r="H2013" t="str">
            <v>NotSelf</v>
          </cell>
        </row>
        <row r="2014">
          <cell r="H2014" t="str">
            <v>NotSelf</v>
          </cell>
        </row>
        <row r="2015">
          <cell r="H2015" t="str">
            <v>NotSelf</v>
          </cell>
        </row>
        <row r="2016">
          <cell r="H2016" t="str">
            <v>NotSelf</v>
          </cell>
        </row>
        <row r="2017">
          <cell r="H2017" t="str">
            <v>NotSelf</v>
          </cell>
        </row>
        <row r="2018">
          <cell r="H2018" t="str">
            <v>NotSelf</v>
          </cell>
        </row>
        <row r="2019">
          <cell r="H2019" t="str">
            <v>NotSelf</v>
          </cell>
        </row>
        <row r="2020">
          <cell r="H2020" t="str">
            <v>NotSelf</v>
          </cell>
        </row>
        <row r="2021">
          <cell r="H2021" t="str">
            <v>NotSelf</v>
          </cell>
        </row>
        <row r="2022">
          <cell r="H2022" t="str">
            <v>NotSelf</v>
          </cell>
        </row>
        <row r="2023">
          <cell r="H2023" t="str">
            <v>NotSelf</v>
          </cell>
        </row>
        <row r="2024">
          <cell r="H2024" t="str">
            <v>NotSelf</v>
          </cell>
        </row>
        <row r="2025">
          <cell r="H2025" t="str">
            <v>NotSelf</v>
          </cell>
        </row>
        <row r="2026">
          <cell r="H2026" t="str">
            <v>NotSelf</v>
          </cell>
        </row>
        <row r="2027">
          <cell r="H2027" t="str">
            <v>NotSelf</v>
          </cell>
        </row>
        <row r="2028">
          <cell r="H2028" t="str">
            <v>NotSelf</v>
          </cell>
        </row>
        <row r="2029">
          <cell r="H2029" t="str">
            <v>NotSelf</v>
          </cell>
        </row>
        <row r="2030">
          <cell r="H2030" t="str">
            <v>NotSelf</v>
          </cell>
        </row>
        <row r="2031">
          <cell r="H2031" t="str">
            <v>NotSelf</v>
          </cell>
        </row>
        <row r="2032">
          <cell r="H2032" t="str">
            <v>NotSelf</v>
          </cell>
        </row>
        <row r="2033">
          <cell r="H2033" t="str">
            <v>NotSelf</v>
          </cell>
        </row>
        <row r="2034">
          <cell r="H2034" t="str">
            <v>NotSelf</v>
          </cell>
        </row>
        <row r="2035">
          <cell r="H2035" t="str">
            <v>NotSelf</v>
          </cell>
        </row>
        <row r="2036">
          <cell r="H2036" t="str">
            <v>NotSelf</v>
          </cell>
        </row>
        <row r="2037">
          <cell r="H2037" t="str">
            <v>NotSelf</v>
          </cell>
        </row>
        <row r="2038">
          <cell r="H2038" t="str">
            <v>NotSelf</v>
          </cell>
        </row>
        <row r="2039">
          <cell r="H2039" t="str">
            <v>NotSelf</v>
          </cell>
        </row>
        <row r="2040">
          <cell r="H2040" t="str">
            <v>NotSelf</v>
          </cell>
        </row>
        <row r="2041">
          <cell r="H2041" t="str">
            <v>NotSelf</v>
          </cell>
        </row>
        <row r="2042">
          <cell r="H2042" t="str">
            <v>NotSelf</v>
          </cell>
        </row>
        <row r="2043">
          <cell r="H2043" t="str">
            <v>NotSelf</v>
          </cell>
        </row>
        <row r="2044">
          <cell r="H2044" t="str">
            <v>NotSelf</v>
          </cell>
        </row>
        <row r="2045">
          <cell r="H2045" t="str">
            <v>NotSelf</v>
          </cell>
        </row>
        <row r="2046">
          <cell r="H2046" t="str">
            <v>NotSelf</v>
          </cell>
        </row>
        <row r="2047">
          <cell r="H2047" t="str">
            <v>NotSelf</v>
          </cell>
        </row>
        <row r="2048">
          <cell r="H2048" t="str">
            <v>NotSelf</v>
          </cell>
        </row>
        <row r="2049">
          <cell r="H2049" t="str">
            <v>NotSelf</v>
          </cell>
        </row>
        <row r="2050">
          <cell r="H2050" t="str">
            <v>NotSelf</v>
          </cell>
        </row>
        <row r="2051">
          <cell r="H2051" t="str">
            <v>NotSelf</v>
          </cell>
        </row>
        <row r="2052">
          <cell r="H2052" t="str">
            <v>NotSelf</v>
          </cell>
        </row>
        <row r="2053">
          <cell r="H2053" t="str">
            <v>NotSelf</v>
          </cell>
        </row>
        <row r="2054">
          <cell r="H2054" t="str">
            <v>NotSelf</v>
          </cell>
        </row>
        <row r="2055">
          <cell r="H2055" t="str">
            <v>NotSelf</v>
          </cell>
        </row>
        <row r="2056">
          <cell r="H2056" t="str">
            <v>NotSelf</v>
          </cell>
        </row>
        <row r="2057">
          <cell r="H2057" t="str">
            <v>NotSelf</v>
          </cell>
        </row>
        <row r="2058">
          <cell r="H2058" t="str">
            <v>NotSelf</v>
          </cell>
        </row>
        <row r="2059">
          <cell r="H2059" t="str">
            <v>NotSelf</v>
          </cell>
        </row>
        <row r="2060">
          <cell r="H2060" t="str">
            <v>NotSelf</v>
          </cell>
        </row>
        <row r="2061">
          <cell r="H2061" t="str">
            <v>NotSelf</v>
          </cell>
        </row>
        <row r="2062">
          <cell r="H2062" t="str">
            <v>NotSelf</v>
          </cell>
        </row>
        <row r="2063">
          <cell r="H2063" t="str">
            <v>NotSelf</v>
          </cell>
        </row>
        <row r="2064">
          <cell r="H2064" t="str">
            <v>NotSelf</v>
          </cell>
        </row>
        <row r="2065">
          <cell r="H2065" t="str">
            <v>NotSelf</v>
          </cell>
        </row>
        <row r="2066">
          <cell r="H2066" t="str">
            <v>NotSelf</v>
          </cell>
        </row>
        <row r="2067">
          <cell r="H2067" t="str">
            <v>NotSelf</v>
          </cell>
        </row>
        <row r="2068">
          <cell r="H2068" t="str">
            <v>NotSelf</v>
          </cell>
        </row>
        <row r="2069">
          <cell r="H2069" t="str">
            <v>NotSelf</v>
          </cell>
        </row>
        <row r="2070">
          <cell r="H2070" t="str">
            <v>NotSelf</v>
          </cell>
        </row>
        <row r="2071">
          <cell r="H2071" t="str">
            <v>NotSelf</v>
          </cell>
        </row>
        <row r="2072">
          <cell r="H2072" t="str">
            <v>NotSelf</v>
          </cell>
        </row>
        <row r="2073">
          <cell r="H2073" t="str">
            <v>NotSelf</v>
          </cell>
        </row>
        <row r="2074">
          <cell r="H2074" t="str">
            <v>NotSelf</v>
          </cell>
        </row>
        <row r="2075">
          <cell r="H2075" t="str">
            <v>NotSelf</v>
          </cell>
        </row>
        <row r="2076">
          <cell r="H2076" t="str">
            <v>NotSelf</v>
          </cell>
        </row>
        <row r="2077">
          <cell r="H2077" t="str">
            <v>NotSelf</v>
          </cell>
        </row>
        <row r="2078">
          <cell r="H2078" t="str">
            <v>NotSelf</v>
          </cell>
        </row>
        <row r="2079">
          <cell r="H2079" t="str">
            <v>NotSelf</v>
          </cell>
        </row>
        <row r="2080">
          <cell r="H2080" t="str">
            <v>NotSelf</v>
          </cell>
        </row>
        <row r="2081">
          <cell r="H2081" t="str">
            <v>NotSelf</v>
          </cell>
        </row>
        <row r="2082">
          <cell r="H2082" t="str">
            <v>NotSelf</v>
          </cell>
        </row>
        <row r="2083">
          <cell r="H2083" t="str">
            <v>NotSelf</v>
          </cell>
        </row>
        <row r="2084">
          <cell r="H2084" t="str">
            <v>NotSelf</v>
          </cell>
        </row>
        <row r="2085">
          <cell r="H2085" t="str">
            <v>NotSelf</v>
          </cell>
        </row>
        <row r="2086">
          <cell r="H2086" t="str">
            <v>NotSelf</v>
          </cell>
        </row>
        <row r="2087">
          <cell r="H2087" t="str">
            <v>NotSelf</v>
          </cell>
        </row>
        <row r="2088">
          <cell r="H2088" t="str">
            <v>NotSelf</v>
          </cell>
        </row>
        <row r="2089">
          <cell r="H2089" t="str">
            <v>NotSelf</v>
          </cell>
        </row>
        <row r="2090">
          <cell r="H2090" t="str">
            <v>NotSelf</v>
          </cell>
        </row>
        <row r="2091">
          <cell r="H2091" t="str">
            <v>NotSelf</v>
          </cell>
        </row>
        <row r="2092">
          <cell r="H2092" t="str">
            <v>NotSelf</v>
          </cell>
        </row>
        <row r="2093">
          <cell r="H2093" t="str">
            <v>NotSelf</v>
          </cell>
        </row>
        <row r="2094">
          <cell r="H2094" t="str">
            <v>NotSelf</v>
          </cell>
        </row>
        <row r="2095">
          <cell r="H2095" t="str">
            <v>NotSelf</v>
          </cell>
        </row>
        <row r="2096">
          <cell r="H2096" t="str">
            <v>NotSelf</v>
          </cell>
        </row>
        <row r="2097">
          <cell r="H2097" t="str">
            <v>NotSelf</v>
          </cell>
        </row>
        <row r="2098">
          <cell r="H2098" t="str">
            <v>NotSelf</v>
          </cell>
        </row>
        <row r="2099">
          <cell r="H2099" t="str">
            <v>NotSelf</v>
          </cell>
        </row>
        <row r="2100">
          <cell r="H2100" t="str">
            <v>NotSelf</v>
          </cell>
        </row>
        <row r="2101">
          <cell r="H2101" t="str">
            <v>NotSelf</v>
          </cell>
        </row>
        <row r="2102">
          <cell r="H2102" t="str">
            <v>NotSelf</v>
          </cell>
        </row>
        <row r="2103">
          <cell r="H2103" t="str">
            <v>NotSelf</v>
          </cell>
        </row>
        <row r="2104">
          <cell r="H2104" t="str">
            <v>NotSelf</v>
          </cell>
        </row>
        <row r="2105">
          <cell r="H2105" t="str">
            <v>NotSelf</v>
          </cell>
        </row>
        <row r="2106">
          <cell r="H2106" t="str">
            <v>NotSelf</v>
          </cell>
        </row>
        <row r="2107">
          <cell r="H2107" t="str">
            <v>NotSelf</v>
          </cell>
        </row>
        <row r="2108">
          <cell r="H2108" t="str">
            <v>NotSelf</v>
          </cell>
        </row>
        <row r="2109">
          <cell r="H2109" t="str">
            <v>NotSelf</v>
          </cell>
        </row>
        <row r="2110">
          <cell r="H2110" t="str">
            <v>NotSelf</v>
          </cell>
        </row>
        <row r="2111">
          <cell r="H2111" t="str">
            <v>NotSelf</v>
          </cell>
        </row>
        <row r="2112">
          <cell r="H2112" t="str">
            <v>NotSelf</v>
          </cell>
        </row>
        <row r="2113">
          <cell r="H2113" t="str">
            <v>NotSelf</v>
          </cell>
        </row>
        <row r="2114">
          <cell r="H2114" t="str">
            <v>NotSelf</v>
          </cell>
        </row>
        <row r="2115">
          <cell r="H2115" t="str">
            <v>NotSelf</v>
          </cell>
        </row>
        <row r="2116">
          <cell r="H2116" t="str">
            <v>NotSelf</v>
          </cell>
        </row>
        <row r="2117">
          <cell r="H2117" t="str">
            <v>NotSelf</v>
          </cell>
        </row>
        <row r="2118">
          <cell r="H2118" t="str">
            <v>NotSelf</v>
          </cell>
        </row>
        <row r="2119">
          <cell r="H2119" t="str">
            <v>NotSelf</v>
          </cell>
        </row>
        <row r="2120">
          <cell r="H2120" t="str">
            <v>NotSelf</v>
          </cell>
        </row>
        <row r="2121">
          <cell r="H2121" t="str">
            <v>NotSelf</v>
          </cell>
        </row>
        <row r="2122">
          <cell r="H2122" t="str">
            <v>NotSelf</v>
          </cell>
        </row>
        <row r="2123">
          <cell r="H2123" t="str">
            <v>NotSelf</v>
          </cell>
        </row>
        <row r="2124">
          <cell r="H2124" t="str">
            <v>NotSelf</v>
          </cell>
        </row>
        <row r="2125">
          <cell r="H2125" t="str">
            <v>NotSelf</v>
          </cell>
        </row>
        <row r="2126">
          <cell r="H2126" t="str">
            <v>NotSelf</v>
          </cell>
        </row>
        <row r="2127">
          <cell r="H2127" t="str">
            <v>NotSelf</v>
          </cell>
        </row>
        <row r="2128">
          <cell r="H2128" t="str">
            <v>NotSelf</v>
          </cell>
        </row>
        <row r="2129">
          <cell r="H2129" t="str">
            <v>NotSelf</v>
          </cell>
        </row>
        <row r="2130">
          <cell r="H2130" t="str">
            <v>NotSelf</v>
          </cell>
        </row>
        <row r="2131">
          <cell r="H2131" t="str">
            <v>NotSelf</v>
          </cell>
        </row>
        <row r="2132">
          <cell r="H2132" t="str">
            <v>NotSelf</v>
          </cell>
        </row>
        <row r="2133">
          <cell r="H2133" t="str">
            <v>NotSelf</v>
          </cell>
        </row>
        <row r="2134">
          <cell r="H2134" t="str">
            <v>NotSelf</v>
          </cell>
        </row>
        <row r="2135">
          <cell r="H2135" t="str">
            <v>NotSelf</v>
          </cell>
        </row>
        <row r="2136">
          <cell r="H2136" t="str">
            <v>NotSelf</v>
          </cell>
        </row>
        <row r="2137">
          <cell r="H2137" t="str">
            <v>NotSelf</v>
          </cell>
        </row>
        <row r="2138">
          <cell r="H2138" t="str">
            <v>NotSelf</v>
          </cell>
        </row>
        <row r="2139">
          <cell r="H2139" t="str">
            <v>NotSelf</v>
          </cell>
        </row>
        <row r="2140">
          <cell r="H2140" t="str">
            <v>NotSelf</v>
          </cell>
        </row>
        <row r="2141">
          <cell r="H2141" t="str">
            <v>NotSelf</v>
          </cell>
        </row>
        <row r="2142">
          <cell r="H2142" t="str">
            <v>NotSelf</v>
          </cell>
        </row>
        <row r="2143">
          <cell r="H2143" t="str">
            <v>NotSelf</v>
          </cell>
        </row>
        <row r="2144">
          <cell r="H2144" t="str">
            <v>NotSelf</v>
          </cell>
        </row>
        <row r="2145">
          <cell r="H2145" t="str">
            <v>NotSelf</v>
          </cell>
        </row>
        <row r="2146">
          <cell r="H2146" t="str">
            <v>NotSelf</v>
          </cell>
        </row>
        <row r="2147">
          <cell r="H2147" t="str">
            <v>NotSelf</v>
          </cell>
        </row>
        <row r="2148">
          <cell r="H2148" t="str">
            <v>NotSelf</v>
          </cell>
        </row>
        <row r="2149">
          <cell r="H2149" t="str">
            <v>NotSelf</v>
          </cell>
        </row>
        <row r="2150">
          <cell r="H2150" t="str">
            <v>NotSelf</v>
          </cell>
        </row>
        <row r="2151">
          <cell r="H2151" t="str">
            <v>NotSelf</v>
          </cell>
        </row>
        <row r="2152">
          <cell r="H2152" t="str">
            <v>NotSelf</v>
          </cell>
        </row>
        <row r="2153">
          <cell r="H2153" t="str">
            <v>NotSelf</v>
          </cell>
        </row>
        <row r="2154">
          <cell r="H2154" t="str">
            <v>NotSelf</v>
          </cell>
        </row>
        <row r="2155">
          <cell r="H2155" t="str">
            <v>NotSelf</v>
          </cell>
        </row>
        <row r="2156">
          <cell r="H2156" t="str">
            <v>NotSelf</v>
          </cell>
        </row>
        <row r="2157">
          <cell r="H2157" t="str">
            <v>NotSelf</v>
          </cell>
        </row>
        <row r="2158">
          <cell r="H2158" t="str">
            <v>NotSelf</v>
          </cell>
        </row>
        <row r="2159">
          <cell r="H2159" t="str">
            <v>NotSelf</v>
          </cell>
        </row>
        <row r="2160">
          <cell r="H2160" t="str">
            <v>NotSelf</v>
          </cell>
        </row>
        <row r="2161">
          <cell r="H2161" t="str">
            <v>NotSelf</v>
          </cell>
        </row>
        <row r="2162">
          <cell r="H2162" t="str">
            <v>NotSelf</v>
          </cell>
        </row>
        <row r="2163">
          <cell r="H2163" t="str">
            <v>NotSelf</v>
          </cell>
        </row>
        <row r="2164">
          <cell r="H2164" t="str">
            <v>NotSelf</v>
          </cell>
        </row>
        <row r="2165">
          <cell r="H2165" t="str">
            <v>NotSelf</v>
          </cell>
        </row>
        <row r="2166">
          <cell r="H2166" t="str">
            <v>NotSelf</v>
          </cell>
        </row>
        <row r="2167">
          <cell r="H2167" t="str">
            <v>NotSelf</v>
          </cell>
        </row>
        <row r="2168">
          <cell r="H2168" t="str">
            <v>NotSelf</v>
          </cell>
        </row>
        <row r="2169">
          <cell r="H2169" t="str">
            <v>NotSelf</v>
          </cell>
        </row>
        <row r="2170">
          <cell r="H2170" t="str">
            <v>NotSelf</v>
          </cell>
        </row>
        <row r="2171">
          <cell r="H2171" t="str">
            <v>NotSelf</v>
          </cell>
        </row>
        <row r="2172">
          <cell r="H2172" t="str">
            <v>NotSelf</v>
          </cell>
        </row>
        <row r="2173">
          <cell r="H2173" t="str">
            <v>NotSelf</v>
          </cell>
        </row>
        <row r="2174">
          <cell r="H2174" t="str">
            <v>NotSelf</v>
          </cell>
        </row>
        <row r="2175">
          <cell r="H2175" t="str">
            <v>NotSelf</v>
          </cell>
        </row>
        <row r="2176">
          <cell r="H2176" t="str">
            <v>NotSelf</v>
          </cell>
        </row>
        <row r="2177">
          <cell r="H2177" t="str">
            <v>NotSelf</v>
          </cell>
        </row>
        <row r="2178">
          <cell r="H2178" t="str">
            <v>NotSelf</v>
          </cell>
        </row>
        <row r="2179">
          <cell r="H2179" t="str">
            <v>NotSelf</v>
          </cell>
        </row>
        <row r="2180">
          <cell r="H2180" t="str">
            <v>NotSelf</v>
          </cell>
        </row>
        <row r="2181">
          <cell r="H2181" t="str">
            <v>NotSelf</v>
          </cell>
        </row>
        <row r="2182">
          <cell r="H2182" t="str">
            <v>NotSelf</v>
          </cell>
        </row>
        <row r="2183">
          <cell r="H2183" t="str">
            <v>NotSelf</v>
          </cell>
        </row>
        <row r="2184">
          <cell r="H2184" t="str">
            <v>NotSelf</v>
          </cell>
        </row>
        <row r="2185">
          <cell r="H2185" t="str">
            <v>NotSelf</v>
          </cell>
        </row>
        <row r="2186">
          <cell r="H2186" t="str">
            <v>NotSelf</v>
          </cell>
        </row>
        <row r="2187">
          <cell r="H2187" t="str">
            <v>NotSelf</v>
          </cell>
        </row>
        <row r="2188">
          <cell r="H2188" t="str">
            <v>NotSelf</v>
          </cell>
        </row>
        <row r="2189">
          <cell r="H2189" t="str">
            <v>NotSelf</v>
          </cell>
        </row>
        <row r="2190">
          <cell r="H2190" t="str">
            <v>NotSelf</v>
          </cell>
        </row>
        <row r="2191">
          <cell r="H2191" t="str">
            <v>NotSelf</v>
          </cell>
        </row>
        <row r="2192">
          <cell r="H2192" t="str">
            <v>NotSelf</v>
          </cell>
        </row>
        <row r="2193">
          <cell r="H2193" t="str">
            <v>NotSelf</v>
          </cell>
        </row>
        <row r="2194">
          <cell r="H2194" t="str">
            <v>NotSelf</v>
          </cell>
        </row>
        <row r="2195">
          <cell r="H2195" t="str">
            <v>NotSelf</v>
          </cell>
        </row>
        <row r="2196">
          <cell r="H2196" t="str">
            <v>NotSelf</v>
          </cell>
        </row>
        <row r="2197">
          <cell r="H2197" t="str">
            <v>NotSelf</v>
          </cell>
        </row>
        <row r="2198">
          <cell r="H2198" t="str">
            <v>NotSelf</v>
          </cell>
        </row>
        <row r="2199">
          <cell r="H2199" t="str">
            <v>NotSelf</v>
          </cell>
        </row>
        <row r="2200">
          <cell r="H2200" t="str">
            <v>NotSelf</v>
          </cell>
        </row>
        <row r="2201">
          <cell r="H2201" t="str">
            <v>NotSelf</v>
          </cell>
        </row>
        <row r="2202">
          <cell r="H2202" t="str">
            <v>NotSelf</v>
          </cell>
        </row>
        <row r="2203">
          <cell r="H2203" t="str">
            <v>NotSelf</v>
          </cell>
        </row>
        <row r="2204">
          <cell r="H2204" t="str">
            <v>NotSelf</v>
          </cell>
        </row>
        <row r="2205">
          <cell r="H2205" t="str">
            <v>NotSelf</v>
          </cell>
        </row>
        <row r="2206">
          <cell r="H2206" t="str">
            <v>NotSelf</v>
          </cell>
        </row>
        <row r="2207">
          <cell r="H2207" t="str">
            <v>NotSelf</v>
          </cell>
        </row>
        <row r="2208">
          <cell r="H2208" t="str">
            <v>NotSelf</v>
          </cell>
        </row>
        <row r="2209">
          <cell r="H2209" t="str">
            <v>NotSelf</v>
          </cell>
        </row>
        <row r="2210">
          <cell r="H2210" t="str">
            <v>NotSelf</v>
          </cell>
        </row>
        <row r="2211">
          <cell r="H2211" t="str">
            <v>NotSelf</v>
          </cell>
        </row>
        <row r="2212">
          <cell r="H2212" t="str">
            <v>NotSelf</v>
          </cell>
        </row>
        <row r="2213">
          <cell r="H2213" t="str">
            <v>NotSelf</v>
          </cell>
        </row>
        <row r="2214">
          <cell r="H2214" t="str">
            <v>NotSelf</v>
          </cell>
        </row>
        <row r="2215">
          <cell r="H2215" t="str">
            <v>NotSelf</v>
          </cell>
        </row>
        <row r="2216">
          <cell r="H2216" t="str">
            <v>NotSelf</v>
          </cell>
        </row>
        <row r="2217">
          <cell r="H2217" t="str">
            <v>NotSelf</v>
          </cell>
        </row>
        <row r="2218">
          <cell r="H2218" t="str">
            <v>NotSelf</v>
          </cell>
        </row>
        <row r="2219">
          <cell r="H2219" t="str">
            <v>NotSelf</v>
          </cell>
        </row>
        <row r="2220">
          <cell r="H2220" t="str">
            <v>NotSelf</v>
          </cell>
        </row>
        <row r="2221">
          <cell r="H2221" t="str">
            <v>NotSelf</v>
          </cell>
        </row>
        <row r="2222">
          <cell r="H2222" t="str">
            <v>NotSelf</v>
          </cell>
        </row>
        <row r="2223">
          <cell r="H2223" t="str">
            <v>NotSelf</v>
          </cell>
        </row>
        <row r="2224">
          <cell r="H2224" t="str">
            <v>NotSelf</v>
          </cell>
        </row>
        <row r="2225">
          <cell r="H2225" t="str">
            <v>NotSelf</v>
          </cell>
        </row>
        <row r="2226">
          <cell r="H2226" t="str">
            <v>NotSelf</v>
          </cell>
        </row>
        <row r="2227">
          <cell r="H2227" t="str">
            <v>NotSelf</v>
          </cell>
        </row>
        <row r="2228">
          <cell r="H2228" t="str">
            <v>NotSelf</v>
          </cell>
        </row>
        <row r="2229">
          <cell r="H2229" t="str">
            <v>NotSelf</v>
          </cell>
        </row>
        <row r="2230">
          <cell r="H2230" t="str">
            <v>NotSelf</v>
          </cell>
        </row>
        <row r="2231">
          <cell r="H2231" t="str">
            <v>NotSelf</v>
          </cell>
        </row>
        <row r="2232">
          <cell r="H2232" t="str">
            <v>NotSelf</v>
          </cell>
        </row>
        <row r="2233">
          <cell r="H2233" t="str">
            <v>NotSelf</v>
          </cell>
        </row>
        <row r="2234">
          <cell r="H2234" t="str">
            <v>NotSelf</v>
          </cell>
        </row>
        <row r="2235">
          <cell r="H2235" t="str">
            <v>NotSelf</v>
          </cell>
        </row>
        <row r="2236">
          <cell r="H2236" t="str">
            <v>NotSelf</v>
          </cell>
        </row>
        <row r="2237">
          <cell r="H2237" t="str">
            <v>NotSelf</v>
          </cell>
        </row>
        <row r="2238">
          <cell r="H2238" t="str">
            <v>NotSelf</v>
          </cell>
        </row>
        <row r="2239">
          <cell r="H2239" t="str">
            <v>NotSelf</v>
          </cell>
        </row>
        <row r="2240">
          <cell r="H2240" t="str">
            <v>NotSelf</v>
          </cell>
        </row>
        <row r="2241">
          <cell r="H2241" t="str">
            <v>NotSelf</v>
          </cell>
        </row>
        <row r="2242">
          <cell r="H2242" t="str">
            <v>NotSelf</v>
          </cell>
        </row>
        <row r="2243">
          <cell r="H2243" t="str">
            <v>NotSelf</v>
          </cell>
        </row>
        <row r="2244">
          <cell r="H2244" t="str">
            <v>NotSelf</v>
          </cell>
        </row>
        <row r="2245">
          <cell r="H2245" t="str">
            <v>NotSelf</v>
          </cell>
        </row>
        <row r="2246">
          <cell r="H2246" t="str">
            <v>NotSelf</v>
          </cell>
        </row>
        <row r="2247">
          <cell r="H2247" t="str">
            <v>NotSelf</v>
          </cell>
        </row>
        <row r="2248">
          <cell r="H2248" t="str">
            <v>NotSelf</v>
          </cell>
        </row>
        <row r="2249">
          <cell r="H2249" t="str">
            <v>NotSelf</v>
          </cell>
        </row>
        <row r="2250">
          <cell r="H2250" t="str">
            <v>NotSelf</v>
          </cell>
        </row>
        <row r="2251">
          <cell r="H2251" t="str">
            <v>NotSelf</v>
          </cell>
        </row>
        <row r="2252">
          <cell r="H2252" t="str">
            <v>NotSelf</v>
          </cell>
        </row>
        <row r="2253">
          <cell r="H2253" t="str">
            <v>NotSelf</v>
          </cell>
        </row>
        <row r="2254">
          <cell r="H2254" t="str">
            <v>NotSelf</v>
          </cell>
        </row>
        <row r="2255">
          <cell r="H2255" t="str">
            <v>NotSelf</v>
          </cell>
        </row>
        <row r="2256">
          <cell r="H2256" t="str">
            <v>NotSelf</v>
          </cell>
        </row>
        <row r="2257">
          <cell r="H2257" t="str">
            <v>NotSelf</v>
          </cell>
        </row>
        <row r="2258">
          <cell r="H2258" t="str">
            <v>NotSelf</v>
          </cell>
        </row>
        <row r="2259">
          <cell r="H2259" t="str">
            <v>NotSelf</v>
          </cell>
        </row>
        <row r="2260">
          <cell r="H2260" t="str">
            <v>NotSelf</v>
          </cell>
        </row>
        <row r="2261">
          <cell r="H2261" t="str">
            <v>NotSelf</v>
          </cell>
        </row>
        <row r="2262">
          <cell r="H2262" t="str">
            <v>NotSelf</v>
          </cell>
        </row>
        <row r="2263">
          <cell r="H2263" t="str">
            <v>NotSelf</v>
          </cell>
        </row>
        <row r="2264">
          <cell r="H2264" t="str">
            <v>NotSelf</v>
          </cell>
        </row>
        <row r="2265">
          <cell r="H2265" t="str">
            <v>NotSelf</v>
          </cell>
        </row>
        <row r="2266">
          <cell r="H2266" t="str">
            <v>NotSelf</v>
          </cell>
        </row>
        <row r="2267">
          <cell r="H2267" t="str">
            <v>NotSelf</v>
          </cell>
        </row>
        <row r="2268">
          <cell r="H2268" t="str">
            <v>NotSelf</v>
          </cell>
        </row>
        <row r="2269">
          <cell r="H2269" t="str">
            <v>NotSelf</v>
          </cell>
        </row>
        <row r="2270">
          <cell r="H2270" t="str">
            <v>NotSelf</v>
          </cell>
        </row>
        <row r="2271">
          <cell r="H2271" t="str">
            <v>NotSelf</v>
          </cell>
        </row>
        <row r="2272">
          <cell r="H2272" t="str">
            <v>NotSelf</v>
          </cell>
        </row>
        <row r="2273">
          <cell r="H2273" t="str">
            <v>NotSelf</v>
          </cell>
        </row>
        <row r="2274">
          <cell r="H2274" t="str">
            <v>NotSelf</v>
          </cell>
        </row>
        <row r="2275">
          <cell r="H2275" t="str">
            <v>NotSelf</v>
          </cell>
        </row>
        <row r="2276">
          <cell r="H2276" t="str">
            <v>NotSelf</v>
          </cell>
        </row>
        <row r="2277">
          <cell r="H2277" t="str">
            <v>NotSelf</v>
          </cell>
        </row>
        <row r="2278">
          <cell r="H2278" t="str">
            <v>NotSelf</v>
          </cell>
        </row>
        <row r="2279">
          <cell r="H2279" t="str">
            <v>NotSelf</v>
          </cell>
        </row>
        <row r="2280">
          <cell r="H2280" t="str">
            <v>NotSelf</v>
          </cell>
        </row>
        <row r="2281">
          <cell r="H2281" t="str">
            <v>NotSelf</v>
          </cell>
        </row>
        <row r="2282">
          <cell r="H2282" t="str">
            <v>NotSelf</v>
          </cell>
        </row>
        <row r="2283">
          <cell r="H2283" t="str">
            <v>NotSelf</v>
          </cell>
        </row>
        <row r="2284">
          <cell r="H2284" t="str">
            <v>NotSelf</v>
          </cell>
        </row>
        <row r="2285">
          <cell r="H2285" t="str">
            <v>NotSelf</v>
          </cell>
        </row>
        <row r="2286">
          <cell r="H2286" t="str">
            <v>NotSelf</v>
          </cell>
        </row>
        <row r="2287">
          <cell r="H2287" t="str">
            <v>NotSelf</v>
          </cell>
        </row>
        <row r="2288">
          <cell r="H2288" t="str">
            <v>NotSelf</v>
          </cell>
        </row>
        <row r="2289">
          <cell r="H2289" t="str">
            <v>NotSelf</v>
          </cell>
        </row>
        <row r="2290">
          <cell r="H2290" t="str">
            <v>NotSelf</v>
          </cell>
        </row>
        <row r="2291">
          <cell r="H2291" t="str">
            <v>NotSelf</v>
          </cell>
        </row>
        <row r="2292">
          <cell r="H2292" t="str">
            <v>NotSelf</v>
          </cell>
        </row>
        <row r="2293">
          <cell r="H2293" t="str">
            <v>NotSelf</v>
          </cell>
        </row>
        <row r="2294">
          <cell r="H2294" t="str">
            <v>NotSelf</v>
          </cell>
        </row>
        <row r="2295">
          <cell r="H2295" t="str">
            <v>NotSelf</v>
          </cell>
        </row>
        <row r="2296">
          <cell r="H2296" t="str">
            <v>NotSelf</v>
          </cell>
        </row>
        <row r="2297">
          <cell r="H2297" t="str">
            <v>NotSelf</v>
          </cell>
        </row>
        <row r="2298">
          <cell r="H2298" t="str">
            <v>NotSelf</v>
          </cell>
        </row>
        <row r="2299">
          <cell r="H2299" t="str">
            <v>NotSelf</v>
          </cell>
        </row>
        <row r="2300">
          <cell r="H2300" t="str">
            <v>NotSelf</v>
          </cell>
        </row>
        <row r="2301">
          <cell r="H2301" t="str">
            <v>NotSelf</v>
          </cell>
        </row>
        <row r="2302">
          <cell r="H2302" t="str">
            <v>NotSelf</v>
          </cell>
        </row>
        <row r="2303">
          <cell r="H2303" t="str">
            <v>NotSelf</v>
          </cell>
        </row>
        <row r="2304">
          <cell r="H2304" t="str">
            <v>NotSelf</v>
          </cell>
        </row>
        <row r="2305">
          <cell r="H2305" t="str">
            <v>NotSelf</v>
          </cell>
        </row>
        <row r="2306">
          <cell r="H2306" t="str">
            <v>NotSelf</v>
          </cell>
        </row>
        <row r="2307">
          <cell r="H2307" t="str">
            <v>NotSelf</v>
          </cell>
        </row>
        <row r="2308">
          <cell r="H2308" t="str">
            <v>NotSelf</v>
          </cell>
        </row>
        <row r="2309">
          <cell r="H2309" t="str">
            <v>NotSelf</v>
          </cell>
        </row>
        <row r="2310">
          <cell r="H2310" t="str">
            <v>NotSelf</v>
          </cell>
        </row>
        <row r="2311">
          <cell r="H2311" t="str">
            <v>NotSelf</v>
          </cell>
        </row>
        <row r="2312">
          <cell r="H2312" t="str">
            <v>NotSelf</v>
          </cell>
        </row>
        <row r="2313">
          <cell r="H2313" t="str">
            <v>NotSelf</v>
          </cell>
        </row>
        <row r="2314">
          <cell r="H2314" t="str">
            <v>NotSelf</v>
          </cell>
        </row>
        <row r="2315">
          <cell r="H2315" t="str">
            <v>NotSelf</v>
          </cell>
        </row>
        <row r="2316">
          <cell r="H2316" t="str">
            <v>NotSelf</v>
          </cell>
        </row>
        <row r="2317">
          <cell r="H2317" t="str">
            <v>NotSelf</v>
          </cell>
        </row>
        <row r="2318">
          <cell r="H2318" t="str">
            <v>NotSelf</v>
          </cell>
        </row>
        <row r="2319">
          <cell r="H2319" t="str">
            <v>NotSelf</v>
          </cell>
        </row>
        <row r="2320">
          <cell r="H2320" t="str">
            <v>NotSelf</v>
          </cell>
        </row>
        <row r="2321">
          <cell r="H2321" t="str">
            <v>NotSelf</v>
          </cell>
        </row>
        <row r="2322">
          <cell r="H2322" t="str">
            <v>NotSelf</v>
          </cell>
        </row>
        <row r="2323">
          <cell r="H2323" t="str">
            <v>NotSelf</v>
          </cell>
        </row>
        <row r="2324">
          <cell r="H2324" t="str">
            <v>NotSelf</v>
          </cell>
        </row>
        <row r="2325">
          <cell r="H2325" t="str">
            <v>NotSelf</v>
          </cell>
        </row>
        <row r="2326">
          <cell r="H2326" t="str">
            <v>NotSelf</v>
          </cell>
        </row>
        <row r="2327">
          <cell r="H2327" t="str">
            <v>NotSelf</v>
          </cell>
        </row>
        <row r="2328">
          <cell r="H2328" t="str">
            <v>NotSelf</v>
          </cell>
        </row>
        <row r="2329">
          <cell r="H2329" t="str">
            <v>NotSelf</v>
          </cell>
        </row>
        <row r="2330">
          <cell r="H2330" t="str">
            <v>NotSelf</v>
          </cell>
        </row>
        <row r="2331">
          <cell r="H2331" t="str">
            <v>NotSelf</v>
          </cell>
        </row>
        <row r="2332">
          <cell r="H2332" t="str">
            <v>NotSelf</v>
          </cell>
        </row>
        <row r="2333">
          <cell r="H2333" t="str">
            <v>NotSelf</v>
          </cell>
        </row>
        <row r="2334">
          <cell r="H2334" t="str">
            <v>NotSelf</v>
          </cell>
        </row>
        <row r="2335">
          <cell r="H2335" t="str">
            <v>NotSelf</v>
          </cell>
        </row>
        <row r="2336">
          <cell r="H2336" t="str">
            <v>NotSelf</v>
          </cell>
        </row>
        <row r="2337">
          <cell r="H2337" t="str">
            <v>NotSelf</v>
          </cell>
        </row>
        <row r="2338">
          <cell r="H2338" t="str">
            <v>NotSelf</v>
          </cell>
        </row>
        <row r="2339">
          <cell r="H2339" t="str">
            <v>NotSelf</v>
          </cell>
        </row>
        <row r="2340">
          <cell r="H2340" t="str">
            <v>NotSelf</v>
          </cell>
        </row>
        <row r="2341">
          <cell r="H2341" t="str">
            <v>NotSelf</v>
          </cell>
        </row>
        <row r="2342">
          <cell r="H2342" t="str">
            <v>NotSelf</v>
          </cell>
        </row>
        <row r="2343">
          <cell r="H2343" t="str">
            <v>NotSelf</v>
          </cell>
        </row>
        <row r="2344">
          <cell r="H2344" t="str">
            <v>NotSelf</v>
          </cell>
        </row>
        <row r="2345">
          <cell r="H2345" t="str">
            <v>NotSelf</v>
          </cell>
        </row>
        <row r="2346">
          <cell r="H2346" t="str">
            <v>NotSelf</v>
          </cell>
        </row>
        <row r="2347">
          <cell r="H2347" t="str">
            <v>NotSelf</v>
          </cell>
        </row>
        <row r="2348">
          <cell r="H2348" t="str">
            <v>NotSelf</v>
          </cell>
        </row>
        <row r="2349">
          <cell r="H2349" t="str">
            <v>NotSelf</v>
          </cell>
        </row>
        <row r="2350">
          <cell r="H2350" t="str">
            <v>NotSelf</v>
          </cell>
        </row>
        <row r="2351">
          <cell r="H2351" t="str">
            <v>NotSelf</v>
          </cell>
        </row>
        <row r="2352">
          <cell r="H2352" t="str">
            <v>NotSelf</v>
          </cell>
        </row>
        <row r="2353">
          <cell r="H2353" t="str">
            <v>NotSelf</v>
          </cell>
        </row>
        <row r="2354">
          <cell r="H2354" t="str">
            <v>NotSelf</v>
          </cell>
        </row>
        <row r="2355">
          <cell r="H2355" t="str">
            <v>NotSelf</v>
          </cell>
        </row>
        <row r="2356">
          <cell r="H2356" t="str">
            <v>NotSelf</v>
          </cell>
        </row>
        <row r="2357">
          <cell r="H2357" t="str">
            <v>NotSelf</v>
          </cell>
        </row>
        <row r="2358">
          <cell r="H2358" t="str">
            <v>NotSelf</v>
          </cell>
        </row>
        <row r="2359">
          <cell r="H2359" t="str">
            <v>NotSelf</v>
          </cell>
        </row>
        <row r="2360">
          <cell r="H2360" t="str">
            <v>NotSelf</v>
          </cell>
        </row>
        <row r="2361">
          <cell r="H2361" t="str">
            <v>NotSelf</v>
          </cell>
        </row>
        <row r="2362">
          <cell r="H2362" t="str">
            <v>NotSelf</v>
          </cell>
        </row>
        <row r="2363">
          <cell r="H2363" t="str">
            <v>NotSelf</v>
          </cell>
        </row>
        <row r="2364">
          <cell r="H2364" t="str">
            <v>NotSelf</v>
          </cell>
        </row>
        <row r="2365">
          <cell r="H2365" t="str">
            <v>NotSelf</v>
          </cell>
        </row>
        <row r="2366">
          <cell r="H2366" t="str">
            <v>NotSelf</v>
          </cell>
        </row>
        <row r="2367">
          <cell r="H2367" t="str">
            <v>NotSelf</v>
          </cell>
        </row>
        <row r="2368">
          <cell r="H2368" t="str">
            <v>NotSelf</v>
          </cell>
        </row>
        <row r="2369">
          <cell r="H2369" t="str">
            <v>NotSelf</v>
          </cell>
        </row>
        <row r="2370">
          <cell r="H2370" t="str">
            <v>NotSelf</v>
          </cell>
        </row>
        <row r="2371">
          <cell r="H2371" t="str">
            <v>NotSelf</v>
          </cell>
        </row>
        <row r="2372">
          <cell r="H2372" t="str">
            <v>NotSelf</v>
          </cell>
        </row>
        <row r="2373">
          <cell r="H2373" t="str">
            <v>NotSelf</v>
          </cell>
        </row>
        <row r="2374">
          <cell r="H2374" t="str">
            <v>NotSelf</v>
          </cell>
        </row>
        <row r="2375">
          <cell r="H2375" t="str">
            <v>NotSelf</v>
          </cell>
        </row>
        <row r="2376">
          <cell r="H2376" t="str">
            <v>NotSelf</v>
          </cell>
        </row>
        <row r="2377">
          <cell r="H2377" t="str">
            <v>NotSelf</v>
          </cell>
        </row>
        <row r="2378">
          <cell r="H2378" t="str">
            <v>NotSelf</v>
          </cell>
        </row>
        <row r="2379">
          <cell r="H2379" t="str">
            <v>NotSelf</v>
          </cell>
        </row>
        <row r="2380">
          <cell r="H2380" t="str">
            <v>NotSelf</v>
          </cell>
        </row>
        <row r="2381">
          <cell r="H2381" t="str">
            <v>NotSelf</v>
          </cell>
        </row>
        <row r="2382">
          <cell r="H2382" t="str">
            <v>NotSelf</v>
          </cell>
        </row>
        <row r="2383">
          <cell r="H2383" t="str">
            <v>NotSelf</v>
          </cell>
        </row>
        <row r="2384">
          <cell r="H2384" t="str">
            <v>NotSelf</v>
          </cell>
        </row>
        <row r="2385">
          <cell r="H2385" t="str">
            <v>NotSelf</v>
          </cell>
        </row>
        <row r="2386">
          <cell r="H2386" t="str">
            <v>NotSelf</v>
          </cell>
        </row>
        <row r="2387">
          <cell r="H2387" t="str">
            <v>NotSelf</v>
          </cell>
        </row>
        <row r="2388">
          <cell r="H2388" t="str">
            <v>NotSelf</v>
          </cell>
        </row>
        <row r="2389">
          <cell r="H2389" t="str">
            <v>NotSelf</v>
          </cell>
        </row>
        <row r="2390">
          <cell r="H2390" t="str">
            <v>NotSelf</v>
          </cell>
        </row>
        <row r="2391">
          <cell r="H2391" t="str">
            <v>NotSelf</v>
          </cell>
        </row>
        <row r="2392">
          <cell r="H2392" t="str">
            <v>NotSelf</v>
          </cell>
        </row>
        <row r="2393">
          <cell r="H2393" t="str">
            <v>NotSelf</v>
          </cell>
        </row>
        <row r="2394">
          <cell r="H2394" t="str">
            <v>NotSelf</v>
          </cell>
        </row>
        <row r="2395">
          <cell r="H2395" t="str">
            <v>NotSelf</v>
          </cell>
        </row>
        <row r="2396">
          <cell r="H2396" t="str">
            <v>NotSelf</v>
          </cell>
        </row>
        <row r="2397">
          <cell r="H2397" t="str">
            <v>NotSelf</v>
          </cell>
        </row>
        <row r="2398">
          <cell r="H2398" t="str">
            <v>NotSelf</v>
          </cell>
        </row>
        <row r="2399">
          <cell r="H2399" t="str">
            <v>NotSelf</v>
          </cell>
        </row>
        <row r="2400">
          <cell r="H2400" t="str">
            <v>NotSelf</v>
          </cell>
        </row>
        <row r="2401">
          <cell r="H2401" t="str">
            <v>NotSelf</v>
          </cell>
        </row>
        <row r="2402">
          <cell r="H2402" t="str">
            <v>NotSelf</v>
          </cell>
        </row>
        <row r="2403">
          <cell r="H2403" t="str">
            <v>NotSelf</v>
          </cell>
        </row>
        <row r="2404">
          <cell r="H2404" t="str">
            <v>NotSelf</v>
          </cell>
        </row>
        <row r="2405">
          <cell r="H2405" t="str">
            <v>NotSelf</v>
          </cell>
        </row>
        <row r="2406">
          <cell r="H2406" t="str">
            <v>NotSelf</v>
          </cell>
        </row>
        <row r="2407">
          <cell r="H2407" t="str">
            <v>NotSelf</v>
          </cell>
        </row>
        <row r="2408">
          <cell r="H2408" t="str">
            <v>NotSelf</v>
          </cell>
        </row>
        <row r="2409">
          <cell r="H2409" t="str">
            <v>NotSelf</v>
          </cell>
        </row>
        <row r="2410">
          <cell r="H2410" t="str">
            <v>NotSelf</v>
          </cell>
        </row>
        <row r="2411">
          <cell r="H2411" t="str">
            <v>NotSelf</v>
          </cell>
        </row>
        <row r="2412">
          <cell r="H2412" t="str">
            <v>NotSelf</v>
          </cell>
        </row>
        <row r="2413">
          <cell r="H2413" t="str">
            <v>NotSelf</v>
          </cell>
        </row>
        <row r="2414">
          <cell r="H2414" t="str">
            <v>NotSelf</v>
          </cell>
        </row>
        <row r="2415">
          <cell r="H2415" t="str">
            <v>NotSelf</v>
          </cell>
        </row>
        <row r="2416">
          <cell r="H2416" t="str">
            <v>NotSelf</v>
          </cell>
        </row>
        <row r="2417">
          <cell r="H2417" t="str">
            <v>NotSelf</v>
          </cell>
        </row>
        <row r="2418">
          <cell r="H2418" t="str">
            <v>NotSelf</v>
          </cell>
        </row>
        <row r="2419">
          <cell r="H2419" t="str">
            <v>NotSelf</v>
          </cell>
        </row>
        <row r="2420">
          <cell r="H2420" t="str">
            <v>NotSelf</v>
          </cell>
        </row>
        <row r="2421">
          <cell r="H2421" t="str">
            <v>NotSelf</v>
          </cell>
        </row>
        <row r="2422">
          <cell r="H2422" t="str">
            <v>NotSelf</v>
          </cell>
        </row>
        <row r="2423">
          <cell r="H2423" t="str">
            <v>NotSelf</v>
          </cell>
        </row>
        <row r="2424">
          <cell r="H2424" t="str">
            <v>NotSelf</v>
          </cell>
        </row>
        <row r="2425">
          <cell r="H2425" t="str">
            <v>NotSelf</v>
          </cell>
        </row>
        <row r="2426">
          <cell r="H2426" t="str">
            <v>NotSelf</v>
          </cell>
        </row>
        <row r="2427">
          <cell r="H2427" t="str">
            <v>NotSelf</v>
          </cell>
        </row>
        <row r="2428">
          <cell r="H2428" t="str">
            <v>NotSelf</v>
          </cell>
        </row>
        <row r="2429">
          <cell r="H2429" t="str">
            <v>NotSelf</v>
          </cell>
        </row>
        <row r="2430">
          <cell r="H2430" t="str">
            <v>NotSelf</v>
          </cell>
        </row>
        <row r="2431">
          <cell r="H2431" t="str">
            <v>NotSelf</v>
          </cell>
        </row>
        <row r="2432">
          <cell r="H2432" t="str">
            <v>NotSelf</v>
          </cell>
        </row>
        <row r="2433">
          <cell r="H2433" t="str">
            <v>NotSelf</v>
          </cell>
        </row>
        <row r="2434">
          <cell r="H2434" t="str">
            <v>NotSelf</v>
          </cell>
        </row>
        <row r="2435">
          <cell r="H2435" t="str">
            <v>NotSelf</v>
          </cell>
        </row>
        <row r="2436">
          <cell r="H2436" t="str">
            <v>NotSelf</v>
          </cell>
        </row>
        <row r="2437">
          <cell r="H2437" t="str">
            <v>NotSelf</v>
          </cell>
        </row>
        <row r="2438">
          <cell r="H2438" t="str">
            <v>NotSelf</v>
          </cell>
        </row>
        <row r="2439">
          <cell r="H2439" t="str">
            <v>NotSelf</v>
          </cell>
        </row>
        <row r="2440">
          <cell r="H2440" t="str">
            <v>NotSelf</v>
          </cell>
        </row>
        <row r="2441">
          <cell r="H2441" t="str">
            <v>NotSelf</v>
          </cell>
        </row>
        <row r="2442">
          <cell r="H2442" t="str">
            <v>NotSelf</v>
          </cell>
        </row>
        <row r="2443">
          <cell r="H2443" t="str">
            <v>NotSelf</v>
          </cell>
        </row>
        <row r="2444">
          <cell r="H2444" t="str">
            <v>NotSelf</v>
          </cell>
        </row>
        <row r="2445">
          <cell r="H2445" t="str">
            <v>NotSelf</v>
          </cell>
        </row>
        <row r="2446">
          <cell r="H2446" t="str">
            <v>NotSelf</v>
          </cell>
        </row>
        <row r="2447">
          <cell r="H2447" t="str">
            <v>NotSelf</v>
          </cell>
        </row>
        <row r="2448">
          <cell r="H2448" t="str">
            <v>NotSelf</v>
          </cell>
        </row>
        <row r="2449">
          <cell r="H2449" t="str">
            <v>NotSelf</v>
          </cell>
        </row>
        <row r="2450">
          <cell r="H2450" t="str">
            <v>NotSelf</v>
          </cell>
        </row>
        <row r="2451">
          <cell r="H2451" t="str">
            <v>NotSelf</v>
          </cell>
        </row>
        <row r="2452">
          <cell r="H2452" t="str">
            <v>NotSelf</v>
          </cell>
        </row>
        <row r="2453">
          <cell r="H2453" t="str">
            <v>NotSelf</v>
          </cell>
        </row>
        <row r="2454">
          <cell r="H2454" t="str">
            <v>NotSelf</v>
          </cell>
        </row>
        <row r="2455">
          <cell r="H2455" t="str">
            <v>NotSelf</v>
          </cell>
        </row>
        <row r="2456">
          <cell r="H2456" t="str">
            <v>NotSelf</v>
          </cell>
        </row>
        <row r="2457">
          <cell r="H2457" t="str">
            <v>NotSelf</v>
          </cell>
        </row>
        <row r="2458">
          <cell r="H2458" t="str">
            <v>NotSelf</v>
          </cell>
        </row>
        <row r="2459">
          <cell r="H2459" t="str">
            <v>NotSelf</v>
          </cell>
        </row>
        <row r="2460">
          <cell r="H2460" t="str">
            <v>NotSelf</v>
          </cell>
        </row>
        <row r="2461">
          <cell r="H2461" t="str">
            <v>NotSelf</v>
          </cell>
        </row>
        <row r="2462">
          <cell r="H2462" t="str">
            <v>NotSelf</v>
          </cell>
        </row>
        <row r="2463">
          <cell r="H2463" t="str">
            <v>NotSelf</v>
          </cell>
        </row>
        <row r="2464">
          <cell r="H2464" t="str">
            <v>NotSelf</v>
          </cell>
        </row>
        <row r="2465">
          <cell r="H2465" t="str">
            <v>NotSelf</v>
          </cell>
        </row>
        <row r="2466">
          <cell r="H2466" t="str">
            <v>NotSelf</v>
          </cell>
        </row>
        <row r="2467">
          <cell r="H2467" t="str">
            <v>NotSelf</v>
          </cell>
        </row>
        <row r="2468">
          <cell r="H2468" t="str">
            <v>NotSelf</v>
          </cell>
        </row>
        <row r="2469">
          <cell r="H2469" t="str">
            <v>NotSelf</v>
          </cell>
        </row>
        <row r="2470">
          <cell r="H2470" t="str">
            <v>NotSelf</v>
          </cell>
        </row>
        <row r="2471">
          <cell r="H2471" t="str">
            <v>NotSelf</v>
          </cell>
        </row>
        <row r="2472">
          <cell r="H2472" t="str">
            <v>NotSelf</v>
          </cell>
        </row>
        <row r="2473">
          <cell r="H2473" t="str">
            <v>NotSelf</v>
          </cell>
        </row>
        <row r="2474">
          <cell r="H2474" t="str">
            <v>NotSelf</v>
          </cell>
        </row>
        <row r="2475">
          <cell r="H2475" t="str">
            <v>NotSelf</v>
          </cell>
        </row>
        <row r="2476">
          <cell r="H2476" t="str">
            <v>NotSelf</v>
          </cell>
        </row>
        <row r="2477">
          <cell r="H2477" t="str">
            <v>NotSelf</v>
          </cell>
        </row>
        <row r="2478">
          <cell r="H2478" t="str">
            <v>NotSelf</v>
          </cell>
        </row>
        <row r="2479">
          <cell r="H2479" t="str">
            <v>NotSelf</v>
          </cell>
        </row>
        <row r="2480">
          <cell r="H2480" t="str">
            <v>NotSelf</v>
          </cell>
        </row>
        <row r="2481">
          <cell r="H2481" t="str">
            <v>NotSelf</v>
          </cell>
        </row>
        <row r="2482">
          <cell r="H2482" t="str">
            <v>NotSelf</v>
          </cell>
        </row>
        <row r="2483">
          <cell r="H2483" t="str">
            <v>NotSelf</v>
          </cell>
        </row>
        <row r="2484">
          <cell r="H2484" t="str">
            <v>NotSelf</v>
          </cell>
        </row>
        <row r="2485">
          <cell r="H2485" t="str">
            <v>NotSelf</v>
          </cell>
        </row>
        <row r="2486">
          <cell r="H2486" t="str">
            <v>NotSelf</v>
          </cell>
        </row>
        <row r="2487">
          <cell r="H2487" t="str">
            <v>NotSelf</v>
          </cell>
        </row>
        <row r="2488">
          <cell r="H2488" t="str">
            <v>NotSelf</v>
          </cell>
        </row>
        <row r="2489">
          <cell r="H2489" t="str">
            <v>NotSelf</v>
          </cell>
        </row>
        <row r="2490">
          <cell r="H2490" t="str">
            <v>NotSelf</v>
          </cell>
        </row>
        <row r="2491">
          <cell r="H2491" t="str">
            <v>NotSelf</v>
          </cell>
        </row>
        <row r="2492">
          <cell r="H2492" t="str">
            <v>NotSelf</v>
          </cell>
        </row>
        <row r="2493">
          <cell r="H2493" t="str">
            <v>NotSelf</v>
          </cell>
        </row>
        <row r="2494">
          <cell r="H2494" t="str">
            <v>NotSelf</v>
          </cell>
        </row>
        <row r="2495">
          <cell r="H2495" t="str">
            <v>NotSelf</v>
          </cell>
        </row>
        <row r="2496">
          <cell r="H2496" t="str">
            <v>NotSelf</v>
          </cell>
        </row>
        <row r="2497">
          <cell r="H2497" t="str">
            <v>NotSelf</v>
          </cell>
        </row>
        <row r="2498">
          <cell r="H2498" t="str">
            <v>NotSelf</v>
          </cell>
        </row>
        <row r="2499">
          <cell r="H2499" t="str">
            <v>NotSelf</v>
          </cell>
        </row>
        <row r="2500">
          <cell r="H2500" t="str">
            <v>NotSelf</v>
          </cell>
        </row>
        <row r="2501">
          <cell r="H2501" t="str">
            <v>NotSelf</v>
          </cell>
        </row>
        <row r="2502">
          <cell r="H2502" t="str">
            <v>NotSelf</v>
          </cell>
        </row>
        <row r="2503">
          <cell r="H2503" t="str">
            <v>NotSelf</v>
          </cell>
        </row>
        <row r="2504">
          <cell r="H2504" t="str">
            <v>NotSelf</v>
          </cell>
        </row>
        <row r="2505">
          <cell r="H2505" t="str">
            <v>NotSelf</v>
          </cell>
        </row>
        <row r="2506">
          <cell r="H2506" t="str">
            <v>NotSelf</v>
          </cell>
        </row>
        <row r="2507">
          <cell r="H2507" t="str">
            <v>NotSelf</v>
          </cell>
        </row>
        <row r="2508">
          <cell r="H2508" t="str">
            <v>NotSelf</v>
          </cell>
        </row>
        <row r="2509">
          <cell r="H2509" t="str">
            <v>NotSelf</v>
          </cell>
        </row>
        <row r="2510">
          <cell r="H2510" t="str">
            <v>NotSelf</v>
          </cell>
        </row>
        <row r="2511">
          <cell r="H2511" t="str">
            <v>NotSelf</v>
          </cell>
        </row>
        <row r="2512">
          <cell r="H2512" t="str">
            <v>NotSelf</v>
          </cell>
        </row>
        <row r="2513">
          <cell r="H2513" t="str">
            <v>NotSelf</v>
          </cell>
        </row>
        <row r="2514">
          <cell r="H2514" t="str">
            <v>NotSelf</v>
          </cell>
        </row>
        <row r="2515">
          <cell r="H2515" t="str">
            <v>NotSelf</v>
          </cell>
        </row>
        <row r="2516">
          <cell r="H2516" t="str">
            <v>NotSelf</v>
          </cell>
        </row>
        <row r="2517">
          <cell r="H2517" t="str">
            <v>NotSelf</v>
          </cell>
        </row>
        <row r="2518">
          <cell r="H2518" t="str">
            <v>NotSelf</v>
          </cell>
        </row>
        <row r="2519">
          <cell r="H2519" t="str">
            <v>NotSelf</v>
          </cell>
        </row>
        <row r="2520">
          <cell r="H2520" t="str">
            <v>NotSelf</v>
          </cell>
        </row>
        <row r="2521">
          <cell r="H2521" t="str">
            <v>NotSelf</v>
          </cell>
        </row>
        <row r="2522">
          <cell r="H2522" t="str">
            <v>NotSelf</v>
          </cell>
        </row>
        <row r="2523">
          <cell r="H2523" t="str">
            <v>NotSelf</v>
          </cell>
        </row>
        <row r="2524">
          <cell r="H2524" t="str">
            <v>NotSelf</v>
          </cell>
        </row>
        <row r="2525">
          <cell r="H2525" t="str">
            <v>NotSelf</v>
          </cell>
        </row>
        <row r="2526">
          <cell r="H2526" t="str">
            <v>NotSelf</v>
          </cell>
        </row>
        <row r="2527">
          <cell r="H2527" t="str">
            <v>NotSelf</v>
          </cell>
        </row>
        <row r="2528">
          <cell r="H2528" t="str">
            <v>NotSelf</v>
          </cell>
        </row>
        <row r="2529">
          <cell r="H2529" t="str">
            <v>NotSelf</v>
          </cell>
        </row>
        <row r="2530">
          <cell r="H2530" t="str">
            <v>NotSelf</v>
          </cell>
        </row>
        <row r="2531">
          <cell r="H2531" t="str">
            <v>NotSelf</v>
          </cell>
        </row>
        <row r="2532">
          <cell r="H2532" t="str">
            <v>NotSelf</v>
          </cell>
        </row>
        <row r="2533">
          <cell r="H2533" t="str">
            <v>NotSelf</v>
          </cell>
        </row>
        <row r="2534">
          <cell r="H2534" t="str">
            <v>NotSelf</v>
          </cell>
        </row>
        <row r="2535">
          <cell r="H2535" t="str">
            <v>NotSelf</v>
          </cell>
        </row>
        <row r="2536">
          <cell r="H2536" t="str">
            <v>NotSelf</v>
          </cell>
        </row>
        <row r="2537">
          <cell r="H2537" t="str">
            <v>NotSelf</v>
          </cell>
        </row>
        <row r="2538">
          <cell r="H2538" t="str">
            <v>NotSelf</v>
          </cell>
        </row>
        <row r="2539">
          <cell r="H2539" t="str">
            <v>NotSelf</v>
          </cell>
        </row>
        <row r="2540">
          <cell r="H2540" t="str">
            <v>NotSelf</v>
          </cell>
        </row>
        <row r="2541">
          <cell r="H2541" t="str">
            <v>NotSelf</v>
          </cell>
        </row>
        <row r="2542">
          <cell r="H2542" t="str">
            <v>NotSelf</v>
          </cell>
        </row>
        <row r="2543">
          <cell r="H2543" t="str">
            <v>NotSelf</v>
          </cell>
        </row>
        <row r="2544">
          <cell r="H2544" t="str">
            <v>NotSelf</v>
          </cell>
        </row>
        <row r="2545">
          <cell r="H2545" t="str">
            <v>NotSelf</v>
          </cell>
        </row>
        <row r="2546">
          <cell r="H2546" t="str">
            <v>NotSelf</v>
          </cell>
        </row>
        <row r="2547">
          <cell r="H2547" t="str">
            <v>NotSelf</v>
          </cell>
        </row>
        <row r="2548">
          <cell r="H2548" t="str">
            <v>NotSelf</v>
          </cell>
        </row>
        <row r="2549">
          <cell r="H2549" t="str">
            <v>NotSelf</v>
          </cell>
        </row>
        <row r="2550">
          <cell r="H2550" t="str">
            <v>NotSelf</v>
          </cell>
        </row>
        <row r="2551">
          <cell r="H2551" t="str">
            <v>NotSelf</v>
          </cell>
        </row>
        <row r="2552">
          <cell r="H2552" t="str">
            <v>NotSelf</v>
          </cell>
        </row>
        <row r="2553">
          <cell r="H2553" t="str">
            <v>NotSelf</v>
          </cell>
        </row>
        <row r="2554">
          <cell r="H2554" t="str">
            <v>NotSelf</v>
          </cell>
        </row>
        <row r="2555">
          <cell r="H2555" t="str">
            <v>NotSelf</v>
          </cell>
        </row>
        <row r="2556">
          <cell r="H2556" t="str">
            <v>NotSelf</v>
          </cell>
        </row>
        <row r="2557">
          <cell r="H2557" t="str">
            <v>NotSelf</v>
          </cell>
        </row>
        <row r="2558">
          <cell r="H2558" t="str">
            <v>NotSelf</v>
          </cell>
        </row>
        <row r="2559">
          <cell r="H2559" t="str">
            <v>NotSelf</v>
          </cell>
        </row>
        <row r="2560">
          <cell r="H2560" t="str">
            <v>NotSelf</v>
          </cell>
        </row>
        <row r="2561">
          <cell r="H2561" t="str">
            <v>NotSelf</v>
          </cell>
        </row>
        <row r="2562">
          <cell r="H2562" t="str">
            <v>NotSelf</v>
          </cell>
        </row>
        <row r="2563">
          <cell r="H2563" t="str">
            <v>NotSelf</v>
          </cell>
        </row>
        <row r="2564">
          <cell r="H2564" t="str">
            <v>NotSelf</v>
          </cell>
        </row>
        <row r="2565">
          <cell r="H2565" t="str">
            <v>NotSelf</v>
          </cell>
        </row>
        <row r="2566">
          <cell r="H2566" t="str">
            <v>NotSelf</v>
          </cell>
        </row>
        <row r="2567">
          <cell r="H2567" t="str">
            <v>NotSelf</v>
          </cell>
        </row>
        <row r="2568">
          <cell r="H2568" t="str">
            <v>NotSelf</v>
          </cell>
        </row>
        <row r="2569">
          <cell r="H2569" t="str">
            <v>NotSelf</v>
          </cell>
        </row>
        <row r="2570">
          <cell r="H2570" t="str">
            <v>NotSelf</v>
          </cell>
        </row>
        <row r="2571">
          <cell r="H2571" t="str">
            <v>NotSelf</v>
          </cell>
        </row>
        <row r="2572">
          <cell r="H2572" t="str">
            <v>NotSelf</v>
          </cell>
        </row>
        <row r="2573">
          <cell r="H2573" t="str">
            <v>NotSelf</v>
          </cell>
        </row>
        <row r="2574">
          <cell r="H2574" t="str">
            <v>NotSelf</v>
          </cell>
        </row>
        <row r="2575">
          <cell r="H2575" t="str">
            <v>NotSelf</v>
          </cell>
        </row>
        <row r="2576">
          <cell r="H2576" t="str">
            <v>NotSelf</v>
          </cell>
        </row>
        <row r="2577">
          <cell r="H2577" t="str">
            <v>NotSelf</v>
          </cell>
        </row>
        <row r="2578">
          <cell r="H2578" t="str">
            <v>NotSelf</v>
          </cell>
        </row>
        <row r="2579">
          <cell r="H2579" t="str">
            <v>NotSelf</v>
          </cell>
        </row>
        <row r="2580">
          <cell r="H2580" t="str">
            <v>NotSelf</v>
          </cell>
        </row>
        <row r="2581">
          <cell r="H2581" t="str">
            <v>NotSelf</v>
          </cell>
        </row>
        <row r="2582">
          <cell r="H2582" t="str">
            <v>NotSelf</v>
          </cell>
        </row>
        <row r="2583">
          <cell r="H2583" t="str">
            <v>NotSelf</v>
          </cell>
        </row>
        <row r="2584">
          <cell r="H2584" t="str">
            <v>NotSelf</v>
          </cell>
        </row>
        <row r="2585">
          <cell r="H2585" t="str">
            <v>NotSelf</v>
          </cell>
        </row>
        <row r="2586">
          <cell r="H2586" t="str">
            <v>NotSelf</v>
          </cell>
        </row>
        <row r="2587">
          <cell r="H2587" t="str">
            <v>NotSelf</v>
          </cell>
        </row>
        <row r="2588">
          <cell r="H2588" t="str">
            <v>NotSelf</v>
          </cell>
        </row>
        <row r="2589">
          <cell r="H2589" t="str">
            <v>NotSelf</v>
          </cell>
        </row>
        <row r="2590">
          <cell r="H2590" t="str">
            <v>NotSelf</v>
          </cell>
        </row>
        <row r="2591">
          <cell r="H2591" t="str">
            <v>NotSelf</v>
          </cell>
        </row>
        <row r="2592">
          <cell r="H2592" t="str">
            <v>NotSelf</v>
          </cell>
        </row>
        <row r="2593">
          <cell r="H2593" t="str">
            <v>NotSelf</v>
          </cell>
        </row>
        <row r="2594">
          <cell r="H2594" t="str">
            <v>NotSelf</v>
          </cell>
        </row>
        <row r="2595">
          <cell r="H2595" t="str">
            <v>NotSelf</v>
          </cell>
        </row>
        <row r="2596">
          <cell r="H2596" t="str">
            <v>NotSelf</v>
          </cell>
        </row>
        <row r="2597">
          <cell r="H2597" t="str">
            <v>NotSelf</v>
          </cell>
        </row>
        <row r="2598">
          <cell r="H2598" t="str">
            <v>NotSelf</v>
          </cell>
        </row>
        <row r="2599">
          <cell r="H2599" t="str">
            <v>NotSelf</v>
          </cell>
        </row>
        <row r="2600">
          <cell r="H2600" t="str">
            <v>NotSelf</v>
          </cell>
        </row>
        <row r="2601">
          <cell r="H2601" t="str">
            <v>NotSelf</v>
          </cell>
        </row>
        <row r="2602">
          <cell r="H2602" t="str">
            <v>NotSelf</v>
          </cell>
        </row>
        <row r="2603">
          <cell r="H2603" t="str">
            <v>NotSelf</v>
          </cell>
        </row>
        <row r="2604">
          <cell r="H2604" t="str">
            <v>NotSelf</v>
          </cell>
        </row>
        <row r="2605">
          <cell r="H2605" t="str">
            <v>NotSelf</v>
          </cell>
        </row>
        <row r="2606">
          <cell r="H2606" t="str">
            <v>NotSelf</v>
          </cell>
        </row>
        <row r="2607">
          <cell r="H2607" t="str">
            <v>NotSelf</v>
          </cell>
        </row>
        <row r="2608">
          <cell r="H2608" t="str">
            <v>NotSelf</v>
          </cell>
        </row>
        <row r="2609">
          <cell r="H2609" t="str">
            <v>NotSelf</v>
          </cell>
        </row>
        <row r="2610">
          <cell r="H2610" t="str">
            <v>NotSelf</v>
          </cell>
        </row>
        <row r="2611">
          <cell r="H2611" t="str">
            <v>NotSelf</v>
          </cell>
        </row>
        <row r="2612">
          <cell r="H2612" t="str">
            <v>NotSelf</v>
          </cell>
        </row>
        <row r="2613">
          <cell r="H2613" t="str">
            <v>NotSelf</v>
          </cell>
        </row>
        <row r="2614">
          <cell r="H2614" t="str">
            <v>NotSelf</v>
          </cell>
        </row>
        <row r="2615">
          <cell r="H2615" t="str">
            <v>NotSelf</v>
          </cell>
        </row>
        <row r="2616">
          <cell r="H2616" t="str">
            <v>NotSelf</v>
          </cell>
        </row>
        <row r="2617">
          <cell r="H2617" t="str">
            <v>NotSelf</v>
          </cell>
        </row>
        <row r="2618">
          <cell r="H2618" t="str">
            <v>NotSelf</v>
          </cell>
        </row>
        <row r="2619">
          <cell r="H2619" t="str">
            <v>NotSelf</v>
          </cell>
        </row>
        <row r="2620">
          <cell r="H2620" t="str">
            <v>NotSelf</v>
          </cell>
        </row>
        <row r="2621">
          <cell r="H2621" t="str">
            <v>NotSelf</v>
          </cell>
        </row>
        <row r="2622">
          <cell r="H2622" t="str">
            <v>NotSelf</v>
          </cell>
        </row>
        <row r="2623">
          <cell r="H2623" t="str">
            <v>NotSelf</v>
          </cell>
        </row>
        <row r="2624">
          <cell r="H2624" t="str">
            <v>NotSelf</v>
          </cell>
        </row>
        <row r="2625">
          <cell r="H2625" t="str">
            <v>NotSelf</v>
          </cell>
        </row>
        <row r="2626">
          <cell r="H2626" t="str">
            <v>NotSelf</v>
          </cell>
        </row>
        <row r="2627">
          <cell r="H2627" t="str">
            <v>NotSelf</v>
          </cell>
        </row>
        <row r="2628">
          <cell r="H2628" t="str">
            <v>NotSelf</v>
          </cell>
        </row>
        <row r="2629">
          <cell r="H2629" t="str">
            <v>NotSelf</v>
          </cell>
        </row>
        <row r="2630">
          <cell r="H2630" t="str">
            <v>NotSelf</v>
          </cell>
        </row>
        <row r="2631">
          <cell r="H2631" t="str">
            <v>NotSelf</v>
          </cell>
        </row>
        <row r="2632">
          <cell r="H2632" t="str">
            <v>NotSelf</v>
          </cell>
        </row>
        <row r="2633">
          <cell r="H2633" t="str">
            <v>NotSelf</v>
          </cell>
        </row>
        <row r="2634">
          <cell r="H2634" t="str">
            <v>NotSelf</v>
          </cell>
        </row>
        <row r="2635">
          <cell r="H2635" t="str">
            <v>NotSelf</v>
          </cell>
        </row>
        <row r="2636">
          <cell r="H2636" t="str">
            <v>NotSelf</v>
          </cell>
        </row>
        <row r="2637">
          <cell r="H2637" t="str">
            <v>NotSelf</v>
          </cell>
        </row>
        <row r="2638">
          <cell r="H2638" t="str">
            <v>NotSelf</v>
          </cell>
        </row>
        <row r="2639">
          <cell r="H2639" t="str">
            <v>NotSelf</v>
          </cell>
        </row>
        <row r="2640">
          <cell r="H2640" t="str">
            <v>NotSelf</v>
          </cell>
        </row>
        <row r="2641">
          <cell r="H2641" t="str">
            <v>NotSelf</v>
          </cell>
        </row>
        <row r="2642">
          <cell r="H2642" t="str">
            <v>NotSelf</v>
          </cell>
        </row>
        <row r="2643">
          <cell r="H2643" t="str">
            <v>NotSelf</v>
          </cell>
        </row>
        <row r="2644">
          <cell r="H2644" t="str">
            <v>NotSelf</v>
          </cell>
        </row>
        <row r="2645">
          <cell r="H2645" t="str">
            <v>NotSelf</v>
          </cell>
        </row>
        <row r="2646">
          <cell r="H2646" t="str">
            <v>NotSelf</v>
          </cell>
        </row>
        <row r="2647">
          <cell r="H2647" t="str">
            <v>NotSelf</v>
          </cell>
        </row>
        <row r="2648">
          <cell r="H2648" t="str">
            <v>NotSelf</v>
          </cell>
        </row>
        <row r="2649">
          <cell r="H2649" t="str">
            <v>NotSelf</v>
          </cell>
        </row>
        <row r="2650">
          <cell r="H2650" t="str">
            <v>NotSelf</v>
          </cell>
        </row>
        <row r="2651">
          <cell r="H2651" t="str">
            <v>NotSelf</v>
          </cell>
        </row>
        <row r="2652">
          <cell r="H2652" t="str">
            <v>NotSelf</v>
          </cell>
        </row>
        <row r="2653">
          <cell r="H2653" t="str">
            <v>NotSelf</v>
          </cell>
        </row>
        <row r="2654">
          <cell r="H2654" t="str">
            <v>NotSelf</v>
          </cell>
        </row>
        <row r="2655">
          <cell r="H2655" t="str">
            <v>NotSelf</v>
          </cell>
        </row>
        <row r="2656">
          <cell r="H2656" t="str">
            <v>NotSelf</v>
          </cell>
        </row>
        <row r="2657">
          <cell r="H2657" t="str">
            <v>NotSelf</v>
          </cell>
        </row>
        <row r="2658">
          <cell r="H2658" t="str">
            <v>NotSelf</v>
          </cell>
        </row>
        <row r="2659">
          <cell r="H2659" t="str">
            <v>NotSelf</v>
          </cell>
        </row>
        <row r="2660">
          <cell r="H2660" t="str">
            <v>NotSelf</v>
          </cell>
        </row>
        <row r="2661">
          <cell r="H2661" t="str">
            <v>NotSelf</v>
          </cell>
        </row>
        <row r="2662">
          <cell r="H2662" t="str">
            <v>NotSelf</v>
          </cell>
        </row>
        <row r="2663">
          <cell r="H2663" t="str">
            <v>NotSelf</v>
          </cell>
        </row>
        <row r="2664">
          <cell r="H2664" t="str">
            <v>NotSelf</v>
          </cell>
        </row>
        <row r="2665">
          <cell r="H2665" t="str">
            <v>NotSelf</v>
          </cell>
        </row>
        <row r="2666">
          <cell r="H2666" t="str">
            <v>NotSelf</v>
          </cell>
        </row>
        <row r="2667">
          <cell r="H2667" t="str">
            <v>NotSelf</v>
          </cell>
        </row>
        <row r="2668">
          <cell r="H2668" t="str">
            <v>NotSelf</v>
          </cell>
        </row>
        <row r="2669">
          <cell r="H2669" t="str">
            <v>NotSelf</v>
          </cell>
        </row>
        <row r="2670">
          <cell r="H2670" t="str">
            <v>NotSelf</v>
          </cell>
        </row>
        <row r="2671">
          <cell r="H2671" t="str">
            <v>NotSelf</v>
          </cell>
        </row>
        <row r="2672">
          <cell r="H2672" t="str">
            <v>NotSelf</v>
          </cell>
        </row>
        <row r="2673">
          <cell r="H2673" t="str">
            <v>NotSelf</v>
          </cell>
        </row>
        <row r="2674">
          <cell r="H2674" t="str">
            <v>NotSelf</v>
          </cell>
        </row>
        <row r="2675">
          <cell r="H2675" t="str">
            <v>NotSelf</v>
          </cell>
        </row>
        <row r="2676">
          <cell r="H2676" t="str">
            <v>NotSelf</v>
          </cell>
        </row>
        <row r="2677">
          <cell r="H2677" t="str">
            <v>NotSelf</v>
          </cell>
        </row>
        <row r="2678">
          <cell r="H2678" t="str">
            <v>NotSelf</v>
          </cell>
        </row>
        <row r="2679">
          <cell r="H2679" t="str">
            <v>NotSelf</v>
          </cell>
        </row>
        <row r="2680">
          <cell r="H2680" t="str">
            <v>NotSelf</v>
          </cell>
        </row>
        <row r="2681">
          <cell r="H2681" t="str">
            <v>NotSelf</v>
          </cell>
        </row>
        <row r="2682">
          <cell r="H2682" t="str">
            <v>NotSelf</v>
          </cell>
        </row>
        <row r="2683">
          <cell r="H2683" t="str">
            <v>NotSelf</v>
          </cell>
        </row>
        <row r="2684">
          <cell r="H2684" t="str">
            <v>NotSelf</v>
          </cell>
        </row>
        <row r="2685">
          <cell r="H2685" t="str">
            <v>NotSelf</v>
          </cell>
        </row>
        <row r="2686">
          <cell r="H2686" t="str">
            <v>NotSelf</v>
          </cell>
        </row>
        <row r="2687">
          <cell r="H2687" t="str">
            <v>NotSelf</v>
          </cell>
        </row>
        <row r="2688">
          <cell r="H2688" t="str">
            <v>NotSelf</v>
          </cell>
        </row>
        <row r="2689">
          <cell r="H2689" t="str">
            <v>NotSelf</v>
          </cell>
        </row>
        <row r="2690">
          <cell r="H2690" t="str">
            <v>NotSelf</v>
          </cell>
        </row>
        <row r="2691">
          <cell r="H2691" t="str">
            <v>NotSelf</v>
          </cell>
        </row>
        <row r="2692">
          <cell r="H2692" t="str">
            <v>NotSelf</v>
          </cell>
        </row>
        <row r="2693">
          <cell r="H2693" t="str">
            <v>NotSelf</v>
          </cell>
        </row>
        <row r="2694">
          <cell r="H2694" t="str">
            <v>NotSelf</v>
          </cell>
        </row>
        <row r="2695">
          <cell r="H2695" t="str">
            <v>NotSelf</v>
          </cell>
        </row>
        <row r="2696">
          <cell r="H2696" t="str">
            <v>NotSelf</v>
          </cell>
        </row>
        <row r="2697">
          <cell r="H2697" t="str">
            <v>NotSelf</v>
          </cell>
        </row>
        <row r="2698">
          <cell r="H2698" t="str">
            <v>NotSelf</v>
          </cell>
        </row>
        <row r="2699">
          <cell r="H2699" t="str">
            <v>NotSelf</v>
          </cell>
        </row>
        <row r="2700">
          <cell r="H2700" t="str">
            <v>NotSelf</v>
          </cell>
        </row>
        <row r="2701">
          <cell r="H2701" t="str">
            <v>NotSelf</v>
          </cell>
        </row>
        <row r="2702">
          <cell r="H2702" t="str">
            <v>NotSelf</v>
          </cell>
        </row>
        <row r="2703">
          <cell r="H2703" t="str">
            <v>NotSelf</v>
          </cell>
        </row>
        <row r="2704">
          <cell r="H2704" t="str">
            <v>NotSelf</v>
          </cell>
        </row>
        <row r="2705">
          <cell r="H2705" t="str">
            <v>NotSelf</v>
          </cell>
        </row>
        <row r="2706">
          <cell r="H2706" t="str">
            <v>NotSelf</v>
          </cell>
        </row>
        <row r="2707">
          <cell r="H2707" t="str">
            <v>NotSelf</v>
          </cell>
        </row>
        <row r="2708">
          <cell r="H2708" t="str">
            <v>NotSelf</v>
          </cell>
        </row>
        <row r="2709">
          <cell r="H2709" t="str">
            <v>NotSelf</v>
          </cell>
        </row>
        <row r="2710">
          <cell r="H2710" t="str">
            <v>NotSelf</v>
          </cell>
        </row>
        <row r="2711">
          <cell r="H2711" t="str">
            <v>NotSelf</v>
          </cell>
        </row>
        <row r="2712">
          <cell r="H2712" t="str">
            <v>NotSelf</v>
          </cell>
        </row>
        <row r="2713">
          <cell r="H2713" t="str">
            <v>NotSelf</v>
          </cell>
        </row>
        <row r="2714">
          <cell r="H2714" t="str">
            <v>NotSelf</v>
          </cell>
        </row>
        <row r="2715">
          <cell r="H2715" t="str">
            <v>NotSelf</v>
          </cell>
        </row>
        <row r="2716">
          <cell r="H2716" t="str">
            <v>NotSelf</v>
          </cell>
        </row>
        <row r="2717">
          <cell r="H2717" t="str">
            <v>NotSelf</v>
          </cell>
        </row>
        <row r="2718">
          <cell r="H2718" t="str">
            <v>NotSelf</v>
          </cell>
        </row>
        <row r="2719">
          <cell r="H2719" t="str">
            <v>NotSelf</v>
          </cell>
        </row>
        <row r="2720">
          <cell r="H2720" t="str">
            <v>NotSelf</v>
          </cell>
        </row>
        <row r="2721">
          <cell r="H2721" t="str">
            <v>NotSelf</v>
          </cell>
        </row>
        <row r="2722">
          <cell r="H2722" t="str">
            <v>NotSelf</v>
          </cell>
        </row>
        <row r="2723">
          <cell r="H2723" t="str">
            <v>NotSelf</v>
          </cell>
        </row>
        <row r="2724">
          <cell r="H2724" t="str">
            <v>NotSelf</v>
          </cell>
        </row>
        <row r="2725">
          <cell r="H2725" t="str">
            <v>NotSelf</v>
          </cell>
        </row>
        <row r="2726">
          <cell r="H2726" t="str">
            <v>NotSelf</v>
          </cell>
        </row>
        <row r="2727">
          <cell r="H2727" t="str">
            <v>NotSelf</v>
          </cell>
        </row>
        <row r="2728">
          <cell r="H2728" t="str">
            <v>NotSelf</v>
          </cell>
        </row>
        <row r="2729">
          <cell r="H2729" t="str">
            <v>NotSelf</v>
          </cell>
        </row>
        <row r="2730">
          <cell r="H2730" t="str">
            <v>NotSelf</v>
          </cell>
        </row>
        <row r="2731">
          <cell r="H2731" t="str">
            <v>NotSelf</v>
          </cell>
        </row>
        <row r="2732">
          <cell r="H2732" t="str">
            <v>NotSelf</v>
          </cell>
        </row>
        <row r="2733">
          <cell r="H2733" t="str">
            <v>NotSelf</v>
          </cell>
        </row>
        <row r="2734">
          <cell r="H2734" t="str">
            <v>NotSelf</v>
          </cell>
        </row>
        <row r="2735">
          <cell r="H2735" t="str">
            <v>NotSelf</v>
          </cell>
        </row>
        <row r="2736">
          <cell r="H2736" t="str">
            <v>NotSelf</v>
          </cell>
        </row>
        <row r="2737">
          <cell r="H2737" t="str">
            <v>NotSelf</v>
          </cell>
        </row>
        <row r="2738">
          <cell r="H2738" t="str">
            <v>NotSelf</v>
          </cell>
        </row>
        <row r="2739">
          <cell r="H2739" t="str">
            <v>NotSelf</v>
          </cell>
        </row>
        <row r="2740">
          <cell r="H2740" t="str">
            <v>NotSelf</v>
          </cell>
        </row>
        <row r="2741">
          <cell r="H2741" t="str">
            <v>NotSelf</v>
          </cell>
        </row>
        <row r="2742">
          <cell r="H2742" t="str">
            <v>NotSelf</v>
          </cell>
        </row>
        <row r="2743">
          <cell r="H2743" t="str">
            <v>NotSelf</v>
          </cell>
        </row>
        <row r="2744">
          <cell r="H2744" t="str">
            <v>NotSelf</v>
          </cell>
        </row>
        <row r="2745">
          <cell r="H2745" t="str">
            <v>NotSelf</v>
          </cell>
        </row>
        <row r="2746">
          <cell r="H2746" t="str">
            <v>NotSelf</v>
          </cell>
        </row>
        <row r="2747">
          <cell r="H2747" t="str">
            <v>NotSelf</v>
          </cell>
        </row>
        <row r="2748">
          <cell r="H2748" t="str">
            <v>NotSelf</v>
          </cell>
        </row>
        <row r="2749">
          <cell r="H2749" t="str">
            <v>NotSelf</v>
          </cell>
        </row>
        <row r="2750">
          <cell r="H2750" t="str">
            <v>NotSelf</v>
          </cell>
        </row>
        <row r="2751">
          <cell r="H2751" t="str">
            <v>NotSelf</v>
          </cell>
        </row>
        <row r="2752">
          <cell r="H2752" t="str">
            <v>NotSelf</v>
          </cell>
        </row>
        <row r="2753">
          <cell r="H2753" t="str">
            <v>NotSelf</v>
          </cell>
        </row>
        <row r="2754">
          <cell r="H2754" t="str">
            <v>NotSelf</v>
          </cell>
        </row>
        <row r="2755">
          <cell r="H2755" t="str">
            <v>NotSelf</v>
          </cell>
        </row>
        <row r="2756">
          <cell r="H2756" t="str">
            <v>NotSelf</v>
          </cell>
        </row>
        <row r="2757">
          <cell r="H2757" t="str">
            <v>NotSelf</v>
          </cell>
        </row>
        <row r="2758">
          <cell r="H2758" t="str">
            <v>NotSelf</v>
          </cell>
        </row>
        <row r="2759">
          <cell r="H2759" t="str">
            <v>NotSelf</v>
          </cell>
        </row>
        <row r="2760">
          <cell r="H2760" t="str">
            <v>NotSelf</v>
          </cell>
        </row>
        <row r="2761">
          <cell r="H2761" t="str">
            <v>NotSelf</v>
          </cell>
        </row>
        <row r="2762">
          <cell r="H2762" t="str">
            <v>NotSelf</v>
          </cell>
        </row>
        <row r="2763">
          <cell r="H2763" t="str">
            <v>NotSelf</v>
          </cell>
        </row>
        <row r="2764">
          <cell r="H2764" t="str">
            <v>NotSelf</v>
          </cell>
        </row>
        <row r="2765">
          <cell r="H2765" t="str">
            <v>NotSelf</v>
          </cell>
        </row>
        <row r="2766">
          <cell r="H2766" t="str">
            <v>NotSelf</v>
          </cell>
        </row>
        <row r="2767">
          <cell r="H2767" t="str">
            <v>NotSelf</v>
          </cell>
        </row>
        <row r="2768">
          <cell r="H2768" t="str">
            <v>NotSelf</v>
          </cell>
        </row>
        <row r="2769">
          <cell r="H2769" t="str">
            <v>NotSelf</v>
          </cell>
        </row>
        <row r="2770">
          <cell r="H2770" t="str">
            <v>NotSelf</v>
          </cell>
        </row>
        <row r="2771">
          <cell r="H2771" t="str">
            <v>NotSelf</v>
          </cell>
        </row>
        <row r="2772">
          <cell r="H2772" t="str">
            <v>NotSelf</v>
          </cell>
        </row>
        <row r="2773">
          <cell r="H2773" t="str">
            <v>NotSelf</v>
          </cell>
        </row>
        <row r="2774">
          <cell r="H2774" t="str">
            <v>NotSelf</v>
          </cell>
        </row>
        <row r="2775">
          <cell r="H2775" t="str">
            <v>NotSelf</v>
          </cell>
        </row>
        <row r="2776">
          <cell r="H2776" t="str">
            <v>NotSelf</v>
          </cell>
        </row>
        <row r="2777">
          <cell r="H2777" t="str">
            <v>NotSelf</v>
          </cell>
        </row>
        <row r="2778">
          <cell r="H2778" t="str">
            <v>NotSelf</v>
          </cell>
        </row>
        <row r="2779">
          <cell r="H2779" t="str">
            <v>NotSelf</v>
          </cell>
        </row>
        <row r="2780">
          <cell r="H2780" t="str">
            <v>NotSelf</v>
          </cell>
        </row>
        <row r="2781">
          <cell r="H2781" t="str">
            <v>NotSelf</v>
          </cell>
        </row>
        <row r="2782">
          <cell r="H2782" t="str">
            <v>NotSelf</v>
          </cell>
        </row>
        <row r="2783">
          <cell r="H2783" t="str">
            <v>NotSelf</v>
          </cell>
        </row>
        <row r="2784">
          <cell r="H2784" t="str">
            <v>NotSelf</v>
          </cell>
        </row>
        <row r="2785">
          <cell r="H2785" t="str">
            <v>NotSelf</v>
          </cell>
        </row>
        <row r="2786">
          <cell r="H2786" t="str">
            <v>NotSelf</v>
          </cell>
        </row>
        <row r="2787">
          <cell r="H2787" t="str">
            <v>NotSelf</v>
          </cell>
        </row>
        <row r="2788">
          <cell r="H2788" t="str">
            <v>NotSelf</v>
          </cell>
        </row>
        <row r="2789">
          <cell r="H2789" t="str">
            <v>NotSelf</v>
          </cell>
        </row>
        <row r="2790">
          <cell r="H2790" t="str">
            <v>NotSelf</v>
          </cell>
        </row>
        <row r="2791">
          <cell r="H2791" t="str">
            <v>NotSelf</v>
          </cell>
        </row>
        <row r="2792">
          <cell r="H2792" t="str">
            <v>NotSelf</v>
          </cell>
        </row>
        <row r="2793">
          <cell r="H2793" t="str">
            <v>NotSelf</v>
          </cell>
        </row>
        <row r="2794">
          <cell r="H2794" t="str">
            <v>NotSelf</v>
          </cell>
        </row>
        <row r="2795">
          <cell r="H2795" t="str">
            <v>NotSelf</v>
          </cell>
        </row>
        <row r="2796">
          <cell r="H2796" t="str">
            <v>NotSelf</v>
          </cell>
        </row>
        <row r="2797">
          <cell r="H2797" t="str">
            <v>NotSelf</v>
          </cell>
        </row>
        <row r="2798">
          <cell r="H2798" t="str">
            <v>NotSelf</v>
          </cell>
        </row>
        <row r="2799">
          <cell r="H2799" t="str">
            <v>NotSelf</v>
          </cell>
        </row>
        <row r="2800">
          <cell r="H2800" t="str">
            <v>NotSelf</v>
          </cell>
        </row>
        <row r="2801">
          <cell r="H2801" t="str">
            <v>NotSelf</v>
          </cell>
        </row>
        <row r="2802">
          <cell r="H2802" t="str">
            <v>NotSelf</v>
          </cell>
        </row>
        <row r="2803">
          <cell r="H2803" t="str">
            <v>NotSelf</v>
          </cell>
        </row>
        <row r="2804">
          <cell r="H2804" t="str">
            <v>NotSelf</v>
          </cell>
        </row>
        <row r="2805">
          <cell r="H2805" t="str">
            <v>NotSelf</v>
          </cell>
        </row>
        <row r="2806">
          <cell r="H2806" t="str">
            <v>NotSelf</v>
          </cell>
        </row>
        <row r="2807">
          <cell r="H2807" t="str">
            <v>NotSelf</v>
          </cell>
        </row>
        <row r="2808">
          <cell r="H2808" t="str">
            <v>NotSelf</v>
          </cell>
        </row>
        <row r="2809">
          <cell r="H2809" t="str">
            <v>NotSelf</v>
          </cell>
        </row>
        <row r="2810">
          <cell r="H2810" t="str">
            <v>NotSelf</v>
          </cell>
        </row>
        <row r="2811">
          <cell r="H2811" t="str">
            <v>NotSelf</v>
          </cell>
        </row>
        <row r="2812">
          <cell r="H2812" t="str">
            <v>NotSelf</v>
          </cell>
        </row>
        <row r="2813">
          <cell r="H2813" t="str">
            <v>NotSelf</v>
          </cell>
        </row>
        <row r="2814">
          <cell r="H2814" t="str">
            <v>NotSelf</v>
          </cell>
        </row>
        <row r="2815">
          <cell r="H2815" t="str">
            <v>NotSelf</v>
          </cell>
        </row>
        <row r="2816">
          <cell r="H2816" t="str">
            <v>NotSelf</v>
          </cell>
        </row>
        <row r="2817">
          <cell r="H2817" t="str">
            <v>NotSelf</v>
          </cell>
        </row>
        <row r="2818">
          <cell r="H2818" t="str">
            <v>NotSelf</v>
          </cell>
        </row>
        <row r="2819">
          <cell r="H2819" t="str">
            <v>NotSelf</v>
          </cell>
        </row>
        <row r="2820">
          <cell r="H2820" t="str">
            <v>NotSelf</v>
          </cell>
        </row>
        <row r="2821">
          <cell r="H2821" t="str">
            <v>NotSelf</v>
          </cell>
        </row>
        <row r="2822">
          <cell r="H2822" t="str">
            <v>NotSelf</v>
          </cell>
        </row>
        <row r="2823">
          <cell r="H2823" t="str">
            <v>NotSelf</v>
          </cell>
        </row>
        <row r="2824">
          <cell r="H2824" t="str">
            <v>NotSelf</v>
          </cell>
        </row>
        <row r="2825">
          <cell r="H2825" t="str">
            <v>NotSelf</v>
          </cell>
        </row>
        <row r="2826">
          <cell r="H2826" t="str">
            <v>NotSelf</v>
          </cell>
        </row>
        <row r="2827">
          <cell r="H2827" t="str">
            <v>NotSelf</v>
          </cell>
        </row>
        <row r="2828">
          <cell r="H2828" t="str">
            <v>NotSelf</v>
          </cell>
        </row>
        <row r="2829">
          <cell r="H2829" t="str">
            <v>NotSelf</v>
          </cell>
        </row>
        <row r="2830">
          <cell r="H2830" t="str">
            <v>NotSelf</v>
          </cell>
        </row>
        <row r="2831">
          <cell r="H2831" t="str">
            <v>NotSelf</v>
          </cell>
        </row>
        <row r="2832">
          <cell r="H2832" t="str">
            <v>NotSelf</v>
          </cell>
        </row>
        <row r="2833">
          <cell r="H2833" t="str">
            <v>NotSelf</v>
          </cell>
        </row>
        <row r="2834">
          <cell r="H2834" t="str">
            <v>NotSelf</v>
          </cell>
        </row>
        <row r="2835">
          <cell r="H2835" t="str">
            <v>NotSelf</v>
          </cell>
        </row>
        <row r="2836">
          <cell r="H2836" t="str">
            <v>NotSelf</v>
          </cell>
        </row>
        <row r="2837">
          <cell r="H2837" t="str">
            <v>NotSelf</v>
          </cell>
        </row>
        <row r="2838">
          <cell r="H2838" t="str">
            <v>NotSelf</v>
          </cell>
        </row>
        <row r="2839">
          <cell r="H2839" t="str">
            <v>NotSelf</v>
          </cell>
        </row>
        <row r="2840">
          <cell r="H2840" t="str">
            <v>NotSelf</v>
          </cell>
        </row>
        <row r="2841">
          <cell r="H2841" t="str">
            <v>NotSelf</v>
          </cell>
        </row>
        <row r="2842">
          <cell r="H2842" t="str">
            <v>NotSelf</v>
          </cell>
        </row>
        <row r="2843">
          <cell r="H2843" t="str">
            <v>NotSelf</v>
          </cell>
        </row>
        <row r="2844">
          <cell r="H2844" t="str">
            <v>NotSelf</v>
          </cell>
        </row>
        <row r="2845">
          <cell r="H2845" t="str">
            <v>NotSelf</v>
          </cell>
        </row>
        <row r="2846">
          <cell r="H2846" t="str">
            <v>NotSelf</v>
          </cell>
        </row>
        <row r="2847">
          <cell r="H2847" t="str">
            <v>NotSelf</v>
          </cell>
        </row>
        <row r="2848">
          <cell r="H2848" t="str">
            <v>NotSelf</v>
          </cell>
        </row>
        <row r="2849">
          <cell r="H2849" t="str">
            <v>NotSelf</v>
          </cell>
        </row>
        <row r="2850">
          <cell r="H2850" t="str">
            <v>NotSelf</v>
          </cell>
        </row>
        <row r="2851">
          <cell r="H2851" t="str">
            <v>NotSelf</v>
          </cell>
        </row>
        <row r="2852">
          <cell r="H2852" t="str">
            <v>NotSelf</v>
          </cell>
        </row>
        <row r="2853">
          <cell r="H2853" t="str">
            <v>NotSelf</v>
          </cell>
        </row>
        <row r="2854">
          <cell r="H2854" t="str">
            <v>NotSelf</v>
          </cell>
        </row>
        <row r="2855">
          <cell r="H2855" t="str">
            <v>NotSelf</v>
          </cell>
        </row>
        <row r="2856">
          <cell r="H2856" t="str">
            <v>NotSelf</v>
          </cell>
        </row>
        <row r="2857">
          <cell r="H2857" t="str">
            <v>NotSelf</v>
          </cell>
        </row>
        <row r="2858">
          <cell r="H2858" t="str">
            <v>NotSelf</v>
          </cell>
        </row>
        <row r="2859">
          <cell r="H2859" t="str">
            <v>NotSelf</v>
          </cell>
        </row>
        <row r="2860">
          <cell r="H2860" t="str">
            <v>NotSelf</v>
          </cell>
        </row>
        <row r="2861">
          <cell r="H2861" t="str">
            <v>NotSelf</v>
          </cell>
        </row>
        <row r="2862">
          <cell r="H2862" t="str">
            <v>NotSelf</v>
          </cell>
        </row>
        <row r="2863">
          <cell r="H2863" t="str">
            <v>NotSelf</v>
          </cell>
        </row>
        <row r="2864">
          <cell r="H2864" t="str">
            <v>NotSelf</v>
          </cell>
        </row>
        <row r="2865">
          <cell r="H2865" t="str">
            <v>NotSelf</v>
          </cell>
        </row>
        <row r="2866">
          <cell r="H2866" t="str">
            <v>NotSelf</v>
          </cell>
        </row>
        <row r="2867">
          <cell r="H2867" t="str">
            <v>NotSelf</v>
          </cell>
        </row>
        <row r="2868">
          <cell r="H2868" t="str">
            <v>NotSelf</v>
          </cell>
        </row>
        <row r="2869">
          <cell r="H2869" t="str">
            <v>NotSelf</v>
          </cell>
        </row>
        <row r="2870">
          <cell r="H2870" t="str">
            <v>NotSelf</v>
          </cell>
        </row>
        <row r="2871">
          <cell r="H2871" t="str">
            <v>NotSelf</v>
          </cell>
        </row>
        <row r="2872">
          <cell r="H2872" t="str">
            <v>NotSelf</v>
          </cell>
        </row>
        <row r="2873">
          <cell r="H2873" t="str">
            <v>NotSelf</v>
          </cell>
        </row>
        <row r="2874">
          <cell r="H2874" t="str">
            <v>NotSelf</v>
          </cell>
        </row>
        <row r="2875">
          <cell r="H2875" t="str">
            <v>NotSelf</v>
          </cell>
        </row>
        <row r="2876">
          <cell r="H2876" t="str">
            <v>NotSelf</v>
          </cell>
        </row>
        <row r="2877">
          <cell r="H2877" t="str">
            <v>NotSelf</v>
          </cell>
        </row>
        <row r="2878">
          <cell r="H2878" t="str">
            <v>NotSelf</v>
          </cell>
        </row>
        <row r="2879">
          <cell r="H2879" t="str">
            <v>NotSelf</v>
          </cell>
        </row>
        <row r="2880">
          <cell r="H2880" t="str">
            <v>NotSelf</v>
          </cell>
        </row>
        <row r="2881">
          <cell r="H2881" t="str">
            <v>NotSelf</v>
          </cell>
        </row>
        <row r="2882">
          <cell r="H2882" t="str">
            <v>NotSelf</v>
          </cell>
        </row>
        <row r="2883">
          <cell r="H2883" t="str">
            <v>NotSelf</v>
          </cell>
        </row>
        <row r="2884">
          <cell r="H2884" t="str">
            <v>NotSelf</v>
          </cell>
        </row>
        <row r="2885">
          <cell r="H2885" t="str">
            <v>NotSelf</v>
          </cell>
        </row>
        <row r="2886">
          <cell r="H2886" t="str">
            <v>NotSelf</v>
          </cell>
        </row>
        <row r="2887">
          <cell r="H2887" t="str">
            <v>NotSelf</v>
          </cell>
        </row>
        <row r="2888">
          <cell r="H2888" t="str">
            <v>NotSelf</v>
          </cell>
        </row>
        <row r="2889">
          <cell r="H2889" t="str">
            <v>NotSelf</v>
          </cell>
        </row>
        <row r="2890">
          <cell r="H2890" t="str">
            <v>NotSelf</v>
          </cell>
        </row>
        <row r="2891">
          <cell r="H2891" t="str">
            <v>NotSelf</v>
          </cell>
        </row>
        <row r="2892">
          <cell r="H2892" t="str">
            <v>NotSelf</v>
          </cell>
        </row>
        <row r="2893">
          <cell r="H2893" t="str">
            <v>NotSelf</v>
          </cell>
        </row>
        <row r="2894">
          <cell r="H2894" t="str">
            <v>NotSelf</v>
          </cell>
        </row>
        <row r="2895">
          <cell r="H2895" t="str">
            <v>NotSelf</v>
          </cell>
        </row>
        <row r="2896">
          <cell r="H2896" t="str">
            <v>NotSelf</v>
          </cell>
        </row>
        <row r="2897">
          <cell r="H2897" t="str">
            <v>NotSelf</v>
          </cell>
        </row>
        <row r="2898">
          <cell r="H2898" t="str">
            <v>NotSelf</v>
          </cell>
        </row>
        <row r="2899">
          <cell r="H2899" t="str">
            <v>NotSelf</v>
          </cell>
        </row>
        <row r="2900">
          <cell r="H2900" t="str">
            <v>NotSelf</v>
          </cell>
        </row>
        <row r="2901">
          <cell r="H2901" t="str">
            <v>NotSelf</v>
          </cell>
        </row>
        <row r="2902">
          <cell r="H2902" t="str">
            <v>NotSelf</v>
          </cell>
        </row>
        <row r="2903">
          <cell r="H2903" t="str">
            <v>NotSelf</v>
          </cell>
        </row>
        <row r="2904">
          <cell r="H2904" t="str">
            <v>NotSelf</v>
          </cell>
        </row>
        <row r="2905">
          <cell r="H2905" t="str">
            <v>NotSelf</v>
          </cell>
        </row>
        <row r="2906">
          <cell r="H2906" t="str">
            <v>NotSelf</v>
          </cell>
        </row>
        <row r="2907">
          <cell r="H2907" t="str">
            <v>NotSelf</v>
          </cell>
        </row>
        <row r="2908">
          <cell r="H2908" t="str">
            <v>NotSelf</v>
          </cell>
        </row>
        <row r="2909">
          <cell r="H2909" t="str">
            <v>NotSelf</v>
          </cell>
        </row>
        <row r="2910">
          <cell r="H2910" t="str">
            <v>NotSelf</v>
          </cell>
        </row>
        <row r="2911">
          <cell r="H2911" t="str">
            <v>NotSelf</v>
          </cell>
        </row>
        <row r="2912">
          <cell r="H2912" t="str">
            <v>NotSelf</v>
          </cell>
        </row>
        <row r="2913">
          <cell r="H2913" t="str">
            <v>NotSelf</v>
          </cell>
        </row>
        <row r="2914">
          <cell r="H2914" t="str">
            <v>NotSelf</v>
          </cell>
        </row>
        <row r="2915">
          <cell r="H2915" t="str">
            <v>NotSelf</v>
          </cell>
        </row>
        <row r="2916">
          <cell r="H2916" t="str">
            <v>NotSelf</v>
          </cell>
        </row>
        <row r="2917">
          <cell r="H2917" t="str">
            <v>NotSelf</v>
          </cell>
        </row>
        <row r="2918">
          <cell r="H2918" t="str">
            <v>NotSelf</v>
          </cell>
        </row>
        <row r="2919">
          <cell r="H2919" t="str">
            <v>NotSelf</v>
          </cell>
        </row>
        <row r="2920">
          <cell r="H2920" t="str">
            <v>NotSelf</v>
          </cell>
        </row>
        <row r="2921">
          <cell r="H2921" t="str">
            <v>NotSelf</v>
          </cell>
        </row>
        <row r="2922">
          <cell r="H2922" t="str">
            <v>NotSelf</v>
          </cell>
        </row>
        <row r="2923">
          <cell r="H2923" t="str">
            <v>NotSelf</v>
          </cell>
        </row>
        <row r="2924">
          <cell r="H2924" t="str">
            <v>NotSelf</v>
          </cell>
        </row>
        <row r="2925">
          <cell r="H2925" t="str">
            <v>NotSelf</v>
          </cell>
        </row>
        <row r="2926">
          <cell r="H2926" t="str">
            <v>NotSelf</v>
          </cell>
        </row>
        <row r="2927">
          <cell r="H2927" t="str">
            <v>NotSelf</v>
          </cell>
        </row>
        <row r="2928">
          <cell r="H2928" t="str">
            <v>NotSelf</v>
          </cell>
        </row>
        <row r="2929">
          <cell r="H2929" t="str">
            <v>NotSelf</v>
          </cell>
        </row>
        <row r="2930">
          <cell r="H2930" t="str">
            <v>NotSelf</v>
          </cell>
        </row>
        <row r="2931">
          <cell r="H2931" t="str">
            <v>NotSelf</v>
          </cell>
        </row>
        <row r="2932">
          <cell r="H2932" t="str">
            <v>NotSelf</v>
          </cell>
        </row>
        <row r="2933">
          <cell r="H2933" t="str">
            <v>NotSelf</v>
          </cell>
        </row>
        <row r="2934">
          <cell r="H2934" t="str">
            <v>NotSelf</v>
          </cell>
        </row>
        <row r="2935">
          <cell r="H2935" t="str">
            <v>NotSelf</v>
          </cell>
        </row>
        <row r="2936">
          <cell r="H2936" t="str">
            <v>NotSelf</v>
          </cell>
        </row>
        <row r="2937">
          <cell r="H2937" t="str">
            <v>NotSelf</v>
          </cell>
        </row>
        <row r="2938">
          <cell r="H2938" t="str">
            <v>NotSelf</v>
          </cell>
        </row>
        <row r="2939">
          <cell r="H2939" t="str">
            <v>NotSelf</v>
          </cell>
        </row>
        <row r="2940">
          <cell r="H2940" t="str">
            <v>NotSelf</v>
          </cell>
        </row>
        <row r="2941">
          <cell r="H2941" t="str">
            <v>NotSelf</v>
          </cell>
        </row>
        <row r="2942">
          <cell r="H2942" t="str">
            <v>NotSelf</v>
          </cell>
        </row>
        <row r="2943">
          <cell r="H2943" t="str">
            <v>NotSelf</v>
          </cell>
        </row>
        <row r="2944">
          <cell r="H2944" t="str">
            <v>NotSelf</v>
          </cell>
        </row>
        <row r="2945">
          <cell r="H2945" t="str">
            <v>NotSelf</v>
          </cell>
        </row>
        <row r="2946">
          <cell r="H2946" t="str">
            <v>NotSelf</v>
          </cell>
        </row>
        <row r="2947">
          <cell r="H2947" t="str">
            <v>NotSelf</v>
          </cell>
        </row>
        <row r="2948">
          <cell r="H2948" t="str">
            <v>NotSelf</v>
          </cell>
        </row>
        <row r="2949">
          <cell r="H2949" t="str">
            <v>NotSelf</v>
          </cell>
        </row>
        <row r="2950">
          <cell r="H2950" t="str">
            <v>NotSelf</v>
          </cell>
        </row>
        <row r="2951">
          <cell r="H2951" t="str">
            <v>NotSelf</v>
          </cell>
        </row>
        <row r="2952">
          <cell r="H2952" t="str">
            <v>NotSelf</v>
          </cell>
        </row>
        <row r="2953">
          <cell r="H2953" t="str">
            <v>NotSelf</v>
          </cell>
        </row>
        <row r="2954">
          <cell r="H2954" t="str">
            <v>NotSelf</v>
          </cell>
        </row>
        <row r="2955">
          <cell r="H2955" t="str">
            <v>NotSelf</v>
          </cell>
        </row>
        <row r="2956">
          <cell r="H2956" t="str">
            <v>NotSelf</v>
          </cell>
        </row>
        <row r="2957">
          <cell r="H2957" t="str">
            <v>NotSelf</v>
          </cell>
        </row>
        <row r="2958">
          <cell r="H2958" t="str">
            <v>NotSelf</v>
          </cell>
        </row>
        <row r="2959">
          <cell r="H2959" t="str">
            <v>NotSelf</v>
          </cell>
        </row>
        <row r="2960">
          <cell r="H2960" t="str">
            <v>NotSelf</v>
          </cell>
        </row>
        <row r="2961">
          <cell r="H2961" t="str">
            <v>NotSelf</v>
          </cell>
        </row>
        <row r="2962">
          <cell r="H2962" t="str">
            <v>NotSelf</v>
          </cell>
        </row>
        <row r="2963">
          <cell r="H2963" t="str">
            <v>NotSelf</v>
          </cell>
        </row>
        <row r="2964">
          <cell r="H2964" t="str">
            <v>NotSelf</v>
          </cell>
        </row>
        <row r="2965">
          <cell r="H2965" t="str">
            <v>NotSelf</v>
          </cell>
        </row>
        <row r="2966">
          <cell r="H2966" t="str">
            <v>NotSelf</v>
          </cell>
        </row>
        <row r="2967">
          <cell r="H2967" t="str">
            <v>NotSelf</v>
          </cell>
        </row>
        <row r="2968">
          <cell r="H2968" t="str">
            <v>NotSelf</v>
          </cell>
        </row>
        <row r="2969">
          <cell r="H2969" t="str">
            <v>NotSelf</v>
          </cell>
        </row>
        <row r="2970">
          <cell r="H2970" t="str">
            <v>NotSelf</v>
          </cell>
        </row>
        <row r="2971">
          <cell r="H2971" t="str">
            <v>NotSelf</v>
          </cell>
        </row>
        <row r="2972">
          <cell r="H2972" t="str">
            <v>NotSelf</v>
          </cell>
        </row>
        <row r="2973">
          <cell r="H2973" t="str">
            <v>NotSelf</v>
          </cell>
        </row>
        <row r="2974">
          <cell r="H2974" t="str">
            <v>NotSelf</v>
          </cell>
        </row>
        <row r="2975">
          <cell r="H2975" t="str">
            <v>NotSelf</v>
          </cell>
        </row>
        <row r="2976">
          <cell r="H2976" t="str">
            <v>NotSelf</v>
          </cell>
        </row>
        <row r="2977">
          <cell r="H2977" t="str">
            <v>NotSelf</v>
          </cell>
        </row>
        <row r="2978">
          <cell r="H2978" t="str">
            <v>NotSelf</v>
          </cell>
        </row>
        <row r="2979">
          <cell r="H2979" t="str">
            <v>NotSelf</v>
          </cell>
        </row>
        <row r="2980">
          <cell r="H2980" t="str">
            <v>NotSelf</v>
          </cell>
        </row>
        <row r="2981">
          <cell r="H2981" t="str">
            <v>NotSelf</v>
          </cell>
        </row>
        <row r="2982">
          <cell r="H2982" t="str">
            <v>NotSelf</v>
          </cell>
        </row>
        <row r="2983">
          <cell r="H2983" t="str">
            <v>NotSelf</v>
          </cell>
        </row>
        <row r="2984">
          <cell r="H2984" t="str">
            <v>NotSelf</v>
          </cell>
        </row>
        <row r="2985">
          <cell r="H2985" t="str">
            <v>NotSelf</v>
          </cell>
        </row>
        <row r="2986">
          <cell r="H2986" t="str">
            <v>NotSelf</v>
          </cell>
        </row>
        <row r="2987">
          <cell r="H2987" t="str">
            <v>NotSelf</v>
          </cell>
        </row>
        <row r="2988">
          <cell r="H2988" t="str">
            <v>NotSelf</v>
          </cell>
        </row>
        <row r="2989">
          <cell r="H2989" t="str">
            <v>NotSelf</v>
          </cell>
        </row>
        <row r="2990">
          <cell r="H2990" t="str">
            <v>NotSelf</v>
          </cell>
        </row>
        <row r="2991">
          <cell r="H2991" t="str">
            <v>NotSelf</v>
          </cell>
        </row>
        <row r="2992">
          <cell r="H2992" t="str">
            <v>NotSelf</v>
          </cell>
        </row>
        <row r="2993">
          <cell r="H2993" t="str">
            <v>NotSelf</v>
          </cell>
        </row>
        <row r="2994">
          <cell r="H2994" t="str">
            <v>NotSelf</v>
          </cell>
        </row>
        <row r="2995">
          <cell r="H2995" t="str">
            <v>NotSelf</v>
          </cell>
        </row>
        <row r="2996">
          <cell r="H2996" t="str">
            <v>NotSelf</v>
          </cell>
        </row>
        <row r="2997">
          <cell r="H2997" t="str">
            <v>NotSelf</v>
          </cell>
        </row>
        <row r="2998">
          <cell r="H2998" t="str">
            <v>NotSelf</v>
          </cell>
        </row>
        <row r="2999">
          <cell r="H2999" t="str">
            <v>NotSelf</v>
          </cell>
        </row>
        <row r="3000">
          <cell r="H3000" t="str">
            <v>NotSelf</v>
          </cell>
        </row>
        <row r="3001">
          <cell r="H3001" t="str">
            <v>NotSelf</v>
          </cell>
        </row>
        <row r="3002">
          <cell r="H3002" t="str">
            <v>NotSelf</v>
          </cell>
        </row>
        <row r="3003">
          <cell r="H3003" t="str">
            <v>NotSelf</v>
          </cell>
        </row>
        <row r="3004">
          <cell r="H3004" t="str">
            <v>NotSelf</v>
          </cell>
        </row>
        <row r="3005">
          <cell r="H3005" t="str">
            <v>NotSelf</v>
          </cell>
        </row>
        <row r="3006">
          <cell r="H3006" t="str">
            <v>NotSelf</v>
          </cell>
        </row>
        <row r="3007">
          <cell r="H3007" t="str">
            <v>NotSelf</v>
          </cell>
        </row>
        <row r="3008">
          <cell r="H3008" t="str">
            <v>NotSelf</v>
          </cell>
        </row>
        <row r="3009">
          <cell r="H3009" t="str">
            <v>NotSelf</v>
          </cell>
        </row>
        <row r="3010">
          <cell r="H3010" t="str">
            <v>NotSelf</v>
          </cell>
        </row>
        <row r="3011">
          <cell r="H3011" t="str">
            <v>NotSelf</v>
          </cell>
        </row>
        <row r="3012">
          <cell r="H3012" t="str">
            <v>NotSelf</v>
          </cell>
        </row>
        <row r="3013">
          <cell r="H3013" t="str">
            <v>NotSelf</v>
          </cell>
        </row>
        <row r="3014">
          <cell r="H3014" t="str">
            <v>NotSelf</v>
          </cell>
        </row>
        <row r="3015">
          <cell r="H3015" t="str">
            <v>NotSelf</v>
          </cell>
        </row>
        <row r="3016">
          <cell r="H3016" t="str">
            <v>NotSelf</v>
          </cell>
        </row>
        <row r="3017">
          <cell r="H3017" t="str">
            <v>NotSelf</v>
          </cell>
        </row>
        <row r="3018">
          <cell r="H3018" t="str">
            <v>NotSelf</v>
          </cell>
        </row>
        <row r="3019">
          <cell r="H3019" t="str">
            <v>NotSelf</v>
          </cell>
        </row>
        <row r="3020">
          <cell r="H3020" t="str">
            <v>NotSelf</v>
          </cell>
        </row>
        <row r="3021">
          <cell r="H3021" t="str">
            <v>NotSelf</v>
          </cell>
        </row>
        <row r="3022">
          <cell r="H3022" t="str">
            <v>NotSelf</v>
          </cell>
        </row>
        <row r="3023">
          <cell r="H3023" t="str">
            <v>NotSelf</v>
          </cell>
        </row>
        <row r="3024">
          <cell r="H3024" t="str">
            <v>NotSelf</v>
          </cell>
        </row>
        <row r="3025">
          <cell r="H3025" t="str">
            <v>NotSelf</v>
          </cell>
        </row>
        <row r="3026">
          <cell r="H3026" t="str">
            <v>NotSelf</v>
          </cell>
        </row>
        <row r="3027">
          <cell r="H3027" t="str">
            <v>NotSelf</v>
          </cell>
        </row>
        <row r="3028">
          <cell r="H3028" t="str">
            <v>NotSelf</v>
          </cell>
        </row>
        <row r="3029">
          <cell r="H3029" t="str">
            <v>NotSelf</v>
          </cell>
        </row>
        <row r="3030">
          <cell r="H3030" t="str">
            <v>NotSelf</v>
          </cell>
        </row>
        <row r="3031">
          <cell r="H3031" t="str">
            <v>NotSelf</v>
          </cell>
        </row>
        <row r="3032">
          <cell r="H3032" t="str">
            <v>NotSelf</v>
          </cell>
        </row>
        <row r="3033">
          <cell r="H3033" t="str">
            <v>NotSelf</v>
          </cell>
        </row>
        <row r="3034">
          <cell r="H3034" t="str">
            <v>NotSelf</v>
          </cell>
        </row>
        <row r="3035">
          <cell r="H3035" t="str">
            <v>NotSelf</v>
          </cell>
        </row>
        <row r="3036">
          <cell r="H3036" t="str">
            <v>NotSelf</v>
          </cell>
        </row>
        <row r="3037">
          <cell r="H3037" t="str">
            <v>NotSelf</v>
          </cell>
        </row>
        <row r="3038">
          <cell r="H3038" t="str">
            <v>NotSelf</v>
          </cell>
        </row>
        <row r="3039">
          <cell r="H3039" t="str">
            <v>NotSelf</v>
          </cell>
        </row>
        <row r="3040">
          <cell r="H3040" t="str">
            <v>NotSelf</v>
          </cell>
        </row>
        <row r="3041">
          <cell r="H3041" t="str">
            <v>NotSelf</v>
          </cell>
        </row>
        <row r="3042">
          <cell r="H3042" t="str">
            <v>NotSelf</v>
          </cell>
        </row>
        <row r="3043">
          <cell r="H3043" t="str">
            <v>NotSelf</v>
          </cell>
        </row>
        <row r="3044">
          <cell r="H3044" t="str">
            <v>NotSelf</v>
          </cell>
        </row>
        <row r="3045">
          <cell r="H3045" t="str">
            <v>NotSelf</v>
          </cell>
        </row>
        <row r="3046">
          <cell r="H3046" t="str">
            <v>NotSelf</v>
          </cell>
        </row>
        <row r="3047">
          <cell r="H3047" t="str">
            <v>NotSelf</v>
          </cell>
        </row>
        <row r="3048">
          <cell r="H3048" t="str">
            <v>NotSelf</v>
          </cell>
        </row>
        <row r="3049">
          <cell r="H3049" t="str">
            <v>NotSelf</v>
          </cell>
        </row>
        <row r="3050">
          <cell r="H3050" t="str">
            <v>NotSelf</v>
          </cell>
        </row>
        <row r="3051">
          <cell r="H3051" t="str">
            <v>NotSelf</v>
          </cell>
        </row>
        <row r="3052">
          <cell r="H3052" t="str">
            <v>NotSelf</v>
          </cell>
        </row>
        <row r="3053">
          <cell r="H3053" t="str">
            <v>NotSelf</v>
          </cell>
        </row>
        <row r="3054">
          <cell r="H3054" t="str">
            <v>NotSelf</v>
          </cell>
        </row>
        <row r="3055">
          <cell r="H3055" t="str">
            <v>NotSelf</v>
          </cell>
        </row>
        <row r="3056">
          <cell r="H3056" t="str">
            <v>NotSelf</v>
          </cell>
        </row>
        <row r="3057">
          <cell r="H3057" t="str">
            <v>NotSelf</v>
          </cell>
        </row>
        <row r="3058">
          <cell r="H3058" t="str">
            <v>NotSelf</v>
          </cell>
        </row>
        <row r="3059">
          <cell r="H3059" t="str">
            <v>NotSelf</v>
          </cell>
        </row>
        <row r="3060">
          <cell r="H3060" t="str">
            <v>NotSelf</v>
          </cell>
        </row>
        <row r="3061">
          <cell r="H3061" t="str">
            <v>NotSelf</v>
          </cell>
        </row>
        <row r="3062">
          <cell r="H3062" t="str">
            <v>NotSelf</v>
          </cell>
        </row>
        <row r="3063">
          <cell r="H3063" t="str">
            <v>NotSelf</v>
          </cell>
        </row>
        <row r="3064">
          <cell r="H3064" t="str">
            <v>NotSelf</v>
          </cell>
        </row>
        <row r="3065">
          <cell r="H3065" t="str">
            <v>NotSelf</v>
          </cell>
        </row>
        <row r="3066">
          <cell r="H3066" t="str">
            <v>NotSelf</v>
          </cell>
        </row>
        <row r="3067">
          <cell r="H3067" t="str">
            <v>NotSelf</v>
          </cell>
        </row>
        <row r="3068">
          <cell r="H3068" t="str">
            <v>NotSelf</v>
          </cell>
        </row>
        <row r="3069">
          <cell r="H3069" t="str">
            <v>NotSelf</v>
          </cell>
        </row>
        <row r="3070">
          <cell r="H3070" t="str">
            <v>NotSelf</v>
          </cell>
        </row>
        <row r="3071">
          <cell r="H3071" t="str">
            <v>NotSelf</v>
          </cell>
        </row>
        <row r="3072">
          <cell r="H3072" t="str">
            <v>NotSelf</v>
          </cell>
        </row>
        <row r="3073">
          <cell r="H3073" t="str">
            <v>NotSelf</v>
          </cell>
        </row>
        <row r="3074">
          <cell r="H3074" t="str">
            <v>NotSelf</v>
          </cell>
        </row>
        <row r="3075">
          <cell r="H3075" t="str">
            <v>NotSelf</v>
          </cell>
        </row>
        <row r="3076">
          <cell r="H3076" t="str">
            <v>NotSelf</v>
          </cell>
        </row>
        <row r="3077">
          <cell r="H3077" t="str">
            <v>NotSelf</v>
          </cell>
        </row>
        <row r="3078">
          <cell r="H3078" t="str">
            <v>NotSelf</v>
          </cell>
        </row>
        <row r="3079">
          <cell r="H3079" t="str">
            <v>NotSelf</v>
          </cell>
        </row>
        <row r="3080">
          <cell r="H3080" t="str">
            <v>NotSelf</v>
          </cell>
        </row>
        <row r="3081">
          <cell r="H3081" t="str">
            <v>NotSelf</v>
          </cell>
        </row>
        <row r="3082">
          <cell r="H3082" t="str">
            <v>NotSelf</v>
          </cell>
        </row>
        <row r="3083">
          <cell r="H3083" t="str">
            <v>NotSelf</v>
          </cell>
        </row>
        <row r="3084">
          <cell r="H3084" t="str">
            <v>NotSelf</v>
          </cell>
        </row>
        <row r="3085">
          <cell r="H3085" t="str">
            <v>NotSelf</v>
          </cell>
        </row>
        <row r="3086">
          <cell r="H3086" t="str">
            <v>NotSelf</v>
          </cell>
        </row>
        <row r="3087">
          <cell r="H3087" t="str">
            <v>NotSelf</v>
          </cell>
        </row>
        <row r="3088">
          <cell r="H3088" t="str">
            <v>NotSelf</v>
          </cell>
        </row>
        <row r="3089">
          <cell r="H3089" t="str">
            <v>NotSelf</v>
          </cell>
        </row>
        <row r="3090">
          <cell r="H3090" t="str">
            <v>NotSelf</v>
          </cell>
        </row>
        <row r="3091">
          <cell r="H3091" t="str">
            <v>NotSelf</v>
          </cell>
        </row>
        <row r="3092">
          <cell r="H3092" t="str">
            <v>NotSelf</v>
          </cell>
        </row>
        <row r="3093">
          <cell r="H3093" t="str">
            <v>NotSelf</v>
          </cell>
        </row>
        <row r="3094">
          <cell r="H3094" t="str">
            <v>NotSelf</v>
          </cell>
        </row>
        <row r="3095">
          <cell r="H3095" t="str">
            <v>NotSelf</v>
          </cell>
        </row>
        <row r="3096">
          <cell r="H3096" t="str">
            <v>NotSelf</v>
          </cell>
        </row>
        <row r="3097">
          <cell r="H3097" t="str">
            <v>NotSelf</v>
          </cell>
        </row>
        <row r="3098">
          <cell r="H3098" t="str">
            <v>NotSelf</v>
          </cell>
        </row>
        <row r="3099">
          <cell r="H3099" t="str">
            <v>NotSelf</v>
          </cell>
        </row>
        <row r="3100">
          <cell r="H3100" t="str">
            <v>NotSelf</v>
          </cell>
        </row>
        <row r="3101">
          <cell r="H3101" t="str">
            <v>NotSelf</v>
          </cell>
        </row>
        <row r="3102">
          <cell r="H3102" t="str">
            <v>NotSelf</v>
          </cell>
        </row>
        <row r="3103">
          <cell r="H3103" t="str">
            <v>NotSelf</v>
          </cell>
        </row>
        <row r="3104">
          <cell r="H3104" t="str">
            <v>NotSelf</v>
          </cell>
        </row>
        <row r="3105">
          <cell r="H3105" t="str">
            <v>NotSelf</v>
          </cell>
        </row>
        <row r="3106">
          <cell r="H3106" t="str">
            <v>NotSelf</v>
          </cell>
        </row>
        <row r="3107">
          <cell r="H3107" t="str">
            <v>NotSelf</v>
          </cell>
        </row>
        <row r="3108">
          <cell r="H3108" t="str">
            <v>NotSelf</v>
          </cell>
        </row>
        <row r="3109">
          <cell r="H3109" t="str">
            <v>NotSelf</v>
          </cell>
        </row>
        <row r="3110">
          <cell r="H3110" t="str">
            <v>NotSelf</v>
          </cell>
        </row>
        <row r="3111">
          <cell r="H3111" t="str">
            <v>NotSelf</v>
          </cell>
        </row>
        <row r="3112">
          <cell r="H3112" t="str">
            <v>NotSelf</v>
          </cell>
        </row>
        <row r="3113">
          <cell r="H3113" t="str">
            <v>NotSelf</v>
          </cell>
        </row>
        <row r="3114">
          <cell r="H3114" t="str">
            <v>NotSelf</v>
          </cell>
        </row>
        <row r="3115">
          <cell r="H3115" t="str">
            <v>NotSelf</v>
          </cell>
        </row>
        <row r="3116">
          <cell r="H3116" t="str">
            <v>NotSelf</v>
          </cell>
        </row>
        <row r="3117">
          <cell r="H3117" t="str">
            <v>NotSelf</v>
          </cell>
        </row>
        <row r="3118">
          <cell r="H3118" t="str">
            <v>NotSelf</v>
          </cell>
        </row>
        <row r="3119">
          <cell r="H3119" t="str">
            <v>NotSelf</v>
          </cell>
        </row>
        <row r="3120">
          <cell r="H3120" t="str">
            <v>NotSelf</v>
          </cell>
        </row>
        <row r="3121">
          <cell r="H3121" t="str">
            <v>NotSelf</v>
          </cell>
        </row>
        <row r="3122">
          <cell r="H3122" t="str">
            <v>NotSelf</v>
          </cell>
        </row>
        <row r="3123">
          <cell r="H3123" t="str">
            <v>NotSelf</v>
          </cell>
        </row>
        <row r="3124">
          <cell r="H3124" t="str">
            <v>NotSelf</v>
          </cell>
        </row>
        <row r="3125">
          <cell r="H3125" t="str">
            <v>NotSelf</v>
          </cell>
        </row>
        <row r="3126">
          <cell r="H3126" t="str">
            <v>NotSelf</v>
          </cell>
        </row>
        <row r="3127">
          <cell r="H3127" t="str">
            <v>NotSelf</v>
          </cell>
        </row>
        <row r="3128">
          <cell r="H3128" t="str">
            <v>NotSelf</v>
          </cell>
        </row>
        <row r="3129">
          <cell r="H3129" t="str">
            <v>NotSelf</v>
          </cell>
        </row>
        <row r="3130">
          <cell r="H3130" t="str">
            <v>NotSelf</v>
          </cell>
        </row>
        <row r="3131">
          <cell r="H3131" t="str">
            <v>NotSelf</v>
          </cell>
        </row>
        <row r="3132">
          <cell r="H3132" t="str">
            <v>NotSelf</v>
          </cell>
        </row>
        <row r="3133">
          <cell r="H3133" t="str">
            <v>NotSelf</v>
          </cell>
        </row>
        <row r="3134">
          <cell r="H3134" t="str">
            <v>NotSelf</v>
          </cell>
        </row>
        <row r="3135">
          <cell r="H3135" t="str">
            <v>NotSelf</v>
          </cell>
        </row>
        <row r="3136">
          <cell r="H3136" t="str">
            <v>NotSelf</v>
          </cell>
        </row>
        <row r="3137">
          <cell r="H3137" t="str">
            <v>NotSelf</v>
          </cell>
        </row>
        <row r="3138">
          <cell r="H3138" t="str">
            <v>NotSelf</v>
          </cell>
        </row>
        <row r="3139">
          <cell r="H3139" t="str">
            <v>NotSelf</v>
          </cell>
        </row>
        <row r="3140">
          <cell r="H3140" t="str">
            <v>NotSelf</v>
          </cell>
        </row>
        <row r="3141">
          <cell r="H3141" t="str">
            <v>NotSelf</v>
          </cell>
        </row>
        <row r="3142">
          <cell r="H3142" t="str">
            <v>NotSelf</v>
          </cell>
        </row>
        <row r="3143">
          <cell r="H3143" t="str">
            <v>NotSelf</v>
          </cell>
        </row>
        <row r="3144">
          <cell r="H3144" t="str">
            <v>NotSelf</v>
          </cell>
        </row>
        <row r="3145">
          <cell r="H3145" t="str">
            <v>NotSelf</v>
          </cell>
        </row>
        <row r="3146">
          <cell r="H3146" t="str">
            <v>NotSelf</v>
          </cell>
        </row>
        <row r="3147">
          <cell r="H3147" t="str">
            <v>NotSelf</v>
          </cell>
        </row>
        <row r="3148">
          <cell r="H3148" t="str">
            <v>NotSelf</v>
          </cell>
        </row>
        <row r="3149">
          <cell r="H3149" t="str">
            <v>NotSelf</v>
          </cell>
        </row>
        <row r="3150">
          <cell r="H3150" t="str">
            <v>NotSelf</v>
          </cell>
        </row>
        <row r="3151">
          <cell r="H3151" t="str">
            <v>NotSelf</v>
          </cell>
        </row>
        <row r="3152">
          <cell r="H3152" t="str">
            <v>NotSelf</v>
          </cell>
        </row>
        <row r="3153">
          <cell r="H3153" t="str">
            <v>NotSelf</v>
          </cell>
        </row>
        <row r="3154">
          <cell r="H3154" t="str">
            <v>NotSelf</v>
          </cell>
        </row>
        <row r="3155">
          <cell r="H3155" t="str">
            <v>NotSelf</v>
          </cell>
        </row>
        <row r="3156">
          <cell r="H3156" t="str">
            <v>NotSelf</v>
          </cell>
        </row>
        <row r="3157">
          <cell r="H3157" t="str">
            <v>NotSelf</v>
          </cell>
        </row>
        <row r="3158">
          <cell r="H3158" t="str">
            <v>NotSelf</v>
          </cell>
        </row>
        <row r="3159">
          <cell r="H3159" t="str">
            <v>NotSelf</v>
          </cell>
        </row>
        <row r="3160">
          <cell r="H3160" t="str">
            <v>NotSelf</v>
          </cell>
        </row>
        <row r="3161">
          <cell r="H3161" t="str">
            <v>NotSelf</v>
          </cell>
        </row>
        <row r="3162">
          <cell r="H3162" t="str">
            <v>NotSelf</v>
          </cell>
        </row>
        <row r="3163">
          <cell r="H3163" t="str">
            <v>NotSelf</v>
          </cell>
        </row>
        <row r="3164">
          <cell r="H3164" t="str">
            <v>NotSelf</v>
          </cell>
        </row>
        <row r="3165">
          <cell r="H3165" t="str">
            <v>NotSelf</v>
          </cell>
        </row>
        <row r="3166">
          <cell r="H3166" t="str">
            <v>NotSelf</v>
          </cell>
        </row>
        <row r="3167">
          <cell r="H3167" t="str">
            <v>NotSelf</v>
          </cell>
        </row>
        <row r="3168">
          <cell r="H3168" t="str">
            <v>NotSelf</v>
          </cell>
        </row>
        <row r="3169">
          <cell r="H3169" t="str">
            <v>NotSelf</v>
          </cell>
        </row>
        <row r="3170">
          <cell r="H3170" t="str">
            <v>NotSelf</v>
          </cell>
        </row>
        <row r="3171">
          <cell r="H3171" t="str">
            <v>NotSelf</v>
          </cell>
        </row>
        <row r="3172">
          <cell r="H3172" t="str">
            <v>NotSelf</v>
          </cell>
        </row>
        <row r="3173">
          <cell r="H3173" t="str">
            <v>NotSelf</v>
          </cell>
        </row>
        <row r="3174">
          <cell r="H3174" t="str">
            <v>NotSelf</v>
          </cell>
        </row>
        <row r="3175">
          <cell r="H3175" t="str">
            <v>NotSelf</v>
          </cell>
        </row>
        <row r="3176">
          <cell r="H3176" t="str">
            <v>NotSelf</v>
          </cell>
        </row>
        <row r="3177">
          <cell r="H3177" t="str">
            <v>NotSelf</v>
          </cell>
        </row>
        <row r="3178">
          <cell r="H3178" t="str">
            <v>NotSelf</v>
          </cell>
        </row>
        <row r="3179">
          <cell r="H3179" t="str">
            <v>NotSelf</v>
          </cell>
        </row>
        <row r="3180">
          <cell r="H3180" t="str">
            <v>NotSelf</v>
          </cell>
        </row>
        <row r="3181">
          <cell r="H3181" t="str">
            <v>NotSelf</v>
          </cell>
        </row>
        <row r="3182">
          <cell r="H3182" t="str">
            <v>NotSelf</v>
          </cell>
        </row>
        <row r="3183">
          <cell r="H3183" t="str">
            <v>NotSelf</v>
          </cell>
        </row>
        <row r="3184">
          <cell r="H3184" t="str">
            <v>NotSelf</v>
          </cell>
        </row>
        <row r="3185">
          <cell r="H3185" t="str">
            <v>NotSelf</v>
          </cell>
        </row>
        <row r="3186">
          <cell r="H3186" t="str">
            <v>NotSelf</v>
          </cell>
        </row>
        <row r="3187">
          <cell r="H3187" t="str">
            <v>NotSelf</v>
          </cell>
        </row>
        <row r="3188">
          <cell r="H3188" t="str">
            <v>NotSelf</v>
          </cell>
        </row>
        <row r="3189">
          <cell r="H3189" t="str">
            <v>NotSelf</v>
          </cell>
        </row>
        <row r="3190">
          <cell r="H3190" t="str">
            <v>NotSelf</v>
          </cell>
        </row>
        <row r="3191">
          <cell r="H3191" t="str">
            <v>NotSelf</v>
          </cell>
        </row>
        <row r="3192">
          <cell r="H3192" t="str">
            <v>NotSelf</v>
          </cell>
        </row>
        <row r="3193">
          <cell r="H3193" t="str">
            <v>NotSelf</v>
          </cell>
        </row>
        <row r="3194">
          <cell r="H3194" t="str">
            <v>NotSelf</v>
          </cell>
        </row>
        <row r="3195">
          <cell r="H3195" t="str">
            <v>NotSelf</v>
          </cell>
        </row>
        <row r="3196">
          <cell r="H3196" t="str">
            <v>NotSelf</v>
          </cell>
        </row>
        <row r="3197">
          <cell r="H3197" t="str">
            <v>NotSelf</v>
          </cell>
        </row>
        <row r="3198">
          <cell r="H3198" t="str">
            <v>NotSelf</v>
          </cell>
        </row>
        <row r="3199">
          <cell r="H3199" t="str">
            <v>NotSelf</v>
          </cell>
        </row>
        <row r="3200">
          <cell r="H3200" t="str">
            <v>NotSelf</v>
          </cell>
        </row>
        <row r="3201">
          <cell r="H3201" t="str">
            <v>NotSelf</v>
          </cell>
        </row>
        <row r="3202">
          <cell r="H3202" t="str">
            <v>NotSelf</v>
          </cell>
        </row>
        <row r="3203">
          <cell r="H3203" t="str">
            <v>NotSelf</v>
          </cell>
        </row>
        <row r="3204">
          <cell r="H3204" t="str">
            <v>NotSelf</v>
          </cell>
        </row>
        <row r="3205">
          <cell r="H3205" t="str">
            <v>NotSelf</v>
          </cell>
        </row>
        <row r="3206">
          <cell r="H3206" t="str">
            <v>NotSelf</v>
          </cell>
        </row>
        <row r="3207">
          <cell r="H3207" t="str">
            <v>NotSelf</v>
          </cell>
        </row>
        <row r="3208">
          <cell r="H3208" t="str">
            <v>NotSelf</v>
          </cell>
        </row>
        <row r="3209">
          <cell r="H3209" t="str">
            <v>NotSelf</v>
          </cell>
        </row>
        <row r="3210">
          <cell r="H3210" t="str">
            <v>NotSelf</v>
          </cell>
        </row>
        <row r="3211">
          <cell r="H3211" t="str">
            <v>NotSelf</v>
          </cell>
        </row>
        <row r="3212">
          <cell r="H3212" t="str">
            <v>NotSelf</v>
          </cell>
        </row>
        <row r="3213">
          <cell r="H3213" t="str">
            <v>NotSelf</v>
          </cell>
        </row>
        <row r="3214">
          <cell r="H3214" t="str">
            <v>NotSelf</v>
          </cell>
        </row>
        <row r="3215">
          <cell r="H3215" t="str">
            <v>NotSelf</v>
          </cell>
        </row>
        <row r="3216">
          <cell r="H3216" t="str">
            <v>NotSelf</v>
          </cell>
        </row>
        <row r="3217">
          <cell r="H3217" t="str">
            <v>NotSelf</v>
          </cell>
        </row>
        <row r="3218">
          <cell r="H3218" t="str">
            <v>NotSelf</v>
          </cell>
        </row>
        <row r="3219">
          <cell r="H3219" t="str">
            <v>NotSelf</v>
          </cell>
        </row>
        <row r="3220">
          <cell r="H3220" t="str">
            <v>NotSelf</v>
          </cell>
        </row>
        <row r="3221">
          <cell r="H3221" t="str">
            <v>NotSelf</v>
          </cell>
        </row>
        <row r="3222">
          <cell r="H3222" t="str">
            <v>NotSelf</v>
          </cell>
        </row>
        <row r="3223">
          <cell r="H3223" t="str">
            <v>NotSelf</v>
          </cell>
        </row>
        <row r="3224">
          <cell r="H3224" t="str">
            <v>NotSelf</v>
          </cell>
        </row>
        <row r="3225">
          <cell r="H3225" t="str">
            <v>NotSelf</v>
          </cell>
        </row>
        <row r="3226">
          <cell r="H3226" t="str">
            <v>NotSelf</v>
          </cell>
        </row>
        <row r="3227">
          <cell r="H3227" t="str">
            <v>NotSelf</v>
          </cell>
        </row>
        <row r="3228">
          <cell r="H3228" t="str">
            <v>NotSelf</v>
          </cell>
        </row>
        <row r="3229">
          <cell r="H3229" t="str">
            <v>NotSelf</v>
          </cell>
        </row>
        <row r="3230">
          <cell r="H3230" t="str">
            <v>NotSelf</v>
          </cell>
        </row>
        <row r="3231">
          <cell r="H3231" t="str">
            <v>NotSelf</v>
          </cell>
        </row>
        <row r="3232">
          <cell r="H3232" t="str">
            <v>NotSelf</v>
          </cell>
        </row>
        <row r="3233">
          <cell r="H3233" t="str">
            <v>NotSelf</v>
          </cell>
        </row>
        <row r="3234">
          <cell r="H3234" t="str">
            <v>NotSelf</v>
          </cell>
        </row>
        <row r="3235">
          <cell r="H3235" t="str">
            <v>NotSelf</v>
          </cell>
        </row>
        <row r="3236">
          <cell r="H3236" t="str">
            <v>NotSelf</v>
          </cell>
        </row>
        <row r="3237">
          <cell r="H3237" t="str">
            <v>NotSelf</v>
          </cell>
        </row>
        <row r="3238">
          <cell r="H3238" t="str">
            <v>NotSelf</v>
          </cell>
        </row>
        <row r="3239">
          <cell r="H3239" t="str">
            <v>NotSelf</v>
          </cell>
        </row>
        <row r="3240">
          <cell r="H3240" t="str">
            <v>NotSelf</v>
          </cell>
        </row>
        <row r="3241">
          <cell r="H3241" t="str">
            <v>NotSelf</v>
          </cell>
        </row>
        <row r="3242">
          <cell r="H3242" t="str">
            <v>NotSelf</v>
          </cell>
        </row>
        <row r="3243">
          <cell r="H3243" t="str">
            <v>NotSelf</v>
          </cell>
        </row>
        <row r="3244">
          <cell r="H3244" t="str">
            <v>NotSelf</v>
          </cell>
        </row>
        <row r="3245">
          <cell r="H3245" t="str">
            <v>NotSelf</v>
          </cell>
        </row>
        <row r="3246">
          <cell r="H3246" t="str">
            <v>NotSelf</v>
          </cell>
        </row>
        <row r="3247">
          <cell r="H3247" t="str">
            <v>NotSelf</v>
          </cell>
        </row>
        <row r="3248">
          <cell r="H3248" t="str">
            <v>NotSelf</v>
          </cell>
        </row>
        <row r="3249">
          <cell r="H3249" t="str">
            <v>NotSelf</v>
          </cell>
        </row>
        <row r="3250">
          <cell r="H3250" t="str">
            <v>NotSelf</v>
          </cell>
        </row>
        <row r="3251">
          <cell r="H3251" t="str">
            <v>NotSelf</v>
          </cell>
        </row>
        <row r="3252">
          <cell r="H3252" t="str">
            <v>NotSelf</v>
          </cell>
        </row>
        <row r="3253">
          <cell r="H3253" t="str">
            <v>NotSelf</v>
          </cell>
        </row>
        <row r="3254">
          <cell r="H3254" t="str">
            <v>NotSelf</v>
          </cell>
        </row>
        <row r="3255">
          <cell r="H3255" t="str">
            <v>NotSelf</v>
          </cell>
        </row>
        <row r="3256">
          <cell r="H3256" t="str">
            <v>NotSelf</v>
          </cell>
        </row>
        <row r="3257">
          <cell r="H3257" t="str">
            <v>NotSelf</v>
          </cell>
        </row>
        <row r="3258">
          <cell r="H3258" t="str">
            <v>NotSelf</v>
          </cell>
        </row>
        <row r="3259">
          <cell r="H3259" t="str">
            <v>NotSelf</v>
          </cell>
        </row>
        <row r="3260">
          <cell r="H3260" t="str">
            <v>NotSelf</v>
          </cell>
        </row>
        <row r="3261">
          <cell r="H3261" t="str">
            <v>NotSelf</v>
          </cell>
        </row>
        <row r="3262">
          <cell r="H3262" t="str">
            <v>NotSelf</v>
          </cell>
        </row>
        <row r="3263">
          <cell r="H3263" t="str">
            <v>NotSelf</v>
          </cell>
        </row>
        <row r="3264">
          <cell r="H3264" t="str">
            <v>NotSelf</v>
          </cell>
        </row>
        <row r="3265">
          <cell r="H3265" t="str">
            <v>NotSelf</v>
          </cell>
        </row>
        <row r="3266">
          <cell r="H3266" t="str">
            <v>NotSelf</v>
          </cell>
        </row>
        <row r="3267">
          <cell r="H3267" t="str">
            <v>NotSelf</v>
          </cell>
        </row>
        <row r="3268">
          <cell r="H3268" t="str">
            <v>NotSelf</v>
          </cell>
        </row>
        <row r="3269">
          <cell r="H3269" t="str">
            <v>NotSelf</v>
          </cell>
        </row>
        <row r="3270">
          <cell r="H3270" t="str">
            <v>NotSelf</v>
          </cell>
        </row>
        <row r="3271">
          <cell r="H3271" t="str">
            <v>NotSelf</v>
          </cell>
        </row>
        <row r="3272">
          <cell r="H3272" t="str">
            <v>NotSelf</v>
          </cell>
        </row>
        <row r="3273">
          <cell r="H3273" t="str">
            <v>NotSelf</v>
          </cell>
        </row>
        <row r="3274">
          <cell r="H3274" t="str">
            <v>NotSelf</v>
          </cell>
        </row>
        <row r="3275">
          <cell r="H3275" t="str">
            <v>NotSelf</v>
          </cell>
        </row>
        <row r="3276">
          <cell r="H3276" t="str">
            <v>NotSelf</v>
          </cell>
        </row>
        <row r="3277">
          <cell r="H3277" t="str">
            <v>NotSelf</v>
          </cell>
        </row>
        <row r="3278">
          <cell r="H3278" t="str">
            <v>NotSelf</v>
          </cell>
        </row>
        <row r="3279">
          <cell r="H3279" t="str">
            <v>NotSelf</v>
          </cell>
        </row>
        <row r="3280">
          <cell r="H3280" t="str">
            <v>NotSelf</v>
          </cell>
        </row>
        <row r="3281">
          <cell r="H3281" t="str">
            <v>NotSelf</v>
          </cell>
        </row>
        <row r="3282">
          <cell r="H3282" t="str">
            <v>NotSelf</v>
          </cell>
        </row>
        <row r="3283">
          <cell r="H3283" t="str">
            <v>NotSelf</v>
          </cell>
        </row>
        <row r="3284">
          <cell r="H3284" t="str">
            <v>NotSelf</v>
          </cell>
        </row>
        <row r="3285">
          <cell r="H3285" t="str">
            <v>NotSelf</v>
          </cell>
        </row>
        <row r="3286">
          <cell r="H3286" t="str">
            <v>NotSelf</v>
          </cell>
        </row>
        <row r="3287">
          <cell r="H3287" t="str">
            <v>NotSelf</v>
          </cell>
        </row>
        <row r="3288">
          <cell r="H3288" t="str">
            <v>NotSelf</v>
          </cell>
        </row>
        <row r="3289">
          <cell r="H3289" t="str">
            <v>NotSelf</v>
          </cell>
        </row>
        <row r="3290">
          <cell r="H3290" t="str">
            <v>NotSelf</v>
          </cell>
        </row>
        <row r="3291">
          <cell r="H3291" t="str">
            <v>NotSelf</v>
          </cell>
        </row>
        <row r="3292">
          <cell r="H3292" t="str">
            <v>NotSelf</v>
          </cell>
        </row>
        <row r="3293">
          <cell r="H3293" t="str">
            <v>NotSelf</v>
          </cell>
        </row>
        <row r="3294">
          <cell r="H3294" t="str">
            <v>NotSelf</v>
          </cell>
        </row>
        <row r="3295">
          <cell r="H3295" t="str">
            <v>NotSelf</v>
          </cell>
        </row>
        <row r="3296">
          <cell r="H3296" t="str">
            <v>NotSelf</v>
          </cell>
        </row>
        <row r="3297">
          <cell r="H3297" t="str">
            <v>NotSelf</v>
          </cell>
        </row>
        <row r="3298">
          <cell r="H3298" t="str">
            <v>NotSelf</v>
          </cell>
        </row>
        <row r="3299">
          <cell r="H3299" t="str">
            <v>NotSelf</v>
          </cell>
        </row>
        <row r="3300">
          <cell r="H3300" t="str">
            <v>NotSelf</v>
          </cell>
        </row>
        <row r="3301">
          <cell r="H3301" t="str">
            <v>NotSelf</v>
          </cell>
        </row>
        <row r="3302">
          <cell r="H3302" t="str">
            <v>NotSelf</v>
          </cell>
        </row>
        <row r="3303">
          <cell r="H3303" t="str">
            <v>NotSelf</v>
          </cell>
        </row>
        <row r="3304">
          <cell r="H3304" t="str">
            <v>NotSelf</v>
          </cell>
        </row>
        <row r="3305">
          <cell r="H3305" t="str">
            <v>NotSelf</v>
          </cell>
        </row>
        <row r="3306">
          <cell r="H3306" t="str">
            <v>NotSelf</v>
          </cell>
        </row>
        <row r="3307">
          <cell r="H3307" t="str">
            <v>NotSelf</v>
          </cell>
        </row>
        <row r="3308">
          <cell r="H3308" t="str">
            <v>NotSelf</v>
          </cell>
        </row>
        <row r="3309">
          <cell r="H3309" t="str">
            <v>NotSelf</v>
          </cell>
        </row>
        <row r="3310">
          <cell r="H3310" t="str">
            <v>NotSelf</v>
          </cell>
        </row>
        <row r="3311">
          <cell r="H3311" t="str">
            <v>NotSelf</v>
          </cell>
        </row>
        <row r="3312">
          <cell r="H3312" t="str">
            <v>NotSelf</v>
          </cell>
        </row>
        <row r="3313">
          <cell r="H3313" t="str">
            <v>NotSelf</v>
          </cell>
        </row>
        <row r="3314">
          <cell r="H3314" t="str">
            <v>NotSelf</v>
          </cell>
        </row>
        <row r="3315">
          <cell r="H3315" t="str">
            <v>NotSelf</v>
          </cell>
        </row>
        <row r="3316">
          <cell r="H3316" t="str">
            <v>NotSelf</v>
          </cell>
        </row>
        <row r="3317">
          <cell r="H3317" t="str">
            <v>NotSelf</v>
          </cell>
        </row>
        <row r="3318">
          <cell r="H3318" t="str">
            <v>NotSelf</v>
          </cell>
        </row>
        <row r="3319">
          <cell r="H3319" t="str">
            <v>NotSelf</v>
          </cell>
        </row>
        <row r="3320">
          <cell r="H3320" t="str">
            <v>NotSelf</v>
          </cell>
        </row>
        <row r="3321">
          <cell r="H3321" t="str">
            <v>NotSelf</v>
          </cell>
        </row>
        <row r="3322">
          <cell r="H3322" t="str">
            <v>NotSelf</v>
          </cell>
        </row>
        <row r="3323">
          <cell r="H3323" t="str">
            <v>NotSelf</v>
          </cell>
        </row>
        <row r="3324">
          <cell r="H3324" t="str">
            <v>NotSelf</v>
          </cell>
        </row>
        <row r="3325">
          <cell r="H3325" t="str">
            <v>NotSelf</v>
          </cell>
        </row>
        <row r="3326">
          <cell r="H3326" t="str">
            <v>NotSelf</v>
          </cell>
        </row>
        <row r="3327">
          <cell r="H3327" t="str">
            <v>NotSelf</v>
          </cell>
        </row>
        <row r="3328">
          <cell r="H3328" t="str">
            <v>NotSelf</v>
          </cell>
        </row>
        <row r="3329">
          <cell r="H3329" t="str">
            <v>NotSelf</v>
          </cell>
        </row>
        <row r="3330">
          <cell r="H3330" t="str">
            <v>NotSelf</v>
          </cell>
        </row>
        <row r="3331">
          <cell r="H3331" t="str">
            <v>NotSelf</v>
          </cell>
        </row>
        <row r="3332">
          <cell r="H3332" t="str">
            <v>NotSelf</v>
          </cell>
        </row>
        <row r="3333">
          <cell r="H3333" t="str">
            <v>NotSelf</v>
          </cell>
        </row>
        <row r="3334">
          <cell r="H3334" t="str">
            <v>NotSelf</v>
          </cell>
        </row>
        <row r="3335">
          <cell r="H3335" t="str">
            <v>NotSelf</v>
          </cell>
        </row>
        <row r="3336">
          <cell r="H3336" t="str">
            <v>NotSelf</v>
          </cell>
        </row>
        <row r="3337">
          <cell r="H3337" t="str">
            <v>NotSelf</v>
          </cell>
        </row>
        <row r="3338">
          <cell r="H3338" t="str">
            <v>NotSelf</v>
          </cell>
        </row>
        <row r="3339">
          <cell r="H3339" t="str">
            <v>NotSelf</v>
          </cell>
        </row>
        <row r="3340">
          <cell r="H3340" t="str">
            <v>NotSelf</v>
          </cell>
        </row>
        <row r="3341">
          <cell r="H3341" t="str">
            <v>NotSelf</v>
          </cell>
        </row>
        <row r="3342">
          <cell r="H3342" t="str">
            <v>NotSelf</v>
          </cell>
        </row>
        <row r="3343">
          <cell r="H3343" t="str">
            <v>NotSelf</v>
          </cell>
        </row>
        <row r="3344">
          <cell r="H3344" t="str">
            <v>NotSelf</v>
          </cell>
        </row>
        <row r="3345">
          <cell r="H3345" t="str">
            <v>NotSelf</v>
          </cell>
        </row>
        <row r="3346">
          <cell r="H3346" t="str">
            <v>NotSelf</v>
          </cell>
        </row>
        <row r="3347">
          <cell r="H3347" t="str">
            <v>NotSelf</v>
          </cell>
        </row>
        <row r="3348">
          <cell r="H3348" t="str">
            <v>NotSelf</v>
          </cell>
        </row>
        <row r="3349">
          <cell r="H3349" t="str">
            <v>NotSelf</v>
          </cell>
        </row>
        <row r="3350">
          <cell r="H3350" t="str">
            <v>NotSelf</v>
          </cell>
        </row>
        <row r="3351">
          <cell r="H3351" t="str">
            <v>NotSelf</v>
          </cell>
        </row>
        <row r="3352">
          <cell r="H3352" t="str">
            <v>NotSelf</v>
          </cell>
        </row>
        <row r="3353">
          <cell r="H3353" t="str">
            <v>NotSelf</v>
          </cell>
        </row>
        <row r="3354">
          <cell r="H3354" t="str">
            <v>NotSelf</v>
          </cell>
        </row>
        <row r="3355">
          <cell r="H3355" t="str">
            <v>NotSelf</v>
          </cell>
        </row>
        <row r="3356">
          <cell r="H3356" t="str">
            <v>NotSelf</v>
          </cell>
        </row>
        <row r="3357">
          <cell r="H3357" t="str">
            <v>NotSelf</v>
          </cell>
        </row>
        <row r="3358">
          <cell r="H3358" t="str">
            <v>NotSelf</v>
          </cell>
        </row>
        <row r="3359">
          <cell r="H3359" t="str">
            <v>NotSelf</v>
          </cell>
        </row>
        <row r="3360">
          <cell r="H3360" t="str">
            <v>NotSelf</v>
          </cell>
        </row>
        <row r="3361">
          <cell r="H3361" t="str">
            <v>NotSelf</v>
          </cell>
        </row>
        <row r="3362">
          <cell r="H3362" t="str">
            <v>NotSelf</v>
          </cell>
        </row>
        <row r="3363">
          <cell r="H3363" t="str">
            <v>NotSelf</v>
          </cell>
        </row>
        <row r="3364">
          <cell r="H3364" t="str">
            <v>NotSelf</v>
          </cell>
        </row>
        <row r="3365">
          <cell r="H3365" t="str">
            <v>NotSelf</v>
          </cell>
        </row>
        <row r="3366">
          <cell r="H3366" t="str">
            <v>NotSelf</v>
          </cell>
        </row>
        <row r="3367">
          <cell r="H3367" t="str">
            <v>NotSelf</v>
          </cell>
        </row>
        <row r="3368">
          <cell r="H3368" t="str">
            <v>NotSelf</v>
          </cell>
        </row>
        <row r="3369">
          <cell r="H3369" t="str">
            <v>NotSelf</v>
          </cell>
        </row>
        <row r="3370">
          <cell r="H3370" t="str">
            <v>NotSelf</v>
          </cell>
        </row>
        <row r="3371">
          <cell r="H3371" t="str">
            <v>NotSelf</v>
          </cell>
        </row>
        <row r="3372">
          <cell r="H3372" t="str">
            <v>NotSelf</v>
          </cell>
        </row>
        <row r="3373">
          <cell r="H3373" t="str">
            <v>NotSelf</v>
          </cell>
        </row>
        <row r="3374">
          <cell r="H3374" t="str">
            <v>NotSelf</v>
          </cell>
        </row>
        <row r="3375">
          <cell r="H3375" t="str">
            <v>NotSelf</v>
          </cell>
        </row>
        <row r="3376">
          <cell r="H3376" t="str">
            <v>NotSelf</v>
          </cell>
        </row>
        <row r="3377">
          <cell r="H3377" t="str">
            <v>NotSelf</v>
          </cell>
        </row>
        <row r="3378">
          <cell r="H3378" t="str">
            <v>NotSelf</v>
          </cell>
        </row>
        <row r="3379">
          <cell r="H3379" t="str">
            <v>NotSelf</v>
          </cell>
        </row>
        <row r="3380">
          <cell r="H3380" t="str">
            <v>NotSelf</v>
          </cell>
        </row>
        <row r="3381">
          <cell r="H3381" t="str">
            <v>NotSelf</v>
          </cell>
        </row>
        <row r="3382">
          <cell r="H3382" t="str">
            <v>NotSelf</v>
          </cell>
        </row>
        <row r="3383">
          <cell r="H3383" t="str">
            <v>NotSelf</v>
          </cell>
        </row>
        <row r="3384">
          <cell r="H3384" t="str">
            <v>NotSelf</v>
          </cell>
        </row>
        <row r="3385">
          <cell r="H3385" t="str">
            <v>NotSelf</v>
          </cell>
        </row>
        <row r="3386">
          <cell r="H3386" t="str">
            <v>NotSelf</v>
          </cell>
        </row>
        <row r="3387">
          <cell r="H3387" t="str">
            <v>NotSelf</v>
          </cell>
        </row>
        <row r="3388">
          <cell r="H3388" t="str">
            <v>NotSelf</v>
          </cell>
        </row>
        <row r="3389">
          <cell r="H3389" t="str">
            <v>NotSelf</v>
          </cell>
        </row>
        <row r="3390">
          <cell r="H3390" t="str">
            <v>NotSelf</v>
          </cell>
        </row>
        <row r="3391">
          <cell r="H3391" t="str">
            <v>NotSelf</v>
          </cell>
        </row>
        <row r="3392">
          <cell r="H3392" t="str">
            <v>NotSelf</v>
          </cell>
        </row>
        <row r="3393">
          <cell r="H3393" t="str">
            <v>NotSelf</v>
          </cell>
        </row>
        <row r="3394">
          <cell r="H3394" t="str">
            <v>NotSelf</v>
          </cell>
        </row>
        <row r="3395">
          <cell r="H3395" t="str">
            <v>NotSelf</v>
          </cell>
        </row>
        <row r="3396">
          <cell r="H3396" t="str">
            <v>NotSelf</v>
          </cell>
        </row>
        <row r="3397">
          <cell r="H3397" t="str">
            <v>NotSelf</v>
          </cell>
        </row>
        <row r="3398">
          <cell r="H3398" t="str">
            <v>NotSelf</v>
          </cell>
        </row>
        <row r="3399">
          <cell r="H3399" t="str">
            <v>NotSelf</v>
          </cell>
        </row>
        <row r="3400">
          <cell r="H3400" t="str">
            <v>NotSelf</v>
          </cell>
        </row>
        <row r="3401">
          <cell r="H3401" t="str">
            <v>NotSelf</v>
          </cell>
        </row>
        <row r="3402">
          <cell r="H3402" t="str">
            <v>NotSelf</v>
          </cell>
        </row>
        <row r="3403">
          <cell r="H3403" t="str">
            <v>NotSelf</v>
          </cell>
        </row>
        <row r="3404">
          <cell r="H3404" t="str">
            <v>NotSelf</v>
          </cell>
        </row>
        <row r="3405">
          <cell r="H3405" t="str">
            <v>NotSelf</v>
          </cell>
        </row>
        <row r="3406">
          <cell r="H3406" t="str">
            <v>NotSelf</v>
          </cell>
        </row>
        <row r="3407">
          <cell r="H3407" t="str">
            <v>NotSelf</v>
          </cell>
        </row>
        <row r="3408">
          <cell r="H3408" t="str">
            <v>NotSelf</v>
          </cell>
        </row>
        <row r="3409">
          <cell r="H3409" t="str">
            <v>NotSelf</v>
          </cell>
        </row>
        <row r="3410">
          <cell r="H3410" t="str">
            <v>NotSelf</v>
          </cell>
        </row>
        <row r="3411">
          <cell r="H3411" t="str">
            <v>NotSelf</v>
          </cell>
        </row>
        <row r="3412">
          <cell r="H3412" t="str">
            <v>NotSelf</v>
          </cell>
        </row>
        <row r="3413">
          <cell r="H3413" t="str">
            <v>NotSelf</v>
          </cell>
        </row>
        <row r="3414">
          <cell r="H3414" t="str">
            <v>NotSelf</v>
          </cell>
        </row>
        <row r="3415">
          <cell r="H3415" t="str">
            <v>NotSelf</v>
          </cell>
        </row>
        <row r="3416">
          <cell r="H3416" t="str">
            <v>NotSelf</v>
          </cell>
        </row>
        <row r="3417">
          <cell r="H3417" t="str">
            <v>NotSelf</v>
          </cell>
        </row>
        <row r="3418">
          <cell r="H3418" t="str">
            <v>NotSelf</v>
          </cell>
        </row>
        <row r="3419">
          <cell r="H3419" t="str">
            <v>NotSelf</v>
          </cell>
        </row>
        <row r="3420">
          <cell r="H3420" t="str">
            <v>NotSelf</v>
          </cell>
        </row>
        <row r="3421">
          <cell r="H3421" t="str">
            <v>NotSelf</v>
          </cell>
        </row>
        <row r="3422">
          <cell r="H3422" t="str">
            <v>NotSelf</v>
          </cell>
        </row>
        <row r="3423">
          <cell r="H3423" t="str">
            <v>NotSelf</v>
          </cell>
        </row>
        <row r="3424">
          <cell r="H3424" t="str">
            <v>NotSelf</v>
          </cell>
        </row>
        <row r="3425">
          <cell r="H3425" t="str">
            <v>NotSelf</v>
          </cell>
        </row>
        <row r="3426">
          <cell r="H3426" t="str">
            <v>NotSelf</v>
          </cell>
        </row>
        <row r="3427">
          <cell r="H3427" t="str">
            <v>NotSelf</v>
          </cell>
        </row>
        <row r="3428">
          <cell r="H3428" t="str">
            <v>NotSelf</v>
          </cell>
        </row>
        <row r="3429">
          <cell r="H3429" t="str">
            <v>NotSelf</v>
          </cell>
        </row>
        <row r="3430">
          <cell r="H3430" t="str">
            <v>NotSelf</v>
          </cell>
        </row>
        <row r="3431">
          <cell r="H3431" t="str">
            <v>NotSelf</v>
          </cell>
        </row>
        <row r="3432">
          <cell r="H3432" t="str">
            <v>NotSelf</v>
          </cell>
        </row>
        <row r="3433">
          <cell r="H3433" t="str">
            <v>NotSelf</v>
          </cell>
        </row>
        <row r="3434">
          <cell r="H3434" t="str">
            <v>NotSelf</v>
          </cell>
        </row>
        <row r="3435">
          <cell r="H3435" t="str">
            <v>NotSelf</v>
          </cell>
        </row>
        <row r="3436">
          <cell r="H3436" t="str">
            <v>NotSelf</v>
          </cell>
        </row>
        <row r="3437">
          <cell r="H3437" t="str">
            <v>NotSelf</v>
          </cell>
        </row>
        <row r="3438">
          <cell r="H3438" t="str">
            <v>NotSelf</v>
          </cell>
        </row>
        <row r="3439">
          <cell r="H3439" t="str">
            <v>NotSelf</v>
          </cell>
        </row>
        <row r="3440">
          <cell r="H3440" t="str">
            <v>NotSelf</v>
          </cell>
        </row>
        <row r="3441">
          <cell r="H3441" t="str">
            <v>NotSelf</v>
          </cell>
        </row>
        <row r="3442">
          <cell r="H3442" t="str">
            <v>NotSelf</v>
          </cell>
        </row>
        <row r="3443">
          <cell r="H3443" t="str">
            <v>NotSelf</v>
          </cell>
        </row>
        <row r="3444">
          <cell r="H3444" t="str">
            <v>NotSelf</v>
          </cell>
        </row>
        <row r="3445">
          <cell r="H3445" t="str">
            <v>NotSelf</v>
          </cell>
        </row>
        <row r="3446">
          <cell r="H3446" t="str">
            <v>NotSelf</v>
          </cell>
        </row>
        <row r="3447">
          <cell r="H3447" t="str">
            <v>NotSelf</v>
          </cell>
        </row>
        <row r="3448">
          <cell r="H3448" t="str">
            <v>NotSelf</v>
          </cell>
        </row>
        <row r="3449">
          <cell r="H3449" t="str">
            <v>NotSelf</v>
          </cell>
        </row>
        <row r="3450">
          <cell r="H3450" t="str">
            <v>NotSelf</v>
          </cell>
        </row>
        <row r="3451">
          <cell r="H3451" t="str">
            <v>NotSelf</v>
          </cell>
        </row>
        <row r="3452">
          <cell r="H3452" t="str">
            <v>NotSelf</v>
          </cell>
        </row>
        <row r="3453">
          <cell r="H3453" t="str">
            <v>NotSelf</v>
          </cell>
        </row>
        <row r="3454">
          <cell r="H3454" t="str">
            <v>NotSelf</v>
          </cell>
        </row>
        <row r="3455">
          <cell r="H3455" t="str">
            <v>NotSelf</v>
          </cell>
        </row>
        <row r="3456">
          <cell r="H3456" t="str">
            <v>NotSelf</v>
          </cell>
        </row>
        <row r="3457">
          <cell r="H3457" t="str">
            <v>NotSelf</v>
          </cell>
        </row>
        <row r="3458">
          <cell r="H3458" t="str">
            <v>NotSelf</v>
          </cell>
        </row>
        <row r="3459">
          <cell r="H3459" t="str">
            <v>NotSelf</v>
          </cell>
        </row>
        <row r="3460">
          <cell r="H3460" t="str">
            <v>NotSelf</v>
          </cell>
        </row>
        <row r="3461">
          <cell r="H3461" t="str">
            <v>NotSelf</v>
          </cell>
        </row>
        <row r="3462">
          <cell r="H3462" t="str">
            <v>NotSelf</v>
          </cell>
        </row>
        <row r="3463">
          <cell r="H3463" t="str">
            <v>NotSelf</v>
          </cell>
        </row>
        <row r="3464">
          <cell r="H3464" t="str">
            <v>NotSelf</v>
          </cell>
        </row>
        <row r="3465">
          <cell r="H3465" t="str">
            <v>NotSelf</v>
          </cell>
        </row>
        <row r="3466">
          <cell r="H3466" t="str">
            <v>NotSelf</v>
          </cell>
        </row>
        <row r="3467">
          <cell r="H3467" t="str">
            <v>NotSelf</v>
          </cell>
        </row>
        <row r="3468">
          <cell r="H3468" t="str">
            <v>NotSelf</v>
          </cell>
        </row>
        <row r="3469">
          <cell r="H3469" t="str">
            <v>NotSelf</v>
          </cell>
        </row>
        <row r="3470">
          <cell r="H3470" t="str">
            <v>NotSelf</v>
          </cell>
        </row>
        <row r="3471">
          <cell r="H3471" t="str">
            <v>NotSelf</v>
          </cell>
        </row>
        <row r="3472">
          <cell r="H3472" t="str">
            <v>NotSelf</v>
          </cell>
        </row>
        <row r="3473">
          <cell r="H3473" t="str">
            <v>NotSelf</v>
          </cell>
        </row>
        <row r="3474">
          <cell r="H3474" t="str">
            <v>NotSelf</v>
          </cell>
        </row>
        <row r="3475">
          <cell r="H3475" t="str">
            <v>NotSelf</v>
          </cell>
        </row>
        <row r="3476">
          <cell r="H3476" t="str">
            <v>NotSelf</v>
          </cell>
        </row>
        <row r="3477">
          <cell r="H3477" t="str">
            <v>NotSelf</v>
          </cell>
        </row>
        <row r="3478">
          <cell r="H3478" t="str">
            <v>NotSelf</v>
          </cell>
        </row>
        <row r="3479">
          <cell r="H3479" t="str">
            <v>NotSelf</v>
          </cell>
        </row>
        <row r="3480">
          <cell r="H3480" t="str">
            <v>NotSelf</v>
          </cell>
        </row>
        <row r="3481">
          <cell r="H3481" t="str">
            <v>NotSelf</v>
          </cell>
        </row>
        <row r="3482">
          <cell r="H3482" t="str">
            <v>NotSelf</v>
          </cell>
        </row>
        <row r="3483">
          <cell r="H3483" t="str">
            <v>NotSelf</v>
          </cell>
        </row>
        <row r="3484">
          <cell r="H3484" t="str">
            <v>NotSelf</v>
          </cell>
        </row>
        <row r="3485">
          <cell r="H3485" t="str">
            <v>NotSelf</v>
          </cell>
        </row>
        <row r="3486">
          <cell r="H3486" t="str">
            <v>NotSelf</v>
          </cell>
        </row>
        <row r="3487">
          <cell r="H3487" t="str">
            <v>NotSelf</v>
          </cell>
        </row>
        <row r="3488">
          <cell r="H3488" t="str">
            <v>NotSelf</v>
          </cell>
        </row>
        <row r="3489">
          <cell r="H3489" t="str">
            <v>NotSelf</v>
          </cell>
        </row>
        <row r="3490">
          <cell r="H3490" t="str">
            <v>NotSelf</v>
          </cell>
        </row>
        <row r="3491">
          <cell r="H3491" t="str">
            <v>NotSelf</v>
          </cell>
        </row>
        <row r="3492">
          <cell r="H3492" t="str">
            <v>NotSelf</v>
          </cell>
        </row>
        <row r="3493">
          <cell r="H3493" t="str">
            <v>NotSelf</v>
          </cell>
        </row>
        <row r="3494">
          <cell r="H3494" t="str">
            <v>NotSelf</v>
          </cell>
        </row>
        <row r="3495">
          <cell r="H3495" t="str">
            <v>NotSelf</v>
          </cell>
        </row>
        <row r="3496">
          <cell r="H3496" t="str">
            <v>NotSelf</v>
          </cell>
        </row>
        <row r="3497">
          <cell r="H3497" t="str">
            <v>NotSelf</v>
          </cell>
        </row>
        <row r="3498">
          <cell r="H3498" t="str">
            <v>NotSelf</v>
          </cell>
        </row>
        <row r="3499">
          <cell r="H3499" t="str">
            <v>NotSelf</v>
          </cell>
        </row>
        <row r="3500">
          <cell r="H3500" t="str">
            <v>NotSelf</v>
          </cell>
        </row>
        <row r="3501">
          <cell r="H3501" t="str">
            <v>NotSelf</v>
          </cell>
        </row>
        <row r="3502">
          <cell r="H3502" t="str">
            <v>NotSelf</v>
          </cell>
        </row>
        <row r="3503">
          <cell r="H3503" t="str">
            <v>NotSelf</v>
          </cell>
        </row>
        <row r="3504">
          <cell r="H3504" t="str">
            <v>NotSelf</v>
          </cell>
        </row>
        <row r="3505">
          <cell r="H3505" t="str">
            <v>NotSelf</v>
          </cell>
        </row>
        <row r="3506">
          <cell r="H3506" t="str">
            <v>NotSelf</v>
          </cell>
        </row>
        <row r="3507">
          <cell r="H3507" t="str">
            <v>NotSelf</v>
          </cell>
        </row>
        <row r="3508">
          <cell r="H3508" t="str">
            <v>NotSelf</v>
          </cell>
        </row>
        <row r="3509">
          <cell r="H3509" t="str">
            <v>NotSelf</v>
          </cell>
        </row>
        <row r="3510">
          <cell r="H3510" t="str">
            <v>NotSelf</v>
          </cell>
        </row>
        <row r="3511">
          <cell r="H3511" t="str">
            <v>NotSelf</v>
          </cell>
        </row>
        <row r="3512">
          <cell r="H3512" t="str">
            <v>NotSelf</v>
          </cell>
        </row>
        <row r="3513">
          <cell r="H3513" t="str">
            <v>NotSelf</v>
          </cell>
        </row>
        <row r="3514">
          <cell r="H3514" t="str">
            <v>NotSelf</v>
          </cell>
        </row>
        <row r="3515">
          <cell r="H3515" t="str">
            <v>NotSelf</v>
          </cell>
        </row>
        <row r="3516">
          <cell r="H3516" t="str">
            <v>NotSelf</v>
          </cell>
        </row>
        <row r="3517">
          <cell r="H3517" t="str">
            <v>NotSelf</v>
          </cell>
        </row>
        <row r="3518">
          <cell r="H3518" t="str">
            <v>NotSelf</v>
          </cell>
        </row>
        <row r="3519">
          <cell r="H3519" t="str">
            <v>NotSelf</v>
          </cell>
        </row>
        <row r="3520">
          <cell r="H3520" t="str">
            <v>NotSelf</v>
          </cell>
        </row>
        <row r="3521">
          <cell r="H3521" t="str">
            <v>NotSelf</v>
          </cell>
        </row>
        <row r="3522">
          <cell r="H3522" t="str">
            <v>NotSelf</v>
          </cell>
        </row>
        <row r="3523">
          <cell r="H3523" t="str">
            <v>NotSelf</v>
          </cell>
        </row>
        <row r="3524">
          <cell r="H3524" t="str">
            <v>NotSelf</v>
          </cell>
        </row>
        <row r="3525">
          <cell r="H3525" t="str">
            <v>NotSelf</v>
          </cell>
        </row>
        <row r="3526">
          <cell r="H3526" t="str">
            <v>NotSelf</v>
          </cell>
        </row>
        <row r="3527">
          <cell r="H3527" t="str">
            <v>NotSelf</v>
          </cell>
        </row>
        <row r="3528">
          <cell r="H3528" t="str">
            <v>NotSelf</v>
          </cell>
        </row>
        <row r="3529">
          <cell r="H3529" t="str">
            <v>NotSelf</v>
          </cell>
        </row>
        <row r="3530">
          <cell r="H3530" t="str">
            <v>NotSelf</v>
          </cell>
        </row>
        <row r="3531">
          <cell r="H3531" t="str">
            <v>NotSelf</v>
          </cell>
        </row>
        <row r="3532">
          <cell r="H3532" t="str">
            <v>NotSelf</v>
          </cell>
        </row>
        <row r="3533">
          <cell r="H3533" t="str">
            <v>NotSelf</v>
          </cell>
        </row>
        <row r="3534">
          <cell r="H3534" t="str">
            <v>NotSelf</v>
          </cell>
        </row>
        <row r="3535">
          <cell r="H3535" t="str">
            <v>NotSelf</v>
          </cell>
        </row>
        <row r="3536">
          <cell r="H3536" t="str">
            <v>NotSelf</v>
          </cell>
        </row>
        <row r="3537">
          <cell r="H3537" t="str">
            <v>NotSelf</v>
          </cell>
        </row>
        <row r="3538">
          <cell r="H3538" t="str">
            <v>NotSelf</v>
          </cell>
        </row>
        <row r="3539">
          <cell r="H3539" t="str">
            <v>NotSelf</v>
          </cell>
        </row>
        <row r="3540">
          <cell r="H3540" t="str">
            <v>NotSelf</v>
          </cell>
        </row>
        <row r="3541">
          <cell r="H3541" t="str">
            <v>NotSelf</v>
          </cell>
        </row>
        <row r="3542">
          <cell r="H3542" t="str">
            <v>NotSelf</v>
          </cell>
        </row>
        <row r="3543">
          <cell r="H3543" t="str">
            <v>NotSelf</v>
          </cell>
        </row>
        <row r="3544">
          <cell r="H3544" t="str">
            <v>NotSelf</v>
          </cell>
        </row>
        <row r="3545">
          <cell r="H3545" t="str">
            <v>NotSelf</v>
          </cell>
        </row>
        <row r="3546">
          <cell r="H3546" t="str">
            <v>NotSelf</v>
          </cell>
        </row>
        <row r="3547">
          <cell r="H3547" t="str">
            <v>NotSelf</v>
          </cell>
        </row>
        <row r="3548">
          <cell r="H3548" t="str">
            <v>NotSelf</v>
          </cell>
        </row>
        <row r="3549">
          <cell r="H3549" t="str">
            <v>NotSelf</v>
          </cell>
        </row>
        <row r="3550">
          <cell r="H3550" t="str">
            <v>NotSelf</v>
          </cell>
        </row>
        <row r="3551">
          <cell r="H3551" t="str">
            <v>NotSelf</v>
          </cell>
        </row>
        <row r="3552">
          <cell r="H3552" t="str">
            <v>NotSelf</v>
          </cell>
        </row>
        <row r="3553">
          <cell r="H3553" t="str">
            <v>NotSelf</v>
          </cell>
        </row>
        <row r="3554">
          <cell r="H3554" t="str">
            <v>NotSelf</v>
          </cell>
        </row>
        <row r="3555">
          <cell r="H3555" t="str">
            <v>NotSelf</v>
          </cell>
        </row>
        <row r="3556">
          <cell r="H3556" t="str">
            <v>NotSelf</v>
          </cell>
        </row>
        <row r="3557">
          <cell r="H3557" t="str">
            <v>NotSelf</v>
          </cell>
        </row>
        <row r="3558">
          <cell r="H3558" t="str">
            <v>NotSelf</v>
          </cell>
        </row>
        <row r="3559">
          <cell r="H3559" t="str">
            <v>NotSelf</v>
          </cell>
        </row>
        <row r="3560">
          <cell r="H3560" t="str">
            <v>NotSelf</v>
          </cell>
        </row>
        <row r="3561">
          <cell r="H3561" t="str">
            <v>NotSelf</v>
          </cell>
        </row>
        <row r="3562">
          <cell r="H3562" t="str">
            <v>NotSelf</v>
          </cell>
        </row>
        <row r="3563">
          <cell r="H3563" t="str">
            <v>NotSelf</v>
          </cell>
        </row>
        <row r="3564">
          <cell r="H3564" t="str">
            <v>NotSelf</v>
          </cell>
        </row>
        <row r="3565">
          <cell r="H3565" t="str">
            <v>NotSelf</v>
          </cell>
        </row>
        <row r="3566">
          <cell r="H3566" t="str">
            <v>NotSelf</v>
          </cell>
        </row>
        <row r="3567">
          <cell r="H3567" t="str">
            <v>NotSelf</v>
          </cell>
        </row>
        <row r="3568">
          <cell r="H3568" t="str">
            <v>NotSelf</v>
          </cell>
        </row>
        <row r="3569">
          <cell r="H3569" t="str">
            <v>NotSelf</v>
          </cell>
        </row>
        <row r="3570">
          <cell r="H3570" t="str">
            <v>NotSelf</v>
          </cell>
        </row>
        <row r="3571">
          <cell r="H3571" t="str">
            <v>NotSelf</v>
          </cell>
        </row>
        <row r="3572">
          <cell r="H3572" t="str">
            <v>NotSelf</v>
          </cell>
        </row>
        <row r="3573">
          <cell r="H3573" t="str">
            <v>NotSelf</v>
          </cell>
        </row>
        <row r="3574">
          <cell r="H3574" t="str">
            <v>NotSelf</v>
          </cell>
        </row>
        <row r="3575">
          <cell r="H3575" t="str">
            <v>NotSelf</v>
          </cell>
        </row>
        <row r="3576">
          <cell r="H3576" t="str">
            <v>NotSelf</v>
          </cell>
        </row>
        <row r="3577">
          <cell r="H3577" t="str">
            <v>NotSelf</v>
          </cell>
        </row>
        <row r="3578">
          <cell r="H3578" t="str">
            <v>NotSelf</v>
          </cell>
        </row>
        <row r="3579">
          <cell r="H3579" t="str">
            <v>NotSelf</v>
          </cell>
        </row>
        <row r="3580">
          <cell r="H3580" t="str">
            <v>NotSelf</v>
          </cell>
        </row>
        <row r="3581">
          <cell r="H3581" t="str">
            <v>NotSelf</v>
          </cell>
        </row>
        <row r="3582">
          <cell r="H3582" t="str">
            <v>NotSelf</v>
          </cell>
        </row>
        <row r="3583">
          <cell r="H3583" t="str">
            <v>NotSelf</v>
          </cell>
        </row>
        <row r="3584">
          <cell r="H3584" t="str">
            <v>NotSelf</v>
          </cell>
        </row>
        <row r="3585">
          <cell r="H3585" t="str">
            <v>NotSelf</v>
          </cell>
        </row>
        <row r="3586">
          <cell r="H3586" t="str">
            <v>NotSelf</v>
          </cell>
        </row>
        <row r="3587">
          <cell r="H3587" t="str">
            <v>NotSelf</v>
          </cell>
        </row>
        <row r="3588">
          <cell r="H3588" t="str">
            <v>NotSelf</v>
          </cell>
        </row>
        <row r="3589">
          <cell r="H3589" t="str">
            <v>NotSelf</v>
          </cell>
        </row>
        <row r="3590">
          <cell r="H3590" t="str">
            <v>NotSelf</v>
          </cell>
        </row>
        <row r="3591">
          <cell r="H3591" t="str">
            <v>NotSelf</v>
          </cell>
        </row>
        <row r="3592">
          <cell r="H3592" t="str">
            <v>NotSelf</v>
          </cell>
        </row>
        <row r="3593">
          <cell r="H3593" t="str">
            <v>NotSelf</v>
          </cell>
        </row>
        <row r="3594">
          <cell r="H3594" t="str">
            <v>NotSelf</v>
          </cell>
        </row>
        <row r="3595">
          <cell r="H3595" t="str">
            <v>NotSelf</v>
          </cell>
        </row>
        <row r="3596">
          <cell r="H3596" t="str">
            <v>NotSelf</v>
          </cell>
        </row>
        <row r="3597">
          <cell r="H3597" t="str">
            <v>NotSelf</v>
          </cell>
        </row>
        <row r="3598">
          <cell r="H3598" t="str">
            <v>NotSelf</v>
          </cell>
        </row>
        <row r="3599">
          <cell r="H3599" t="str">
            <v>NotSelf</v>
          </cell>
        </row>
        <row r="3600">
          <cell r="H3600" t="str">
            <v>NotSelf</v>
          </cell>
        </row>
        <row r="3601">
          <cell r="H3601" t="str">
            <v>NotSelf</v>
          </cell>
        </row>
        <row r="3602">
          <cell r="H3602" t="str">
            <v>NotSelf</v>
          </cell>
        </row>
        <row r="3603">
          <cell r="H3603" t="str">
            <v>NotSelf</v>
          </cell>
        </row>
        <row r="3604">
          <cell r="H3604" t="str">
            <v>NotSelf</v>
          </cell>
        </row>
        <row r="3605">
          <cell r="H3605" t="str">
            <v>NotSelf</v>
          </cell>
        </row>
        <row r="3606">
          <cell r="H3606" t="str">
            <v>NotSelf</v>
          </cell>
        </row>
        <row r="3607">
          <cell r="H3607" t="str">
            <v>NotSelf</v>
          </cell>
        </row>
        <row r="3608">
          <cell r="H3608" t="str">
            <v>NotSelf</v>
          </cell>
        </row>
        <row r="3609">
          <cell r="H3609" t="str">
            <v>NotSelf</v>
          </cell>
        </row>
        <row r="3610">
          <cell r="H3610" t="str">
            <v>NotSelf</v>
          </cell>
        </row>
        <row r="3611">
          <cell r="H3611" t="str">
            <v>NotSelf</v>
          </cell>
        </row>
        <row r="3612">
          <cell r="H3612" t="str">
            <v>NotSelf</v>
          </cell>
        </row>
        <row r="3613">
          <cell r="H3613" t="str">
            <v>NotSelf</v>
          </cell>
        </row>
        <row r="3614">
          <cell r="H3614" t="str">
            <v>NotSelf</v>
          </cell>
        </row>
        <row r="3615">
          <cell r="H3615" t="str">
            <v>NotSelf</v>
          </cell>
        </row>
        <row r="3616">
          <cell r="H3616" t="str">
            <v>NotSelf</v>
          </cell>
        </row>
        <row r="3617">
          <cell r="H3617" t="str">
            <v>NotSelf</v>
          </cell>
        </row>
        <row r="3618">
          <cell r="H3618" t="str">
            <v>NotSelf</v>
          </cell>
        </row>
        <row r="3619">
          <cell r="H3619" t="str">
            <v>NotSelf</v>
          </cell>
        </row>
        <row r="3620">
          <cell r="H3620" t="str">
            <v>NotSelf</v>
          </cell>
        </row>
        <row r="3621">
          <cell r="H3621" t="str">
            <v>NotSelf</v>
          </cell>
        </row>
        <row r="3622">
          <cell r="H3622" t="str">
            <v>NotSelf</v>
          </cell>
        </row>
        <row r="3623">
          <cell r="H3623" t="str">
            <v>NotSelf</v>
          </cell>
        </row>
        <row r="3624">
          <cell r="H3624" t="str">
            <v>NotSelf</v>
          </cell>
        </row>
        <row r="3625">
          <cell r="H3625" t="str">
            <v>NotSelf</v>
          </cell>
        </row>
        <row r="3626">
          <cell r="H3626" t="str">
            <v>NotSelf</v>
          </cell>
        </row>
        <row r="3627">
          <cell r="H3627" t="str">
            <v>NotSelf</v>
          </cell>
        </row>
        <row r="3628">
          <cell r="H3628" t="str">
            <v>NotSelf</v>
          </cell>
        </row>
        <row r="3629">
          <cell r="H3629" t="str">
            <v>NotSelf</v>
          </cell>
        </row>
        <row r="3630">
          <cell r="H3630" t="str">
            <v>NotSelf</v>
          </cell>
        </row>
        <row r="3631">
          <cell r="H3631" t="str">
            <v>NotSelf</v>
          </cell>
        </row>
        <row r="3632">
          <cell r="H3632" t="str">
            <v>NotSelf</v>
          </cell>
        </row>
        <row r="3633">
          <cell r="H3633" t="str">
            <v>NotSelf</v>
          </cell>
        </row>
        <row r="3634">
          <cell r="H3634" t="str">
            <v>NotSelf</v>
          </cell>
        </row>
        <row r="3635">
          <cell r="H3635" t="str">
            <v>NotSelf</v>
          </cell>
        </row>
        <row r="3636">
          <cell r="H3636" t="str">
            <v>NotSelf</v>
          </cell>
        </row>
        <row r="3637">
          <cell r="H3637" t="str">
            <v>NotSelf</v>
          </cell>
        </row>
        <row r="3638">
          <cell r="H3638" t="str">
            <v>NotSelf</v>
          </cell>
        </row>
        <row r="3639">
          <cell r="H3639" t="str">
            <v>NotSelf</v>
          </cell>
        </row>
        <row r="3640">
          <cell r="H3640" t="str">
            <v>NotSelf</v>
          </cell>
        </row>
        <row r="3641">
          <cell r="H3641" t="str">
            <v>NotSelf</v>
          </cell>
        </row>
        <row r="3642">
          <cell r="H3642" t="str">
            <v>NotSelf</v>
          </cell>
        </row>
        <row r="3643">
          <cell r="H3643" t="str">
            <v>NotSelf</v>
          </cell>
        </row>
        <row r="3644">
          <cell r="H3644" t="str">
            <v>NotSelf</v>
          </cell>
        </row>
        <row r="3645">
          <cell r="H3645" t="str">
            <v>NotSelf</v>
          </cell>
        </row>
        <row r="3646">
          <cell r="H3646" t="str">
            <v>NotSelf</v>
          </cell>
        </row>
        <row r="3647">
          <cell r="H3647" t="str">
            <v>NotSelf</v>
          </cell>
        </row>
        <row r="3648">
          <cell r="H3648" t="str">
            <v>NotSelf</v>
          </cell>
        </row>
        <row r="3649">
          <cell r="H3649" t="str">
            <v>NotSelf</v>
          </cell>
        </row>
        <row r="3650">
          <cell r="H3650" t="str">
            <v>NotSelf</v>
          </cell>
        </row>
        <row r="3651">
          <cell r="H3651" t="str">
            <v>NotSelf</v>
          </cell>
        </row>
        <row r="3652">
          <cell r="H3652" t="str">
            <v>NotSelf</v>
          </cell>
        </row>
        <row r="3653">
          <cell r="H3653" t="str">
            <v>NotSelf</v>
          </cell>
        </row>
        <row r="3654">
          <cell r="H3654" t="str">
            <v>NotSelf</v>
          </cell>
        </row>
        <row r="3655">
          <cell r="H3655" t="str">
            <v>NotSelf</v>
          </cell>
        </row>
        <row r="3656">
          <cell r="H3656" t="str">
            <v>NotSelf</v>
          </cell>
        </row>
        <row r="3657">
          <cell r="H3657" t="str">
            <v>NotSelf</v>
          </cell>
        </row>
        <row r="3658">
          <cell r="H3658" t="str">
            <v>NotSelf</v>
          </cell>
        </row>
        <row r="3659">
          <cell r="H3659" t="str">
            <v>NotSelf</v>
          </cell>
        </row>
        <row r="3660">
          <cell r="H3660" t="str">
            <v>NotSelf</v>
          </cell>
        </row>
        <row r="3661">
          <cell r="H3661" t="str">
            <v>NotSelf</v>
          </cell>
        </row>
        <row r="3662">
          <cell r="H3662" t="str">
            <v>NotSelf</v>
          </cell>
        </row>
        <row r="3663">
          <cell r="H3663" t="str">
            <v>NotSelf</v>
          </cell>
        </row>
        <row r="3664">
          <cell r="H3664" t="str">
            <v>NotSelf</v>
          </cell>
        </row>
        <row r="3665">
          <cell r="H3665" t="str">
            <v>NotSelf</v>
          </cell>
        </row>
        <row r="3666">
          <cell r="H3666" t="str">
            <v>NotSelf</v>
          </cell>
        </row>
        <row r="3667">
          <cell r="H3667" t="str">
            <v>NotSelf</v>
          </cell>
        </row>
        <row r="3668">
          <cell r="H3668" t="str">
            <v>NotSelf</v>
          </cell>
        </row>
        <row r="3669">
          <cell r="H3669" t="str">
            <v>NotSelf</v>
          </cell>
        </row>
        <row r="3670">
          <cell r="H3670" t="str">
            <v>NotSelf</v>
          </cell>
        </row>
        <row r="3671">
          <cell r="H3671" t="str">
            <v>NotSelf</v>
          </cell>
        </row>
        <row r="3672">
          <cell r="H3672" t="str">
            <v>NotSelf</v>
          </cell>
        </row>
        <row r="3673">
          <cell r="H3673" t="str">
            <v>NotSelf</v>
          </cell>
        </row>
        <row r="3674">
          <cell r="H3674" t="str">
            <v>NotSelf</v>
          </cell>
        </row>
        <row r="3675">
          <cell r="H3675" t="str">
            <v>NotSelf</v>
          </cell>
        </row>
        <row r="3676">
          <cell r="H3676" t="str">
            <v>NotSelf</v>
          </cell>
        </row>
        <row r="3677">
          <cell r="H3677" t="str">
            <v>NotSelf</v>
          </cell>
        </row>
        <row r="3678">
          <cell r="H3678" t="str">
            <v>NotSelf</v>
          </cell>
        </row>
        <row r="3679">
          <cell r="H3679" t="str">
            <v>NotSelf</v>
          </cell>
        </row>
        <row r="3680">
          <cell r="H3680" t="str">
            <v>NotSelf</v>
          </cell>
        </row>
        <row r="3681">
          <cell r="H3681" t="str">
            <v>NotSelf</v>
          </cell>
        </row>
        <row r="3682">
          <cell r="H3682" t="str">
            <v>NotSelf</v>
          </cell>
        </row>
        <row r="3683">
          <cell r="H3683" t="str">
            <v>NotSelf</v>
          </cell>
        </row>
        <row r="3684">
          <cell r="H3684" t="str">
            <v>NotSelf</v>
          </cell>
        </row>
        <row r="3685">
          <cell r="H3685" t="str">
            <v>NotSelf</v>
          </cell>
        </row>
        <row r="3686">
          <cell r="H3686" t="str">
            <v>NotSelf</v>
          </cell>
        </row>
        <row r="3687">
          <cell r="H3687" t="str">
            <v>NotSelf</v>
          </cell>
        </row>
        <row r="3688">
          <cell r="H3688" t="str">
            <v>NotSelf</v>
          </cell>
        </row>
        <row r="3689">
          <cell r="H3689" t="str">
            <v>NotSelf</v>
          </cell>
        </row>
        <row r="3690">
          <cell r="H3690" t="str">
            <v>NotSelf</v>
          </cell>
        </row>
        <row r="3691">
          <cell r="H3691" t="str">
            <v>NotSelf</v>
          </cell>
        </row>
        <row r="3692">
          <cell r="H3692" t="str">
            <v>NotSelf</v>
          </cell>
        </row>
        <row r="3693">
          <cell r="H3693" t="str">
            <v>NotSelf</v>
          </cell>
        </row>
        <row r="3694">
          <cell r="H3694" t="str">
            <v>NotSelf</v>
          </cell>
        </row>
        <row r="3695">
          <cell r="H3695" t="str">
            <v>NotSelf</v>
          </cell>
        </row>
        <row r="3696">
          <cell r="H3696" t="str">
            <v>NotSelf</v>
          </cell>
        </row>
        <row r="3697">
          <cell r="H3697" t="str">
            <v>NotSelf</v>
          </cell>
        </row>
        <row r="3698">
          <cell r="H3698" t="str">
            <v>NotSelf</v>
          </cell>
        </row>
        <row r="3699">
          <cell r="H3699" t="str">
            <v>NotSelf</v>
          </cell>
        </row>
        <row r="3700">
          <cell r="H3700" t="str">
            <v>NotSelf</v>
          </cell>
        </row>
        <row r="3701">
          <cell r="H3701" t="str">
            <v>NotSelf</v>
          </cell>
        </row>
        <row r="3702">
          <cell r="H3702" t="str">
            <v>NotSelf</v>
          </cell>
        </row>
        <row r="3703">
          <cell r="H3703" t="str">
            <v>NotSelf</v>
          </cell>
        </row>
        <row r="3704">
          <cell r="H3704" t="str">
            <v>NotSelf</v>
          </cell>
        </row>
        <row r="3705">
          <cell r="H3705" t="str">
            <v>NotSelf</v>
          </cell>
        </row>
        <row r="3706">
          <cell r="H3706" t="str">
            <v>NotSelf</v>
          </cell>
        </row>
        <row r="3707">
          <cell r="H3707" t="str">
            <v>NotSelf</v>
          </cell>
        </row>
        <row r="3708">
          <cell r="H3708" t="str">
            <v>NotSelf</v>
          </cell>
        </row>
        <row r="3709">
          <cell r="H3709" t="str">
            <v>NotSelf</v>
          </cell>
        </row>
        <row r="3710">
          <cell r="H3710" t="str">
            <v>NotSelf</v>
          </cell>
        </row>
        <row r="3711">
          <cell r="H3711" t="str">
            <v>NotSelf</v>
          </cell>
        </row>
        <row r="3712">
          <cell r="H3712" t="str">
            <v>NotSelf</v>
          </cell>
        </row>
        <row r="3713">
          <cell r="H3713" t="str">
            <v>NotSelf</v>
          </cell>
        </row>
        <row r="3714">
          <cell r="H3714" t="str">
            <v>NotSelf</v>
          </cell>
        </row>
        <row r="3715">
          <cell r="H3715" t="str">
            <v>NotSelf</v>
          </cell>
        </row>
        <row r="3716">
          <cell r="H3716" t="str">
            <v>NotSelf</v>
          </cell>
        </row>
        <row r="3717">
          <cell r="H3717" t="str">
            <v>NotSelf</v>
          </cell>
        </row>
        <row r="3718">
          <cell r="H3718" t="str">
            <v>NotSelf</v>
          </cell>
        </row>
        <row r="3719">
          <cell r="H3719" t="str">
            <v>NotSelf</v>
          </cell>
        </row>
        <row r="3720">
          <cell r="H3720" t="str">
            <v>NotSelf</v>
          </cell>
        </row>
        <row r="3721">
          <cell r="H3721" t="str">
            <v>NotSelf</v>
          </cell>
        </row>
        <row r="3722">
          <cell r="H3722" t="str">
            <v>NotSelf</v>
          </cell>
        </row>
        <row r="3723">
          <cell r="H3723" t="str">
            <v>NotSelf</v>
          </cell>
        </row>
        <row r="3724">
          <cell r="H3724" t="str">
            <v>NotSelf</v>
          </cell>
        </row>
        <row r="3725">
          <cell r="H3725" t="str">
            <v>NotSelf</v>
          </cell>
        </row>
        <row r="3726">
          <cell r="H3726" t="str">
            <v>NotSelf</v>
          </cell>
        </row>
        <row r="3727">
          <cell r="H3727" t="str">
            <v>NotSelf</v>
          </cell>
        </row>
        <row r="3728">
          <cell r="H3728" t="str">
            <v>NotSelf</v>
          </cell>
        </row>
        <row r="3729">
          <cell r="H3729" t="str">
            <v>NotSelf</v>
          </cell>
        </row>
        <row r="3730">
          <cell r="H3730" t="str">
            <v>NotSelf</v>
          </cell>
        </row>
        <row r="3731">
          <cell r="H3731" t="str">
            <v>NotSelf</v>
          </cell>
        </row>
        <row r="3732">
          <cell r="H3732" t="str">
            <v>NotSelf</v>
          </cell>
        </row>
        <row r="3733">
          <cell r="H3733" t="str">
            <v>NotSelf</v>
          </cell>
        </row>
        <row r="3734">
          <cell r="H3734" t="str">
            <v>NotSelf</v>
          </cell>
        </row>
        <row r="3735">
          <cell r="H3735" t="str">
            <v>NotSelf</v>
          </cell>
        </row>
        <row r="3736">
          <cell r="H3736" t="str">
            <v>NotSelf</v>
          </cell>
        </row>
        <row r="3737">
          <cell r="H3737" t="str">
            <v>NotSelf</v>
          </cell>
        </row>
        <row r="3738">
          <cell r="H3738" t="str">
            <v>NotSelf</v>
          </cell>
        </row>
        <row r="3739">
          <cell r="H3739" t="str">
            <v>NotSelf</v>
          </cell>
        </row>
        <row r="3740">
          <cell r="H3740" t="str">
            <v>NotSelf</v>
          </cell>
        </row>
        <row r="3741">
          <cell r="H3741" t="str">
            <v>NotSelf</v>
          </cell>
        </row>
        <row r="3742">
          <cell r="H3742" t="str">
            <v>NotSelf</v>
          </cell>
        </row>
        <row r="3743">
          <cell r="H3743" t="str">
            <v>NotSelf</v>
          </cell>
        </row>
        <row r="3744">
          <cell r="H3744" t="str">
            <v>NotSelf</v>
          </cell>
        </row>
        <row r="3745">
          <cell r="H3745" t="str">
            <v>NotSelf</v>
          </cell>
        </row>
        <row r="3746">
          <cell r="H3746" t="str">
            <v>NotSelf</v>
          </cell>
        </row>
        <row r="3747">
          <cell r="H3747" t="str">
            <v>NotSelf</v>
          </cell>
        </row>
        <row r="3748">
          <cell r="H3748" t="str">
            <v>NotSelf</v>
          </cell>
        </row>
        <row r="3749">
          <cell r="H3749" t="str">
            <v>NotSelf</v>
          </cell>
        </row>
        <row r="3750">
          <cell r="H3750" t="str">
            <v>NotSelf</v>
          </cell>
        </row>
        <row r="3751">
          <cell r="H3751" t="str">
            <v>NotSelf</v>
          </cell>
        </row>
        <row r="3752">
          <cell r="H3752" t="str">
            <v>NotSelf</v>
          </cell>
        </row>
        <row r="3753">
          <cell r="H3753" t="str">
            <v>NotSelf</v>
          </cell>
        </row>
        <row r="3754">
          <cell r="H3754" t="str">
            <v>NotSelf</v>
          </cell>
        </row>
        <row r="3755">
          <cell r="H3755" t="str">
            <v>NotSelf</v>
          </cell>
        </row>
        <row r="3756">
          <cell r="H3756" t="str">
            <v>NotSelf</v>
          </cell>
        </row>
        <row r="3757">
          <cell r="H3757" t="str">
            <v>NotSelf</v>
          </cell>
        </row>
        <row r="3758">
          <cell r="H3758" t="str">
            <v>NotSelf</v>
          </cell>
        </row>
        <row r="3759">
          <cell r="H3759" t="str">
            <v>NotSelf</v>
          </cell>
        </row>
        <row r="3760">
          <cell r="H3760" t="str">
            <v>NotSelf</v>
          </cell>
        </row>
        <row r="3761">
          <cell r="H3761" t="str">
            <v>NotSelf</v>
          </cell>
        </row>
        <row r="3762">
          <cell r="H3762" t="str">
            <v>NotSelf</v>
          </cell>
        </row>
        <row r="3763">
          <cell r="H3763" t="str">
            <v>NotSelf</v>
          </cell>
        </row>
        <row r="3764">
          <cell r="H3764" t="str">
            <v>NotSelf</v>
          </cell>
        </row>
        <row r="3765">
          <cell r="H3765" t="str">
            <v>NotSelf</v>
          </cell>
        </row>
        <row r="3766">
          <cell r="H3766" t="str">
            <v>NotSelf</v>
          </cell>
        </row>
        <row r="3767">
          <cell r="H3767" t="str">
            <v>NotSelf</v>
          </cell>
        </row>
        <row r="3768">
          <cell r="H3768" t="str">
            <v>NotSelf</v>
          </cell>
        </row>
        <row r="3769">
          <cell r="H3769" t="str">
            <v>NotSelf</v>
          </cell>
        </row>
        <row r="3770">
          <cell r="H3770" t="str">
            <v>NotSelf</v>
          </cell>
        </row>
        <row r="3771">
          <cell r="H3771" t="str">
            <v>NotSelf</v>
          </cell>
        </row>
        <row r="3772">
          <cell r="H3772" t="str">
            <v>NotSelf</v>
          </cell>
        </row>
        <row r="3773">
          <cell r="H3773" t="str">
            <v>NotSelf</v>
          </cell>
        </row>
        <row r="3774">
          <cell r="H3774" t="str">
            <v>NotSelf</v>
          </cell>
        </row>
        <row r="3775">
          <cell r="H3775" t="str">
            <v>NotSelf</v>
          </cell>
        </row>
        <row r="3776">
          <cell r="H3776" t="str">
            <v>NotSelf</v>
          </cell>
        </row>
        <row r="3777">
          <cell r="H3777" t="str">
            <v>NotSelf</v>
          </cell>
        </row>
        <row r="3778">
          <cell r="H3778" t="str">
            <v>NotSelf</v>
          </cell>
        </row>
        <row r="3779">
          <cell r="H3779" t="str">
            <v>NotSelf</v>
          </cell>
        </row>
        <row r="3780">
          <cell r="H3780" t="str">
            <v>NotSelf</v>
          </cell>
        </row>
        <row r="3781">
          <cell r="H3781" t="str">
            <v>NotSelf</v>
          </cell>
        </row>
        <row r="3782">
          <cell r="H3782" t="str">
            <v>NotSelf</v>
          </cell>
        </row>
        <row r="3783">
          <cell r="H3783" t="str">
            <v>NotSelf</v>
          </cell>
        </row>
        <row r="3784">
          <cell r="H3784" t="str">
            <v>NotSelf</v>
          </cell>
        </row>
        <row r="3785">
          <cell r="H3785" t="str">
            <v>NotSelf</v>
          </cell>
        </row>
        <row r="3786">
          <cell r="H3786" t="str">
            <v>NotSelf</v>
          </cell>
        </row>
        <row r="3787">
          <cell r="H3787" t="str">
            <v>NotSelf</v>
          </cell>
        </row>
        <row r="3788">
          <cell r="H3788" t="str">
            <v>NotSelf</v>
          </cell>
        </row>
        <row r="3789">
          <cell r="H3789" t="str">
            <v>NotSelf</v>
          </cell>
        </row>
        <row r="3790">
          <cell r="H3790" t="str">
            <v>NotSelf</v>
          </cell>
        </row>
        <row r="3791">
          <cell r="H3791" t="str">
            <v>NotSelf</v>
          </cell>
        </row>
        <row r="3792">
          <cell r="H3792" t="str">
            <v>NotSelf</v>
          </cell>
        </row>
        <row r="3793">
          <cell r="H3793" t="str">
            <v>NotSelf</v>
          </cell>
        </row>
        <row r="3794">
          <cell r="H3794" t="str">
            <v>NotSelf</v>
          </cell>
        </row>
        <row r="3795">
          <cell r="H3795" t="str">
            <v>NotSelf</v>
          </cell>
        </row>
        <row r="3796">
          <cell r="H3796" t="str">
            <v>NotSelf</v>
          </cell>
        </row>
        <row r="3797">
          <cell r="H3797" t="str">
            <v>NotSelf</v>
          </cell>
        </row>
        <row r="3798">
          <cell r="H3798" t="str">
            <v>NotSelf</v>
          </cell>
        </row>
        <row r="3799">
          <cell r="H3799" t="str">
            <v>NotSelf</v>
          </cell>
        </row>
        <row r="3800">
          <cell r="H3800" t="str">
            <v>NotSelf</v>
          </cell>
        </row>
        <row r="3801">
          <cell r="H3801" t="str">
            <v>NotSelf</v>
          </cell>
        </row>
        <row r="3802">
          <cell r="H3802" t="str">
            <v>NotSelf</v>
          </cell>
        </row>
        <row r="3803">
          <cell r="H3803" t="str">
            <v>NotSelf</v>
          </cell>
        </row>
        <row r="3804">
          <cell r="H3804" t="str">
            <v>NotSelf</v>
          </cell>
        </row>
        <row r="3805">
          <cell r="H3805" t="str">
            <v>NotSelf</v>
          </cell>
        </row>
        <row r="3806">
          <cell r="H3806" t="str">
            <v>NotSelf</v>
          </cell>
        </row>
        <row r="3807">
          <cell r="H3807" t="str">
            <v>NotSelf</v>
          </cell>
        </row>
        <row r="3808">
          <cell r="H3808" t="str">
            <v>NotSelf</v>
          </cell>
        </row>
        <row r="3809">
          <cell r="H3809" t="str">
            <v>NotSelf</v>
          </cell>
        </row>
        <row r="3810">
          <cell r="H3810" t="str">
            <v>NotSelf</v>
          </cell>
        </row>
        <row r="3811">
          <cell r="H3811" t="str">
            <v>NotSelf</v>
          </cell>
        </row>
        <row r="3812">
          <cell r="H3812" t="str">
            <v>NotSelf</v>
          </cell>
        </row>
        <row r="3813">
          <cell r="H3813" t="str">
            <v>NotSelf</v>
          </cell>
        </row>
        <row r="3814">
          <cell r="H3814" t="str">
            <v>NotSelf</v>
          </cell>
        </row>
        <row r="3815">
          <cell r="H3815" t="str">
            <v>NotSelf</v>
          </cell>
        </row>
        <row r="3816">
          <cell r="H3816" t="str">
            <v>NotSelf</v>
          </cell>
        </row>
        <row r="3817">
          <cell r="H3817" t="str">
            <v>NotSelf</v>
          </cell>
        </row>
        <row r="3818">
          <cell r="H3818" t="str">
            <v>NotSelf</v>
          </cell>
        </row>
        <row r="3819">
          <cell r="H3819" t="str">
            <v>NotSelf</v>
          </cell>
        </row>
        <row r="3820">
          <cell r="H3820" t="str">
            <v>NotSelf</v>
          </cell>
        </row>
        <row r="3821">
          <cell r="H3821" t="str">
            <v>NotSelf</v>
          </cell>
        </row>
        <row r="3822">
          <cell r="H3822" t="str">
            <v>NotSelf</v>
          </cell>
        </row>
        <row r="3823">
          <cell r="H3823" t="str">
            <v>NotSelf</v>
          </cell>
        </row>
        <row r="3824">
          <cell r="H3824" t="str">
            <v>NotSelf</v>
          </cell>
        </row>
        <row r="3825">
          <cell r="H3825" t="str">
            <v>NotSelf</v>
          </cell>
        </row>
        <row r="3826">
          <cell r="H3826" t="str">
            <v>NotSelf</v>
          </cell>
        </row>
        <row r="3827">
          <cell r="H3827" t="str">
            <v>NotSelf</v>
          </cell>
        </row>
        <row r="3828">
          <cell r="H3828" t="str">
            <v>NotSelf</v>
          </cell>
        </row>
        <row r="3829">
          <cell r="H3829" t="str">
            <v>NotSelf</v>
          </cell>
        </row>
        <row r="3830">
          <cell r="H3830" t="str">
            <v>NotSelf</v>
          </cell>
        </row>
        <row r="3831">
          <cell r="H3831" t="str">
            <v>NotSelf</v>
          </cell>
        </row>
        <row r="3832">
          <cell r="H3832" t="str">
            <v>NotSelf</v>
          </cell>
        </row>
        <row r="3833">
          <cell r="H3833" t="str">
            <v>NotSelf</v>
          </cell>
        </row>
        <row r="3834">
          <cell r="H3834" t="str">
            <v>NotSelf</v>
          </cell>
        </row>
        <row r="3835">
          <cell r="H3835" t="str">
            <v>NotSelf</v>
          </cell>
        </row>
        <row r="3836">
          <cell r="H3836" t="str">
            <v>NotSelf</v>
          </cell>
        </row>
        <row r="3837">
          <cell r="H3837" t="str">
            <v>NotSelf</v>
          </cell>
        </row>
        <row r="3838">
          <cell r="H3838" t="str">
            <v>NotSelf</v>
          </cell>
        </row>
        <row r="3839">
          <cell r="H3839" t="str">
            <v>NotSelf</v>
          </cell>
        </row>
        <row r="3840">
          <cell r="H3840" t="str">
            <v>NotSelf</v>
          </cell>
        </row>
        <row r="3841">
          <cell r="H3841" t="str">
            <v>NotSelf</v>
          </cell>
        </row>
        <row r="3842">
          <cell r="H3842" t="str">
            <v>NotSelf</v>
          </cell>
        </row>
        <row r="3843">
          <cell r="H3843" t="str">
            <v>NotSelf</v>
          </cell>
        </row>
        <row r="3844">
          <cell r="H3844" t="str">
            <v>NotSelf</v>
          </cell>
        </row>
        <row r="3845">
          <cell r="H3845" t="str">
            <v>NotSelf</v>
          </cell>
        </row>
        <row r="3846">
          <cell r="H3846" t="str">
            <v>NotSelf</v>
          </cell>
        </row>
        <row r="3847">
          <cell r="H3847" t="str">
            <v>NotSelf</v>
          </cell>
        </row>
        <row r="3848">
          <cell r="H3848" t="str">
            <v>NotSelf</v>
          </cell>
        </row>
        <row r="3849">
          <cell r="H3849" t="str">
            <v>NotSelf</v>
          </cell>
        </row>
        <row r="3850">
          <cell r="H3850" t="str">
            <v>NotSelf</v>
          </cell>
        </row>
        <row r="3851">
          <cell r="H3851" t="str">
            <v>NotSelf</v>
          </cell>
        </row>
        <row r="3852">
          <cell r="H3852" t="str">
            <v>NotSelf</v>
          </cell>
        </row>
        <row r="3853">
          <cell r="H3853" t="str">
            <v>NotSelf</v>
          </cell>
        </row>
        <row r="3854">
          <cell r="H3854" t="str">
            <v>NotSelf</v>
          </cell>
        </row>
        <row r="3855">
          <cell r="H3855" t="str">
            <v>NotSelf</v>
          </cell>
        </row>
        <row r="3856">
          <cell r="H3856" t="str">
            <v>NotSelf</v>
          </cell>
        </row>
        <row r="3857">
          <cell r="H3857" t="str">
            <v>NotSelf</v>
          </cell>
        </row>
        <row r="3858">
          <cell r="H3858" t="str">
            <v>NotSelf</v>
          </cell>
        </row>
        <row r="3859">
          <cell r="H3859" t="str">
            <v>NotSelf</v>
          </cell>
        </row>
        <row r="3860">
          <cell r="H3860" t="str">
            <v>NotSelf</v>
          </cell>
        </row>
        <row r="3861">
          <cell r="H3861" t="str">
            <v>NotSelf</v>
          </cell>
        </row>
        <row r="3862">
          <cell r="H3862" t="str">
            <v>NotSelf</v>
          </cell>
        </row>
        <row r="3863">
          <cell r="H3863" t="str">
            <v>NotSelf</v>
          </cell>
        </row>
        <row r="3864">
          <cell r="H3864" t="str">
            <v>NotSelf</v>
          </cell>
        </row>
        <row r="3865">
          <cell r="H3865" t="str">
            <v>NotSelf</v>
          </cell>
        </row>
        <row r="3866">
          <cell r="H3866" t="str">
            <v>NotSelf</v>
          </cell>
        </row>
        <row r="3867">
          <cell r="H3867" t="str">
            <v>NotSelf</v>
          </cell>
        </row>
        <row r="3868">
          <cell r="H3868" t="str">
            <v>NotSelf</v>
          </cell>
        </row>
        <row r="3869">
          <cell r="H3869" t="str">
            <v>NotSelf</v>
          </cell>
        </row>
        <row r="3870">
          <cell r="H3870" t="str">
            <v>NotSelf</v>
          </cell>
        </row>
        <row r="3871">
          <cell r="H3871" t="str">
            <v>NotSelf</v>
          </cell>
        </row>
        <row r="3872">
          <cell r="H3872" t="str">
            <v>NotSelf</v>
          </cell>
        </row>
        <row r="3873">
          <cell r="H3873" t="str">
            <v>NotSelf</v>
          </cell>
        </row>
        <row r="3874">
          <cell r="H3874" t="str">
            <v>NotSelf</v>
          </cell>
        </row>
        <row r="3875">
          <cell r="H3875" t="str">
            <v>NotSelf</v>
          </cell>
        </row>
        <row r="3876">
          <cell r="H3876" t="str">
            <v>NotSelf</v>
          </cell>
        </row>
        <row r="3877">
          <cell r="H3877" t="str">
            <v>NotSelf</v>
          </cell>
        </row>
        <row r="3878">
          <cell r="H3878" t="str">
            <v>NotSelf</v>
          </cell>
        </row>
        <row r="3879">
          <cell r="H3879" t="str">
            <v>NotSelf</v>
          </cell>
        </row>
        <row r="3880">
          <cell r="H3880" t="str">
            <v>NotSelf</v>
          </cell>
        </row>
        <row r="3881">
          <cell r="H3881" t="str">
            <v>NotSelf</v>
          </cell>
        </row>
        <row r="3882">
          <cell r="H3882" t="str">
            <v>NotSelf</v>
          </cell>
        </row>
        <row r="3883">
          <cell r="H3883" t="str">
            <v>NotSelf</v>
          </cell>
        </row>
        <row r="3884">
          <cell r="H3884" t="str">
            <v>NotSelf</v>
          </cell>
        </row>
        <row r="3885">
          <cell r="H3885" t="str">
            <v>NotSelf</v>
          </cell>
        </row>
        <row r="3886">
          <cell r="H3886" t="str">
            <v>NotSelf</v>
          </cell>
        </row>
        <row r="3887">
          <cell r="H3887" t="str">
            <v>NotSelf</v>
          </cell>
        </row>
        <row r="3888">
          <cell r="H3888" t="str">
            <v>NotSelf</v>
          </cell>
        </row>
        <row r="3889">
          <cell r="H3889" t="str">
            <v>NotSelf</v>
          </cell>
        </row>
        <row r="3890">
          <cell r="H3890" t="str">
            <v>NotSelf</v>
          </cell>
        </row>
        <row r="3891">
          <cell r="H3891" t="str">
            <v>NotSelf</v>
          </cell>
        </row>
        <row r="3892">
          <cell r="H3892" t="str">
            <v>NotSelf</v>
          </cell>
        </row>
        <row r="3893">
          <cell r="H3893" t="str">
            <v>NotSelf</v>
          </cell>
        </row>
        <row r="3894">
          <cell r="H3894" t="str">
            <v>NotSelf</v>
          </cell>
        </row>
        <row r="3895">
          <cell r="H3895" t="str">
            <v>NotSelf</v>
          </cell>
        </row>
        <row r="3896">
          <cell r="H3896" t="str">
            <v>NotSelf</v>
          </cell>
        </row>
        <row r="3897">
          <cell r="H3897" t="str">
            <v>NotSelf</v>
          </cell>
        </row>
        <row r="3898">
          <cell r="H3898" t="str">
            <v>NotSelf</v>
          </cell>
        </row>
        <row r="3899">
          <cell r="H3899" t="str">
            <v>NotSelf</v>
          </cell>
        </row>
        <row r="3900">
          <cell r="H3900" t="str">
            <v>NotSelf</v>
          </cell>
        </row>
        <row r="3901">
          <cell r="H3901" t="str">
            <v>NotSelf</v>
          </cell>
        </row>
        <row r="3902">
          <cell r="H3902" t="str">
            <v>NotSelf</v>
          </cell>
        </row>
        <row r="3903">
          <cell r="H3903" t="str">
            <v>NotSelf</v>
          </cell>
        </row>
        <row r="3904">
          <cell r="H3904" t="str">
            <v>NotSelf</v>
          </cell>
        </row>
        <row r="3905">
          <cell r="H3905" t="str">
            <v>NotSelf</v>
          </cell>
        </row>
        <row r="3906">
          <cell r="H3906" t="str">
            <v>NotSelf</v>
          </cell>
        </row>
        <row r="3907">
          <cell r="H3907" t="str">
            <v>NotSelf</v>
          </cell>
        </row>
        <row r="3908">
          <cell r="H3908" t="str">
            <v>NotSelf</v>
          </cell>
        </row>
        <row r="3909">
          <cell r="H3909" t="str">
            <v>NotSelf</v>
          </cell>
        </row>
        <row r="3910">
          <cell r="H3910" t="str">
            <v>NotSelf</v>
          </cell>
        </row>
        <row r="3911">
          <cell r="H3911" t="str">
            <v>NotSelf</v>
          </cell>
        </row>
        <row r="3912">
          <cell r="H3912" t="str">
            <v>NotSelf</v>
          </cell>
        </row>
        <row r="3913">
          <cell r="H3913" t="str">
            <v>NotSelf</v>
          </cell>
        </row>
        <row r="3914">
          <cell r="H3914" t="str">
            <v>NotSelf</v>
          </cell>
        </row>
        <row r="3915">
          <cell r="H3915" t="str">
            <v>NotSelf</v>
          </cell>
        </row>
        <row r="3916">
          <cell r="H3916" t="str">
            <v>NotSelf</v>
          </cell>
        </row>
        <row r="3917">
          <cell r="H3917" t="str">
            <v>NotSelf</v>
          </cell>
        </row>
        <row r="3918">
          <cell r="H3918" t="str">
            <v>NotSelf</v>
          </cell>
        </row>
        <row r="3919">
          <cell r="H3919" t="str">
            <v>NotSelf</v>
          </cell>
        </row>
        <row r="3920">
          <cell r="H3920" t="str">
            <v>NotSelf</v>
          </cell>
        </row>
        <row r="3921">
          <cell r="H3921" t="str">
            <v>NotSelf</v>
          </cell>
        </row>
        <row r="3922">
          <cell r="H3922" t="str">
            <v>NotSelf</v>
          </cell>
        </row>
        <row r="3923">
          <cell r="H3923" t="str">
            <v>NotSelf</v>
          </cell>
        </row>
        <row r="3924">
          <cell r="H3924" t="str">
            <v>NotSelf</v>
          </cell>
        </row>
        <row r="3925">
          <cell r="H3925" t="str">
            <v>NotSelf</v>
          </cell>
        </row>
        <row r="3926">
          <cell r="H3926" t="str">
            <v>NotSelf</v>
          </cell>
        </row>
        <row r="3927">
          <cell r="H3927" t="str">
            <v>NotSelf</v>
          </cell>
        </row>
        <row r="3928">
          <cell r="H3928" t="str">
            <v>NotSelf</v>
          </cell>
        </row>
        <row r="3929">
          <cell r="H3929" t="str">
            <v>NotSelf</v>
          </cell>
        </row>
        <row r="3930">
          <cell r="H3930" t="str">
            <v>NotSelf</v>
          </cell>
        </row>
        <row r="3931">
          <cell r="H3931" t="str">
            <v>NotSelf</v>
          </cell>
        </row>
        <row r="3932">
          <cell r="H3932" t="str">
            <v>NotSelf</v>
          </cell>
        </row>
        <row r="3933">
          <cell r="H3933" t="str">
            <v>NotSelf</v>
          </cell>
        </row>
        <row r="3934">
          <cell r="H3934" t="str">
            <v>NotSelf</v>
          </cell>
        </row>
        <row r="3935">
          <cell r="H3935" t="str">
            <v>NotSelf</v>
          </cell>
        </row>
        <row r="3936">
          <cell r="H3936" t="str">
            <v>NotSelf</v>
          </cell>
        </row>
        <row r="3937">
          <cell r="H3937" t="str">
            <v>NotSelf</v>
          </cell>
        </row>
        <row r="3938">
          <cell r="H3938" t="str">
            <v>NotSelf</v>
          </cell>
        </row>
        <row r="3939">
          <cell r="H3939" t="str">
            <v>NotSelf</v>
          </cell>
        </row>
        <row r="3940">
          <cell r="H3940" t="str">
            <v>NotSelf</v>
          </cell>
        </row>
        <row r="3941">
          <cell r="H3941" t="str">
            <v>NotSelf</v>
          </cell>
        </row>
        <row r="3942">
          <cell r="H3942" t="str">
            <v>NotSelf</v>
          </cell>
        </row>
        <row r="3943">
          <cell r="H3943" t="str">
            <v>NotSelf</v>
          </cell>
        </row>
        <row r="3944">
          <cell r="H3944" t="str">
            <v>NotSelf</v>
          </cell>
        </row>
        <row r="3945">
          <cell r="H3945" t="str">
            <v>NotSelf</v>
          </cell>
        </row>
        <row r="3946">
          <cell r="H3946" t="str">
            <v>NotSelf</v>
          </cell>
        </row>
        <row r="3947">
          <cell r="H3947" t="str">
            <v>NotSelf</v>
          </cell>
        </row>
        <row r="3948">
          <cell r="H3948" t="str">
            <v>NotSelf</v>
          </cell>
        </row>
        <row r="3949">
          <cell r="H3949" t="str">
            <v>NotSelf</v>
          </cell>
        </row>
        <row r="3950">
          <cell r="H3950" t="str">
            <v>NotSelf</v>
          </cell>
        </row>
        <row r="3951">
          <cell r="H3951" t="str">
            <v>NotSelf</v>
          </cell>
        </row>
        <row r="3952">
          <cell r="H3952" t="str">
            <v>NotSelf</v>
          </cell>
        </row>
        <row r="3953">
          <cell r="H3953" t="str">
            <v>NotSelf</v>
          </cell>
        </row>
        <row r="3954">
          <cell r="H3954" t="str">
            <v>NotSelf</v>
          </cell>
        </row>
        <row r="3955">
          <cell r="H3955" t="str">
            <v>NotSelf</v>
          </cell>
        </row>
        <row r="3956">
          <cell r="H3956" t="str">
            <v>NotSelf</v>
          </cell>
        </row>
        <row r="3957">
          <cell r="H3957" t="str">
            <v>NotSelf</v>
          </cell>
        </row>
        <row r="3958">
          <cell r="H3958" t="str">
            <v>NotSelf</v>
          </cell>
        </row>
        <row r="3959">
          <cell r="H3959" t="str">
            <v>NotSelf</v>
          </cell>
        </row>
        <row r="3960">
          <cell r="H3960" t="str">
            <v>NotSelf</v>
          </cell>
        </row>
        <row r="3961">
          <cell r="H3961" t="str">
            <v>NotSelf</v>
          </cell>
        </row>
        <row r="3962">
          <cell r="H3962" t="str">
            <v>NotSelf</v>
          </cell>
        </row>
        <row r="3963">
          <cell r="H3963" t="str">
            <v>NotSelf</v>
          </cell>
        </row>
        <row r="3964">
          <cell r="H3964" t="str">
            <v>NotSelf</v>
          </cell>
        </row>
        <row r="3965">
          <cell r="H3965" t="str">
            <v>NotSelf</v>
          </cell>
        </row>
        <row r="3966">
          <cell r="H3966" t="str">
            <v>NotSelf</v>
          </cell>
        </row>
        <row r="3967">
          <cell r="H3967" t="str">
            <v>NotSelf</v>
          </cell>
        </row>
        <row r="3968">
          <cell r="H3968" t="str">
            <v>NotSelf</v>
          </cell>
        </row>
        <row r="3969">
          <cell r="H3969" t="str">
            <v>NotSelf</v>
          </cell>
        </row>
        <row r="3970">
          <cell r="H3970" t="str">
            <v>NotSelf</v>
          </cell>
        </row>
        <row r="3971">
          <cell r="H3971" t="str">
            <v>NotSelf</v>
          </cell>
        </row>
        <row r="3972">
          <cell r="H3972" t="str">
            <v>NotSelf</v>
          </cell>
        </row>
        <row r="3973">
          <cell r="H3973" t="str">
            <v>NotSelf</v>
          </cell>
        </row>
        <row r="3974">
          <cell r="H3974" t="str">
            <v>NotSelf</v>
          </cell>
        </row>
        <row r="3975">
          <cell r="H3975" t="str">
            <v>NotSelf</v>
          </cell>
        </row>
        <row r="3976">
          <cell r="H3976" t="str">
            <v>NotSelf</v>
          </cell>
        </row>
        <row r="3977">
          <cell r="H3977" t="str">
            <v>NotSelf</v>
          </cell>
        </row>
        <row r="3978">
          <cell r="H3978" t="str">
            <v>NotSelf</v>
          </cell>
        </row>
        <row r="3979">
          <cell r="H3979" t="str">
            <v>NotSelf</v>
          </cell>
        </row>
        <row r="3980">
          <cell r="H3980" t="str">
            <v>NotSelf</v>
          </cell>
        </row>
        <row r="3981">
          <cell r="H3981" t="str">
            <v>NotSelf</v>
          </cell>
        </row>
        <row r="3982">
          <cell r="H3982" t="str">
            <v>NotSelf</v>
          </cell>
        </row>
        <row r="3983">
          <cell r="H3983" t="str">
            <v>NotSelf</v>
          </cell>
        </row>
        <row r="3984">
          <cell r="H3984" t="str">
            <v>NotSelf</v>
          </cell>
        </row>
        <row r="3985">
          <cell r="H3985" t="str">
            <v>NotSelf</v>
          </cell>
        </row>
        <row r="3986">
          <cell r="H3986" t="str">
            <v>NotSelf</v>
          </cell>
        </row>
        <row r="3987">
          <cell r="H3987" t="str">
            <v>NotSelf</v>
          </cell>
        </row>
        <row r="3988">
          <cell r="H3988" t="str">
            <v>NotSelf</v>
          </cell>
        </row>
        <row r="3989">
          <cell r="H3989" t="str">
            <v>NotSelf</v>
          </cell>
        </row>
        <row r="3990">
          <cell r="H3990" t="str">
            <v>NotSelf</v>
          </cell>
        </row>
        <row r="3991">
          <cell r="H3991" t="str">
            <v>NotSelf</v>
          </cell>
        </row>
        <row r="3992">
          <cell r="H3992" t="str">
            <v>NotSelf</v>
          </cell>
        </row>
        <row r="3993">
          <cell r="H3993" t="str">
            <v>NotSelf</v>
          </cell>
        </row>
        <row r="3994">
          <cell r="H3994" t="str">
            <v>NotSelf</v>
          </cell>
        </row>
        <row r="3995">
          <cell r="H3995" t="str">
            <v>NotSelf</v>
          </cell>
        </row>
        <row r="3996">
          <cell r="H3996" t="str">
            <v>NotSelf</v>
          </cell>
        </row>
        <row r="3997">
          <cell r="H3997" t="str">
            <v>NotSelf</v>
          </cell>
        </row>
        <row r="3998">
          <cell r="H3998" t="str">
            <v>NotSelf</v>
          </cell>
        </row>
        <row r="3999">
          <cell r="H3999" t="str">
            <v>NotSelf</v>
          </cell>
        </row>
        <row r="4000">
          <cell r="H4000" t="str">
            <v>NotSelf</v>
          </cell>
        </row>
        <row r="4001">
          <cell r="H4001" t="str">
            <v>NotSelf</v>
          </cell>
        </row>
        <row r="4002">
          <cell r="H4002" t="str">
            <v>NotSelf</v>
          </cell>
        </row>
        <row r="4003">
          <cell r="H4003" t="str">
            <v>NotSelf</v>
          </cell>
        </row>
        <row r="4004">
          <cell r="H4004" t="str">
            <v>NotSelf</v>
          </cell>
        </row>
        <row r="4005">
          <cell r="H4005" t="str">
            <v>NotSelf</v>
          </cell>
        </row>
        <row r="4006">
          <cell r="H4006" t="str">
            <v>NotSelf</v>
          </cell>
        </row>
        <row r="4007">
          <cell r="H4007" t="str">
            <v>NotSelf</v>
          </cell>
        </row>
        <row r="4008">
          <cell r="H4008" t="str">
            <v>NotSelf</v>
          </cell>
        </row>
        <row r="4009">
          <cell r="H4009" t="str">
            <v>NotSelf</v>
          </cell>
        </row>
        <row r="4010">
          <cell r="H4010" t="str">
            <v>NotSelf</v>
          </cell>
        </row>
        <row r="4011">
          <cell r="H4011" t="str">
            <v>NotSelf</v>
          </cell>
        </row>
        <row r="4012">
          <cell r="H4012" t="str">
            <v>NotSelf</v>
          </cell>
        </row>
        <row r="4013">
          <cell r="H4013" t="str">
            <v>NotSelf</v>
          </cell>
        </row>
        <row r="4014">
          <cell r="H4014" t="str">
            <v>NotSelf</v>
          </cell>
        </row>
        <row r="4015">
          <cell r="H4015" t="str">
            <v>NotSelf</v>
          </cell>
        </row>
        <row r="4016">
          <cell r="H4016" t="str">
            <v>NotSelf</v>
          </cell>
        </row>
        <row r="4017">
          <cell r="H4017" t="str">
            <v>NotSelf</v>
          </cell>
        </row>
        <row r="4018">
          <cell r="H4018" t="str">
            <v>NotSelf</v>
          </cell>
        </row>
        <row r="4019">
          <cell r="H4019" t="str">
            <v>NotSelf</v>
          </cell>
        </row>
        <row r="4020">
          <cell r="H4020" t="str">
            <v>NotSelf</v>
          </cell>
        </row>
        <row r="4021">
          <cell r="H4021" t="str">
            <v>NotSelf</v>
          </cell>
        </row>
        <row r="4022">
          <cell r="H4022" t="str">
            <v>NotSelf</v>
          </cell>
        </row>
        <row r="4023">
          <cell r="H4023" t="str">
            <v>NotSelf</v>
          </cell>
        </row>
        <row r="4024">
          <cell r="H4024" t="str">
            <v>NotSelf</v>
          </cell>
        </row>
        <row r="4025">
          <cell r="H4025" t="str">
            <v>NotSelf</v>
          </cell>
        </row>
        <row r="4026">
          <cell r="H4026" t="str">
            <v>NotSelf</v>
          </cell>
        </row>
        <row r="4027">
          <cell r="H4027" t="str">
            <v>NotSelf</v>
          </cell>
        </row>
        <row r="4028">
          <cell r="H4028" t="str">
            <v>NotSelf</v>
          </cell>
        </row>
        <row r="4029">
          <cell r="H4029" t="str">
            <v>NotSelf</v>
          </cell>
        </row>
        <row r="4030">
          <cell r="H4030" t="str">
            <v>NotSelf</v>
          </cell>
        </row>
        <row r="4031">
          <cell r="H4031" t="str">
            <v>NotSelf</v>
          </cell>
        </row>
        <row r="4032">
          <cell r="H4032" t="str">
            <v>NotSelf</v>
          </cell>
        </row>
        <row r="4033">
          <cell r="H4033" t="str">
            <v>NotSelf</v>
          </cell>
        </row>
        <row r="4034">
          <cell r="H4034" t="str">
            <v>NotSelf</v>
          </cell>
        </row>
        <row r="4035">
          <cell r="H4035" t="str">
            <v>NotSelf</v>
          </cell>
        </row>
        <row r="4036">
          <cell r="H4036" t="str">
            <v>NotSelf</v>
          </cell>
        </row>
        <row r="4037">
          <cell r="H4037" t="str">
            <v>NotSelf</v>
          </cell>
        </row>
        <row r="4038">
          <cell r="H4038" t="str">
            <v>NotSelf</v>
          </cell>
        </row>
        <row r="4039">
          <cell r="H4039" t="str">
            <v>NotSelf</v>
          </cell>
        </row>
        <row r="4040">
          <cell r="H4040" t="str">
            <v>NotSelf</v>
          </cell>
        </row>
        <row r="4041">
          <cell r="H4041" t="str">
            <v>NotSelf</v>
          </cell>
        </row>
        <row r="4042">
          <cell r="H4042" t="str">
            <v>NotSelf</v>
          </cell>
        </row>
        <row r="4043">
          <cell r="H4043" t="str">
            <v>NotSelf</v>
          </cell>
        </row>
        <row r="4044">
          <cell r="H4044" t="str">
            <v>NotSelf</v>
          </cell>
        </row>
        <row r="4045">
          <cell r="H4045" t="str">
            <v>NotSelf</v>
          </cell>
        </row>
        <row r="4046">
          <cell r="H4046" t="str">
            <v>NotSelf</v>
          </cell>
        </row>
        <row r="4047">
          <cell r="H4047" t="str">
            <v>NotSelf</v>
          </cell>
        </row>
        <row r="4048">
          <cell r="H4048" t="str">
            <v>NotSelf</v>
          </cell>
        </row>
        <row r="4049">
          <cell r="H4049" t="str">
            <v>NotSelf</v>
          </cell>
        </row>
        <row r="4050">
          <cell r="H4050" t="str">
            <v>NotSelf</v>
          </cell>
        </row>
        <row r="4051">
          <cell r="H4051" t="str">
            <v>NotSelf</v>
          </cell>
        </row>
        <row r="4052">
          <cell r="H4052" t="str">
            <v>NotSelf</v>
          </cell>
        </row>
        <row r="4053">
          <cell r="H4053" t="str">
            <v>NotSelf</v>
          </cell>
        </row>
        <row r="4054">
          <cell r="H4054" t="str">
            <v>NotSelf</v>
          </cell>
        </row>
        <row r="4055">
          <cell r="H4055" t="str">
            <v>NotSelf</v>
          </cell>
        </row>
        <row r="4056">
          <cell r="H4056" t="str">
            <v>NotSelf</v>
          </cell>
        </row>
        <row r="4057">
          <cell r="H4057" t="str">
            <v>NotSelf</v>
          </cell>
        </row>
        <row r="4058">
          <cell r="H4058" t="str">
            <v>NotSelf</v>
          </cell>
        </row>
        <row r="4059">
          <cell r="H4059" t="str">
            <v>NotSelf</v>
          </cell>
        </row>
        <row r="4060">
          <cell r="H4060" t="str">
            <v>NotSelf</v>
          </cell>
        </row>
        <row r="4061">
          <cell r="H4061" t="str">
            <v>NotSelf</v>
          </cell>
        </row>
        <row r="4062">
          <cell r="H4062" t="str">
            <v>NotSelf</v>
          </cell>
        </row>
        <row r="4063">
          <cell r="H4063" t="str">
            <v>NotSelf</v>
          </cell>
        </row>
        <row r="4064">
          <cell r="H4064" t="str">
            <v>NotSelf</v>
          </cell>
        </row>
        <row r="4065">
          <cell r="H4065" t="str">
            <v>NotSelf</v>
          </cell>
        </row>
        <row r="4066">
          <cell r="H4066" t="str">
            <v>NotSelf</v>
          </cell>
        </row>
        <row r="4067">
          <cell r="H4067" t="str">
            <v>NotSelf</v>
          </cell>
        </row>
        <row r="4068">
          <cell r="H4068" t="str">
            <v>NotSelf</v>
          </cell>
        </row>
        <row r="4069">
          <cell r="H4069" t="str">
            <v>NotSelf</v>
          </cell>
        </row>
        <row r="4070">
          <cell r="H4070" t="str">
            <v>NotSelf</v>
          </cell>
        </row>
        <row r="4071">
          <cell r="H4071" t="str">
            <v>NotSelf</v>
          </cell>
        </row>
        <row r="4072">
          <cell r="H4072" t="str">
            <v>NotSelf</v>
          </cell>
        </row>
        <row r="4073">
          <cell r="H4073" t="str">
            <v>NotSelf</v>
          </cell>
        </row>
        <row r="4074">
          <cell r="H4074" t="str">
            <v>NotSelf</v>
          </cell>
        </row>
        <row r="4075">
          <cell r="H4075" t="str">
            <v>NotSelf</v>
          </cell>
        </row>
        <row r="4076">
          <cell r="H4076" t="str">
            <v>NotSelf</v>
          </cell>
        </row>
        <row r="4077">
          <cell r="H4077" t="str">
            <v>NotSelf</v>
          </cell>
        </row>
        <row r="4078">
          <cell r="H4078" t="str">
            <v>NotSelf</v>
          </cell>
        </row>
        <row r="4079">
          <cell r="H4079" t="str">
            <v>NotSelf</v>
          </cell>
        </row>
        <row r="4080">
          <cell r="H4080" t="str">
            <v>NotSelf</v>
          </cell>
        </row>
        <row r="4081">
          <cell r="H4081" t="str">
            <v>NotSelf</v>
          </cell>
        </row>
        <row r="4082">
          <cell r="H4082" t="str">
            <v>NotSelf</v>
          </cell>
        </row>
        <row r="4083">
          <cell r="H4083" t="str">
            <v>NotSelf</v>
          </cell>
        </row>
        <row r="4084">
          <cell r="H4084" t="str">
            <v>NotSelf</v>
          </cell>
        </row>
        <row r="4085">
          <cell r="H4085" t="str">
            <v>NotSelf</v>
          </cell>
        </row>
        <row r="4086">
          <cell r="H4086" t="str">
            <v>NotSelf</v>
          </cell>
        </row>
        <row r="4087">
          <cell r="H4087" t="str">
            <v>NotSelf</v>
          </cell>
        </row>
        <row r="4088">
          <cell r="H4088" t="str">
            <v>NotSelf</v>
          </cell>
        </row>
        <row r="4089">
          <cell r="H4089" t="str">
            <v>NotSelf</v>
          </cell>
        </row>
        <row r="4090">
          <cell r="H4090" t="str">
            <v>NotSelf</v>
          </cell>
        </row>
        <row r="4091">
          <cell r="H4091" t="str">
            <v>NotSelf</v>
          </cell>
        </row>
        <row r="4092">
          <cell r="H4092" t="str">
            <v>NotSelf</v>
          </cell>
        </row>
        <row r="4093">
          <cell r="H4093" t="str">
            <v>NotSelf</v>
          </cell>
        </row>
        <row r="4094">
          <cell r="H4094" t="str">
            <v>NotSelf</v>
          </cell>
        </row>
        <row r="4095">
          <cell r="H4095" t="str">
            <v>NotSelf</v>
          </cell>
        </row>
        <row r="4096">
          <cell r="H4096" t="str">
            <v>NotSelf</v>
          </cell>
        </row>
        <row r="4097">
          <cell r="H4097" t="str">
            <v>NotSelf</v>
          </cell>
        </row>
        <row r="4098">
          <cell r="H4098" t="str">
            <v>NotSelf</v>
          </cell>
        </row>
        <row r="4099">
          <cell r="H4099" t="str">
            <v>NotSelf</v>
          </cell>
        </row>
        <row r="4100">
          <cell r="H4100" t="str">
            <v>NotSelf</v>
          </cell>
        </row>
        <row r="4101">
          <cell r="H4101" t="str">
            <v>NotSelf</v>
          </cell>
        </row>
        <row r="4102">
          <cell r="H4102" t="str">
            <v>NotSelf</v>
          </cell>
        </row>
        <row r="4103">
          <cell r="H4103" t="str">
            <v>NotSelf</v>
          </cell>
        </row>
        <row r="4104">
          <cell r="H4104" t="str">
            <v>NotSelf</v>
          </cell>
        </row>
        <row r="4105">
          <cell r="H4105" t="str">
            <v>NotSelf</v>
          </cell>
        </row>
        <row r="4106">
          <cell r="H4106" t="str">
            <v>NotSelf</v>
          </cell>
        </row>
        <row r="4107">
          <cell r="H4107" t="str">
            <v>NotSelf</v>
          </cell>
        </row>
        <row r="4108">
          <cell r="H4108" t="str">
            <v>NotSelf</v>
          </cell>
        </row>
        <row r="4109">
          <cell r="H4109" t="str">
            <v>NotSelf</v>
          </cell>
        </row>
        <row r="4110">
          <cell r="H4110" t="str">
            <v>NotSelf</v>
          </cell>
        </row>
        <row r="4111">
          <cell r="H4111" t="str">
            <v>NotSelf</v>
          </cell>
        </row>
        <row r="4112">
          <cell r="H4112" t="str">
            <v>NotSelf</v>
          </cell>
        </row>
        <row r="4113">
          <cell r="H4113" t="str">
            <v>NotSelf</v>
          </cell>
        </row>
        <row r="4114">
          <cell r="H4114" t="str">
            <v>NotSelf</v>
          </cell>
        </row>
        <row r="4115">
          <cell r="H4115" t="str">
            <v>NotSelf</v>
          </cell>
        </row>
        <row r="4116">
          <cell r="H4116" t="str">
            <v>NotSelf</v>
          </cell>
        </row>
        <row r="4117">
          <cell r="H4117" t="str">
            <v>NotSelf</v>
          </cell>
        </row>
        <row r="4118">
          <cell r="H4118" t="str">
            <v>NotSelf</v>
          </cell>
        </row>
        <row r="4119">
          <cell r="H4119" t="str">
            <v>NotSelf</v>
          </cell>
        </row>
        <row r="4120">
          <cell r="H4120" t="str">
            <v>NotSelf</v>
          </cell>
        </row>
        <row r="4121">
          <cell r="H4121" t="str">
            <v>NotSelf</v>
          </cell>
        </row>
        <row r="4122">
          <cell r="H4122" t="str">
            <v>NotSelf</v>
          </cell>
        </row>
        <row r="4123">
          <cell r="H4123" t="str">
            <v>NotSelf</v>
          </cell>
        </row>
        <row r="4124">
          <cell r="H4124" t="str">
            <v>NotSelf</v>
          </cell>
        </row>
        <row r="4125">
          <cell r="H4125" t="str">
            <v>NotSelf</v>
          </cell>
        </row>
        <row r="4126">
          <cell r="H4126" t="str">
            <v>NotSelf</v>
          </cell>
        </row>
        <row r="4127">
          <cell r="H4127" t="str">
            <v>NotSelf</v>
          </cell>
        </row>
        <row r="4128">
          <cell r="H4128" t="str">
            <v>NotSelf</v>
          </cell>
        </row>
        <row r="4129">
          <cell r="H4129" t="str">
            <v>NotSelf</v>
          </cell>
        </row>
        <row r="4130">
          <cell r="H4130" t="str">
            <v>NotSelf</v>
          </cell>
        </row>
        <row r="4131">
          <cell r="H4131" t="str">
            <v>NotSelf</v>
          </cell>
        </row>
        <row r="4132">
          <cell r="H4132" t="str">
            <v>NotSelf</v>
          </cell>
        </row>
        <row r="4133">
          <cell r="H4133" t="str">
            <v>NotSelf</v>
          </cell>
        </row>
        <row r="4134">
          <cell r="H4134" t="str">
            <v>NotSelf</v>
          </cell>
        </row>
        <row r="4135">
          <cell r="H4135" t="str">
            <v>NotSelf</v>
          </cell>
        </row>
        <row r="4136">
          <cell r="H4136" t="str">
            <v>NotSelf</v>
          </cell>
        </row>
        <row r="4137">
          <cell r="H4137" t="str">
            <v>NotSelf</v>
          </cell>
        </row>
        <row r="4138">
          <cell r="H4138" t="str">
            <v>NotSelf</v>
          </cell>
        </row>
        <row r="4139">
          <cell r="H4139" t="str">
            <v>NotSelf</v>
          </cell>
        </row>
        <row r="4140">
          <cell r="H4140" t="str">
            <v>NotSelf</v>
          </cell>
        </row>
        <row r="4141">
          <cell r="H4141" t="str">
            <v>NotSelf</v>
          </cell>
        </row>
        <row r="4142">
          <cell r="H4142" t="str">
            <v>NotSelf</v>
          </cell>
        </row>
        <row r="4143">
          <cell r="H4143" t="str">
            <v>NotSelf</v>
          </cell>
        </row>
        <row r="4144">
          <cell r="H4144" t="str">
            <v>NotSelf</v>
          </cell>
        </row>
        <row r="4145">
          <cell r="H4145" t="str">
            <v>NotSelf</v>
          </cell>
        </row>
        <row r="4146">
          <cell r="H4146" t="str">
            <v>NotSelf</v>
          </cell>
        </row>
        <row r="4147">
          <cell r="H4147" t="str">
            <v>NotSelf</v>
          </cell>
        </row>
        <row r="4148">
          <cell r="H4148" t="str">
            <v>NotSelf</v>
          </cell>
        </row>
        <row r="4149">
          <cell r="H4149" t="str">
            <v>NotSelf</v>
          </cell>
        </row>
        <row r="4150">
          <cell r="H4150" t="str">
            <v>NotSelf</v>
          </cell>
        </row>
        <row r="4151">
          <cell r="H4151" t="str">
            <v>NotSelf</v>
          </cell>
        </row>
        <row r="4152">
          <cell r="H4152" t="str">
            <v>NotSelf</v>
          </cell>
        </row>
        <row r="4153">
          <cell r="H4153" t="str">
            <v>NotSelf</v>
          </cell>
        </row>
        <row r="4154">
          <cell r="H4154" t="str">
            <v>NotSelf</v>
          </cell>
        </row>
        <row r="4155">
          <cell r="H4155" t="str">
            <v>NotSelf</v>
          </cell>
        </row>
        <row r="4156">
          <cell r="H4156" t="str">
            <v>NotSelf</v>
          </cell>
        </row>
        <row r="4157">
          <cell r="H4157" t="str">
            <v>NotSelf</v>
          </cell>
        </row>
        <row r="4158">
          <cell r="H4158" t="str">
            <v>NotSelf</v>
          </cell>
        </row>
        <row r="4159">
          <cell r="H4159" t="str">
            <v>NotSelf</v>
          </cell>
        </row>
        <row r="4160">
          <cell r="H4160" t="str">
            <v>NotSelf</v>
          </cell>
        </row>
        <row r="4161">
          <cell r="H4161" t="str">
            <v>NotSelf</v>
          </cell>
        </row>
        <row r="4162">
          <cell r="H4162" t="str">
            <v>NotSelf</v>
          </cell>
        </row>
        <row r="4163">
          <cell r="H4163" t="str">
            <v>NotSelf</v>
          </cell>
        </row>
        <row r="4164">
          <cell r="H4164" t="str">
            <v>NotSelf</v>
          </cell>
        </row>
        <row r="4165">
          <cell r="H4165" t="str">
            <v>NotSelf</v>
          </cell>
        </row>
        <row r="4166">
          <cell r="H4166" t="str">
            <v>NotSelf</v>
          </cell>
        </row>
        <row r="4167">
          <cell r="H4167" t="str">
            <v>NotSelf</v>
          </cell>
        </row>
        <row r="4168">
          <cell r="H4168" t="str">
            <v>NotSelf</v>
          </cell>
        </row>
        <row r="4169">
          <cell r="H4169" t="str">
            <v>NotSelf</v>
          </cell>
        </row>
        <row r="4170">
          <cell r="H4170" t="str">
            <v>NotSelf</v>
          </cell>
        </row>
        <row r="4171">
          <cell r="H4171" t="str">
            <v>NotSelf</v>
          </cell>
        </row>
        <row r="4172">
          <cell r="H4172" t="str">
            <v>NotSelf</v>
          </cell>
        </row>
        <row r="4173">
          <cell r="H4173" t="str">
            <v>NotSelf</v>
          </cell>
        </row>
        <row r="4174">
          <cell r="H4174" t="str">
            <v>NotSelf</v>
          </cell>
        </row>
        <row r="4175">
          <cell r="H4175" t="str">
            <v>NotSelf</v>
          </cell>
        </row>
        <row r="4176">
          <cell r="H4176" t="str">
            <v>NotSelf</v>
          </cell>
        </row>
        <row r="4177">
          <cell r="H4177" t="str">
            <v>NotSelf</v>
          </cell>
        </row>
        <row r="4178">
          <cell r="H4178" t="str">
            <v>NotSelf</v>
          </cell>
        </row>
        <row r="4179">
          <cell r="H4179" t="str">
            <v>NotSelf</v>
          </cell>
        </row>
        <row r="4180">
          <cell r="H4180" t="str">
            <v>NotSelf</v>
          </cell>
        </row>
        <row r="4181">
          <cell r="H4181" t="str">
            <v>NotSelf</v>
          </cell>
        </row>
        <row r="4182">
          <cell r="H4182" t="str">
            <v>NotSelf</v>
          </cell>
        </row>
        <row r="4183">
          <cell r="H4183" t="str">
            <v>NotSelf</v>
          </cell>
        </row>
        <row r="4184">
          <cell r="H4184" t="str">
            <v>NotSelf</v>
          </cell>
        </row>
        <row r="4185">
          <cell r="H4185" t="str">
            <v>NotSelf</v>
          </cell>
        </row>
        <row r="4186">
          <cell r="H4186" t="str">
            <v>NotSelf</v>
          </cell>
        </row>
        <row r="4187">
          <cell r="H4187" t="str">
            <v>NotSelf</v>
          </cell>
        </row>
        <row r="4188">
          <cell r="H4188" t="str">
            <v>NotSelf</v>
          </cell>
        </row>
        <row r="4189">
          <cell r="H4189" t="str">
            <v>NotSelf</v>
          </cell>
        </row>
        <row r="4190">
          <cell r="H4190" t="str">
            <v>NotSelf</v>
          </cell>
        </row>
        <row r="4191">
          <cell r="H4191" t="str">
            <v>NotSelf</v>
          </cell>
        </row>
        <row r="4192">
          <cell r="H4192" t="str">
            <v>NotSelf</v>
          </cell>
        </row>
        <row r="4193">
          <cell r="H4193" t="str">
            <v>NotSelf</v>
          </cell>
        </row>
        <row r="4194">
          <cell r="H4194" t="str">
            <v>NotSelf</v>
          </cell>
        </row>
        <row r="4195">
          <cell r="H4195" t="str">
            <v>NotSelf</v>
          </cell>
        </row>
        <row r="4196">
          <cell r="H4196" t="str">
            <v>NotSelf</v>
          </cell>
        </row>
        <row r="4197">
          <cell r="H4197" t="str">
            <v>NotSelf</v>
          </cell>
        </row>
        <row r="4198">
          <cell r="H4198" t="str">
            <v>NotSelf</v>
          </cell>
        </row>
        <row r="4199">
          <cell r="H4199" t="str">
            <v>NotSelf</v>
          </cell>
        </row>
        <row r="4200">
          <cell r="H4200" t="str">
            <v>NotSelf</v>
          </cell>
        </row>
        <row r="4201">
          <cell r="H4201" t="str">
            <v>NotSelf</v>
          </cell>
        </row>
        <row r="4202">
          <cell r="H4202" t="str">
            <v>NotSelf</v>
          </cell>
        </row>
        <row r="4203">
          <cell r="H4203" t="str">
            <v>NotSelf</v>
          </cell>
        </row>
        <row r="4204">
          <cell r="H4204" t="str">
            <v>NotSelf</v>
          </cell>
        </row>
        <row r="4205">
          <cell r="H4205" t="str">
            <v>NotSelf</v>
          </cell>
        </row>
        <row r="4206">
          <cell r="H4206" t="str">
            <v>NotSelf</v>
          </cell>
        </row>
        <row r="4207">
          <cell r="H4207" t="str">
            <v>NotSelf</v>
          </cell>
        </row>
        <row r="4208">
          <cell r="H4208" t="str">
            <v>NotSelf</v>
          </cell>
        </row>
        <row r="4209">
          <cell r="H4209" t="str">
            <v>NotSelf</v>
          </cell>
        </row>
        <row r="4210">
          <cell r="H4210" t="str">
            <v>NotSelf</v>
          </cell>
        </row>
        <row r="4211">
          <cell r="H4211" t="str">
            <v>NotSelf</v>
          </cell>
        </row>
        <row r="4212">
          <cell r="H4212" t="str">
            <v>NotSelf</v>
          </cell>
        </row>
        <row r="4213">
          <cell r="H4213" t="str">
            <v>NotSelf</v>
          </cell>
        </row>
        <row r="4214">
          <cell r="H4214" t="str">
            <v>NotSelf</v>
          </cell>
        </row>
        <row r="4215">
          <cell r="H4215" t="str">
            <v>NotSelf</v>
          </cell>
        </row>
        <row r="4216">
          <cell r="H4216" t="str">
            <v>NotSelf</v>
          </cell>
        </row>
        <row r="4217">
          <cell r="H4217" t="str">
            <v>NotSelf</v>
          </cell>
        </row>
        <row r="4218">
          <cell r="H4218" t="str">
            <v>NotSelf</v>
          </cell>
        </row>
        <row r="4219">
          <cell r="H4219" t="str">
            <v>NotSelf</v>
          </cell>
        </row>
        <row r="4220">
          <cell r="H4220" t="str">
            <v>NotSelf</v>
          </cell>
        </row>
        <row r="4221">
          <cell r="H4221" t="str">
            <v>NotSelf</v>
          </cell>
        </row>
        <row r="4222">
          <cell r="H4222" t="str">
            <v>NotSelf</v>
          </cell>
        </row>
        <row r="4223">
          <cell r="H4223" t="str">
            <v>NotSelf</v>
          </cell>
        </row>
        <row r="4224">
          <cell r="H4224" t="str">
            <v>NotSelf</v>
          </cell>
        </row>
        <row r="4225">
          <cell r="H4225" t="str">
            <v>NotSelf</v>
          </cell>
        </row>
        <row r="4226">
          <cell r="H4226" t="str">
            <v>NotSelf</v>
          </cell>
        </row>
        <row r="4227">
          <cell r="H4227" t="str">
            <v>NotSelf</v>
          </cell>
        </row>
        <row r="4228">
          <cell r="H4228" t="str">
            <v>NotSelf</v>
          </cell>
        </row>
        <row r="4229">
          <cell r="H4229" t="str">
            <v>NotSelf</v>
          </cell>
        </row>
        <row r="4230">
          <cell r="H4230" t="str">
            <v>NotSelf</v>
          </cell>
        </row>
        <row r="4231">
          <cell r="H4231" t="str">
            <v>NotSelf</v>
          </cell>
        </row>
        <row r="4232">
          <cell r="H4232" t="str">
            <v>NotSelf</v>
          </cell>
        </row>
        <row r="4233">
          <cell r="H4233" t="str">
            <v>NotSelf</v>
          </cell>
        </row>
        <row r="4234">
          <cell r="H4234" t="str">
            <v>NotSelf</v>
          </cell>
        </row>
        <row r="4235">
          <cell r="H4235" t="str">
            <v>NotSelf</v>
          </cell>
        </row>
        <row r="4236">
          <cell r="H4236" t="str">
            <v>NotSelf</v>
          </cell>
        </row>
        <row r="4237">
          <cell r="H4237" t="str">
            <v>NotSelf</v>
          </cell>
        </row>
        <row r="4238">
          <cell r="H4238" t="str">
            <v>NotSelf</v>
          </cell>
        </row>
        <row r="4239">
          <cell r="H4239" t="str">
            <v>NotSelf</v>
          </cell>
        </row>
        <row r="4240">
          <cell r="H4240" t="str">
            <v>NotSelf</v>
          </cell>
        </row>
        <row r="4241">
          <cell r="H4241" t="str">
            <v>NotSelf</v>
          </cell>
        </row>
        <row r="4242">
          <cell r="H4242" t="str">
            <v>NotSelf</v>
          </cell>
        </row>
        <row r="4243">
          <cell r="H4243" t="str">
            <v>NotSelf</v>
          </cell>
        </row>
        <row r="4244">
          <cell r="H4244" t="str">
            <v>NotSelf</v>
          </cell>
        </row>
        <row r="4245">
          <cell r="H4245" t="str">
            <v>NotSelf</v>
          </cell>
        </row>
        <row r="4246">
          <cell r="H4246" t="str">
            <v>NotSelf</v>
          </cell>
        </row>
        <row r="4247">
          <cell r="H4247" t="str">
            <v>NotSelf</v>
          </cell>
        </row>
        <row r="4248">
          <cell r="H4248" t="str">
            <v>NotSelf</v>
          </cell>
        </row>
        <row r="4249">
          <cell r="H4249" t="str">
            <v>NotSelf</v>
          </cell>
        </row>
        <row r="4250">
          <cell r="H4250" t="str">
            <v>NotSelf</v>
          </cell>
        </row>
        <row r="4251">
          <cell r="H4251" t="str">
            <v>NotSelf</v>
          </cell>
        </row>
        <row r="4252">
          <cell r="H4252" t="str">
            <v>NotSelf</v>
          </cell>
        </row>
        <row r="4253">
          <cell r="H4253" t="str">
            <v>NotSelf</v>
          </cell>
        </row>
        <row r="4254">
          <cell r="H4254" t="str">
            <v>NotSelf</v>
          </cell>
        </row>
        <row r="4255">
          <cell r="H4255" t="str">
            <v>NotSelf</v>
          </cell>
        </row>
        <row r="4256">
          <cell r="H4256" t="str">
            <v>NotSelf</v>
          </cell>
        </row>
        <row r="4257">
          <cell r="H4257" t="str">
            <v>NotSelf</v>
          </cell>
        </row>
        <row r="4258">
          <cell r="H4258" t="str">
            <v>NotSelf</v>
          </cell>
        </row>
        <row r="4259">
          <cell r="H4259" t="str">
            <v>NotSelf</v>
          </cell>
        </row>
        <row r="4260">
          <cell r="H4260" t="str">
            <v>NotSelf</v>
          </cell>
        </row>
        <row r="4261">
          <cell r="H4261" t="str">
            <v>NotSelf</v>
          </cell>
        </row>
        <row r="4262">
          <cell r="H4262" t="str">
            <v>NotSelf</v>
          </cell>
        </row>
        <row r="4263">
          <cell r="H4263" t="str">
            <v>NotSelf</v>
          </cell>
        </row>
        <row r="4264">
          <cell r="H4264" t="str">
            <v>NotSelf</v>
          </cell>
        </row>
        <row r="4265">
          <cell r="H4265" t="str">
            <v>NotSelf</v>
          </cell>
        </row>
        <row r="4266">
          <cell r="H4266" t="str">
            <v>NotSelf</v>
          </cell>
        </row>
        <row r="4267">
          <cell r="H4267" t="str">
            <v>NotSelf</v>
          </cell>
        </row>
        <row r="4268">
          <cell r="H4268" t="str">
            <v>NotSelf</v>
          </cell>
        </row>
        <row r="4269">
          <cell r="H4269" t="str">
            <v>NotSelf</v>
          </cell>
        </row>
        <row r="4270">
          <cell r="H4270" t="str">
            <v>NotSelf</v>
          </cell>
        </row>
        <row r="4271">
          <cell r="H4271" t="str">
            <v>NotSelf</v>
          </cell>
        </row>
        <row r="4272">
          <cell r="H4272" t="str">
            <v>NotSelf</v>
          </cell>
        </row>
        <row r="4273">
          <cell r="H4273" t="str">
            <v>NotSelf</v>
          </cell>
        </row>
        <row r="4274">
          <cell r="H4274" t="str">
            <v>NotSelf</v>
          </cell>
        </row>
        <row r="4275">
          <cell r="H4275" t="str">
            <v>NotSelf</v>
          </cell>
        </row>
        <row r="4276">
          <cell r="H4276" t="str">
            <v>NotSelf</v>
          </cell>
        </row>
        <row r="4277">
          <cell r="H4277" t="str">
            <v>NotSelf</v>
          </cell>
        </row>
        <row r="4278">
          <cell r="H4278" t="str">
            <v>NotSelf</v>
          </cell>
        </row>
        <row r="4279">
          <cell r="H4279" t="str">
            <v>NotSelf</v>
          </cell>
        </row>
        <row r="4280">
          <cell r="H4280" t="str">
            <v>NotSelf</v>
          </cell>
        </row>
        <row r="4281">
          <cell r="H4281" t="str">
            <v>NotSelf</v>
          </cell>
        </row>
        <row r="4282">
          <cell r="H4282" t="str">
            <v>NotSelf</v>
          </cell>
        </row>
        <row r="4283">
          <cell r="H4283" t="str">
            <v>NotSelf</v>
          </cell>
        </row>
        <row r="4284">
          <cell r="H4284" t="str">
            <v>NotSelf</v>
          </cell>
        </row>
        <row r="4285">
          <cell r="H4285" t="str">
            <v>NotSelf</v>
          </cell>
        </row>
        <row r="4286">
          <cell r="H4286" t="str">
            <v>NotSelf</v>
          </cell>
        </row>
        <row r="4287">
          <cell r="H4287" t="str">
            <v>NotSelf</v>
          </cell>
        </row>
        <row r="4288">
          <cell r="H4288" t="str">
            <v>NotSelf</v>
          </cell>
        </row>
        <row r="4289">
          <cell r="H4289" t="str">
            <v>NotSelf</v>
          </cell>
        </row>
        <row r="4290">
          <cell r="H4290" t="str">
            <v>NotSelf</v>
          </cell>
        </row>
        <row r="4291">
          <cell r="H4291" t="str">
            <v>NotSelf</v>
          </cell>
        </row>
        <row r="4292">
          <cell r="H4292" t="str">
            <v>NotSelf</v>
          </cell>
        </row>
        <row r="4293">
          <cell r="H4293" t="str">
            <v>NotSelf</v>
          </cell>
        </row>
        <row r="4294">
          <cell r="H4294" t="str">
            <v>NotSelf</v>
          </cell>
        </row>
        <row r="4295">
          <cell r="H4295" t="str">
            <v>NotSelf</v>
          </cell>
        </row>
        <row r="4296">
          <cell r="H4296" t="str">
            <v>NotSelf</v>
          </cell>
        </row>
        <row r="4297">
          <cell r="H4297" t="str">
            <v>NotSelf</v>
          </cell>
        </row>
        <row r="4298">
          <cell r="H4298" t="str">
            <v>NotSelf</v>
          </cell>
        </row>
        <row r="4299">
          <cell r="H4299" t="str">
            <v>NotSelf</v>
          </cell>
        </row>
        <row r="4300">
          <cell r="H4300" t="str">
            <v>NotSelf</v>
          </cell>
        </row>
        <row r="4301">
          <cell r="H4301" t="str">
            <v>NotSelf</v>
          </cell>
        </row>
        <row r="4302">
          <cell r="H4302" t="str">
            <v>NotSelf</v>
          </cell>
        </row>
        <row r="4303">
          <cell r="H4303" t="str">
            <v>NotSelf</v>
          </cell>
        </row>
        <row r="4304">
          <cell r="H4304" t="str">
            <v>NotSelf</v>
          </cell>
        </row>
        <row r="4305">
          <cell r="H4305" t="str">
            <v>NotSelf</v>
          </cell>
        </row>
        <row r="4306">
          <cell r="H4306" t="str">
            <v>NotSelf</v>
          </cell>
        </row>
        <row r="4307">
          <cell r="H4307" t="str">
            <v>NotSelf</v>
          </cell>
        </row>
        <row r="4308">
          <cell r="H4308" t="str">
            <v>NotSelf</v>
          </cell>
        </row>
        <row r="4309">
          <cell r="H4309" t="str">
            <v>NotSelf</v>
          </cell>
        </row>
        <row r="4310">
          <cell r="H4310" t="str">
            <v>NotSelf</v>
          </cell>
        </row>
        <row r="4311">
          <cell r="H4311" t="str">
            <v>NotSelf</v>
          </cell>
        </row>
        <row r="4312">
          <cell r="H4312" t="str">
            <v>NotSelf</v>
          </cell>
        </row>
        <row r="4313">
          <cell r="H4313" t="str">
            <v>NotSelf</v>
          </cell>
        </row>
        <row r="4314">
          <cell r="H4314" t="str">
            <v>NotSelf</v>
          </cell>
        </row>
        <row r="4315">
          <cell r="H4315" t="str">
            <v>NotSelf</v>
          </cell>
        </row>
        <row r="4316">
          <cell r="H4316" t="str">
            <v>NotSelf</v>
          </cell>
        </row>
        <row r="4317">
          <cell r="H4317" t="str">
            <v>NotSelf</v>
          </cell>
        </row>
        <row r="4318">
          <cell r="H4318" t="str">
            <v>NotSelf</v>
          </cell>
        </row>
        <row r="4319">
          <cell r="H4319" t="str">
            <v>NotSelf</v>
          </cell>
        </row>
        <row r="4320">
          <cell r="H4320" t="str">
            <v>NotSelf</v>
          </cell>
        </row>
        <row r="4321">
          <cell r="H4321" t="str">
            <v>NotSelf</v>
          </cell>
        </row>
        <row r="4322">
          <cell r="H4322" t="str">
            <v>NotSelf</v>
          </cell>
        </row>
        <row r="4323">
          <cell r="H4323" t="str">
            <v>NotSelf</v>
          </cell>
        </row>
        <row r="4324">
          <cell r="H4324" t="str">
            <v>NotSelf</v>
          </cell>
        </row>
        <row r="4325">
          <cell r="H4325" t="str">
            <v>NotSelf</v>
          </cell>
        </row>
        <row r="4326">
          <cell r="H4326" t="str">
            <v>NotSelf</v>
          </cell>
        </row>
        <row r="4327">
          <cell r="H4327" t="str">
            <v>NotSelf</v>
          </cell>
        </row>
        <row r="4328">
          <cell r="H4328" t="str">
            <v>NotSelf</v>
          </cell>
        </row>
        <row r="4329">
          <cell r="H4329" t="str">
            <v>NotSelf</v>
          </cell>
        </row>
        <row r="4330">
          <cell r="H4330" t="str">
            <v>NotSelf</v>
          </cell>
        </row>
        <row r="4331">
          <cell r="H4331" t="str">
            <v>NotSelf</v>
          </cell>
        </row>
        <row r="4332">
          <cell r="H4332" t="str">
            <v>NotSelf</v>
          </cell>
        </row>
        <row r="4333">
          <cell r="H4333" t="str">
            <v>NotSelf</v>
          </cell>
        </row>
        <row r="4334">
          <cell r="H4334" t="str">
            <v>NotSelf</v>
          </cell>
        </row>
        <row r="4335">
          <cell r="H4335" t="str">
            <v>NotSelf</v>
          </cell>
        </row>
        <row r="4336">
          <cell r="H4336" t="str">
            <v>NotSelf</v>
          </cell>
        </row>
        <row r="4337">
          <cell r="H4337" t="str">
            <v>NotSelf</v>
          </cell>
        </row>
        <row r="4338">
          <cell r="H4338" t="str">
            <v>NotSelf</v>
          </cell>
        </row>
        <row r="4339">
          <cell r="H4339" t="str">
            <v>NotSelf</v>
          </cell>
        </row>
        <row r="4340">
          <cell r="H4340" t="str">
            <v>NotSelf</v>
          </cell>
        </row>
        <row r="4341">
          <cell r="H4341" t="str">
            <v>NotSelf</v>
          </cell>
        </row>
        <row r="4342">
          <cell r="H4342" t="str">
            <v>NotSelf</v>
          </cell>
        </row>
        <row r="4343">
          <cell r="H4343" t="str">
            <v>NotSelf</v>
          </cell>
        </row>
        <row r="4344">
          <cell r="H4344" t="str">
            <v>NotSelf</v>
          </cell>
        </row>
        <row r="4345">
          <cell r="H4345" t="str">
            <v>NotSelf</v>
          </cell>
        </row>
        <row r="4346">
          <cell r="H4346" t="str">
            <v>NotSelf</v>
          </cell>
        </row>
        <row r="4347">
          <cell r="H4347" t="str">
            <v>NotSelf</v>
          </cell>
        </row>
        <row r="4348">
          <cell r="H4348" t="str">
            <v>NotSelf</v>
          </cell>
        </row>
        <row r="4349">
          <cell r="H4349" t="str">
            <v>NotSelf</v>
          </cell>
        </row>
        <row r="4350">
          <cell r="H4350" t="str">
            <v>NotSelf</v>
          </cell>
        </row>
        <row r="4351">
          <cell r="H4351" t="str">
            <v>NotSelf</v>
          </cell>
        </row>
        <row r="4352">
          <cell r="H4352" t="str">
            <v>NotSelf</v>
          </cell>
        </row>
        <row r="4353">
          <cell r="H4353" t="str">
            <v>NotSelf</v>
          </cell>
        </row>
        <row r="4354">
          <cell r="H4354" t="str">
            <v>NotSelf</v>
          </cell>
        </row>
        <row r="4355">
          <cell r="H4355" t="str">
            <v>NotSelf</v>
          </cell>
        </row>
        <row r="4356">
          <cell r="H4356" t="str">
            <v>NotSelf</v>
          </cell>
        </row>
        <row r="4357">
          <cell r="H4357" t="str">
            <v>NotSelf</v>
          </cell>
        </row>
        <row r="4358">
          <cell r="H4358" t="str">
            <v>NotSelf</v>
          </cell>
        </row>
        <row r="4359">
          <cell r="H4359" t="str">
            <v>NotSelf</v>
          </cell>
        </row>
        <row r="4360">
          <cell r="H4360" t="str">
            <v>NotSelf</v>
          </cell>
        </row>
        <row r="4361">
          <cell r="H4361" t="str">
            <v>NotSelf</v>
          </cell>
        </row>
        <row r="4362">
          <cell r="H4362" t="str">
            <v>NotSelf</v>
          </cell>
        </row>
        <row r="4363">
          <cell r="H4363" t="str">
            <v>NotSelf</v>
          </cell>
        </row>
        <row r="4364">
          <cell r="H4364" t="str">
            <v>NotSelf</v>
          </cell>
        </row>
        <row r="4365">
          <cell r="H4365" t="str">
            <v>NotSelf</v>
          </cell>
        </row>
        <row r="4366">
          <cell r="H4366" t="str">
            <v>NotSelf</v>
          </cell>
        </row>
        <row r="4367">
          <cell r="H4367" t="str">
            <v>NotSelf</v>
          </cell>
        </row>
        <row r="4368">
          <cell r="H4368" t="str">
            <v>NotSelf</v>
          </cell>
        </row>
        <row r="4369">
          <cell r="H4369" t="str">
            <v>NotSelf</v>
          </cell>
        </row>
        <row r="4370">
          <cell r="H4370" t="str">
            <v>NotSelf</v>
          </cell>
        </row>
        <row r="4371">
          <cell r="H4371" t="str">
            <v>NotSelf</v>
          </cell>
        </row>
        <row r="4372">
          <cell r="H4372" t="str">
            <v>NotSelf</v>
          </cell>
        </row>
        <row r="4373">
          <cell r="H4373" t="str">
            <v>NotSelf</v>
          </cell>
        </row>
        <row r="4374">
          <cell r="H4374" t="str">
            <v>NotSelf</v>
          </cell>
        </row>
        <row r="4375">
          <cell r="H4375" t="str">
            <v>NotSelf</v>
          </cell>
        </row>
        <row r="4376">
          <cell r="H4376" t="str">
            <v>NotSelf</v>
          </cell>
        </row>
        <row r="4377">
          <cell r="H4377" t="str">
            <v>NotSelf</v>
          </cell>
        </row>
        <row r="4378">
          <cell r="H4378" t="str">
            <v>NotSelf</v>
          </cell>
        </row>
        <row r="4379">
          <cell r="H4379" t="str">
            <v>NotSelf</v>
          </cell>
        </row>
        <row r="4380">
          <cell r="H4380" t="str">
            <v>NotSelf</v>
          </cell>
        </row>
        <row r="4381">
          <cell r="H4381" t="str">
            <v>NotSelf</v>
          </cell>
        </row>
        <row r="4382">
          <cell r="H4382" t="str">
            <v>NotSelf</v>
          </cell>
        </row>
        <row r="4383">
          <cell r="H4383" t="str">
            <v>NotSelf</v>
          </cell>
        </row>
        <row r="4384">
          <cell r="H4384" t="str">
            <v>NotSelf</v>
          </cell>
        </row>
        <row r="4385">
          <cell r="H4385" t="str">
            <v>NotSelf</v>
          </cell>
        </row>
        <row r="4386">
          <cell r="H4386" t="str">
            <v>NotSelf</v>
          </cell>
        </row>
        <row r="4387">
          <cell r="H4387" t="str">
            <v>NotSelf</v>
          </cell>
        </row>
        <row r="4388">
          <cell r="H4388" t="str">
            <v>NotSelf</v>
          </cell>
        </row>
        <row r="4389">
          <cell r="H4389" t="str">
            <v>NotSelf</v>
          </cell>
        </row>
        <row r="4390">
          <cell r="H4390" t="str">
            <v>NotSelf</v>
          </cell>
        </row>
        <row r="4391">
          <cell r="H4391" t="str">
            <v>NotSelf</v>
          </cell>
        </row>
        <row r="4392">
          <cell r="H4392" t="str">
            <v>NotSelf</v>
          </cell>
        </row>
        <row r="4393">
          <cell r="H4393" t="str">
            <v>NotSelf</v>
          </cell>
        </row>
        <row r="4394">
          <cell r="H4394" t="str">
            <v>NotSelf</v>
          </cell>
        </row>
        <row r="4395">
          <cell r="H4395" t="str">
            <v>NotSelf</v>
          </cell>
        </row>
        <row r="4396">
          <cell r="H4396" t="str">
            <v>NotSelf</v>
          </cell>
        </row>
        <row r="4397">
          <cell r="H4397" t="str">
            <v>NotSelf</v>
          </cell>
        </row>
        <row r="4398">
          <cell r="H4398" t="str">
            <v>NotSelf</v>
          </cell>
        </row>
        <row r="4399">
          <cell r="H4399" t="str">
            <v>NotSelf</v>
          </cell>
        </row>
        <row r="4400">
          <cell r="H4400" t="str">
            <v>NotSelf</v>
          </cell>
        </row>
        <row r="4401">
          <cell r="H4401" t="str">
            <v>NotSelf</v>
          </cell>
        </row>
        <row r="4402">
          <cell r="H4402" t="str">
            <v>NotSelf</v>
          </cell>
        </row>
        <row r="4403">
          <cell r="H4403" t="str">
            <v>NotSelf</v>
          </cell>
        </row>
        <row r="4404">
          <cell r="H4404" t="str">
            <v>NotSelf</v>
          </cell>
        </row>
        <row r="4405">
          <cell r="H4405" t="str">
            <v>NotSelf</v>
          </cell>
        </row>
        <row r="4406">
          <cell r="H4406" t="str">
            <v>NotSelf</v>
          </cell>
        </row>
        <row r="4407">
          <cell r="H4407" t="str">
            <v>NotSelf</v>
          </cell>
        </row>
        <row r="4408">
          <cell r="H4408" t="str">
            <v>NotSelf</v>
          </cell>
        </row>
        <row r="4409">
          <cell r="H4409" t="str">
            <v>NotSelf</v>
          </cell>
        </row>
        <row r="4410">
          <cell r="H4410" t="str">
            <v>NotSelf</v>
          </cell>
        </row>
        <row r="4411">
          <cell r="H4411" t="str">
            <v>NotSelf</v>
          </cell>
        </row>
        <row r="4412">
          <cell r="H4412" t="str">
            <v>NotSelf</v>
          </cell>
        </row>
        <row r="4413">
          <cell r="H4413" t="str">
            <v>NotSelf</v>
          </cell>
        </row>
        <row r="4414">
          <cell r="H4414" t="str">
            <v>NotSelf</v>
          </cell>
        </row>
        <row r="4415">
          <cell r="H4415" t="str">
            <v>NotSelf</v>
          </cell>
        </row>
        <row r="4416">
          <cell r="H4416" t="str">
            <v>NotSelf</v>
          </cell>
        </row>
        <row r="4417">
          <cell r="H4417" t="str">
            <v>NotSelf</v>
          </cell>
        </row>
        <row r="4418">
          <cell r="H4418" t="str">
            <v>NotSelf</v>
          </cell>
        </row>
        <row r="4419">
          <cell r="H4419" t="str">
            <v>NotSelf</v>
          </cell>
        </row>
        <row r="4420">
          <cell r="H4420" t="str">
            <v>NotSelf</v>
          </cell>
        </row>
        <row r="4421">
          <cell r="H4421" t="str">
            <v>NotSelf</v>
          </cell>
        </row>
        <row r="4422">
          <cell r="H4422" t="str">
            <v>NotSelf</v>
          </cell>
        </row>
        <row r="4423">
          <cell r="H4423" t="str">
            <v>NotSelf</v>
          </cell>
        </row>
        <row r="4424">
          <cell r="H4424" t="str">
            <v>NotSelf</v>
          </cell>
        </row>
        <row r="4425">
          <cell r="H4425" t="str">
            <v>NotSelf</v>
          </cell>
        </row>
        <row r="4426">
          <cell r="H4426" t="str">
            <v>NotSelf</v>
          </cell>
        </row>
        <row r="4427">
          <cell r="H4427" t="str">
            <v>NotSelf</v>
          </cell>
        </row>
        <row r="4428">
          <cell r="H4428" t="str">
            <v>NotSelf</v>
          </cell>
        </row>
        <row r="4429">
          <cell r="H4429" t="str">
            <v>NotSelf</v>
          </cell>
        </row>
        <row r="4430">
          <cell r="H4430" t="str">
            <v>NotSelf</v>
          </cell>
        </row>
        <row r="4431">
          <cell r="H4431" t="str">
            <v>NotSelf</v>
          </cell>
        </row>
        <row r="4432">
          <cell r="H4432" t="str">
            <v>NotSelf</v>
          </cell>
        </row>
        <row r="4433">
          <cell r="H4433" t="str">
            <v>NotSelf</v>
          </cell>
        </row>
        <row r="4434">
          <cell r="H4434" t="str">
            <v>NotSelf</v>
          </cell>
        </row>
        <row r="4435">
          <cell r="H4435" t="str">
            <v>NotSelf</v>
          </cell>
        </row>
        <row r="4436">
          <cell r="H4436" t="str">
            <v>NotSelf</v>
          </cell>
        </row>
        <row r="4437">
          <cell r="H4437" t="str">
            <v>NotSelf</v>
          </cell>
        </row>
        <row r="4438">
          <cell r="H4438" t="str">
            <v>NotSelf</v>
          </cell>
        </row>
        <row r="4439">
          <cell r="H4439" t="str">
            <v>NotSelf</v>
          </cell>
        </row>
        <row r="4440">
          <cell r="H4440" t="str">
            <v>NotSelf</v>
          </cell>
        </row>
        <row r="4441">
          <cell r="H4441" t="str">
            <v>NotSelf</v>
          </cell>
        </row>
        <row r="4442">
          <cell r="H4442" t="str">
            <v>NotSelf</v>
          </cell>
        </row>
        <row r="4443">
          <cell r="H4443" t="str">
            <v>NotSelf</v>
          </cell>
        </row>
        <row r="4444">
          <cell r="H4444" t="str">
            <v>NotSelf</v>
          </cell>
        </row>
        <row r="4445">
          <cell r="H4445" t="str">
            <v>NotSelf</v>
          </cell>
        </row>
        <row r="4446">
          <cell r="H4446" t="str">
            <v>NotSelf</v>
          </cell>
        </row>
        <row r="4447">
          <cell r="H4447" t="str">
            <v>NotSelf</v>
          </cell>
        </row>
        <row r="4448">
          <cell r="H4448" t="str">
            <v>NotSelf</v>
          </cell>
        </row>
        <row r="4449">
          <cell r="H4449" t="str">
            <v>NotSelf</v>
          </cell>
        </row>
        <row r="4450">
          <cell r="H4450" t="str">
            <v>NotSelf</v>
          </cell>
        </row>
        <row r="4451">
          <cell r="H4451" t="str">
            <v>NotSelf</v>
          </cell>
        </row>
        <row r="4452">
          <cell r="H4452" t="str">
            <v>NotSelf</v>
          </cell>
        </row>
        <row r="4453">
          <cell r="H4453" t="str">
            <v>NotSelf</v>
          </cell>
        </row>
        <row r="4454">
          <cell r="H4454" t="str">
            <v>NotSelf</v>
          </cell>
        </row>
        <row r="4455">
          <cell r="H4455" t="str">
            <v>NotSelf</v>
          </cell>
        </row>
        <row r="4456">
          <cell r="H4456" t="str">
            <v>NotSelf</v>
          </cell>
        </row>
        <row r="4457">
          <cell r="H4457" t="str">
            <v>NotSelf</v>
          </cell>
        </row>
        <row r="4458">
          <cell r="H4458" t="str">
            <v>NotSelf</v>
          </cell>
        </row>
        <row r="4459">
          <cell r="H4459" t="str">
            <v>NotSelf</v>
          </cell>
        </row>
        <row r="4460">
          <cell r="H4460" t="str">
            <v>NotSelf</v>
          </cell>
        </row>
        <row r="4461">
          <cell r="H4461" t="str">
            <v>NotSelf</v>
          </cell>
        </row>
        <row r="4462">
          <cell r="H4462" t="str">
            <v>NotSelf</v>
          </cell>
        </row>
        <row r="4463">
          <cell r="H4463" t="str">
            <v>NotSelf</v>
          </cell>
        </row>
        <row r="4464">
          <cell r="H4464" t="str">
            <v>NotSelf</v>
          </cell>
        </row>
        <row r="4465">
          <cell r="H4465" t="str">
            <v>NotSelf</v>
          </cell>
        </row>
        <row r="4466">
          <cell r="H4466" t="str">
            <v>NotSelf</v>
          </cell>
        </row>
        <row r="4467">
          <cell r="H4467" t="str">
            <v>NotSelf</v>
          </cell>
        </row>
        <row r="4468">
          <cell r="H4468" t="str">
            <v>NotSelf</v>
          </cell>
        </row>
        <row r="4469">
          <cell r="H4469" t="str">
            <v>NotSelf</v>
          </cell>
        </row>
        <row r="4470">
          <cell r="H4470" t="str">
            <v>NotSelf</v>
          </cell>
        </row>
        <row r="4471">
          <cell r="H4471" t="str">
            <v>NotSelf</v>
          </cell>
        </row>
        <row r="4472">
          <cell r="H4472" t="str">
            <v>NotSelf</v>
          </cell>
        </row>
        <row r="4473">
          <cell r="H4473" t="str">
            <v>NotSelf</v>
          </cell>
        </row>
        <row r="4474">
          <cell r="H4474" t="str">
            <v>NotSelf</v>
          </cell>
        </row>
        <row r="4475">
          <cell r="H4475" t="str">
            <v>NotSelf</v>
          </cell>
        </row>
        <row r="4476">
          <cell r="H4476" t="str">
            <v>NotSelf</v>
          </cell>
        </row>
        <row r="4477">
          <cell r="H4477" t="str">
            <v>NotSelf</v>
          </cell>
        </row>
        <row r="4478">
          <cell r="H4478" t="str">
            <v>NotSelf</v>
          </cell>
        </row>
        <row r="4479">
          <cell r="H4479" t="str">
            <v>NotSelf</v>
          </cell>
        </row>
        <row r="4480">
          <cell r="H4480" t="str">
            <v>NotSelf</v>
          </cell>
        </row>
        <row r="4481">
          <cell r="H4481" t="str">
            <v>NotSelf</v>
          </cell>
        </row>
        <row r="4482">
          <cell r="H4482" t="str">
            <v>NotSelf</v>
          </cell>
        </row>
        <row r="4483">
          <cell r="H4483" t="str">
            <v>NotSelf</v>
          </cell>
        </row>
        <row r="4484">
          <cell r="H4484" t="str">
            <v>NotSelf</v>
          </cell>
        </row>
        <row r="4485">
          <cell r="H4485" t="str">
            <v>NotSelf</v>
          </cell>
        </row>
        <row r="4486">
          <cell r="H4486" t="str">
            <v>NotSelf</v>
          </cell>
        </row>
        <row r="4487">
          <cell r="H4487" t="str">
            <v>NotSelf</v>
          </cell>
        </row>
        <row r="4488">
          <cell r="H4488" t="str">
            <v>NotSelf</v>
          </cell>
        </row>
        <row r="4489">
          <cell r="H4489" t="str">
            <v>NotSelf</v>
          </cell>
        </row>
        <row r="4490">
          <cell r="H4490" t="str">
            <v>NotSelf</v>
          </cell>
        </row>
        <row r="4491">
          <cell r="H4491" t="str">
            <v>NotSelf</v>
          </cell>
        </row>
        <row r="4492">
          <cell r="H4492" t="str">
            <v>NotSelf</v>
          </cell>
        </row>
        <row r="4493">
          <cell r="H4493" t="str">
            <v>NotSelf</v>
          </cell>
        </row>
        <row r="4494">
          <cell r="H4494" t="str">
            <v>NotSelf</v>
          </cell>
        </row>
        <row r="4495">
          <cell r="H4495" t="str">
            <v>NotSelf</v>
          </cell>
        </row>
        <row r="4496">
          <cell r="H4496" t="str">
            <v>NotSelf</v>
          </cell>
        </row>
        <row r="4497">
          <cell r="H4497" t="str">
            <v>NotSelf</v>
          </cell>
        </row>
        <row r="4498">
          <cell r="H4498" t="str">
            <v>NotSelf</v>
          </cell>
        </row>
        <row r="4499">
          <cell r="H4499" t="str">
            <v>NotSelf</v>
          </cell>
        </row>
        <row r="4500">
          <cell r="H4500" t="str">
            <v>NotSelf</v>
          </cell>
        </row>
        <row r="4501">
          <cell r="H4501" t="str">
            <v>NotSelf</v>
          </cell>
        </row>
        <row r="4502">
          <cell r="H4502" t="str">
            <v>NotSelf</v>
          </cell>
        </row>
        <row r="4503">
          <cell r="H4503" t="str">
            <v>NotSelf</v>
          </cell>
        </row>
        <row r="4504">
          <cell r="H4504" t="str">
            <v>NotSelf</v>
          </cell>
        </row>
        <row r="4505">
          <cell r="H4505" t="str">
            <v>NotSelf</v>
          </cell>
        </row>
        <row r="4506">
          <cell r="H4506" t="str">
            <v>NotSelf</v>
          </cell>
        </row>
        <row r="4507">
          <cell r="H4507" t="str">
            <v>NotSelf</v>
          </cell>
        </row>
        <row r="4508">
          <cell r="H4508" t="str">
            <v>NotSelf</v>
          </cell>
        </row>
        <row r="4509">
          <cell r="H4509" t="str">
            <v>NotSelf</v>
          </cell>
        </row>
        <row r="4510">
          <cell r="H4510" t="str">
            <v>NotSelf</v>
          </cell>
        </row>
        <row r="4511">
          <cell r="H4511" t="str">
            <v>NotSelf</v>
          </cell>
        </row>
        <row r="4512">
          <cell r="H4512" t="str">
            <v>NotSelf</v>
          </cell>
        </row>
        <row r="4513">
          <cell r="H4513" t="str">
            <v>NotSelf</v>
          </cell>
        </row>
        <row r="4514">
          <cell r="H4514" t="str">
            <v>NotSelf</v>
          </cell>
        </row>
        <row r="4515">
          <cell r="H4515" t="str">
            <v>NotSelf</v>
          </cell>
        </row>
        <row r="4516">
          <cell r="H4516" t="str">
            <v>NotSelf</v>
          </cell>
        </row>
        <row r="4517">
          <cell r="H4517" t="str">
            <v>NotSelf</v>
          </cell>
        </row>
        <row r="4518">
          <cell r="H4518" t="str">
            <v>NotSelf</v>
          </cell>
        </row>
        <row r="4519">
          <cell r="H4519" t="str">
            <v>NotSelf</v>
          </cell>
        </row>
        <row r="4520">
          <cell r="H4520" t="str">
            <v>NotSelf</v>
          </cell>
        </row>
        <row r="4521">
          <cell r="H4521" t="str">
            <v>NotSelf</v>
          </cell>
        </row>
        <row r="4522">
          <cell r="H4522" t="str">
            <v>NotSelf</v>
          </cell>
        </row>
        <row r="4523">
          <cell r="H4523" t="str">
            <v>NotSelf</v>
          </cell>
        </row>
        <row r="4524">
          <cell r="H4524" t="str">
            <v>NotSelf</v>
          </cell>
        </row>
        <row r="4525">
          <cell r="H4525" t="str">
            <v>NotSelf</v>
          </cell>
        </row>
        <row r="4526">
          <cell r="H4526" t="str">
            <v>NotSelf</v>
          </cell>
        </row>
        <row r="4527">
          <cell r="H4527" t="str">
            <v>NotSelf</v>
          </cell>
        </row>
        <row r="4528">
          <cell r="H4528" t="str">
            <v>NotSelf</v>
          </cell>
        </row>
        <row r="4529">
          <cell r="H4529" t="str">
            <v>NotSelf</v>
          </cell>
        </row>
        <row r="4530">
          <cell r="H4530" t="str">
            <v>NotSelf</v>
          </cell>
        </row>
        <row r="4531">
          <cell r="H4531" t="str">
            <v>NotSelf</v>
          </cell>
        </row>
        <row r="4532">
          <cell r="H4532" t="str">
            <v>NotSelf</v>
          </cell>
        </row>
        <row r="4533">
          <cell r="H4533" t="str">
            <v>NotSelf</v>
          </cell>
        </row>
        <row r="4534">
          <cell r="H4534" t="str">
            <v>NotSelf</v>
          </cell>
        </row>
        <row r="4535">
          <cell r="H4535" t="str">
            <v>NotSelf</v>
          </cell>
        </row>
        <row r="4536">
          <cell r="H4536" t="str">
            <v>NotSelf</v>
          </cell>
        </row>
        <row r="4537">
          <cell r="H4537" t="str">
            <v>NotSelf</v>
          </cell>
        </row>
        <row r="4538">
          <cell r="H4538" t="str">
            <v>NotSelf</v>
          </cell>
        </row>
        <row r="4539">
          <cell r="H4539" t="str">
            <v>NotSelf</v>
          </cell>
        </row>
        <row r="4540">
          <cell r="H4540" t="str">
            <v>NotSelf</v>
          </cell>
        </row>
        <row r="4541">
          <cell r="H4541" t="str">
            <v>NotSelf</v>
          </cell>
        </row>
        <row r="4542">
          <cell r="H4542" t="str">
            <v>NotSelf</v>
          </cell>
        </row>
        <row r="4543">
          <cell r="H4543" t="str">
            <v>NotSelf</v>
          </cell>
        </row>
        <row r="4544">
          <cell r="H4544" t="str">
            <v>NotSelf</v>
          </cell>
        </row>
        <row r="4545">
          <cell r="H4545" t="str">
            <v>NotSelf</v>
          </cell>
        </row>
        <row r="4546">
          <cell r="H4546" t="str">
            <v>NotSelf</v>
          </cell>
        </row>
        <row r="4547">
          <cell r="H4547" t="str">
            <v>NotSelf</v>
          </cell>
        </row>
        <row r="4548">
          <cell r="H4548" t="str">
            <v>NotSelf</v>
          </cell>
        </row>
        <row r="4549">
          <cell r="H4549" t="str">
            <v>NotSelf</v>
          </cell>
        </row>
        <row r="4550">
          <cell r="H4550" t="str">
            <v>NotSelf</v>
          </cell>
        </row>
        <row r="4551">
          <cell r="H4551" t="str">
            <v>NotSelf</v>
          </cell>
        </row>
        <row r="4552">
          <cell r="H4552" t="str">
            <v>NotSelf</v>
          </cell>
        </row>
        <row r="4553">
          <cell r="H4553" t="str">
            <v>NotSelf</v>
          </cell>
        </row>
        <row r="4554">
          <cell r="H4554" t="str">
            <v>NotSelf</v>
          </cell>
        </row>
        <row r="4555">
          <cell r="H4555" t="str">
            <v>NotSelf</v>
          </cell>
        </row>
        <row r="4556">
          <cell r="H4556" t="str">
            <v>NotSelf</v>
          </cell>
        </row>
        <row r="4557">
          <cell r="H4557" t="str">
            <v>NotSelf</v>
          </cell>
        </row>
        <row r="4558">
          <cell r="H4558" t="str">
            <v>NotSelf</v>
          </cell>
        </row>
        <row r="4559">
          <cell r="H4559" t="str">
            <v>NotSelf</v>
          </cell>
        </row>
        <row r="4560">
          <cell r="H4560" t="str">
            <v>NotSelf</v>
          </cell>
        </row>
        <row r="4561">
          <cell r="H4561" t="str">
            <v>NotSelf</v>
          </cell>
        </row>
        <row r="4562">
          <cell r="H4562" t="str">
            <v>NotSelf</v>
          </cell>
        </row>
        <row r="4563">
          <cell r="H4563" t="str">
            <v>NotSelf</v>
          </cell>
        </row>
        <row r="4564">
          <cell r="H4564" t="str">
            <v>NotSelf</v>
          </cell>
        </row>
        <row r="4565">
          <cell r="H4565" t="str">
            <v>NotSelf</v>
          </cell>
        </row>
        <row r="4566">
          <cell r="H4566" t="str">
            <v>NotSelf</v>
          </cell>
        </row>
        <row r="4567">
          <cell r="H4567" t="str">
            <v>NotSelf</v>
          </cell>
        </row>
        <row r="4568">
          <cell r="H4568" t="str">
            <v>NotSelf</v>
          </cell>
        </row>
        <row r="4569">
          <cell r="H4569" t="str">
            <v>NotSelf</v>
          </cell>
        </row>
        <row r="4570">
          <cell r="H4570" t="str">
            <v>NotSelf</v>
          </cell>
        </row>
        <row r="4571">
          <cell r="H4571" t="str">
            <v>NotSelf</v>
          </cell>
        </row>
        <row r="4572">
          <cell r="H4572" t="str">
            <v>NotSelf</v>
          </cell>
        </row>
        <row r="4573">
          <cell r="H4573" t="str">
            <v>NotSelf</v>
          </cell>
        </row>
        <row r="4574">
          <cell r="H4574" t="str">
            <v>NotSelf</v>
          </cell>
        </row>
        <row r="4575">
          <cell r="H4575" t="str">
            <v>NotSelf</v>
          </cell>
        </row>
        <row r="4576">
          <cell r="H4576" t="str">
            <v>NotSelf</v>
          </cell>
        </row>
        <row r="4577">
          <cell r="H4577" t="str">
            <v>NotSelf</v>
          </cell>
        </row>
        <row r="4578">
          <cell r="H4578" t="str">
            <v>NotSelf</v>
          </cell>
        </row>
        <row r="4579">
          <cell r="H4579" t="str">
            <v>NotSelf</v>
          </cell>
        </row>
        <row r="4580">
          <cell r="H4580" t="str">
            <v>NotSelf</v>
          </cell>
        </row>
        <row r="4581">
          <cell r="H4581" t="str">
            <v>NotSelf</v>
          </cell>
        </row>
        <row r="4582">
          <cell r="H4582" t="str">
            <v>NotSelf</v>
          </cell>
        </row>
        <row r="4583">
          <cell r="H4583" t="str">
            <v>NotSelf</v>
          </cell>
        </row>
        <row r="4584">
          <cell r="H4584" t="str">
            <v>NotSelf</v>
          </cell>
        </row>
        <row r="4585">
          <cell r="H4585" t="str">
            <v>NotSelf</v>
          </cell>
        </row>
        <row r="4586">
          <cell r="H4586" t="str">
            <v>NotSelf</v>
          </cell>
        </row>
        <row r="4587">
          <cell r="H4587" t="str">
            <v>NotSelf</v>
          </cell>
        </row>
        <row r="4588">
          <cell r="H4588" t="str">
            <v>NotSelf</v>
          </cell>
        </row>
        <row r="4589">
          <cell r="H4589" t="str">
            <v>NotSelf</v>
          </cell>
        </row>
        <row r="4590">
          <cell r="H4590" t="str">
            <v>NotSelf</v>
          </cell>
        </row>
        <row r="4591">
          <cell r="H4591" t="str">
            <v>NotSelf</v>
          </cell>
        </row>
        <row r="4592">
          <cell r="H4592" t="str">
            <v>NotSelf</v>
          </cell>
        </row>
        <row r="4593">
          <cell r="H4593" t="str">
            <v>NotSelf</v>
          </cell>
        </row>
        <row r="4594">
          <cell r="H4594" t="str">
            <v>NotSelf</v>
          </cell>
        </row>
        <row r="4595">
          <cell r="H4595" t="str">
            <v>NotSelf</v>
          </cell>
        </row>
        <row r="4596">
          <cell r="H4596" t="str">
            <v>NotSelf</v>
          </cell>
        </row>
        <row r="4597">
          <cell r="H4597" t="str">
            <v>NotSelf</v>
          </cell>
        </row>
        <row r="4598">
          <cell r="H4598" t="str">
            <v>NotSelf</v>
          </cell>
        </row>
        <row r="4599">
          <cell r="H4599" t="str">
            <v>NotSelf</v>
          </cell>
        </row>
        <row r="4600">
          <cell r="H4600" t="str">
            <v>NotSelf</v>
          </cell>
        </row>
        <row r="4601">
          <cell r="H4601" t="str">
            <v>NotSelf</v>
          </cell>
        </row>
        <row r="4602">
          <cell r="H4602" t="str">
            <v>NotSelf</v>
          </cell>
        </row>
        <row r="4603">
          <cell r="H4603" t="str">
            <v>NotSelf</v>
          </cell>
        </row>
        <row r="4604">
          <cell r="H4604" t="str">
            <v>NotSelf</v>
          </cell>
        </row>
        <row r="4605">
          <cell r="H4605" t="str">
            <v>NotSelf</v>
          </cell>
        </row>
        <row r="4606">
          <cell r="H4606" t="str">
            <v>NotSelf</v>
          </cell>
        </row>
        <row r="4607">
          <cell r="H4607" t="str">
            <v>NotSelf</v>
          </cell>
        </row>
        <row r="4608">
          <cell r="H4608" t="str">
            <v>NotSelf</v>
          </cell>
        </row>
        <row r="4609">
          <cell r="H4609" t="str">
            <v>NotSelf</v>
          </cell>
        </row>
        <row r="4610">
          <cell r="H4610" t="str">
            <v>NotSelf</v>
          </cell>
        </row>
        <row r="4611">
          <cell r="H4611" t="str">
            <v>NotSelf</v>
          </cell>
        </row>
        <row r="4612">
          <cell r="H4612" t="str">
            <v>NotSelf</v>
          </cell>
        </row>
        <row r="4613">
          <cell r="H4613" t="str">
            <v>NotSelf</v>
          </cell>
        </row>
        <row r="4614">
          <cell r="H4614" t="str">
            <v>NotSelf</v>
          </cell>
        </row>
        <row r="4615">
          <cell r="H4615" t="str">
            <v>NotSelf</v>
          </cell>
        </row>
        <row r="4616">
          <cell r="H4616" t="str">
            <v>NotSelf</v>
          </cell>
        </row>
        <row r="4617">
          <cell r="H4617" t="str">
            <v>NotSelf</v>
          </cell>
        </row>
        <row r="4618">
          <cell r="H4618" t="str">
            <v>NotSelf</v>
          </cell>
        </row>
        <row r="4619">
          <cell r="H4619" t="str">
            <v>NotSelf</v>
          </cell>
        </row>
        <row r="4620">
          <cell r="H4620" t="str">
            <v>NotSelf</v>
          </cell>
        </row>
        <row r="4621">
          <cell r="H4621" t="str">
            <v>NotSelf</v>
          </cell>
        </row>
        <row r="4622">
          <cell r="H4622" t="str">
            <v>NotSelf</v>
          </cell>
        </row>
        <row r="4623">
          <cell r="H4623" t="str">
            <v>NotSelf</v>
          </cell>
        </row>
        <row r="4624">
          <cell r="H4624" t="str">
            <v>NotSelf</v>
          </cell>
        </row>
        <row r="4625">
          <cell r="H4625" t="str">
            <v>NotSelf</v>
          </cell>
        </row>
        <row r="4626">
          <cell r="H4626" t="str">
            <v>NotSelf</v>
          </cell>
        </row>
        <row r="4627">
          <cell r="H4627" t="str">
            <v>NotSelf</v>
          </cell>
        </row>
        <row r="4628">
          <cell r="H4628" t="str">
            <v>NotSelf</v>
          </cell>
        </row>
        <row r="4629">
          <cell r="H4629" t="str">
            <v>NotSelf</v>
          </cell>
        </row>
        <row r="4630">
          <cell r="H4630" t="str">
            <v>NotSelf</v>
          </cell>
        </row>
        <row r="4631">
          <cell r="H4631" t="str">
            <v>NotSelf</v>
          </cell>
        </row>
        <row r="4632">
          <cell r="H4632" t="str">
            <v>NotSelf</v>
          </cell>
        </row>
        <row r="4633">
          <cell r="H4633" t="str">
            <v>NotSelf</v>
          </cell>
        </row>
        <row r="4634">
          <cell r="H4634" t="str">
            <v>NotSelf</v>
          </cell>
        </row>
        <row r="4635">
          <cell r="H4635" t="str">
            <v>NotSelf</v>
          </cell>
        </row>
        <row r="4636">
          <cell r="H4636" t="str">
            <v>NotSelf</v>
          </cell>
        </row>
        <row r="4637">
          <cell r="H4637" t="str">
            <v>NotSelf</v>
          </cell>
        </row>
        <row r="4638">
          <cell r="H4638" t="str">
            <v>NotSelf</v>
          </cell>
        </row>
        <row r="4639">
          <cell r="H4639" t="str">
            <v>NotSelf</v>
          </cell>
        </row>
        <row r="4640">
          <cell r="H4640" t="str">
            <v>NotSelf</v>
          </cell>
        </row>
        <row r="4641">
          <cell r="H4641" t="str">
            <v>NotSelf</v>
          </cell>
        </row>
        <row r="4642">
          <cell r="H4642" t="str">
            <v>NotSelf</v>
          </cell>
        </row>
        <row r="4643">
          <cell r="H4643" t="str">
            <v>NotSelf</v>
          </cell>
        </row>
        <row r="4644">
          <cell r="H4644" t="str">
            <v>NotSelf</v>
          </cell>
        </row>
        <row r="4645">
          <cell r="H4645" t="str">
            <v>NotSelf</v>
          </cell>
        </row>
        <row r="4646">
          <cell r="H4646" t="str">
            <v>NotSelf</v>
          </cell>
        </row>
        <row r="4647">
          <cell r="H4647" t="str">
            <v>NotSelf</v>
          </cell>
        </row>
        <row r="4648">
          <cell r="H4648" t="str">
            <v>NotSelf</v>
          </cell>
        </row>
        <row r="4649">
          <cell r="H4649" t="str">
            <v>NotSelf</v>
          </cell>
        </row>
        <row r="4650">
          <cell r="H4650" t="str">
            <v>NotSelf</v>
          </cell>
        </row>
        <row r="4651">
          <cell r="H4651" t="str">
            <v>NotSelf</v>
          </cell>
        </row>
        <row r="4652">
          <cell r="H4652" t="str">
            <v>NotSelf</v>
          </cell>
        </row>
        <row r="4653">
          <cell r="H4653" t="str">
            <v>NotSelf</v>
          </cell>
        </row>
        <row r="4654">
          <cell r="H4654" t="str">
            <v>NotSelf</v>
          </cell>
        </row>
        <row r="4655">
          <cell r="H4655" t="str">
            <v>NotSelf</v>
          </cell>
        </row>
        <row r="4656">
          <cell r="H4656" t="str">
            <v>NotSelf</v>
          </cell>
        </row>
        <row r="4657">
          <cell r="H4657" t="str">
            <v>NotSelf</v>
          </cell>
        </row>
        <row r="4658">
          <cell r="H4658" t="str">
            <v>NotSelf</v>
          </cell>
        </row>
        <row r="4659">
          <cell r="H4659" t="str">
            <v>NotSelf</v>
          </cell>
        </row>
        <row r="4660">
          <cell r="H4660" t="str">
            <v>NotSelf</v>
          </cell>
        </row>
        <row r="4661">
          <cell r="H4661" t="str">
            <v>NotSelf</v>
          </cell>
        </row>
        <row r="4662">
          <cell r="H4662" t="str">
            <v>NotSelf</v>
          </cell>
        </row>
        <row r="4663">
          <cell r="H4663" t="str">
            <v>NotSelf</v>
          </cell>
        </row>
        <row r="4664">
          <cell r="H4664" t="str">
            <v>NotSelf</v>
          </cell>
        </row>
        <row r="4665">
          <cell r="H4665" t="str">
            <v>NotSelf</v>
          </cell>
        </row>
        <row r="4666">
          <cell r="H4666" t="str">
            <v>NotSelf</v>
          </cell>
        </row>
        <row r="4667">
          <cell r="H4667" t="str">
            <v>NotSelf</v>
          </cell>
        </row>
        <row r="4668">
          <cell r="H4668" t="str">
            <v>NotSelf</v>
          </cell>
        </row>
        <row r="4669">
          <cell r="H4669" t="str">
            <v>NotSelf</v>
          </cell>
        </row>
        <row r="4670">
          <cell r="H4670" t="str">
            <v>NotSelf</v>
          </cell>
        </row>
        <row r="4671">
          <cell r="H4671" t="str">
            <v>NotSelf</v>
          </cell>
        </row>
        <row r="4672">
          <cell r="H4672" t="str">
            <v>NotSelf</v>
          </cell>
        </row>
        <row r="4673">
          <cell r="H4673" t="str">
            <v>NotSelf</v>
          </cell>
        </row>
        <row r="4674">
          <cell r="H4674" t="str">
            <v>NotSelf</v>
          </cell>
        </row>
        <row r="4675">
          <cell r="H4675" t="str">
            <v>NotSelf</v>
          </cell>
        </row>
        <row r="4676">
          <cell r="H4676" t="str">
            <v>NotSelf</v>
          </cell>
        </row>
        <row r="4677">
          <cell r="H4677" t="str">
            <v>NotSelf</v>
          </cell>
        </row>
        <row r="4678">
          <cell r="H4678" t="str">
            <v>NotSelf</v>
          </cell>
        </row>
        <row r="4679">
          <cell r="H4679" t="str">
            <v>NotSelf</v>
          </cell>
        </row>
        <row r="4680">
          <cell r="H4680" t="str">
            <v>NotSelf</v>
          </cell>
        </row>
        <row r="4681">
          <cell r="H4681" t="str">
            <v>NotSelf</v>
          </cell>
        </row>
        <row r="4682">
          <cell r="H4682" t="str">
            <v>NotSelf</v>
          </cell>
        </row>
        <row r="4683">
          <cell r="H4683" t="str">
            <v>NotSelf</v>
          </cell>
        </row>
        <row r="4684">
          <cell r="H4684" t="str">
            <v>NotSelf</v>
          </cell>
        </row>
        <row r="4685">
          <cell r="H4685" t="str">
            <v>NotSelf</v>
          </cell>
        </row>
        <row r="4686">
          <cell r="H4686" t="str">
            <v>NotSelf</v>
          </cell>
        </row>
        <row r="4687">
          <cell r="H4687" t="str">
            <v>NotSelf</v>
          </cell>
        </row>
        <row r="4688">
          <cell r="H4688" t="str">
            <v>NotSelf</v>
          </cell>
        </row>
        <row r="4689">
          <cell r="H4689" t="str">
            <v>NotSelf</v>
          </cell>
        </row>
        <row r="4690">
          <cell r="H4690" t="str">
            <v>NotSelf</v>
          </cell>
        </row>
        <row r="4691">
          <cell r="H4691" t="str">
            <v>NotSelf</v>
          </cell>
        </row>
        <row r="4692">
          <cell r="H4692" t="str">
            <v>NotSelf</v>
          </cell>
        </row>
        <row r="4693">
          <cell r="H4693" t="str">
            <v>NotSelf</v>
          </cell>
        </row>
        <row r="4694">
          <cell r="H4694" t="str">
            <v>NotSelf</v>
          </cell>
        </row>
        <row r="4695">
          <cell r="H4695" t="str">
            <v>NotSelf</v>
          </cell>
        </row>
        <row r="4696">
          <cell r="H4696" t="str">
            <v>NotSelf</v>
          </cell>
        </row>
        <row r="4697">
          <cell r="H4697" t="str">
            <v>NotSelf</v>
          </cell>
        </row>
        <row r="4698">
          <cell r="H4698" t="str">
            <v>NotSelf</v>
          </cell>
        </row>
        <row r="4699">
          <cell r="H4699" t="str">
            <v>NotSelf</v>
          </cell>
        </row>
        <row r="4700">
          <cell r="H4700" t="str">
            <v>NotSelf</v>
          </cell>
        </row>
        <row r="4701">
          <cell r="H4701" t="str">
            <v>NotSelf</v>
          </cell>
        </row>
        <row r="4702">
          <cell r="H4702" t="str">
            <v>NotSelf</v>
          </cell>
        </row>
        <row r="4703">
          <cell r="H4703" t="str">
            <v>NotSelf</v>
          </cell>
        </row>
        <row r="4704">
          <cell r="H4704" t="str">
            <v>NotSelf</v>
          </cell>
        </row>
        <row r="4705">
          <cell r="H4705" t="str">
            <v>NotSelf</v>
          </cell>
        </row>
        <row r="4706">
          <cell r="H4706" t="str">
            <v>NotSelf</v>
          </cell>
        </row>
        <row r="4707">
          <cell r="H4707" t="str">
            <v>NotSelf</v>
          </cell>
        </row>
        <row r="4708">
          <cell r="H4708" t="str">
            <v>NotSelf</v>
          </cell>
        </row>
        <row r="4709">
          <cell r="H4709" t="str">
            <v>NotSelf</v>
          </cell>
        </row>
        <row r="4710">
          <cell r="H4710" t="str">
            <v>NotSelf</v>
          </cell>
        </row>
        <row r="4711">
          <cell r="H4711" t="str">
            <v>NotSelf</v>
          </cell>
        </row>
        <row r="4712">
          <cell r="H4712" t="str">
            <v>NotSelf</v>
          </cell>
        </row>
        <row r="4713">
          <cell r="H4713" t="str">
            <v>NotSelf</v>
          </cell>
        </row>
        <row r="4714">
          <cell r="H4714" t="str">
            <v>NotSelf</v>
          </cell>
        </row>
        <row r="4715">
          <cell r="H4715" t="str">
            <v>NotSelf</v>
          </cell>
        </row>
        <row r="4716">
          <cell r="H4716" t="str">
            <v>NotSelf</v>
          </cell>
        </row>
        <row r="4717">
          <cell r="H4717" t="str">
            <v>NotSelf</v>
          </cell>
        </row>
        <row r="4718">
          <cell r="H4718" t="str">
            <v>NotSelf</v>
          </cell>
        </row>
        <row r="4719">
          <cell r="H4719" t="str">
            <v>NotSelf</v>
          </cell>
        </row>
        <row r="4720">
          <cell r="H4720" t="str">
            <v>NotSelf</v>
          </cell>
        </row>
        <row r="4721">
          <cell r="H4721" t="str">
            <v>NotSelf</v>
          </cell>
        </row>
        <row r="4722">
          <cell r="H4722" t="str">
            <v>NotSelf</v>
          </cell>
        </row>
        <row r="4723">
          <cell r="H4723" t="str">
            <v>NotSelf</v>
          </cell>
        </row>
        <row r="4724">
          <cell r="H4724" t="str">
            <v>NotSelf</v>
          </cell>
        </row>
        <row r="4725">
          <cell r="H4725" t="str">
            <v>NotSelf</v>
          </cell>
        </row>
        <row r="4726">
          <cell r="H4726" t="str">
            <v>NotSelf</v>
          </cell>
        </row>
        <row r="4727">
          <cell r="H4727" t="str">
            <v>NotSelf</v>
          </cell>
        </row>
        <row r="4728">
          <cell r="H4728" t="str">
            <v>NotSelf</v>
          </cell>
        </row>
        <row r="4729">
          <cell r="H4729" t="str">
            <v>NotSelf</v>
          </cell>
        </row>
        <row r="4730">
          <cell r="H4730" t="str">
            <v>NotSelf</v>
          </cell>
        </row>
        <row r="4731">
          <cell r="H4731" t="str">
            <v>NotSelf</v>
          </cell>
        </row>
        <row r="4732">
          <cell r="H4732" t="str">
            <v>NotSelf</v>
          </cell>
        </row>
        <row r="4733">
          <cell r="H4733" t="str">
            <v>NotSelf</v>
          </cell>
        </row>
        <row r="4734">
          <cell r="H4734" t="str">
            <v>NotSelf</v>
          </cell>
        </row>
        <row r="4735">
          <cell r="H4735" t="str">
            <v>NotSelf</v>
          </cell>
        </row>
        <row r="4736">
          <cell r="H4736" t="str">
            <v>NotSelf</v>
          </cell>
        </row>
        <row r="4737">
          <cell r="H4737" t="str">
            <v>NotSelf</v>
          </cell>
        </row>
        <row r="4738">
          <cell r="H4738" t="str">
            <v>NotSelf</v>
          </cell>
        </row>
        <row r="4739">
          <cell r="H4739" t="str">
            <v>NotSelf</v>
          </cell>
        </row>
        <row r="4740">
          <cell r="H4740" t="str">
            <v>NotSelf</v>
          </cell>
        </row>
        <row r="4741">
          <cell r="H4741" t="str">
            <v>NotSelf</v>
          </cell>
        </row>
        <row r="4742">
          <cell r="H4742" t="str">
            <v>NotSelf</v>
          </cell>
        </row>
        <row r="4743">
          <cell r="H4743" t="str">
            <v>NotSelf</v>
          </cell>
        </row>
        <row r="4744">
          <cell r="H4744" t="str">
            <v>NotSelf</v>
          </cell>
        </row>
        <row r="4745">
          <cell r="H4745" t="str">
            <v>NotSelf</v>
          </cell>
        </row>
        <row r="4746">
          <cell r="H4746" t="str">
            <v>NotSelf</v>
          </cell>
        </row>
        <row r="4747">
          <cell r="H4747" t="str">
            <v>NotSelf</v>
          </cell>
        </row>
        <row r="4748">
          <cell r="H4748" t="str">
            <v>NotSelf</v>
          </cell>
        </row>
        <row r="4749">
          <cell r="H4749" t="str">
            <v>NotSelf</v>
          </cell>
        </row>
        <row r="4750">
          <cell r="H4750" t="str">
            <v>NotSelf</v>
          </cell>
        </row>
        <row r="4751">
          <cell r="H4751" t="str">
            <v>NotSelf</v>
          </cell>
        </row>
        <row r="4752">
          <cell r="H4752" t="str">
            <v>NotSelf</v>
          </cell>
        </row>
        <row r="4753">
          <cell r="H4753" t="str">
            <v>NotSelf</v>
          </cell>
        </row>
        <row r="4754">
          <cell r="H4754" t="str">
            <v>NotSelf</v>
          </cell>
        </row>
        <row r="4755">
          <cell r="H4755" t="str">
            <v>NotSelf</v>
          </cell>
        </row>
        <row r="4756">
          <cell r="H4756" t="str">
            <v>NotSelf</v>
          </cell>
        </row>
        <row r="4757">
          <cell r="H4757" t="str">
            <v>NotSelf</v>
          </cell>
        </row>
        <row r="4758">
          <cell r="H4758" t="str">
            <v>NotSelf</v>
          </cell>
        </row>
        <row r="4759">
          <cell r="H4759" t="str">
            <v>NotSelf</v>
          </cell>
        </row>
        <row r="4760">
          <cell r="H4760" t="str">
            <v>NotSelf</v>
          </cell>
        </row>
        <row r="4761">
          <cell r="H4761" t="str">
            <v>NotSelf</v>
          </cell>
        </row>
        <row r="4762">
          <cell r="H4762" t="str">
            <v>NotSelf</v>
          </cell>
        </row>
        <row r="4763">
          <cell r="H4763" t="str">
            <v>NotSelf</v>
          </cell>
        </row>
        <row r="4764">
          <cell r="H4764" t="str">
            <v>NotSelf</v>
          </cell>
        </row>
        <row r="4765">
          <cell r="H4765" t="str">
            <v>NotSelf</v>
          </cell>
        </row>
        <row r="4766">
          <cell r="H4766" t="str">
            <v>NotSelf</v>
          </cell>
        </row>
        <row r="4767">
          <cell r="H4767" t="str">
            <v>NotSelf</v>
          </cell>
        </row>
        <row r="4768">
          <cell r="H4768" t="str">
            <v>NotSelf</v>
          </cell>
        </row>
        <row r="4769">
          <cell r="H4769" t="str">
            <v>NotSelf</v>
          </cell>
        </row>
        <row r="4770">
          <cell r="H4770" t="str">
            <v>NotSelf</v>
          </cell>
        </row>
        <row r="4771">
          <cell r="H4771" t="str">
            <v>NotSelf</v>
          </cell>
        </row>
        <row r="4772">
          <cell r="H4772" t="str">
            <v>NotSelf</v>
          </cell>
        </row>
        <row r="4773">
          <cell r="H4773" t="str">
            <v>NotSelf</v>
          </cell>
        </row>
        <row r="4774">
          <cell r="H4774" t="str">
            <v>NotSelf</v>
          </cell>
        </row>
        <row r="4775">
          <cell r="H4775" t="str">
            <v>NotSelf</v>
          </cell>
        </row>
        <row r="4776">
          <cell r="H4776" t="str">
            <v>NotSelf</v>
          </cell>
        </row>
        <row r="4777">
          <cell r="H4777" t="str">
            <v>NotSelf</v>
          </cell>
        </row>
        <row r="4778">
          <cell r="H4778" t="str">
            <v>NotSelf</v>
          </cell>
        </row>
        <row r="4779">
          <cell r="H4779" t="str">
            <v>NotSelf</v>
          </cell>
        </row>
        <row r="4780">
          <cell r="H4780" t="str">
            <v>NotSelf</v>
          </cell>
        </row>
        <row r="4781">
          <cell r="H4781" t="str">
            <v>NotSelf</v>
          </cell>
        </row>
        <row r="4782">
          <cell r="H4782" t="str">
            <v>NotSelf</v>
          </cell>
        </row>
        <row r="4783">
          <cell r="H4783" t="str">
            <v>NotSelf</v>
          </cell>
        </row>
        <row r="4784">
          <cell r="H4784" t="str">
            <v>NotSelf</v>
          </cell>
        </row>
        <row r="4785">
          <cell r="H4785" t="str">
            <v>NotSelf</v>
          </cell>
        </row>
        <row r="4786">
          <cell r="H4786" t="str">
            <v>NotSelf</v>
          </cell>
        </row>
        <row r="4787">
          <cell r="H4787" t="str">
            <v>NotSelf</v>
          </cell>
        </row>
        <row r="4788">
          <cell r="H4788" t="str">
            <v>NotSelf</v>
          </cell>
        </row>
        <row r="4789">
          <cell r="H4789" t="str">
            <v>NotSelf</v>
          </cell>
        </row>
        <row r="4790">
          <cell r="H4790" t="str">
            <v>NotSelf</v>
          </cell>
        </row>
        <row r="4791">
          <cell r="H4791" t="str">
            <v>NotSelf</v>
          </cell>
        </row>
        <row r="4792">
          <cell r="H4792" t="str">
            <v>NotSelf</v>
          </cell>
        </row>
        <row r="4793">
          <cell r="H4793" t="str">
            <v>NotSelf</v>
          </cell>
        </row>
        <row r="4794">
          <cell r="H4794" t="str">
            <v>NotSelf</v>
          </cell>
        </row>
        <row r="4795">
          <cell r="H4795" t="str">
            <v>NotSelf</v>
          </cell>
        </row>
        <row r="4796">
          <cell r="H4796" t="str">
            <v>NotSelf</v>
          </cell>
        </row>
        <row r="4797">
          <cell r="H4797" t="str">
            <v>NotSelf</v>
          </cell>
        </row>
        <row r="4798">
          <cell r="H4798" t="str">
            <v>NotSelf</v>
          </cell>
        </row>
        <row r="4799">
          <cell r="H4799" t="str">
            <v>NotSelf</v>
          </cell>
        </row>
        <row r="4800">
          <cell r="H4800" t="str">
            <v>NotSelf</v>
          </cell>
        </row>
        <row r="4801">
          <cell r="H4801" t="str">
            <v>NotSelf</v>
          </cell>
        </row>
        <row r="4802">
          <cell r="H4802" t="str">
            <v>NotSelf</v>
          </cell>
        </row>
        <row r="4803">
          <cell r="H4803" t="str">
            <v>NotSelf</v>
          </cell>
        </row>
        <row r="4804">
          <cell r="H4804" t="str">
            <v>NotSelf</v>
          </cell>
        </row>
        <row r="4805">
          <cell r="H4805" t="str">
            <v>NotSelf</v>
          </cell>
        </row>
        <row r="4806">
          <cell r="H4806" t="str">
            <v>NotSelf</v>
          </cell>
        </row>
        <row r="4807">
          <cell r="H4807" t="str">
            <v>NotSelf</v>
          </cell>
        </row>
        <row r="4808">
          <cell r="H4808" t="str">
            <v>NotSelf</v>
          </cell>
        </row>
        <row r="4809">
          <cell r="H4809" t="str">
            <v>NotSelf</v>
          </cell>
        </row>
        <row r="4810">
          <cell r="H4810" t="str">
            <v>NotSelf</v>
          </cell>
        </row>
        <row r="4811">
          <cell r="H4811" t="str">
            <v>NotSelf</v>
          </cell>
        </row>
        <row r="4812">
          <cell r="H4812" t="str">
            <v>NotSelf</v>
          </cell>
        </row>
        <row r="4813">
          <cell r="H4813" t="str">
            <v>NotSelf</v>
          </cell>
        </row>
        <row r="4814">
          <cell r="H4814" t="str">
            <v>NotSelf</v>
          </cell>
        </row>
        <row r="4815">
          <cell r="H4815" t="str">
            <v>NotSelf</v>
          </cell>
        </row>
        <row r="4816">
          <cell r="H4816" t="str">
            <v>NotSelf</v>
          </cell>
        </row>
        <row r="4817">
          <cell r="H4817" t="str">
            <v>NotSelf</v>
          </cell>
        </row>
        <row r="4818">
          <cell r="H4818" t="str">
            <v>NotSelf</v>
          </cell>
        </row>
        <row r="4819">
          <cell r="H4819" t="str">
            <v>NotSelf</v>
          </cell>
        </row>
        <row r="4820">
          <cell r="H4820" t="str">
            <v>NotSelf</v>
          </cell>
        </row>
        <row r="4821">
          <cell r="H4821" t="str">
            <v>NotSelf</v>
          </cell>
        </row>
        <row r="4822">
          <cell r="H4822" t="str">
            <v>NotSelf</v>
          </cell>
        </row>
        <row r="4823">
          <cell r="H4823" t="str">
            <v>NotSelf</v>
          </cell>
        </row>
        <row r="4824">
          <cell r="H4824" t="str">
            <v>NotSelf</v>
          </cell>
        </row>
        <row r="4825">
          <cell r="H4825" t="str">
            <v>NotSelf</v>
          </cell>
        </row>
        <row r="4826">
          <cell r="H4826" t="str">
            <v>NotSelf</v>
          </cell>
        </row>
        <row r="4827">
          <cell r="H4827" t="str">
            <v>NotSelf</v>
          </cell>
        </row>
        <row r="4828">
          <cell r="H4828" t="str">
            <v>NotSelf</v>
          </cell>
        </row>
        <row r="4829">
          <cell r="H4829" t="str">
            <v>NotSelf</v>
          </cell>
        </row>
        <row r="4830">
          <cell r="H4830" t="str">
            <v>NotSelf</v>
          </cell>
        </row>
        <row r="4831">
          <cell r="H4831" t="str">
            <v>NotSelf</v>
          </cell>
        </row>
        <row r="4832">
          <cell r="H4832" t="str">
            <v>NotSelf</v>
          </cell>
        </row>
        <row r="4833">
          <cell r="H4833" t="str">
            <v>NotSelf</v>
          </cell>
        </row>
        <row r="4834">
          <cell r="H4834" t="str">
            <v>NotSelf</v>
          </cell>
        </row>
        <row r="4835">
          <cell r="H4835" t="str">
            <v>NotSelf</v>
          </cell>
        </row>
        <row r="4836">
          <cell r="H4836" t="str">
            <v>NotSelf</v>
          </cell>
        </row>
        <row r="4837">
          <cell r="H4837" t="str">
            <v>NotSelf</v>
          </cell>
        </row>
        <row r="4838">
          <cell r="H4838" t="str">
            <v>NotSelf</v>
          </cell>
        </row>
        <row r="4839">
          <cell r="H4839" t="str">
            <v>NotSelf</v>
          </cell>
        </row>
        <row r="4840">
          <cell r="H4840" t="str">
            <v>NotSelf</v>
          </cell>
        </row>
        <row r="4841">
          <cell r="H4841" t="str">
            <v>NotSelf</v>
          </cell>
        </row>
        <row r="4842">
          <cell r="H4842" t="str">
            <v>NotSelf</v>
          </cell>
        </row>
        <row r="4843">
          <cell r="H4843" t="str">
            <v>NotSelf</v>
          </cell>
        </row>
        <row r="4844">
          <cell r="H4844" t="str">
            <v>NotSelf</v>
          </cell>
        </row>
        <row r="4845">
          <cell r="H4845" t="str">
            <v>NotSelf</v>
          </cell>
        </row>
        <row r="4846">
          <cell r="H4846" t="str">
            <v>NotSelf</v>
          </cell>
        </row>
        <row r="4847">
          <cell r="H4847" t="str">
            <v>NotSelf</v>
          </cell>
        </row>
        <row r="4848">
          <cell r="H4848" t="str">
            <v>NotSelf</v>
          </cell>
        </row>
        <row r="4849">
          <cell r="H4849" t="str">
            <v>NotSelf</v>
          </cell>
        </row>
        <row r="4850">
          <cell r="H4850" t="str">
            <v>NotSelf</v>
          </cell>
        </row>
        <row r="4851">
          <cell r="H4851" t="str">
            <v>NotSelf</v>
          </cell>
        </row>
        <row r="4852">
          <cell r="H4852" t="str">
            <v>NotSelf</v>
          </cell>
        </row>
        <row r="4853">
          <cell r="H4853" t="str">
            <v>NotSelf</v>
          </cell>
        </row>
        <row r="4854">
          <cell r="H4854" t="str">
            <v>NotSelf</v>
          </cell>
        </row>
        <row r="4855">
          <cell r="H4855" t="str">
            <v>NotSelf</v>
          </cell>
        </row>
        <row r="4856">
          <cell r="H4856" t="str">
            <v>NotSelf</v>
          </cell>
        </row>
        <row r="4857">
          <cell r="H4857" t="str">
            <v>NotSelf</v>
          </cell>
        </row>
        <row r="4858">
          <cell r="H4858" t="str">
            <v>NotSelf</v>
          </cell>
        </row>
        <row r="4859">
          <cell r="H4859" t="str">
            <v>NotSelf</v>
          </cell>
        </row>
        <row r="4860">
          <cell r="H4860" t="str">
            <v>NotSelf</v>
          </cell>
        </row>
        <row r="4861">
          <cell r="H4861" t="str">
            <v>NotSelf</v>
          </cell>
        </row>
        <row r="4862">
          <cell r="H4862" t="str">
            <v>NotSelf</v>
          </cell>
        </row>
        <row r="4863">
          <cell r="H4863" t="str">
            <v>NotSelf</v>
          </cell>
        </row>
        <row r="4864">
          <cell r="H4864" t="str">
            <v>NotSelf</v>
          </cell>
        </row>
        <row r="4865">
          <cell r="H4865" t="str">
            <v>NotSelf</v>
          </cell>
        </row>
        <row r="4866">
          <cell r="H4866" t="str">
            <v>NotSelf</v>
          </cell>
        </row>
        <row r="4867">
          <cell r="H4867" t="str">
            <v>NotSelf</v>
          </cell>
        </row>
        <row r="4868">
          <cell r="H4868" t="str">
            <v>NotSelf</v>
          </cell>
        </row>
        <row r="4869">
          <cell r="H4869" t="str">
            <v>NotSelf</v>
          </cell>
        </row>
        <row r="4870">
          <cell r="H4870" t="str">
            <v>NotSelf</v>
          </cell>
        </row>
        <row r="4871">
          <cell r="H4871" t="str">
            <v>NotSelf</v>
          </cell>
        </row>
        <row r="4872">
          <cell r="H4872" t="str">
            <v>NotSelf</v>
          </cell>
        </row>
        <row r="4873">
          <cell r="H4873" t="str">
            <v>NotSelf</v>
          </cell>
        </row>
        <row r="4874">
          <cell r="H4874" t="str">
            <v>NotSelf</v>
          </cell>
        </row>
        <row r="4875">
          <cell r="H4875" t="str">
            <v>NotSelf</v>
          </cell>
        </row>
        <row r="4876">
          <cell r="H4876" t="str">
            <v>NotSelf</v>
          </cell>
        </row>
        <row r="4877">
          <cell r="H4877" t="str">
            <v>NotSelf</v>
          </cell>
        </row>
        <row r="4878">
          <cell r="H4878" t="str">
            <v>NotSelf</v>
          </cell>
        </row>
        <row r="4879">
          <cell r="H4879" t="str">
            <v>NotSelf</v>
          </cell>
        </row>
        <row r="4880">
          <cell r="H4880" t="str">
            <v>NotSelf</v>
          </cell>
        </row>
        <row r="4881">
          <cell r="H4881" t="str">
            <v>NotSelf</v>
          </cell>
        </row>
        <row r="4882">
          <cell r="H4882" t="str">
            <v>NotSelf</v>
          </cell>
        </row>
        <row r="4883">
          <cell r="H4883" t="str">
            <v>NotSelf</v>
          </cell>
        </row>
        <row r="4884">
          <cell r="H4884" t="str">
            <v>NotSelf</v>
          </cell>
        </row>
        <row r="4885">
          <cell r="H4885" t="str">
            <v>NotSelf</v>
          </cell>
        </row>
        <row r="4886">
          <cell r="H4886" t="str">
            <v>NotSelf</v>
          </cell>
        </row>
        <row r="4887">
          <cell r="H4887" t="str">
            <v>NotSelf</v>
          </cell>
        </row>
        <row r="4888">
          <cell r="H4888" t="str">
            <v>NotSelf</v>
          </cell>
        </row>
        <row r="4889">
          <cell r="H4889" t="str">
            <v>NotSelf</v>
          </cell>
        </row>
        <row r="4890">
          <cell r="H4890" t="str">
            <v>NotSelf</v>
          </cell>
        </row>
        <row r="4891">
          <cell r="H4891" t="str">
            <v>NotSelf</v>
          </cell>
        </row>
        <row r="4892">
          <cell r="H4892" t="str">
            <v>NotSelf</v>
          </cell>
        </row>
        <row r="4893">
          <cell r="H4893" t="str">
            <v>NotSelf</v>
          </cell>
        </row>
        <row r="4894">
          <cell r="H4894" t="str">
            <v>NotSelf</v>
          </cell>
        </row>
        <row r="4895">
          <cell r="H4895" t="str">
            <v>NotSelf</v>
          </cell>
        </row>
        <row r="4896">
          <cell r="H4896" t="str">
            <v>NotSelf</v>
          </cell>
        </row>
        <row r="4897">
          <cell r="H4897" t="str">
            <v>NotSelf</v>
          </cell>
        </row>
        <row r="4898">
          <cell r="H4898" t="str">
            <v>NotSelf</v>
          </cell>
        </row>
        <row r="4899">
          <cell r="H4899" t="str">
            <v>NotSelf</v>
          </cell>
        </row>
        <row r="4900">
          <cell r="H4900" t="str">
            <v>NotSelf</v>
          </cell>
        </row>
        <row r="4901">
          <cell r="H4901" t="str">
            <v>NotSelf</v>
          </cell>
        </row>
        <row r="4902">
          <cell r="H4902" t="str">
            <v>NotSelf</v>
          </cell>
        </row>
        <row r="4903">
          <cell r="H4903" t="str">
            <v>NotSelf</v>
          </cell>
        </row>
        <row r="4904">
          <cell r="H4904" t="str">
            <v>NotSelf</v>
          </cell>
        </row>
        <row r="4905">
          <cell r="H4905" t="str">
            <v>NotSelf</v>
          </cell>
        </row>
        <row r="4906">
          <cell r="H4906" t="str">
            <v>NotSelf</v>
          </cell>
        </row>
        <row r="4907">
          <cell r="H4907" t="str">
            <v>NotSelf</v>
          </cell>
        </row>
        <row r="4908">
          <cell r="H4908" t="str">
            <v>NotSelf</v>
          </cell>
        </row>
        <row r="4909">
          <cell r="H4909" t="str">
            <v>NotSelf</v>
          </cell>
        </row>
        <row r="4910">
          <cell r="H4910" t="str">
            <v>NotSelf</v>
          </cell>
        </row>
        <row r="4911">
          <cell r="H4911" t="str">
            <v>NotSelf</v>
          </cell>
        </row>
        <row r="4912">
          <cell r="H4912" t="str">
            <v>NotSelf</v>
          </cell>
        </row>
        <row r="4913">
          <cell r="H4913" t="str">
            <v>NotSelf</v>
          </cell>
        </row>
        <row r="4914">
          <cell r="H4914" t="str">
            <v>NotSelf</v>
          </cell>
        </row>
        <row r="4915">
          <cell r="H4915" t="str">
            <v>NotSelf</v>
          </cell>
        </row>
        <row r="4916">
          <cell r="H4916" t="str">
            <v>NotSelf</v>
          </cell>
        </row>
        <row r="4917">
          <cell r="H4917" t="str">
            <v>NotSelf</v>
          </cell>
        </row>
        <row r="4918">
          <cell r="H4918" t="str">
            <v>NotSelf</v>
          </cell>
        </row>
        <row r="4919">
          <cell r="H4919" t="str">
            <v>NotSelf</v>
          </cell>
        </row>
        <row r="4920">
          <cell r="H4920" t="str">
            <v>NotSelf</v>
          </cell>
        </row>
        <row r="4921">
          <cell r="H4921" t="str">
            <v>NotSelf</v>
          </cell>
        </row>
        <row r="4922">
          <cell r="H4922" t="str">
            <v>NotSelf</v>
          </cell>
        </row>
        <row r="4923">
          <cell r="H4923" t="str">
            <v>NotSelf</v>
          </cell>
        </row>
        <row r="4924">
          <cell r="H4924" t="str">
            <v>NotSelf</v>
          </cell>
        </row>
        <row r="4925">
          <cell r="H4925" t="str">
            <v>NotSelf</v>
          </cell>
        </row>
        <row r="4926">
          <cell r="H4926" t="str">
            <v>NotSelf</v>
          </cell>
        </row>
        <row r="4927">
          <cell r="H4927" t="str">
            <v>NotSelf</v>
          </cell>
        </row>
        <row r="4928">
          <cell r="H4928" t="str">
            <v>NotSelf</v>
          </cell>
        </row>
        <row r="4929">
          <cell r="H4929" t="str">
            <v>NotSelf</v>
          </cell>
        </row>
        <row r="4930">
          <cell r="H4930" t="str">
            <v>NotSelf</v>
          </cell>
        </row>
        <row r="4931">
          <cell r="H4931" t="str">
            <v>NotSelf</v>
          </cell>
        </row>
        <row r="4932">
          <cell r="H4932" t="str">
            <v>NotSelf</v>
          </cell>
        </row>
        <row r="4933">
          <cell r="H4933" t="str">
            <v>NotSelf</v>
          </cell>
        </row>
        <row r="4934">
          <cell r="H4934" t="str">
            <v>NotSelf</v>
          </cell>
        </row>
        <row r="4935">
          <cell r="H4935" t="str">
            <v>NotSelf</v>
          </cell>
        </row>
        <row r="4936">
          <cell r="H4936" t="str">
            <v>NotSelf</v>
          </cell>
        </row>
        <row r="4937">
          <cell r="H4937" t="str">
            <v>NotSelf</v>
          </cell>
        </row>
        <row r="4938">
          <cell r="H4938" t="str">
            <v>NotSelf</v>
          </cell>
        </row>
        <row r="4939">
          <cell r="H4939" t="str">
            <v>NotSelf</v>
          </cell>
        </row>
        <row r="4940">
          <cell r="H4940" t="str">
            <v>NotSelf</v>
          </cell>
        </row>
        <row r="4941">
          <cell r="H4941" t="str">
            <v>NotSelf</v>
          </cell>
        </row>
        <row r="4942">
          <cell r="H4942" t="str">
            <v>NotSelf</v>
          </cell>
        </row>
        <row r="4943">
          <cell r="H4943" t="str">
            <v>NotSelf</v>
          </cell>
        </row>
        <row r="4944">
          <cell r="H4944" t="str">
            <v>NotSelf</v>
          </cell>
        </row>
        <row r="4945">
          <cell r="H4945" t="str">
            <v>NotSelf</v>
          </cell>
        </row>
        <row r="4946">
          <cell r="H4946" t="str">
            <v>NotSelf</v>
          </cell>
        </row>
        <row r="4947">
          <cell r="H4947" t="str">
            <v>NotSelf</v>
          </cell>
        </row>
        <row r="4948">
          <cell r="H4948" t="str">
            <v>NotSelf</v>
          </cell>
        </row>
        <row r="4949">
          <cell r="H4949" t="str">
            <v>NotSelf</v>
          </cell>
        </row>
        <row r="4950">
          <cell r="H4950" t="str">
            <v>NotSelf</v>
          </cell>
        </row>
        <row r="4951">
          <cell r="H4951" t="str">
            <v>NotSelf</v>
          </cell>
        </row>
        <row r="4952">
          <cell r="H4952" t="str">
            <v>NotSelf</v>
          </cell>
        </row>
        <row r="4953">
          <cell r="H4953" t="str">
            <v>NotSelf</v>
          </cell>
        </row>
        <row r="4954">
          <cell r="H4954" t="str">
            <v>NotSelf</v>
          </cell>
        </row>
        <row r="4955">
          <cell r="H4955" t="str">
            <v>NotSelf</v>
          </cell>
        </row>
        <row r="4956">
          <cell r="H4956" t="str">
            <v>NotSelf</v>
          </cell>
        </row>
        <row r="4957">
          <cell r="H4957" t="str">
            <v>NotSelf</v>
          </cell>
        </row>
        <row r="4958">
          <cell r="H4958" t="str">
            <v>NotSelf</v>
          </cell>
        </row>
        <row r="4959">
          <cell r="H4959" t="str">
            <v>NotSelf</v>
          </cell>
        </row>
        <row r="4960">
          <cell r="H4960" t="str">
            <v>NotSelf</v>
          </cell>
        </row>
        <row r="4961">
          <cell r="H4961" t="str">
            <v>NotSelf</v>
          </cell>
        </row>
        <row r="4962">
          <cell r="H4962" t="str">
            <v>NotSelf</v>
          </cell>
        </row>
        <row r="4963">
          <cell r="H4963" t="str">
            <v>NotSelf</v>
          </cell>
        </row>
        <row r="4964">
          <cell r="H4964" t="str">
            <v>NotSelf</v>
          </cell>
        </row>
        <row r="4965">
          <cell r="H4965" t="str">
            <v>NotSelf</v>
          </cell>
        </row>
        <row r="4966">
          <cell r="H4966" t="str">
            <v>NotSelf</v>
          </cell>
        </row>
        <row r="4967">
          <cell r="H4967" t="str">
            <v>NotSelf</v>
          </cell>
        </row>
        <row r="4968">
          <cell r="H4968" t="str">
            <v>NotSelf</v>
          </cell>
        </row>
        <row r="4969">
          <cell r="H4969" t="str">
            <v>NotSelf</v>
          </cell>
        </row>
        <row r="4970">
          <cell r="H4970" t="str">
            <v>NotSelf</v>
          </cell>
        </row>
        <row r="4971">
          <cell r="H4971" t="str">
            <v>NotSelf</v>
          </cell>
        </row>
        <row r="4972">
          <cell r="H4972" t="str">
            <v>NotSelf</v>
          </cell>
        </row>
        <row r="4973">
          <cell r="H4973" t="str">
            <v>NotSelf</v>
          </cell>
        </row>
        <row r="4974">
          <cell r="H4974" t="str">
            <v>NotSelf</v>
          </cell>
        </row>
        <row r="4975">
          <cell r="H4975" t="str">
            <v>NotSelf</v>
          </cell>
        </row>
        <row r="4976">
          <cell r="H4976" t="str">
            <v>NotSelf</v>
          </cell>
        </row>
        <row r="4977">
          <cell r="H4977" t="str">
            <v>NotSelf</v>
          </cell>
        </row>
        <row r="4978">
          <cell r="H4978" t="str">
            <v>NotSelf</v>
          </cell>
        </row>
        <row r="4979">
          <cell r="H4979" t="str">
            <v>NotSelf</v>
          </cell>
        </row>
        <row r="4980">
          <cell r="H4980" t="str">
            <v>NotSelf</v>
          </cell>
        </row>
        <row r="4981">
          <cell r="H4981" t="str">
            <v>NotSelf</v>
          </cell>
        </row>
        <row r="4982">
          <cell r="H4982" t="str">
            <v>NotSelf</v>
          </cell>
        </row>
        <row r="4983">
          <cell r="H4983" t="str">
            <v>NotSelf</v>
          </cell>
        </row>
        <row r="4984">
          <cell r="H4984" t="str">
            <v>NotSelf</v>
          </cell>
        </row>
        <row r="4985">
          <cell r="H4985" t="str">
            <v>NotSelf</v>
          </cell>
        </row>
        <row r="4986">
          <cell r="H4986" t="str">
            <v>NotSelf</v>
          </cell>
        </row>
        <row r="4987">
          <cell r="H4987" t="str">
            <v>NotSelf</v>
          </cell>
        </row>
        <row r="4988">
          <cell r="H4988" t="str">
            <v>NotSelf</v>
          </cell>
        </row>
        <row r="4989">
          <cell r="H4989" t="str">
            <v>NotSelf</v>
          </cell>
        </row>
        <row r="4990">
          <cell r="H4990" t="str">
            <v>NotSelf</v>
          </cell>
        </row>
        <row r="4991">
          <cell r="H4991" t="str">
            <v>NotSelf</v>
          </cell>
        </row>
        <row r="4992">
          <cell r="H4992" t="str">
            <v>NotSelf</v>
          </cell>
        </row>
        <row r="4993">
          <cell r="H4993" t="str">
            <v>NotSelf</v>
          </cell>
        </row>
        <row r="4994">
          <cell r="H4994" t="str">
            <v>NotSelf</v>
          </cell>
        </row>
        <row r="4995">
          <cell r="H4995" t="str">
            <v>NotSelf</v>
          </cell>
        </row>
        <row r="4996">
          <cell r="H4996" t="str">
            <v>NotSelf</v>
          </cell>
        </row>
        <row r="4997">
          <cell r="H4997" t="str">
            <v>NotSelf</v>
          </cell>
        </row>
        <row r="4998">
          <cell r="H4998" t="str">
            <v>NotSelf</v>
          </cell>
        </row>
        <row r="4999">
          <cell r="H4999" t="str">
            <v>NotSelf</v>
          </cell>
        </row>
        <row r="5000">
          <cell r="H5000" t="str">
            <v>NotSelf</v>
          </cell>
        </row>
        <row r="5001">
          <cell r="H5001" t="str">
            <v>NotSelf</v>
          </cell>
        </row>
        <row r="5002">
          <cell r="H5002" t="str">
            <v>NotSelf</v>
          </cell>
        </row>
        <row r="5003">
          <cell r="H5003" t="str">
            <v>NotSelf</v>
          </cell>
        </row>
        <row r="5004">
          <cell r="H5004" t="str">
            <v>NotSelf</v>
          </cell>
        </row>
        <row r="5005">
          <cell r="H5005" t="str">
            <v>NotSelf</v>
          </cell>
        </row>
        <row r="5006">
          <cell r="H5006" t="str">
            <v>NotSelf</v>
          </cell>
        </row>
        <row r="5007">
          <cell r="H5007" t="str">
            <v>NotSelf</v>
          </cell>
        </row>
        <row r="5008">
          <cell r="H5008" t="str">
            <v>NotSelf</v>
          </cell>
        </row>
        <row r="5009">
          <cell r="H5009" t="str">
            <v>NotSelf</v>
          </cell>
        </row>
        <row r="5010">
          <cell r="H5010" t="str">
            <v>NotSelf</v>
          </cell>
        </row>
        <row r="5011">
          <cell r="H5011" t="str">
            <v>NotSelf</v>
          </cell>
        </row>
        <row r="5012">
          <cell r="H5012" t="str">
            <v>NotSelf</v>
          </cell>
        </row>
        <row r="5013">
          <cell r="H5013" t="str">
            <v>NotSelf</v>
          </cell>
        </row>
        <row r="5014">
          <cell r="H5014" t="str">
            <v>NotSelf</v>
          </cell>
        </row>
        <row r="5015">
          <cell r="H5015" t="str">
            <v>NotSelf</v>
          </cell>
        </row>
        <row r="5016">
          <cell r="H5016" t="str">
            <v>NotSelf</v>
          </cell>
        </row>
        <row r="5017">
          <cell r="H5017" t="str">
            <v>NotSelf</v>
          </cell>
        </row>
        <row r="5018">
          <cell r="H5018" t="str">
            <v>NotSelf</v>
          </cell>
        </row>
        <row r="5019">
          <cell r="H5019" t="str">
            <v>NotSelf</v>
          </cell>
        </row>
        <row r="5020">
          <cell r="H5020" t="str">
            <v>NotSelf</v>
          </cell>
        </row>
        <row r="5021">
          <cell r="H5021" t="str">
            <v>NotSelf</v>
          </cell>
        </row>
        <row r="5022">
          <cell r="H5022" t="str">
            <v>NotSelf</v>
          </cell>
        </row>
        <row r="5023">
          <cell r="H5023" t="str">
            <v>NotSelf</v>
          </cell>
        </row>
        <row r="5024">
          <cell r="H5024" t="str">
            <v>NotSelf</v>
          </cell>
        </row>
        <row r="5025">
          <cell r="H5025" t="str">
            <v>NotSelf</v>
          </cell>
        </row>
        <row r="5026">
          <cell r="H5026" t="str">
            <v>NotSelf</v>
          </cell>
        </row>
        <row r="5027">
          <cell r="H5027" t="str">
            <v>NotSelf</v>
          </cell>
        </row>
        <row r="5028">
          <cell r="H5028" t="str">
            <v>NotSelf</v>
          </cell>
        </row>
        <row r="5029">
          <cell r="H5029" t="str">
            <v>NotSelf</v>
          </cell>
        </row>
        <row r="5030">
          <cell r="H5030" t="str">
            <v>NotSelf</v>
          </cell>
        </row>
        <row r="5031">
          <cell r="H5031" t="str">
            <v>NotSelf</v>
          </cell>
        </row>
        <row r="5032">
          <cell r="H5032" t="str">
            <v>NotSelf</v>
          </cell>
        </row>
        <row r="5033">
          <cell r="H5033" t="str">
            <v>NotSelf</v>
          </cell>
        </row>
        <row r="5034">
          <cell r="H5034" t="str">
            <v>NotSelf</v>
          </cell>
        </row>
        <row r="5035">
          <cell r="H5035" t="str">
            <v>NotSelf</v>
          </cell>
        </row>
        <row r="5036">
          <cell r="H5036" t="str">
            <v>NotSelf</v>
          </cell>
        </row>
        <row r="5037">
          <cell r="H5037" t="str">
            <v>NotSelf</v>
          </cell>
        </row>
        <row r="5038">
          <cell r="H5038" t="str">
            <v>NotSelf</v>
          </cell>
        </row>
        <row r="5039">
          <cell r="H5039" t="str">
            <v>NotSelf</v>
          </cell>
        </row>
        <row r="5040">
          <cell r="H5040" t="str">
            <v>NotSelf</v>
          </cell>
        </row>
        <row r="5041">
          <cell r="H5041" t="str">
            <v>NotSelf</v>
          </cell>
        </row>
        <row r="5042">
          <cell r="H5042" t="str">
            <v>NotSelf</v>
          </cell>
        </row>
        <row r="5043">
          <cell r="H5043" t="str">
            <v>NotSelf</v>
          </cell>
        </row>
        <row r="5044">
          <cell r="H5044" t="str">
            <v>NotSelf</v>
          </cell>
        </row>
        <row r="5045">
          <cell r="H5045" t="str">
            <v>NotSelf</v>
          </cell>
        </row>
        <row r="5046">
          <cell r="H5046" t="str">
            <v>NotSelf</v>
          </cell>
        </row>
        <row r="5047">
          <cell r="H5047" t="str">
            <v>NotSelf</v>
          </cell>
        </row>
        <row r="5048">
          <cell r="H5048" t="str">
            <v>NotSelf</v>
          </cell>
        </row>
        <row r="5049">
          <cell r="H5049" t="str">
            <v>NotSelf</v>
          </cell>
        </row>
        <row r="5050">
          <cell r="H5050" t="str">
            <v>NotSelf</v>
          </cell>
        </row>
        <row r="5051">
          <cell r="H5051" t="str">
            <v>NotSelf</v>
          </cell>
        </row>
        <row r="5052">
          <cell r="H5052" t="str">
            <v>NotSelf</v>
          </cell>
        </row>
        <row r="5053">
          <cell r="H5053" t="str">
            <v>NotSelf</v>
          </cell>
        </row>
        <row r="5054">
          <cell r="H5054" t="str">
            <v>NotSelf</v>
          </cell>
        </row>
        <row r="5055">
          <cell r="H5055" t="str">
            <v>NotSelf</v>
          </cell>
        </row>
        <row r="5056">
          <cell r="H5056" t="str">
            <v>NotSelf</v>
          </cell>
        </row>
        <row r="5057">
          <cell r="H5057" t="str">
            <v>NotSelf</v>
          </cell>
        </row>
        <row r="5058">
          <cell r="H5058" t="str">
            <v>NotSelf</v>
          </cell>
        </row>
        <row r="5059">
          <cell r="H5059" t="str">
            <v>NotSelf</v>
          </cell>
        </row>
        <row r="5060">
          <cell r="H5060" t="str">
            <v>NotSelf</v>
          </cell>
        </row>
        <row r="5061">
          <cell r="H5061" t="str">
            <v>NotSelf</v>
          </cell>
        </row>
        <row r="5062">
          <cell r="H5062" t="str">
            <v>NotSelf</v>
          </cell>
        </row>
        <row r="5063">
          <cell r="H5063" t="str">
            <v>NotSelf</v>
          </cell>
        </row>
        <row r="5064">
          <cell r="H5064" t="str">
            <v>NotSelf</v>
          </cell>
        </row>
        <row r="5065">
          <cell r="H5065" t="str">
            <v>NotSelf</v>
          </cell>
        </row>
        <row r="5066">
          <cell r="H5066" t="str">
            <v>NotSelf</v>
          </cell>
        </row>
        <row r="5067">
          <cell r="H5067" t="str">
            <v>NotSelf</v>
          </cell>
        </row>
        <row r="5068">
          <cell r="H5068" t="str">
            <v>NotSelf</v>
          </cell>
        </row>
        <row r="5069">
          <cell r="H5069" t="str">
            <v>NotSelf</v>
          </cell>
        </row>
        <row r="5070">
          <cell r="H5070" t="str">
            <v>NotSelf</v>
          </cell>
        </row>
        <row r="5071">
          <cell r="H5071" t="str">
            <v>NotSelf</v>
          </cell>
        </row>
        <row r="5072">
          <cell r="H5072" t="str">
            <v>NotSelf</v>
          </cell>
        </row>
        <row r="5073">
          <cell r="H5073" t="str">
            <v>NotSelf</v>
          </cell>
        </row>
        <row r="5074">
          <cell r="H5074" t="str">
            <v>NotSelf</v>
          </cell>
        </row>
        <row r="5075">
          <cell r="H5075" t="str">
            <v>NotSelf</v>
          </cell>
        </row>
        <row r="5076">
          <cell r="H5076" t="str">
            <v>NotSelf</v>
          </cell>
        </row>
        <row r="5077">
          <cell r="H5077" t="str">
            <v>NotSelf</v>
          </cell>
        </row>
        <row r="5078">
          <cell r="H5078" t="str">
            <v>NotSelf</v>
          </cell>
        </row>
        <row r="5079">
          <cell r="H5079" t="str">
            <v>NotSelf</v>
          </cell>
        </row>
        <row r="5080">
          <cell r="H5080" t="str">
            <v>NotSelf</v>
          </cell>
        </row>
        <row r="5081">
          <cell r="H5081" t="str">
            <v>NotSelf</v>
          </cell>
        </row>
        <row r="5082">
          <cell r="H5082" t="str">
            <v>NotSelf</v>
          </cell>
        </row>
        <row r="5083">
          <cell r="H5083" t="str">
            <v>NotSelf</v>
          </cell>
        </row>
        <row r="5084">
          <cell r="H5084" t="str">
            <v>NotSelf</v>
          </cell>
        </row>
        <row r="5085">
          <cell r="H5085" t="str">
            <v>NotSelf</v>
          </cell>
        </row>
        <row r="5086">
          <cell r="H5086" t="str">
            <v>NotSelf</v>
          </cell>
        </row>
        <row r="5087">
          <cell r="H5087" t="str">
            <v>NotSelf</v>
          </cell>
        </row>
        <row r="5088">
          <cell r="H5088" t="str">
            <v>NotSelf</v>
          </cell>
        </row>
        <row r="5089">
          <cell r="H5089" t="str">
            <v>NotSelf</v>
          </cell>
        </row>
        <row r="5090">
          <cell r="H5090" t="str">
            <v>NotSelf</v>
          </cell>
        </row>
        <row r="5091">
          <cell r="H5091" t="str">
            <v>NotSelf</v>
          </cell>
        </row>
        <row r="5092">
          <cell r="H5092" t="str">
            <v>NotSelf</v>
          </cell>
        </row>
        <row r="5093">
          <cell r="H5093" t="str">
            <v>NotSelf</v>
          </cell>
        </row>
        <row r="5094">
          <cell r="H5094" t="str">
            <v>NotSelf</v>
          </cell>
        </row>
        <row r="5095">
          <cell r="H5095" t="str">
            <v>NotSelf</v>
          </cell>
        </row>
        <row r="5096">
          <cell r="H5096" t="str">
            <v>NotSelf</v>
          </cell>
        </row>
        <row r="5097">
          <cell r="H5097" t="str">
            <v>NotSelf</v>
          </cell>
        </row>
        <row r="5098">
          <cell r="H5098" t="str">
            <v>NotSelf</v>
          </cell>
        </row>
        <row r="5099">
          <cell r="H5099" t="str">
            <v>NotSelf</v>
          </cell>
        </row>
        <row r="5100">
          <cell r="H5100" t="str">
            <v>NotSelf</v>
          </cell>
        </row>
        <row r="5101">
          <cell r="H5101" t="str">
            <v>NotSelf</v>
          </cell>
        </row>
        <row r="5102">
          <cell r="H5102" t="str">
            <v>NotSelf</v>
          </cell>
        </row>
        <row r="5103">
          <cell r="H5103" t="str">
            <v>NotSelf</v>
          </cell>
        </row>
        <row r="5104">
          <cell r="H5104" t="str">
            <v>NotSelf</v>
          </cell>
        </row>
        <row r="5105">
          <cell r="H5105" t="str">
            <v>NotSelf</v>
          </cell>
        </row>
        <row r="5106">
          <cell r="H5106" t="str">
            <v>NotSelf</v>
          </cell>
        </row>
        <row r="5107">
          <cell r="H5107" t="str">
            <v>NotSelf</v>
          </cell>
        </row>
        <row r="5108">
          <cell r="H5108" t="str">
            <v>NotSelf</v>
          </cell>
        </row>
        <row r="5109">
          <cell r="H5109" t="str">
            <v>NotSelf</v>
          </cell>
        </row>
        <row r="5110">
          <cell r="H5110" t="str">
            <v>NotSelf</v>
          </cell>
        </row>
        <row r="5111">
          <cell r="H5111" t="str">
            <v>NotSelf</v>
          </cell>
        </row>
        <row r="5112">
          <cell r="H5112" t="str">
            <v>NotSelf</v>
          </cell>
        </row>
        <row r="5113">
          <cell r="H5113" t="str">
            <v>NotSelf</v>
          </cell>
        </row>
        <row r="5114">
          <cell r="H5114" t="str">
            <v>NotSelf</v>
          </cell>
        </row>
        <row r="5115">
          <cell r="H5115" t="str">
            <v>NotSelf</v>
          </cell>
        </row>
        <row r="5116">
          <cell r="H5116" t="str">
            <v>NotSelf</v>
          </cell>
        </row>
        <row r="5117">
          <cell r="H5117" t="str">
            <v>NotSelf</v>
          </cell>
        </row>
        <row r="5118">
          <cell r="H5118" t="str">
            <v>NotSelf</v>
          </cell>
        </row>
        <row r="5119">
          <cell r="H5119" t="str">
            <v>NotSelf</v>
          </cell>
        </row>
        <row r="5120">
          <cell r="H5120" t="str">
            <v>NotSelf</v>
          </cell>
        </row>
        <row r="5121">
          <cell r="H5121" t="str">
            <v>NotSelf</v>
          </cell>
        </row>
        <row r="5122">
          <cell r="H5122" t="str">
            <v>NotSelf</v>
          </cell>
        </row>
        <row r="5123">
          <cell r="H5123" t="str">
            <v>NotSelf</v>
          </cell>
        </row>
        <row r="5124">
          <cell r="H5124" t="str">
            <v>NotSelf</v>
          </cell>
        </row>
        <row r="5125">
          <cell r="H5125" t="str">
            <v>NotSelf</v>
          </cell>
        </row>
        <row r="5126">
          <cell r="H5126" t="str">
            <v>NotSelf</v>
          </cell>
        </row>
        <row r="5127">
          <cell r="H5127" t="str">
            <v>NotSelf</v>
          </cell>
        </row>
        <row r="5128">
          <cell r="H5128" t="str">
            <v>NotSelf</v>
          </cell>
        </row>
        <row r="5129">
          <cell r="H5129" t="str">
            <v>NotSelf</v>
          </cell>
        </row>
        <row r="5130">
          <cell r="H5130" t="str">
            <v>NotSelf</v>
          </cell>
        </row>
        <row r="5131">
          <cell r="H5131" t="str">
            <v>NotSelf</v>
          </cell>
        </row>
        <row r="5132">
          <cell r="H5132" t="str">
            <v>NotSelf</v>
          </cell>
        </row>
        <row r="5133">
          <cell r="H5133" t="str">
            <v>NotSelf</v>
          </cell>
        </row>
        <row r="5134">
          <cell r="H5134" t="str">
            <v>NotSelf</v>
          </cell>
        </row>
        <row r="5135">
          <cell r="H5135" t="str">
            <v>NotSelf</v>
          </cell>
        </row>
        <row r="5136">
          <cell r="H5136" t="str">
            <v>NotSelf</v>
          </cell>
        </row>
        <row r="5137">
          <cell r="H5137" t="str">
            <v>NotSelf</v>
          </cell>
        </row>
        <row r="5138">
          <cell r="H5138" t="str">
            <v>NotSelf</v>
          </cell>
        </row>
        <row r="5139">
          <cell r="H5139" t="str">
            <v>NotSelf</v>
          </cell>
        </row>
        <row r="5140">
          <cell r="H5140" t="str">
            <v>NotSelf</v>
          </cell>
        </row>
        <row r="5141">
          <cell r="H5141" t="str">
            <v>NotSelf</v>
          </cell>
        </row>
        <row r="5142">
          <cell r="H5142" t="str">
            <v>NotSelf</v>
          </cell>
        </row>
        <row r="5143">
          <cell r="H5143" t="str">
            <v>NotSelf</v>
          </cell>
        </row>
        <row r="5144">
          <cell r="H5144" t="str">
            <v>NotSelf</v>
          </cell>
        </row>
        <row r="5145">
          <cell r="H5145" t="str">
            <v>NotSelf</v>
          </cell>
        </row>
        <row r="5146">
          <cell r="H5146" t="str">
            <v>NotSelf</v>
          </cell>
        </row>
        <row r="5147">
          <cell r="H5147" t="str">
            <v>NotSelf</v>
          </cell>
        </row>
        <row r="5148">
          <cell r="H5148" t="str">
            <v>NotSelf</v>
          </cell>
        </row>
        <row r="5149">
          <cell r="H5149" t="str">
            <v>NotSelf</v>
          </cell>
        </row>
        <row r="5150">
          <cell r="H5150" t="str">
            <v>NotSelf</v>
          </cell>
        </row>
        <row r="5151">
          <cell r="H5151" t="str">
            <v>NotSelf</v>
          </cell>
        </row>
        <row r="5152">
          <cell r="H5152" t="str">
            <v>NotSelf</v>
          </cell>
        </row>
        <row r="5153">
          <cell r="H5153" t="str">
            <v>NotSelf</v>
          </cell>
        </row>
        <row r="5154">
          <cell r="H5154" t="str">
            <v>NotSelf</v>
          </cell>
        </row>
        <row r="5155">
          <cell r="H5155" t="str">
            <v>NotSelf</v>
          </cell>
        </row>
        <row r="5156">
          <cell r="H5156" t="str">
            <v>NotSelf</v>
          </cell>
        </row>
        <row r="5157">
          <cell r="H5157" t="str">
            <v>NotSelf</v>
          </cell>
        </row>
        <row r="5158">
          <cell r="H5158" t="str">
            <v>NotSelf</v>
          </cell>
        </row>
        <row r="5159">
          <cell r="H5159" t="str">
            <v>NotSelf</v>
          </cell>
        </row>
        <row r="5160">
          <cell r="H5160" t="str">
            <v>NotSelf</v>
          </cell>
        </row>
        <row r="5161">
          <cell r="H5161" t="str">
            <v>NotSelf</v>
          </cell>
        </row>
        <row r="5162">
          <cell r="H5162" t="str">
            <v>NotSelf</v>
          </cell>
        </row>
        <row r="5163">
          <cell r="H5163" t="str">
            <v>NotSelf</v>
          </cell>
        </row>
        <row r="5164">
          <cell r="H5164" t="str">
            <v>NotSelf</v>
          </cell>
        </row>
        <row r="5165">
          <cell r="H5165" t="str">
            <v>NotSelf</v>
          </cell>
        </row>
        <row r="5166">
          <cell r="H5166" t="str">
            <v>NotSelf</v>
          </cell>
        </row>
        <row r="5167">
          <cell r="H5167" t="str">
            <v>NotSelf</v>
          </cell>
        </row>
        <row r="5168">
          <cell r="H5168" t="str">
            <v>NotSelf</v>
          </cell>
        </row>
        <row r="5169">
          <cell r="H5169" t="str">
            <v>NotSelf</v>
          </cell>
        </row>
        <row r="5170">
          <cell r="H5170" t="str">
            <v>NotSelf</v>
          </cell>
        </row>
        <row r="5171">
          <cell r="H5171" t="str">
            <v>NotSelf</v>
          </cell>
        </row>
        <row r="5172">
          <cell r="H5172" t="str">
            <v>NotSelf</v>
          </cell>
        </row>
        <row r="5173">
          <cell r="H5173" t="str">
            <v>NotSelf</v>
          </cell>
        </row>
        <row r="5174">
          <cell r="H5174" t="str">
            <v>NotSelf</v>
          </cell>
        </row>
        <row r="5175">
          <cell r="H5175" t="str">
            <v>NotSelf</v>
          </cell>
        </row>
        <row r="5176">
          <cell r="H5176" t="str">
            <v>NotSelf</v>
          </cell>
        </row>
        <row r="5177">
          <cell r="H5177" t="str">
            <v>NotSelf</v>
          </cell>
        </row>
        <row r="5178">
          <cell r="H5178" t="str">
            <v>NotSelf</v>
          </cell>
        </row>
        <row r="5179">
          <cell r="H5179" t="str">
            <v>NotSelf</v>
          </cell>
        </row>
        <row r="5180">
          <cell r="H5180" t="str">
            <v>NotSelf</v>
          </cell>
        </row>
        <row r="5181">
          <cell r="H5181" t="str">
            <v>NotSelf</v>
          </cell>
        </row>
        <row r="5182">
          <cell r="H5182" t="str">
            <v>NotSelf</v>
          </cell>
        </row>
        <row r="5183">
          <cell r="H5183" t="str">
            <v>NotSelf</v>
          </cell>
        </row>
        <row r="5184">
          <cell r="H5184" t="str">
            <v>NotSelf</v>
          </cell>
        </row>
        <row r="5185">
          <cell r="H5185" t="str">
            <v>NotSelf</v>
          </cell>
        </row>
        <row r="5186">
          <cell r="H5186" t="str">
            <v>NotSelf</v>
          </cell>
        </row>
        <row r="5187">
          <cell r="H5187" t="str">
            <v>NotSelf</v>
          </cell>
        </row>
        <row r="5188">
          <cell r="H5188" t="str">
            <v>NotSelf</v>
          </cell>
        </row>
        <row r="5189">
          <cell r="H5189" t="str">
            <v>NotSelf</v>
          </cell>
        </row>
        <row r="5190">
          <cell r="H5190" t="str">
            <v>NotSelf</v>
          </cell>
        </row>
        <row r="5191">
          <cell r="H5191" t="str">
            <v>NotSelf</v>
          </cell>
        </row>
        <row r="5192">
          <cell r="H5192" t="str">
            <v>NotSelf</v>
          </cell>
        </row>
        <row r="5193">
          <cell r="H5193" t="str">
            <v>NotSelf</v>
          </cell>
        </row>
        <row r="5194">
          <cell r="H5194" t="str">
            <v>NotSelf</v>
          </cell>
        </row>
        <row r="5195">
          <cell r="H5195" t="str">
            <v>NotSelf</v>
          </cell>
        </row>
        <row r="5196">
          <cell r="H5196" t="str">
            <v>NotSelf</v>
          </cell>
        </row>
        <row r="5197">
          <cell r="H5197" t="str">
            <v>NotSelf</v>
          </cell>
        </row>
        <row r="5198">
          <cell r="H5198" t="str">
            <v>NotSelf</v>
          </cell>
        </row>
        <row r="5199">
          <cell r="H5199" t="str">
            <v>NotSelf</v>
          </cell>
        </row>
        <row r="5200">
          <cell r="H5200" t="str">
            <v>NotSelf</v>
          </cell>
        </row>
        <row r="5201">
          <cell r="H5201" t="str">
            <v>NotSelf</v>
          </cell>
        </row>
        <row r="5202">
          <cell r="H5202" t="str">
            <v>NotSelf</v>
          </cell>
        </row>
        <row r="5203">
          <cell r="H5203" t="str">
            <v>NotSelf</v>
          </cell>
        </row>
        <row r="5204">
          <cell r="H5204" t="str">
            <v>NotSelf</v>
          </cell>
        </row>
        <row r="5205">
          <cell r="H5205" t="str">
            <v>NotSelf</v>
          </cell>
        </row>
        <row r="5206">
          <cell r="H5206" t="str">
            <v>NotSelf</v>
          </cell>
        </row>
        <row r="5207">
          <cell r="H5207" t="str">
            <v>NotSelf</v>
          </cell>
        </row>
        <row r="5208">
          <cell r="H5208" t="str">
            <v>NotSelf</v>
          </cell>
        </row>
        <row r="5209">
          <cell r="H5209" t="str">
            <v>NotSelf</v>
          </cell>
        </row>
        <row r="5210">
          <cell r="H5210" t="str">
            <v>NotSelf</v>
          </cell>
        </row>
        <row r="5211">
          <cell r="H5211" t="str">
            <v>NotSelf</v>
          </cell>
        </row>
        <row r="5212">
          <cell r="H5212" t="str">
            <v>NotSelf</v>
          </cell>
        </row>
        <row r="5213">
          <cell r="H5213" t="str">
            <v>NotSelf</v>
          </cell>
        </row>
        <row r="5214">
          <cell r="H5214" t="str">
            <v>NotSelf</v>
          </cell>
        </row>
        <row r="5215">
          <cell r="H5215" t="str">
            <v>NotSelf</v>
          </cell>
        </row>
        <row r="5216">
          <cell r="H5216" t="str">
            <v>NotSelf</v>
          </cell>
        </row>
        <row r="5217">
          <cell r="H5217" t="str">
            <v>NotSelf</v>
          </cell>
        </row>
        <row r="5218">
          <cell r="H5218" t="str">
            <v>NotSelf</v>
          </cell>
        </row>
        <row r="5219">
          <cell r="H5219" t="str">
            <v>NotSelf</v>
          </cell>
        </row>
        <row r="5220">
          <cell r="H5220" t="str">
            <v>NotSelf</v>
          </cell>
        </row>
        <row r="5221">
          <cell r="H5221" t="str">
            <v>NotSelf</v>
          </cell>
        </row>
        <row r="5222">
          <cell r="H5222" t="str">
            <v>NotSelf</v>
          </cell>
        </row>
        <row r="5223">
          <cell r="H5223" t="str">
            <v>NotSelf</v>
          </cell>
        </row>
        <row r="5224">
          <cell r="H5224" t="str">
            <v>NotSelf</v>
          </cell>
        </row>
        <row r="5225">
          <cell r="H5225" t="str">
            <v>NotSelf</v>
          </cell>
        </row>
        <row r="5226">
          <cell r="H5226" t="str">
            <v>NotSelf</v>
          </cell>
        </row>
        <row r="5227">
          <cell r="H5227" t="str">
            <v>NotSelf</v>
          </cell>
        </row>
        <row r="5228">
          <cell r="H5228" t="str">
            <v>NotSelf</v>
          </cell>
        </row>
        <row r="5229">
          <cell r="H5229" t="str">
            <v>NotSelf</v>
          </cell>
        </row>
        <row r="5230">
          <cell r="H5230" t="str">
            <v>NotSelf</v>
          </cell>
        </row>
        <row r="5231">
          <cell r="H5231" t="str">
            <v>NotSelf</v>
          </cell>
        </row>
        <row r="5232">
          <cell r="H5232" t="str">
            <v>NotSelf</v>
          </cell>
        </row>
        <row r="5233">
          <cell r="H5233" t="str">
            <v>NotSelf</v>
          </cell>
        </row>
        <row r="5234">
          <cell r="H5234" t="str">
            <v>NotSelf</v>
          </cell>
        </row>
        <row r="5235">
          <cell r="H5235" t="str">
            <v>NotSelf</v>
          </cell>
        </row>
        <row r="5236">
          <cell r="H5236" t="str">
            <v>NotSelf</v>
          </cell>
        </row>
        <row r="5237">
          <cell r="H5237" t="str">
            <v>NotSelf</v>
          </cell>
        </row>
        <row r="5238">
          <cell r="H5238" t="str">
            <v>NotSelf</v>
          </cell>
        </row>
        <row r="5239">
          <cell r="H5239" t="str">
            <v>NotSelf</v>
          </cell>
        </row>
        <row r="5240">
          <cell r="H5240" t="str">
            <v>NotSelf</v>
          </cell>
        </row>
        <row r="5241">
          <cell r="H5241" t="str">
            <v>NotSelf</v>
          </cell>
        </row>
        <row r="5242">
          <cell r="H5242" t="str">
            <v>NotSelf</v>
          </cell>
        </row>
        <row r="5243">
          <cell r="H5243" t="str">
            <v>NotSelf</v>
          </cell>
        </row>
        <row r="5244">
          <cell r="H5244" t="str">
            <v>NotSelf</v>
          </cell>
        </row>
        <row r="5245">
          <cell r="H5245" t="str">
            <v>NotSelf</v>
          </cell>
        </row>
        <row r="5246">
          <cell r="H5246" t="str">
            <v>NotSelf</v>
          </cell>
        </row>
        <row r="5247">
          <cell r="H5247" t="str">
            <v>NotSelf</v>
          </cell>
        </row>
        <row r="5248">
          <cell r="H5248" t="str">
            <v>NotSelf</v>
          </cell>
        </row>
        <row r="5249">
          <cell r="H5249" t="str">
            <v>NotSelf</v>
          </cell>
        </row>
        <row r="5250">
          <cell r="H5250" t="str">
            <v>NotSelf</v>
          </cell>
        </row>
        <row r="5251">
          <cell r="H5251" t="str">
            <v>NotSelf</v>
          </cell>
        </row>
        <row r="5252">
          <cell r="H5252" t="str">
            <v>NotSelf</v>
          </cell>
        </row>
        <row r="5253">
          <cell r="H5253" t="str">
            <v>NotSelf</v>
          </cell>
        </row>
        <row r="5254">
          <cell r="H5254" t="str">
            <v>NotSelf</v>
          </cell>
        </row>
        <row r="5255">
          <cell r="H5255" t="str">
            <v>NotSelf</v>
          </cell>
        </row>
        <row r="5256">
          <cell r="H5256" t="str">
            <v>NotSelf</v>
          </cell>
        </row>
        <row r="5257">
          <cell r="H5257" t="str">
            <v>NotSelf</v>
          </cell>
        </row>
        <row r="5258">
          <cell r="H5258" t="str">
            <v>NotSelf</v>
          </cell>
        </row>
        <row r="5259">
          <cell r="H5259" t="str">
            <v>NotSelf</v>
          </cell>
        </row>
        <row r="5260">
          <cell r="H5260" t="str">
            <v>NotSelf</v>
          </cell>
        </row>
        <row r="5261">
          <cell r="H5261" t="str">
            <v>NotSelf</v>
          </cell>
        </row>
        <row r="5262">
          <cell r="H5262" t="str">
            <v>NotSelf</v>
          </cell>
        </row>
        <row r="5263">
          <cell r="H5263" t="str">
            <v>NotSelf</v>
          </cell>
        </row>
        <row r="5264">
          <cell r="H5264" t="str">
            <v>NotSelf</v>
          </cell>
        </row>
        <row r="5265">
          <cell r="H5265" t="str">
            <v>NotSelf</v>
          </cell>
        </row>
        <row r="5266">
          <cell r="H5266" t="str">
            <v>NotSelf</v>
          </cell>
        </row>
        <row r="5267">
          <cell r="H5267" t="str">
            <v>NotSelf</v>
          </cell>
        </row>
        <row r="5268">
          <cell r="H5268" t="str">
            <v>NotSelf</v>
          </cell>
        </row>
        <row r="5269">
          <cell r="H5269" t="str">
            <v>NotSelf</v>
          </cell>
        </row>
        <row r="5270">
          <cell r="H5270" t="str">
            <v>NotSelf</v>
          </cell>
        </row>
        <row r="5271">
          <cell r="H5271" t="str">
            <v>NotSelf</v>
          </cell>
        </row>
        <row r="5272">
          <cell r="H5272" t="str">
            <v>NotSelf</v>
          </cell>
        </row>
        <row r="5273">
          <cell r="H5273" t="str">
            <v>NotSelf</v>
          </cell>
        </row>
        <row r="5274">
          <cell r="H5274" t="str">
            <v>NotSelf</v>
          </cell>
        </row>
        <row r="5275">
          <cell r="H5275" t="str">
            <v>NotSelf</v>
          </cell>
        </row>
        <row r="5276">
          <cell r="H5276" t="str">
            <v>NotSelf</v>
          </cell>
        </row>
        <row r="5277">
          <cell r="H5277" t="str">
            <v>NotSelf</v>
          </cell>
        </row>
        <row r="5278">
          <cell r="H5278" t="str">
            <v>NotSelf</v>
          </cell>
        </row>
        <row r="5279">
          <cell r="H5279" t="str">
            <v>NotSelf</v>
          </cell>
        </row>
        <row r="5280">
          <cell r="H5280" t="str">
            <v>NotSelf</v>
          </cell>
        </row>
        <row r="5281">
          <cell r="H5281" t="str">
            <v>NotSelf</v>
          </cell>
        </row>
        <row r="5282">
          <cell r="H5282" t="str">
            <v>NotSelf</v>
          </cell>
        </row>
        <row r="5283">
          <cell r="H5283" t="str">
            <v>NotSelf</v>
          </cell>
        </row>
        <row r="5284">
          <cell r="H5284" t="str">
            <v>NotSelf</v>
          </cell>
        </row>
        <row r="5285">
          <cell r="H5285" t="str">
            <v>NotSelf</v>
          </cell>
        </row>
        <row r="5286">
          <cell r="H5286" t="str">
            <v>NotSelf</v>
          </cell>
        </row>
        <row r="5287">
          <cell r="H5287" t="str">
            <v>NotSelf</v>
          </cell>
        </row>
        <row r="5288">
          <cell r="H5288" t="str">
            <v>NotSelf</v>
          </cell>
        </row>
        <row r="5289">
          <cell r="H5289" t="str">
            <v>NotSelf</v>
          </cell>
        </row>
        <row r="5290">
          <cell r="H5290" t="str">
            <v>NotSelf</v>
          </cell>
        </row>
        <row r="5291">
          <cell r="H5291" t="str">
            <v>NotSelf</v>
          </cell>
        </row>
        <row r="5292">
          <cell r="H5292" t="str">
            <v>NotSelf</v>
          </cell>
        </row>
        <row r="5293">
          <cell r="H5293" t="str">
            <v>NotSelf</v>
          </cell>
        </row>
        <row r="5294">
          <cell r="H5294" t="str">
            <v>NotSelf</v>
          </cell>
        </row>
        <row r="5295">
          <cell r="H5295" t="str">
            <v>NotSelf</v>
          </cell>
        </row>
        <row r="5296">
          <cell r="H5296" t="str">
            <v>NotSelf</v>
          </cell>
        </row>
        <row r="5297">
          <cell r="H5297" t="str">
            <v>NotSelf</v>
          </cell>
        </row>
        <row r="5298">
          <cell r="H5298" t="str">
            <v>NotSelf</v>
          </cell>
        </row>
        <row r="5299">
          <cell r="H5299" t="str">
            <v>NotSelf</v>
          </cell>
        </row>
        <row r="5300">
          <cell r="H5300" t="str">
            <v>NotSelf</v>
          </cell>
        </row>
        <row r="5301">
          <cell r="H5301" t="str">
            <v>NotSelf</v>
          </cell>
        </row>
        <row r="5302">
          <cell r="H5302" t="str">
            <v>NotSelf</v>
          </cell>
        </row>
        <row r="5303">
          <cell r="H5303" t="str">
            <v>NotSelf</v>
          </cell>
        </row>
        <row r="5304">
          <cell r="H5304" t="str">
            <v>NotSelf</v>
          </cell>
        </row>
        <row r="5305">
          <cell r="H5305" t="str">
            <v>NotSelf</v>
          </cell>
        </row>
        <row r="5306">
          <cell r="H5306" t="str">
            <v>NotSelf</v>
          </cell>
        </row>
        <row r="5307">
          <cell r="H5307" t="str">
            <v>NotSelf</v>
          </cell>
        </row>
        <row r="5308">
          <cell r="H5308" t="str">
            <v>NotSelf</v>
          </cell>
        </row>
        <row r="5309">
          <cell r="H5309" t="str">
            <v>NotSelf</v>
          </cell>
        </row>
        <row r="5310">
          <cell r="H5310" t="str">
            <v>NotSelf</v>
          </cell>
        </row>
        <row r="5311">
          <cell r="H5311" t="str">
            <v>NotSelf</v>
          </cell>
        </row>
        <row r="5312">
          <cell r="H5312" t="str">
            <v>NotSelf</v>
          </cell>
        </row>
        <row r="5313">
          <cell r="H5313" t="str">
            <v>NotSelf</v>
          </cell>
        </row>
        <row r="5314">
          <cell r="H5314" t="str">
            <v>NotSelf</v>
          </cell>
        </row>
        <row r="5315">
          <cell r="H5315" t="str">
            <v>NotSelf</v>
          </cell>
        </row>
        <row r="5316">
          <cell r="H5316" t="str">
            <v>NotSelf</v>
          </cell>
        </row>
        <row r="5317">
          <cell r="H5317" t="str">
            <v>NotSelf</v>
          </cell>
        </row>
        <row r="5318">
          <cell r="H5318" t="str">
            <v>NotSelf</v>
          </cell>
        </row>
        <row r="5319">
          <cell r="H5319" t="str">
            <v>NotSelf</v>
          </cell>
        </row>
        <row r="5320">
          <cell r="H5320" t="str">
            <v>NotSelf</v>
          </cell>
        </row>
        <row r="5321">
          <cell r="H5321" t="str">
            <v>NotSelf</v>
          </cell>
        </row>
        <row r="5322">
          <cell r="H5322" t="str">
            <v>NotSelf</v>
          </cell>
        </row>
        <row r="5323">
          <cell r="H5323" t="str">
            <v>NotSelf</v>
          </cell>
        </row>
        <row r="5324">
          <cell r="H5324" t="str">
            <v>NotSelf</v>
          </cell>
        </row>
        <row r="5325">
          <cell r="H5325" t="str">
            <v>NotSelf</v>
          </cell>
        </row>
        <row r="5326">
          <cell r="H5326" t="str">
            <v>NotSelf</v>
          </cell>
        </row>
        <row r="5327">
          <cell r="H5327" t="str">
            <v>NotSelf</v>
          </cell>
        </row>
        <row r="5328">
          <cell r="H5328" t="str">
            <v>NotSelf</v>
          </cell>
        </row>
        <row r="5329">
          <cell r="H5329" t="str">
            <v>NotSelf</v>
          </cell>
        </row>
        <row r="5330">
          <cell r="H5330" t="str">
            <v>NotSelf</v>
          </cell>
        </row>
        <row r="5331">
          <cell r="H5331" t="str">
            <v>NotSelf</v>
          </cell>
        </row>
        <row r="5332">
          <cell r="H5332" t="str">
            <v>NotSelf</v>
          </cell>
        </row>
        <row r="5333">
          <cell r="H5333" t="str">
            <v>NotSelf</v>
          </cell>
        </row>
        <row r="5334">
          <cell r="H5334" t="str">
            <v>NotSelf</v>
          </cell>
        </row>
        <row r="5335">
          <cell r="H5335" t="str">
            <v>NotSelf</v>
          </cell>
        </row>
        <row r="5336">
          <cell r="H5336" t="str">
            <v>NotSelf</v>
          </cell>
        </row>
        <row r="5337">
          <cell r="H5337" t="str">
            <v>NotSelf</v>
          </cell>
        </row>
        <row r="5338">
          <cell r="H5338" t="str">
            <v>NotSelf</v>
          </cell>
        </row>
        <row r="5339">
          <cell r="H5339" t="str">
            <v>NotSelf</v>
          </cell>
        </row>
        <row r="5340">
          <cell r="H5340" t="str">
            <v>NotSelf</v>
          </cell>
        </row>
        <row r="5341">
          <cell r="H5341" t="str">
            <v>NotSelf</v>
          </cell>
        </row>
        <row r="5342">
          <cell r="H5342" t="str">
            <v>NotSelf</v>
          </cell>
        </row>
        <row r="5343">
          <cell r="H5343" t="str">
            <v>NotSelf</v>
          </cell>
        </row>
        <row r="5344">
          <cell r="H5344" t="str">
            <v>NotSelf</v>
          </cell>
        </row>
        <row r="5345">
          <cell r="H5345" t="str">
            <v>NotSelf</v>
          </cell>
        </row>
        <row r="5346">
          <cell r="H5346" t="str">
            <v>NotSelf</v>
          </cell>
        </row>
        <row r="5347">
          <cell r="H5347" t="str">
            <v>NotSelf</v>
          </cell>
        </row>
        <row r="5348">
          <cell r="H5348" t="str">
            <v>NotSelf</v>
          </cell>
        </row>
        <row r="5349">
          <cell r="H5349" t="str">
            <v>NotSelf</v>
          </cell>
        </row>
        <row r="5350">
          <cell r="H5350" t="str">
            <v>NotSelf</v>
          </cell>
        </row>
        <row r="5351">
          <cell r="H5351" t="str">
            <v>NotSelf</v>
          </cell>
        </row>
        <row r="5352">
          <cell r="H5352" t="str">
            <v>NotSelf</v>
          </cell>
        </row>
        <row r="5353">
          <cell r="H5353" t="str">
            <v>NotSelf</v>
          </cell>
        </row>
        <row r="5354">
          <cell r="H5354" t="str">
            <v>NotSelf</v>
          </cell>
        </row>
        <row r="5355">
          <cell r="H5355" t="str">
            <v>NotSelf</v>
          </cell>
        </row>
        <row r="5356">
          <cell r="H5356" t="str">
            <v>NotSelf</v>
          </cell>
        </row>
        <row r="5357">
          <cell r="H5357" t="str">
            <v>NotSelf</v>
          </cell>
        </row>
        <row r="5358">
          <cell r="H5358" t="str">
            <v>NotSelf</v>
          </cell>
        </row>
        <row r="5359">
          <cell r="H5359" t="str">
            <v>NotSelf</v>
          </cell>
        </row>
        <row r="5360">
          <cell r="H5360" t="str">
            <v>NotSelf</v>
          </cell>
        </row>
        <row r="5361">
          <cell r="H5361" t="str">
            <v>NotSelf</v>
          </cell>
        </row>
        <row r="5362">
          <cell r="H5362" t="str">
            <v>NotSelf</v>
          </cell>
        </row>
        <row r="5363">
          <cell r="H5363" t="str">
            <v>NotSelf</v>
          </cell>
        </row>
        <row r="5364">
          <cell r="H5364" t="str">
            <v>NotSelf</v>
          </cell>
        </row>
        <row r="5365">
          <cell r="H5365" t="str">
            <v>NotSelf</v>
          </cell>
        </row>
        <row r="5366">
          <cell r="H5366" t="str">
            <v>NotSelf</v>
          </cell>
        </row>
        <row r="5367">
          <cell r="H5367" t="str">
            <v>NotSelf</v>
          </cell>
        </row>
        <row r="5368">
          <cell r="H5368" t="str">
            <v>NotSelf</v>
          </cell>
        </row>
        <row r="5369">
          <cell r="H5369" t="str">
            <v>NotSelf</v>
          </cell>
        </row>
        <row r="5370">
          <cell r="H5370" t="str">
            <v>NotSelf</v>
          </cell>
        </row>
        <row r="5371">
          <cell r="H5371" t="str">
            <v>NotSelf</v>
          </cell>
        </row>
        <row r="5372">
          <cell r="H5372" t="str">
            <v>NotSelf</v>
          </cell>
        </row>
        <row r="5373">
          <cell r="H5373" t="str">
            <v>NotSelf</v>
          </cell>
        </row>
        <row r="5374">
          <cell r="H5374" t="str">
            <v>NotSelf</v>
          </cell>
        </row>
        <row r="5375">
          <cell r="H5375" t="str">
            <v>NotSelf</v>
          </cell>
        </row>
        <row r="5376">
          <cell r="H5376" t="str">
            <v>NotSelf</v>
          </cell>
        </row>
        <row r="5377">
          <cell r="H5377" t="str">
            <v>NotSelf</v>
          </cell>
        </row>
        <row r="5378">
          <cell r="H5378" t="str">
            <v>NotSelf</v>
          </cell>
        </row>
        <row r="5379">
          <cell r="H5379" t="str">
            <v>NotSelf</v>
          </cell>
        </row>
        <row r="5380">
          <cell r="H5380" t="str">
            <v>NotSelf</v>
          </cell>
        </row>
        <row r="5381">
          <cell r="H5381" t="str">
            <v>NotSelf</v>
          </cell>
        </row>
        <row r="5382">
          <cell r="H5382" t="str">
            <v>NotSelf</v>
          </cell>
        </row>
        <row r="5383">
          <cell r="H5383" t="str">
            <v>NotSelf</v>
          </cell>
        </row>
        <row r="5384">
          <cell r="H5384" t="str">
            <v>NotSelf</v>
          </cell>
        </row>
        <row r="5385">
          <cell r="H5385" t="str">
            <v>NotSelf</v>
          </cell>
        </row>
        <row r="5386">
          <cell r="H5386" t="str">
            <v>NotSelf</v>
          </cell>
        </row>
        <row r="5387">
          <cell r="H5387" t="str">
            <v>NotSelf</v>
          </cell>
        </row>
        <row r="5388">
          <cell r="H5388" t="str">
            <v>NotSelf</v>
          </cell>
        </row>
        <row r="5389">
          <cell r="H5389" t="str">
            <v>NotSelf</v>
          </cell>
        </row>
        <row r="5390">
          <cell r="H5390" t="str">
            <v>NotSelf</v>
          </cell>
        </row>
        <row r="5391">
          <cell r="H5391" t="str">
            <v>NotSelf</v>
          </cell>
        </row>
        <row r="5392">
          <cell r="H5392" t="str">
            <v>NotSelf</v>
          </cell>
        </row>
        <row r="5393">
          <cell r="H5393" t="str">
            <v>NotSelf</v>
          </cell>
        </row>
        <row r="5394">
          <cell r="H5394" t="str">
            <v>NotSelf</v>
          </cell>
        </row>
        <row r="5395">
          <cell r="H5395" t="str">
            <v>NotSelf</v>
          </cell>
        </row>
        <row r="5396">
          <cell r="H5396" t="str">
            <v>NotSelf</v>
          </cell>
        </row>
        <row r="5397">
          <cell r="H5397" t="str">
            <v>NotSelf</v>
          </cell>
        </row>
        <row r="5398">
          <cell r="H5398" t="str">
            <v>NotSelf</v>
          </cell>
        </row>
        <row r="5399">
          <cell r="H5399" t="str">
            <v>NotSelf</v>
          </cell>
        </row>
        <row r="5400">
          <cell r="H5400" t="str">
            <v>NotSelf</v>
          </cell>
        </row>
        <row r="5401">
          <cell r="H5401" t="str">
            <v>NotSelf</v>
          </cell>
        </row>
        <row r="5402">
          <cell r="H5402" t="str">
            <v>NotSelf</v>
          </cell>
        </row>
        <row r="5403">
          <cell r="H5403" t="str">
            <v>NotSelf</v>
          </cell>
        </row>
        <row r="5404">
          <cell r="H5404" t="str">
            <v>NotSelf</v>
          </cell>
        </row>
        <row r="5405">
          <cell r="H5405" t="str">
            <v>NotSelf</v>
          </cell>
        </row>
        <row r="5406">
          <cell r="H5406" t="str">
            <v>NotSelf</v>
          </cell>
        </row>
        <row r="5407">
          <cell r="H5407" t="str">
            <v>NotSelf</v>
          </cell>
        </row>
        <row r="5408">
          <cell r="H5408" t="str">
            <v>NotSelf</v>
          </cell>
        </row>
        <row r="5409">
          <cell r="H5409" t="str">
            <v>NotSelf</v>
          </cell>
        </row>
        <row r="5410">
          <cell r="H5410" t="str">
            <v>NotSelf</v>
          </cell>
        </row>
        <row r="5411">
          <cell r="H5411" t="str">
            <v>NotSelf</v>
          </cell>
        </row>
        <row r="5412">
          <cell r="H5412" t="str">
            <v>NotSelf</v>
          </cell>
        </row>
        <row r="5413">
          <cell r="H5413" t="str">
            <v>NotSelf</v>
          </cell>
        </row>
        <row r="5414">
          <cell r="H5414" t="str">
            <v>NotSelf</v>
          </cell>
        </row>
        <row r="5415">
          <cell r="H5415" t="str">
            <v>NotSelf</v>
          </cell>
        </row>
        <row r="5416">
          <cell r="H5416" t="str">
            <v>NotSelf</v>
          </cell>
        </row>
        <row r="5417">
          <cell r="H5417" t="str">
            <v>NotSelf</v>
          </cell>
        </row>
        <row r="5418">
          <cell r="H5418" t="str">
            <v>NotSelf</v>
          </cell>
        </row>
        <row r="5419">
          <cell r="H5419" t="str">
            <v>NotSelf</v>
          </cell>
        </row>
        <row r="5420">
          <cell r="H5420" t="str">
            <v>NotSelf</v>
          </cell>
        </row>
        <row r="5421">
          <cell r="H5421" t="str">
            <v>NotSelf</v>
          </cell>
        </row>
        <row r="5422">
          <cell r="H5422" t="str">
            <v>NotSelf</v>
          </cell>
        </row>
        <row r="5423">
          <cell r="H5423" t="str">
            <v>NotSelf</v>
          </cell>
        </row>
        <row r="5424">
          <cell r="H5424" t="str">
            <v>NotSelf</v>
          </cell>
        </row>
        <row r="5425">
          <cell r="H5425" t="str">
            <v>NotSelf</v>
          </cell>
        </row>
        <row r="5426">
          <cell r="H5426" t="str">
            <v>NotSelf</v>
          </cell>
        </row>
        <row r="5427">
          <cell r="H5427" t="str">
            <v>NotSelf</v>
          </cell>
        </row>
        <row r="5428">
          <cell r="H5428" t="str">
            <v>NotSelf</v>
          </cell>
        </row>
        <row r="5429">
          <cell r="H5429" t="str">
            <v>NotSelf</v>
          </cell>
        </row>
        <row r="5430">
          <cell r="H5430" t="str">
            <v>NotSelf</v>
          </cell>
        </row>
        <row r="5431">
          <cell r="H5431" t="str">
            <v>NotSelf</v>
          </cell>
        </row>
        <row r="5432">
          <cell r="H5432" t="str">
            <v>NotSelf</v>
          </cell>
        </row>
        <row r="5433">
          <cell r="H5433" t="str">
            <v>NotSelf</v>
          </cell>
        </row>
        <row r="5434">
          <cell r="H5434" t="str">
            <v>NotSelf</v>
          </cell>
        </row>
        <row r="5435">
          <cell r="H5435" t="str">
            <v>NotSelf</v>
          </cell>
        </row>
        <row r="5436">
          <cell r="H5436" t="str">
            <v>NotSelf</v>
          </cell>
        </row>
        <row r="5437">
          <cell r="H5437" t="str">
            <v>NotSelf</v>
          </cell>
        </row>
        <row r="5438">
          <cell r="H5438" t="str">
            <v>NotSelf</v>
          </cell>
        </row>
        <row r="5439">
          <cell r="H5439" t="str">
            <v>NotSelf</v>
          </cell>
        </row>
        <row r="5440">
          <cell r="H5440" t="str">
            <v>NotSelf</v>
          </cell>
        </row>
        <row r="5441">
          <cell r="H5441" t="str">
            <v>NotSelf</v>
          </cell>
        </row>
        <row r="5442">
          <cell r="H5442" t="str">
            <v>NotSelf</v>
          </cell>
        </row>
        <row r="5443">
          <cell r="H5443" t="str">
            <v>NotSelf</v>
          </cell>
        </row>
        <row r="5444">
          <cell r="H5444" t="str">
            <v>NotSelf</v>
          </cell>
        </row>
        <row r="5445">
          <cell r="H5445" t="str">
            <v>NotSelf</v>
          </cell>
        </row>
        <row r="5446">
          <cell r="H5446" t="str">
            <v>NotSelf</v>
          </cell>
        </row>
        <row r="5447">
          <cell r="H5447" t="str">
            <v>NotSelf</v>
          </cell>
        </row>
        <row r="5448">
          <cell r="H5448" t="str">
            <v>NotSelf</v>
          </cell>
        </row>
        <row r="5449">
          <cell r="H5449" t="str">
            <v>NotSelf</v>
          </cell>
        </row>
        <row r="5450">
          <cell r="H5450" t="str">
            <v>NotSelf</v>
          </cell>
        </row>
        <row r="5451">
          <cell r="H5451" t="str">
            <v>NotSelf</v>
          </cell>
        </row>
        <row r="5452">
          <cell r="H5452" t="str">
            <v>NotSelf</v>
          </cell>
        </row>
        <row r="5453">
          <cell r="H5453" t="str">
            <v>NotSelf</v>
          </cell>
        </row>
        <row r="5454">
          <cell r="H5454" t="str">
            <v>NotSelf</v>
          </cell>
        </row>
        <row r="5455">
          <cell r="H5455" t="str">
            <v>NotSelf</v>
          </cell>
        </row>
        <row r="5456">
          <cell r="H5456" t="str">
            <v>NotSelf</v>
          </cell>
        </row>
        <row r="5457">
          <cell r="H5457" t="str">
            <v>NotSelf</v>
          </cell>
        </row>
        <row r="5458">
          <cell r="H5458" t="str">
            <v>NotSelf</v>
          </cell>
        </row>
        <row r="5459">
          <cell r="H5459" t="str">
            <v>NotSelf</v>
          </cell>
        </row>
        <row r="5460">
          <cell r="H5460" t="str">
            <v>NotSelf</v>
          </cell>
        </row>
        <row r="5461">
          <cell r="H5461" t="str">
            <v>NotSelf</v>
          </cell>
        </row>
        <row r="5462">
          <cell r="H5462" t="str">
            <v>NotSelf</v>
          </cell>
        </row>
        <row r="5463">
          <cell r="H5463" t="str">
            <v>NotSelf</v>
          </cell>
        </row>
        <row r="5464">
          <cell r="H5464" t="str">
            <v>NotSelf</v>
          </cell>
        </row>
        <row r="5465">
          <cell r="H5465" t="str">
            <v>NotSelf</v>
          </cell>
        </row>
        <row r="5466">
          <cell r="H5466" t="str">
            <v>NotSelf</v>
          </cell>
        </row>
        <row r="5467">
          <cell r="H5467" t="str">
            <v>NotSelf</v>
          </cell>
        </row>
        <row r="5468">
          <cell r="H5468" t="str">
            <v>NotSelf</v>
          </cell>
        </row>
        <row r="5469">
          <cell r="H5469" t="str">
            <v>NotSelf</v>
          </cell>
        </row>
        <row r="5470">
          <cell r="H5470" t="str">
            <v>NotSelf</v>
          </cell>
        </row>
        <row r="5471">
          <cell r="H5471" t="str">
            <v>NotSelf</v>
          </cell>
        </row>
        <row r="5472">
          <cell r="H5472" t="str">
            <v>NotSelf</v>
          </cell>
        </row>
        <row r="5473">
          <cell r="H5473" t="str">
            <v>NotSelf</v>
          </cell>
        </row>
        <row r="5474">
          <cell r="H5474" t="str">
            <v>NotSelf</v>
          </cell>
        </row>
        <row r="5475">
          <cell r="H5475" t="str">
            <v>NotSelf</v>
          </cell>
        </row>
        <row r="5476">
          <cell r="H5476" t="str">
            <v>NotSelf</v>
          </cell>
        </row>
        <row r="5477">
          <cell r="H5477" t="str">
            <v>NotSelf</v>
          </cell>
        </row>
        <row r="5478">
          <cell r="H5478" t="str">
            <v>NotSelf</v>
          </cell>
        </row>
        <row r="5479">
          <cell r="H5479" t="str">
            <v>NotSelf</v>
          </cell>
        </row>
        <row r="5480">
          <cell r="H5480" t="str">
            <v>NotSelf</v>
          </cell>
        </row>
        <row r="5481">
          <cell r="H5481" t="str">
            <v>NotSelf</v>
          </cell>
        </row>
        <row r="5482">
          <cell r="H5482" t="str">
            <v>NotSelf</v>
          </cell>
        </row>
        <row r="5483">
          <cell r="H5483" t="str">
            <v>NotSelf</v>
          </cell>
        </row>
        <row r="5484">
          <cell r="H5484" t="str">
            <v>NotSelf</v>
          </cell>
        </row>
        <row r="5485">
          <cell r="H5485" t="str">
            <v>NotSelf</v>
          </cell>
        </row>
        <row r="5486">
          <cell r="H5486" t="str">
            <v>NotSelf</v>
          </cell>
        </row>
        <row r="5487">
          <cell r="H5487" t="str">
            <v>NotSelf</v>
          </cell>
        </row>
        <row r="5488">
          <cell r="H5488" t="str">
            <v>NotSelf</v>
          </cell>
        </row>
        <row r="5489">
          <cell r="H5489" t="str">
            <v>NotSelf</v>
          </cell>
        </row>
        <row r="5490">
          <cell r="H5490" t="str">
            <v>NotSelf</v>
          </cell>
        </row>
        <row r="5491">
          <cell r="H5491" t="str">
            <v>NotSelf</v>
          </cell>
        </row>
        <row r="5492">
          <cell r="H5492" t="str">
            <v>NotSelf</v>
          </cell>
        </row>
        <row r="5493">
          <cell r="H5493" t="str">
            <v>NotSelf</v>
          </cell>
        </row>
        <row r="5494">
          <cell r="H5494" t="str">
            <v>NotSelf</v>
          </cell>
        </row>
        <row r="5495">
          <cell r="H5495" t="str">
            <v>NotSelf</v>
          </cell>
        </row>
        <row r="5496">
          <cell r="H5496" t="str">
            <v>NotSelf</v>
          </cell>
        </row>
        <row r="5497">
          <cell r="H5497" t="str">
            <v>NotSelf</v>
          </cell>
        </row>
        <row r="5498">
          <cell r="H5498" t="str">
            <v>NotSelf</v>
          </cell>
        </row>
        <row r="5499">
          <cell r="H5499" t="str">
            <v>NotSelf</v>
          </cell>
        </row>
        <row r="5500">
          <cell r="H5500" t="str">
            <v>NotSelf</v>
          </cell>
        </row>
        <row r="5501">
          <cell r="H5501" t="str">
            <v>NotSelf</v>
          </cell>
        </row>
        <row r="5502">
          <cell r="H5502" t="str">
            <v>NotSelf</v>
          </cell>
        </row>
        <row r="5503">
          <cell r="H5503" t="str">
            <v>NotSelf</v>
          </cell>
        </row>
        <row r="5504">
          <cell r="H5504" t="str">
            <v>NotSelf</v>
          </cell>
        </row>
        <row r="5505">
          <cell r="H5505" t="str">
            <v>NotSelf</v>
          </cell>
        </row>
        <row r="5506">
          <cell r="H5506" t="str">
            <v>NotSelf</v>
          </cell>
        </row>
        <row r="5507">
          <cell r="H5507" t="str">
            <v>NotSelf</v>
          </cell>
        </row>
        <row r="5508">
          <cell r="H5508" t="str">
            <v>NotSelf</v>
          </cell>
        </row>
        <row r="5509">
          <cell r="H5509" t="str">
            <v>NotSelf</v>
          </cell>
        </row>
        <row r="5510">
          <cell r="H5510" t="str">
            <v>NotSelf</v>
          </cell>
        </row>
        <row r="5511">
          <cell r="H5511" t="str">
            <v>NotSelf</v>
          </cell>
        </row>
        <row r="5512">
          <cell r="H5512" t="str">
            <v>NotSelf</v>
          </cell>
        </row>
        <row r="5513">
          <cell r="H5513" t="str">
            <v>NotSelf</v>
          </cell>
        </row>
        <row r="5514">
          <cell r="H5514" t="str">
            <v>NotSelf</v>
          </cell>
        </row>
        <row r="5515">
          <cell r="H5515" t="str">
            <v>Self</v>
          </cell>
        </row>
        <row r="5516">
          <cell r="H5516" t="str">
            <v>Self</v>
          </cell>
        </row>
        <row r="5517">
          <cell r="H5517" t="str">
            <v>Self</v>
          </cell>
        </row>
        <row r="5518">
          <cell r="H5518" t="str">
            <v>Self</v>
          </cell>
        </row>
        <row r="5519">
          <cell r="H5519" t="str">
            <v>Self</v>
          </cell>
        </row>
        <row r="5520">
          <cell r="H5520" t="str">
            <v>Self</v>
          </cell>
        </row>
        <row r="5521">
          <cell r="H5521" t="str">
            <v>Self</v>
          </cell>
        </row>
        <row r="5522">
          <cell r="H5522" t="str">
            <v>Self</v>
          </cell>
        </row>
        <row r="5523">
          <cell r="H5523" t="str">
            <v>Self</v>
          </cell>
        </row>
        <row r="5524">
          <cell r="H5524" t="str">
            <v>Self</v>
          </cell>
        </row>
        <row r="5525">
          <cell r="H5525" t="str">
            <v>Self</v>
          </cell>
        </row>
        <row r="5526">
          <cell r="H5526" t="str">
            <v>Self</v>
          </cell>
        </row>
        <row r="5527">
          <cell r="H5527" t="str">
            <v>Self</v>
          </cell>
        </row>
        <row r="5528">
          <cell r="H5528" t="str">
            <v>Self</v>
          </cell>
        </row>
        <row r="5529">
          <cell r="H5529" t="str">
            <v>Self</v>
          </cell>
        </row>
        <row r="5530">
          <cell r="H5530" t="str">
            <v>Self</v>
          </cell>
        </row>
        <row r="5531">
          <cell r="H5531" t="str">
            <v>Self</v>
          </cell>
        </row>
        <row r="5532">
          <cell r="H5532" t="str">
            <v>Self</v>
          </cell>
        </row>
        <row r="5533">
          <cell r="H5533" t="str">
            <v>Self</v>
          </cell>
        </row>
        <row r="5534">
          <cell r="H5534" t="str">
            <v>Self</v>
          </cell>
        </row>
        <row r="5535">
          <cell r="H5535" t="str">
            <v>Self</v>
          </cell>
        </row>
        <row r="5536">
          <cell r="H5536" t="str">
            <v>Self</v>
          </cell>
        </row>
        <row r="5537">
          <cell r="H5537" t="str">
            <v>Self</v>
          </cell>
        </row>
        <row r="5538">
          <cell r="H5538" t="str">
            <v>Self</v>
          </cell>
        </row>
        <row r="5539">
          <cell r="H5539" t="str">
            <v>Self</v>
          </cell>
        </row>
        <row r="5540">
          <cell r="H5540" t="str">
            <v>Self</v>
          </cell>
        </row>
        <row r="5541">
          <cell r="H5541" t="str">
            <v>Self</v>
          </cell>
        </row>
        <row r="5542">
          <cell r="H5542" t="str">
            <v>Self</v>
          </cell>
        </row>
        <row r="5543">
          <cell r="H5543" t="str">
            <v>Self</v>
          </cell>
        </row>
        <row r="5544">
          <cell r="H5544" t="str">
            <v>Self</v>
          </cell>
        </row>
        <row r="5545">
          <cell r="H5545" t="str">
            <v>Self</v>
          </cell>
        </row>
        <row r="5546">
          <cell r="H5546" t="str">
            <v>Self</v>
          </cell>
        </row>
        <row r="5547">
          <cell r="H5547" t="str">
            <v>Self</v>
          </cell>
        </row>
        <row r="5548">
          <cell r="H5548" t="str">
            <v>Self</v>
          </cell>
        </row>
        <row r="5549">
          <cell r="H5549" t="str">
            <v>Self</v>
          </cell>
        </row>
        <row r="5550">
          <cell r="H5550" t="str">
            <v>Self</v>
          </cell>
        </row>
        <row r="5551">
          <cell r="H5551" t="str">
            <v>Self</v>
          </cell>
        </row>
        <row r="5552">
          <cell r="H5552" t="str">
            <v>Self</v>
          </cell>
        </row>
        <row r="5553">
          <cell r="H5553" t="str">
            <v>Self</v>
          </cell>
        </row>
        <row r="5554">
          <cell r="H5554" t="str">
            <v>Self</v>
          </cell>
        </row>
        <row r="5555">
          <cell r="H5555" t="str">
            <v>Self</v>
          </cell>
        </row>
        <row r="5556">
          <cell r="H5556" t="str">
            <v>Self</v>
          </cell>
        </row>
        <row r="5557">
          <cell r="H5557" t="str">
            <v>Self</v>
          </cell>
        </row>
        <row r="5558">
          <cell r="H5558" t="str">
            <v>Self</v>
          </cell>
        </row>
        <row r="5559">
          <cell r="H5559" t="str">
            <v>Self</v>
          </cell>
        </row>
        <row r="5560">
          <cell r="H5560" t="str">
            <v>Self</v>
          </cell>
        </row>
        <row r="5561">
          <cell r="H5561" t="str">
            <v>Self</v>
          </cell>
        </row>
        <row r="5562">
          <cell r="H5562" t="str">
            <v>Self</v>
          </cell>
        </row>
        <row r="5563">
          <cell r="H5563" t="str">
            <v>Self</v>
          </cell>
        </row>
        <row r="5564">
          <cell r="H5564" t="str">
            <v>Self</v>
          </cell>
        </row>
        <row r="5565">
          <cell r="H5565" t="str">
            <v>Self</v>
          </cell>
        </row>
        <row r="5566">
          <cell r="H5566" t="str">
            <v>Self</v>
          </cell>
        </row>
        <row r="5567">
          <cell r="H5567" t="str">
            <v>Self</v>
          </cell>
        </row>
        <row r="5568">
          <cell r="H5568" t="str">
            <v>Self</v>
          </cell>
        </row>
        <row r="5569">
          <cell r="H5569" t="str">
            <v>Self</v>
          </cell>
        </row>
        <row r="5570">
          <cell r="H5570" t="str">
            <v>Self</v>
          </cell>
        </row>
        <row r="5571">
          <cell r="H5571" t="str">
            <v>Self</v>
          </cell>
        </row>
        <row r="5572">
          <cell r="H5572" t="str">
            <v>Self</v>
          </cell>
        </row>
        <row r="5573">
          <cell r="H5573" t="str">
            <v>Self</v>
          </cell>
        </row>
        <row r="5574">
          <cell r="H5574" t="str">
            <v>Self</v>
          </cell>
        </row>
        <row r="5575">
          <cell r="H5575" t="str">
            <v>Self</v>
          </cell>
        </row>
        <row r="5576">
          <cell r="H5576" t="str">
            <v>Self</v>
          </cell>
        </row>
        <row r="5577">
          <cell r="H5577" t="str">
            <v>Self</v>
          </cell>
        </row>
        <row r="5578">
          <cell r="H5578" t="str">
            <v>Self</v>
          </cell>
        </row>
        <row r="5579">
          <cell r="H5579" t="str">
            <v>Self</v>
          </cell>
        </row>
        <row r="5580">
          <cell r="H5580" t="str">
            <v>Self</v>
          </cell>
        </row>
        <row r="5581">
          <cell r="H5581" t="str">
            <v>Self</v>
          </cell>
        </row>
        <row r="5582">
          <cell r="H5582" t="str">
            <v>Self</v>
          </cell>
        </row>
        <row r="5583">
          <cell r="H5583" t="str">
            <v>Self</v>
          </cell>
        </row>
        <row r="5584">
          <cell r="H5584" t="str">
            <v>NotSelf</v>
          </cell>
        </row>
        <row r="5585">
          <cell r="H5585" t="str">
            <v>NotSelf</v>
          </cell>
        </row>
        <row r="5586">
          <cell r="H5586" t="str">
            <v>NotSelf</v>
          </cell>
        </row>
        <row r="5587">
          <cell r="H5587" t="str">
            <v>NotSelf</v>
          </cell>
        </row>
        <row r="5588">
          <cell r="H5588" t="str">
            <v>NotSelf</v>
          </cell>
        </row>
        <row r="5589">
          <cell r="H5589" t="str">
            <v>NotSelf</v>
          </cell>
        </row>
        <row r="5590">
          <cell r="H5590" t="str">
            <v>NotSelf</v>
          </cell>
        </row>
        <row r="5591">
          <cell r="H5591" t="str">
            <v>NotSelf</v>
          </cell>
        </row>
        <row r="5592">
          <cell r="H5592" t="str">
            <v>NotSelf</v>
          </cell>
        </row>
        <row r="5593">
          <cell r="H5593" t="str">
            <v>NotSelf</v>
          </cell>
        </row>
        <row r="5594">
          <cell r="H5594" t="str">
            <v>NotSelf</v>
          </cell>
        </row>
        <row r="5595">
          <cell r="H5595" t="str">
            <v>NotSelf</v>
          </cell>
        </row>
        <row r="5596">
          <cell r="H5596" t="str">
            <v>NotSelf</v>
          </cell>
        </row>
        <row r="5597">
          <cell r="H5597" t="str">
            <v>NotSelf</v>
          </cell>
        </row>
        <row r="5598">
          <cell r="H5598" t="str">
            <v>NotSelf</v>
          </cell>
        </row>
        <row r="5599">
          <cell r="H5599" t="str">
            <v>NotSelf</v>
          </cell>
        </row>
        <row r="5600">
          <cell r="H5600" t="str">
            <v>NotSelf</v>
          </cell>
        </row>
        <row r="5601">
          <cell r="H5601" t="str">
            <v>NotSelf</v>
          </cell>
        </row>
        <row r="5602">
          <cell r="H5602" t="str">
            <v>NotSelf</v>
          </cell>
        </row>
        <row r="5603">
          <cell r="H5603" t="str">
            <v>NotSelf</v>
          </cell>
        </row>
        <row r="5604">
          <cell r="H5604" t="str">
            <v>NotSelf</v>
          </cell>
        </row>
        <row r="5605">
          <cell r="H5605" t="str">
            <v>NotSelf</v>
          </cell>
        </row>
        <row r="5606">
          <cell r="H5606" t="str">
            <v>NotSelf</v>
          </cell>
        </row>
        <row r="5607">
          <cell r="H5607" t="str">
            <v>NotSelf</v>
          </cell>
        </row>
        <row r="5608">
          <cell r="H5608" t="str">
            <v>NotSelf</v>
          </cell>
        </row>
        <row r="5609">
          <cell r="H5609" t="str">
            <v>NotSelf</v>
          </cell>
        </row>
        <row r="5610">
          <cell r="H5610" t="str">
            <v>NotSelf</v>
          </cell>
        </row>
        <row r="5611">
          <cell r="H5611" t="str">
            <v>NotSelf</v>
          </cell>
        </row>
        <row r="5612">
          <cell r="H5612" t="str">
            <v>NotSelf</v>
          </cell>
        </row>
        <row r="5613">
          <cell r="H5613" t="str">
            <v>NotSelf</v>
          </cell>
        </row>
        <row r="5614">
          <cell r="H5614" t="str">
            <v>NotSelf</v>
          </cell>
        </row>
        <row r="5615">
          <cell r="H5615" t="str">
            <v>NotSelf</v>
          </cell>
        </row>
        <row r="5616">
          <cell r="H5616" t="str">
            <v>NotSelf</v>
          </cell>
        </row>
        <row r="5617">
          <cell r="H5617" t="str">
            <v>NotSelf</v>
          </cell>
        </row>
        <row r="5618">
          <cell r="H5618" t="str">
            <v>NotSelf</v>
          </cell>
        </row>
        <row r="5619">
          <cell r="H5619" t="str">
            <v>NotSelf</v>
          </cell>
        </row>
        <row r="5620">
          <cell r="H5620" t="str">
            <v>NotSelf</v>
          </cell>
        </row>
        <row r="5621">
          <cell r="H5621" t="str">
            <v>NotSelf</v>
          </cell>
        </row>
        <row r="5622">
          <cell r="H5622" t="str">
            <v>NotSelf</v>
          </cell>
        </row>
        <row r="5623">
          <cell r="H5623" t="str">
            <v>NotSelf</v>
          </cell>
        </row>
        <row r="5624">
          <cell r="H5624" t="str">
            <v>NotSelf</v>
          </cell>
        </row>
        <row r="5625">
          <cell r="H5625" t="str">
            <v>NotSelf</v>
          </cell>
        </row>
        <row r="5626">
          <cell r="H5626" t="str">
            <v>NotSelf</v>
          </cell>
        </row>
        <row r="5627">
          <cell r="H5627" t="str">
            <v>NotSelf</v>
          </cell>
        </row>
        <row r="5628">
          <cell r="H5628" t="str">
            <v>NotSelf</v>
          </cell>
        </row>
        <row r="5629">
          <cell r="H5629" t="str">
            <v>NotSelf</v>
          </cell>
        </row>
        <row r="5630">
          <cell r="H5630" t="str">
            <v>NotSelf</v>
          </cell>
        </row>
        <row r="5631">
          <cell r="H5631" t="str">
            <v>NotSelf</v>
          </cell>
        </row>
        <row r="5632">
          <cell r="H5632" t="str">
            <v>NotSelf</v>
          </cell>
        </row>
        <row r="5633">
          <cell r="H5633" t="str">
            <v>NotSelf</v>
          </cell>
        </row>
        <row r="5634">
          <cell r="H5634" t="str">
            <v>NotSelf</v>
          </cell>
        </row>
        <row r="5635">
          <cell r="H5635" t="str">
            <v>NotSelf</v>
          </cell>
        </row>
        <row r="5636">
          <cell r="H5636" t="str">
            <v>NotSelf</v>
          </cell>
        </row>
        <row r="5637">
          <cell r="H5637" t="str">
            <v>NotSelf</v>
          </cell>
        </row>
        <row r="5638">
          <cell r="H5638" t="str">
            <v>NotSelf</v>
          </cell>
        </row>
        <row r="5639">
          <cell r="H5639" t="str">
            <v>NotSelf</v>
          </cell>
        </row>
        <row r="5640">
          <cell r="H5640" t="str">
            <v>NotSelf</v>
          </cell>
        </row>
        <row r="5641">
          <cell r="H5641" t="str">
            <v>NotSelf</v>
          </cell>
        </row>
        <row r="5642">
          <cell r="H5642" t="str">
            <v>NotSelf</v>
          </cell>
        </row>
        <row r="5643">
          <cell r="H5643" t="str">
            <v>NotSelf</v>
          </cell>
        </row>
        <row r="5644">
          <cell r="H5644" t="str">
            <v>NotSelf</v>
          </cell>
        </row>
        <row r="5645">
          <cell r="H5645" t="str">
            <v>NotSelf</v>
          </cell>
        </row>
        <row r="5646">
          <cell r="H5646" t="str">
            <v>NotSelf</v>
          </cell>
        </row>
        <row r="5647">
          <cell r="H5647" t="str">
            <v>NotSelf</v>
          </cell>
        </row>
        <row r="5648">
          <cell r="H5648" t="str">
            <v>NotSelf</v>
          </cell>
        </row>
        <row r="5649">
          <cell r="H5649" t="str">
            <v>NotSelf</v>
          </cell>
        </row>
        <row r="5650">
          <cell r="H5650" t="str">
            <v>NotSelf</v>
          </cell>
        </row>
        <row r="5651">
          <cell r="H5651" t="str">
            <v>NotSelf</v>
          </cell>
        </row>
        <row r="5652">
          <cell r="H5652" t="str">
            <v>NotSelf</v>
          </cell>
        </row>
        <row r="5653">
          <cell r="H5653" t="str">
            <v>NotSelf</v>
          </cell>
        </row>
        <row r="5654">
          <cell r="H5654" t="str">
            <v>NotSelf</v>
          </cell>
        </row>
        <row r="5655">
          <cell r="H5655" t="str">
            <v>NotSelf</v>
          </cell>
        </row>
        <row r="5656">
          <cell r="H5656" t="str">
            <v>NotSelf</v>
          </cell>
        </row>
        <row r="5657">
          <cell r="H5657" t="str">
            <v>NotSelf</v>
          </cell>
        </row>
        <row r="5658">
          <cell r="H5658" t="str">
            <v>NotSelf</v>
          </cell>
        </row>
        <row r="5659">
          <cell r="H5659" t="str">
            <v>NotSelf</v>
          </cell>
        </row>
        <row r="5660">
          <cell r="H5660" t="str">
            <v>NotSelf</v>
          </cell>
        </row>
        <row r="5661">
          <cell r="H5661" t="str">
            <v>NotSelf</v>
          </cell>
        </row>
        <row r="5662">
          <cell r="H5662" t="str">
            <v>NotSelf</v>
          </cell>
        </row>
        <row r="5663">
          <cell r="H5663" t="str">
            <v>NotSelf</v>
          </cell>
        </row>
        <row r="5664">
          <cell r="H5664" t="str">
            <v>NotSelf</v>
          </cell>
        </row>
        <row r="5665">
          <cell r="H5665" t="str">
            <v>NotSelf</v>
          </cell>
        </row>
        <row r="5666">
          <cell r="H5666" t="str">
            <v>NotSelf</v>
          </cell>
        </row>
        <row r="5667">
          <cell r="H5667" t="str">
            <v>NotSelf</v>
          </cell>
        </row>
        <row r="5668">
          <cell r="H5668" t="str">
            <v>NotSelf</v>
          </cell>
        </row>
        <row r="5669">
          <cell r="H5669" t="str">
            <v>NotSelf</v>
          </cell>
        </row>
        <row r="5670">
          <cell r="H5670" t="str">
            <v>NotSelf</v>
          </cell>
        </row>
        <row r="5671">
          <cell r="H5671" t="str">
            <v>NotSelf</v>
          </cell>
        </row>
        <row r="5672">
          <cell r="H5672" t="str">
            <v>NotSelf</v>
          </cell>
        </row>
        <row r="5673">
          <cell r="H5673" t="str">
            <v>NotSelf</v>
          </cell>
        </row>
        <row r="5674">
          <cell r="H5674" t="str">
            <v>NotSelf</v>
          </cell>
        </row>
        <row r="5675">
          <cell r="H5675" t="str">
            <v>NotSelf</v>
          </cell>
        </row>
        <row r="5676">
          <cell r="H5676" t="str">
            <v>NotSelf</v>
          </cell>
        </row>
        <row r="5677">
          <cell r="H5677" t="str">
            <v>NotSelf</v>
          </cell>
        </row>
        <row r="5678">
          <cell r="H5678" t="str">
            <v>NotSelf</v>
          </cell>
        </row>
        <row r="5679">
          <cell r="H5679" t="str">
            <v>NotSelf</v>
          </cell>
        </row>
        <row r="5680">
          <cell r="H5680" t="str">
            <v>NotSelf</v>
          </cell>
        </row>
        <row r="5681">
          <cell r="H5681" t="str">
            <v>NotSelf</v>
          </cell>
        </row>
        <row r="5682">
          <cell r="H5682" t="str">
            <v>NotSelf</v>
          </cell>
        </row>
        <row r="5683">
          <cell r="H5683" t="str">
            <v>NotSelf</v>
          </cell>
        </row>
        <row r="5684">
          <cell r="H5684" t="str">
            <v>NotSelf</v>
          </cell>
        </row>
        <row r="5685">
          <cell r="H5685" t="str">
            <v>NotSelf</v>
          </cell>
        </row>
        <row r="5686">
          <cell r="H5686" t="str">
            <v>NotSelf</v>
          </cell>
        </row>
        <row r="5687">
          <cell r="H5687" t="str">
            <v>NotSelf</v>
          </cell>
        </row>
        <row r="5688">
          <cell r="H5688" t="str">
            <v>NotSelf</v>
          </cell>
        </row>
        <row r="5689">
          <cell r="H5689" t="str">
            <v>NotSelf</v>
          </cell>
        </row>
        <row r="5690">
          <cell r="H5690" t="str">
            <v>NotSelf</v>
          </cell>
        </row>
        <row r="5691">
          <cell r="H5691" t="str">
            <v>NotSelf</v>
          </cell>
        </row>
        <row r="5692">
          <cell r="H5692" t="str">
            <v>NotSelf</v>
          </cell>
        </row>
        <row r="5693">
          <cell r="H5693" t="str">
            <v>NotSelf</v>
          </cell>
        </row>
        <row r="5694">
          <cell r="H5694" t="str">
            <v>NotSelf</v>
          </cell>
        </row>
        <row r="5695">
          <cell r="H5695" t="str">
            <v>NotSelf</v>
          </cell>
        </row>
        <row r="5696">
          <cell r="H5696" t="str">
            <v>NotSelf</v>
          </cell>
        </row>
        <row r="5697">
          <cell r="H5697" t="str">
            <v>NotSelf</v>
          </cell>
        </row>
        <row r="5698">
          <cell r="H5698" t="str">
            <v>NotSelf</v>
          </cell>
        </row>
        <row r="5699">
          <cell r="H5699" t="str">
            <v>NotSelf</v>
          </cell>
        </row>
        <row r="5700">
          <cell r="H5700" t="str">
            <v>NotSelf</v>
          </cell>
        </row>
        <row r="5701">
          <cell r="H5701" t="str">
            <v>NotSelf</v>
          </cell>
        </row>
        <row r="5702">
          <cell r="H5702" t="str">
            <v>NotSelf</v>
          </cell>
        </row>
        <row r="5703">
          <cell r="H5703" t="str">
            <v>NotSelf</v>
          </cell>
        </row>
        <row r="5704">
          <cell r="H5704" t="str">
            <v>NotSelf</v>
          </cell>
        </row>
        <row r="5705">
          <cell r="H5705" t="str">
            <v>NotSelf</v>
          </cell>
        </row>
        <row r="5706">
          <cell r="H5706" t="str">
            <v>NotSelf</v>
          </cell>
        </row>
        <row r="5707">
          <cell r="H5707" t="str">
            <v>NotSelf</v>
          </cell>
        </row>
        <row r="5708">
          <cell r="H5708" t="str">
            <v>NotSelf</v>
          </cell>
        </row>
        <row r="5709">
          <cell r="H5709" t="str">
            <v>NotSelf</v>
          </cell>
        </row>
        <row r="5710">
          <cell r="H5710" t="str">
            <v>NotSelf</v>
          </cell>
        </row>
        <row r="5711">
          <cell r="H5711" t="str">
            <v>NotSelf</v>
          </cell>
        </row>
        <row r="5712">
          <cell r="H5712" t="str">
            <v>NotSelf</v>
          </cell>
        </row>
        <row r="5713">
          <cell r="H5713" t="str">
            <v>NotSelf</v>
          </cell>
        </row>
        <row r="5714">
          <cell r="H5714" t="str">
            <v>NotSelf</v>
          </cell>
        </row>
        <row r="5715">
          <cell r="H5715" t="str">
            <v>NotSelf</v>
          </cell>
        </row>
        <row r="5716">
          <cell r="H5716" t="str">
            <v>NotSelf</v>
          </cell>
        </row>
        <row r="5717">
          <cell r="H5717" t="str">
            <v>NotSelf</v>
          </cell>
        </row>
        <row r="5718">
          <cell r="H5718" t="str">
            <v>NotSelf</v>
          </cell>
        </row>
        <row r="5719">
          <cell r="H5719" t="str">
            <v>NotSelf</v>
          </cell>
        </row>
        <row r="5720">
          <cell r="H5720" t="str">
            <v>NotSelf</v>
          </cell>
        </row>
        <row r="5721">
          <cell r="H5721" t="str">
            <v>NotSelf</v>
          </cell>
        </row>
        <row r="5722">
          <cell r="H5722" t="str">
            <v>NotSelf</v>
          </cell>
        </row>
        <row r="5723">
          <cell r="H5723" t="str">
            <v>NotSelf</v>
          </cell>
        </row>
        <row r="5724">
          <cell r="H5724" t="str">
            <v>NotSelf</v>
          </cell>
        </row>
        <row r="5725">
          <cell r="H5725" t="str">
            <v>NotSelf</v>
          </cell>
        </row>
        <row r="5726">
          <cell r="H5726" t="str">
            <v>NotSelf</v>
          </cell>
        </row>
        <row r="5727">
          <cell r="H5727" t="str">
            <v>NotSelf</v>
          </cell>
        </row>
        <row r="5728">
          <cell r="H5728" t="str">
            <v>NotSelf</v>
          </cell>
        </row>
        <row r="5729">
          <cell r="H5729" t="str">
            <v>NotSelf</v>
          </cell>
        </row>
        <row r="5730">
          <cell r="H5730" t="str">
            <v>NotSelf</v>
          </cell>
        </row>
        <row r="5731">
          <cell r="H5731" t="str">
            <v>NotSelf</v>
          </cell>
        </row>
        <row r="5732">
          <cell r="H5732" t="str">
            <v>NotSelf</v>
          </cell>
        </row>
        <row r="5733">
          <cell r="H5733" t="str">
            <v>NotSelf</v>
          </cell>
        </row>
        <row r="5734">
          <cell r="H5734" t="str">
            <v>NotSelf</v>
          </cell>
        </row>
        <row r="5735">
          <cell r="H5735" t="str">
            <v>NotSelf</v>
          </cell>
        </row>
        <row r="5736">
          <cell r="H5736" t="str">
            <v>NotSelf</v>
          </cell>
        </row>
        <row r="5737">
          <cell r="H5737" t="str">
            <v>NotSelf</v>
          </cell>
        </row>
        <row r="5738">
          <cell r="H5738" t="str">
            <v>NotSelf</v>
          </cell>
        </row>
        <row r="5739">
          <cell r="H5739" t="str">
            <v>NotSelf</v>
          </cell>
        </row>
        <row r="5740">
          <cell r="H5740" t="str">
            <v>NotSelf</v>
          </cell>
        </row>
        <row r="5741">
          <cell r="H5741" t="str">
            <v>NotSelf</v>
          </cell>
        </row>
        <row r="5742">
          <cell r="H5742" t="str">
            <v>NotSelf</v>
          </cell>
        </row>
        <row r="5743">
          <cell r="H5743" t="str">
            <v>NotSelf</v>
          </cell>
        </row>
        <row r="5744">
          <cell r="H5744" t="str">
            <v>NotSelf</v>
          </cell>
        </row>
        <row r="5745">
          <cell r="H5745" t="str">
            <v>NotSelf</v>
          </cell>
        </row>
        <row r="5746">
          <cell r="H5746" t="str">
            <v>NotSelf</v>
          </cell>
        </row>
        <row r="5747">
          <cell r="H5747" t="str">
            <v>NotSelf</v>
          </cell>
        </row>
        <row r="5748">
          <cell r="H5748" t="str">
            <v>NotSelf</v>
          </cell>
        </row>
        <row r="5749">
          <cell r="H5749" t="str">
            <v>NotSelf</v>
          </cell>
        </row>
        <row r="5750">
          <cell r="H5750" t="str">
            <v>NotSelf</v>
          </cell>
        </row>
        <row r="5751">
          <cell r="H5751" t="str">
            <v>NotSelf</v>
          </cell>
        </row>
        <row r="5752">
          <cell r="H5752" t="str">
            <v>NotSelf</v>
          </cell>
        </row>
        <row r="5753">
          <cell r="H5753" t="str">
            <v>NotSelf</v>
          </cell>
        </row>
        <row r="5754">
          <cell r="H5754" t="str">
            <v>NotSelf</v>
          </cell>
        </row>
        <row r="5755">
          <cell r="H5755" t="str">
            <v>NotSelf</v>
          </cell>
        </row>
        <row r="5756">
          <cell r="H5756" t="str">
            <v>NotSelf</v>
          </cell>
        </row>
        <row r="5757">
          <cell r="H5757" t="str">
            <v>NotSelf</v>
          </cell>
        </row>
        <row r="5758">
          <cell r="H5758" t="str">
            <v>NotSelf</v>
          </cell>
        </row>
        <row r="5759">
          <cell r="H5759" t="str">
            <v>NotSelf</v>
          </cell>
        </row>
        <row r="5760">
          <cell r="H5760" t="str">
            <v>NotSelf</v>
          </cell>
        </row>
        <row r="5761">
          <cell r="H5761" t="str">
            <v>NotSelf</v>
          </cell>
        </row>
        <row r="5762">
          <cell r="H5762" t="str">
            <v>NotSelf</v>
          </cell>
        </row>
        <row r="5763">
          <cell r="H5763" t="str">
            <v>NotSelf</v>
          </cell>
        </row>
        <row r="5764">
          <cell r="H5764" t="str">
            <v>NotSelf</v>
          </cell>
        </row>
        <row r="5765">
          <cell r="H5765" t="str">
            <v>NotSelf</v>
          </cell>
        </row>
        <row r="5766">
          <cell r="H5766" t="str">
            <v>NotSelf</v>
          </cell>
        </row>
        <row r="5767">
          <cell r="H5767" t="str">
            <v>NotSelf</v>
          </cell>
        </row>
        <row r="5768">
          <cell r="H5768" t="str">
            <v>NotSelf</v>
          </cell>
        </row>
        <row r="5769">
          <cell r="H5769" t="str">
            <v>NotSelf</v>
          </cell>
        </row>
        <row r="5770">
          <cell r="H5770" t="str">
            <v>NotSelf</v>
          </cell>
        </row>
        <row r="5771">
          <cell r="H5771" t="str">
            <v>NotSelf</v>
          </cell>
        </row>
        <row r="5772">
          <cell r="H5772" t="str">
            <v>NotSelf</v>
          </cell>
        </row>
        <row r="5773">
          <cell r="H5773" t="str">
            <v>NotSelf</v>
          </cell>
        </row>
        <row r="5774">
          <cell r="H5774" t="str">
            <v>NotSelf</v>
          </cell>
        </row>
        <row r="5775">
          <cell r="H5775" t="str">
            <v>NotSelf</v>
          </cell>
        </row>
        <row r="5776">
          <cell r="H5776" t="str">
            <v>NotSelf</v>
          </cell>
        </row>
        <row r="5777">
          <cell r="H5777" t="str">
            <v>NotSelf</v>
          </cell>
        </row>
        <row r="5778">
          <cell r="H5778" t="str">
            <v>NotSelf</v>
          </cell>
        </row>
        <row r="5779">
          <cell r="H5779" t="str">
            <v>NotSelf</v>
          </cell>
        </row>
        <row r="5780">
          <cell r="H5780" t="str">
            <v>NotSelf</v>
          </cell>
        </row>
        <row r="5781">
          <cell r="H5781" t="str">
            <v>NotSelf</v>
          </cell>
        </row>
        <row r="5782">
          <cell r="H5782" t="str">
            <v>NotSelf</v>
          </cell>
        </row>
        <row r="5783">
          <cell r="H5783" t="str">
            <v>NotSelf</v>
          </cell>
        </row>
        <row r="5784">
          <cell r="H5784" t="str">
            <v>NotSelf</v>
          </cell>
        </row>
        <row r="5785">
          <cell r="H5785" t="str">
            <v>NotSelf</v>
          </cell>
        </row>
        <row r="5786">
          <cell r="H5786" t="str">
            <v>NotSelf</v>
          </cell>
        </row>
        <row r="5787">
          <cell r="H5787" t="str">
            <v>NotSelf</v>
          </cell>
        </row>
        <row r="5788">
          <cell r="H5788" t="str">
            <v>NotSelf</v>
          </cell>
        </row>
        <row r="5789">
          <cell r="H5789" t="str">
            <v>NotSelf</v>
          </cell>
        </row>
        <row r="5790">
          <cell r="H5790" t="str">
            <v>NotSelf</v>
          </cell>
        </row>
        <row r="5791">
          <cell r="H5791" t="str">
            <v>NotSelf</v>
          </cell>
        </row>
        <row r="5792">
          <cell r="H5792" t="str">
            <v>NotSelf</v>
          </cell>
        </row>
        <row r="5793">
          <cell r="H5793" t="str">
            <v>NotSelf</v>
          </cell>
        </row>
        <row r="5794">
          <cell r="H5794" t="str">
            <v>NotSelf</v>
          </cell>
        </row>
        <row r="5795">
          <cell r="H5795" t="str">
            <v>NotSelf</v>
          </cell>
        </row>
        <row r="5796">
          <cell r="H5796" t="str">
            <v>NotSelf</v>
          </cell>
        </row>
        <row r="5797">
          <cell r="H5797" t="str">
            <v>NotSelf</v>
          </cell>
        </row>
        <row r="5798">
          <cell r="H5798" t="str">
            <v>NotSelf</v>
          </cell>
        </row>
        <row r="5799">
          <cell r="H5799" t="str">
            <v>NotSelf</v>
          </cell>
        </row>
        <row r="5800">
          <cell r="H5800" t="str">
            <v>NotSelf</v>
          </cell>
        </row>
        <row r="5801">
          <cell r="H5801" t="str">
            <v>NotSelf</v>
          </cell>
        </row>
        <row r="5802">
          <cell r="H5802" t="str">
            <v>NotSelf</v>
          </cell>
        </row>
        <row r="5803">
          <cell r="H5803" t="str">
            <v>NotSelf</v>
          </cell>
        </row>
        <row r="5804">
          <cell r="H5804" t="str">
            <v>NotSelf</v>
          </cell>
        </row>
        <row r="5805">
          <cell r="H5805" t="str">
            <v>NotSelf</v>
          </cell>
        </row>
        <row r="5806">
          <cell r="H5806" t="str">
            <v>NotSelf</v>
          </cell>
        </row>
        <row r="5807">
          <cell r="H5807" t="str">
            <v>NotSelf</v>
          </cell>
        </row>
        <row r="5808">
          <cell r="H5808" t="str">
            <v>NotSelf</v>
          </cell>
        </row>
        <row r="5809">
          <cell r="H5809" t="str">
            <v>NotSelf</v>
          </cell>
        </row>
        <row r="5810">
          <cell r="H5810" t="str">
            <v>NotSelf</v>
          </cell>
        </row>
        <row r="5811">
          <cell r="H5811" t="str">
            <v>NotSelf</v>
          </cell>
        </row>
        <row r="5812">
          <cell r="H5812" t="str">
            <v>NotSelf</v>
          </cell>
        </row>
        <row r="5813">
          <cell r="H5813" t="str">
            <v>NotSelf</v>
          </cell>
        </row>
        <row r="5814">
          <cell r="H5814" t="str">
            <v>NotSelf</v>
          </cell>
        </row>
        <row r="5815">
          <cell r="H5815" t="str">
            <v>NotSelf</v>
          </cell>
        </row>
        <row r="5816">
          <cell r="H5816" t="str">
            <v>NotSelf</v>
          </cell>
        </row>
        <row r="5817">
          <cell r="H5817" t="str">
            <v>NotSelf</v>
          </cell>
        </row>
        <row r="5818">
          <cell r="H5818" t="str">
            <v>NotSelf</v>
          </cell>
        </row>
        <row r="5819">
          <cell r="H5819" t="str">
            <v>NotSelf</v>
          </cell>
        </row>
        <row r="5820">
          <cell r="H5820" t="str">
            <v>NotSelf</v>
          </cell>
        </row>
        <row r="5821">
          <cell r="H5821" t="str">
            <v>NotSelf</v>
          </cell>
        </row>
        <row r="5822">
          <cell r="H5822" t="str">
            <v>NotSelf</v>
          </cell>
        </row>
        <row r="5823">
          <cell r="H5823" t="str">
            <v>NotSelf</v>
          </cell>
        </row>
        <row r="5824">
          <cell r="H5824" t="str">
            <v>NotSelf</v>
          </cell>
        </row>
        <row r="5825">
          <cell r="H5825" t="str">
            <v>NotSelf</v>
          </cell>
        </row>
        <row r="5826">
          <cell r="H5826" t="str">
            <v>NotSelf</v>
          </cell>
        </row>
        <row r="5827">
          <cell r="H5827" t="str">
            <v>NotSelf</v>
          </cell>
        </row>
        <row r="5828">
          <cell r="H5828" t="str">
            <v>NotSelf</v>
          </cell>
        </row>
        <row r="5829">
          <cell r="H5829" t="str">
            <v>NotSelf</v>
          </cell>
        </row>
        <row r="5830">
          <cell r="H5830" t="str">
            <v>NotSelf</v>
          </cell>
        </row>
        <row r="5831">
          <cell r="H5831" t="str">
            <v>NotSelf</v>
          </cell>
        </row>
        <row r="5832">
          <cell r="H5832" t="str">
            <v>NotSelf</v>
          </cell>
        </row>
        <row r="5833">
          <cell r="H5833" t="str">
            <v>NotSelf</v>
          </cell>
        </row>
        <row r="5834">
          <cell r="H5834" t="str">
            <v>NotSelf</v>
          </cell>
        </row>
        <row r="5835">
          <cell r="H5835" t="str">
            <v>NotSelf</v>
          </cell>
        </row>
        <row r="5836">
          <cell r="H5836" t="str">
            <v>NotSelf</v>
          </cell>
        </row>
        <row r="5837">
          <cell r="H5837" t="str">
            <v>NotSelf</v>
          </cell>
        </row>
        <row r="5838">
          <cell r="H5838" t="str">
            <v>NotSelf</v>
          </cell>
        </row>
        <row r="5839">
          <cell r="H5839" t="str">
            <v>NotSelf</v>
          </cell>
        </row>
        <row r="5840">
          <cell r="H5840" t="str">
            <v>NotSelf</v>
          </cell>
        </row>
        <row r="5841">
          <cell r="H5841" t="str">
            <v>NotSelf</v>
          </cell>
        </row>
        <row r="5842">
          <cell r="H5842" t="str">
            <v>NotSelf</v>
          </cell>
        </row>
        <row r="5843">
          <cell r="H5843" t="str">
            <v>NotSelf</v>
          </cell>
        </row>
        <row r="5844">
          <cell r="H5844" t="str">
            <v>NotSelf</v>
          </cell>
        </row>
        <row r="5845">
          <cell r="H5845" t="str">
            <v>NotSelf</v>
          </cell>
        </row>
        <row r="5846">
          <cell r="H5846" t="str">
            <v>NotSelf</v>
          </cell>
        </row>
        <row r="5847">
          <cell r="H5847" t="str">
            <v>NotSelf</v>
          </cell>
        </row>
        <row r="5848">
          <cell r="H5848" t="str">
            <v>NotSelf</v>
          </cell>
        </row>
        <row r="5849">
          <cell r="H5849" t="str">
            <v>NotSelf</v>
          </cell>
        </row>
        <row r="5850">
          <cell r="H5850" t="str">
            <v>NotSelf</v>
          </cell>
        </row>
        <row r="5851">
          <cell r="H5851" t="str">
            <v>NotSelf</v>
          </cell>
        </row>
        <row r="5852">
          <cell r="H5852" t="str">
            <v>NotSelf</v>
          </cell>
        </row>
        <row r="5853">
          <cell r="H5853" t="str">
            <v>NotSelf</v>
          </cell>
        </row>
        <row r="5854">
          <cell r="H5854" t="str">
            <v>NotSelf</v>
          </cell>
        </row>
        <row r="5855">
          <cell r="H5855" t="str">
            <v>NotSelf</v>
          </cell>
        </row>
        <row r="5856">
          <cell r="H5856" t="str">
            <v>NotSelf</v>
          </cell>
        </row>
        <row r="5857">
          <cell r="H5857" t="str">
            <v>NotSelf</v>
          </cell>
        </row>
        <row r="5858">
          <cell r="H5858" t="str">
            <v>NotSelf</v>
          </cell>
        </row>
        <row r="5859">
          <cell r="H5859" t="str">
            <v>NotSelf</v>
          </cell>
        </row>
        <row r="5860">
          <cell r="H5860" t="str">
            <v>NotSelf</v>
          </cell>
        </row>
        <row r="5861">
          <cell r="H5861" t="str">
            <v>NotSelf</v>
          </cell>
        </row>
        <row r="5862">
          <cell r="H5862" t="str">
            <v>NotSelf</v>
          </cell>
        </row>
        <row r="5863">
          <cell r="H5863" t="str">
            <v>NotSelf</v>
          </cell>
        </row>
        <row r="5864">
          <cell r="H5864" t="str">
            <v>NotSelf</v>
          </cell>
        </row>
        <row r="5865">
          <cell r="H5865" t="str">
            <v>NotSelf</v>
          </cell>
        </row>
        <row r="5866">
          <cell r="H5866" t="str">
            <v>NotSelf</v>
          </cell>
        </row>
        <row r="5867">
          <cell r="H5867" t="str">
            <v>NotSelf</v>
          </cell>
        </row>
        <row r="5868">
          <cell r="H5868" t="str">
            <v>NotSelf</v>
          </cell>
        </row>
        <row r="5869">
          <cell r="H5869" t="str">
            <v>NotSelf</v>
          </cell>
        </row>
        <row r="5870">
          <cell r="H5870" t="str">
            <v>NotSelf</v>
          </cell>
        </row>
        <row r="5871">
          <cell r="H5871" t="str">
            <v>NotSelf</v>
          </cell>
        </row>
        <row r="5872">
          <cell r="H5872" t="str">
            <v>NotSelf</v>
          </cell>
        </row>
        <row r="5873">
          <cell r="H5873" t="str">
            <v>NotSelf</v>
          </cell>
        </row>
        <row r="5874">
          <cell r="H5874" t="str">
            <v>NotSelf</v>
          </cell>
        </row>
        <row r="5875">
          <cell r="H5875" t="str">
            <v>NotSelf</v>
          </cell>
        </row>
        <row r="5876">
          <cell r="H5876" t="str">
            <v>NotSelf</v>
          </cell>
        </row>
        <row r="5877">
          <cell r="H5877" t="str">
            <v>NotSelf</v>
          </cell>
        </row>
        <row r="5878">
          <cell r="H5878" t="str">
            <v>NotSelf</v>
          </cell>
        </row>
        <row r="5879">
          <cell r="H5879" t="str">
            <v>NotSelf</v>
          </cell>
        </row>
        <row r="5880">
          <cell r="H5880" t="str">
            <v>NotSelf</v>
          </cell>
        </row>
        <row r="5881">
          <cell r="H5881" t="str">
            <v>NotSelf</v>
          </cell>
        </row>
        <row r="5882">
          <cell r="H5882" t="str">
            <v>NotSelf</v>
          </cell>
        </row>
        <row r="5883">
          <cell r="H5883" t="str">
            <v>NotSelf</v>
          </cell>
        </row>
        <row r="5884">
          <cell r="H5884" t="str">
            <v>NotSelf</v>
          </cell>
        </row>
        <row r="5885">
          <cell r="H5885" t="str">
            <v>NotSelf</v>
          </cell>
        </row>
        <row r="5886">
          <cell r="H5886" t="str">
            <v>NotSelf</v>
          </cell>
        </row>
        <row r="5887">
          <cell r="H5887" t="str">
            <v>NotSelf</v>
          </cell>
        </row>
        <row r="5888">
          <cell r="H5888" t="str">
            <v>NotSelf</v>
          </cell>
        </row>
        <row r="5889">
          <cell r="H5889" t="str">
            <v>NotSelf</v>
          </cell>
        </row>
        <row r="5890">
          <cell r="H5890" t="str">
            <v>NotSelf</v>
          </cell>
        </row>
        <row r="5891">
          <cell r="H5891" t="str">
            <v>NotSelf</v>
          </cell>
        </row>
        <row r="5892">
          <cell r="H5892" t="str">
            <v>NotSelf</v>
          </cell>
        </row>
        <row r="5893">
          <cell r="H5893" t="str">
            <v>NotSelf</v>
          </cell>
        </row>
        <row r="5894">
          <cell r="H5894" t="str">
            <v>NotSelf</v>
          </cell>
        </row>
        <row r="5895">
          <cell r="H5895" t="str">
            <v>NotSelf</v>
          </cell>
        </row>
        <row r="5896">
          <cell r="H5896" t="str">
            <v>NotSelf</v>
          </cell>
        </row>
        <row r="5897">
          <cell r="H5897" t="str">
            <v>NotSelf</v>
          </cell>
        </row>
        <row r="5898">
          <cell r="H5898" t="str">
            <v>NotSelf</v>
          </cell>
        </row>
        <row r="5899">
          <cell r="H5899" t="str">
            <v>NotSelf</v>
          </cell>
        </row>
        <row r="5900">
          <cell r="H5900" t="str">
            <v>NotSelf</v>
          </cell>
        </row>
        <row r="5901">
          <cell r="H5901" t="str">
            <v>NotSelf</v>
          </cell>
        </row>
        <row r="5902">
          <cell r="H5902" t="str">
            <v>NotSelf</v>
          </cell>
        </row>
        <row r="5903">
          <cell r="H5903" t="str">
            <v>NotSelf</v>
          </cell>
        </row>
        <row r="5904">
          <cell r="H5904" t="str">
            <v>NotSelf</v>
          </cell>
        </row>
        <row r="5905">
          <cell r="H5905" t="str">
            <v>Self</v>
          </cell>
        </row>
        <row r="5906">
          <cell r="H5906" t="str">
            <v>Self</v>
          </cell>
        </row>
        <row r="5907">
          <cell r="H5907" t="str">
            <v>Self</v>
          </cell>
        </row>
        <row r="5908">
          <cell r="H5908" t="str">
            <v>Self</v>
          </cell>
        </row>
        <row r="5909">
          <cell r="H5909" t="str">
            <v>Self</v>
          </cell>
        </row>
        <row r="5910">
          <cell r="H5910" t="str">
            <v>Self</v>
          </cell>
        </row>
        <row r="5911">
          <cell r="H5911" t="str">
            <v>Self</v>
          </cell>
        </row>
        <row r="5912">
          <cell r="H5912" t="str">
            <v>Self</v>
          </cell>
        </row>
        <row r="5913">
          <cell r="H5913" t="str">
            <v>Self</v>
          </cell>
        </row>
        <row r="5914">
          <cell r="H5914" t="str">
            <v>Self</v>
          </cell>
        </row>
        <row r="5915">
          <cell r="H5915" t="str">
            <v>Self</v>
          </cell>
        </row>
        <row r="5916">
          <cell r="H5916" t="str">
            <v>Self</v>
          </cell>
        </row>
        <row r="5917">
          <cell r="H5917" t="str">
            <v>Self</v>
          </cell>
        </row>
        <row r="5918">
          <cell r="H5918" t="str">
            <v>Self</v>
          </cell>
        </row>
        <row r="5919">
          <cell r="H5919" t="str">
            <v>Self</v>
          </cell>
        </row>
        <row r="5920">
          <cell r="H5920" t="str">
            <v>Self</v>
          </cell>
        </row>
        <row r="5921">
          <cell r="H5921" t="str">
            <v>Self</v>
          </cell>
        </row>
        <row r="5922">
          <cell r="H5922" t="str">
            <v>Self</v>
          </cell>
        </row>
        <row r="5923">
          <cell r="H5923" t="str">
            <v>Self</v>
          </cell>
        </row>
        <row r="5924">
          <cell r="H5924" t="str">
            <v>Self</v>
          </cell>
        </row>
        <row r="5925">
          <cell r="H5925" t="str">
            <v>Self</v>
          </cell>
        </row>
        <row r="5926">
          <cell r="H5926" t="str">
            <v>Self</v>
          </cell>
        </row>
        <row r="5927">
          <cell r="H5927" t="str">
            <v>Self</v>
          </cell>
        </row>
        <row r="5928">
          <cell r="H5928" t="str">
            <v>Self</v>
          </cell>
        </row>
        <row r="5929">
          <cell r="H5929" t="str">
            <v>Self</v>
          </cell>
        </row>
        <row r="5930">
          <cell r="H5930" t="str">
            <v>Self</v>
          </cell>
        </row>
        <row r="5931">
          <cell r="H5931" t="str">
            <v>Self</v>
          </cell>
        </row>
        <row r="5932">
          <cell r="H5932" t="str">
            <v>Self</v>
          </cell>
        </row>
        <row r="5933">
          <cell r="H5933" t="str">
            <v>Self</v>
          </cell>
        </row>
        <row r="5934">
          <cell r="H5934" t="str">
            <v>Self</v>
          </cell>
        </row>
        <row r="5935">
          <cell r="H5935" t="str">
            <v>Self</v>
          </cell>
        </row>
        <row r="5936">
          <cell r="H5936" t="str">
            <v>Self</v>
          </cell>
        </row>
        <row r="5937">
          <cell r="H5937" t="str">
            <v>Self</v>
          </cell>
        </row>
        <row r="5938">
          <cell r="H5938" t="str">
            <v>Self</v>
          </cell>
        </row>
        <row r="5939">
          <cell r="H5939" t="str">
            <v>Self</v>
          </cell>
        </row>
        <row r="5940">
          <cell r="H5940" t="str">
            <v>Self</v>
          </cell>
        </row>
        <row r="5941">
          <cell r="H5941" t="str">
            <v>Self</v>
          </cell>
        </row>
        <row r="5942">
          <cell r="H5942" t="str">
            <v>Self</v>
          </cell>
        </row>
        <row r="5943">
          <cell r="H5943" t="str">
            <v>Self</v>
          </cell>
        </row>
        <row r="5944">
          <cell r="H5944" t="str">
            <v>Self</v>
          </cell>
        </row>
        <row r="5945">
          <cell r="H5945" t="str">
            <v>Self</v>
          </cell>
        </row>
        <row r="5946">
          <cell r="H5946" t="str">
            <v>Self</v>
          </cell>
        </row>
        <row r="5947">
          <cell r="H5947" t="str">
            <v>Self</v>
          </cell>
        </row>
        <row r="5948">
          <cell r="H5948" t="str">
            <v>Self</v>
          </cell>
        </row>
        <row r="5949">
          <cell r="H5949" t="str">
            <v>Self</v>
          </cell>
        </row>
        <row r="5950">
          <cell r="H5950" t="str">
            <v>Self</v>
          </cell>
        </row>
        <row r="5951">
          <cell r="H5951" t="str">
            <v>Self</v>
          </cell>
        </row>
        <row r="5952">
          <cell r="H5952" t="str">
            <v>Self</v>
          </cell>
        </row>
        <row r="5953">
          <cell r="H5953" t="str">
            <v>Self</v>
          </cell>
        </row>
        <row r="5954">
          <cell r="H5954" t="str">
            <v>Self</v>
          </cell>
        </row>
        <row r="5955">
          <cell r="H5955" t="str">
            <v>Self</v>
          </cell>
        </row>
        <row r="5956">
          <cell r="H5956" t="str">
            <v>Self</v>
          </cell>
        </row>
        <row r="5957">
          <cell r="H5957" t="str">
            <v>Self</v>
          </cell>
        </row>
        <row r="5958">
          <cell r="H5958" t="str">
            <v>Self</v>
          </cell>
        </row>
        <row r="5959">
          <cell r="H5959" t="str">
            <v>Self</v>
          </cell>
        </row>
        <row r="5960">
          <cell r="H5960" t="str">
            <v>Self</v>
          </cell>
        </row>
        <row r="5961">
          <cell r="H5961" t="str">
            <v>Self</v>
          </cell>
        </row>
        <row r="5962">
          <cell r="H5962" t="str">
            <v>Self</v>
          </cell>
        </row>
        <row r="5963">
          <cell r="H5963" t="str">
            <v>Self</v>
          </cell>
        </row>
        <row r="5964">
          <cell r="H5964" t="str">
            <v>Self</v>
          </cell>
        </row>
        <row r="5965">
          <cell r="H5965" t="str">
            <v>Self</v>
          </cell>
        </row>
        <row r="5966">
          <cell r="H5966" t="str">
            <v>Self</v>
          </cell>
        </row>
        <row r="5967">
          <cell r="H5967" t="str">
            <v>Self</v>
          </cell>
        </row>
        <row r="5968">
          <cell r="H5968" t="str">
            <v>Self</v>
          </cell>
        </row>
        <row r="5969">
          <cell r="H5969" t="str">
            <v>Self</v>
          </cell>
        </row>
        <row r="5970">
          <cell r="H5970" t="str">
            <v>Self</v>
          </cell>
        </row>
        <row r="5971">
          <cell r="H5971" t="str">
            <v>Self</v>
          </cell>
        </row>
        <row r="5972">
          <cell r="H5972" t="str">
            <v>Self</v>
          </cell>
        </row>
        <row r="5973">
          <cell r="H5973" t="str">
            <v>Self</v>
          </cell>
        </row>
        <row r="5974">
          <cell r="H5974" t="str">
            <v>Self</v>
          </cell>
        </row>
        <row r="5975">
          <cell r="H5975" t="str">
            <v>Self</v>
          </cell>
        </row>
        <row r="5976">
          <cell r="H5976" t="str">
            <v>Self</v>
          </cell>
        </row>
        <row r="5977">
          <cell r="H5977" t="str">
            <v>Self</v>
          </cell>
        </row>
        <row r="5978">
          <cell r="H5978" t="str">
            <v>Self</v>
          </cell>
        </row>
        <row r="5979">
          <cell r="H5979" t="str">
            <v>Self</v>
          </cell>
        </row>
        <row r="5980">
          <cell r="H5980" t="str">
            <v>Self</v>
          </cell>
        </row>
        <row r="5981">
          <cell r="H5981" t="str">
            <v>Self</v>
          </cell>
        </row>
        <row r="5982">
          <cell r="H5982" t="str">
            <v>Self</v>
          </cell>
        </row>
        <row r="5983">
          <cell r="H5983" t="str">
            <v>Self</v>
          </cell>
        </row>
        <row r="5984">
          <cell r="H5984" t="str">
            <v>Self</v>
          </cell>
        </row>
        <row r="5985">
          <cell r="H5985" t="str">
            <v>Self</v>
          </cell>
        </row>
        <row r="5986">
          <cell r="H5986" t="str">
            <v>Self</v>
          </cell>
        </row>
        <row r="5987">
          <cell r="H5987" t="str">
            <v>Self</v>
          </cell>
        </row>
        <row r="5988">
          <cell r="H5988" t="str">
            <v>Self</v>
          </cell>
        </row>
        <row r="5989">
          <cell r="H5989" t="str">
            <v>Self</v>
          </cell>
        </row>
        <row r="5990">
          <cell r="H5990" t="str">
            <v>Self</v>
          </cell>
        </row>
        <row r="5991">
          <cell r="H5991" t="str">
            <v>Self</v>
          </cell>
        </row>
        <row r="5992">
          <cell r="H5992" t="str">
            <v>Self</v>
          </cell>
        </row>
        <row r="5993">
          <cell r="H5993" t="str">
            <v>Self</v>
          </cell>
        </row>
        <row r="5994">
          <cell r="H5994" t="str">
            <v>Self</v>
          </cell>
        </row>
        <row r="5995">
          <cell r="H5995" t="str">
            <v>Self</v>
          </cell>
        </row>
        <row r="5996">
          <cell r="H5996" t="str">
            <v>Self</v>
          </cell>
        </row>
        <row r="5997">
          <cell r="H5997" t="str">
            <v>Self</v>
          </cell>
        </row>
        <row r="5998">
          <cell r="H5998" t="str">
            <v>Self</v>
          </cell>
        </row>
        <row r="5999">
          <cell r="H5999" t="str">
            <v>Self</v>
          </cell>
        </row>
        <row r="6000">
          <cell r="H6000" t="str">
            <v>Self</v>
          </cell>
        </row>
        <row r="6001">
          <cell r="H6001" t="str">
            <v>Self</v>
          </cell>
        </row>
        <row r="6002">
          <cell r="H6002" t="str">
            <v>Self</v>
          </cell>
        </row>
        <row r="6003">
          <cell r="H6003" t="str">
            <v>Self</v>
          </cell>
        </row>
        <row r="6004">
          <cell r="H6004" t="str">
            <v>Self</v>
          </cell>
        </row>
        <row r="6005">
          <cell r="H6005" t="str">
            <v>Self</v>
          </cell>
        </row>
        <row r="6006">
          <cell r="H6006" t="str">
            <v>Self</v>
          </cell>
        </row>
        <row r="6007">
          <cell r="H6007" t="str">
            <v>Self</v>
          </cell>
        </row>
        <row r="6008">
          <cell r="H6008" t="str">
            <v>Self</v>
          </cell>
        </row>
        <row r="6009">
          <cell r="H6009" t="str">
            <v>Self</v>
          </cell>
        </row>
        <row r="6010">
          <cell r="H6010" t="str">
            <v>Self</v>
          </cell>
        </row>
        <row r="6011">
          <cell r="H6011" t="str">
            <v>Self</v>
          </cell>
        </row>
        <row r="6012">
          <cell r="H6012" t="str">
            <v>Self</v>
          </cell>
        </row>
        <row r="6013">
          <cell r="H6013" t="str">
            <v>Self</v>
          </cell>
        </row>
        <row r="6014">
          <cell r="H6014" t="str">
            <v>Self</v>
          </cell>
        </row>
        <row r="6015">
          <cell r="H6015" t="str">
            <v>Self</v>
          </cell>
        </row>
        <row r="6016">
          <cell r="H6016" t="str">
            <v>Self</v>
          </cell>
        </row>
        <row r="6017">
          <cell r="H6017" t="str">
            <v>Self</v>
          </cell>
        </row>
        <row r="6018">
          <cell r="H6018" t="str">
            <v>Self</v>
          </cell>
        </row>
        <row r="6019">
          <cell r="H6019" t="str">
            <v>Self</v>
          </cell>
        </row>
        <row r="6020">
          <cell r="H6020" t="str">
            <v>Self</v>
          </cell>
        </row>
        <row r="6021">
          <cell r="H6021" t="str">
            <v>Self</v>
          </cell>
        </row>
        <row r="6022">
          <cell r="H6022" t="str">
            <v>Self</v>
          </cell>
        </row>
        <row r="6023">
          <cell r="H6023" t="str">
            <v>Self</v>
          </cell>
        </row>
        <row r="6024">
          <cell r="H6024" t="str">
            <v>Self</v>
          </cell>
        </row>
        <row r="6025">
          <cell r="H6025" t="str">
            <v>Self</v>
          </cell>
        </row>
        <row r="6026">
          <cell r="H6026" t="str">
            <v>Self</v>
          </cell>
        </row>
        <row r="6027">
          <cell r="H6027" t="str">
            <v>Self</v>
          </cell>
        </row>
        <row r="6028">
          <cell r="H6028" t="str">
            <v>Self</v>
          </cell>
        </row>
        <row r="6029">
          <cell r="H6029" t="str">
            <v>Self</v>
          </cell>
        </row>
        <row r="6030">
          <cell r="H6030" t="str">
            <v>Self</v>
          </cell>
        </row>
        <row r="6031">
          <cell r="H6031" t="str">
            <v>Self</v>
          </cell>
        </row>
        <row r="6032">
          <cell r="H6032" t="str">
            <v>Self</v>
          </cell>
        </row>
        <row r="6033">
          <cell r="H6033" t="str">
            <v>Self</v>
          </cell>
        </row>
        <row r="6034">
          <cell r="H6034" t="str">
            <v>Self</v>
          </cell>
        </row>
        <row r="6035">
          <cell r="H6035" t="str">
            <v>Self</v>
          </cell>
        </row>
        <row r="6036">
          <cell r="H6036" t="str">
            <v>Self</v>
          </cell>
        </row>
        <row r="6037">
          <cell r="H6037" t="str">
            <v>Self</v>
          </cell>
        </row>
        <row r="6038">
          <cell r="H6038" t="str">
            <v>Self</v>
          </cell>
        </row>
        <row r="6039">
          <cell r="H6039" t="str">
            <v>Self</v>
          </cell>
        </row>
        <row r="6040">
          <cell r="H6040" t="str">
            <v>Self</v>
          </cell>
        </row>
        <row r="6041">
          <cell r="H6041" t="str">
            <v>Self</v>
          </cell>
        </row>
        <row r="6042">
          <cell r="H6042" t="str">
            <v>Self</v>
          </cell>
        </row>
        <row r="6043">
          <cell r="H6043" t="str">
            <v>Self</v>
          </cell>
        </row>
        <row r="6044">
          <cell r="H6044" t="str">
            <v>Self</v>
          </cell>
        </row>
        <row r="6045">
          <cell r="H6045" t="str">
            <v>Self</v>
          </cell>
        </row>
        <row r="6046">
          <cell r="H6046" t="str">
            <v>Self</v>
          </cell>
        </row>
        <row r="6047">
          <cell r="H6047" t="str">
            <v>Self</v>
          </cell>
        </row>
        <row r="6048">
          <cell r="H6048" t="str">
            <v>Self</v>
          </cell>
        </row>
        <row r="6049">
          <cell r="H6049" t="str">
            <v>Self</v>
          </cell>
        </row>
        <row r="6050">
          <cell r="H6050" t="str">
            <v>Self</v>
          </cell>
        </row>
        <row r="6051">
          <cell r="H6051" t="str">
            <v>Self</v>
          </cell>
        </row>
        <row r="6052">
          <cell r="H6052" t="str">
            <v>Self</v>
          </cell>
        </row>
        <row r="6053">
          <cell r="H6053" t="str">
            <v>Self</v>
          </cell>
        </row>
        <row r="6054">
          <cell r="H6054" t="str">
            <v>Self</v>
          </cell>
        </row>
        <row r="6055">
          <cell r="H6055" t="str">
            <v>Self</v>
          </cell>
        </row>
        <row r="6056">
          <cell r="H6056" t="str">
            <v>Self</v>
          </cell>
        </row>
        <row r="6057">
          <cell r="H6057" t="str">
            <v>Self</v>
          </cell>
        </row>
        <row r="6058">
          <cell r="H6058" t="str">
            <v>Self</v>
          </cell>
        </row>
        <row r="6059">
          <cell r="H6059" t="str">
            <v>Self</v>
          </cell>
        </row>
        <row r="6060">
          <cell r="H6060" t="str">
            <v>Self</v>
          </cell>
        </row>
        <row r="6061">
          <cell r="H6061" t="str">
            <v>Self</v>
          </cell>
        </row>
        <row r="6062">
          <cell r="H6062" t="str">
            <v>Self</v>
          </cell>
        </row>
        <row r="6063">
          <cell r="H6063" t="str">
            <v>Self</v>
          </cell>
        </row>
        <row r="6064">
          <cell r="H6064" t="str">
            <v>Self</v>
          </cell>
        </row>
        <row r="6065">
          <cell r="H6065" t="str">
            <v>Self</v>
          </cell>
        </row>
        <row r="6066">
          <cell r="H6066" t="str">
            <v>Self</v>
          </cell>
        </row>
        <row r="6067">
          <cell r="H6067" t="str">
            <v>Self</v>
          </cell>
        </row>
        <row r="6068">
          <cell r="H6068" t="str">
            <v>Self</v>
          </cell>
        </row>
        <row r="6069">
          <cell r="H6069" t="str">
            <v>Self</v>
          </cell>
        </row>
        <row r="6070">
          <cell r="H6070" t="str">
            <v>Self</v>
          </cell>
        </row>
        <row r="6071">
          <cell r="H6071" t="str">
            <v>Self</v>
          </cell>
        </row>
        <row r="6072">
          <cell r="H6072" t="str">
            <v>Self</v>
          </cell>
        </row>
        <row r="6073">
          <cell r="H6073" t="str">
            <v>Self</v>
          </cell>
        </row>
        <row r="6074">
          <cell r="H6074" t="str">
            <v>Self</v>
          </cell>
        </row>
        <row r="6075">
          <cell r="H6075" t="str">
            <v>Self</v>
          </cell>
        </row>
        <row r="6076">
          <cell r="H6076" t="str">
            <v>Self</v>
          </cell>
        </row>
        <row r="6077">
          <cell r="H6077" t="str">
            <v>Self</v>
          </cell>
        </row>
        <row r="6078">
          <cell r="H6078" t="str">
            <v>Self</v>
          </cell>
        </row>
        <row r="6079">
          <cell r="H6079" t="str">
            <v>Self</v>
          </cell>
        </row>
        <row r="6080">
          <cell r="H6080" t="str">
            <v>Self</v>
          </cell>
        </row>
        <row r="6081">
          <cell r="H6081" t="str">
            <v>Self</v>
          </cell>
        </row>
        <row r="6082">
          <cell r="H6082" t="str">
            <v>Self</v>
          </cell>
        </row>
        <row r="6083">
          <cell r="H6083" t="str">
            <v>Self</v>
          </cell>
        </row>
        <row r="6084">
          <cell r="H6084" t="str">
            <v>Self</v>
          </cell>
        </row>
        <row r="6085">
          <cell r="H6085" t="str">
            <v>Self</v>
          </cell>
        </row>
        <row r="6086">
          <cell r="H6086" t="str">
            <v>Self</v>
          </cell>
        </row>
        <row r="6087">
          <cell r="H6087" t="str">
            <v>Self</v>
          </cell>
        </row>
        <row r="6088">
          <cell r="H6088" t="str">
            <v>Self</v>
          </cell>
        </row>
        <row r="6089">
          <cell r="H6089" t="str">
            <v>Self</v>
          </cell>
        </row>
        <row r="6090">
          <cell r="H6090" t="str">
            <v>Self</v>
          </cell>
        </row>
        <row r="6091">
          <cell r="H6091" t="str">
            <v>Self</v>
          </cell>
        </row>
        <row r="6092">
          <cell r="H6092" t="str">
            <v>Self</v>
          </cell>
        </row>
        <row r="6093">
          <cell r="H6093" t="str">
            <v>Self</v>
          </cell>
        </row>
        <row r="6094">
          <cell r="H6094" t="str">
            <v>Self</v>
          </cell>
        </row>
        <row r="6095">
          <cell r="H6095" t="str">
            <v>Self</v>
          </cell>
        </row>
        <row r="6096">
          <cell r="H6096" t="str">
            <v>Self</v>
          </cell>
        </row>
        <row r="6097">
          <cell r="H6097" t="str">
            <v>Self</v>
          </cell>
        </row>
        <row r="6098">
          <cell r="H6098" t="str">
            <v>Self</v>
          </cell>
        </row>
        <row r="6099">
          <cell r="H6099" t="str">
            <v>Self</v>
          </cell>
        </row>
        <row r="6100">
          <cell r="H6100" t="str">
            <v>Self</v>
          </cell>
        </row>
        <row r="6101">
          <cell r="H6101" t="str">
            <v>Self</v>
          </cell>
        </row>
        <row r="6102">
          <cell r="H6102" t="str">
            <v>Self</v>
          </cell>
        </row>
        <row r="6103">
          <cell r="H6103" t="str">
            <v>Self</v>
          </cell>
        </row>
        <row r="6104">
          <cell r="H6104" t="str">
            <v>Self</v>
          </cell>
        </row>
        <row r="6105">
          <cell r="H6105" t="str">
            <v>Self</v>
          </cell>
        </row>
        <row r="6106">
          <cell r="H6106" t="str">
            <v>Self</v>
          </cell>
        </row>
        <row r="6107">
          <cell r="H6107" t="str">
            <v>Self</v>
          </cell>
        </row>
        <row r="6108">
          <cell r="H6108" t="str">
            <v>Self</v>
          </cell>
        </row>
        <row r="6109">
          <cell r="H6109" t="str">
            <v>Self</v>
          </cell>
        </row>
        <row r="6110">
          <cell r="H6110" t="str">
            <v>Self</v>
          </cell>
        </row>
        <row r="6111">
          <cell r="H6111" t="str">
            <v>Self</v>
          </cell>
        </row>
        <row r="6112">
          <cell r="H6112" t="str">
            <v>Self</v>
          </cell>
        </row>
        <row r="6113">
          <cell r="H6113" t="str">
            <v>Self</v>
          </cell>
        </row>
        <row r="6114">
          <cell r="H6114" t="str">
            <v>Self</v>
          </cell>
        </row>
        <row r="6115">
          <cell r="H6115" t="str">
            <v>Self</v>
          </cell>
        </row>
        <row r="6116">
          <cell r="H6116" t="str">
            <v>Self</v>
          </cell>
        </row>
        <row r="6117">
          <cell r="H6117" t="str">
            <v>Self</v>
          </cell>
        </row>
        <row r="6118">
          <cell r="H6118" t="str">
            <v>Self</v>
          </cell>
        </row>
        <row r="6119">
          <cell r="H6119" t="str">
            <v>Self</v>
          </cell>
        </row>
        <row r="6120">
          <cell r="H6120" t="str">
            <v>Self</v>
          </cell>
        </row>
        <row r="6121">
          <cell r="H6121" t="str">
            <v>Self</v>
          </cell>
        </row>
        <row r="6122">
          <cell r="H6122" t="str">
            <v>Self</v>
          </cell>
        </row>
        <row r="6123">
          <cell r="H6123" t="str">
            <v>Self</v>
          </cell>
        </row>
        <row r="6124">
          <cell r="H6124" t="str">
            <v>Self</v>
          </cell>
        </row>
        <row r="6125">
          <cell r="H6125" t="str">
            <v>Self</v>
          </cell>
        </row>
        <row r="6126">
          <cell r="H6126" t="str">
            <v>Self</v>
          </cell>
        </row>
        <row r="6127">
          <cell r="H6127" t="str">
            <v>Self</v>
          </cell>
        </row>
        <row r="6128">
          <cell r="H6128" t="str">
            <v>Self</v>
          </cell>
        </row>
        <row r="6129">
          <cell r="H6129" t="str">
            <v>Self</v>
          </cell>
        </row>
        <row r="6130">
          <cell r="H6130" t="str">
            <v>Self</v>
          </cell>
        </row>
        <row r="6131">
          <cell r="H6131" t="str">
            <v>Self</v>
          </cell>
        </row>
        <row r="6132">
          <cell r="H6132" t="str">
            <v>Self</v>
          </cell>
        </row>
        <row r="6133">
          <cell r="H6133" t="str">
            <v>Self</v>
          </cell>
        </row>
        <row r="6134">
          <cell r="H6134" t="str">
            <v>Self</v>
          </cell>
        </row>
        <row r="6135">
          <cell r="H6135" t="str">
            <v>Self</v>
          </cell>
        </row>
        <row r="6136">
          <cell r="H6136" t="str">
            <v>Self</v>
          </cell>
        </row>
        <row r="6137">
          <cell r="H6137" t="str">
            <v>Self</v>
          </cell>
        </row>
        <row r="6138">
          <cell r="H6138" t="str">
            <v>Self</v>
          </cell>
        </row>
        <row r="6139">
          <cell r="H6139" t="str">
            <v>Self</v>
          </cell>
        </row>
        <row r="6140">
          <cell r="H6140" t="str">
            <v>Self</v>
          </cell>
        </row>
        <row r="6141">
          <cell r="H6141" t="str">
            <v>Self</v>
          </cell>
        </row>
        <row r="6142">
          <cell r="H6142" t="str">
            <v>Self</v>
          </cell>
        </row>
        <row r="6143">
          <cell r="H6143" t="str">
            <v>Self</v>
          </cell>
        </row>
        <row r="6144">
          <cell r="H6144" t="str">
            <v>Self</v>
          </cell>
        </row>
        <row r="6145">
          <cell r="H6145" t="str">
            <v>Self</v>
          </cell>
        </row>
        <row r="6146">
          <cell r="H6146" t="str">
            <v>Self</v>
          </cell>
        </row>
        <row r="6147">
          <cell r="H6147" t="str">
            <v>Self</v>
          </cell>
        </row>
        <row r="6148">
          <cell r="H6148" t="str">
            <v>Self</v>
          </cell>
        </row>
        <row r="6149">
          <cell r="H6149" t="str">
            <v>Self</v>
          </cell>
        </row>
        <row r="6150">
          <cell r="H6150" t="str">
            <v>Self</v>
          </cell>
        </row>
        <row r="6151">
          <cell r="H6151" t="str">
            <v>Self</v>
          </cell>
        </row>
        <row r="6152">
          <cell r="H6152" t="str">
            <v>Self</v>
          </cell>
        </row>
        <row r="6153">
          <cell r="H6153" t="str">
            <v>Self</v>
          </cell>
        </row>
        <row r="6154">
          <cell r="H6154" t="str">
            <v>Self</v>
          </cell>
        </row>
        <row r="6155">
          <cell r="H6155" t="str">
            <v>Self</v>
          </cell>
        </row>
        <row r="6156">
          <cell r="H6156" t="str">
            <v>Self</v>
          </cell>
        </row>
        <row r="6157">
          <cell r="H6157" t="str">
            <v>Self</v>
          </cell>
        </row>
        <row r="6158">
          <cell r="H6158" t="str">
            <v>Self</v>
          </cell>
        </row>
        <row r="6159">
          <cell r="H6159" t="str">
            <v>Self</v>
          </cell>
        </row>
        <row r="6160">
          <cell r="H6160" t="str">
            <v>Self</v>
          </cell>
        </row>
        <row r="6161">
          <cell r="H6161" t="str">
            <v>Self</v>
          </cell>
        </row>
        <row r="6162">
          <cell r="H6162" t="str">
            <v>Self</v>
          </cell>
        </row>
        <row r="6163">
          <cell r="H6163" t="str">
            <v>Self</v>
          </cell>
        </row>
        <row r="6164">
          <cell r="H6164" t="str">
            <v>Self</v>
          </cell>
        </row>
        <row r="6165">
          <cell r="H6165" t="str">
            <v>Self</v>
          </cell>
        </row>
        <row r="6166">
          <cell r="H6166" t="str">
            <v>Self</v>
          </cell>
        </row>
        <row r="6167">
          <cell r="H6167" t="str">
            <v>Self</v>
          </cell>
        </row>
        <row r="6168">
          <cell r="H6168" t="str">
            <v>Self</v>
          </cell>
        </row>
        <row r="6169">
          <cell r="H6169" t="str">
            <v>Self</v>
          </cell>
        </row>
        <row r="6170">
          <cell r="H6170" t="str">
            <v>Self</v>
          </cell>
        </row>
        <row r="6171">
          <cell r="H6171" t="str">
            <v>Self</v>
          </cell>
        </row>
        <row r="6172">
          <cell r="H6172" t="str">
            <v>Self</v>
          </cell>
        </row>
        <row r="6173">
          <cell r="H6173" t="str">
            <v>Self</v>
          </cell>
        </row>
        <row r="6174">
          <cell r="H6174" t="str">
            <v>Self</v>
          </cell>
        </row>
        <row r="6175">
          <cell r="H6175" t="str">
            <v>Self</v>
          </cell>
        </row>
        <row r="6176">
          <cell r="H6176" t="str">
            <v>Self</v>
          </cell>
        </row>
        <row r="6177">
          <cell r="H6177" t="str">
            <v>Self</v>
          </cell>
        </row>
        <row r="6178">
          <cell r="H6178" t="str">
            <v>Self</v>
          </cell>
        </row>
        <row r="6179">
          <cell r="H6179" t="str">
            <v>Self</v>
          </cell>
        </row>
        <row r="6180">
          <cell r="H6180" t="str">
            <v>Self</v>
          </cell>
        </row>
        <row r="6181">
          <cell r="H6181" t="str">
            <v>Self</v>
          </cell>
        </row>
        <row r="6182">
          <cell r="H6182" t="str">
            <v>Self</v>
          </cell>
        </row>
        <row r="6183">
          <cell r="H6183" t="str">
            <v>Self</v>
          </cell>
        </row>
        <row r="6184">
          <cell r="H6184" t="str">
            <v>Self</v>
          </cell>
        </row>
        <row r="6185">
          <cell r="H6185" t="str">
            <v>Self</v>
          </cell>
        </row>
        <row r="6186">
          <cell r="H6186" t="str">
            <v>Self</v>
          </cell>
        </row>
        <row r="6187">
          <cell r="H6187" t="str">
            <v>Self</v>
          </cell>
        </row>
        <row r="6188">
          <cell r="H6188" t="str">
            <v>Self</v>
          </cell>
        </row>
        <row r="6189">
          <cell r="H6189" t="str">
            <v>Self</v>
          </cell>
        </row>
        <row r="6190">
          <cell r="H6190" t="str">
            <v>Self</v>
          </cell>
        </row>
        <row r="6191">
          <cell r="H6191" t="str">
            <v>Self</v>
          </cell>
        </row>
        <row r="6192">
          <cell r="H6192" t="str">
            <v>Self</v>
          </cell>
        </row>
        <row r="6193">
          <cell r="H6193" t="str">
            <v>Self</v>
          </cell>
        </row>
        <row r="6194">
          <cell r="H6194" t="str">
            <v>Self</v>
          </cell>
        </row>
        <row r="6195">
          <cell r="H6195" t="str">
            <v>Self</v>
          </cell>
        </row>
        <row r="6196">
          <cell r="H6196" t="str">
            <v>Self</v>
          </cell>
        </row>
        <row r="6197">
          <cell r="H6197" t="str">
            <v>Self</v>
          </cell>
        </row>
        <row r="6198">
          <cell r="H6198" t="str">
            <v>Self</v>
          </cell>
        </row>
        <row r="6199">
          <cell r="H6199" t="str">
            <v>Self</v>
          </cell>
        </row>
        <row r="6200">
          <cell r="H6200" t="str">
            <v>Self</v>
          </cell>
        </row>
        <row r="6201">
          <cell r="H6201" t="str">
            <v>Self</v>
          </cell>
        </row>
        <row r="6202">
          <cell r="H6202" t="str">
            <v>Self</v>
          </cell>
        </row>
        <row r="6203">
          <cell r="H6203" t="str">
            <v>Self</v>
          </cell>
        </row>
        <row r="6204">
          <cell r="H6204" t="str">
            <v>Self</v>
          </cell>
        </row>
        <row r="6205">
          <cell r="H6205" t="str">
            <v>NotSelf</v>
          </cell>
        </row>
        <row r="6206">
          <cell r="H6206" t="str">
            <v>NotSelf</v>
          </cell>
        </row>
        <row r="6207">
          <cell r="H6207" t="str">
            <v>NotSelf</v>
          </cell>
        </row>
        <row r="6208">
          <cell r="H6208" t="str">
            <v>NotSelf</v>
          </cell>
        </row>
        <row r="6209">
          <cell r="H6209" t="str">
            <v>NotSelf</v>
          </cell>
        </row>
        <row r="6210">
          <cell r="H6210" t="str">
            <v>NotSelf</v>
          </cell>
        </row>
        <row r="6211">
          <cell r="H6211" t="str">
            <v>NotSelf</v>
          </cell>
        </row>
        <row r="6212">
          <cell r="H6212" t="str">
            <v>NotSelf</v>
          </cell>
        </row>
        <row r="6213">
          <cell r="H6213" t="str">
            <v>NotSelf</v>
          </cell>
        </row>
        <row r="6214">
          <cell r="H6214" t="str">
            <v>NotSelf</v>
          </cell>
        </row>
        <row r="6215">
          <cell r="H6215" t="str">
            <v>NotSelf</v>
          </cell>
        </row>
        <row r="6216">
          <cell r="H6216" t="str">
            <v>NotSelf</v>
          </cell>
        </row>
        <row r="6217">
          <cell r="H6217" t="str">
            <v>NotSelf</v>
          </cell>
        </row>
        <row r="6218">
          <cell r="H6218" t="str">
            <v>NotSelf</v>
          </cell>
        </row>
        <row r="6219">
          <cell r="H6219" t="str">
            <v>NotSelf</v>
          </cell>
        </row>
        <row r="6220">
          <cell r="H6220" t="str">
            <v>NotSelf</v>
          </cell>
        </row>
        <row r="6221">
          <cell r="H6221" t="str">
            <v>NotSelf</v>
          </cell>
        </row>
        <row r="6222">
          <cell r="H6222" t="str">
            <v>NotSelf</v>
          </cell>
        </row>
        <row r="6223">
          <cell r="H6223" t="str">
            <v>NotSelf</v>
          </cell>
        </row>
        <row r="6224">
          <cell r="H6224" t="str">
            <v>NotSelf</v>
          </cell>
        </row>
        <row r="6225">
          <cell r="H6225" t="str">
            <v>NotSelf</v>
          </cell>
        </row>
        <row r="6226">
          <cell r="H6226" t="str">
            <v>NotSelf</v>
          </cell>
        </row>
        <row r="6227">
          <cell r="H6227" t="str">
            <v>NotSelf</v>
          </cell>
        </row>
        <row r="6228">
          <cell r="H6228" t="str">
            <v>NotSelf</v>
          </cell>
        </row>
        <row r="6229">
          <cell r="H6229" t="str">
            <v>NotSelf</v>
          </cell>
        </row>
        <row r="6230">
          <cell r="H6230" t="str">
            <v>NotSelf</v>
          </cell>
        </row>
        <row r="6231">
          <cell r="H6231" t="str">
            <v>NotSelf</v>
          </cell>
        </row>
        <row r="6232">
          <cell r="H6232" t="str">
            <v>NotSelf</v>
          </cell>
        </row>
        <row r="6233">
          <cell r="H6233" t="str">
            <v>NotSelf</v>
          </cell>
        </row>
        <row r="6234">
          <cell r="H6234" t="str">
            <v>NotSelf</v>
          </cell>
        </row>
        <row r="6235">
          <cell r="H6235" t="str">
            <v>NotSelf</v>
          </cell>
        </row>
        <row r="6236">
          <cell r="H6236" t="str">
            <v>NotSelf</v>
          </cell>
        </row>
        <row r="6237">
          <cell r="H6237" t="str">
            <v>NotSelf</v>
          </cell>
        </row>
        <row r="6238">
          <cell r="H6238" t="str">
            <v>NotSelf</v>
          </cell>
        </row>
        <row r="6239">
          <cell r="H6239" t="str">
            <v>NotSelf</v>
          </cell>
        </row>
        <row r="6240">
          <cell r="H6240" t="str">
            <v>NotSelf</v>
          </cell>
        </row>
        <row r="6241">
          <cell r="H6241" t="str">
            <v>NotSelf</v>
          </cell>
        </row>
        <row r="6242">
          <cell r="H6242" t="str">
            <v>NotSelf</v>
          </cell>
        </row>
        <row r="6243">
          <cell r="H6243" t="str">
            <v>NotSelf</v>
          </cell>
        </row>
        <row r="6244">
          <cell r="H6244" t="str">
            <v>NotSelf</v>
          </cell>
        </row>
        <row r="6245">
          <cell r="H6245" t="str">
            <v>NotSelf</v>
          </cell>
        </row>
        <row r="6246">
          <cell r="H6246" t="str">
            <v>NotSelf</v>
          </cell>
        </row>
        <row r="6247">
          <cell r="H6247" t="str">
            <v>NotSelf</v>
          </cell>
        </row>
        <row r="6248">
          <cell r="H6248" t="str">
            <v>NotSelf</v>
          </cell>
        </row>
        <row r="6249">
          <cell r="H6249" t="str">
            <v>NotSelf</v>
          </cell>
        </row>
        <row r="6250">
          <cell r="H6250" t="str">
            <v>NotSelf</v>
          </cell>
        </row>
        <row r="6251">
          <cell r="H6251" t="str">
            <v>NotSelf</v>
          </cell>
        </row>
        <row r="6252">
          <cell r="H6252" t="str">
            <v>NotSelf</v>
          </cell>
        </row>
        <row r="6253">
          <cell r="H6253" t="str">
            <v>NotSelf</v>
          </cell>
        </row>
        <row r="6254">
          <cell r="H6254" t="str">
            <v>NotSelf</v>
          </cell>
        </row>
        <row r="6255">
          <cell r="H6255" t="str">
            <v>NotSelf</v>
          </cell>
        </row>
        <row r="6256">
          <cell r="H6256" t="str">
            <v>NotSelf</v>
          </cell>
        </row>
        <row r="6257">
          <cell r="H6257" t="str">
            <v>NotSelf</v>
          </cell>
        </row>
        <row r="6258">
          <cell r="H6258" t="str">
            <v>NotSelf</v>
          </cell>
        </row>
        <row r="6259">
          <cell r="H6259" t="str">
            <v>NotSelf</v>
          </cell>
        </row>
        <row r="6260">
          <cell r="H6260" t="str">
            <v>NotSelf</v>
          </cell>
        </row>
        <row r="6261">
          <cell r="H6261" t="str">
            <v>NotSelf</v>
          </cell>
        </row>
        <row r="6262">
          <cell r="H6262" t="str">
            <v>NotSelf</v>
          </cell>
        </row>
        <row r="6263">
          <cell r="H6263" t="str">
            <v>NotSelf</v>
          </cell>
        </row>
        <row r="6264">
          <cell r="H6264" t="str">
            <v>NotSelf</v>
          </cell>
        </row>
        <row r="6265">
          <cell r="H6265" t="str">
            <v>NotSelf</v>
          </cell>
        </row>
        <row r="6266">
          <cell r="H6266" t="str">
            <v>NotSelf</v>
          </cell>
        </row>
        <row r="6267">
          <cell r="H6267" t="str">
            <v>NotSelf</v>
          </cell>
        </row>
        <row r="6268">
          <cell r="H6268" t="str">
            <v>NotSelf</v>
          </cell>
        </row>
        <row r="6269">
          <cell r="H6269" t="str">
            <v>NotSelf</v>
          </cell>
        </row>
        <row r="6270">
          <cell r="H6270" t="str">
            <v>NotSelf</v>
          </cell>
        </row>
        <row r="6271">
          <cell r="H6271" t="str">
            <v>NotSelf</v>
          </cell>
        </row>
        <row r="6272">
          <cell r="H6272" t="str">
            <v>NotSelf</v>
          </cell>
        </row>
        <row r="6273">
          <cell r="H6273" t="str">
            <v>NotSelf</v>
          </cell>
        </row>
        <row r="6274">
          <cell r="H6274" t="str">
            <v>NotSelf</v>
          </cell>
        </row>
        <row r="6275">
          <cell r="H6275" t="str">
            <v>NotSelf</v>
          </cell>
        </row>
        <row r="6276">
          <cell r="H6276" t="str">
            <v>NotSelf</v>
          </cell>
        </row>
        <row r="6277">
          <cell r="H6277" t="str">
            <v>NotSelf</v>
          </cell>
        </row>
        <row r="6278">
          <cell r="H6278" t="str">
            <v>NotSelf</v>
          </cell>
        </row>
        <row r="6279">
          <cell r="H6279" t="str">
            <v>NotSelf</v>
          </cell>
        </row>
        <row r="6280">
          <cell r="H6280" t="str">
            <v>NotSelf</v>
          </cell>
        </row>
        <row r="6281">
          <cell r="H6281" t="str">
            <v>NotSelf</v>
          </cell>
        </row>
        <row r="6282">
          <cell r="H6282" t="str">
            <v>NotSelf</v>
          </cell>
        </row>
        <row r="6283">
          <cell r="H6283" t="str">
            <v>NotSelf</v>
          </cell>
        </row>
        <row r="6284">
          <cell r="H6284" t="str">
            <v>NotSelf</v>
          </cell>
        </row>
        <row r="6285">
          <cell r="H6285" t="str">
            <v>NotSelf</v>
          </cell>
        </row>
        <row r="6286">
          <cell r="H6286" t="str">
            <v>NotSelf</v>
          </cell>
        </row>
        <row r="6287">
          <cell r="H6287" t="str">
            <v>NotSelf</v>
          </cell>
        </row>
        <row r="6288">
          <cell r="H6288" t="str">
            <v>NotSelf</v>
          </cell>
        </row>
        <row r="6289">
          <cell r="H6289" t="str">
            <v>NotSelf</v>
          </cell>
        </row>
        <row r="6290">
          <cell r="H6290" t="str">
            <v>NotSelf</v>
          </cell>
        </row>
        <row r="6291">
          <cell r="H6291" t="str">
            <v>NotSelf</v>
          </cell>
        </row>
        <row r="6292">
          <cell r="H6292" t="str">
            <v>NotSelf</v>
          </cell>
        </row>
        <row r="6293">
          <cell r="H6293" t="str">
            <v>NotSelf</v>
          </cell>
        </row>
        <row r="6294">
          <cell r="H6294" t="str">
            <v>NotSelf</v>
          </cell>
        </row>
        <row r="6295">
          <cell r="H6295" t="str">
            <v>NotSelf</v>
          </cell>
        </row>
        <row r="6296">
          <cell r="H6296" t="str">
            <v>NotSelf</v>
          </cell>
        </row>
        <row r="6297">
          <cell r="H6297" t="str">
            <v>NotSelf</v>
          </cell>
        </row>
        <row r="6298">
          <cell r="H6298" t="str">
            <v>NotSelf</v>
          </cell>
        </row>
        <row r="6299">
          <cell r="H6299" t="str">
            <v>NotSelf</v>
          </cell>
        </row>
        <row r="6300">
          <cell r="H6300" t="str">
            <v>NotSelf</v>
          </cell>
        </row>
        <row r="6301">
          <cell r="H6301" t="str">
            <v>NotSelf</v>
          </cell>
        </row>
        <row r="6302">
          <cell r="H6302" t="str">
            <v>NotSelf</v>
          </cell>
        </row>
        <row r="6303">
          <cell r="H6303" t="str">
            <v>NotSelf</v>
          </cell>
        </row>
        <row r="6304">
          <cell r="H6304" t="str">
            <v>NotSelf</v>
          </cell>
        </row>
        <row r="6305">
          <cell r="H6305" t="str">
            <v>NotSelf</v>
          </cell>
        </row>
        <row r="6306">
          <cell r="H6306" t="str">
            <v>NotSelf</v>
          </cell>
        </row>
        <row r="6307">
          <cell r="H6307" t="str">
            <v>NotSelf</v>
          </cell>
        </row>
        <row r="6308">
          <cell r="H6308" t="str">
            <v>NotSelf</v>
          </cell>
        </row>
        <row r="6309">
          <cell r="H6309" t="str">
            <v>NotSelf</v>
          </cell>
        </row>
        <row r="6310">
          <cell r="H6310" t="str">
            <v>NotSelf</v>
          </cell>
        </row>
        <row r="6311">
          <cell r="H6311" t="str">
            <v>NotSelf</v>
          </cell>
        </row>
        <row r="6312">
          <cell r="H6312" t="str">
            <v>NotSelf</v>
          </cell>
        </row>
        <row r="6313">
          <cell r="H6313" t="str">
            <v>NotSelf</v>
          </cell>
        </row>
        <row r="6314">
          <cell r="H6314" t="str">
            <v>NotSelf</v>
          </cell>
        </row>
        <row r="6315">
          <cell r="H6315" t="str">
            <v>NotSelf</v>
          </cell>
        </row>
        <row r="6316">
          <cell r="H6316" t="str">
            <v>NotSelf</v>
          </cell>
        </row>
        <row r="6317">
          <cell r="H6317" t="str">
            <v>NotSelf</v>
          </cell>
        </row>
        <row r="6318">
          <cell r="H6318" t="str">
            <v>NotSelf</v>
          </cell>
        </row>
        <row r="6319">
          <cell r="H6319" t="str">
            <v>NotSelf</v>
          </cell>
        </row>
        <row r="6320">
          <cell r="H6320" t="str">
            <v>NotSelf</v>
          </cell>
        </row>
        <row r="6321">
          <cell r="H6321" t="str">
            <v>NotSelf</v>
          </cell>
        </row>
        <row r="6322">
          <cell r="H6322" t="str">
            <v>NotSelf</v>
          </cell>
        </row>
        <row r="6323">
          <cell r="H6323" t="str">
            <v>NotSelf</v>
          </cell>
        </row>
        <row r="6324">
          <cell r="H6324" t="str">
            <v>NotSelf</v>
          </cell>
        </row>
        <row r="6325">
          <cell r="H6325" t="str">
            <v>NotSelf</v>
          </cell>
        </row>
        <row r="6326">
          <cell r="H6326" t="str">
            <v>NotSelf</v>
          </cell>
        </row>
        <row r="6327">
          <cell r="H6327" t="str">
            <v>NotSelf</v>
          </cell>
        </row>
        <row r="6328">
          <cell r="H6328" t="str">
            <v>NotSelf</v>
          </cell>
        </row>
        <row r="6329">
          <cell r="H6329" t="str">
            <v>NotSelf</v>
          </cell>
        </row>
        <row r="6330">
          <cell r="H6330" t="str">
            <v>NotSelf</v>
          </cell>
        </row>
        <row r="6331">
          <cell r="H6331" t="str">
            <v>NotSelf</v>
          </cell>
        </row>
        <row r="6332">
          <cell r="H6332" t="str">
            <v>NotSelf</v>
          </cell>
        </row>
        <row r="6333">
          <cell r="H6333" t="str">
            <v>NotSelf</v>
          </cell>
        </row>
        <row r="6334">
          <cell r="H6334" t="str">
            <v>NotSelf</v>
          </cell>
        </row>
        <row r="6335">
          <cell r="H6335" t="str">
            <v>NotSelf</v>
          </cell>
        </row>
        <row r="6336">
          <cell r="H6336" t="str">
            <v>NotSelf</v>
          </cell>
        </row>
        <row r="6337">
          <cell r="H6337" t="str">
            <v>NotSelf</v>
          </cell>
        </row>
        <row r="6338">
          <cell r="H6338" t="str">
            <v>NotSelf</v>
          </cell>
        </row>
        <row r="6339">
          <cell r="H6339" t="str">
            <v>NotSelf</v>
          </cell>
        </row>
        <row r="6340">
          <cell r="H6340" t="str">
            <v>NotSelf</v>
          </cell>
        </row>
        <row r="6341">
          <cell r="H6341" t="str">
            <v>NotSelf</v>
          </cell>
        </row>
        <row r="6342">
          <cell r="H6342" t="str">
            <v>NotSelf</v>
          </cell>
        </row>
        <row r="6343">
          <cell r="H6343" t="str">
            <v>NotSelf</v>
          </cell>
        </row>
        <row r="6344">
          <cell r="H6344" t="str">
            <v>NotSelf</v>
          </cell>
        </row>
        <row r="6345">
          <cell r="H6345" t="str">
            <v>NotSelf</v>
          </cell>
        </row>
        <row r="6346">
          <cell r="H6346" t="str">
            <v>NotSelf</v>
          </cell>
        </row>
        <row r="6347">
          <cell r="H6347" t="str">
            <v>NotSelf</v>
          </cell>
        </row>
        <row r="6348">
          <cell r="H6348" t="str">
            <v>NotSelf</v>
          </cell>
        </row>
        <row r="6349">
          <cell r="H6349" t="str">
            <v>NotSelf</v>
          </cell>
        </row>
        <row r="6350">
          <cell r="H6350" t="str">
            <v>NotSelf</v>
          </cell>
        </row>
        <row r="6351">
          <cell r="H6351" t="str">
            <v>NotSelf</v>
          </cell>
        </row>
        <row r="6352">
          <cell r="H6352" t="str">
            <v>NotSelf</v>
          </cell>
        </row>
        <row r="6353">
          <cell r="H6353" t="str">
            <v>NotSelf</v>
          </cell>
        </row>
        <row r="6354">
          <cell r="H6354" t="str">
            <v>NotSelf</v>
          </cell>
        </row>
        <row r="6355">
          <cell r="H6355" t="str">
            <v>NotSelf</v>
          </cell>
        </row>
        <row r="6356">
          <cell r="H6356" t="str">
            <v>NotSelf</v>
          </cell>
        </row>
        <row r="6357">
          <cell r="H6357" t="str">
            <v>NotSelf</v>
          </cell>
        </row>
        <row r="6358">
          <cell r="H6358" t="str">
            <v>NotSelf</v>
          </cell>
        </row>
        <row r="6359">
          <cell r="H6359" t="str">
            <v>NotSelf</v>
          </cell>
        </row>
        <row r="6360">
          <cell r="H6360" t="str">
            <v>NotSelf</v>
          </cell>
        </row>
        <row r="6361">
          <cell r="H6361" t="str">
            <v>NotSelf</v>
          </cell>
        </row>
        <row r="6362">
          <cell r="H6362" t="str">
            <v>NotSelf</v>
          </cell>
        </row>
        <row r="6363">
          <cell r="H6363" t="str">
            <v>NotSelf</v>
          </cell>
        </row>
        <row r="6364">
          <cell r="H6364" t="str">
            <v>NotSelf</v>
          </cell>
        </row>
        <row r="6365">
          <cell r="H6365" t="str">
            <v>NotSelf</v>
          </cell>
        </row>
        <row r="6366">
          <cell r="H6366" t="str">
            <v>NotSelf</v>
          </cell>
        </row>
        <row r="6367">
          <cell r="H6367" t="str">
            <v>NotSelf</v>
          </cell>
        </row>
        <row r="6368">
          <cell r="H6368" t="str">
            <v>NotSelf</v>
          </cell>
        </row>
        <row r="6369">
          <cell r="H6369" t="str">
            <v>NotSelf</v>
          </cell>
        </row>
        <row r="6370">
          <cell r="H6370" t="str">
            <v>NotSelf</v>
          </cell>
        </row>
        <row r="6371">
          <cell r="H6371" t="str">
            <v>NotSelf</v>
          </cell>
        </row>
        <row r="6372">
          <cell r="H6372" t="str">
            <v>NotSelf</v>
          </cell>
        </row>
        <row r="6373">
          <cell r="H6373" t="str">
            <v>NotSelf</v>
          </cell>
        </row>
        <row r="6374">
          <cell r="H6374" t="str">
            <v>NotSelf</v>
          </cell>
        </row>
        <row r="6375">
          <cell r="H6375" t="str">
            <v>NotSelf</v>
          </cell>
        </row>
        <row r="6376">
          <cell r="H6376" t="str">
            <v>NotSelf</v>
          </cell>
        </row>
        <row r="6377">
          <cell r="H6377" t="str">
            <v>NotSelf</v>
          </cell>
        </row>
        <row r="6378">
          <cell r="H6378" t="str">
            <v>NotSelf</v>
          </cell>
        </row>
        <row r="6379">
          <cell r="H6379" t="str">
            <v>NotSelf</v>
          </cell>
        </row>
        <row r="6380">
          <cell r="H6380" t="str">
            <v>NotSelf</v>
          </cell>
        </row>
        <row r="6381">
          <cell r="H6381" t="str">
            <v>NotSelf</v>
          </cell>
        </row>
        <row r="6382">
          <cell r="H6382" t="str">
            <v>NotSelf</v>
          </cell>
        </row>
        <row r="6383">
          <cell r="H6383" t="str">
            <v>NotSelf</v>
          </cell>
        </row>
        <row r="6384">
          <cell r="H6384" t="str">
            <v>NotSelf</v>
          </cell>
        </row>
        <row r="6385">
          <cell r="H6385" t="str">
            <v>NotSelf</v>
          </cell>
        </row>
        <row r="6386">
          <cell r="H6386" t="str">
            <v>NotSelf</v>
          </cell>
        </row>
        <row r="6387">
          <cell r="H6387" t="str">
            <v>NotSelf</v>
          </cell>
        </row>
        <row r="6388">
          <cell r="H6388" t="str">
            <v>NotSelf</v>
          </cell>
        </row>
        <row r="6389">
          <cell r="H6389" t="str">
            <v>NotSelf</v>
          </cell>
        </row>
        <row r="6390">
          <cell r="H6390" t="str">
            <v>NotSelf</v>
          </cell>
        </row>
        <row r="6391">
          <cell r="H6391" t="str">
            <v>NotSelf</v>
          </cell>
        </row>
        <row r="6392">
          <cell r="H6392" t="str">
            <v>NotSelf</v>
          </cell>
        </row>
        <row r="6393">
          <cell r="H6393" t="str">
            <v>NotSelf</v>
          </cell>
        </row>
        <row r="6394">
          <cell r="H6394" t="str">
            <v>NotSelf</v>
          </cell>
        </row>
        <row r="6395">
          <cell r="H6395" t="str">
            <v>NotSelf</v>
          </cell>
        </row>
        <row r="6396">
          <cell r="H6396" t="str">
            <v>NotSelf</v>
          </cell>
        </row>
        <row r="6397">
          <cell r="H6397" t="str">
            <v>NotSelf</v>
          </cell>
        </row>
        <row r="6398">
          <cell r="H6398" t="str">
            <v>NotSelf</v>
          </cell>
        </row>
        <row r="6399">
          <cell r="H6399" t="str">
            <v>NotSelf</v>
          </cell>
        </row>
        <row r="6400">
          <cell r="H6400" t="str">
            <v>NotSelf</v>
          </cell>
        </row>
        <row r="6401">
          <cell r="H6401" t="str">
            <v>NotSelf</v>
          </cell>
        </row>
        <row r="6402">
          <cell r="H6402" t="str">
            <v>NotSelf</v>
          </cell>
        </row>
        <row r="6403">
          <cell r="H6403" t="str">
            <v>NotSelf</v>
          </cell>
        </row>
        <row r="6404">
          <cell r="H6404" t="str">
            <v>NotSelf</v>
          </cell>
        </row>
        <row r="6405">
          <cell r="H6405" t="str">
            <v>NotSelf</v>
          </cell>
        </row>
        <row r="6406">
          <cell r="H6406" t="str">
            <v>NotSelf</v>
          </cell>
        </row>
        <row r="6407">
          <cell r="H6407" t="str">
            <v>NotSelf</v>
          </cell>
        </row>
        <row r="6408">
          <cell r="H6408" t="str">
            <v>NotSelf</v>
          </cell>
        </row>
        <row r="6409">
          <cell r="H6409" t="str">
            <v>NotSelf</v>
          </cell>
        </row>
        <row r="6410">
          <cell r="H6410" t="str">
            <v>NotSelf</v>
          </cell>
        </row>
        <row r="6411">
          <cell r="H6411" t="str">
            <v>NotSelf</v>
          </cell>
        </row>
        <row r="6412">
          <cell r="H6412" t="str">
            <v>NotSelf</v>
          </cell>
        </row>
        <row r="6413">
          <cell r="H6413" t="str">
            <v>NotSelf</v>
          </cell>
        </row>
        <row r="6414">
          <cell r="H6414" t="str">
            <v>NotSelf</v>
          </cell>
        </row>
        <row r="6415">
          <cell r="H6415" t="str">
            <v>NotSelf</v>
          </cell>
        </row>
        <row r="6416">
          <cell r="H6416" t="str">
            <v>NotSelf</v>
          </cell>
        </row>
        <row r="6417">
          <cell r="H6417" t="str">
            <v>NotSelf</v>
          </cell>
        </row>
        <row r="6418">
          <cell r="H6418" t="str">
            <v>NotSelf</v>
          </cell>
        </row>
        <row r="6419">
          <cell r="H6419" t="str">
            <v>NotSelf</v>
          </cell>
        </row>
        <row r="6420">
          <cell r="H6420" t="str">
            <v>NotSelf</v>
          </cell>
        </row>
        <row r="6421">
          <cell r="H6421" t="str">
            <v>NotSelf</v>
          </cell>
        </row>
        <row r="6422">
          <cell r="H6422" t="str">
            <v>NotSelf</v>
          </cell>
        </row>
        <row r="6423">
          <cell r="H6423" t="str">
            <v>NotSelf</v>
          </cell>
        </row>
        <row r="6424">
          <cell r="H6424" t="str">
            <v>NotSelf</v>
          </cell>
        </row>
        <row r="6425">
          <cell r="H6425" t="str">
            <v>NotSelf</v>
          </cell>
        </row>
        <row r="6426">
          <cell r="H6426" t="str">
            <v>NotSelf</v>
          </cell>
        </row>
        <row r="6427">
          <cell r="H6427" t="str">
            <v>NotSelf</v>
          </cell>
        </row>
        <row r="6428">
          <cell r="H6428" t="str">
            <v>NotSelf</v>
          </cell>
        </row>
        <row r="6429">
          <cell r="H6429" t="str">
            <v>NotSelf</v>
          </cell>
        </row>
        <row r="6430">
          <cell r="H6430" t="str">
            <v>NotSelf</v>
          </cell>
        </row>
        <row r="6431">
          <cell r="H6431" t="str">
            <v>NotSelf</v>
          </cell>
        </row>
        <row r="6432">
          <cell r="H6432" t="str">
            <v>NotSelf</v>
          </cell>
        </row>
        <row r="6433">
          <cell r="H6433" t="str">
            <v>NotSelf</v>
          </cell>
        </row>
        <row r="6434">
          <cell r="H6434" t="str">
            <v>NotSelf</v>
          </cell>
        </row>
        <row r="6435">
          <cell r="H6435" t="str">
            <v>NotSelf</v>
          </cell>
        </row>
        <row r="6436">
          <cell r="H6436" t="str">
            <v>NotSelf</v>
          </cell>
        </row>
        <row r="6437">
          <cell r="H6437" t="str">
            <v>NotSelf</v>
          </cell>
        </row>
        <row r="6438">
          <cell r="H6438" t="str">
            <v>NotSelf</v>
          </cell>
        </row>
        <row r="6439">
          <cell r="H6439" t="str">
            <v>NotSelf</v>
          </cell>
        </row>
        <row r="6440">
          <cell r="H6440" t="str">
            <v>NotSelf</v>
          </cell>
        </row>
        <row r="6441">
          <cell r="H6441" t="str">
            <v>NotSelf</v>
          </cell>
        </row>
        <row r="6442">
          <cell r="H6442" t="str">
            <v>NotSelf</v>
          </cell>
        </row>
        <row r="6443">
          <cell r="H6443" t="str">
            <v>NotSelf</v>
          </cell>
        </row>
        <row r="6444">
          <cell r="H6444" t="str">
            <v>NotSelf</v>
          </cell>
        </row>
        <row r="6445">
          <cell r="H6445" t="str">
            <v>NotSelf</v>
          </cell>
        </row>
        <row r="6446">
          <cell r="H6446" t="str">
            <v>NotSelf</v>
          </cell>
        </row>
        <row r="6447">
          <cell r="H6447" t="str">
            <v>NotSelf</v>
          </cell>
        </row>
        <row r="6448">
          <cell r="H6448" t="str">
            <v>NotSelf</v>
          </cell>
        </row>
        <row r="6449">
          <cell r="H6449" t="str">
            <v>NotSelf</v>
          </cell>
        </row>
        <row r="6450">
          <cell r="H6450" t="str">
            <v>NotSelf</v>
          </cell>
        </row>
        <row r="6451">
          <cell r="H6451" t="str">
            <v>NotSelf</v>
          </cell>
        </row>
        <row r="6452">
          <cell r="H6452" t="str">
            <v>NotSelf</v>
          </cell>
        </row>
        <row r="6453">
          <cell r="H6453" t="str">
            <v>NotSelf</v>
          </cell>
        </row>
        <row r="6454">
          <cell r="H6454" t="str">
            <v>NotSelf</v>
          </cell>
        </row>
        <row r="6455">
          <cell r="H6455" t="str">
            <v>NotSelf</v>
          </cell>
        </row>
        <row r="6456">
          <cell r="H6456" t="str">
            <v>NotSelf</v>
          </cell>
        </row>
        <row r="6457">
          <cell r="H6457" t="str">
            <v>NotSelf</v>
          </cell>
        </row>
        <row r="6458">
          <cell r="H6458" t="str">
            <v>NotSelf</v>
          </cell>
        </row>
        <row r="6459">
          <cell r="H6459" t="str">
            <v>NotSelf</v>
          </cell>
        </row>
        <row r="6460">
          <cell r="H6460" t="str">
            <v>NotSelf</v>
          </cell>
        </row>
        <row r="6461">
          <cell r="H6461" t="str">
            <v>NotSelf</v>
          </cell>
        </row>
        <row r="6462">
          <cell r="H6462" t="str">
            <v>NotSelf</v>
          </cell>
        </row>
        <row r="6463">
          <cell r="H6463" t="str">
            <v>NotSelf</v>
          </cell>
        </row>
        <row r="6464">
          <cell r="H6464" t="str">
            <v>NotSelf</v>
          </cell>
        </row>
        <row r="6465">
          <cell r="H6465" t="str">
            <v>NotSelf</v>
          </cell>
        </row>
        <row r="6466">
          <cell r="H6466" t="str">
            <v>NotSelf</v>
          </cell>
        </row>
        <row r="6467">
          <cell r="H6467" t="str">
            <v>NotSelf</v>
          </cell>
        </row>
        <row r="6468">
          <cell r="H6468" t="str">
            <v>NotSelf</v>
          </cell>
        </row>
        <row r="6469">
          <cell r="H6469" t="str">
            <v>NotSelf</v>
          </cell>
        </row>
        <row r="6470">
          <cell r="H6470" t="str">
            <v>NotSelf</v>
          </cell>
        </row>
        <row r="6471">
          <cell r="H6471" t="str">
            <v>NotSelf</v>
          </cell>
        </row>
        <row r="6472">
          <cell r="H6472" t="str">
            <v>NotSelf</v>
          </cell>
        </row>
        <row r="6473">
          <cell r="H6473" t="str">
            <v>NotSelf</v>
          </cell>
        </row>
        <row r="6474">
          <cell r="H6474" t="str">
            <v>NotSelf</v>
          </cell>
        </row>
        <row r="6475">
          <cell r="H6475" t="str">
            <v>NotSelf</v>
          </cell>
        </row>
        <row r="6476">
          <cell r="H6476" t="str">
            <v>NotSelf</v>
          </cell>
        </row>
        <row r="6477">
          <cell r="H6477" t="str">
            <v>NotSelf</v>
          </cell>
        </row>
        <row r="6478">
          <cell r="H6478" t="str">
            <v>NotSelf</v>
          </cell>
        </row>
        <row r="6479">
          <cell r="H6479" t="str">
            <v>NotSelf</v>
          </cell>
        </row>
        <row r="6480">
          <cell r="H6480" t="str">
            <v>NotSelf</v>
          </cell>
        </row>
        <row r="6481">
          <cell r="H6481" t="str">
            <v>NotSelf</v>
          </cell>
        </row>
        <row r="6482">
          <cell r="H6482" t="str">
            <v>NotSelf</v>
          </cell>
        </row>
        <row r="6483">
          <cell r="H6483" t="str">
            <v>NotSelf</v>
          </cell>
        </row>
        <row r="6484">
          <cell r="H6484" t="str">
            <v>NotSelf</v>
          </cell>
        </row>
        <row r="6485">
          <cell r="H6485" t="str">
            <v>NotSelf</v>
          </cell>
        </row>
        <row r="6486">
          <cell r="H6486" t="str">
            <v>NotSelf</v>
          </cell>
        </row>
        <row r="6487">
          <cell r="H6487" t="str">
            <v>NotSelf</v>
          </cell>
        </row>
        <row r="6488">
          <cell r="H6488" t="str">
            <v>NotSelf</v>
          </cell>
        </row>
        <row r="6489">
          <cell r="H6489" t="str">
            <v>NotSelf</v>
          </cell>
        </row>
        <row r="6490">
          <cell r="H6490" t="str">
            <v>NotSelf</v>
          </cell>
        </row>
        <row r="6491">
          <cell r="H6491" t="str">
            <v>NotSelf</v>
          </cell>
        </row>
        <row r="6492">
          <cell r="H6492" t="str">
            <v>NotSelf</v>
          </cell>
        </row>
        <row r="6493">
          <cell r="H6493" t="str">
            <v>NotSelf</v>
          </cell>
        </row>
        <row r="6494">
          <cell r="H6494" t="str">
            <v>NotSelf</v>
          </cell>
        </row>
        <row r="6495">
          <cell r="H6495" t="str">
            <v>NotSelf</v>
          </cell>
        </row>
        <row r="6496">
          <cell r="H6496" t="str">
            <v>NotSelf</v>
          </cell>
        </row>
        <row r="6497">
          <cell r="H6497" t="str">
            <v>NotSelf</v>
          </cell>
        </row>
        <row r="6498">
          <cell r="H6498" t="str">
            <v>NotSelf</v>
          </cell>
        </row>
        <row r="6499">
          <cell r="H6499" t="str">
            <v>NotSelf</v>
          </cell>
        </row>
        <row r="6500">
          <cell r="H6500" t="str">
            <v>NotSelf</v>
          </cell>
        </row>
        <row r="6501">
          <cell r="H6501" t="str">
            <v>NotSelf</v>
          </cell>
        </row>
        <row r="6502">
          <cell r="H6502" t="str">
            <v>NotSelf</v>
          </cell>
        </row>
        <row r="6503">
          <cell r="H6503" t="str">
            <v>NotSelf</v>
          </cell>
        </row>
        <row r="6504">
          <cell r="H6504" t="str">
            <v>NotSelf</v>
          </cell>
        </row>
        <row r="6505">
          <cell r="H6505" t="str">
            <v>NotSelf</v>
          </cell>
        </row>
        <row r="6506">
          <cell r="H6506" t="str">
            <v>NotSelf</v>
          </cell>
        </row>
        <row r="6507">
          <cell r="H6507" t="str">
            <v>NotSelf</v>
          </cell>
        </row>
        <row r="6508">
          <cell r="H6508" t="str">
            <v>NotSelf</v>
          </cell>
        </row>
        <row r="6509">
          <cell r="H6509" t="str">
            <v>NotSelf</v>
          </cell>
        </row>
        <row r="6510">
          <cell r="H6510" t="str">
            <v>NotSelf</v>
          </cell>
        </row>
        <row r="6511">
          <cell r="H6511" t="str">
            <v>NotSelf</v>
          </cell>
        </row>
        <row r="6512">
          <cell r="H6512" t="str">
            <v>NotSelf</v>
          </cell>
        </row>
        <row r="6513">
          <cell r="H6513" t="str">
            <v>NotSelf</v>
          </cell>
        </row>
        <row r="6514">
          <cell r="H6514" t="str">
            <v>NotSelf</v>
          </cell>
        </row>
        <row r="6515">
          <cell r="H6515" t="str">
            <v>NotSelf</v>
          </cell>
        </row>
        <row r="6516">
          <cell r="H6516" t="str">
            <v>NotSelf</v>
          </cell>
        </row>
        <row r="6517">
          <cell r="H6517" t="str">
            <v>NotSelf</v>
          </cell>
        </row>
        <row r="6518">
          <cell r="H6518" t="str">
            <v>NotSelf</v>
          </cell>
        </row>
        <row r="6519">
          <cell r="H6519" t="str">
            <v>NotSelf</v>
          </cell>
        </row>
        <row r="6520">
          <cell r="H6520" t="str">
            <v>NotSelf</v>
          </cell>
        </row>
        <row r="6521">
          <cell r="H6521" t="str">
            <v>NotSelf</v>
          </cell>
        </row>
        <row r="6522">
          <cell r="H6522" t="str">
            <v>NotSelf</v>
          </cell>
        </row>
        <row r="6523">
          <cell r="H6523" t="str">
            <v>NotSelf</v>
          </cell>
        </row>
        <row r="6524">
          <cell r="H6524" t="str">
            <v>NotSelf</v>
          </cell>
        </row>
        <row r="6525">
          <cell r="H6525" t="str">
            <v>NotSelf</v>
          </cell>
        </row>
        <row r="6526">
          <cell r="H6526" t="str">
            <v>NotSelf</v>
          </cell>
        </row>
        <row r="6527">
          <cell r="H6527" t="str">
            <v>NotSelf</v>
          </cell>
        </row>
        <row r="6528">
          <cell r="H6528" t="str">
            <v>NotSelf</v>
          </cell>
        </row>
        <row r="6529">
          <cell r="H6529" t="str">
            <v>NotSelf</v>
          </cell>
        </row>
        <row r="6530">
          <cell r="H6530" t="str">
            <v>NotSelf</v>
          </cell>
        </row>
        <row r="6531">
          <cell r="H6531" t="str">
            <v>NotSelf</v>
          </cell>
        </row>
        <row r="6532">
          <cell r="H6532" t="str">
            <v>NotSelf</v>
          </cell>
        </row>
        <row r="6533">
          <cell r="H6533" t="str">
            <v>NotSelf</v>
          </cell>
        </row>
        <row r="6534">
          <cell r="H6534" t="str">
            <v>NotSelf</v>
          </cell>
        </row>
        <row r="6535">
          <cell r="H6535" t="str">
            <v>NotSelf</v>
          </cell>
        </row>
        <row r="6536">
          <cell r="H6536" t="str">
            <v>NotSelf</v>
          </cell>
        </row>
        <row r="6537">
          <cell r="H6537" t="str">
            <v>NotSelf</v>
          </cell>
        </row>
        <row r="6538">
          <cell r="H6538" t="str">
            <v>NotSelf</v>
          </cell>
        </row>
        <row r="6539">
          <cell r="H6539" t="str">
            <v>NotSelf</v>
          </cell>
        </row>
        <row r="6540">
          <cell r="H6540" t="str">
            <v>NotSelf</v>
          </cell>
        </row>
        <row r="6541">
          <cell r="H6541" t="str">
            <v>NotSelf</v>
          </cell>
        </row>
        <row r="6542">
          <cell r="H6542" t="str">
            <v>NotSelf</v>
          </cell>
        </row>
        <row r="6543">
          <cell r="H6543" t="str">
            <v>NotSelf</v>
          </cell>
        </row>
        <row r="6544">
          <cell r="H6544" t="str">
            <v>NotSelf</v>
          </cell>
        </row>
        <row r="6545">
          <cell r="H6545" t="str">
            <v>NotSelf</v>
          </cell>
        </row>
        <row r="6546">
          <cell r="H6546" t="str">
            <v>NotSelf</v>
          </cell>
        </row>
        <row r="6547">
          <cell r="H6547" t="str">
            <v>NotSelf</v>
          </cell>
        </row>
        <row r="6548">
          <cell r="H6548" t="str">
            <v>NotSelf</v>
          </cell>
        </row>
        <row r="6549">
          <cell r="H6549" t="str">
            <v>NotSelf</v>
          </cell>
        </row>
        <row r="6550">
          <cell r="H6550" t="str">
            <v>NotSelf</v>
          </cell>
        </row>
        <row r="6551">
          <cell r="H6551" t="str">
            <v>NotSelf</v>
          </cell>
        </row>
        <row r="6552">
          <cell r="H6552" t="str">
            <v>NotSelf</v>
          </cell>
        </row>
        <row r="6553">
          <cell r="H6553" t="str">
            <v>NotSelf</v>
          </cell>
        </row>
        <row r="6554">
          <cell r="H6554" t="str">
            <v>NotSelf</v>
          </cell>
        </row>
        <row r="6555">
          <cell r="H6555" t="str">
            <v>NotSelf</v>
          </cell>
        </row>
        <row r="6556">
          <cell r="H6556" t="str">
            <v>NotSelf</v>
          </cell>
        </row>
        <row r="6557">
          <cell r="H6557" t="str">
            <v>NotSelf</v>
          </cell>
        </row>
        <row r="6558">
          <cell r="H6558" t="str">
            <v>NotSelf</v>
          </cell>
        </row>
        <row r="6559">
          <cell r="H6559" t="str">
            <v>NotSelf</v>
          </cell>
        </row>
        <row r="6560">
          <cell r="H6560" t="str">
            <v>NotSelf</v>
          </cell>
        </row>
        <row r="6561">
          <cell r="H6561" t="str">
            <v>NotSelf</v>
          </cell>
        </row>
        <row r="6562">
          <cell r="H6562" t="str">
            <v>NotSelf</v>
          </cell>
        </row>
        <row r="6563">
          <cell r="H6563" t="str">
            <v>NotSelf</v>
          </cell>
        </row>
        <row r="6564">
          <cell r="H6564" t="str">
            <v>NotSelf</v>
          </cell>
        </row>
        <row r="6565">
          <cell r="H6565" t="str">
            <v>NotSelf</v>
          </cell>
        </row>
        <row r="6566">
          <cell r="H6566" t="str">
            <v>NotSelf</v>
          </cell>
        </row>
        <row r="6567">
          <cell r="H6567" t="str">
            <v>NotSelf</v>
          </cell>
        </row>
        <row r="6568">
          <cell r="H6568" t="str">
            <v>NotSelf</v>
          </cell>
        </row>
        <row r="6569">
          <cell r="H6569" t="str">
            <v>NotSelf</v>
          </cell>
        </row>
        <row r="6570">
          <cell r="H6570" t="str">
            <v>NotSelf</v>
          </cell>
        </row>
        <row r="6571">
          <cell r="H6571" t="str">
            <v>NotSelf</v>
          </cell>
        </row>
        <row r="6572">
          <cell r="H6572" t="str">
            <v>NotSelf</v>
          </cell>
        </row>
        <row r="6573">
          <cell r="H6573" t="str">
            <v>NotSelf</v>
          </cell>
        </row>
        <row r="6574">
          <cell r="H6574" t="str">
            <v>NotSelf</v>
          </cell>
        </row>
        <row r="6575">
          <cell r="H6575" t="str">
            <v>NotSelf</v>
          </cell>
        </row>
        <row r="6576">
          <cell r="H6576" t="str">
            <v>NotSelf</v>
          </cell>
        </row>
        <row r="6577">
          <cell r="H6577" t="str">
            <v>NotSelf</v>
          </cell>
        </row>
        <row r="6578">
          <cell r="H6578" t="str">
            <v>NotSelf</v>
          </cell>
        </row>
        <row r="6579">
          <cell r="H6579" t="str">
            <v>NotSelf</v>
          </cell>
        </row>
        <row r="6580">
          <cell r="H6580" t="str">
            <v>NotSelf</v>
          </cell>
        </row>
        <row r="6581">
          <cell r="H6581" t="str">
            <v>NotSelf</v>
          </cell>
        </row>
        <row r="6582">
          <cell r="H6582" t="str">
            <v>NotSelf</v>
          </cell>
        </row>
        <row r="6583">
          <cell r="H6583" t="str">
            <v>NotSelf</v>
          </cell>
        </row>
        <row r="6584">
          <cell r="H6584" t="str">
            <v>NotSelf</v>
          </cell>
        </row>
        <row r="6585">
          <cell r="H6585" t="str">
            <v>NotSelf</v>
          </cell>
        </row>
        <row r="6586">
          <cell r="H6586" t="str">
            <v>NotSelf</v>
          </cell>
        </row>
        <row r="6587">
          <cell r="H6587" t="str">
            <v>NotSelf</v>
          </cell>
        </row>
        <row r="6588">
          <cell r="H6588" t="str">
            <v>NotSelf</v>
          </cell>
        </row>
        <row r="6589">
          <cell r="H6589" t="str">
            <v>NotSelf</v>
          </cell>
        </row>
        <row r="6590">
          <cell r="H6590" t="str">
            <v>NotSelf</v>
          </cell>
        </row>
        <row r="6591">
          <cell r="H6591" t="str">
            <v>NotSelf</v>
          </cell>
        </row>
        <row r="6592">
          <cell r="H6592" t="str">
            <v>NotSelf</v>
          </cell>
        </row>
        <row r="6593">
          <cell r="H6593" t="str">
            <v>NotSelf</v>
          </cell>
        </row>
        <row r="6594">
          <cell r="H6594" t="str">
            <v>NotSelf</v>
          </cell>
        </row>
        <row r="6595">
          <cell r="H6595" t="str">
            <v>NotSelf</v>
          </cell>
        </row>
        <row r="6596">
          <cell r="H6596" t="str">
            <v>NotSelf</v>
          </cell>
        </row>
        <row r="6597">
          <cell r="H6597" t="str">
            <v>NotSelf</v>
          </cell>
        </row>
        <row r="6598">
          <cell r="H6598" t="str">
            <v>NotSelf</v>
          </cell>
        </row>
        <row r="6599">
          <cell r="H6599" t="str">
            <v>NotSelf</v>
          </cell>
        </row>
        <row r="6600">
          <cell r="H6600" t="str">
            <v>NotSelf</v>
          </cell>
        </row>
        <row r="6601">
          <cell r="H6601" t="str">
            <v>NotSelf</v>
          </cell>
        </row>
        <row r="6602">
          <cell r="H6602" t="str">
            <v>NotSelf</v>
          </cell>
        </row>
        <row r="6603">
          <cell r="H6603" t="str">
            <v>NotSelf</v>
          </cell>
        </row>
        <row r="6604">
          <cell r="H6604" t="str">
            <v>NotSelf</v>
          </cell>
        </row>
        <row r="6605">
          <cell r="H6605" t="str">
            <v>NotSelf</v>
          </cell>
        </row>
        <row r="6606">
          <cell r="H6606" t="str">
            <v>NotSelf</v>
          </cell>
        </row>
        <row r="6607">
          <cell r="H6607" t="str">
            <v>NotSelf</v>
          </cell>
        </row>
        <row r="6608">
          <cell r="H6608" t="str">
            <v>NotSelf</v>
          </cell>
        </row>
        <row r="6609">
          <cell r="H6609" t="str">
            <v>NotSelf</v>
          </cell>
        </row>
        <row r="6610">
          <cell r="H6610" t="str">
            <v>NotSelf</v>
          </cell>
        </row>
        <row r="6611">
          <cell r="H6611" t="str">
            <v>NotSelf</v>
          </cell>
        </row>
        <row r="6612">
          <cell r="H6612" t="str">
            <v>NotSelf</v>
          </cell>
        </row>
        <row r="6613">
          <cell r="H6613" t="str">
            <v>NotSelf</v>
          </cell>
        </row>
        <row r="6614">
          <cell r="H6614" t="str">
            <v>NotSelf</v>
          </cell>
        </row>
        <row r="6615">
          <cell r="H6615" t="str">
            <v>NotSelf</v>
          </cell>
        </row>
        <row r="6616">
          <cell r="H6616" t="str">
            <v>NotSelf</v>
          </cell>
        </row>
        <row r="6617">
          <cell r="H6617" t="str">
            <v>NotSelf</v>
          </cell>
        </row>
        <row r="6618">
          <cell r="H6618" t="str">
            <v>NotSelf</v>
          </cell>
        </row>
        <row r="6619">
          <cell r="H6619" t="str">
            <v>NotSelf</v>
          </cell>
        </row>
        <row r="6620">
          <cell r="H6620" t="str">
            <v>NotSelf</v>
          </cell>
        </row>
        <row r="6621">
          <cell r="H6621" t="str">
            <v>NotSelf</v>
          </cell>
        </row>
        <row r="6622">
          <cell r="H6622" t="str">
            <v>NotSelf</v>
          </cell>
        </row>
        <row r="6623">
          <cell r="H6623" t="str">
            <v>NotSelf</v>
          </cell>
        </row>
        <row r="6624">
          <cell r="H6624" t="str">
            <v>NotSelf</v>
          </cell>
        </row>
        <row r="6625">
          <cell r="H6625" t="str">
            <v>NotSelf</v>
          </cell>
        </row>
        <row r="6626">
          <cell r="H6626" t="str">
            <v>NotSelf</v>
          </cell>
        </row>
        <row r="6627">
          <cell r="H6627" t="str">
            <v>NotSelf</v>
          </cell>
        </row>
        <row r="6628">
          <cell r="H6628" t="str">
            <v>NotSelf</v>
          </cell>
        </row>
        <row r="6629">
          <cell r="H6629" t="str">
            <v>NotSelf</v>
          </cell>
        </row>
        <row r="6630">
          <cell r="H6630" t="str">
            <v>NotSelf</v>
          </cell>
        </row>
        <row r="6631">
          <cell r="H6631" t="str">
            <v>NotSelf</v>
          </cell>
        </row>
        <row r="6632">
          <cell r="H6632" t="str">
            <v>NotSelf</v>
          </cell>
        </row>
        <row r="6633">
          <cell r="H6633" t="str">
            <v>NotSelf</v>
          </cell>
        </row>
        <row r="6634">
          <cell r="H6634" t="str">
            <v>NotSelf</v>
          </cell>
        </row>
        <row r="6635">
          <cell r="H6635" t="str">
            <v>NotSelf</v>
          </cell>
        </row>
        <row r="6636">
          <cell r="H6636" t="str">
            <v>NotSelf</v>
          </cell>
        </row>
        <row r="6637">
          <cell r="H6637" t="str">
            <v>NotSelf</v>
          </cell>
        </row>
        <row r="6638">
          <cell r="H6638" t="str">
            <v>NotSelf</v>
          </cell>
        </row>
        <row r="6639">
          <cell r="H6639" t="str">
            <v>NotSelf</v>
          </cell>
        </row>
        <row r="6640">
          <cell r="H6640" t="str">
            <v>NotSelf</v>
          </cell>
        </row>
        <row r="6641">
          <cell r="H6641" t="str">
            <v>NotSelf</v>
          </cell>
        </row>
        <row r="6642">
          <cell r="H6642" t="str">
            <v>NotSelf</v>
          </cell>
        </row>
        <row r="6643">
          <cell r="H6643" t="str">
            <v>NotSelf</v>
          </cell>
        </row>
        <row r="6644">
          <cell r="H6644" t="str">
            <v>NotSelf</v>
          </cell>
        </row>
        <row r="6645">
          <cell r="H6645" t="str">
            <v>NotSelf</v>
          </cell>
        </row>
        <row r="6646">
          <cell r="H6646" t="str">
            <v>NotSelf</v>
          </cell>
        </row>
        <row r="6647">
          <cell r="H6647" t="str">
            <v>NotSelf</v>
          </cell>
        </row>
        <row r="6648">
          <cell r="H6648" t="str">
            <v>NotSelf</v>
          </cell>
        </row>
        <row r="6649">
          <cell r="H6649" t="str">
            <v>NotSelf</v>
          </cell>
        </row>
        <row r="6650">
          <cell r="H6650" t="str">
            <v>NotSelf</v>
          </cell>
        </row>
        <row r="6651">
          <cell r="H6651" t="str">
            <v>NotSelf</v>
          </cell>
        </row>
        <row r="6652">
          <cell r="H6652" t="str">
            <v>NotSelf</v>
          </cell>
        </row>
        <row r="6653">
          <cell r="H6653" t="str">
            <v>NotSelf</v>
          </cell>
        </row>
        <row r="6654">
          <cell r="H6654" t="str">
            <v>NotSelf</v>
          </cell>
        </row>
        <row r="6655">
          <cell r="H6655" t="str">
            <v>NotSelf</v>
          </cell>
        </row>
        <row r="6656">
          <cell r="H6656" t="str">
            <v>NotSelf</v>
          </cell>
        </row>
        <row r="6657">
          <cell r="H6657" t="str">
            <v>NotSelf</v>
          </cell>
        </row>
        <row r="6658">
          <cell r="H6658" t="str">
            <v>NotSelf</v>
          </cell>
        </row>
        <row r="6659">
          <cell r="H6659" t="str">
            <v>NotSelf</v>
          </cell>
        </row>
        <row r="6660">
          <cell r="H6660" t="str">
            <v>NotSelf</v>
          </cell>
        </row>
        <row r="6661">
          <cell r="H6661" t="str">
            <v>NotSelf</v>
          </cell>
        </row>
        <row r="6662">
          <cell r="H6662" t="str">
            <v>NotSelf</v>
          </cell>
        </row>
        <row r="6663">
          <cell r="H6663" t="str">
            <v>NotSelf</v>
          </cell>
        </row>
        <row r="6664">
          <cell r="H6664" t="str">
            <v>NotSelf</v>
          </cell>
        </row>
        <row r="6665">
          <cell r="H6665" t="str">
            <v>NotSelf</v>
          </cell>
        </row>
        <row r="6666">
          <cell r="H6666" t="str">
            <v>NotSelf</v>
          </cell>
        </row>
        <row r="6667">
          <cell r="H6667" t="str">
            <v>NotSelf</v>
          </cell>
        </row>
        <row r="6668">
          <cell r="H6668" t="str">
            <v>NotSelf</v>
          </cell>
        </row>
        <row r="6669">
          <cell r="H6669" t="str">
            <v>NotSelf</v>
          </cell>
        </row>
        <row r="6670">
          <cell r="H6670" t="str">
            <v>NotSelf</v>
          </cell>
        </row>
        <row r="6671">
          <cell r="H6671" t="str">
            <v>NotSelf</v>
          </cell>
        </row>
        <row r="6672">
          <cell r="H6672" t="str">
            <v>NotSelf</v>
          </cell>
        </row>
        <row r="6673">
          <cell r="H6673" t="str">
            <v>NotSelf</v>
          </cell>
        </row>
        <row r="6674">
          <cell r="H6674" t="str">
            <v>NotSelf</v>
          </cell>
        </row>
        <row r="6675">
          <cell r="H6675" t="str">
            <v>NotSelf</v>
          </cell>
        </row>
        <row r="6676">
          <cell r="H6676" t="str">
            <v>NotSelf</v>
          </cell>
        </row>
        <row r="6677">
          <cell r="H6677" t="str">
            <v>NotSelf</v>
          </cell>
        </row>
        <row r="6678">
          <cell r="H6678" t="str">
            <v>NotSelf</v>
          </cell>
        </row>
        <row r="6679">
          <cell r="H6679" t="str">
            <v>NotSelf</v>
          </cell>
        </row>
        <row r="6680">
          <cell r="H6680" t="str">
            <v>NotSelf</v>
          </cell>
        </row>
        <row r="6681">
          <cell r="H6681" t="str">
            <v>NotSelf</v>
          </cell>
        </row>
        <row r="6682">
          <cell r="H6682" t="str">
            <v>NotSelf</v>
          </cell>
        </row>
        <row r="6683">
          <cell r="H6683" t="str">
            <v>NotSelf</v>
          </cell>
        </row>
        <row r="6684">
          <cell r="H6684" t="str">
            <v>NotSelf</v>
          </cell>
        </row>
        <row r="6685">
          <cell r="H6685" t="str">
            <v>NotSelf</v>
          </cell>
        </row>
        <row r="6686">
          <cell r="H6686" t="str">
            <v>NotSelf</v>
          </cell>
        </row>
        <row r="6687">
          <cell r="H6687" t="str">
            <v>NotSelf</v>
          </cell>
        </row>
        <row r="6688">
          <cell r="H6688" t="str">
            <v>NotSelf</v>
          </cell>
        </row>
        <row r="6689">
          <cell r="H6689" t="str">
            <v>NotSelf</v>
          </cell>
        </row>
        <row r="6690">
          <cell r="H6690" t="str">
            <v>NotSelf</v>
          </cell>
        </row>
        <row r="6691">
          <cell r="H6691" t="str">
            <v>NotSelf</v>
          </cell>
        </row>
        <row r="6692">
          <cell r="H6692" t="str">
            <v>NotSelf</v>
          </cell>
        </row>
        <row r="6693">
          <cell r="H6693" t="str">
            <v>NotSelf</v>
          </cell>
        </row>
        <row r="6694">
          <cell r="H6694" t="str">
            <v>NotSelf</v>
          </cell>
        </row>
        <row r="6695">
          <cell r="H6695" t="str">
            <v>NotSelf</v>
          </cell>
        </row>
        <row r="6696">
          <cell r="H6696" t="str">
            <v>NotSelf</v>
          </cell>
        </row>
        <row r="6697">
          <cell r="H6697" t="str">
            <v>NotSelf</v>
          </cell>
        </row>
        <row r="6698">
          <cell r="H6698" t="str">
            <v>NotSelf</v>
          </cell>
        </row>
        <row r="6699">
          <cell r="H6699" t="str">
            <v>NotSelf</v>
          </cell>
        </row>
        <row r="6700">
          <cell r="H6700" t="str">
            <v>NotSelf</v>
          </cell>
        </row>
        <row r="6701">
          <cell r="H6701" t="str">
            <v>NotSelf</v>
          </cell>
        </row>
        <row r="6702">
          <cell r="H6702" t="str">
            <v>NotSelf</v>
          </cell>
        </row>
        <row r="6703">
          <cell r="H6703" t="str">
            <v>NotSelf</v>
          </cell>
        </row>
        <row r="6704">
          <cell r="H6704" t="str">
            <v>NotSelf</v>
          </cell>
        </row>
        <row r="6705">
          <cell r="H6705" t="str">
            <v>NotSelf</v>
          </cell>
        </row>
        <row r="6706">
          <cell r="H6706" t="str">
            <v>NotSelf</v>
          </cell>
        </row>
        <row r="6707">
          <cell r="H6707" t="str">
            <v>NotSelf</v>
          </cell>
        </row>
        <row r="6708">
          <cell r="H6708" t="str">
            <v>NotSelf</v>
          </cell>
        </row>
        <row r="6709">
          <cell r="H6709" t="str">
            <v>NotSelf</v>
          </cell>
        </row>
        <row r="6710">
          <cell r="H6710" t="str">
            <v>NotSelf</v>
          </cell>
        </row>
        <row r="6711">
          <cell r="H6711" t="str">
            <v>NotSelf</v>
          </cell>
        </row>
        <row r="6712">
          <cell r="H6712" t="str">
            <v>NotSelf</v>
          </cell>
        </row>
        <row r="6713">
          <cell r="H6713" t="str">
            <v>NotSelf</v>
          </cell>
        </row>
        <row r="6714">
          <cell r="H6714" t="str">
            <v>NotSelf</v>
          </cell>
        </row>
        <row r="6715">
          <cell r="H6715" t="str">
            <v>NotSelf</v>
          </cell>
        </row>
        <row r="6716">
          <cell r="H6716" t="str">
            <v>NotSelf</v>
          </cell>
        </row>
        <row r="6717">
          <cell r="H6717" t="str">
            <v>NotSelf</v>
          </cell>
        </row>
        <row r="6718">
          <cell r="H6718" t="str">
            <v>NotSelf</v>
          </cell>
        </row>
        <row r="6719">
          <cell r="H6719" t="str">
            <v>NotSelf</v>
          </cell>
        </row>
        <row r="6720">
          <cell r="H6720" t="str">
            <v>NotSelf</v>
          </cell>
        </row>
        <row r="6721">
          <cell r="H6721" t="str">
            <v>NotSelf</v>
          </cell>
        </row>
        <row r="6722">
          <cell r="H6722" t="str">
            <v>NotSelf</v>
          </cell>
        </row>
        <row r="6723">
          <cell r="H6723" t="str">
            <v>NotSelf</v>
          </cell>
        </row>
        <row r="6724">
          <cell r="H6724" t="str">
            <v>NotSelf</v>
          </cell>
        </row>
        <row r="6725">
          <cell r="H6725" t="str">
            <v>NotSelf</v>
          </cell>
        </row>
        <row r="6726">
          <cell r="H6726" t="str">
            <v>NotSelf</v>
          </cell>
        </row>
        <row r="6727">
          <cell r="H6727" t="str">
            <v>NotSelf</v>
          </cell>
        </row>
        <row r="6728">
          <cell r="H6728" t="str">
            <v>NotSelf</v>
          </cell>
        </row>
        <row r="6729">
          <cell r="H6729" t="str">
            <v>NotSelf</v>
          </cell>
        </row>
        <row r="6730">
          <cell r="H6730" t="str">
            <v>NotSelf</v>
          </cell>
        </row>
        <row r="6731">
          <cell r="H6731" t="str">
            <v>NotSelf</v>
          </cell>
        </row>
        <row r="6732">
          <cell r="H6732" t="str">
            <v>NotSelf</v>
          </cell>
        </row>
        <row r="6733">
          <cell r="H6733" t="str">
            <v>NotSelf</v>
          </cell>
        </row>
        <row r="6734">
          <cell r="H6734" t="str">
            <v>NotSelf</v>
          </cell>
        </row>
        <row r="6735">
          <cell r="H6735" t="str">
            <v>NotSelf</v>
          </cell>
        </row>
        <row r="6736">
          <cell r="H6736" t="str">
            <v>NotSelf</v>
          </cell>
        </row>
        <row r="6737">
          <cell r="H6737" t="str">
            <v>NotSelf</v>
          </cell>
        </row>
        <row r="6738">
          <cell r="H6738" t="str">
            <v>NotSelf</v>
          </cell>
        </row>
        <row r="6739">
          <cell r="H6739" t="str">
            <v>NotSelf</v>
          </cell>
        </row>
        <row r="6740">
          <cell r="H6740" t="str">
            <v>NotSelf</v>
          </cell>
        </row>
        <row r="6741">
          <cell r="H6741" t="str">
            <v>NotSelf</v>
          </cell>
        </row>
        <row r="6742">
          <cell r="H6742" t="str">
            <v>NotSelf</v>
          </cell>
        </row>
        <row r="6743">
          <cell r="H6743" t="str">
            <v>NotSelf</v>
          </cell>
        </row>
        <row r="6744">
          <cell r="H6744" t="str">
            <v>NotSelf</v>
          </cell>
        </row>
        <row r="6745">
          <cell r="H6745" t="str">
            <v>NotSelf</v>
          </cell>
        </row>
        <row r="6746">
          <cell r="H6746" t="str">
            <v>NotSelf</v>
          </cell>
        </row>
        <row r="6747">
          <cell r="H6747" t="str">
            <v>NotSelf</v>
          </cell>
        </row>
        <row r="6748">
          <cell r="H6748" t="str">
            <v>NotSelf</v>
          </cell>
        </row>
        <row r="6749">
          <cell r="H6749" t="str">
            <v>NotSelf</v>
          </cell>
        </row>
        <row r="6750">
          <cell r="H6750" t="str">
            <v>NotSelf</v>
          </cell>
        </row>
        <row r="6751">
          <cell r="H6751" t="str">
            <v>NotSelf</v>
          </cell>
        </row>
        <row r="6752">
          <cell r="H6752" t="str">
            <v>NotSelf</v>
          </cell>
        </row>
        <row r="6753">
          <cell r="H6753" t="str">
            <v>NotSelf</v>
          </cell>
        </row>
        <row r="6754">
          <cell r="H6754" t="str">
            <v>NotSelf</v>
          </cell>
        </row>
        <row r="6755">
          <cell r="H6755" t="str">
            <v>NotSelf</v>
          </cell>
        </row>
        <row r="6756">
          <cell r="H6756" t="str">
            <v>NotSelf</v>
          </cell>
        </row>
        <row r="6757">
          <cell r="H6757" t="str">
            <v>NotSelf</v>
          </cell>
        </row>
        <row r="6758">
          <cell r="H6758" t="str">
            <v>NotSelf</v>
          </cell>
        </row>
        <row r="6759">
          <cell r="H6759" t="str">
            <v>NotSelf</v>
          </cell>
        </row>
        <row r="6760">
          <cell r="H6760" t="str">
            <v>NotSelf</v>
          </cell>
        </row>
        <row r="6761">
          <cell r="H6761" t="str">
            <v>NotSelf</v>
          </cell>
        </row>
        <row r="6762">
          <cell r="H6762" t="str">
            <v>NotSelf</v>
          </cell>
        </row>
        <row r="6763">
          <cell r="H6763" t="str">
            <v>NotSelf</v>
          </cell>
        </row>
        <row r="6764">
          <cell r="H6764" t="str">
            <v>NotSelf</v>
          </cell>
        </row>
        <row r="6765">
          <cell r="H6765" t="str">
            <v>NotSelf</v>
          </cell>
        </row>
        <row r="6766">
          <cell r="H6766" t="str">
            <v>NotSelf</v>
          </cell>
        </row>
        <row r="6767">
          <cell r="H6767" t="str">
            <v>NotSelf</v>
          </cell>
        </row>
        <row r="6768">
          <cell r="H6768" t="str">
            <v>NotSelf</v>
          </cell>
        </row>
        <row r="6769">
          <cell r="H6769" t="str">
            <v>NotSelf</v>
          </cell>
        </row>
        <row r="6770">
          <cell r="H6770" t="str">
            <v>NotSelf</v>
          </cell>
        </row>
        <row r="6771">
          <cell r="H6771" t="str">
            <v>NotSelf</v>
          </cell>
        </row>
        <row r="6772">
          <cell r="H6772" t="str">
            <v>NotSelf</v>
          </cell>
        </row>
        <row r="6773">
          <cell r="H6773" t="str">
            <v>NotSelf</v>
          </cell>
        </row>
        <row r="6774">
          <cell r="H6774" t="str">
            <v>NotSelf</v>
          </cell>
        </row>
        <row r="6775">
          <cell r="H6775" t="str">
            <v>NotSelf</v>
          </cell>
        </row>
        <row r="6776">
          <cell r="H6776" t="str">
            <v>NotSelf</v>
          </cell>
        </row>
        <row r="6777">
          <cell r="H6777" t="str">
            <v>NotSelf</v>
          </cell>
        </row>
        <row r="6778">
          <cell r="H6778" t="str">
            <v>NotSelf</v>
          </cell>
        </row>
        <row r="6779">
          <cell r="H6779" t="str">
            <v>NotSelf</v>
          </cell>
        </row>
        <row r="6780">
          <cell r="H6780" t="str">
            <v>NotSelf</v>
          </cell>
        </row>
        <row r="6781">
          <cell r="H6781" t="str">
            <v>NotSelf</v>
          </cell>
        </row>
        <row r="6782">
          <cell r="H6782" t="str">
            <v>NotSelf</v>
          </cell>
        </row>
        <row r="6783">
          <cell r="H6783" t="str">
            <v>NotSelf</v>
          </cell>
        </row>
        <row r="6784">
          <cell r="H6784" t="str">
            <v>NotSelf</v>
          </cell>
        </row>
        <row r="6785">
          <cell r="H6785" t="str">
            <v>NotSelf</v>
          </cell>
        </row>
        <row r="6786">
          <cell r="H6786" t="str">
            <v>NotSelf</v>
          </cell>
        </row>
        <row r="6787">
          <cell r="H6787" t="str">
            <v>NotSelf</v>
          </cell>
        </row>
        <row r="6788">
          <cell r="H6788" t="str">
            <v>NotSelf</v>
          </cell>
        </row>
        <row r="6789">
          <cell r="H6789" t="str">
            <v>NotSelf</v>
          </cell>
        </row>
        <row r="6790">
          <cell r="H6790" t="str">
            <v>NotSelf</v>
          </cell>
        </row>
        <row r="6791">
          <cell r="H6791" t="str">
            <v>NotSelf</v>
          </cell>
        </row>
        <row r="6792">
          <cell r="H6792" t="str">
            <v>NotSelf</v>
          </cell>
        </row>
        <row r="6793">
          <cell r="H6793" t="str">
            <v>NotSelf</v>
          </cell>
        </row>
        <row r="6794">
          <cell r="H6794" t="str">
            <v>NotSelf</v>
          </cell>
        </row>
        <row r="6795">
          <cell r="H6795" t="str">
            <v>NotSelf</v>
          </cell>
        </row>
        <row r="6796">
          <cell r="H6796" t="str">
            <v>NotSelf</v>
          </cell>
        </row>
        <row r="6797">
          <cell r="H6797" t="str">
            <v>NotSelf</v>
          </cell>
        </row>
        <row r="6798">
          <cell r="H6798" t="str">
            <v>NotSelf</v>
          </cell>
        </row>
        <row r="6799">
          <cell r="H6799" t="str">
            <v>NotSelf</v>
          </cell>
        </row>
        <row r="6800">
          <cell r="H6800" t="str">
            <v>NotSelf</v>
          </cell>
        </row>
        <row r="6801">
          <cell r="H6801" t="str">
            <v>NotSelf</v>
          </cell>
        </row>
        <row r="6802">
          <cell r="H6802" t="str">
            <v>NotSelf</v>
          </cell>
        </row>
        <row r="6803">
          <cell r="H6803" t="str">
            <v>NotSelf</v>
          </cell>
        </row>
        <row r="6804">
          <cell r="H6804" t="str">
            <v>NotSelf</v>
          </cell>
        </row>
        <row r="6805">
          <cell r="H6805" t="str">
            <v>NotSelf</v>
          </cell>
        </row>
        <row r="6806">
          <cell r="H6806" t="str">
            <v>NotSelf</v>
          </cell>
        </row>
        <row r="6807">
          <cell r="H6807" t="str">
            <v>NotSelf</v>
          </cell>
        </row>
        <row r="6808">
          <cell r="H6808" t="str">
            <v>NotSelf</v>
          </cell>
        </row>
        <row r="6809">
          <cell r="H6809" t="str">
            <v>NotSelf</v>
          </cell>
        </row>
        <row r="6810">
          <cell r="H6810" t="str">
            <v>NotSelf</v>
          </cell>
        </row>
        <row r="6811">
          <cell r="H6811" t="str">
            <v>NotSelf</v>
          </cell>
        </row>
        <row r="6812">
          <cell r="H6812" t="str">
            <v>NotSelf</v>
          </cell>
        </row>
        <row r="6813">
          <cell r="H6813" t="str">
            <v>NotSelf</v>
          </cell>
        </row>
        <row r="6814">
          <cell r="H6814" t="str">
            <v>NotSelf</v>
          </cell>
        </row>
        <row r="6815">
          <cell r="H6815" t="str">
            <v>NotSelf</v>
          </cell>
        </row>
        <row r="6816">
          <cell r="H6816" t="str">
            <v>NotSelf</v>
          </cell>
        </row>
        <row r="6817">
          <cell r="H6817" t="str">
            <v>NotSelf</v>
          </cell>
        </row>
        <row r="6818">
          <cell r="H6818" t="str">
            <v>NotSelf</v>
          </cell>
        </row>
        <row r="6819">
          <cell r="H6819" t="str">
            <v>NotSelf</v>
          </cell>
        </row>
        <row r="6820">
          <cell r="H6820" t="str">
            <v>NotSelf</v>
          </cell>
        </row>
        <row r="6821">
          <cell r="H6821" t="str">
            <v>NotSelf</v>
          </cell>
        </row>
        <row r="6822">
          <cell r="H6822" t="str">
            <v>NotSelf</v>
          </cell>
        </row>
        <row r="6823">
          <cell r="H6823" t="str">
            <v>NotSelf</v>
          </cell>
        </row>
        <row r="6824">
          <cell r="H6824" t="str">
            <v>NotSelf</v>
          </cell>
        </row>
        <row r="6825">
          <cell r="H6825" t="str">
            <v>NotSelf</v>
          </cell>
        </row>
        <row r="6826">
          <cell r="H6826" t="str">
            <v>NotSelf</v>
          </cell>
        </row>
        <row r="6827">
          <cell r="H6827" t="str">
            <v>NotSelf</v>
          </cell>
        </row>
        <row r="6828">
          <cell r="H6828" t="str">
            <v>NotSelf</v>
          </cell>
        </row>
        <row r="6829">
          <cell r="H6829" t="str">
            <v>NotSelf</v>
          </cell>
        </row>
        <row r="6830">
          <cell r="H6830" t="str">
            <v>NotSelf</v>
          </cell>
        </row>
        <row r="6831">
          <cell r="H6831" t="str">
            <v>NotSelf</v>
          </cell>
        </row>
        <row r="6832">
          <cell r="H6832" t="str">
            <v>NotSelf</v>
          </cell>
        </row>
        <row r="6833">
          <cell r="H6833" t="str">
            <v>NotSelf</v>
          </cell>
        </row>
        <row r="6834">
          <cell r="H6834" t="str">
            <v>NotSelf</v>
          </cell>
        </row>
        <row r="6835">
          <cell r="H6835" t="str">
            <v>NotSelf</v>
          </cell>
        </row>
        <row r="6836">
          <cell r="H6836" t="str">
            <v>NotSelf</v>
          </cell>
        </row>
        <row r="6837">
          <cell r="H6837" t="str">
            <v>NotSelf</v>
          </cell>
        </row>
        <row r="6838">
          <cell r="H6838" t="str">
            <v>NotSelf</v>
          </cell>
        </row>
        <row r="6839">
          <cell r="H6839" t="str">
            <v>NotSelf</v>
          </cell>
        </row>
        <row r="6840">
          <cell r="H6840" t="str">
            <v>NotSelf</v>
          </cell>
        </row>
        <row r="6841">
          <cell r="H6841" t="str">
            <v>NotSelf</v>
          </cell>
        </row>
        <row r="6842">
          <cell r="H6842" t="str">
            <v>NotSelf</v>
          </cell>
        </row>
        <row r="6843">
          <cell r="H6843" t="str">
            <v>NotSelf</v>
          </cell>
        </row>
        <row r="6844">
          <cell r="H6844" t="str">
            <v>NotSelf</v>
          </cell>
        </row>
        <row r="6845">
          <cell r="H6845" t="str">
            <v>NotSelf</v>
          </cell>
        </row>
        <row r="6846">
          <cell r="H6846" t="str">
            <v>NotSelf</v>
          </cell>
        </row>
        <row r="6847">
          <cell r="H6847" t="str">
            <v>NotSelf</v>
          </cell>
        </row>
        <row r="6848">
          <cell r="H6848" t="str">
            <v>NotSelf</v>
          </cell>
        </row>
        <row r="6849">
          <cell r="H6849" t="str">
            <v>NotSelf</v>
          </cell>
        </row>
        <row r="6850">
          <cell r="H6850" t="str">
            <v>NotSelf</v>
          </cell>
        </row>
        <row r="6851">
          <cell r="H6851" t="str">
            <v>NotSelf</v>
          </cell>
        </row>
        <row r="6852">
          <cell r="H6852" t="str">
            <v>NotSelf</v>
          </cell>
        </row>
        <row r="6853">
          <cell r="H6853" t="str">
            <v>NotSelf</v>
          </cell>
        </row>
        <row r="6854">
          <cell r="H6854" t="str">
            <v>NotSelf</v>
          </cell>
        </row>
        <row r="6855">
          <cell r="H6855" t="str">
            <v>NotSelf</v>
          </cell>
        </row>
        <row r="6856">
          <cell r="H6856" t="str">
            <v>NotSelf</v>
          </cell>
        </row>
        <row r="6857">
          <cell r="H6857" t="str">
            <v>NotSelf</v>
          </cell>
        </row>
        <row r="6858">
          <cell r="H6858" t="str">
            <v>NotSelf</v>
          </cell>
        </row>
        <row r="6859">
          <cell r="H6859" t="str">
            <v>NotSelf</v>
          </cell>
        </row>
        <row r="6860">
          <cell r="H6860" t="str">
            <v>NotSelf</v>
          </cell>
        </row>
        <row r="6861">
          <cell r="H6861" t="str">
            <v>NotSelf</v>
          </cell>
        </row>
        <row r="6862">
          <cell r="H6862" t="str">
            <v>NotSelf</v>
          </cell>
        </row>
        <row r="6863">
          <cell r="H6863" t="str">
            <v>NotSelf</v>
          </cell>
        </row>
        <row r="6864">
          <cell r="H6864" t="str">
            <v>NotSelf</v>
          </cell>
        </row>
        <row r="6865">
          <cell r="H6865" t="str">
            <v>NotSelf</v>
          </cell>
        </row>
        <row r="6866">
          <cell r="H6866" t="str">
            <v>NotSelf</v>
          </cell>
        </row>
        <row r="6867">
          <cell r="H6867" t="str">
            <v>NotSelf</v>
          </cell>
        </row>
        <row r="6868">
          <cell r="H6868" t="str">
            <v>NotSelf</v>
          </cell>
        </row>
        <row r="6869">
          <cell r="H6869" t="str">
            <v>NotSelf</v>
          </cell>
        </row>
        <row r="6870">
          <cell r="H6870" t="str">
            <v>NotSelf</v>
          </cell>
        </row>
        <row r="6871">
          <cell r="H6871" t="str">
            <v>NotSelf</v>
          </cell>
        </row>
        <row r="6872">
          <cell r="H6872" t="str">
            <v>NotSelf</v>
          </cell>
        </row>
        <row r="6873">
          <cell r="H6873" t="str">
            <v>NotSelf</v>
          </cell>
        </row>
        <row r="6874">
          <cell r="H6874" t="str">
            <v>NotSelf</v>
          </cell>
        </row>
        <row r="6875">
          <cell r="H6875" t="str">
            <v>NotSelf</v>
          </cell>
        </row>
        <row r="6876">
          <cell r="H6876" t="str">
            <v>NotSelf</v>
          </cell>
        </row>
        <row r="6877">
          <cell r="H6877" t="str">
            <v>NotSelf</v>
          </cell>
        </row>
        <row r="6878">
          <cell r="H6878" t="str">
            <v>NotSelf</v>
          </cell>
        </row>
        <row r="6879">
          <cell r="H6879" t="str">
            <v>NotSelf</v>
          </cell>
        </row>
        <row r="6880">
          <cell r="H6880" t="str">
            <v>NotSelf</v>
          </cell>
        </row>
        <row r="6881">
          <cell r="H6881" t="str">
            <v>NotSelf</v>
          </cell>
        </row>
        <row r="6882">
          <cell r="H6882" t="str">
            <v>NotSelf</v>
          </cell>
        </row>
        <row r="6883">
          <cell r="H6883" t="str">
            <v>NotSelf</v>
          </cell>
        </row>
        <row r="6884">
          <cell r="H6884" t="str">
            <v>NotSelf</v>
          </cell>
        </row>
        <row r="6885">
          <cell r="H6885" t="str">
            <v>NotSelf</v>
          </cell>
        </row>
        <row r="6886">
          <cell r="H6886" t="str">
            <v>NotSelf</v>
          </cell>
        </row>
        <row r="6887">
          <cell r="H6887" t="str">
            <v>NotSelf</v>
          </cell>
        </row>
        <row r="6888">
          <cell r="H6888" t="str">
            <v>NotSelf</v>
          </cell>
        </row>
        <row r="6889">
          <cell r="H6889" t="str">
            <v>NotSelf</v>
          </cell>
        </row>
        <row r="6890">
          <cell r="H6890" t="str">
            <v>NotSelf</v>
          </cell>
        </row>
        <row r="6891">
          <cell r="H6891" t="str">
            <v>NotSelf</v>
          </cell>
        </row>
        <row r="6892">
          <cell r="H6892" t="str">
            <v>NotSelf</v>
          </cell>
        </row>
        <row r="6893">
          <cell r="H6893" t="str">
            <v>NotSelf</v>
          </cell>
        </row>
        <row r="6894">
          <cell r="H6894" t="str">
            <v>NotSelf</v>
          </cell>
        </row>
        <row r="6895">
          <cell r="H6895" t="str">
            <v>NotSelf</v>
          </cell>
        </row>
        <row r="6896">
          <cell r="H6896" t="str">
            <v>NotSelf</v>
          </cell>
        </row>
        <row r="6897">
          <cell r="H6897" t="str">
            <v>NotSelf</v>
          </cell>
        </row>
        <row r="6898">
          <cell r="H6898" t="str">
            <v>NotSelf</v>
          </cell>
        </row>
        <row r="6899">
          <cell r="H6899" t="str">
            <v>NotSelf</v>
          </cell>
        </row>
        <row r="6900">
          <cell r="H6900" t="str">
            <v>NotSelf</v>
          </cell>
        </row>
        <row r="6901">
          <cell r="H6901" t="str">
            <v>NotSelf</v>
          </cell>
        </row>
        <row r="6902">
          <cell r="H6902" t="str">
            <v>NotSelf</v>
          </cell>
        </row>
        <row r="6903">
          <cell r="H6903" t="str">
            <v>NotSelf</v>
          </cell>
        </row>
        <row r="6904">
          <cell r="H6904" t="str">
            <v>NotSelf</v>
          </cell>
        </row>
        <row r="6905">
          <cell r="H6905" t="str">
            <v>NotSelf</v>
          </cell>
        </row>
        <row r="6906">
          <cell r="H6906" t="str">
            <v>NotSelf</v>
          </cell>
        </row>
        <row r="6907">
          <cell r="H6907" t="str">
            <v>NotSelf</v>
          </cell>
        </row>
        <row r="6908">
          <cell r="H6908" t="str">
            <v>NotSelf</v>
          </cell>
        </row>
        <row r="6909">
          <cell r="H6909" t="str">
            <v>NotSelf</v>
          </cell>
        </row>
        <row r="6910">
          <cell r="H6910" t="str">
            <v>NotSelf</v>
          </cell>
        </row>
        <row r="6911">
          <cell r="H6911" t="str">
            <v>NotSelf</v>
          </cell>
        </row>
        <row r="6912">
          <cell r="H6912" t="str">
            <v>NotSelf</v>
          </cell>
        </row>
        <row r="6913">
          <cell r="H6913" t="str">
            <v>NotSelf</v>
          </cell>
        </row>
        <row r="6914">
          <cell r="H6914" t="str">
            <v>NotSelf</v>
          </cell>
        </row>
        <row r="6915">
          <cell r="H6915" t="str">
            <v>NotSelf</v>
          </cell>
        </row>
        <row r="6916">
          <cell r="H6916" t="str">
            <v>NotSelf</v>
          </cell>
        </row>
        <row r="6917">
          <cell r="H6917" t="str">
            <v>NotSelf</v>
          </cell>
        </row>
        <row r="6918">
          <cell r="H6918" t="str">
            <v>NotSelf</v>
          </cell>
        </row>
        <row r="6919">
          <cell r="H6919" t="str">
            <v>NotSelf</v>
          </cell>
        </row>
        <row r="6920">
          <cell r="H6920" t="str">
            <v>NotSelf</v>
          </cell>
        </row>
        <row r="6921">
          <cell r="H6921" t="str">
            <v>NotSelf</v>
          </cell>
        </row>
        <row r="6922">
          <cell r="H6922" t="str">
            <v>NotSelf</v>
          </cell>
        </row>
        <row r="6923">
          <cell r="H6923" t="str">
            <v>NotSelf</v>
          </cell>
        </row>
        <row r="6924">
          <cell r="H6924" t="str">
            <v>NotSelf</v>
          </cell>
        </row>
        <row r="6925">
          <cell r="H6925" t="str">
            <v>NotSelf</v>
          </cell>
        </row>
        <row r="6926">
          <cell r="H6926" t="str">
            <v>NotSelf</v>
          </cell>
        </row>
        <row r="6927">
          <cell r="H6927" t="str">
            <v>NotSelf</v>
          </cell>
        </row>
        <row r="6928">
          <cell r="H6928" t="str">
            <v>NotSelf</v>
          </cell>
        </row>
        <row r="6929">
          <cell r="H6929" t="str">
            <v>NotSelf</v>
          </cell>
        </row>
        <row r="6930">
          <cell r="H6930" t="str">
            <v>NotSelf</v>
          </cell>
        </row>
        <row r="6931">
          <cell r="H6931" t="str">
            <v>NotSelf</v>
          </cell>
        </row>
        <row r="6932">
          <cell r="H6932" t="str">
            <v>NotSelf</v>
          </cell>
        </row>
        <row r="6933">
          <cell r="H6933" t="str">
            <v>NotSelf</v>
          </cell>
        </row>
        <row r="6934">
          <cell r="H6934" t="str">
            <v>NotSelf</v>
          </cell>
        </row>
        <row r="6935">
          <cell r="H6935" t="str">
            <v>NotSelf</v>
          </cell>
        </row>
        <row r="6936">
          <cell r="H6936" t="str">
            <v>NotSelf</v>
          </cell>
        </row>
        <row r="6937">
          <cell r="H6937" t="str">
            <v>NotSelf</v>
          </cell>
        </row>
        <row r="6938">
          <cell r="H6938" t="str">
            <v>NotSelf</v>
          </cell>
        </row>
        <row r="6939">
          <cell r="H6939" t="str">
            <v>NotSelf</v>
          </cell>
        </row>
        <row r="6940">
          <cell r="H6940" t="str">
            <v>NotSelf</v>
          </cell>
        </row>
        <row r="6941">
          <cell r="H6941" t="str">
            <v>NotSelf</v>
          </cell>
        </row>
        <row r="6942">
          <cell r="H6942" t="str">
            <v>NotSelf</v>
          </cell>
        </row>
        <row r="6943">
          <cell r="H6943" t="str">
            <v>NotSelf</v>
          </cell>
        </row>
        <row r="6944">
          <cell r="H6944" t="str">
            <v>NotSelf</v>
          </cell>
        </row>
        <row r="6945">
          <cell r="H6945" t="str">
            <v>NotSelf</v>
          </cell>
        </row>
        <row r="6946">
          <cell r="H6946" t="str">
            <v>NotSelf</v>
          </cell>
        </row>
        <row r="6947">
          <cell r="H6947" t="str">
            <v>NotSelf</v>
          </cell>
        </row>
        <row r="6948">
          <cell r="H6948" t="str">
            <v>NotSelf</v>
          </cell>
        </row>
        <row r="6949">
          <cell r="H6949" t="str">
            <v>NotSelf</v>
          </cell>
        </row>
        <row r="6950">
          <cell r="H6950" t="str">
            <v>NotSelf</v>
          </cell>
        </row>
        <row r="6951">
          <cell r="H6951" t="str">
            <v>NotSelf</v>
          </cell>
        </row>
        <row r="6952">
          <cell r="H6952" t="str">
            <v>NotSelf</v>
          </cell>
        </row>
        <row r="6953">
          <cell r="H6953" t="str">
            <v>NotSelf</v>
          </cell>
        </row>
        <row r="6954">
          <cell r="H6954" t="str">
            <v>NotSelf</v>
          </cell>
        </row>
        <row r="6955">
          <cell r="H6955" t="str">
            <v>NotSelf</v>
          </cell>
        </row>
        <row r="6956">
          <cell r="H6956" t="str">
            <v>NotSelf</v>
          </cell>
        </row>
        <row r="6957">
          <cell r="H6957" t="str">
            <v>NotSelf</v>
          </cell>
        </row>
        <row r="6958">
          <cell r="H6958" t="str">
            <v>NotSelf</v>
          </cell>
        </row>
        <row r="6959">
          <cell r="H6959" t="str">
            <v>NotSelf</v>
          </cell>
        </row>
        <row r="6960">
          <cell r="H6960" t="str">
            <v>NotSelf</v>
          </cell>
        </row>
        <row r="6961">
          <cell r="H6961" t="str">
            <v>NotSelf</v>
          </cell>
        </row>
        <row r="6962">
          <cell r="H6962" t="str">
            <v>NotSelf</v>
          </cell>
        </row>
        <row r="6963">
          <cell r="H6963" t="str">
            <v>NotSelf</v>
          </cell>
        </row>
        <row r="6964">
          <cell r="H6964" t="str">
            <v>NotSelf</v>
          </cell>
        </row>
        <row r="6965">
          <cell r="H6965" t="str">
            <v>NotSelf</v>
          </cell>
        </row>
        <row r="6966">
          <cell r="H6966" t="str">
            <v>NotSelf</v>
          </cell>
        </row>
        <row r="6967">
          <cell r="H6967" t="str">
            <v>NotSelf</v>
          </cell>
        </row>
        <row r="6968">
          <cell r="H6968" t="str">
            <v>NotSelf</v>
          </cell>
        </row>
        <row r="6969">
          <cell r="H6969" t="str">
            <v>NotSelf</v>
          </cell>
        </row>
        <row r="6970">
          <cell r="H6970" t="str">
            <v>NotSelf</v>
          </cell>
        </row>
        <row r="6971">
          <cell r="H6971" t="str">
            <v>NotSelf</v>
          </cell>
        </row>
        <row r="6972">
          <cell r="H6972" t="str">
            <v>NotSelf</v>
          </cell>
        </row>
        <row r="6973">
          <cell r="H6973" t="str">
            <v>NotSelf</v>
          </cell>
        </row>
        <row r="6974">
          <cell r="H6974" t="str">
            <v>NotSelf</v>
          </cell>
        </row>
        <row r="6975">
          <cell r="H6975" t="str">
            <v>NotSelf</v>
          </cell>
        </row>
        <row r="6976">
          <cell r="H6976" t="str">
            <v>NotSelf</v>
          </cell>
        </row>
        <row r="6977">
          <cell r="H6977" t="str">
            <v>NotSelf</v>
          </cell>
        </row>
        <row r="6978">
          <cell r="H6978" t="str">
            <v>NotSelf</v>
          </cell>
        </row>
        <row r="6979">
          <cell r="H6979" t="str">
            <v>NotSelf</v>
          </cell>
        </row>
        <row r="6980">
          <cell r="H6980" t="str">
            <v>NotSelf</v>
          </cell>
        </row>
        <row r="6981">
          <cell r="H6981" t="str">
            <v>NotSelf</v>
          </cell>
        </row>
        <row r="6982">
          <cell r="H6982" t="str">
            <v>NotSelf</v>
          </cell>
        </row>
        <row r="6983">
          <cell r="H6983" t="str">
            <v>NotSelf</v>
          </cell>
        </row>
        <row r="6984">
          <cell r="H6984" t="str">
            <v>NotSelf</v>
          </cell>
        </row>
        <row r="6985">
          <cell r="H6985" t="str">
            <v>NotSelf</v>
          </cell>
        </row>
        <row r="6986">
          <cell r="H6986" t="str">
            <v>NotSelf</v>
          </cell>
        </row>
        <row r="6987">
          <cell r="H6987" t="str">
            <v>NotSelf</v>
          </cell>
        </row>
        <row r="6988">
          <cell r="H6988" t="str">
            <v>NotSelf</v>
          </cell>
        </row>
        <row r="6989">
          <cell r="H6989" t="str">
            <v>NotSelf</v>
          </cell>
        </row>
        <row r="6990">
          <cell r="H6990" t="str">
            <v>NotSelf</v>
          </cell>
        </row>
        <row r="6991">
          <cell r="H6991" t="str">
            <v>NotSelf</v>
          </cell>
        </row>
        <row r="6992">
          <cell r="H6992" t="str">
            <v>NotSelf</v>
          </cell>
        </row>
        <row r="6993">
          <cell r="H6993" t="str">
            <v>NotSelf</v>
          </cell>
        </row>
        <row r="6994">
          <cell r="H6994" t="str">
            <v>NotSelf</v>
          </cell>
        </row>
        <row r="6995">
          <cell r="H6995" t="str">
            <v>NotSelf</v>
          </cell>
        </row>
        <row r="6996">
          <cell r="H6996" t="str">
            <v>NotSelf</v>
          </cell>
        </row>
        <row r="6997">
          <cell r="H6997" t="str">
            <v>NotSelf</v>
          </cell>
        </row>
        <row r="6998">
          <cell r="H6998" t="str">
            <v>NotSelf</v>
          </cell>
        </row>
        <row r="6999">
          <cell r="H6999" t="str">
            <v>NotSelf</v>
          </cell>
        </row>
        <row r="7000">
          <cell r="H7000" t="str">
            <v>NotSelf</v>
          </cell>
        </row>
        <row r="7001">
          <cell r="H7001" t="str">
            <v>NotSelf</v>
          </cell>
        </row>
        <row r="7002">
          <cell r="H7002" t="str">
            <v>NotSelf</v>
          </cell>
        </row>
        <row r="7003">
          <cell r="H7003" t="str">
            <v>NotSelf</v>
          </cell>
        </row>
        <row r="7004">
          <cell r="H7004" t="str">
            <v>NotSelf</v>
          </cell>
        </row>
        <row r="7005">
          <cell r="H7005" t="str">
            <v>NotSelf</v>
          </cell>
        </row>
        <row r="7006">
          <cell r="H7006" t="str">
            <v>NotSelf</v>
          </cell>
        </row>
        <row r="7007">
          <cell r="H7007" t="str">
            <v>NotSelf</v>
          </cell>
        </row>
        <row r="7008">
          <cell r="H7008" t="str">
            <v>NotSelf</v>
          </cell>
        </row>
        <row r="7009">
          <cell r="H7009" t="str">
            <v>NotSelf</v>
          </cell>
        </row>
        <row r="7010">
          <cell r="H7010" t="str">
            <v>NotSelf</v>
          </cell>
        </row>
        <row r="7011">
          <cell r="H7011" t="str">
            <v>NotSelf</v>
          </cell>
        </row>
        <row r="7012">
          <cell r="H7012" t="str">
            <v>NotSelf</v>
          </cell>
        </row>
        <row r="7013">
          <cell r="H7013" t="str">
            <v>NotSelf</v>
          </cell>
        </row>
        <row r="7014">
          <cell r="H7014" t="str">
            <v>NotSelf</v>
          </cell>
        </row>
        <row r="7015">
          <cell r="H7015" t="str">
            <v>NotSelf</v>
          </cell>
        </row>
        <row r="7016">
          <cell r="H7016" t="str">
            <v>NotSelf</v>
          </cell>
        </row>
        <row r="7017">
          <cell r="H7017" t="str">
            <v>NotSelf</v>
          </cell>
        </row>
        <row r="7018">
          <cell r="H7018" t="str">
            <v>NotSelf</v>
          </cell>
        </row>
        <row r="7019">
          <cell r="H7019" t="str">
            <v>NotSelf</v>
          </cell>
        </row>
        <row r="7020">
          <cell r="H7020" t="str">
            <v>NotSelf</v>
          </cell>
        </row>
        <row r="7021">
          <cell r="H7021" t="str">
            <v>NotSelf</v>
          </cell>
        </row>
        <row r="7022">
          <cell r="H7022" t="str">
            <v>NotSelf</v>
          </cell>
        </row>
        <row r="7023">
          <cell r="H7023" t="str">
            <v>NotSelf</v>
          </cell>
        </row>
        <row r="7024">
          <cell r="H7024" t="str">
            <v>NotSelf</v>
          </cell>
        </row>
        <row r="7025">
          <cell r="H7025" t="str">
            <v>NotSelf</v>
          </cell>
        </row>
        <row r="7026">
          <cell r="H7026" t="str">
            <v>NotSelf</v>
          </cell>
        </row>
        <row r="7027">
          <cell r="H7027" t="str">
            <v>NotSelf</v>
          </cell>
        </row>
        <row r="7028">
          <cell r="H7028" t="str">
            <v>NotSelf</v>
          </cell>
        </row>
        <row r="7029">
          <cell r="H7029" t="str">
            <v>NotSelf</v>
          </cell>
        </row>
        <row r="7030">
          <cell r="H7030" t="str">
            <v>NotSelf</v>
          </cell>
        </row>
        <row r="7031">
          <cell r="H7031" t="str">
            <v>NotSelf</v>
          </cell>
        </row>
        <row r="7032">
          <cell r="H7032" t="str">
            <v>NotSelf</v>
          </cell>
        </row>
        <row r="7033">
          <cell r="H7033" t="str">
            <v>NotSelf</v>
          </cell>
        </row>
        <row r="7034">
          <cell r="H7034" t="str">
            <v>NotSelf</v>
          </cell>
        </row>
        <row r="7035">
          <cell r="H7035" t="str">
            <v>NotSelf</v>
          </cell>
        </row>
        <row r="7036">
          <cell r="H7036" t="str">
            <v>NotSelf</v>
          </cell>
        </row>
        <row r="7037">
          <cell r="H7037" t="str">
            <v>NotSelf</v>
          </cell>
        </row>
        <row r="7038">
          <cell r="H7038" t="str">
            <v>NotSelf</v>
          </cell>
        </row>
        <row r="7039">
          <cell r="H7039" t="str">
            <v>NotSelf</v>
          </cell>
        </row>
        <row r="7040">
          <cell r="H7040" t="str">
            <v>NotSelf</v>
          </cell>
        </row>
        <row r="7041">
          <cell r="H7041" t="str">
            <v>NotSelf</v>
          </cell>
        </row>
        <row r="7042">
          <cell r="H7042" t="str">
            <v>NotSelf</v>
          </cell>
        </row>
        <row r="7043">
          <cell r="H7043" t="str">
            <v>NotSelf</v>
          </cell>
        </row>
        <row r="7044">
          <cell r="H7044" t="str">
            <v>NotSelf</v>
          </cell>
        </row>
        <row r="7045">
          <cell r="H7045" t="str">
            <v>NotSelf</v>
          </cell>
        </row>
        <row r="7046">
          <cell r="H7046" t="str">
            <v>NotSelf</v>
          </cell>
        </row>
        <row r="7047">
          <cell r="H7047" t="str">
            <v>NotSelf</v>
          </cell>
        </row>
        <row r="7048">
          <cell r="H7048" t="str">
            <v>NotSelf</v>
          </cell>
        </row>
        <row r="7049">
          <cell r="H7049" t="str">
            <v>NotSelf</v>
          </cell>
        </row>
        <row r="7050">
          <cell r="H7050" t="str">
            <v>NotSelf</v>
          </cell>
        </row>
        <row r="7051">
          <cell r="H7051" t="str">
            <v>NotSelf</v>
          </cell>
        </row>
        <row r="7052">
          <cell r="H7052" t="str">
            <v>NotSelf</v>
          </cell>
        </row>
        <row r="7053">
          <cell r="H7053" t="str">
            <v>NotSelf</v>
          </cell>
        </row>
        <row r="7054">
          <cell r="H7054" t="str">
            <v>NotSelf</v>
          </cell>
        </row>
        <row r="7055">
          <cell r="H7055" t="str">
            <v>NotSelf</v>
          </cell>
        </row>
        <row r="7056">
          <cell r="H7056" t="str">
            <v>NotSelf</v>
          </cell>
        </row>
        <row r="7057">
          <cell r="H7057" t="str">
            <v>NotSelf</v>
          </cell>
        </row>
        <row r="7058">
          <cell r="H7058" t="str">
            <v>NotSelf</v>
          </cell>
        </row>
        <row r="7059">
          <cell r="H7059" t="str">
            <v>NotSelf</v>
          </cell>
        </row>
        <row r="7060">
          <cell r="H7060" t="str">
            <v>NotSelf</v>
          </cell>
        </row>
        <row r="7061">
          <cell r="H7061" t="str">
            <v>NotSelf</v>
          </cell>
        </row>
        <row r="7062">
          <cell r="H7062" t="str">
            <v>NotSelf</v>
          </cell>
        </row>
        <row r="7063">
          <cell r="H7063" t="str">
            <v>NotSelf</v>
          </cell>
        </row>
        <row r="7064">
          <cell r="H7064" t="str">
            <v>NotSelf</v>
          </cell>
        </row>
        <row r="7065">
          <cell r="H7065" t="str">
            <v>NotSelf</v>
          </cell>
        </row>
        <row r="7066">
          <cell r="H7066" t="str">
            <v>NotSelf</v>
          </cell>
        </row>
        <row r="7067">
          <cell r="H7067" t="str">
            <v>NotSelf</v>
          </cell>
        </row>
        <row r="7068">
          <cell r="H7068" t="str">
            <v>NotSelf</v>
          </cell>
        </row>
        <row r="7069">
          <cell r="H7069" t="str">
            <v>NotSelf</v>
          </cell>
        </row>
        <row r="7070">
          <cell r="H7070" t="str">
            <v>NotSelf</v>
          </cell>
        </row>
        <row r="7071">
          <cell r="H7071" t="str">
            <v>NotSelf</v>
          </cell>
        </row>
        <row r="7072">
          <cell r="H7072" t="str">
            <v>NotSelf</v>
          </cell>
        </row>
        <row r="7073">
          <cell r="H7073" t="str">
            <v>NotSelf</v>
          </cell>
        </row>
        <row r="7074">
          <cell r="H7074" t="str">
            <v>NotSelf</v>
          </cell>
        </row>
        <row r="7075">
          <cell r="H7075" t="str">
            <v>NotSelf</v>
          </cell>
        </row>
        <row r="7076">
          <cell r="H7076" t="str">
            <v>NotSelf</v>
          </cell>
        </row>
        <row r="7077">
          <cell r="H7077" t="str">
            <v>NotSelf</v>
          </cell>
        </row>
        <row r="7078">
          <cell r="H7078" t="str">
            <v>NotSelf</v>
          </cell>
        </row>
        <row r="7079">
          <cell r="H7079" t="str">
            <v>NotSelf</v>
          </cell>
        </row>
        <row r="7080">
          <cell r="H7080" t="str">
            <v>NotSelf</v>
          </cell>
        </row>
        <row r="7081">
          <cell r="H7081" t="str">
            <v>NotSelf</v>
          </cell>
        </row>
        <row r="7082">
          <cell r="H7082" t="str">
            <v>NotSelf</v>
          </cell>
        </row>
        <row r="7083">
          <cell r="H7083" t="str">
            <v>NotSelf</v>
          </cell>
        </row>
        <row r="7084">
          <cell r="H7084" t="str">
            <v>NotSelf</v>
          </cell>
        </row>
        <row r="7085">
          <cell r="H7085" t="str">
            <v>NotSelf</v>
          </cell>
        </row>
        <row r="7086">
          <cell r="H7086" t="str">
            <v>NotSelf</v>
          </cell>
        </row>
        <row r="7087">
          <cell r="H7087" t="str">
            <v>NotSelf</v>
          </cell>
        </row>
        <row r="7088">
          <cell r="H7088" t="str">
            <v>NotSelf</v>
          </cell>
        </row>
        <row r="7089">
          <cell r="H7089" t="str">
            <v>NotSelf</v>
          </cell>
        </row>
        <row r="7090">
          <cell r="H7090" t="str">
            <v>NotSelf</v>
          </cell>
        </row>
        <row r="7091">
          <cell r="H7091" t="str">
            <v>NotSelf</v>
          </cell>
        </row>
        <row r="7092">
          <cell r="H7092" t="str">
            <v>NotSelf</v>
          </cell>
        </row>
        <row r="7093">
          <cell r="H7093" t="str">
            <v>NotSelf</v>
          </cell>
        </row>
        <row r="7094">
          <cell r="H7094" t="str">
            <v>NotSelf</v>
          </cell>
        </row>
        <row r="7095">
          <cell r="H7095" t="str">
            <v>NotSelf</v>
          </cell>
        </row>
        <row r="7096">
          <cell r="H7096" t="str">
            <v>NotSelf</v>
          </cell>
        </row>
        <row r="7097">
          <cell r="H7097" t="str">
            <v>NotSelf</v>
          </cell>
        </row>
        <row r="7098">
          <cell r="H7098" t="str">
            <v>NotSelf</v>
          </cell>
        </row>
        <row r="7099">
          <cell r="H7099" t="str">
            <v>NotSelf</v>
          </cell>
        </row>
        <row r="7100">
          <cell r="H7100" t="str">
            <v>NotSelf</v>
          </cell>
        </row>
        <row r="7101">
          <cell r="H7101" t="str">
            <v>NotSelf</v>
          </cell>
        </row>
        <row r="7102">
          <cell r="H7102" t="str">
            <v>NotSelf</v>
          </cell>
        </row>
        <row r="7103">
          <cell r="H7103" t="str">
            <v>NotSelf</v>
          </cell>
        </row>
        <row r="7104">
          <cell r="H7104" t="str">
            <v>NotSelf</v>
          </cell>
        </row>
        <row r="7105">
          <cell r="H7105" t="str">
            <v>NotSelf</v>
          </cell>
        </row>
        <row r="7106">
          <cell r="H7106" t="str">
            <v>NotSelf</v>
          </cell>
        </row>
        <row r="7107">
          <cell r="H7107" t="str">
            <v>NotSelf</v>
          </cell>
        </row>
        <row r="7108">
          <cell r="H7108" t="str">
            <v>NotSelf</v>
          </cell>
        </row>
        <row r="7109">
          <cell r="H7109" t="str">
            <v>NotSelf</v>
          </cell>
        </row>
        <row r="7110">
          <cell r="H7110" t="str">
            <v>NotSelf</v>
          </cell>
        </row>
        <row r="7111">
          <cell r="H7111" t="str">
            <v>NotSelf</v>
          </cell>
        </row>
        <row r="7112">
          <cell r="H7112" t="str">
            <v>NotSelf</v>
          </cell>
        </row>
        <row r="7113">
          <cell r="H7113" t="str">
            <v>NotSelf</v>
          </cell>
        </row>
        <row r="7114">
          <cell r="H7114" t="str">
            <v>NotSelf</v>
          </cell>
        </row>
        <row r="7115">
          <cell r="H7115" t="str">
            <v>NotSelf</v>
          </cell>
        </row>
        <row r="7116">
          <cell r="H7116" t="str">
            <v>NotSelf</v>
          </cell>
        </row>
        <row r="7117">
          <cell r="H7117" t="str">
            <v>NotSelf</v>
          </cell>
        </row>
        <row r="7118">
          <cell r="H7118" t="str">
            <v>NotSelf</v>
          </cell>
        </row>
        <row r="7119">
          <cell r="H7119" t="str">
            <v>NotSelf</v>
          </cell>
        </row>
        <row r="7120">
          <cell r="H7120" t="str">
            <v>NotSelf</v>
          </cell>
        </row>
        <row r="7121">
          <cell r="H7121" t="str">
            <v>NotSelf</v>
          </cell>
        </row>
        <row r="7122">
          <cell r="H7122" t="str">
            <v>NotSelf</v>
          </cell>
        </row>
        <row r="7123">
          <cell r="H7123" t="str">
            <v>NotSelf</v>
          </cell>
        </row>
        <row r="7124">
          <cell r="H7124" t="str">
            <v>NotSelf</v>
          </cell>
        </row>
        <row r="7125">
          <cell r="H7125" t="str">
            <v>NotSelf</v>
          </cell>
        </row>
        <row r="7126">
          <cell r="H7126" t="str">
            <v>NotSelf</v>
          </cell>
        </row>
        <row r="7127">
          <cell r="H7127" t="str">
            <v>NotSelf</v>
          </cell>
        </row>
        <row r="7128">
          <cell r="H7128" t="str">
            <v>NotSelf</v>
          </cell>
        </row>
        <row r="7129">
          <cell r="H7129" t="str">
            <v>NotSelf</v>
          </cell>
        </row>
        <row r="7130">
          <cell r="H7130" t="str">
            <v>NotSelf</v>
          </cell>
        </row>
        <row r="7131">
          <cell r="H7131" t="str">
            <v>NotSelf</v>
          </cell>
        </row>
        <row r="7132">
          <cell r="H7132" t="str">
            <v>NotSelf</v>
          </cell>
        </row>
        <row r="7133">
          <cell r="H7133" t="str">
            <v>NotSelf</v>
          </cell>
        </row>
        <row r="7134">
          <cell r="H7134" t="str">
            <v>NotSelf</v>
          </cell>
        </row>
        <row r="7135">
          <cell r="H7135" t="str">
            <v>NotSelf</v>
          </cell>
        </row>
        <row r="7136">
          <cell r="H7136" t="str">
            <v>NotSelf</v>
          </cell>
        </row>
        <row r="7137">
          <cell r="H7137" t="str">
            <v>NotSelf</v>
          </cell>
        </row>
        <row r="7138">
          <cell r="H7138" t="str">
            <v>NotSelf</v>
          </cell>
        </row>
        <row r="7139">
          <cell r="H7139" t="str">
            <v>NotSelf</v>
          </cell>
        </row>
        <row r="7140">
          <cell r="H7140" t="str">
            <v>NotSelf</v>
          </cell>
        </row>
        <row r="7141">
          <cell r="H7141" t="str">
            <v>NotSelf</v>
          </cell>
        </row>
        <row r="7142">
          <cell r="H7142" t="str">
            <v>NotSelf</v>
          </cell>
        </row>
        <row r="7143">
          <cell r="H7143" t="str">
            <v>NotSelf</v>
          </cell>
        </row>
        <row r="7144">
          <cell r="H7144" t="str">
            <v>NotSelf</v>
          </cell>
        </row>
        <row r="7145">
          <cell r="H7145" t="str">
            <v>NotSelf</v>
          </cell>
        </row>
        <row r="7146">
          <cell r="H7146" t="str">
            <v>NotSelf</v>
          </cell>
        </row>
        <row r="7147">
          <cell r="H7147" t="str">
            <v>NotSelf</v>
          </cell>
        </row>
        <row r="7148">
          <cell r="H7148" t="str">
            <v>NotSelf</v>
          </cell>
        </row>
        <row r="7149">
          <cell r="H7149" t="str">
            <v>NotSelf</v>
          </cell>
        </row>
        <row r="7150">
          <cell r="H7150" t="str">
            <v>NotSelf</v>
          </cell>
        </row>
        <row r="7151">
          <cell r="H7151" t="str">
            <v>NotSelf</v>
          </cell>
        </row>
        <row r="7152">
          <cell r="H7152" t="str">
            <v>NotSelf</v>
          </cell>
        </row>
        <row r="7153">
          <cell r="H7153" t="str">
            <v>NotSelf</v>
          </cell>
        </row>
        <row r="7154">
          <cell r="H7154" t="str">
            <v>NotSelf</v>
          </cell>
        </row>
        <row r="7155">
          <cell r="H7155" t="str">
            <v>NotSelf</v>
          </cell>
        </row>
        <row r="7156">
          <cell r="H7156" t="str">
            <v>NotSelf</v>
          </cell>
        </row>
        <row r="7157">
          <cell r="H7157" t="str">
            <v>NotSelf</v>
          </cell>
        </row>
        <row r="7158">
          <cell r="H7158" t="str">
            <v>NotSelf</v>
          </cell>
        </row>
        <row r="7159">
          <cell r="H7159" t="str">
            <v>NotSelf</v>
          </cell>
        </row>
        <row r="7160">
          <cell r="H7160" t="str">
            <v>NotSelf</v>
          </cell>
        </row>
        <row r="7161">
          <cell r="H7161" t="str">
            <v>NotSelf</v>
          </cell>
        </row>
        <row r="7162">
          <cell r="H7162" t="str">
            <v>NotSelf</v>
          </cell>
        </row>
        <row r="7163">
          <cell r="H7163" t="str">
            <v>NotSelf</v>
          </cell>
        </row>
        <row r="7164">
          <cell r="H7164" t="str">
            <v>NotSelf</v>
          </cell>
        </row>
        <row r="7165">
          <cell r="H7165" t="str">
            <v>NotSelf</v>
          </cell>
        </row>
        <row r="7166">
          <cell r="H7166" t="str">
            <v>NotSelf</v>
          </cell>
        </row>
        <row r="7167">
          <cell r="H7167" t="str">
            <v>NotSelf</v>
          </cell>
        </row>
        <row r="7168">
          <cell r="H7168" t="str">
            <v>NotSelf</v>
          </cell>
        </row>
        <row r="7169">
          <cell r="H7169" t="str">
            <v>NotSelf</v>
          </cell>
        </row>
        <row r="7170">
          <cell r="H7170" t="str">
            <v>NotSelf</v>
          </cell>
        </row>
        <row r="7171">
          <cell r="H7171" t="str">
            <v>NotSelf</v>
          </cell>
        </row>
        <row r="7172">
          <cell r="H7172" t="str">
            <v>NotSelf</v>
          </cell>
        </row>
        <row r="7173">
          <cell r="H7173" t="str">
            <v>NotSelf</v>
          </cell>
        </row>
        <row r="7174">
          <cell r="H7174" t="str">
            <v>NotSelf</v>
          </cell>
        </row>
        <row r="7175">
          <cell r="H7175" t="str">
            <v>NotSelf</v>
          </cell>
        </row>
        <row r="7176">
          <cell r="H7176" t="str">
            <v>NotSelf</v>
          </cell>
        </row>
        <row r="7177">
          <cell r="H7177" t="str">
            <v>NotSelf</v>
          </cell>
        </row>
        <row r="7178">
          <cell r="H7178" t="str">
            <v>NotSelf</v>
          </cell>
        </row>
        <row r="7179">
          <cell r="H7179" t="str">
            <v>NotSelf</v>
          </cell>
        </row>
        <row r="7180">
          <cell r="H7180" t="str">
            <v>NotSelf</v>
          </cell>
        </row>
        <row r="7181">
          <cell r="H7181" t="str">
            <v>NotSelf</v>
          </cell>
        </row>
        <row r="7182">
          <cell r="H7182" t="str">
            <v>NotSelf</v>
          </cell>
        </row>
        <row r="7183">
          <cell r="H7183" t="str">
            <v>NotSelf</v>
          </cell>
        </row>
        <row r="7184">
          <cell r="H7184" t="str">
            <v>NotSelf</v>
          </cell>
        </row>
        <row r="7185">
          <cell r="H7185" t="str">
            <v>NotSelf</v>
          </cell>
        </row>
        <row r="7186">
          <cell r="H7186" t="str">
            <v>NotSelf</v>
          </cell>
        </row>
        <row r="7187">
          <cell r="H7187" t="str">
            <v>NotSelf</v>
          </cell>
        </row>
        <row r="7188">
          <cell r="H7188" t="str">
            <v>NotSelf</v>
          </cell>
        </row>
        <row r="7189">
          <cell r="H7189" t="str">
            <v>NotSelf</v>
          </cell>
        </row>
        <row r="7190">
          <cell r="H7190" t="str">
            <v>NotSelf</v>
          </cell>
        </row>
        <row r="7191">
          <cell r="H7191" t="str">
            <v>NotSelf</v>
          </cell>
        </row>
        <row r="7192">
          <cell r="H7192" t="str">
            <v>NotSelf</v>
          </cell>
        </row>
        <row r="7193">
          <cell r="H7193" t="str">
            <v>NotSelf</v>
          </cell>
        </row>
        <row r="7194">
          <cell r="H7194" t="str">
            <v>NotSelf</v>
          </cell>
        </row>
        <row r="7195">
          <cell r="H7195" t="str">
            <v>NotSelf</v>
          </cell>
        </row>
        <row r="7196">
          <cell r="H7196" t="str">
            <v>NotSelf</v>
          </cell>
        </row>
        <row r="7197">
          <cell r="H7197" t="str">
            <v>NotSelf</v>
          </cell>
        </row>
        <row r="7198">
          <cell r="H7198" t="str">
            <v>NotSelf</v>
          </cell>
        </row>
        <row r="7199">
          <cell r="H7199" t="str">
            <v>NotSelf</v>
          </cell>
        </row>
        <row r="7200">
          <cell r="H7200" t="str">
            <v>NotSelf</v>
          </cell>
        </row>
        <row r="7201">
          <cell r="H7201" t="str">
            <v>NotSelf</v>
          </cell>
        </row>
        <row r="7202">
          <cell r="H7202" t="str">
            <v>NotSelf</v>
          </cell>
        </row>
        <row r="7203">
          <cell r="H7203" t="str">
            <v>NotSelf</v>
          </cell>
        </row>
        <row r="7204">
          <cell r="H7204" t="str">
            <v>NotSelf</v>
          </cell>
        </row>
        <row r="7205">
          <cell r="H7205" t="str">
            <v>NotSelf</v>
          </cell>
        </row>
        <row r="7206">
          <cell r="H7206" t="str">
            <v>NotSelf</v>
          </cell>
        </row>
        <row r="7207">
          <cell r="H7207" t="str">
            <v>NotSelf</v>
          </cell>
        </row>
        <row r="7208">
          <cell r="H7208" t="str">
            <v>NotSelf</v>
          </cell>
        </row>
        <row r="7209">
          <cell r="H7209" t="str">
            <v>NotSelf</v>
          </cell>
        </row>
        <row r="7210">
          <cell r="H7210" t="str">
            <v>NotSelf</v>
          </cell>
        </row>
        <row r="7211">
          <cell r="H7211" t="str">
            <v>NotSelf</v>
          </cell>
        </row>
        <row r="7212">
          <cell r="H7212" t="str">
            <v>NotSelf</v>
          </cell>
        </row>
        <row r="7213">
          <cell r="H7213" t="str">
            <v>NotSelf</v>
          </cell>
        </row>
        <row r="7214">
          <cell r="H7214" t="str">
            <v>NotSelf</v>
          </cell>
        </row>
        <row r="7215">
          <cell r="H7215" t="str">
            <v>NotSelf</v>
          </cell>
        </row>
        <row r="7216">
          <cell r="H7216" t="str">
            <v>NotSelf</v>
          </cell>
        </row>
        <row r="7217">
          <cell r="H7217" t="str">
            <v>NotSelf</v>
          </cell>
        </row>
        <row r="7218">
          <cell r="H7218" t="str">
            <v>NotSelf</v>
          </cell>
        </row>
        <row r="7219">
          <cell r="H7219" t="str">
            <v>NotSelf</v>
          </cell>
        </row>
        <row r="7220">
          <cell r="H7220" t="str">
            <v>NotSelf</v>
          </cell>
        </row>
        <row r="7221">
          <cell r="H7221" t="str">
            <v>NotSelf</v>
          </cell>
        </row>
        <row r="7222">
          <cell r="H7222" t="str">
            <v>NotSelf</v>
          </cell>
        </row>
        <row r="7223">
          <cell r="H7223" t="str">
            <v>NotSelf</v>
          </cell>
        </row>
        <row r="7224">
          <cell r="H7224" t="str">
            <v>NotSelf</v>
          </cell>
        </row>
        <row r="7225">
          <cell r="H7225" t="str">
            <v>NotSelf</v>
          </cell>
        </row>
        <row r="7226">
          <cell r="H7226" t="str">
            <v>NotSelf</v>
          </cell>
        </row>
        <row r="7227">
          <cell r="H7227" t="str">
            <v>NotSelf</v>
          </cell>
        </row>
        <row r="7228">
          <cell r="H7228" t="str">
            <v>NotSelf</v>
          </cell>
        </row>
        <row r="7229">
          <cell r="H7229" t="str">
            <v>NotSelf</v>
          </cell>
        </row>
        <row r="7230">
          <cell r="H7230" t="str">
            <v>NotSelf</v>
          </cell>
        </row>
        <row r="7231">
          <cell r="H7231" t="str">
            <v>NotSelf</v>
          </cell>
        </row>
        <row r="7232">
          <cell r="H7232" t="str">
            <v>NotSelf</v>
          </cell>
        </row>
        <row r="7233">
          <cell r="H7233" t="str">
            <v>NotSelf</v>
          </cell>
        </row>
        <row r="7234">
          <cell r="H7234" t="str">
            <v>NotSelf</v>
          </cell>
        </row>
        <row r="7235">
          <cell r="H7235" t="str">
            <v>NotSelf</v>
          </cell>
        </row>
        <row r="7236">
          <cell r="H7236" t="str">
            <v>NotSelf</v>
          </cell>
        </row>
        <row r="7237">
          <cell r="H7237" t="str">
            <v>NotSelf</v>
          </cell>
        </row>
        <row r="7238">
          <cell r="H7238" t="str">
            <v>NotSelf</v>
          </cell>
        </row>
        <row r="7239">
          <cell r="H7239" t="str">
            <v>NotSelf</v>
          </cell>
        </row>
        <row r="7240">
          <cell r="H7240" t="str">
            <v>NotSelf</v>
          </cell>
        </row>
        <row r="7241">
          <cell r="H7241" t="str">
            <v>NotSelf</v>
          </cell>
        </row>
        <row r="7242">
          <cell r="H7242" t="str">
            <v>NotSelf</v>
          </cell>
        </row>
        <row r="7243">
          <cell r="H7243" t="str">
            <v>NotSelf</v>
          </cell>
        </row>
        <row r="7244">
          <cell r="H7244" t="str">
            <v>NotSelf</v>
          </cell>
        </row>
        <row r="7245">
          <cell r="H7245" t="str">
            <v>NotSelf</v>
          </cell>
        </row>
        <row r="7246">
          <cell r="H7246" t="str">
            <v>NotSelf</v>
          </cell>
        </row>
        <row r="7247">
          <cell r="H7247" t="str">
            <v>NotSelf</v>
          </cell>
        </row>
        <row r="7248">
          <cell r="H7248" t="str">
            <v>NotSelf</v>
          </cell>
        </row>
        <row r="7249">
          <cell r="H7249" t="str">
            <v>NotSelf</v>
          </cell>
        </row>
        <row r="7250">
          <cell r="H7250" t="str">
            <v>NotSelf</v>
          </cell>
        </row>
        <row r="7251">
          <cell r="H7251" t="str">
            <v>NotSelf</v>
          </cell>
        </row>
        <row r="7252">
          <cell r="H7252" t="str">
            <v>NotSelf</v>
          </cell>
        </row>
        <row r="7253">
          <cell r="H7253" t="str">
            <v>NotSelf</v>
          </cell>
        </row>
        <row r="7254">
          <cell r="H7254" t="str">
            <v>NotSelf</v>
          </cell>
        </row>
        <row r="7255">
          <cell r="H7255" t="str">
            <v>NotSelf</v>
          </cell>
        </row>
        <row r="7256">
          <cell r="H7256" t="str">
            <v>NotSelf</v>
          </cell>
        </row>
        <row r="7257">
          <cell r="H7257" t="str">
            <v>NotSelf</v>
          </cell>
        </row>
        <row r="7258">
          <cell r="H7258" t="str">
            <v>NotSelf</v>
          </cell>
        </row>
        <row r="7259">
          <cell r="H7259" t="str">
            <v>NotSelf</v>
          </cell>
        </row>
        <row r="7260">
          <cell r="H7260" t="str">
            <v>NotSelf</v>
          </cell>
        </row>
        <row r="7261">
          <cell r="H7261" t="str">
            <v>NotSelf</v>
          </cell>
        </row>
        <row r="7262">
          <cell r="H7262" t="str">
            <v>NotSelf</v>
          </cell>
        </row>
        <row r="7263">
          <cell r="H7263" t="str">
            <v>NotSelf</v>
          </cell>
        </row>
        <row r="7264">
          <cell r="H7264" t="str">
            <v>NotSelf</v>
          </cell>
        </row>
        <row r="7265">
          <cell r="H7265" t="str">
            <v>NotSelf</v>
          </cell>
        </row>
        <row r="7266">
          <cell r="H7266" t="str">
            <v>NotSelf</v>
          </cell>
        </row>
        <row r="7267">
          <cell r="H7267" t="str">
            <v>NotSelf</v>
          </cell>
        </row>
        <row r="7268">
          <cell r="H7268" t="str">
            <v>NotSelf</v>
          </cell>
        </row>
        <row r="7269">
          <cell r="H7269" t="str">
            <v>NotSelf</v>
          </cell>
        </row>
        <row r="7270">
          <cell r="H7270" t="str">
            <v>NotSelf</v>
          </cell>
        </row>
        <row r="7271">
          <cell r="H7271" t="str">
            <v>NotSelf</v>
          </cell>
        </row>
        <row r="7272">
          <cell r="H7272" t="str">
            <v>NotSelf</v>
          </cell>
        </row>
        <row r="7273">
          <cell r="H7273" t="str">
            <v>NotSelf</v>
          </cell>
        </row>
        <row r="7274">
          <cell r="H7274" t="str">
            <v>NotSelf</v>
          </cell>
        </row>
        <row r="7275">
          <cell r="H7275" t="str">
            <v>NotSelf</v>
          </cell>
        </row>
        <row r="7276">
          <cell r="H7276" t="str">
            <v>NotSelf</v>
          </cell>
        </row>
        <row r="7277">
          <cell r="H7277" t="str">
            <v>NotSelf</v>
          </cell>
        </row>
        <row r="7278">
          <cell r="H7278" t="str">
            <v>NotSelf</v>
          </cell>
        </row>
        <row r="7279">
          <cell r="H7279" t="str">
            <v>NotSelf</v>
          </cell>
        </row>
        <row r="7280">
          <cell r="H7280" t="str">
            <v>NotSelf</v>
          </cell>
        </row>
        <row r="7281">
          <cell r="H7281" t="str">
            <v>NotSelf</v>
          </cell>
        </row>
        <row r="7282">
          <cell r="H7282" t="str">
            <v>NotSelf</v>
          </cell>
        </row>
        <row r="7283">
          <cell r="H7283" t="str">
            <v>NotSelf</v>
          </cell>
        </row>
        <row r="7284">
          <cell r="H7284" t="str">
            <v>NotSelf</v>
          </cell>
        </row>
        <row r="7285">
          <cell r="H7285" t="str">
            <v>NotSelf</v>
          </cell>
        </row>
        <row r="7286">
          <cell r="H7286" t="str">
            <v>NotSelf</v>
          </cell>
        </row>
        <row r="7287">
          <cell r="H7287" t="str">
            <v>NotSelf</v>
          </cell>
        </row>
        <row r="7288">
          <cell r="H7288" t="str">
            <v>NotSelf</v>
          </cell>
        </row>
        <row r="7289">
          <cell r="H7289" t="str">
            <v>NotSelf</v>
          </cell>
        </row>
        <row r="7290">
          <cell r="H7290" t="str">
            <v>NotSelf</v>
          </cell>
        </row>
        <row r="7291">
          <cell r="H7291" t="str">
            <v>NotSelf</v>
          </cell>
        </row>
        <row r="7292">
          <cell r="H7292" t="str">
            <v>NotSelf</v>
          </cell>
        </row>
        <row r="7293">
          <cell r="H7293" t="str">
            <v>NotSelf</v>
          </cell>
        </row>
        <row r="7294">
          <cell r="H7294" t="str">
            <v>NotSelf</v>
          </cell>
        </row>
        <row r="7295">
          <cell r="H7295" t="str">
            <v>NotSelf</v>
          </cell>
        </row>
        <row r="7296">
          <cell r="H7296" t="str">
            <v>NotSelf</v>
          </cell>
        </row>
        <row r="7297">
          <cell r="H7297" t="str">
            <v>NotSelf</v>
          </cell>
        </row>
        <row r="7298">
          <cell r="H7298" t="str">
            <v>NotSelf</v>
          </cell>
        </row>
        <row r="7299">
          <cell r="H7299" t="str">
            <v>NotSelf</v>
          </cell>
        </row>
        <row r="7300">
          <cell r="H7300" t="str">
            <v>NotSelf</v>
          </cell>
        </row>
        <row r="7301">
          <cell r="H7301" t="str">
            <v>NotSelf</v>
          </cell>
        </row>
        <row r="7302">
          <cell r="H7302" t="str">
            <v>NotSelf</v>
          </cell>
        </row>
        <row r="7303">
          <cell r="H7303" t="str">
            <v>NotSelf</v>
          </cell>
        </row>
        <row r="7304">
          <cell r="H7304" t="str">
            <v>NotSelf</v>
          </cell>
        </row>
        <row r="7305">
          <cell r="H7305" t="str">
            <v>NotSelf</v>
          </cell>
        </row>
        <row r="7306">
          <cell r="H7306" t="str">
            <v>NotSelf</v>
          </cell>
        </row>
        <row r="7307">
          <cell r="H7307" t="str">
            <v>NotSelf</v>
          </cell>
        </row>
        <row r="7308">
          <cell r="H7308" t="str">
            <v>NotSelf</v>
          </cell>
        </row>
        <row r="7309">
          <cell r="H7309" t="str">
            <v>NotSelf</v>
          </cell>
        </row>
        <row r="7310">
          <cell r="H7310" t="str">
            <v>NotSelf</v>
          </cell>
        </row>
        <row r="7311">
          <cell r="H7311" t="str">
            <v>NotSelf</v>
          </cell>
        </row>
        <row r="7312">
          <cell r="H7312" t="str">
            <v>NotSelf</v>
          </cell>
        </row>
        <row r="7313">
          <cell r="H7313" t="str">
            <v>NotSelf</v>
          </cell>
        </row>
        <row r="7314">
          <cell r="H7314" t="str">
            <v>NotSelf</v>
          </cell>
        </row>
        <row r="7315">
          <cell r="H7315" t="str">
            <v>NotSelf</v>
          </cell>
        </row>
        <row r="7316">
          <cell r="H7316" t="str">
            <v>NotSelf</v>
          </cell>
        </row>
        <row r="7317">
          <cell r="H7317" t="str">
            <v>NotSelf</v>
          </cell>
        </row>
        <row r="7318">
          <cell r="H7318" t="str">
            <v>NotSelf</v>
          </cell>
        </row>
        <row r="7319">
          <cell r="H7319" t="str">
            <v>NotSelf</v>
          </cell>
        </row>
        <row r="7320">
          <cell r="H7320" t="str">
            <v>NotSelf</v>
          </cell>
        </row>
        <row r="7321">
          <cell r="H7321" t="str">
            <v>NotSelf</v>
          </cell>
        </row>
        <row r="7322">
          <cell r="H7322" t="str">
            <v>NotSelf</v>
          </cell>
        </row>
        <row r="7323">
          <cell r="H7323" t="str">
            <v>NotSelf</v>
          </cell>
        </row>
        <row r="7324">
          <cell r="H7324" t="str">
            <v>NotSelf</v>
          </cell>
        </row>
        <row r="7325">
          <cell r="H7325" t="str">
            <v>NotSelf</v>
          </cell>
        </row>
        <row r="7326">
          <cell r="H7326" t="str">
            <v>NotSelf</v>
          </cell>
        </row>
        <row r="7327">
          <cell r="H7327" t="str">
            <v>NotSelf</v>
          </cell>
        </row>
        <row r="7328">
          <cell r="H7328" t="str">
            <v>NotSelf</v>
          </cell>
        </row>
        <row r="7329">
          <cell r="H7329" t="str">
            <v>NotSelf</v>
          </cell>
        </row>
        <row r="7330">
          <cell r="H7330" t="str">
            <v>NotSelf</v>
          </cell>
        </row>
        <row r="7331">
          <cell r="H7331" t="str">
            <v>NotSelf</v>
          </cell>
        </row>
        <row r="7332">
          <cell r="H7332" t="str">
            <v>NotSelf</v>
          </cell>
        </row>
        <row r="7333">
          <cell r="H7333" t="str">
            <v>NotSelf</v>
          </cell>
        </row>
        <row r="7334">
          <cell r="H7334" t="str">
            <v>NotSelf</v>
          </cell>
        </row>
        <row r="7335">
          <cell r="H7335" t="str">
            <v>NotSelf</v>
          </cell>
        </row>
        <row r="7336">
          <cell r="H7336" t="str">
            <v>NotSelf</v>
          </cell>
        </row>
        <row r="7337">
          <cell r="H7337" t="str">
            <v>NotSelf</v>
          </cell>
        </row>
        <row r="7338">
          <cell r="H7338" t="str">
            <v>NotSelf</v>
          </cell>
        </row>
        <row r="7339">
          <cell r="H7339" t="str">
            <v>NotSelf</v>
          </cell>
        </row>
        <row r="7340">
          <cell r="H7340" t="str">
            <v>NotSelf</v>
          </cell>
        </row>
        <row r="7341">
          <cell r="H7341" t="str">
            <v>NotSelf</v>
          </cell>
        </row>
        <row r="7342">
          <cell r="H7342" t="str">
            <v>NotSelf</v>
          </cell>
        </row>
        <row r="7343">
          <cell r="H7343" t="str">
            <v>NotSelf</v>
          </cell>
        </row>
        <row r="7344">
          <cell r="H7344" t="str">
            <v>NotSelf</v>
          </cell>
        </row>
        <row r="7345">
          <cell r="H7345" t="str">
            <v>NotSelf</v>
          </cell>
        </row>
        <row r="7346">
          <cell r="H7346" t="str">
            <v>NotSelf</v>
          </cell>
        </row>
        <row r="7347">
          <cell r="H7347" t="str">
            <v>NotSelf</v>
          </cell>
        </row>
        <row r="7348">
          <cell r="H7348" t="str">
            <v>NotSelf</v>
          </cell>
        </row>
        <row r="7349">
          <cell r="H7349" t="str">
            <v>NotSelf</v>
          </cell>
        </row>
        <row r="7350">
          <cell r="H7350" t="str">
            <v>NotSelf</v>
          </cell>
        </row>
        <row r="7351">
          <cell r="H7351" t="str">
            <v>NotSelf</v>
          </cell>
        </row>
        <row r="7352">
          <cell r="H7352" t="str">
            <v>NotSelf</v>
          </cell>
        </row>
        <row r="7353">
          <cell r="H7353" t="str">
            <v>NotSelf</v>
          </cell>
        </row>
        <row r="7354">
          <cell r="H7354" t="str">
            <v>NotSelf</v>
          </cell>
        </row>
        <row r="7355">
          <cell r="H7355" t="str">
            <v>NotSelf</v>
          </cell>
        </row>
        <row r="7356">
          <cell r="H7356" t="str">
            <v>NotSelf</v>
          </cell>
        </row>
        <row r="7357">
          <cell r="H7357" t="str">
            <v>NotSelf</v>
          </cell>
        </row>
        <row r="7358">
          <cell r="H7358" t="str">
            <v>NotSelf</v>
          </cell>
        </row>
        <row r="7359">
          <cell r="H7359" t="str">
            <v>NotSelf</v>
          </cell>
        </row>
        <row r="7360">
          <cell r="H7360" t="str">
            <v>NotSelf</v>
          </cell>
        </row>
        <row r="7361">
          <cell r="H7361" t="str">
            <v>NotSelf</v>
          </cell>
        </row>
        <row r="7362">
          <cell r="H7362" t="str">
            <v>NotSelf</v>
          </cell>
        </row>
        <row r="7363">
          <cell r="H7363" t="str">
            <v>NotSelf</v>
          </cell>
        </row>
        <row r="7364">
          <cell r="H7364" t="str">
            <v>NotSelf</v>
          </cell>
        </row>
        <row r="7365">
          <cell r="H7365" t="str">
            <v>NotSelf</v>
          </cell>
        </row>
        <row r="7366">
          <cell r="H7366" t="str">
            <v>NotSelf</v>
          </cell>
        </row>
        <row r="7367">
          <cell r="H7367" t="str">
            <v>NotSelf</v>
          </cell>
        </row>
        <row r="7368">
          <cell r="H7368" t="str">
            <v>NotSelf</v>
          </cell>
        </row>
        <row r="7369">
          <cell r="H7369" t="str">
            <v>NotSelf</v>
          </cell>
        </row>
        <row r="7370">
          <cell r="H7370" t="str">
            <v>NotSelf</v>
          </cell>
        </row>
        <row r="7371">
          <cell r="H7371" t="str">
            <v>NotSelf</v>
          </cell>
        </row>
        <row r="7372">
          <cell r="H7372" t="str">
            <v>NotSelf</v>
          </cell>
        </row>
        <row r="7373">
          <cell r="H7373" t="str">
            <v>NotSelf</v>
          </cell>
        </row>
        <row r="7374">
          <cell r="H7374" t="str">
            <v>NotSelf</v>
          </cell>
        </row>
        <row r="7375">
          <cell r="H7375" t="str">
            <v>NotSelf</v>
          </cell>
        </row>
        <row r="7376">
          <cell r="H7376" t="str">
            <v>NotSelf</v>
          </cell>
        </row>
        <row r="7377">
          <cell r="H7377" t="str">
            <v>NotSelf</v>
          </cell>
        </row>
        <row r="7378">
          <cell r="H7378" t="str">
            <v>NotSelf</v>
          </cell>
        </row>
        <row r="7379">
          <cell r="H7379" t="str">
            <v>NotSelf</v>
          </cell>
        </row>
        <row r="7380">
          <cell r="H7380" t="str">
            <v>NotSelf</v>
          </cell>
        </row>
        <row r="7381">
          <cell r="H7381" t="str">
            <v>NotSelf</v>
          </cell>
        </row>
        <row r="7382">
          <cell r="H7382" t="str">
            <v>NotSelf</v>
          </cell>
        </row>
        <row r="7383">
          <cell r="H7383" t="str">
            <v>NotSelf</v>
          </cell>
        </row>
        <row r="7384">
          <cell r="H7384" t="str">
            <v>NotSelf</v>
          </cell>
        </row>
        <row r="7385">
          <cell r="H7385" t="str">
            <v>NotSelf</v>
          </cell>
        </row>
        <row r="7386">
          <cell r="H7386" t="str">
            <v>NotSelf</v>
          </cell>
        </row>
        <row r="7387">
          <cell r="H7387" t="str">
            <v>NotSelf</v>
          </cell>
        </row>
        <row r="7388">
          <cell r="H7388" t="str">
            <v>NotSelf</v>
          </cell>
        </row>
        <row r="7389">
          <cell r="H7389" t="str">
            <v>NotSelf</v>
          </cell>
        </row>
        <row r="7390">
          <cell r="H7390" t="str">
            <v>NotSelf</v>
          </cell>
        </row>
        <row r="7391">
          <cell r="H7391" t="str">
            <v>NotSelf</v>
          </cell>
        </row>
        <row r="7392">
          <cell r="H7392" t="str">
            <v>NotSelf</v>
          </cell>
        </row>
        <row r="7393">
          <cell r="H7393" t="str">
            <v>NotSelf</v>
          </cell>
        </row>
        <row r="7394">
          <cell r="H7394" t="str">
            <v>NotSelf</v>
          </cell>
        </row>
        <row r="7395">
          <cell r="H7395" t="str">
            <v>NotSelf</v>
          </cell>
        </row>
        <row r="7396">
          <cell r="H7396" t="str">
            <v>NotSelf</v>
          </cell>
        </row>
        <row r="7397">
          <cell r="H7397" t="str">
            <v>NotSelf</v>
          </cell>
        </row>
        <row r="7398">
          <cell r="H7398" t="str">
            <v>NotSelf</v>
          </cell>
        </row>
        <row r="7399">
          <cell r="H7399" t="str">
            <v>NotSelf</v>
          </cell>
        </row>
        <row r="7400">
          <cell r="H7400" t="str">
            <v>NotSelf</v>
          </cell>
        </row>
        <row r="7401">
          <cell r="H7401" t="str">
            <v>NotSelf</v>
          </cell>
        </row>
        <row r="7402">
          <cell r="H7402" t="str">
            <v>NotSelf</v>
          </cell>
        </row>
        <row r="7403">
          <cell r="H7403" t="str">
            <v>NotSelf</v>
          </cell>
        </row>
        <row r="7404">
          <cell r="H7404" t="str">
            <v>NotSelf</v>
          </cell>
        </row>
        <row r="7405">
          <cell r="H7405" t="str">
            <v>NotSelf</v>
          </cell>
        </row>
        <row r="7406">
          <cell r="H7406" t="str">
            <v>NotSelf</v>
          </cell>
        </row>
        <row r="7407">
          <cell r="H7407" t="str">
            <v>NotSelf</v>
          </cell>
        </row>
        <row r="7408">
          <cell r="H7408" t="str">
            <v>NotSelf</v>
          </cell>
        </row>
        <row r="7409">
          <cell r="H7409" t="str">
            <v>NotSelf</v>
          </cell>
        </row>
        <row r="7410">
          <cell r="H7410" t="str">
            <v>NotSelf</v>
          </cell>
        </row>
        <row r="7411">
          <cell r="H7411" t="str">
            <v>NotSelf</v>
          </cell>
        </row>
        <row r="7412">
          <cell r="H7412" t="str">
            <v>NotSelf</v>
          </cell>
        </row>
        <row r="7413">
          <cell r="H7413" t="str">
            <v>NotSelf</v>
          </cell>
        </row>
        <row r="7414">
          <cell r="H7414" t="str">
            <v>NotSelf</v>
          </cell>
        </row>
        <row r="7415">
          <cell r="H7415" t="str">
            <v>NotSelf</v>
          </cell>
        </row>
        <row r="7416">
          <cell r="H7416" t="str">
            <v>NotSelf</v>
          </cell>
        </row>
        <row r="7417">
          <cell r="H7417" t="str">
            <v>NotSelf</v>
          </cell>
        </row>
        <row r="7418">
          <cell r="H7418" t="str">
            <v>NotSelf</v>
          </cell>
        </row>
        <row r="7419">
          <cell r="H7419" t="str">
            <v>NotSelf</v>
          </cell>
        </row>
        <row r="7420">
          <cell r="H7420" t="str">
            <v>NotSelf</v>
          </cell>
        </row>
        <row r="7421">
          <cell r="H7421" t="str">
            <v>NotSelf</v>
          </cell>
        </row>
        <row r="7422">
          <cell r="H7422" t="str">
            <v>NotSelf</v>
          </cell>
        </row>
        <row r="7423">
          <cell r="H7423" t="str">
            <v>NotSelf</v>
          </cell>
        </row>
        <row r="7424">
          <cell r="H7424" t="str">
            <v>NotSelf</v>
          </cell>
        </row>
        <row r="7425">
          <cell r="H7425" t="str">
            <v>NotSelf</v>
          </cell>
        </row>
        <row r="7426">
          <cell r="H7426" t="str">
            <v>NotSelf</v>
          </cell>
        </row>
        <row r="7427">
          <cell r="H7427" t="str">
            <v>NotSelf</v>
          </cell>
        </row>
        <row r="7428">
          <cell r="H7428" t="str">
            <v>NotSelf</v>
          </cell>
        </row>
        <row r="7429">
          <cell r="H7429" t="str">
            <v>NotSelf</v>
          </cell>
        </row>
        <row r="7430">
          <cell r="H7430" t="str">
            <v>NotSelf</v>
          </cell>
        </row>
        <row r="7431">
          <cell r="H7431" t="str">
            <v>NotSelf</v>
          </cell>
        </row>
        <row r="7432">
          <cell r="H7432" t="str">
            <v>NotSelf</v>
          </cell>
        </row>
        <row r="7433">
          <cell r="H7433" t="str">
            <v>NotSelf</v>
          </cell>
        </row>
        <row r="7434">
          <cell r="H7434" t="str">
            <v>NotSelf</v>
          </cell>
        </row>
        <row r="7435">
          <cell r="H7435" t="str">
            <v>NotSelf</v>
          </cell>
        </row>
        <row r="7436">
          <cell r="H7436" t="str">
            <v>NotSelf</v>
          </cell>
        </row>
        <row r="7437">
          <cell r="H7437" t="str">
            <v>NotSelf</v>
          </cell>
        </row>
        <row r="7438">
          <cell r="H7438" t="str">
            <v>NotSelf</v>
          </cell>
        </row>
        <row r="7439">
          <cell r="H7439" t="str">
            <v>NotSelf</v>
          </cell>
        </row>
        <row r="7440">
          <cell r="H7440" t="str">
            <v>NotSelf</v>
          </cell>
        </row>
        <row r="7441">
          <cell r="H7441" t="str">
            <v>NotSelf</v>
          </cell>
        </row>
        <row r="7442">
          <cell r="H7442" t="str">
            <v>NotSelf</v>
          </cell>
        </row>
        <row r="7443">
          <cell r="H7443" t="str">
            <v>NotSelf</v>
          </cell>
        </row>
        <row r="7444">
          <cell r="H7444" t="str">
            <v>NotSelf</v>
          </cell>
        </row>
        <row r="7445">
          <cell r="H7445" t="str">
            <v>NotSelf</v>
          </cell>
        </row>
        <row r="7446">
          <cell r="H7446" t="str">
            <v>NotSelf</v>
          </cell>
        </row>
        <row r="7447">
          <cell r="H7447" t="str">
            <v>NotSelf</v>
          </cell>
        </row>
        <row r="7448">
          <cell r="H7448" t="str">
            <v>NotSelf</v>
          </cell>
        </row>
        <row r="7449">
          <cell r="H7449" t="str">
            <v>NotSelf</v>
          </cell>
        </row>
        <row r="7450">
          <cell r="H7450" t="str">
            <v>NotSelf</v>
          </cell>
        </row>
        <row r="7451">
          <cell r="H7451" t="str">
            <v>NotSelf</v>
          </cell>
        </row>
        <row r="7452">
          <cell r="H7452" t="str">
            <v>NotSelf</v>
          </cell>
        </row>
        <row r="7453">
          <cell r="H7453" t="str">
            <v>NotSelf</v>
          </cell>
        </row>
        <row r="7454">
          <cell r="H7454" t="str">
            <v>NotSelf</v>
          </cell>
        </row>
        <row r="7455">
          <cell r="H7455" t="str">
            <v>NotSelf</v>
          </cell>
        </row>
        <row r="7456">
          <cell r="H7456" t="str">
            <v>NotSelf</v>
          </cell>
        </row>
        <row r="7457">
          <cell r="H7457" t="str">
            <v>NotSelf</v>
          </cell>
        </row>
        <row r="7458">
          <cell r="H7458" t="str">
            <v>NotSelf</v>
          </cell>
        </row>
        <row r="7459">
          <cell r="H7459" t="str">
            <v>NotSelf</v>
          </cell>
        </row>
        <row r="7460">
          <cell r="H7460" t="str">
            <v>NotSelf</v>
          </cell>
        </row>
        <row r="7461">
          <cell r="H7461" t="str">
            <v>NotSelf</v>
          </cell>
        </row>
        <row r="7462">
          <cell r="H7462" t="str">
            <v>NotSelf</v>
          </cell>
        </row>
        <row r="7463">
          <cell r="H7463" t="str">
            <v>NotSelf</v>
          </cell>
        </row>
        <row r="7464">
          <cell r="H7464" t="str">
            <v>NotSelf</v>
          </cell>
        </row>
        <row r="7465">
          <cell r="H7465" t="str">
            <v>NotSelf</v>
          </cell>
        </row>
        <row r="7466">
          <cell r="H7466" t="str">
            <v>NotSelf</v>
          </cell>
        </row>
        <row r="7467">
          <cell r="H7467" t="str">
            <v>NotSelf</v>
          </cell>
        </row>
        <row r="7468">
          <cell r="H7468" t="str">
            <v>NotSelf</v>
          </cell>
        </row>
        <row r="7469">
          <cell r="H7469" t="str">
            <v>NotSelf</v>
          </cell>
        </row>
        <row r="7470">
          <cell r="H7470" t="str">
            <v>NotSelf</v>
          </cell>
        </row>
        <row r="7471">
          <cell r="H7471" t="str">
            <v>NotSelf</v>
          </cell>
        </row>
        <row r="7472">
          <cell r="H7472" t="str">
            <v>NotSelf</v>
          </cell>
        </row>
        <row r="7473">
          <cell r="H7473" t="str">
            <v>NotSelf</v>
          </cell>
        </row>
        <row r="7474">
          <cell r="H7474" t="str">
            <v>NotSelf</v>
          </cell>
        </row>
        <row r="7475">
          <cell r="H7475" t="str">
            <v>NotSelf</v>
          </cell>
        </row>
        <row r="7476">
          <cell r="H7476" t="str">
            <v>NotSelf</v>
          </cell>
        </row>
        <row r="7477">
          <cell r="H7477" t="str">
            <v>NotSelf</v>
          </cell>
        </row>
        <row r="7478">
          <cell r="H7478" t="str">
            <v>NotSelf</v>
          </cell>
        </row>
        <row r="7479">
          <cell r="H7479" t="str">
            <v>NotSelf</v>
          </cell>
        </row>
        <row r="7480">
          <cell r="H7480" t="str">
            <v>NotSelf</v>
          </cell>
        </row>
        <row r="7481">
          <cell r="H7481" t="str">
            <v>NotSelf</v>
          </cell>
        </row>
        <row r="7482">
          <cell r="H7482" t="str">
            <v>NotSelf</v>
          </cell>
        </row>
        <row r="7483">
          <cell r="H7483" t="str">
            <v>NotSelf</v>
          </cell>
        </row>
        <row r="7484">
          <cell r="H7484" t="str">
            <v>NotSelf</v>
          </cell>
        </row>
        <row r="7485">
          <cell r="H7485" t="str">
            <v>NotSelf</v>
          </cell>
        </row>
        <row r="7486">
          <cell r="H7486" t="str">
            <v>NotSelf</v>
          </cell>
        </row>
        <row r="7487">
          <cell r="H7487" t="str">
            <v>NotSelf</v>
          </cell>
        </row>
        <row r="7488">
          <cell r="H7488" t="str">
            <v>NotSelf</v>
          </cell>
        </row>
        <row r="7489">
          <cell r="H7489" t="str">
            <v>NotSelf</v>
          </cell>
        </row>
        <row r="7490">
          <cell r="H7490" t="str">
            <v>NotSelf</v>
          </cell>
        </row>
        <row r="7491">
          <cell r="H7491" t="str">
            <v>NotSelf</v>
          </cell>
        </row>
        <row r="7492">
          <cell r="H7492" t="str">
            <v>NotSelf</v>
          </cell>
        </row>
        <row r="7493">
          <cell r="H7493" t="str">
            <v>NotSelf</v>
          </cell>
        </row>
        <row r="7494">
          <cell r="H7494" t="str">
            <v>NotSelf</v>
          </cell>
        </row>
        <row r="7495">
          <cell r="H7495" t="str">
            <v>NotSelf</v>
          </cell>
        </row>
        <row r="7496">
          <cell r="H7496" t="str">
            <v>NotSelf</v>
          </cell>
        </row>
        <row r="7497">
          <cell r="H7497" t="str">
            <v>NotSelf</v>
          </cell>
        </row>
        <row r="7498">
          <cell r="H7498" t="str">
            <v>NotSelf</v>
          </cell>
        </row>
        <row r="7499">
          <cell r="H7499" t="str">
            <v>NotSelf</v>
          </cell>
        </row>
        <row r="7500">
          <cell r="H7500" t="str">
            <v>NotSelf</v>
          </cell>
        </row>
        <row r="7501">
          <cell r="H7501" t="str">
            <v>NotSelf</v>
          </cell>
        </row>
        <row r="7502">
          <cell r="H7502" t="str">
            <v>NotSelf</v>
          </cell>
        </row>
        <row r="7503">
          <cell r="H7503" t="str">
            <v>NotSelf</v>
          </cell>
        </row>
        <row r="7504">
          <cell r="H7504" t="str">
            <v>NotSelf</v>
          </cell>
        </row>
        <row r="7505">
          <cell r="H7505" t="str">
            <v>NotSelf</v>
          </cell>
        </row>
        <row r="7506">
          <cell r="H7506" t="str">
            <v>NotSelf</v>
          </cell>
        </row>
        <row r="7507">
          <cell r="H7507" t="str">
            <v>NotSelf</v>
          </cell>
        </row>
        <row r="7508">
          <cell r="H7508" t="str">
            <v>NotSelf</v>
          </cell>
        </row>
        <row r="7509">
          <cell r="H7509" t="str">
            <v>NotSelf</v>
          </cell>
        </row>
        <row r="7510">
          <cell r="H7510" t="str">
            <v>NotSelf</v>
          </cell>
        </row>
        <row r="7511">
          <cell r="H7511" t="str">
            <v>NotSelf</v>
          </cell>
        </row>
        <row r="7512">
          <cell r="H7512" t="str">
            <v>NotSelf</v>
          </cell>
        </row>
        <row r="7513">
          <cell r="H7513" t="str">
            <v>NotSelf</v>
          </cell>
        </row>
        <row r="7514">
          <cell r="H7514" t="str">
            <v>NotSelf</v>
          </cell>
        </row>
        <row r="7515">
          <cell r="H7515" t="str">
            <v>NotSelf</v>
          </cell>
        </row>
        <row r="7516">
          <cell r="H7516" t="str">
            <v>NotSelf</v>
          </cell>
        </row>
        <row r="7517">
          <cell r="H7517" t="str">
            <v>NotSelf</v>
          </cell>
        </row>
        <row r="7518">
          <cell r="H7518" t="str">
            <v>NotSelf</v>
          </cell>
        </row>
        <row r="7519">
          <cell r="H7519" t="str">
            <v>NotSelf</v>
          </cell>
        </row>
        <row r="7520">
          <cell r="H7520" t="str">
            <v>NotSelf</v>
          </cell>
        </row>
        <row r="7521">
          <cell r="H7521" t="str">
            <v>NotSelf</v>
          </cell>
        </row>
        <row r="7522">
          <cell r="H7522" t="str">
            <v>NotSelf</v>
          </cell>
        </row>
        <row r="7523">
          <cell r="H7523" t="str">
            <v>NotSelf</v>
          </cell>
        </row>
        <row r="7524">
          <cell r="H7524" t="str">
            <v>NotSelf</v>
          </cell>
        </row>
        <row r="7525">
          <cell r="H7525" t="str">
            <v>NotSelf</v>
          </cell>
        </row>
        <row r="7526">
          <cell r="H7526" t="str">
            <v>NotSelf</v>
          </cell>
        </row>
        <row r="7527">
          <cell r="H7527" t="str">
            <v>NotSelf</v>
          </cell>
        </row>
        <row r="7528">
          <cell r="H7528" t="str">
            <v>NotSelf</v>
          </cell>
        </row>
        <row r="7529">
          <cell r="H7529" t="str">
            <v>NotSelf</v>
          </cell>
        </row>
        <row r="7530">
          <cell r="H7530" t="str">
            <v>NotSelf</v>
          </cell>
        </row>
        <row r="7531">
          <cell r="H7531" t="str">
            <v>NotSelf</v>
          </cell>
        </row>
        <row r="7532">
          <cell r="H7532" t="str">
            <v>NotSelf</v>
          </cell>
        </row>
        <row r="7533">
          <cell r="H7533" t="str">
            <v>NotSelf</v>
          </cell>
        </row>
        <row r="7534">
          <cell r="H7534" t="str">
            <v>NotSelf</v>
          </cell>
        </row>
        <row r="7535">
          <cell r="H7535" t="str">
            <v>NotSelf</v>
          </cell>
        </row>
        <row r="7536">
          <cell r="H7536" t="str">
            <v>NotSelf</v>
          </cell>
        </row>
        <row r="7537">
          <cell r="H7537" t="str">
            <v>NotSelf</v>
          </cell>
        </row>
        <row r="7538">
          <cell r="H7538" t="str">
            <v>NotSelf</v>
          </cell>
        </row>
        <row r="7539">
          <cell r="H7539" t="str">
            <v>NotSelf</v>
          </cell>
        </row>
        <row r="7540">
          <cell r="H7540" t="str">
            <v>NotSelf</v>
          </cell>
        </row>
        <row r="7541">
          <cell r="H7541" t="str">
            <v>NotSelf</v>
          </cell>
        </row>
        <row r="7542">
          <cell r="H7542" t="str">
            <v>NotSelf</v>
          </cell>
        </row>
        <row r="7543">
          <cell r="H7543" t="str">
            <v>NotSelf</v>
          </cell>
        </row>
        <row r="7544">
          <cell r="H7544" t="str">
            <v>NotSelf</v>
          </cell>
        </row>
        <row r="7545">
          <cell r="H7545" t="str">
            <v>NotSelf</v>
          </cell>
        </row>
        <row r="7546">
          <cell r="H7546" t="str">
            <v>NotSelf</v>
          </cell>
        </row>
        <row r="7547">
          <cell r="H7547" t="str">
            <v>NotSelf</v>
          </cell>
        </row>
        <row r="7548">
          <cell r="H7548" t="str">
            <v>NotSelf</v>
          </cell>
        </row>
        <row r="7549">
          <cell r="H7549" t="str">
            <v>NotSelf</v>
          </cell>
        </row>
        <row r="7550">
          <cell r="H7550" t="str">
            <v>NotSelf</v>
          </cell>
        </row>
        <row r="7551">
          <cell r="H7551" t="str">
            <v>NotSelf</v>
          </cell>
        </row>
        <row r="7552">
          <cell r="H7552" t="str">
            <v>NotSelf</v>
          </cell>
        </row>
        <row r="7553">
          <cell r="H7553" t="str">
            <v>NotSelf</v>
          </cell>
        </row>
        <row r="7554">
          <cell r="H7554" t="str">
            <v>NotSelf</v>
          </cell>
        </row>
        <row r="7555">
          <cell r="H7555" t="str">
            <v>NotSelf</v>
          </cell>
        </row>
        <row r="7556">
          <cell r="H7556" t="str">
            <v>NotSelf</v>
          </cell>
        </row>
        <row r="7557">
          <cell r="H7557" t="str">
            <v>NotSelf</v>
          </cell>
        </row>
        <row r="7558">
          <cell r="H7558" t="str">
            <v>NotSelf</v>
          </cell>
        </row>
        <row r="7559">
          <cell r="H7559" t="str">
            <v>NotSelf</v>
          </cell>
        </row>
        <row r="7560">
          <cell r="H7560" t="str">
            <v>NotSelf</v>
          </cell>
        </row>
        <row r="7561">
          <cell r="H7561" t="str">
            <v>NotSelf</v>
          </cell>
        </row>
        <row r="7562">
          <cell r="H7562" t="str">
            <v>NotSelf</v>
          </cell>
        </row>
        <row r="7563">
          <cell r="H7563" t="str">
            <v>NotSelf</v>
          </cell>
        </row>
        <row r="7564">
          <cell r="H7564" t="str">
            <v>NotSelf</v>
          </cell>
        </row>
        <row r="7565">
          <cell r="H7565" t="str">
            <v>NotSelf</v>
          </cell>
        </row>
        <row r="7566">
          <cell r="H7566" t="str">
            <v>NotSelf</v>
          </cell>
        </row>
        <row r="7567">
          <cell r="H7567" t="str">
            <v>NotSelf</v>
          </cell>
        </row>
        <row r="7568">
          <cell r="H7568" t="str">
            <v>NotSelf</v>
          </cell>
        </row>
        <row r="7569">
          <cell r="H7569" t="str">
            <v>NotSelf</v>
          </cell>
        </row>
        <row r="7570">
          <cell r="H7570" t="str">
            <v>NotSelf</v>
          </cell>
        </row>
        <row r="7571">
          <cell r="H7571" t="str">
            <v>NotSelf</v>
          </cell>
        </row>
        <row r="7572">
          <cell r="H7572" t="str">
            <v>NotSelf</v>
          </cell>
        </row>
        <row r="7573">
          <cell r="H7573" t="str">
            <v>NotSelf</v>
          </cell>
        </row>
        <row r="7574">
          <cell r="H7574" t="str">
            <v>NotSelf</v>
          </cell>
        </row>
        <row r="7575">
          <cell r="H7575" t="str">
            <v>NotSelf</v>
          </cell>
        </row>
        <row r="7576">
          <cell r="H7576" t="str">
            <v>NotSelf</v>
          </cell>
        </row>
        <row r="7577">
          <cell r="H7577" t="str">
            <v>NotSelf</v>
          </cell>
        </row>
        <row r="7578">
          <cell r="H7578" t="str">
            <v>NotSelf</v>
          </cell>
        </row>
        <row r="7579">
          <cell r="H7579" t="str">
            <v>NotSelf</v>
          </cell>
        </row>
        <row r="7580">
          <cell r="H7580" t="str">
            <v>NotSelf</v>
          </cell>
        </row>
        <row r="7581">
          <cell r="H7581" t="str">
            <v>NotSelf</v>
          </cell>
        </row>
        <row r="7582">
          <cell r="H7582" t="str">
            <v>NotSelf</v>
          </cell>
        </row>
        <row r="7583">
          <cell r="H7583" t="str">
            <v>NotSelf</v>
          </cell>
        </row>
        <row r="7584">
          <cell r="H7584" t="str">
            <v>NotSelf</v>
          </cell>
        </row>
        <row r="7585">
          <cell r="H7585" t="str">
            <v>NotSelf</v>
          </cell>
        </row>
        <row r="7586">
          <cell r="H7586" t="str">
            <v>NotSelf</v>
          </cell>
        </row>
        <row r="7587">
          <cell r="H7587" t="str">
            <v>NotSelf</v>
          </cell>
        </row>
        <row r="7588">
          <cell r="H7588" t="str">
            <v>NotSelf</v>
          </cell>
        </row>
        <row r="7589">
          <cell r="H7589" t="str">
            <v>NotSelf</v>
          </cell>
        </row>
        <row r="7590">
          <cell r="H7590" t="str">
            <v>NotSelf</v>
          </cell>
        </row>
        <row r="7591">
          <cell r="H7591" t="str">
            <v>NotSelf</v>
          </cell>
        </row>
        <row r="7592">
          <cell r="H7592" t="str">
            <v>NotSelf</v>
          </cell>
        </row>
        <row r="7593">
          <cell r="H7593" t="str">
            <v>NotSelf</v>
          </cell>
        </row>
        <row r="7594">
          <cell r="H7594" t="str">
            <v>NotSelf</v>
          </cell>
        </row>
        <row r="7595">
          <cell r="H7595" t="str">
            <v>NotSelf</v>
          </cell>
        </row>
        <row r="7596">
          <cell r="H7596" t="str">
            <v>NotSelf</v>
          </cell>
        </row>
        <row r="7597">
          <cell r="H7597" t="str">
            <v>NotSelf</v>
          </cell>
        </row>
        <row r="7598">
          <cell r="H7598" t="str">
            <v>NotSelf</v>
          </cell>
        </row>
        <row r="7599">
          <cell r="H7599" t="str">
            <v>NotSelf</v>
          </cell>
        </row>
        <row r="7600">
          <cell r="H7600" t="str">
            <v>NotSelf</v>
          </cell>
        </row>
        <row r="7601">
          <cell r="H7601" t="str">
            <v>NotSelf</v>
          </cell>
        </row>
        <row r="7602">
          <cell r="H7602" t="str">
            <v>NotSelf</v>
          </cell>
        </row>
        <row r="7603">
          <cell r="H7603" t="str">
            <v>NotSelf</v>
          </cell>
        </row>
        <row r="7604">
          <cell r="H7604" t="str">
            <v>NotSelf</v>
          </cell>
        </row>
        <row r="7605">
          <cell r="H7605" t="str">
            <v>NotSelf</v>
          </cell>
        </row>
        <row r="7606">
          <cell r="H7606" t="str">
            <v>NotSelf</v>
          </cell>
        </row>
        <row r="7607">
          <cell r="H7607" t="str">
            <v>NotSelf</v>
          </cell>
        </row>
        <row r="7608">
          <cell r="H7608" t="str">
            <v>NotSelf</v>
          </cell>
        </row>
        <row r="7609">
          <cell r="H7609" t="str">
            <v>NotSelf</v>
          </cell>
        </row>
        <row r="7610">
          <cell r="H7610" t="str">
            <v>NotSelf</v>
          </cell>
        </row>
        <row r="7611">
          <cell r="H7611" t="str">
            <v>NotSelf</v>
          </cell>
        </row>
        <row r="7612">
          <cell r="H7612" t="str">
            <v>NotSelf</v>
          </cell>
        </row>
        <row r="7613">
          <cell r="H7613" t="str">
            <v>NotSelf</v>
          </cell>
        </row>
        <row r="7614">
          <cell r="H7614" t="str">
            <v>NotSelf</v>
          </cell>
        </row>
        <row r="7615">
          <cell r="H7615" t="str">
            <v>NotSelf</v>
          </cell>
        </row>
        <row r="7616">
          <cell r="H7616" t="str">
            <v>NotSelf</v>
          </cell>
        </row>
        <row r="7617">
          <cell r="H7617" t="str">
            <v>NotSelf</v>
          </cell>
        </row>
        <row r="7618">
          <cell r="H7618" t="str">
            <v>NotSelf</v>
          </cell>
        </row>
        <row r="7619">
          <cell r="H7619" t="str">
            <v>NotSelf</v>
          </cell>
        </row>
        <row r="7620">
          <cell r="H7620" t="str">
            <v>NotSelf</v>
          </cell>
        </row>
        <row r="7621">
          <cell r="H7621" t="str">
            <v>NotSelf</v>
          </cell>
        </row>
        <row r="7622">
          <cell r="H7622" t="str">
            <v>NotSelf</v>
          </cell>
        </row>
        <row r="7623">
          <cell r="H7623" t="str">
            <v>NotSelf</v>
          </cell>
        </row>
        <row r="7624">
          <cell r="H7624" t="str">
            <v>NotSelf</v>
          </cell>
        </row>
        <row r="7625">
          <cell r="H7625" t="str">
            <v>NotSelf</v>
          </cell>
        </row>
        <row r="7626">
          <cell r="H7626" t="str">
            <v>NotSelf</v>
          </cell>
        </row>
        <row r="7627">
          <cell r="H7627" t="str">
            <v>NotSelf</v>
          </cell>
        </row>
        <row r="7628">
          <cell r="H7628" t="str">
            <v>NotSelf</v>
          </cell>
        </row>
        <row r="7629">
          <cell r="H7629" t="str">
            <v>NotSelf</v>
          </cell>
        </row>
        <row r="7630">
          <cell r="H7630" t="str">
            <v>NotSelf</v>
          </cell>
        </row>
        <row r="7631">
          <cell r="H7631" t="str">
            <v>NotSelf</v>
          </cell>
        </row>
        <row r="7632">
          <cell r="H7632" t="str">
            <v>NotSelf</v>
          </cell>
        </row>
        <row r="7633">
          <cell r="H7633" t="str">
            <v>NotSelf</v>
          </cell>
        </row>
        <row r="7634">
          <cell r="H7634" t="str">
            <v>NotSelf</v>
          </cell>
        </row>
        <row r="7635">
          <cell r="H7635" t="str">
            <v>NotSelf</v>
          </cell>
        </row>
        <row r="7636">
          <cell r="H7636" t="str">
            <v>NotSelf</v>
          </cell>
        </row>
        <row r="7637">
          <cell r="H7637" t="str">
            <v>NotSelf</v>
          </cell>
        </row>
        <row r="7638">
          <cell r="H7638" t="str">
            <v>NotSelf</v>
          </cell>
        </row>
        <row r="7639">
          <cell r="H7639" t="str">
            <v>NotSelf</v>
          </cell>
        </row>
        <row r="7640">
          <cell r="H7640" t="str">
            <v>NotSelf</v>
          </cell>
        </row>
        <row r="7641">
          <cell r="H7641" t="str">
            <v>NotSelf</v>
          </cell>
        </row>
        <row r="7642">
          <cell r="H7642" t="str">
            <v>NotSelf</v>
          </cell>
        </row>
        <row r="7643">
          <cell r="H7643" t="str">
            <v>NotSelf</v>
          </cell>
        </row>
        <row r="7644">
          <cell r="H7644" t="str">
            <v>NotSelf</v>
          </cell>
        </row>
        <row r="7645">
          <cell r="H7645" t="str">
            <v>NotSelf</v>
          </cell>
        </row>
        <row r="7646">
          <cell r="H7646" t="str">
            <v>NotSelf</v>
          </cell>
        </row>
        <row r="7647">
          <cell r="H7647" t="str">
            <v>NotSelf</v>
          </cell>
        </row>
        <row r="7648">
          <cell r="H7648" t="str">
            <v>NotSelf</v>
          </cell>
        </row>
        <row r="7649">
          <cell r="H7649" t="str">
            <v>NotSelf</v>
          </cell>
        </row>
        <row r="7650">
          <cell r="H7650" t="str">
            <v>NotSelf</v>
          </cell>
        </row>
        <row r="7651">
          <cell r="H7651" t="str">
            <v>NotSelf</v>
          </cell>
        </row>
        <row r="7652">
          <cell r="H7652" t="str">
            <v>NotSelf</v>
          </cell>
        </row>
        <row r="7653">
          <cell r="H7653" t="str">
            <v>NotSelf</v>
          </cell>
        </row>
        <row r="7654">
          <cell r="H7654" t="str">
            <v>NotSelf</v>
          </cell>
        </row>
        <row r="7655">
          <cell r="H7655" t="str">
            <v>NotSelf</v>
          </cell>
        </row>
        <row r="7656">
          <cell r="H7656" t="str">
            <v>NotSelf</v>
          </cell>
        </row>
        <row r="7657">
          <cell r="H7657" t="str">
            <v>NotSelf</v>
          </cell>
        </row>
        <row r="7658">
          <cell r="H7658" t="str">
            <v>NotSelf</v>
          </cell>
        </row>
        <row r="7659">
          <cell r="H7659" t="str">
            <v>NotSelf</v>
          </cell>
        </row>
        <row r="7660">
          <cell r="H7660" t="str">
            <v>NotSelf</v>
          </cell>
        </row>
        <row r="7661">
          <cell r="H7661" t="str">
            <v>NotSelf</v>
          </cell>
        </row>
        <row r="7662">
          <cell r="H7662" t="str">
            <v>NotSelf</v>
          </cell>
        </row>
        <row r="7663">
          <cell r="H7663" t="str">
            <v>NotSelf</v>
          </cell>
        </row>
        <row r="7664">
          <cell r="H7664" t="str">
            <v>NotSelf</v>
          </cell>
        </row>
        <row r="7665">
          <cell r="H7665" t="str">
            <v>NotSelf</v>
          </cell>
        </row>
        <row r="7666">
          <cell r="H7666" t="str">
            <v>NotSelf</v>
          </cell>
        </row>
        <row r="7667">
          <cell r="H7667" t="str">
            <v>NotSelf</v>
          </cell>
        </row>
        <row r="7668">
          <cell r="H7668" t="str">
            <v>NotSelf</v>
          </cell>
        </row>
        <row r="7669">
          <cell r="H7669" t="str">
            <v>NotSelf</v>
          </cell>
        </row>
        <row r="7670">
          <cell r="H7670" t="str">
            <v>NotSelf</v>
          </cell>
        </row>
        <row r="7671">
          <cell r="H7671" t="str">
            <v>NotSelf</v>
          </cell>
        </row>
        <row r="7672">
          <cell r="H7672" t="str">
            <v>NotSelf</v>
          </cell>
        </row>
        <row r="7673">
          <cell r="H7673" t="str">
            <v>NotSelf</v>
          </cell>
        </row>
        <row r="7674">
          <cell r="H7674" t="str">
            <v>NotSelf</v>
          </cell>
        </row>
        <row r="7675">
          <cell r="H7675" t="str">
            <v>NotSelf</v>
          </cell>
        </row>
        <row r="7676">
          <cell r="H7676" t="str">
            <v>NotSelf</v>
          </cell>
        </row>
        <row r="7677">
          <cell r="H7677" t="str">
            <v>NotSelf</v>
          </cell>
        </row>
        <row r="7678">
          <cell r="H7678" t="str">
            <v>NotSelf</v>
          </cell>
        </row>
        <row r="7679">
          <cell r="H7679" t="str">
            <v>NotSelf</v>
          </cell>
        </row>
        <row r="7680">
          <cell r="H7680" t="str">
            <v>NotSelf</v>
          </cell>
        </row>
        <row r="7681">
          <cell r="H7681" t="str">
            <v>NotSelf</v>
          </cell>
        </row>
        <row r="7682">
          <cell r="H7682" t="str">
            <v>NotSelf</v>
          </cell>
        </row>
        <row r="7683">
          <cell r="H7683" t="str">
            <v>NotSelf</v>
          </cell>
        </row>
        <row r="7684">
          <cell r="H7684" t="str">
            <v>NotSelf</v>
          </cell>
        </row>
        <row r="7685">
          <cell r="H7685" t="str">
            <v>NotSelf</v>
          </cell>
        </row>
        <row r="7686">
          <cell r="H7686" t="str">
            <v>NotSelf</v>
          </cell>
        </row>
        <row r="7687">
          <cell r="H7687" t="str">
            <v>NotSelf</v>
          </cell>
        </row>
        <row r="7688">
          <cell r="H7688" t="str">
            <v>NotSelf</v>
          </cell>
        </row>
        <row r="7689">
          <cell r="H7689" t="str">
            <v>NotSelf</v>
          </cell>
        </row>
        <row r="7690">
          <cell r="H7690" t="str">
            <v>NotSelf</v>
          </cell>
        </row>
        <row r="7691">
          <cell r="H7691" t="str">
            <v>NotSelf</v>
          </cell>
        </row>
        <row r="7692">
          <cell r="H7692" t="str">
            <v>NotSelf</v>
          </cell>
        </row>
        <row r="7693">
          <cell r="H7693" t="str">
            <v>NotSelf</v>
          </cell>
        </row>
        <row r="7694">
          <cell r="H7694" t="str">
            <v>NotSelf</v>
          </cell>
        </row>
        <row r="7695">
          <cell r="H7695" t="str">
            <v>NotSelf</v>
          </cell>
        </row>
        <row r="7696">
          <cell r="H7696" t="str">
            <v>NotSelf</v>
          </cell>
        </row>
        <row r="7697">
          <cell r="H7697" t="str">
            <v>NotSelf</v>
          </cell>
        </row>
        <row r="7698">
          <cell r="H7698" t="str">
            <v>NotSelf</v>
          </cell>
        </row>
        <row r="7699">
          <cell r="H7699" t="str">
            <v>NotSelf</v>
          </cell>
        </row>
        <row r="7700">
          <cell r="H7700" t="str">
            <v>NotSelf</v>
          </cell>
        </row>
        <row r="7701">
          <cell r="H7701" t="str">
            <v>NotSelf</v>
          </cell>
        </row>
        <row r="7702">
          <cell r="H7702" t="str">
            <v>NotSelf</v>
          </cell>
        </row>
        <row r="7703">
          <cell r="H7703" t="str">
            <v>NotSelf</v>
          </cell>
        </row>
        <row r="7704">
          <cell r="H7704" t="str">
            <v>NotSelf</v>
          </cell>
        </row>
        <row r="7705">
          <cell r="H7705" t="str">
            <v>NotSelf</v>
          </cell>
        </row>
        <row r="7706">
          <cell r="H7706" t="str">
            <v>NotSelf</v>
          </cell>
        </row>
        <row r="7707">
          <cell r="H7707" t="str">
            <v>NotSelf</v>
          </cell>
        </row>
        <row r="7708">
          <cell r="H7708" t="str">
            <v>NotSelf</v>
          </cell>
        </row>
        <row r="7709">
          <cell r="H7709" t="str">
            <v>NotSelf</v>
          </cell>
        </row>
        <row r="7710">
          <cell r="H7710" t="str">
            <v>NotSelf</v>
          </cell>
        </row>
        <row r="7711">
          <cell r="H7711" t="str">
            <v>NotSelf</v>
          </cell>
        </row>
        <row r="7712">
          <cell r="H7712" t="str">
            <v>NotSelf</v>
          </cell>
        </row>
        <row r="7713">
          <cell r="H7713" t="str">
            <v>NotSelf</v>
          </cell>
        </row>
        <row r="7714">
          <cell r="H7714" t="str">
            <v>NotSelf</v>
          </cell>
        </row>
        <row r="7715">
          <cell r="H7715" t="str">
            <v>NotSelf</v>
          </cell>
        </row>
        <row r="7716">
          <cell r="H7716" t="str">
            <v>NotSelf</v>
          </cell>
        </row>
        <row r="7717">
          <cell r="H7717" t="str">
            <v>NotSelf</v>
          </cell>
        </row>
        <row r="7718">
          <cell r="H7718" t="str">
            <v>NotSelf</v>
          </cell>
        </row>
        <row r="7719">
          <cell r="H7719" t="str">
            <v>NotSelf</v>
          </cell>
        </row>
        <row r="7720">
          <cell r="H7720" t="str">
            <v>NotSelf</v>
          </cell>
        </row>
        <row r="7721">
          <cell r="H7721" t="str">
            <v>NotSelf</v>
          </cell>
        </row>
        <row r="7722">
          <cell r="H7722" t="str">
            <v>NotSelf</v>
          </cell>
        </row>
        <row r="7723">
          <cell r="H7723" t="str">
            <v>NotSelf</v>
          </cell>
        </row>
        <row r="7724">
          <cell r="H7724" t="str">
            <v>NotSelf</v>
          </cell>
        </row>
        <row r="7725">
          <cell r="H7725" t="str">
            <v>NotSelf</v>
          </cell>
        </row>
        <row r="7726">
          <cell r="H7726" t="str">
            <v>NotSelf</v>
          </cell>
        </row>
        <row r="7727">
          <cell r="H7727" t="str">
            <v>NotSelf</v>
          </cell>
        </row>
        <row r="7728">
          <cell r="H7728" t="str">
            <v>NotSelf</v>
          </cell>
        </row>
        <row r="7729">
          <cell r="H7729" t="str">
            <v>NotSelf</v>
          </cell>
        </row>
        <row r="7730">
          <cell r="H7730" t="str">
            <v>NotSelf</v>
          </cell>
        </row>
        <row r="7731">
          <cell r="H7731" t="str">
            <v>NotSelf</v>
          </cell>
        </row>
        <row r="7732">
          <cell r="H7732" t="str">
            <v>NotSelf</v>
          </cell>
        </row>
        <row r="7733">
          <cell r="H7733" t="str">
            <v>NotSelf</v>
          </cell>
        </row>
        <row r="7734">
          <cell r="H7734" t="str">
            <v>NotSelf</v>
          </cell>
        </row>
        <row r="7735">
          <cell r="H7735" t="str">
            <v>NotSelf</v>
          </cell>
        </row>
        <row r="7736">
          <cell r="H7736" t="str">
            <v>NotSelf</v>
          </cell>
        </row>
        <row r="7737">
          <cell r="H7737" t="str">
            <v>NotSelf</v>
          </cell>
        </row>
        <row r="7738">
          <cell r="H7738" t="str">
            <v>NotSelf</v>
          </cell>
        </row>
        <row r="7739">
          <cell r="H7739" t="str">
            <v>NotSelf</v>
          </cell>
        </row>
        <row r="7740">
          <cell r="H7740" t="str">
            <v>NotSelf</v>
          </cell>
        </row>
        <row r="7741">
          <cell r="H7741" t="str">
            <v>NotSelf</v>
          </cell>
        </row>
        <row r="7742">
          <cell r="H7742" t="str">
            <v>NotSelf</v>
          </cell>
        </row>
        <row r="7743">
          <cell r="H7743" t="str">
            <v>NotSelf</v>
          </cell>
        </row>
        <row r="7744">
          <cell r="H7744" t="str">
            <v>NotSelf</v>
          </cell>
        </row>
        <row r="7745">
          <cell r="H7745" t="str">
            <v>NotSelf</v>
          </cell>
        </row>
        <row r="7746">
          <cell r="H7746" t="str">
            <v>NotSelf</v>
          </cell>
        </row>
        <row r="7747">
          <cell r="H7747" t="str">
            <v>NotSelf</v>
          </cell>
        </row>
        <row r="7748">
          <cell r="H7748" t="str">
            <v>NotSelf</v>
          </cell>
        </row>
        <row r="7749">
          <cell r="H7749" t="str">
            <v>NotSelf</v>
          </cell>
        </row>
        <row r="7750">
          <cell r="H7750" t="str">
            <v>NotSelf</v>
          </cell>
        </row>
        <row r="7751">
          <cell r="H7751" t="str">
            <v>NotSelf</v>
          </cell>
        </row>
        <row r="7752">
          <cell r="H7752" t="str">
            <v>NotSelf</v>
          </cell>
        </row>
        <row r="7753">
          <cell r="H7753" t="str">
            <v>NotSelf</v>
          </cell>
        </row>
        <row r="7754">
          <cell r="H7754" t="str">
            <v>NotSelf</v>
          </cell>
        </row>
        <row r="7755">
          <cell r="H7755" t="str">
            <v>NotSelf</v>
          </cell>
        </row>
        <row r="7756">
          <cell r="H7756" t="str">
            <v>NotSelf</v>
          </cell>
        </row>
        <row r="7757">
          <cell r="H7757" t="str">
            <v>NotSelf</v>
          </cell>
        </row>
        <row r="7758">
          <cell r="H7758" t="str">
            <v>NotSelf</v>
          </cell>
        </row>
        <row r="7759">
          <cell r="H7759" t="str">
            <v>NotSelf</v>
          </cell>
        </row>
        <row r="7760">
          <cell r="H7760" t="str">
            <v>NotSelf</v>
          </cell>
        </row>
        <row r="7761">
          <cell r="H7761" t="str">
            <v>NotSelf</v>
          </cell>
        </row>
        <row r="7762">
          <cell r="H7762" t="str">
            <v>NotSelf</v>
          </cell>
        </row>
        <row r="7763">
          <cell r="H7763" t="str">
            <v>NotSelf</v>
          </cell>
        </row>
        <row r="7764">
          <cell r="H7764" t="str">
            <v>NotSelf</v>
          </cell>
        </row>
        <row r="7765">
          <cell r="H7765" t="str">
            <v>NotSelf</v>
          </cell>
        </row>
        <row r="7766">
          <cell r="H7766" t="str">
            <v>NotSelf</v>
          </cell>
        </row>
        <row r="7767">
          <cell r="H7767" t="str">
            <v>NotSelf</v>
          </cell>
        </row>
        <row r="7768">
          <cell r="H7768" t="str">
            <v>NotSelf</v>
          </cell>
        </row>
        <row r="7769">
          <cell r="H7769" t="str">
            <v>NotSelf</v>
          </cell>
        </row>
        <row r="7770">
          <cell r="H7770" t="str">
            <v>NotSelf</v>
          </cell>
        </row>
        <row r="7771">
          <cell r="H7771" t="str">
            <v>NotSelf</v>
          </cell>
        </row>
        <row r="7772">
          <cell r="H7772" t="str">
            <v>NotSelf</v>
          </cell>
        </row>
        <row r="7773">
          <cell r="H7773" t="str">
            <v>NotSelf</v>
          </cell>
        </row>
        <row r="7774">
          <cell r="H7774" t="str">
            <v>NotSelf</v>
          </cell>
        </row>
        <row r="7775">
          <cell r="H7775" t="str">
            <v>NotSelf</v>
          </cell>
        </row>
        <row r="7776">
          <cell r="H7776" t="str">
            <v>NotSelf</v>
          </cell>
        </row>
        <row r="7777">
          <cell r="H7777" t="str">
            <v>NotSelf</v>
          </cell>
        </row>
        <row r="7778">
          <cell r="H7778" t="str">
            <v>NotSelf</v>
          </cell>
        </row>
        <row r="7779">
          <cell r="H7779" t="str">
            <v>NotSelf</v>
          </cell>
        </row>
        <row r="7780">
          <cell r="H7780" t="str">
            <v>NotSelf</v>
          </cell>
        </row>
        <row r="7781">
          <cell r="H7781" t="str">
            <v>NotSelf</v>
          </cell>
        </row>
        <row r="7782">
          <cell r="H7782" t="str">
            <v>NotSelf</v>
          </cell>
        </row>
        <row r="7783">
          <cell r="H7783" t="str">
            <v>NotSelf</v>
          </cell>
        </row>
        <row r="7784">
          <cell r="H7784" t="str">
            <v>NotSelf</v>
          </cell>
        </row>
        <row r="7785">
          <cell r="H7785" t="str">
            <v>NotSelf</v>
          </cell>
        </row>
        <row r="7786">
          <cell r="H7786" t="str">
            <v>NotSelf</v>
          </cell>
        </row>
        <row r="7787">
          <cell r="H7787" t="str">
            <v>NotSelf</v>
          </cell>
        </row>
        <row r="7788">
          <cell r="H7788" t="str">
            <v>NotSelf</v>
          </cell>
        </row>
        <row r="7789">
          <cell r="H7789" t="str">
            <v>NotSelf</v>
          </cell>
        </row>
        <row r="7790">
          <cell r="H7790" t="str">
            <v>NotSelf</v>
          </cell>
        </row>
        <row r="7791">
          <cell r="H7791" t="str">
            <v>NotSelf</v>
          </cell>
        </row>
        <row r="7792">
          <cell r="H7792" t="str">
            <v>NotSelf</v>
          </cell>
        </row>
        <row r="7793">
          <cell r="H7793" t="str">
            <v>NotSelf</v>
          </cell>
        </row>
        <row r="7794">
          <cell r="H7794" t="str">
            <v>NotSelf</v>
          </cell>
        </row>
        <row r="7795">
          <cell r="H7795" t="str">
            <v>NotSelf</v>
          </cell>
        </row>
        <row r="7796">
          <cell r="H7796" t="str">
            <v>NotSelf</v>
          </cell>
        </row>
        <row r="7797">
          <cell r="H7797" t="str">
            <v>NotSelf</v>
          </cell>
        </row>
        <row r="7798">
          <cell r="H7798" t="str">
            <v>NotSelf</v>
          </cell>
        </row>
        <row r="7799">
          <cell r="H7799" t="str">
            <v>NotSelf</v>
          </cell>
        </row>
        <row r="7800">
          <cell r="H7800" t="str">
            <v>NotSelf</v>
          </cell>
        </row>
        <row r="7801">
          <cell r="H7801" t="str">
            <v>NotSelf</v>
          </cell>
        </row>
        <row r="7802">
          <cell r="H7802" t="str">
            <v>NotSelf</v>
          </cell>
        </row>
        <row r="7803">
          <cell r="H7803" t="str">
            <v>NotSelf</v>
          </cell>
        </row>
        <row r="7804">
          <cell r="H7804" t="str">
            <v>NotSelf</v>
          </cell>
        </row>
        <row r="7805">
          <cell r="H7805" t="str">
            <v>NotSelf</v>
          </cell>
        </row>
        <row r="7806">
          <cell r="H7806" t="str">
            <v>NotSelf</v>
          </cell>
        </row>
        <row r="7807">
          <cell r="H7807" t="str">
            <v>NotSelf</v>
          </cell>
        </row>
        <row r="7808">
          <cell r="H7808" t="str">
            <v>NotSelf</v>
          </cell>
        </row>
        <row r="7809">
          <cell r="H7809" t="str">
            <v>NotSelf</v>
          </cell>
        </row>
        <row r="7810">
          <cell r="H7810" t="str">
            <v>NotSelf</v>
          </cell>
        </row>
        <row r="7811">
          <cell r="H7811" t="str">
            <v>NotSelf</v>
          </cell>
        </row>
        <row r="7812">
          <cell r="H7812" t="str">
            <v>NotSelf</v>
          </cell>
        </row>
        <row r="7813">
          <cell r="H7813" t="str">
            <v>NotSelf</v>
          </cell>
        </row>
        <row r="7814">
          <cell r="H7814" t="str">
            <v>NotSelf</v>
          </cell>
        </row>
        <row r="7815">
          <cell r="H7815" t="str">
            <v>NotSelf</v>
          </cell>
        </row>
        <row r="7816">
          <cell r="H7816" t="str">
            <v>NotSelf</v>
          </cell>
        </row>
        <row r="7817">
          <cell r="H7817" t="str">
            <v>NotSelf</v>
          </cell>
        </row>
        <row r="7818">
          <cell r="H7818" t="str">
            <v>NotSelf</v>
          </cell>
        </row>
        <row r="7819">
          <cell r="H7819" t="str">
            <v>NotSelf</v>
          </cell>
        </row>
        <row r="7820">
          <cell r="H7820" t="str">
            <v>NotSelf</v>
          </cell>
        </row>
        <row r="7821">
          <cell r="H7821" t="str">
            <v>NotSelf</v>
          </cell>
        </row>
        <row r="7822">
          <cell r="H7822" t="str">
            <v>NotSelf</v>
          </cell>
        </row>
        <row r="7823">
          <cell r="H7823" t="str">
            <v>NotSelf</v>
          </cell>
        </row>
        <row r="7824">
          <cell r="H7824" t="str">
            <v>NotSelf</v>
          </cell>
        </row>
        <row r="7825">
          <cell r="H7825" t="str">
            <v>NotSelf</v>
          </cell>
        </row>
        <row r="7826">
          <cell r="H7826" t="str">
            <v>NotSelf</v>
          </cell>
        </row>
        <row r="7827">
          <cell r="H7827" t="str">
            <v>NotSelf</v>
          </cell>
        </row>
        <row r="7828">
          <cell r="H7828" t="str">
            <v>NotSelf</v>
          </cell>
        </row>
        <row r="7829">
          <cell r="H7829" t="str">
            <v>NotSelf</v>
          </cell>
        </row>
        <row r="7830">
          <cell r="H7830" t="str">
            <v>NotSelf</v>
          </cell>
        </row>
        <row r="7831">
          <cell r="H7831" t="str">
            <v>NotSelf</v>
          </cell>
        </row>
        <row r="7832">
          <cell r="H7832" t="str">
            <v>NotSelf</v>
          </cell>
        </row>
        <row r="7833">
          <cell r="H7833" t="str">
            <v>NotSelf</v>
          </cell>
        </row>
        <row r="7834">
          <cell r="H7834" t="str">
            <v>NotSelf</v>
          </cell>
        </row>
        <row r="7835">
          <cell r="H7835" t="str">
            <v>NotSelf</v>
          </cell>
        </row>
        <row r="7836">
          <cell r="H7836" t="str">
            <v>NotSelf</v>
          </cell>
        </row>
        <row r="7837">
          <cell r="H7837" t="str">
            <v>NotSelf</v>
          </cell>
        </row>
        <row r="7838">
          <cell r="H7838" t="str">
            <v>NotSelf</v>
          </cell>
        </row>
        <row r="7839">
          <cell r="H7839" t="str">
            <v>NotSelf</v>
          </cell>
        </row>
        <row r="7840">
          <cell r="H7840" t="str">
            <v>NotSelf</v>
          </cell>
        </row>
        <row r="7841">
          <cell r="H7841" t="str">
            <v>NotSelf</v>
          </cell>
        </row>
        <row r="7842">
          <cell r="H7842" t="str">
            <v>NotSelf</v>
          </cell>
        </row>
        <row r="7843">
          <cell r="H7843" t="str">
            <v>NotSelf</v>
          </cell>
        </row>
        <row r="7844">
          <cell r="H7844" t="str">
            <v>NotSelf</v>
          </cell>
        </row>
        <row r="7845">
          <cell r="H7845" t="str">
            <v>NotSelf</v>
          </cell>
        </row>
        <row r="7846">
          <cell r="H7846" t="str">
            <v>NotSelf</v>
          </cell>
        </row>
        <row r="7847">
          <cell r="H7847" t="str">
            <v>NotSelf</v>
          </cell>
        </row>
        <row r="7848">
          <cell r="H7848" t="str">
            <v>NotSelf</v>
          </cell>
        </row>
        <row r="7849">
          <cell r="H7849" t="str">
            <v>NotSelf</v>
          </cell>
        </row>
        <row r="7850">
          <cell r="H7850" t="str">
            <v>NotSelf</v>
          </cell>
        </row>
        <row r="7851">
          <cell r="H7851" t="str">
            <v>NotSelf</v>
          </cell>
        </row>
        <row r="7852">
          <cell r="H7852" t="str">
            <v>NotSelf</v>
          </cell>
        </row>
        <row r="7853">
          <cell r="H7853" t="str">
            <v>NotSelf</v>
          </cell>
        </row>
        <row r="7854">
          <cell r="H7854" t="str">
            <v>NotSelf</v>
          </cell>
        </row>
        <row r="7855">
          <cell r="H7855" t="str">
            <v>NotSelf</v>
          </cell>
        </row>
        <row r="7856">
          <cell r="H7856" t="str">
            <v>NotSelf</v>
          </cell>
        </row>
        <row r="7857">
          <cell r="H7857" t="str">
            <v>NotSelf</v>
          </cell>
        </row>
        <row r="7858">
          <cell r="H7858" t="str">
            <v>NotSelf</v>
          </cell>
        </row>
        <row r="7859">
          <cell r="H7859" t="str">
            <v>NotSelf</v>
          </cell>
        </row>
        <row r="7860">
          <cell r="H7860" t="str">
            <v>NotSelf</v>
          </cell>
        </row>
        <row r="7861">
          <cell r="H7861" t="str">
            <v>NotSelf</v>
          </cell>
        </row>
        <row r="7862">
          <cell r="H7862" t="str">
            <v>NotSelf</v>
          </cell>
        </row>
        <row r="7863">
          <cell r="H7863" t="str">
            <v>NotSelf</v>
          </cell>
        </row>
        <row r="7864">
          <cell r="H7864" t="str">
            <v>NotSelf</v>
          </cell>
        </row>
        <row r="7865">
          <cell r="H7865" t="str">
            <v>NotSelf</v>
          </cell>
        </row>
        <row r="7866">
          <cell r="H7866" t="str">
            <v>NotSelf</v>
          </cell>
        </row>
        <row r="7867">
          <cell r="H7867" t="str">
            <v>NotSelf</v>
          </cell>
        </row>
        <row r="7868">
          <cell r="H7868" t="str">
            <v>NotSelf</v>
          </cell>
        </row>
        <row r="7869">
          <cell r="H7869" t="str">
            <v>NotSelf</v>
          </cell>
        </row>
        <row r="7870">
          <cell r="H7870" t="str">
            <v>NotSelf</v>
          </cell>
        </row>
        <row r="7871">
          <cell r="H7871" t="str">
            <v>NotSelf</v>
          </cell>
        </row>
        <row r="7872">
          <cell r="H7872" t="str">
            <v>NotSelf</v>
          </cell>
        </row>
        <row r="7873">
          <cell r="H7873" t="str">
            <v>NotSelf</v>
          </cell>
        </row>
        <row r="7874">
          <cell r="H7874" t="str">
            <v>NotSelf</v>
          </cell>
        </row>
        <row r="7875">
          <cell r="H7875" t="str">
            <v>NotSelf</v>
          </cell>
        </row>
        <row r="7876">
          <cell r="H7876" t="str">
            <v>NotSelf</v>
          </cell>
        </row>
        <row r="7877">
          <cell r="H7877" t="str">
            <v>NotSelf</v>
          </cell>
        </row>
        <row r="7878">
          <cell r="H7878" t="str">
            <v>NotSelf</v>
          </cell>
        </row>
        <row r="7879">
          <cell r="H7879" t="str">
            <v>NotSelf</v>
          </cell>
        </row>
        <row r="7880">
          <cell r="H7880" t="str">
            <v>NotSelf</v>
          </cell>
        </row>
        <row r="7881">
          <cell r="H7881" t="str">
            <v>NotSelf</v>
          </cell>
        </row>
        <row r="7882">
          <cell r="H7882" t="str">
            <v>NotSelf</v>
          </cell>
        </row>
        <row r="7883">
          <cell r="H7883" t="str">
            <v>NotSelf</v>
          </cell>
        </row>
        <row r="7884">
          <cell r="H7884" t="str">
            <v>NotSelf</v>
          </cell>
        </row>
        <row r="7885">
          <cell r="H7885" t="str">
            <v>NotSelf</v>
          </cell>
        </row>
        <row r="7886">
          <cell r="H7886" t="str">
            <v>NotSelf</v>
          </cell>
        </row>
        <row r="7887">
          <cell r="H7887" t="str">
            <v>NotSelf</v>
          </cell>
        </row>
        <row r="7888">
          <cell r="H7888" t="str">
            <v>NotSelf</v>
          </cell>
        </row>
        <row r="7889">
          <cell r="H7889" t="str">
            <v>NotSelf</v>
          </cell>
        </row>
        <row r="7890">
          <cell r="H7890" t="str">
            <v>NotSelf</v>
          </cell>
        </row>
        <row r="7891">
          <cell r="H7891" t="str">
            <v>NotSelf</v>
          </cell>
        </row>
        <row r="7892">
          <cell r="H7892" t="str">
            <v>NotSelf</v>
          </cell>
        </row>
        <row r="7893">
          <cell r="H7893" t="str">
            <v>NotSelf</v>
          </cell>
        </row>
        <row r="7894">
          <cell r="H7894" t="str">
            <v>NotSelf</v>
          </cell>
        </row>
        <row r="7895">
          <cell r="H7895" t="str">
            <v>NotSelf</v>
          </cell>
        </row>
        <row r="7896">
          <cell r="H7896" t="str">
            <v>NotSelf</v>
          </cell>
        </row>
        <row r="7897">
          <cell r="H7897" t="str">
            <v>NotSelf</v>
          </cell>
        </row>
        <row r="7898">
          <cell r="H7898" t="str">
            <v>NotSelf</v>
          </cell>
        </row>
        <row r="7899">
          <cell r="H7899" t="str">
            <v>NotSelf</v>
          </cell>
        </row>
        <row r="7900">
          <cell r="H7900" t="str">
            <v>NotSelf</v>
          </cell>
        </row>
        <row r="7901">
          <cell r="H7901" t="str">
            <v>NotSelf</v>
          </cell>
        </row>
        <row r="7902">
          <cell r="H7902" t="str">
            <v>NotSelf</v>
          </cell>
        </row>
        <row r="7903">
          <cell r="H7903" t="str">
            <v>NotSelf</v>
          </cell>
        </row>
        <row r="7904">
          <cell r="H7904" t="str">
            <v>NotSelf</v>
          </cell>
        </row>
        <row r="7905">
          <cell r="H7905" t="str">
            <v>NotSelf</v>
          </cell>
        </row>
        <row r="7906">
          <cell r="H7906" t="str">
            <v>NotSelf</v>
          </cell>
        </row>
        <row r="7907">
          <cell r="H7907" t="str">
            <v>NotSelf</v>
          </cell>
        </row>
        <row r="7908">
          <cell r="H7908" t="str">
            <v>NotSelf</v>
          </cell>
        </row>
        <row r="7909">
          <cell r="H7909" t="str">
            <v>NotSelf</v>
          </cell>
        </row>
        <row r="7910">
          <cell r="H7910" t="str">
            <v>NotSelf</v>
          </cell>
        </row>
        <row r="7911">
          <cell r="H7911" t="str">
            <v>NotSelf</v>
          </cell>
        </row>
        <row r="7912">
          <cell r="H7912" t="str">
            <v>NotSelf</v>
          </cell>
        </row>
        <row r="7913">
          <cell r="H7913" t="str">
            <v>NotSelf</v>
          </cell>
        </row>
        <row r="7914">
          <cell r="H7914" t="str">
            <v>NotSelf</v>
          </cell>
        </row>
        <row r="7915">
          <cell r="H7915" t="str">
            <v>NotSelf</v>
          </cell>
        </row>
        <row r="7916">
          <cell r="H7916" t="str">
            <v>NotSelf</v>
          </cell>
        </row>
        <row r="7917">
          <cell r="H7917" t="str">
            <v>NotSelf</v>
          </cell>
        </row>
        <row r="7918">
          <cell r="H7918" t="str">
            <v>NotSelf</v>
          </cell>
        </row>
        <row r="7919">
          <cell r="H7919" t="str">
            <v>NotSelf</v>
          </cell>
        </row>
        <row r="7920">
          <cell r="H7920" t="str">
            <v>NotSelf</v>
          </cell>
        </row>
        <row r="7921">
          <cell r="H7921" t="str">
            <v>NotSelf</v>
          </cell>
        </row>
        <row r="7922">
          <cell r="H7922" t="str">
            <v>NotSelf</v>
          </cell>
        </row>
        <row r="7923">
          <cell r="H7923" t="str">
            <v>NotSelf</v>
          </cell>
        </row>
        <row r="7924">
          <cell r="H7924" t="str">
            <v>NotSelf</v>
          </cell>
        </row>
        <row r="7925">
          <cell r="H7925" t="str">
            <v>NotSelf</v>
          </cell>
        </row>
        <row r="7926">
          <cell r="H7926" t="str">
            <v>NotSelf</v>
          </cell>
        </row>
        <row r="7927">
          <cell r="H7927" t="str">
            <v>NotSelf</v>
          </cell>
        </row>
        <row r="7928">
          <cell r="H7928" t="str">
            <v>NotSelf</v>
          </cell>
        </row>
        <row r="7929">
          <cell r="H7929" t="str">
            <v>NotSelf</v>
          </cell>
        </row>
        <row r="7930">
          <cell r="H7930" t="str">
            <v>NotSelf</v>
          </cell>
        </row>
        <row r="7931">
          <cell r="H7931" t="str">
            <v>NotSelf</v>
          </cell>
        </row>
        <row r="7932">
          <cell r="H7932" t="str">
            <v>NotSelf</v>
          </cell>
        </row>
        <row r="7933">
          <cell r="H7933" t="str">
            <v>NotSelf</v>
          </cell>
        </row>
        <row r="7934">
          <cell r="H7934" t="str">
            <v>NotSelf</v>
          </cell>
        </row>
        <row r="7935">
          <cell r="H7935" t="str">
            <v>NotSelf</v>
          </cell>
        </row>
        <row r="7936">
          <cell r="H7936" t="str">
            <v>NotSelf</v>
          </cell>
        </row>
        <row r="7937">
          <cell r="H7937" t="str">
            <v>NotSelf</v>
          </cell>
        </row>
        <row r="7938">
          <cell r="H7938" t="str">
            <v>NotSelf</v>
          </cell>
        </row>
        <row r="7939">
          <cell r="H7939" t="str">
            <v>NotSelf</v>
          </cell>
        </row>
        <row r="7940">
          <cell r="H7940" t="str">
            <v>NotSelf</v>
          </cell>
        </row>
        <row r="7941">
          <cell r="H7941" t="str">
            <v>NotSelf</v>
          </cell>
        </row>
        <row r="7942">
          <cell r="H7942" t="str">
            <v>NotSelf</v>
          </cell>
        </row>
        <row r="7943">
          <cell r="H7943" t="str">
            <v>NotSelf</v>
          </cell>
        </row>
        <row r="7944">
          <cell r="H7944" t="str">
            <v>NotSelf</v>
          </cell>
        </row>
        <row r="7945">
          <cell r="H7945" t="str">
            <v>NotSelf</v>
          </cell>
        </row>
        <row r="7946">
          <cell r="H7946" t="str">
            <v>NotSelf</v>
          </cell>
        </row>
        <row r="7947">
          <cell r="H7947" t="str">
            <v>NotSelf</v>
          </cell>
        </row>
        <row r="7948">
          <cell r="H7948" t="str">
            <v>NotSelf</v>
          </cell>
        </row>
        <row r="7949">
          <cell r="H7949" t="str">
            <v>NotSelf</v>
          </cell>
        </row>
        <row r="7950">
          <cell r="H7950" t="str">
            <v>NotSelf</v>
          </cell>
        </row>
        <row r="7951">
          <cell r="H7951" t="str">
            <v>NotSelf</v>
          </cell>
        </row>
        <row r="7952">
          <cell r="H7952" t="str">
            <v>NotSelf</v>
          </cell>
        </row>
        <row r="7953">
          <cell r="H7953" t="str">
            <v>NotSelf</v>
          </cell>
        </row>
        <row r="7954">
          <cell r="H7954" t="str">
            <v>NotSelf</v>
          </cell>
        </row>
        <row r="7955">
          <cell r="H7955" t="str">
            <v>NotSelf</v>
          </cell>
        </row>
        <row r="7956">
          <cell r="H7956" t="str">
            <v>NotSelf</v>
          </cell>
        </row>
        <row r="7957">
          <cell r="H7957" t="str">
            <v>NotSelf</v>
          </cell>
        </row>
        <row r="7958">
          <cell r="H7958" t="str">
            <v>NotSelf</v>
          </cell>
        </row>
        <row r="7959">
          <cell r="H7959" t="str">
            <v>NotSelf</v>
          </cell>
        </row>
        <row r="7960">
          <cell r="H7960" t="str">
            <v>NotSelf</v>
          </cell>
        </row>
        <row r="7961">
          <cell r="H7961" t="str">
            <v>NotSelf</v>
          </cell>
        </row>
        <row r="7962">
          <cell r="H7962" t="str">
            <v>NotSelf</v>
          </cell>
        </row>
        <row r="7963">
          <cell r="H7963" t="str">
            <v>NotSelf</v>
          </cell>
        </row>
        <row r="7964">
          <cell r="H7964" t="str">
            <v>NotSelf</v>
          </cell>
        </row>
        <row r="7965">
          <cell r="H7965" t="str">
            <v>NotSelf</v>
          </cell>
        </row>
        <row r="7966">
          <cell r="H7966" t="str">
            <v>NotSelf</v>
          </cell>
        </row>
        <row r="7967">
          <cell r="H7967" t="str">
            <v>NotSelf</v>
          </cell>
        </row>
        <row r="7968">
          <cell r="H7968" t="str">
            <v>NotSelf</v>
          </cell>
        </row>
        <row r="7969">
          <cell r="H7969" t="str">
            <v>NotSelf</v>
          </cell>
        </row>
        <row r="7970">
          <cell r="H7970" t="str">
            <v>NotSelf</v>
          </cell>
        </row>
        <row r="7971">
          <cell r="H7971" t="str">
            <v>NotSelf</v>
          </cell>
        </row>
        <row r="7972">
          <cell r="H7972" t="str">
            <v>NotSelf</v>
          </cell>
        </row>
        <row r="7973">
          <cell r="H7973" t="str">
            <v>NotSelf</v>
          </cell>
        </row>
        <row r="7974">
          <cell r="H7974" t="str">
            <v>NotSelf</v>
          </cell>
        </row>
        <row r="7975">
          <cell r="H7975" t="str">
            <v>NotSelf</v>
          </cell>
        </row>
        <row r="7976">
          <cell r="H7976" t="str">
            <v>NotSelf</v>
          </cell>
        </row>
        <row r="7977">
          <cell r="H7977" t="str">
            <v>NotSelf</v>
          </cell>
        </row>
        <row r="7978">
          <cell r="H7978" t="str">
            <v>NotSelf</v>
          </cell>
        </row>
        <row r="7979">
          <cell r="H7979" t="str">
            <v>NotSelf</v>
          </cell>
        </row>
        <row r="7980">
          <cell r="H7980" t="str">
            <v>NotSelf</v>
          </cell>
        </row>
        <row r="7981">
          <cell r="H7981" t="str">
            <v>NotSelf</v>
          </cell>
        </row>
        <row r="7982">
          <cell r="H7982" t="str">
            <v>NotSelf</v>
          </cell>
        </row>
        <row r="7983">
          <cell r="H7983" t="str">
            <v>NotSelf</v>
          </cell>
        </row>
        <row r="7984">
          <cell r="H7984" t="str">
            <v>NotSelf</v>
          </cell>
        </row>
        <row r="7985">
          <cell r="H7985" t="str">
            <v>NotSelf</v>
          </cell>
        </row>
        <row r="7986">
          <cell r="H7986" t="str">
            <v>NotSelf</v>
          </cell>
        </row>
        <row r="7987">
          <cell r="H7987" t="str">
            <v>NotSelf</v>
          </cell>
        </row>
        <row r="7988">
          <cell r="H7988" t="str">
            <v>NotSelf</v>
          </cell>
        </row>
        <row r="7989">
          <cell r="H7989" t="str">
            <v>NotSelf</v>
          </cell>
        </row>
        <row r="7990">
          <cell r="H7990" t="str">
            <v>NotSelf</v>
          </cell>
        </row>
        <row r="7991">
          <cell r="H7991" t="str">
            <v>NotSelf</v>
          </cell>
        </row>
        <row r="7992">
          <cell r="H7992" t="str">
            <v>NotSelf</v>
          </cell>
        </row>
        <row r="7993">
          <cell r="H7993" t="str">
            <v>NotSelf</v>
          </cell>
        </row>
        <row r="7994">
          <cell r="H7994" t="str">
            <v>NotSelf</v>
          </cell>
        </row>
        <row r="7995">
          <cell r="H7995" t="str">
            <v>NotSelf</v>
          </cell>
        </row>
        <row r="7996">
          <cell r="H7996" t="str">
            <v>NotSelf</v>
          </cell>
        </row>
        <row r="7997">
          <cell r="H7997" t="str">
            <v>NotSelf</v>
          </cell>
        </row>
        <row r="7998">
          <cell r="H7998" t="str">
            <v>NotSelf</v>
          </cell>
        </row>
        <row r="7999">
          <cell r="H7999" t="str">
            <v>NotSelf</v>
          </cell>
        </row>
        <row r="8000">
          <cell r="H8000" t="str">
            <v>NotSelf</v>
          </cell>
        </row>
        <row r="8001">
          <cell r="H8001" t="str">
            <v>NotSelf</v>
          </cell>
        </row>
        <row r="8002">
          <cell r="H8002" t="str">
            <v>NotSelf</v>
          </cell>
        </row>
        <row r="8003">
          <cell r="H8003" t="str">
            <v>NotSelf</v>
          </cell>
        </row>
        <row r="8004">
          <cell r="H8004" t="str">
            <v>NotSelf</v>
          </cell>
        </row>
        <row r="8005">
          <cell r="H8005" t="str">
            <v>NotSelf</v>
          </cell>
        </row>
        <row r="8006">
          <cell r="H8006" t="str">
            <v>NotSelf</v>
          </cell>
        </row>
        <row r="8007">
          <cell r="H8007" t="str">
            <v>NotSelf</v>
          </cell>
        </row>
        <row r="8008">
          <cell r="H8008" t="str">
            <v>NotSelf</v>
          </cell>
        </row>
        <row r="8009">
          <cell r="H8009" t="str">
            <v>NotSelf</v>
          </cell>
        </row>
        <row r="8010">
          <cell r="H8010" t="str">
            <v>NotSelf</v>
          </cell>
        </row>
        <row r="8011">
          <cell r="H8011" t="str">
            <v>NotSelf</v>
          </cell>
        </row>
        <row r="8012">
          <cell r="H8012" t="str">
            <v>NotSelf</v>
          </cell>
        </row>
        <row r="8013">
          <cell r="H8013" t="str">
            <v>NotSelf</v>
          </cell>
        </row>
        <row r="8014">
          <cell r="H8014" t="str">
            <v>NotSelf</v>
          </cell>
        </row>
        <row r="8015">
          <cell r="H8015" t="str">
            <v>NotSelf</v>
          </cell>
        </row>
        <row r="8016">
          <cell r="H8016" t="str">
            <v>NotSelf</v>
          </cell>
        </row>
        <row r="8017">
          <cell r="H8017" t="str">
            <v>NotSelf</v>
          </cell>
        </row>
        <row r="8018">
          <cell r="H8018" t="str">
            <v>NotSelf</v>
          </cell>
        </row>
        <row r="8019">
          <cell r="H8019" t="str">
            <v>NotSelf</v>
          </cell>
        </row>
        <row r="8020">
          <cell r="H8020" t="str">
            <v>NotSelf</v>
          </cell>
        </row>
        <row r="8021">
          <cell r="H8021" t="str">
            <v>NotSelf</v>
          </cell>
        </row>
        <row r="8022">
          <cell r="H8022" t="str">
            <v>NotSelf</v>
          </cell>
        </row>
        <row r="8023">
          <cell r="H8023" t="str">
            <v>NotSelf</v>
          </cell>
        </row>
        <row r="8024">
          <cell r="H8024" t="str">
            <v>NotSelf</v>
          </cell>
        </row>
        <row r="8025">
          <cell r="H8025" t="str">
            <v>NotSelf</v>
          </cell>
        </row>
        <row r="8026">
          <cell r="H8026" t="str">
            <v>NotSelf</v>
          </cell>
        </row>
        <row r="8027">
          <cell r="H8027" t="str">
            <v>NotSelf</v>
          </cell>
        </row>
        <row r="8028">
          <cell r="H8028" t="str">
            <v>NotSelf</v>
          </cell>
        </row>
        <row r="8029">
          <cell r="H8029" t="str">
            <v>NotSelf</v>
          </cell>
        </row>
        <row r="8030">
          <cell r="H8030" t="str">
            <v>NotSelf</v>
          </cell>
        </row>
        <row r="8031">
          <cell r="H8031" t="str">
            <v>NotSelf</v>
          </cell>
        </row>
        <row r="8032">
          <cell r="H8032" t="str">
            <v>NotSelf</v>
          </cell>
        </row>
        <row r="8033">
          <cell r="H8033" t="str">
            <v>NotSelf</v>
          </cell>
        </row>
        <row r="8034">
          <cell r="H8034" t="str">
            <v>NotSelf</v>
          </cell>
        </row>
        <row r="8035">
          <cell r="H8035" t="str">
            <v>NotSelf</v>
          </cell>
        </row>
        <row r="8036">
          <cell r="H8036" t="str">
            <v>NotSelf</v>
          </cell>
        </row>
        <row r="8037">
          <cell r="H8037" t="str">
            <v>NotSelf</v>
          </cell>
        </row>
        <row r="8038">
          <cell r="H8038" t="str">
            <v>NotSelf</v>
          </cell>
        </row>
        <row r="8039">
          <cell r="H8039" t="str">
            <v>NotSelf</v>
          </cell>
        </row>
        <row r="8040">
          <cell r="H8040" t="str">
            <v>NotSelf</v>
          </cell>
        </row>
        <row r="8041">
          <cell r="H8041" t="str">
            <v>NotSelf</v>
          </cell>
        </row>
        <row r="8042">
          <cell r="H8042" t="str">
            <v>NotSelf</v>
          </cell>
        </row>
        <row r="8043">
          <cell r="H8043" t="str">
            <v>NotSelf</v>
          </cell>
        </row>
        <row r="8044">
          <cell r="H8044" t="str">
            <v>NotSelf</v>
          </cell>
        </row>
        <row r="8045">
          <cell r="H8045" t="str">
            <v>NotSelf</v>
          </cell>
        </row>
        <row r="8046">
          <cell r="H8046" t="str">
            <v>NotSelf</v>
          </cell>
        </row>
        <row r="8047">
          <cell r="H8047" t="str">
            <v>NotSelf</v>
          </cell>
        </row>
        <row r="8048">
          <cell r="H8048" t="str">
            <v>NotSelf</v>
          </cell>
        </row>
        <row r="8049">
          <cell r="H8049" t="str">
            <v>NotSelf</v>
          </cell>
        </row>
        <row r="8050">
          <cell r="H8050" t="str">
            <v>NotSelf</v>
          </cell>
        </row>
        <row r="8051">
          <cell r="H8051" t="str">
            <v>NotSelf</v>
          </cell>
        </row>
        <row r="8052">
          <cell r="H8052" t="str">
            <v>NotSelf</v>
          </cell>
        </row>
        <row r="8053">
          <cell r="H8053" t="str">
            <v>NotSelf</v>
          </cell>
        </row>
        <row r="8054">
          <cell r="H8054" t="str">
            <v>NotSelf</v>
          </cell>
        </row>
        <row r="8055">
          <cell r="H8055" t="str">
            <v>NotSelf</v>
          </cell>
        </row>
        <row r="8056">
          <cell r="H8056" t="str">
            <v>NotSelf</v>
          </cell>
        </row>
        <row r="8057">
          <cell r="H8057" t="str">
            <v>NotSelf</v>
          </cell>
        </row>
        <row r="8058">
          <cell r="H8058" t="str">
            <v>NotSelf</v>
          </cell>
        </row>
        <row r="8059">
          <cell r="H8059" t="str">
            <v>NotSelf</v>
          </cell>
        </row>
        <row r="8060">
          <cell r="H8060" t="str">
            <v>NotSelf</v>
          </cell>
        </row>
        <row r="8061">
          <cell r="H8061" t="str">
            <v>NotSelf</v>
          </cell>
        </row>
        <row r="8062">
          <cell r="H8062" t="str">
            <v>NotSelf</v>
          </cell>
        </row>
        <row r="8063">
          <cell r="H8063" t="str">
            <v>NotSelf</v>
          </cell>
        </row>
        <row r="8064">
          <cell r="H8064" t="str">
            <v>NotSelf</v>
          </cell>
        </row>
        <row r="8065">
          <cell r="H8065" t="str">
            <v>NotSelf</v>
          </cell>
        </row>
        <row r="8066">
          <cell r="H8066" t="str">
            <v>NotSelf</v>
          </cell>
        </row>
        <row r="8067">
          <cell r="H8067" t="str">
            <v>NotSelf</v>
          </cell>
        </row>
        <row r="8068">
          <cell r="H8068" t="str">
            <v>NotSelf</v>
          </cell>
        </row>
        <row r="8069">
          <cell r="H8069" t="str">
            <v>NotSelf</v>
          </cell>
        </row>
        <row r="8070">
          <cell r="H8070" t="str">
            <v>NotSelf</v>
          </cell>
        </row>
        <row r="8071">
          <cell r="H8071" t="str">
            <v>NotSelf</v>
          </cell>
        </row>
        <row r="8072">
          <cell r="H8072" t="str">
            <v>NotSelf</v>
          </cell>
        </row>
        <row r="8073">
          <cell r="H8073" t="str">
            <v>NotSelf</v>
          </cell>
        </row>
        <row r="8074">
          <cell r="H8074" t="str">
            <v>NotSelf</v>
          </cell>
        </row>
        <row r="8075">
          <cell r="H8075" t="str">
            <v>NotSelf</v>
          </cell>
        </row>
        <row r="8076">
          <cell r="H8076" t="str">
            <v>NotSelf</v>
          </cell>
        </row>
        <row r="8077">
          <cell r="H8077" t="str">
            <v>NotSelf</v>
          </cell>
        </row>
        <row r="8078">
          <cell r="H8078" t="str">
            <v>NotSelf</v>
          </cell>
        </row>
        <row r="8079">
          <cell r="H8079" t="str">
            <v>NotSelf</v>
          </cell>
        </row>
        <row r="8080">
          <cell r="H8080" t="str">
            <v>NotSelf</v>
          </cell>
        </row>
        <row r="8081">
          <cell r="H8081" t="str">
            <v>NotSelf</v>
          </cell>
        </row>
        <row r="8082">
          <cell r="H8082" t="str">
            <v>NotSelf</v>
          </cell>
        </row>
        <row r="8083">
          <cell r="H8083" t="str">
            <v>NotSelf</v>
          </cell>
        </row>
        <row r="8084">
          <cell r="H8084" t="str">
            <v>NotSelf</v>
          </cell>
        </row>
        <row r="8085">
          <cell r="H8085" t="str">
            <v>NotSelf</v>
          </cell>
        </row>
        <row r="8086">
          <cell r="H8086" t="str">
            <v>NotSelf</v>
          </cell>
        </row>
        <row r="8087">
          <cell r="H8087" t="str">
            <v>NotSelf</v>
          </cell>
        </row>
        <row r="8088">
          <cell r="H8088" t="str">
            <v>NotSelf</v>
          </cell>
        </row>
        <row r="8089">
          <cell r="H8089" t="str">
            <v>NotSelf</v>
          </cell>
        </row>
        <row r="8090">
          <cell r="H8090" t="str">
            <v>NotSelf</v>
          </cell>
        </row>
        <row r="8091">
          <cell r="H8091" t="str">
            <v>NotSelf</v>
          </cell>
        </row>
        <row r="8092">
          <cell r="H8092" t="str">
            <v>NotSelf</v>
          </cell>
        </row>
        <row r="8093">
          <cell r="H8093" t="str">
            <v>NotSelf</v>
          </cell>
        </row>
        <row r="8094">
          <cell r="H8094" t="str">
            <v>NotSelf</v>
          </cell>
        </row>
        <row r="8095">
          <cell r="H8095" t="str">
            <v>NotSelf</v>
          </cell>
        </row>
        <row r="8096">
          <cell r="H8096" t="str">
            <v>NotSelf</v>
          </cell>
        </row>
        <row r="8097">
          <cell r="H8097" t="str">
            <v>NotSelf</v>
          </cell>
        </row>
        <row r="8098">
          <cell r="H8098" t="str">
            <v>NotSelf</v>
          </cell>
        </row>
        <row r="8099">
          <cell r="H8099" t="str">
            <v>NotSelf</v>
          </cell>
        </row>
        <row r="8100">
          <cell r="H8100" t="str">
            <v>NotSelf</v>
          </cell>
        </row>
        <row r="8101">
          <cell r="H8101" t="str">
            <v>NotSelf</v>
          </cell>
        </row>
        <row r="8102">
          <cell r="H8102" t="str">
            <v>NotSelf</v>
          </cell>
        </row>
        <row r="8103">
          <cell r="H8103" t="str">
            <v>NotSelf</v>
          </cell>
        </row>
        <row r="8104">
          <cell r="H8104" t="str">
            <v>NotSelf</v>
          </cell>
        </row>
        <row r="8105">
          <cell r="H8105" t="str">
            <v>NotSelf</v>
          </cell>
        </row>
        <row r="8106">
          <cell r="H8106" t="str">
            <v>NotSelf</v>
          </cell>
        </row>
        <row r="8107">
          <cell r="H8107" t="str">
            <v>NotSelf</v>
          </cell>
        </row>
        <row r="8108">
          <cell r="H8108" t="str">
            <v>NotSelf</v>
          </cell>
        </row>
        <row r="8109">
          <cell r="H8109" t="str">
            <v>NotSelf</v>
          </cell>
        </row>
        <row r="8110">
          <cell r="H8110" t="str">
            <v>NotSelf</v>
          </cell>
        </row>
        <row r="8111">
          <cell r="H8111" t="str">
            <v>NotSelf</v>
          </cell>
        </row>
        <row r="8112">
          <cell r="H8112" t="str">
            <v>NotSelf</v>
          </cell>
        </row>
        <row r="8113">
          <cell r="H8113" t="str">
            <v>NotSelf</v>
          </cell>
        </row>
        <row r="8114">
          <cell r="H8114" t="str">
            <v>NotSelf</v>
          </cell>
        </row>
        <row r="8115">
          <cell r="H8115" t="str">
            <v>NotSelf</v>
          </cell>
        </row>
        <row r="8116">
          <cell r="H8116" t="str">
            <v>NotSelf</v>
          </cell>
        </row>
        <row r="8117">
          <cell r="H8117" t="str">
            <v>NotSelf</v>
          </cell>
        </row>
        <row r="8118">
          <cell r="H8118" t="str">
            <v>NotSelf</v>
          </cell>
        </row>
        <row r="8119">
          <cell r="H8119" t="str">
            <v>NotSelf</v>
          </cell>
        </row>
        <row r="8120">
          <cell r="H8120" t="str">
            <v>NotSelf</v>
          </cell>
        </row>
        <row r="8121">
          <cell r="H8121" t="str">
            <v>NotSelf</v>
          </cell>
        </row>
        <row r="8122">
          <cell r="H8122" t="str">
            <v>NotSelf</v>
          </cell>
        </row>
        <row r="8123">
          <cell r="H8123" t="str">
            <v>NotSelf</v>
          </cell>
        </row>
        <row r="8124">
          <cell r="H8124" t="str">
            <v>NotSelf</v>
          </cell>
        </row>
        <row r="8125">
          <cell r="H8125" t="str">
            <v>NotSelf</v>
          </cell>
        </row>
        <row r="8126">
          <cell r="H8126" t="str">
            <v>NotSelf</v>
          </cell>
        </row>
        <row r="8127">
          <cell r="H8127" t="str">
            <v>NotSelf</v>
          </cell>
        </row>
        <row r="8128">
          <cell r="H8128" t="str">
            <v>NotSelf</v>
          </cell>
        </row>
        <row r="8129">
          <cell r="H8129" t="str">
            <v>NotSelf</v>
          </cell>
        </row>
        <row r="8130">
          <cell r="H8130" t="str">
            <v>NotSelf</v>
          </cell>
        </row>
        <row r="8131">
          <cell r="H8131" t="str">
            <v>NotSelf</v>
          </cell>
        </row>
        <row r="8132">
          <cell r="H8132" t="str">
            <v>NotSelf</v>
          </cell>
        </row>
        <row r="8133">
          <cell r="H8133" t="str">
            <v>NotSelf</v>
          </cell>
        </row>
        <row r="8134">
          <cell r="H8134" t="str">
            <v>NotSelf</v>
          </cell>
        </row>
        <row r="8135">
          <cell r="H8135" t="str">
            <v>NotSelf</v>
          </cell>
        </row>
        <row r="8136">
          <cell r="H8136" t="str">
            <v>NotSelf</v>
          </cell>
        </row>
        <row r="8137">
          <cell r="H8137" t="str">
            <v>NotSelf</v>
          </cell>
        </row>
        <row r="8138">
          <cell r="H8138" t="str">
            <v>NotSelf</v>
          </cell>
        </row>
        <row r="8139">
          <cell r="H8139" t="str">
            <v>NotSelf</v>
          </cell>
        </row>
        <row r="8140">
          <cell r="H8140" t="str">
            <v>NotSelf</v>
          </cell>
        </row>
        <row r="8141">
          <cell r="H8141" t="str">
            <v>NotSelf</v>
          </cell>
        </row>
        <row r="8142">
          <cell r="H8142" t="str">
            <v>NotSelf</v>
          </cell>
        </row>
        <row r="8143">
          <cell r="H8143" t="str">
            <v>NotSelf</v>
          </cell>
        </row>
        <row r="8144">
          <cell r="H8144" t="str">
            <v>NotSelf</v>
          </cell>
        </row>
        <row r="8145">
          <cell r="H8145" t="str">
            <v>NotSelf</v>
          </cell>
        </row>
        <row r="8146">
          <cell r="H8146" t="str">
            <v>NotSelf</v>
          </cell>
        </row>
        <row r="8147">
          <cell r="H8147" t="str">
            <v>NotSelf</v>
          </cell>
        </row>
        <row r="8148">
          <cell r="H8148" t="str">
            <v>NotSelf</v>
          </cell>
        </row>
        <row r="8149">
          <cell r="H8149" t="str">
            <v>NotSelf</v>
          </cell>
        </row>
        <row r="8150">
          <cell r="H8150" t="str">
            <v>NotSelf</v>
          </cell>
        </row>
        <row r="8151">
          <cell r="H8151" t="str">
            <v>NotSelf</v>
          </cell>
        </row>
        <row r="8152">
          <cell r="H8152" t="str">
            <v>NotSelf</v>
          </cell>
        </row>
        <row r="8153">
          <cell r="H8153" t="str">
            <v>NotSelf</v>
          </cell>
        </row>
        <row r="8154">
          <cell r="H8154" t="str">
            <v>NotSelf</v>
          </cell>
        </row>
        <row r="8155">
          <cell r="H8155" t="str">
            <v>NotSelf</v>
          </cell>
        </row>
        <row r="8156">
          <cell r="H8156" t="str">
            <v>NotSelf</v>
          </cell>
        </row>
        <row r="8157">
          <cell r="H8157" t="str">
            <v>NotSelf</v>
          </cell>
        </row>
        <row r="8158">
          <cell r="H8158" t="str">
            <v>NotSelf</v>
          </cell>
        </row>
        <row r="8159">
          <cell r="H8159" t="str">
            <v>NotSelf</v>
          </cell>
        </row>
        <row r="8160">
          <cell r="H8160" t="str">
            <v>NotSelf</v>
          </cell>
        </row>
        <row r="8161">
          <cell r="H8161" t="str">
            <v>NotSelf</v>
          </cell>
        </row>
        <row r="8162">
          <cell r="H8162" t="str">
            <v>NotSelf</v>
          </cell>
        </row>
        <row r="8163">
          <cell r="H8163" t="str">
            <v>NotSelf</v>
          </cell>
        </row>
        <row r="8164">
          <cell r="H8164" t="str">
            <v>NotSelf</v>
          </cell>
        </row>
        <row r="8165">
          <cell r="H8165" t="str">
            <v>NotSelf</v>
          </cell>
        </row>
        <row r="8166">
          <cell r="H8166" t="str">
            <v>NotSelf</v>
          </cell>
        </row>
        <row r="8167">
          <cell r="H8167" t="str">
            <v>NotSelf</v>
          </cell>
        </row>
        <row r="8168">
          <cell r="H8168" t="str">
            <v>NotSelf</v>
          </cell>
        </row>
        <row r="8169">
          <cell r="H8169" t="str">
            <v>NotSelf</v>
          </cell>
        </row>
        <row r="8170">
          <cell r="H8170" t="str">
            <v>NotSelf</v>
          </cell>
        </row>
        <row r="8171">
          <cell r="H8171" t="str">
            <v>NotSelf</v>
          </cell>
        </row>
        <row r="8172">
          <cell r="H8172" t="str">
            <v>NotSelf</v>
          </cell>
        </row>
        <row r="8173">
          <cell r="H8173" t="str">
            <v>NotSelf</v>
          </cell>
        </row>
        <row r="8174">
          <cell r="H8174" t="str">
            <v>NotSelf</v>
          </cell>
        </row>
        <row r="8175">
          <cell r="H8175" t="str">
            <v>NotSelf</v>
          </cell>
        </row>
        <row r="8176">
          <cell r="H8176" t="str">
            <v>NotSelf</v>
          </cell>
        </row>
        <row r="8177">
          <cell r="H8177" t="str">
            <v>NotSelf</v>
          </cell>
        </row>
        <row r="8178">
          <cell r="H8178" t="str">
            <v>NotSelf</v>
          </cell>
        </row>
        <row r="8179">
          <cell r="H8179" t="str">
            <v>NotSelf</v>
          </cell>
        </row>
        <row r="8180">
          <cell r="H8180" t="str">
            <v>NotSelf</v>
          </cell>
        </row>
        <row r="8181">
          <cell r="H8181" t="str">
            <v>NotSelf</v>
          </cell>
        </row>
        <row r="8182">
          <cell r="H8182" t="str">
            <v>NotSelf</v>
          </cell>
        </row>
        <row r="8183">
          <cell r="H8183" t="str">
            <v>NotSelf</v>
          </cell>
        </row>
        <row r="8184">
          <cell r="H8184" t="str">
            <v>NotSelf</v>
          </cell>
        </row>
        <row r="8185">
          <cell r="H8185" t="str">
            <v>NotSelf</v>
          </cell>
        </row>
        <row r="8186">
          <cell r="H8186" t="str">
            <v>NotSelf</v>
          </cell>
        </row>
        <row r="8187">
          <cell r="H8187" t="str">
            <v>NotSelf</v>
          </cell>
        </row>
        <row r="8188">
          <cell r="H8188" t="str">
            <v>NotSelf</v>
          </cell>
        </row>
        <row r="8189">
          <cell r="H8189" t="str">
            <v>NotSelf</v>
          </cell>
        </row>
        <row r="8190">
          <cell r="H8190" t="str">
            <v>NotSelf</v>
          </cell>
        </row>
        <row r="8191">
          <cell r="H8191" t="str">
            <v>NotSelf</v>
          </cell>
        </row>
        <row r="8192">
          <cell r="H8192" t="str">
            <v>NotSelf</v>
          </cell>
        </row>
        <row r="8193">
          <cell r="H8193" t="str">
            <v>NotSelf</v>
          </cell>
        </row>
        <row r="8194">
          <cell r="H8194" t="str">
            <v>NotSelf</v>
          </cell>
        </row>
        <row r="8195">
          <cell r="H8195" t="str">
            <v>NotSelf</v>
          </cell>
        </row>
        <row r="8196">
          <cell r="H8196" t="str">
            <v>NotSelf</v>
          </cell>
        </row>
        <row r="8197">
          <cell r="H8197" t="str">
            <v>NotSelf</v>
          </cell>
        </row>
        <row r="8198">
          <cell r="H8198" t="str">
            <v>NotSelf</v>
          </cell>
        </row>
        <row r="8199">
          <cell r="H8199" t="str">
            <v>NotSelf</v>
          </cell>
        </row>
        <row r="8200">
          <cell r="H8200" t="str">
            <v>NotSelf</v>
          </cell>
        </row>
        <row r="8201">
          <cell r="H8201" t="str">
            <v>NotSelf</v>
          </cell>
        </row>
        <row r="8202">
          <cell r="H8202" t="str">
            <v>NotSelf</v>
          </cell>
        </row>
        <row r="8203">
          <cell r="H8203" t="str">
            <v>NotSelf</v>
          </cell>
        </row>
        <row r="8204">
          <cell r="H8204" t="str">
            <v>NotSelf</v>
          </cell>
        </row>
        <row r="8205">
          <cell r="H8205" t="str">
            <v>NotSelf</v>
          </cell>
        </row>
        <row r="8206">
          <cell r="H8206" t="str">
            <v>NotSelf</v>
          </cell>
        </row>
        <row r="8207">
          <cell r="H8207" t="str">
            <v>NotSelf</v>
          </cell>
        </row>
        <row r="8208">
          <cell r="H8208" t="str">
            <v>NotSelf</v>
          </cell>
        </row>
        <row r="8209">
          <cell r="H8209" t="str">
            <v>NotSelf</v>
          </cell>
        </row>
        <row r="8210">
          <cell r="H8210" t="str">
            <v>NotSelf</v>
          </cell>
        </row>
        <row r="8211">
          <cell r="H8211" t="str">
            <v>NotSelf</v>
          </cell>
        </row>
        <row r="8212">
          <cell r="H8212" t="str">
            <v>NotSelf</v>
          </cell>
        </row>
        <row r="8213">
          <cell r="H8213" t="str">
            <v>NotSelf</v>
          </cell>
        </row>
        <row r="8214">
          <cell r="H8214" t="str">
            <v>NotSelf</v>
          </cell>
        </row>
        <row r="8215">
          <cell r="H8215" t="str">
            <v>NotSelf</v>
          </cell>
        </row>
        <row r="8216">
          <cell r="H8216" t="str">
            <v>NotSelf</v>
          </cell>
        </row>
        <row r="8217">
          <cell r="H8217" t="str">
            <v>NotSelf</v>
          </cell>
        </row>
        <row r="8218">
          <cell r="H8218" t="str">
            <v>NotSelf</v>
          </cell>
        </row>
        <row r="8219">
          <cell r="H8219" t="str">
            <v>NotSelf</v>
          </cell>
        </row>
        <row r="8220">
          <cell r="H8220" t="str">
            <v>NotSelf</v>
          </cell>
        </row>
        <row r="8221">
          <cell r="H8221" t="str">
            <v>NotSelf</v>
          </cell>
        </row>
        <row r="8222">
          <cell r="H8222" t="str">
            <v>NotSelf</v>
          </cell>
        </row>
        <row r="8223">
          <cell r="H8223" t="str">
            <v>NotSelf</v>
          </cell>
        </row>
        <row r="8224">
          <cell r="H8224" t="str">
            <v>NotSelf</v>
          </cell>
        </row>
        <row r="8225">
          <cell r="H8225" t="str">
            <v>NotSelf</v>
          </cell>
        </row>
        <row r="8226">
          <cell r="H8226" t="str">
            <v>NotSelf</v>
          </cell>
        </row>
        <row r="8227">
          <cell r="H8227" t="str">
            <v>NotSelf</v>
          </cell>
        </row>
        <row r="8228">
          <cell r="H8228" t="str">
            <v>NotSelf</v>
          </cell>
        </row>
        <row r="8229">
          <cell r="H8229" t="str">
            <v>NotSelf</v>
          </cell>
        </row>
        <row r="8230">
          <cell r="H8230" t="str">
            <v>NotSelf</v>
          </cell>
        </row>
        <row r="8231">
          <cell r="H8231" t="str">
            <v>NotSelf</v>
          </cell>
        </row>
        <row r="8232">
          <cell r="H8232" t="str">
            <v>NotSelf</v>
          </cell>
        </row>
        <row r="8233">
          <cell r="H8233" t="str">
            <v>NotSelf</v>
          </cell>
        </row>
        <row r="8234">
          <cell r="H8234" t="str">
            <v>NotSelf</v>
          </cell>
        </row>
        <row r="8235">
          <cell r="H8235" t="str">
            <v>NotSelf</v>
          </cell>
        </row>
        <row r="8236">
          <cell r="H8236" t="str">
            <v>NotSelf</v>
          </cell>
        </row>
        <row r="8237">
          <cell r="H8237" t="str">
            <v>NotSelf</v>
          </cell>
        </row>
        <row r="8238">
          <cell r="H8238" t="str">
            <v>NotSelf</v>
          </cell>
        </row>
        <row r="8239">
          <cell r="H8239" t="str">
            <v>NotSelf</v>
          </cell>
        </row>
        <row r="8240">
          <cell r="H8240" t="str">
            <v>NotSelf</v>
          </cell>
        </row>
        <row r="8241">
          <cell r="H8241" t="str">
            <v>NotSelf</v>
          </cell>
        </row>
        <row r="8242">
          <cell r="H8242" t="str">
            <v>NotSelf</v>
          </cell>
        </row>
        <row r="8243">
          <cell r="H8243" t="str">
            <v>NotSelf</v>
          </cell>
        </row>
        <row r="8244">
          <cell r="H8244" t="str">
            <v>NotSelf</v>
          </cell>
        </row>
        <row r="8245">
          <cell r="H8245" t="str">
            <v>NotSelf</v>
          </cell>
        </row>
        <row r="8246">
          <cell r="H8246" t="str">
            <v>NotSelf</v>
          </cell>
        </row>
        <row r="8247">
          <cell r="H8247" t="str">
            <v>NotSelf</v>
          </cell>
        </row>
        <row r="8248">
          <cell r="H8248" t="str">
            <v>NotSelf</v>
          </cell>
        </row>
        <row r="8249">
          <cell r="H8249" t="str">
            <v>NotSelf</v>
          </cell>
        </row>
        <row r="8250">
          <cell r="H8250" t="str">
            <v>NotSelf</v>
          </cell>
        </row>
        <row r="8251">
          <cell r="H8251" t="str">
            <v>NotSelf</v>
          </cell>
        </row>
        <row r="8252">
          <cell r="H8252" t="str">
            <v>NotSelf</v>
          </cell>
        </row>
        <row r="8253">
          <cell r="H8253" t="str">
            <v>NotSelf</v>
          </cell>
        </row>
        <row r="8254">
          <cell r="H8254" t="str">
            <v>NotSelf</v>
          </cell>
        </row>
        <row r="8255">
          <cell r="H8255" t="str">
            <v>NotSelf</v>
          </cell>
        </row>
        <row r="8256">
          <cell r="H8256" t="str">
            <v>NotSelf</v>
          </cell>
        </row>
        <row r="8257">
          <cell r="H8257" t="str">
            <v>NotSelf</v>
          </cell>
        </row>
        <row r="8258">
          <cell r="H8258" t="str">
            <v>NotSelf</v>
          </cell>
        </row>
        <row r="8259">
          <cell r="H8259" t="str">
            <v>NotSelf</v>
          </cell>
        </row>
        <row r="8260">
          <cell r="H8260" t="str">
            <v>NotSelf</v>
          </cell>
        </row>
        <row r="8261">
          <cell r="H8261" t="str">
            <v>NotSelf</v>
          </cell>
        </row>
        <row r="8262">
          <cell r="H8262" t="str">
            <v>NotSelf</v>
          </cell>
        </row>
        <row r="8263">
          <cell r="H8263" t="str">
            <v>NotSelf</v>
          </cell>
        </row>
        <row r="8264">
          <cell r="H8264" t="str">
            <v>NotSelf</v>
          </cell>
        </row>
        <row r="8265">
          <cell r="H8265" t="str">
            <v>NotSelf</v>
          </cell>
        </row>
        <row r="8266">
          <cell r="H8266" t="str">
            <v>NotSelf</v>
          </cell>
        </row>
        <row r="8267">
          <cell r="H8267" t="str">
            <v>NotSelf</v>
          </cell>
        </row>
        <row r="8268">
          <cell r="H8268" t="str">
            <v>NotSelf</v>
          </cell>
        </row>
        <row r="8269">
          <cell r="H8269" t="str">
            <v>NotSelf</v>
          </cell>
        </row>
        <row r="8270">
          <cell r="H8270" t="str">
            <v>NotSelf</v>
          </cell>
        </row>
        <row r="8271">
          <cell r="H8271" t="str">
            <v>NotSelf</v>
          </cell>
        </row>
        <row r="8272">
          <cell r="H8272" t="str">
            <v>NotSelf</v>
          </cell>
        </row>
        <row r="8273">
          <cell r="H8273" t="str">
            <v>NotSelf</v>
          </cell>
        </row>
        <row r="8274">
          <cell r="H8274" t="str">
            <v>NotSelf</v>
          </cell>
        </row>
        <row r="8275">
          <cell r="H8275" t="str">
            <v>NotSelf</v>
          </cell>
        </row>
        <row r="8276">
          <cell r="H8276" t="str">
            <v>NotSelf</v>
          </cell>
        </row>
        <row r="8277">
          <cell r="H8277" t="str">
            <v>NotSelf</v>
          </cell>
        </row>
        <row r="8278">
          <cell r="H8278" t="str">
            <v>NotSelf</v>
          </cell>
        </row>
        <row r="8279">
          <cell r="H8279" t="str">
            <v>NotSelf</v>
          </cell>
        </row>
        <row r="8280">
          <cell r="H8280" t="str">
            <v>NotSelf</v>
          </cell>
        </row>
        <row r="8281">
          <cell r="H8281" t="str">
            <v>NotSelf</v>
          </cell>
        </row>
        <row r="8282">
          <cell r="H8282" t="str">
            <v>NotSelf</v>
          </cell>
        </row>
        <row r="8283">
          <cell r="H8283" t="str">
            <v>NotSelf</v>
          </cell>
        </row>
        <row r="8284">
          <cell r="H8284" t="str">
            <v>NotSelf</v>
          </cell>
        </row>
        <row r="8285">
          <cell r="H8285" t="str">
            <v>NotSelf</v>
          </cell>
        </row>
        <row r="8286">
          <cell r="H8286" t="str">
            <v>NotSelf</v>
          </cell>
        </row>
        <row r="8287">
          <cell r="H8287" t="str">
            <v>NotSelf</v>
          </cell>
        </row>
        <row r="8288">
          <cell r="H8288" t="str">
            <v>NotSelf</v>
          </cell>
        </row>
        <row r="8289">
          <cell r="H8289" t="str">
            <v>NotSelf</v>
          </cell>
        </row>
        <row r="8290">
          <cell r="H8290" t="str">
            <v>NotSelf</v>
          </cell>
        </row>
        <row r="8291">
          <cell r="H8291" t="str">
            <v>NotSelf</v>
          </cell>
        </row>
        <row r="8292">
          <cell r="H8292" t="str">
            <v>NotSelf</v>
          </cell>
        </row>
        <row r="8293">
          <cell r="H8293" t="str">
            <v>NotSelf</v>
          </cell>
        </row>
        <row r="8294">
          <cell r="H8294" t="str">
            <v>NotSelf</v>
          </cell>
        </row>
        <row r="8295">
          <cell r="H8295" t="str">
            <v>NotSelf</v>
          </cell>
        </row>
        <row r="8296">
          <cell r="H8296" t="str">
            <v>NotSelf</v>
          </cell>
        </row>
        <row r="8297">
          <cell r="H8297" t="str">
            <v>NotSelf</v>
          </cell>
        </row>
        <row r="8298">
          <cell r="H8298" t="str">
            <v>NotSelf</v>
          </cell>
        </row>
        <row r="8299">
          <cell r="H8299" t="str">
            <v>NotSelf</v>
          </cell>
        </row>
        <row r="8300">
          <cell r="H8300" t="str">
            <v>NotSelf</v>
          </cell>
        </row>
        <row r="8301">
          <cell r="H8301" t="str">
            <v>NotSelf</v>
          </cell>
        </row>
        <row r="8302">
          <cell r="H8302" t="str">
            <v>NotSelf</v>
          </cell>
        </row>
        <row r="8303">
          <cell r="H8303" t="str">
            <v>NotSelf</v>
          </cell>
        </row>
        <row r="8304">
          <cell r="H8304" t="str">
            <v>NotSelf</v>
          </cell>
        </row>
        <row r="8305">
          <cell r="H8305" t="str">
            <v>NotSelf</v>
          </cell>
        </row>
        <row r="8306">
          <cell r="H8306" t="str">
            <v>NotSelf</v>
          </cell>
        </row>
        <row r="8307">
          <cell r="H8307" t="str">
            <v>NotSelf</v>
          </cell>
        </row>
        <row r="8308">
          <cell r="H8308" t="str">
            <v>NotSelf</v>
          </cell>
        </row>
        <row r="8309">
          <cell r="H8309" t="str">
            <v>NotSelf</v>
          </cell>
        </row>
        <row r="8310">
          <cell r="H8310" t="str">
            <v>NotSelf</v>
          </cell>
        </row>
        <row r="8311">
          <cell r="H8311" t="str">
            <v>NotSelf</v>
          </cell>
        </row>
        <row r="8312">
          <cell r="H8312" t="str">
            <v>NotSelf</v>
          </cell>
        </row>
        <row r="8313">
          <cell r="H8313" t="str">
            <v>NotSelf</v>
          </cell>
        </row>
        <row r="8314">
          <cell r="H8314" t="str">
            <v>NotSelf</v>
          </cell>
        </row>
        <row r="8315">
          <cell r="H8315" t="str">
            <v>NotSelf</v>
          </cell>
        </row>
        <row r="8316">
          <cell r="H8316" t="str">
            <v>NotSelf</v>
          </cell>
        </row>
        <row r="8317">
          <cell r="H8317" t="str">
            <v>NotSelf</v>
          </cell>
        </row>
        <row r="8318">
          <cell r="H8318" t="str">
            <v>NotSelf</v>
          </cell>
        </row>
        <row r="8319">
          <cell r="H8319" t="str">
            <v>NotSelf</v>
          </cell>
        </row>
        <row r="8320">
          <cell r="H8320" t="str">
            <v>NotSelf</v>
          </cell>
        </row>
        <row r="8321">
          <cell r="H8321" t="str">
            <v>NotSelf</v>
          </cell>
        </row>
        <row r="8322">
          <cell r="H8322" t="str">
            <v>NotSelf</v>
          </cell>
        </row>
        <row r="8323">
          <cell r="H8323" t="str">
            <v>NotSelf</v>
          </cell>
        </row>
        <row r="8324">
          <cell r="H8324" t="str">
            <v>NotSelf</v>
          </cell>
        </row>
        <row r="8325">
          <cell r="H8325" t="str">
            <v>NotSelf</v>
          </cell>
        </row>
        <row r="8326">
          <cell r="H8326" t="str">
            <v>NotSelf</v>
          </cell>
        </row>
        <row r="8327">
          <cell r="H8327" t="str">
            <v>NotSelf</v>
          </cell>
        </row>
        <row r="8328">
          <cell r="H8328" t="str">
            <v>NotSelf</v>
          </cell>
        </row>
        <row r="8329">
          <cell r="H8329" t="str">
            <v>NotSelf</v>
          </cell>
        </row>
        <row r="8330">
          <cell r="H8330" t="str">
            <v>NotSelf</v>
          </cell>
        </row>
        <row r="8331">
          <cell r="H8331" t="str">
            <v>NotSelf</v>
          </cell>
        </row>
        <row r="8332">
          <cell r="H8332" t="str">
            <v>NotSelf</v>
          </cell>
        </row>
        <row r="8333">
          <cell r="H8333" t="str">
            <v>NotSelf</v>
          </cell>
        </row>
        <row r="8334">
          <cell r="H8334" t="str">
            <v>NotSelf</v>
          </cell>
        </row>
        <row r="8335">
          <cell r="H8335" t="str">
            <v>NotSelf</v>
          </cell>
        </row>
        <row r="8336">
          <cell r="H8336" t="str">
            <v>NotSelf</v>
          </cell>
        </row>
        <row r="8337">
          <cell r="H8337" t="str">
            <v>NotSelf</v>
          </cell>
        </row>
        <row r="8338">
          <cell r="H8338" t="str">
            <v>NotSelf</v>
          </cell>
        </row>
        <row r="8339">
          <cell r="H8339" t="str">
            <v>NotSelf</v>
          </cell>
        </row>
        <row r="8340">
          <cell r="H8340" t="str">
            <v>NotSelf</v>
          </cell>
        </row>
        <row r="8341">
          <cell r="H8341" t="str">
            <v>NotSelf</v>
          </cell>
        </row>
        <row r="8342">
          <cell r="H8342" t="str">
            <v>NotSelf</v>
          </cell>
        </row>
        <row r="8343">
          <cell r="H8343" t="str">
            <v>NotSelf</v>
          </cell>
        </row>
        <row r="8344">
          <cell r="H8344" t="str">
            <v>NotSelf</v>
          </cell>
        </row>
        <row r="8345">
          <cell r="H8345" t="str">
            <v>NotSelf</v>
          </cell>
        </row>
        <row r="8346">
          <cell r="H8346" t="str">
            <v>NotSelf</v>
          </cell>
        </row>
        <row r="8347">
          <cell r="H8347" t="str">
            <v>NotSelf</v>
          </cell>
        </row>
        <row r="8348">
          <cell r="H8348" t="str">
            <v>NotSelf</v>
          </cell>
        </row>
        <row r="8349">
          <cell r="H8349" t="str">
            <v>NotSelf</v>
          </cell>
        </row>
        <row r="8350">
          <cell r="H8350" t="str">
            <v>NotSelf</v>
          </cell>
        </row>
        <row r="8351">
          <cell r="H8351" t="str">
            <v>NotSelf</v>
          </cell>
        </row>
        <row r="8352">
          <cell r="H8352" t="str">
            <v>NotSelf</v>
          </cell>
        </row>
        <row r="8353">
          <cell r="H8353" t="str">
            <v>NotSelf</v>
          </cell>
        </row>
        <row r="8354">
          <cell r="H8354" t="str">
            <v>NotSelf</v>
          </cell>
        </row>
        <row r="8355">
          <cell r="H8355" t="str">
            <v>NotSelf</v>
          </cell>
        </row>
        <row r="8356">
          <cell r="H8356" t="str">
            <v>NotSelf</v>
          </cell>
        </row>
        <row r="8357">
          <cell r="H8357" t="str">
            <v>NotSelf</v>
          </cell>
        </row>
        <row r="8358">
          <cell r="H8358" t="str">
            <v>NotSelf</v>
          </cell>
        </row>
        <row r="8359">
          <cell r="H8359" t="str">
            <v>NotSelf</v>
          </cell>
        </row>
        <row r="8360">
          <cell r="H8360" t="str">
            <v>NotSelf</v>
          </cell>
        </row>
        <row r="8361">
          <cell r="H8361" t="str">
            <v>NotSelf</v>
          </cell>
        </row>
        <row r="8362">
          <cell r="H8362" t="str">
            <v>NotSelf</v>
          </cell>
        </row>
        <row r="8363">
          <cell r="H8363" t="str">
            <v>NotSelf</v>
          </cell>
        </row>
        <row r="8364">
          <cell r="H8364" t="str">
            <v>NotSelf</v>
          </cell>
        </row>
        <row r="8365">
          <cell r="H8365" t="str">
            <v>NotSelf</v>
          </cell>
        </row>
        <row r="8366">
          <cell r="H8366" t="str">
            <v>NotSelf</v>
          </cell>
        </row>
        <row r="8367">
          <cell r="H8367" t="str">
            <v>NotSelf</v>
          </cell>
        </row>
        <row r="8368">
          <cell r="H8368" t="str">
            <v>NotSelf</v>
          </cell>
        </row>
        <row r="8369">
          <cell r="H8369" t="str">
            <v>NotSelf</v>
          </cell>
        </row>
        <row r="8370">
          <cell r="H8370" t="str">
            <v>NotSelf</v>
          </cell>
        </row>
        <row r="8371">
          <cell r="H8371" t="str">
            <v>NotSelf</v>
          </cell>
        </row>
        <row r="8372">
          <cell r="H8372" t="str">
            <v>NotSelf</v>
          </cell>
        </row>
        <row r="8373">
          <cell r="H8373" t="str">
            <v>NotSelf</v>
          </cell>
        </row>
        <row r="8374">
          <cell r="H8374" t="str">
            <v>NotSelf</v>
          </cell>
        </row>
        <row r="8375">
          <cell r="H8375" t="str">
            <v>NotSelf</v>
          </cell>
        </row>
        <row r="8376">
          <cell r="H8376" t="str">
            <v>NotSelf</v>
          </cell>
        </row>
        <row r="8377">
          <cell r="H8377" t="str">
            <v>NotSelf</v>
          </cell>
        </row>
        <row r="8378">
          <cell r="H8378" t="str">
            <v>NotSelf</v>
          </cell>
        </row>
        <row r="8379">
          <cell r="H8379" t="str">
            <v>NotSelf</v>
          </cell>
        </row>
        <row r="8380">
          <cell r="H8380" t="str">
            <v>NotSelf</v>
          </cell>
        </row>
        <row r="8381">
          <cell r="H8381" t="str">
            <v>NotSelf</v>
          </cell>
        </row>
        <row r="8382">
          <cell r="H8382" t="str">
            <v>NotSelf</v>
          </cell>
        </row>
        <row r="8383">
          <cell r="H8383" t="str">
            <v>NotSelf</v>
          </cell>
        </row>
        <row r="8384">
          <cell r="H8384" t="str">
            <v>NotSelf</v>
          </cell>
        </row>
        <row r="8385">
          <cell r="H8385" t="str">
            <v>NotSelf</v>
          </cell>
        </row>
        <row r="8386">
          <cell r="H8386" t="str">
            <v>NotSelf</v>
          </cell>
        </row>
        <row r="8387">
          <cell r="H8387" t="str">
            <v>NotSelf</v>
          </cell>
        </row>
        <row r="8388">
          <cell r="H8388" t="str">
            <v>NotSelf</v>
          </cell>
        </row>
        <row r="8389">
          <cell r="H8389" t="str">
            <v>NotSelf</v>
          </cell>
        </row>
        <row r="8390">
          <cell r="H8390" t="str">
            <v>NotSelf</v>
          </cell>
        </row>
        <row r="8391">
          <cell r="H8391" t="str">
            <v>NotSelf</v>
          </cell>
        </row>
        <row r="8392">
          <cell r="H8392" t="str">
            <v>NotSelf</v>
          </cell>
        </row>
        <row r="8393">
          <cell r="H8393" t="str">
            <v>NotSelf</v>
          </cell>
        </row>
        <row r="8394">
          <cell r="H8394" t="str">
            <v>NotSelf</v>
          </cell>
        </row>
        <row r="8395">
          <cell r="H8395" t="str">
            <v>NotSelf</v>
          </cell>
        </row>
        <row r="8396">
          <cell r="H8396" t="str">
            <v>NotSelf</v>
          </cell>
        </row>
        <row r="8397">
          <cell r="H8397" t="str">
            <v>NotSelf</v>
          </cell>
        </row>
        <row r="8398">
          <cell r="H8398" t="str">
            <v>NotSelf</v>
          </cell>
        </row>
        <row r="8399">
          <cell r="H8399" t="str">
            <v>NotSelf</v>
          </cell>
        </row>
        <row r="8400">
          <cell r="H8400" t="str">
            <v>NotSelf</v>
          </cell>
        </row>
        <row r="8401">
          <cell r="H8401" t="str">
            <v>NotSelf</v>
          </cell>
        </row>
        <row r="8402">
          <cell r="H8402" t="str">
            <v>NotSelf</v>
          </cell>
        </row>
        <row r="8403">
          <cell r="H8403" t="str">
            <v>NotSelf</v>
          </cell>
        </row>
        <row r="8404">
          <cell r="H8404" t="str">
            <v>NotSelf</v>
          </cell>
        </row>
        <row r="8405">
          <cell r="H8405" t="str">
            <v>NotSelf</v>
          </cell>
        </row>
        <row r="8406">
          <cell r="H8406" t="str">
            <v>NotSelf</v>
          </cell>
        </row>
        <row r="8407">
          <cell r="H8407" t="str">
            <v>NotSelf</v>
          </cell>
        </row>
        <row r="8408">
          <cell r="H8408" t="str">
            <v>NotSelf</v>
          </cell>
        </row>
        <row r="8409">
          <cell r="H8409" t="str">
            <v>NotSelf</v>
          </cell>
        </row>
        <row r="8410">
          <cell r="H8410" t="str">
            <v>NotSelf</v>
          </cell>
        </row>
        <row r="8411">
          <cell r="H8411" t="str">
            <v>NotSelf</v>
          </cell>
        </row>
        <row r="8412">
          <cell r="H8412" t="str">
            <v>NotSelf</v>
          </cell>
        </row>
        <row r="8413">
          <cell r="H8413" t="str">
            <v>NotSelf</v>
          </cell>
        </row>
        <row r="8414">
          <cell r="H8414" t="str">
            <v>NotSelf</v>
          </cell>
        </row>
        <row r="8415">
          <cell r="H8415" t="str">
            <v>NotSelf</v>
          </cell>
        </row>
        <row r="8416">
          <cell r="H8416" t="str">
            <v>NotSelf</v>
          </cell>
        </row>
        <row r="8417">
          <cell r="H8417" t="str">
            <v>NotSelf</v>
          </cell>
        </row>
        <row r="8418">
          <cell r="H8418" t="str">
            <v>NotSelf</v>
          </cell>
        </row>
        <row r="8419">
          <cell r="H8419" t="str">
            <v>NotSelf</v>
          </cell>
        </row>
        <row r="8420">
          <cell r="H8420" t="str">
            <v>NotSelf</v>
          </cell>
        </row>
        <row r="8421">
          <cell r="H8421" t="str">
            <v>NotSelf</v>
          </cell>
        </row>
        <row r="8422">
          <cell r="H8422" t="str">
            <v>NotSelf</v>
          </cell>
        </row>
        <row r="8423">
          <cell r="H8423" t="str">
            <v>NotSelf</v>
          </cell>
        </row>
        <row r="8424">
          <cell r="H8424" t="str">
            <v>NotSelf</v>
          </cell>
        </row>
        <row r="8425">
          <cell r="H8425" t="str">
            <v>NotSelf</v>
          </cell>
        </row>
        <row r="8426">
          <cell r="H8426" t="str">
            <v>NotSelf</v>
          </cell>
        </row>
        <row r="8427">
          <cell r="H8427" t="str">
            <v>NotSelf</v>
          </cell>
        </row>
        <row r="8428">
          <cell r="H8428" t="str">
            <v>NotSelf</v>
          </cell>
        </row>
        <row r="8429">
          <cell r="H8429" t="str">
            <v>NotSelf</v>
          </cell>
        </row>
        <row r="8430">
          <cell r="H8430" t="str">
            <v>NotSelf</v>
          </cell>
        </row>
        <row r="8431">
          <cell r="H8431" t="str">
            <v>NotSelf</v>
          </cell>
        </row>
        <row r="8432">
          <cell r="H8432" t="str">
            <v>NotSelf</v>
          </cell>
        </row>
        <row r="8433">
          <cell r="H8433" t="str">
            <v>NotSelf</v>
          </cell>
        </row>
        <row r="8434">
          <cell r="H8434" t="str">
            <v>NotSelf</v>
          </cell>
        </row>
        <row r="8435">
          <cell r="H8435" t="str">
            <v>NotSelf</v>
          </cell>
        </row>
        <row r="8436">
          <cell r="H8436" t="str">
            <v>NotSelf</v>
          </cell>
        </row>
        <row r="8437">
          <cell r="H8437" t="str">
            <v>NotSelf</v>
          </cell>
        </row>
        <row r="8438">
          <cell r="H8438" t="str">
            <v>NotSelf</v>
          </cell>
        </row>
        <row r="8439">
          <cell r="H8439" t="str">
            <v>NotSelf</v>
          </cell>
        </row>
        <row r="8440">
          <cell r="H8440" t="str">
            <v>NotSelf</v>
          </cell>
        </row>
        <row r="8441">
          <cell r="H8441" t="str">
            <v>NotSelf</v>
          </cell>
        </row>
        <row r="8442">
          <cell r="H8442" t="str">
            <v>NotSelf</v>
          </cell>
        </row>
        <row r="8443">
          <cell r="H8443" t="str">
            <v>NotSelf</v>
          </cell>
        </row>
        <row r="8444">
          <cell r="H8444" t="str">
            <v>NotSelf</v>
          </cell>
        </row>
        <row r="8445">
          <cell r="H8445" t="str">
            <v>NotSelf</v>
          </cell>
        </row>
        <row r="8446">
          <cell r="H8446" t="str">
            <v>NotSelf</v>
          </cell>
        </row>
        <row r="8447">
          <cell r="H8447" t="str">
            <v>NotSelf</v>
          </cell>
        </row>
        <row r="8448">
          <cell r="H8448" t="str">
            <v>NotSelf</v>
          </cell>
        </row>
        <row r="8449">
          <cell r="H8449" t="str">
            <v>NotSelf</v>
          </cell>
        </row>
        <row r="8450">
          <cell r="H8450" t="str">
            <v>NotSelf</v>
          </cell>
        </row>
        <row r="8451">
          <cell r="H8451" t="str">
            <v>NotSelf</v>
          </cell>
        </row>
        <row r="8452">
          <cell r="H8452" t="str">
            <v>NotSelf</v>
          </cell>
        </row>
        <row r="8453">
          <cell r="H8453" t="str">
            <v>NotSelf</v>
          </cell>
        </row>
        <row r="8454">
          <cell r="H8454" t="str">
            <v>NotSelf</v>
          </cell>
        </row>
        <row r="8455">
          <cell r="H8455" t="str">
            <v>NotSelf</v>
          </cell>
        </row>
        <row r="8456">
          <cell r="H8456" t="str">
            <v>NotSelf</v>
          </cell>
        </row>
        <row r="8457">
          <cell r="H8457" t="str">
            <v>NotSelf</v>
          </cell>
        </row>
        <row r="8458">
          <cell r="H8458" t="str">
            <v>NotSelf</v>
          </cell>
        </row>
        <row r="8459">
          <cell r="H8459" t="str">
            <v>NotSelf</v>
          </cell>
        </row>
        <row r="8460">
          <cell r="H8460" t="str">
            <v>NotSelf</v>
          </cell>
        </row>
        <row r="8461">
          <cell r="H8461" t="str">
            <v>NotSelf</v>
          </cell>
        </row>
        <row r="8462">
          <cell r="H8462" t="str">
            <v>NotSelf</v>
          </cell>
        </row>
        <row r="8463">
          <cell r="H8463" t="str">
            <v>NotSelf</v>
          </cell>
        </row>
        <row r="8464">
          <cell r="H8464" t="str">
            <v>NotSelf</v>
          </cell>
        </row>
        <row r="8465">
          <cell r="H8465" t="str">
            <v>NotSelf</v>
          </cell>
        </row>
        <row r="8466">
          <cell r="H8466" t="str">
            <v>NotSelf</v>
          </cell>
        </row>
        <row r="8467">
          <cell r="H8467" t="str">
            <v>NotSelf</v>
          </cell>
        </row>
        <row r="8468">
          <cell r="H8468" t="str">
            <v>NotSelf</v>
          </cell>
        </row>
        <row r="8469">
          <cell r="H8469" t="str">
            <v>NotSelf</v>
          </cell>
        </row>
        <row r="8470">
          <cell r="H8470" t="str">
            <v>NotSelf</v>
          </cell>
        </row>
        <row r="8471">
          <cell r="H8471" t="str">
            <v>NotSelf</v>
          </cell>
        </row>
        <row r="8472">
          <cell r="H8472" t="str">
            <v>NotSelf</v>
          </cell>
        </row>
        <row r="8473">
          <cell r="H8473" t="str">
            <v>NotSelf</v>
          </cell>
        </row>
        <row r="8474">
          <cell r="H8474" t="str">
            <v>NotSelf</v>
          </cell>
        </row>
        <row r="8475">
          <cell r="H8475" t="str">
            <v>NotSelf</v>
          </cell>
        </row>
        <row r="8476">
          <cell r="H8476" t="str">
            <v>NotSelf</v>
          </cell>
        </row>
        <row r="8477">
          <cell r="H8477" t="str">
            <v>NotSelf</v>
          </cell>
        </row>
        <row r="8478">
          <cell r="H8478" t="str">
            <v>NotSelf</v>
          </cell>
        </row>
        <row r="8479">
          <cell r="H8479" t="str">
            <v>NotSelf</v>
          </cell>
        </row>
        <row r="8480">
          <cell r="H8480" t="str">
            <v>NotSelf</v>
          </cell>
        </row>
        <row r="8481">
          <cell r="H8481" t="str">
            <v>NotSelf</v>
          </cell>
        </row>
        <row r="8482">
          <cell r="H8482" t="str">
            <v>NotSelf</v>
          </cell>
        </row>
        <row r="8483">
          <cell r="H8483" t="str">
            <v>NotSelf</v>
          </cell>
        </row>
        <row r="8484">
          <cell r="H8484" t="str">
            <v>NotSelf</v>
          </cell>
        </row>
        <row r="8485">
          <cell r="H8485" t="str">
            <v>NotSelf</v>
          </cell>
        </row>
        <row r="8486">
          <cell r="H8486" t="str">
            <v>NotSelf</v>
          </cell>
        </row>
        <row r="8487">
          <cell r="H8487" t="str">
            <v>NotSelf</v>
          </cell>
        </row>
        <row r="8488">
          <cell r="H8488" t="str">
            <v>NotSelf</v>
          </cell>
        </row>
        <row r="8489">
          <cell r="H8489" t="str">
            <v>NotSelf</v>
          </cell>
        </row>
        <row r="8490">
          <cell r="H8490" t="str">
            <v>NotSelf</v>
          </cell>
        </row>
        <row r="8491">
          <cell r="H8491" t="str">
            <v>NotSelf</v>
          </cell>
        </row>
        <row r="8492">
          <cell r="H8492" t="str">
            <v>NotSelf</v>
          </cell>
        </row>
        <row r="8493">
          <cell r="H8493" t="str">
            <v>NotSelf</v>
          </cell>
        </row>
        <row r="8494">
          <cell r="H8494" t="str">
            <v>NotSelf</v>
          </cell>
        </row>
        <row r="8495">
          <cell r="H8495" t="str">
            <v>NotSelf</v>
          </cell>
        </row>
        <row r="8496">
          <cell r="H8496" t="str">
            <v>NotSelf</v>
          </cell>
        </row>
        <row r="8497">
          <cell r="H8497" t="str">
            <v>NotSelf</v>
          </cell>
        </row>
        <row r="8498">
          <cell r="H8498" t="str">
            <v>NotSelf</v>
          </cell>
        </row>
        <row r="8499">
          <cell r="H8499" t="str">
            <v>NotSelf</v>
          </cell>
        </row>
        <row r="8500">
          <cell r="H8500" t="str">
            <v>NotSelf</v>
          </cell>
        </row>
        <row r="8501">
          <cell r="H8501" t="str">
            <v>NotSelf</v>
          </cell>
        </row>
        <row r="8502">
          <cell r="H8502" t="str">
            <v>NotSelf</v>
          </cell>
        </row>
        <row r="8503">
          <cell r="H8503" t="str">
            <v>NotSelf</v>
          </cell>
        </row>
        <row r="8504">
          <cell r="H8504" t="str">
            <v>NotSelf</v>
          </cell>
        </row>
        <row r="8505">
          <cell r="H8505" t="str">
            <v>NotSelf</v>
          </cell>
        </row>
        <row r="8506">
          <cell r="H8506" t="str">
            <v>NotSelf</v>
          </cell>
        </row>
        <row r="8507">
          <cell r="H8507" t="str">
            <v>NotSelf</v>
          </cell>
        </row>
        <row r="8508">
          <cell r="H8508" t="str">
            <v>NotSelf</v>
          </cell>
        </row>
        <row r="8509">
          <cell r="H8509" t="str">
            <v>NotSelf</v>
          </cell>
        </row>
        <row r="8510">
          <cell r="H8510" t="str">
            <v>NotSelf</v>
          </cell>
        </row>
        <row r="8511">
          <cell r="H8511" t="str">
            <v>NotSelf</v>
          </cell>
        </row>
        <row r="8512">
          <cell r="H8512" t="str">
            <v>NotSelf</v>
          </cell>
        </row>
        <row r="8513">
          <cell r="H8513" t="str">
            <v>NotSelf</v>
          </cell>
        </row>
        <row r="8514">
          <cell r="H8514" t="str">
            <v>NotSelf</v>
          </cell>
        </row>
        <row r="8515">
          <cell r="H8515" t="str">
            <v>NotSelf</v>
          </cell>
        </row>
        <row r="8516">
          <cell r="H8516" t="str">
            <v>NotSelf</v>
          </cell>
        </row>
        <row r="8517">
          <cell r="H8517" t="str">
            <v>NotSelf</v>
          </cell>
        </row>
        <row r="8518">
          <cell r="H8518" t="str">
            <v>NotSelf</v>
          </cell>
        </row>
        <row r="8519">
          <cell r="H8519" t="str">
            <v>NotSelf</v>
          </cell>
        </row>
        <row r="8520">
          <cell r="H8520" t="str">
            <v>NotSelf</v>
          </cell>
        </row>
        <row r="8521">
          <cell r="H8521" t="str">
            <v>NotSelf</v>
          </cell>
        </row>
        <row r="8522">
          <cell r="H8522" t="str">
            <v>NotSelf</v>
          </cell>
        </row>
        <row r="8523">
          <cell r="H8523" t="str">
            <v>NotSelf</v>
          </cell>
        </row>
        <row r="8524">
          <cell r="H8524" t="str">
            <v>NotSelf</v>
          </cell>
        </row>
        <row r="8525">
          <cell r="H8525" t="str">
            <v>NotSelf</v>
          </cell>
        </row>
        <row r="8526">
          <cell r="H8526" t="str">
            <v>NotSelf</v>
          </cell>
        </row>
        <row r="8527">
          <cell r="H8527" t="str">
            <v>NotSelf</v>
          </cell>
        </row>
        <row r="8528">
          <cell r="H8528" t="str">
            <v>NotSelf</v>
          </cell>
        </row>
        <row r="8529">
          <cell r="H8529" t="str">
            <v>NotSelf</v>
          </cell>
        </row>
        <row r="8530">
          <cell r="H8530" t="str">
            <v>NotSelf</v>
          </cell>
        </row>
        <row r="8531">
          <cell r="H8531" t="str">
            <v>NotSelf</v>
          </cell>
        </row>
        <row r="8532">
          <cell r="H8532" t="str">
            <v>NotSelf</v>
          </cell>
        </row>
        <row r="8533">
          <cell r="H8533" t="str">
            <v>NotSelf</v>
          </cell>
        </row>
        <row r="8534">
          <cell r="H8534" t="str">
            <v>NotSelf</v>
          </cell>
        </row>
        <row r="8535">
          <cell r="H8535" t="str">
            <v>NotSelf</v>
          </cell>
        </row>
        <row r="8536">
          <cell r="H8536" t="str">
            <v>NotSelf</v>
          </cell>
        </row>
        <row r="8537">
          <cell r="H8537" t="str">
            <v>NotSelf</v>
          </cell>
        </row>
        <row r="8538">
          <cell r="H8538" t="str">
            <v>NotSelf</v>
          </cell>
        </row>
        <row r="8539">
          <cell r="H8539" t="str">
            <v>NotSelf</v>
          </cell>
        </row>
        <row r="8540">
          <cell r="H8540" t="str">
            <v>NotSelf</v>
          </cell>
        </row>
        <row r="8541">
          <cell r="H8541" t="str">
            <v>NotSelf</v>
          </cell>
        </row>
        <row r="8542">
          <cell r="H8542" t="str">
            <v>NotSelf</v>
          </cell>
        </row>
        <row r="8543">
          <cell r="H8543" t="str">
            <v>NotSelf</v>
          </cell>
        </row>
        <row r="8544">
          <cell r="H8544" t="str">
            <v>NotSelf</v>
          </cell>
        </row>
        <row r="8545">
          <cell r="H8545" t="str">
            <v>NotSelf</v>
          </cell>
        </row>
        <row r="8546">
          <cell r="H8546" t="str">
            <v>NotSelf</v>
          </cell>
        </row>
        <row r="8547">
          <cell r="H8547" t="str">
            <v>NotSelf</v>
          </cell>
        </row>
        <row r="8548">
          <cell r="H8548" t="str">
            <v>NotSelf</v>
          </cell>
        </row>
        <row r="8549">
          <cell r="H8549" t="str">
            <v>NotSelf</v>
          </cell>
        </row>
        <row r="8550">
          <cell r="H8550" t="str">
            <v>NotSelf</v>
          </cell>
        </row>
        <row r="8551">
          <cell r="H8551" t="str">
            <v>NotSelf</v>
          </cell>
        </row>
        <row r="8552">
          <cell r="H8552" t="str">
            <v>NotSelf</v>
          </cell>
        </row>
        <row r="8553">
          <cell r="H8553" t="str">
            <v>NotSelf</v>
          </cell>
        </row>
        <row r="8554">
          <cell r="H8554" t="str">
            <v>NotSelf</v>
          </cell>
        </row>
        <row r="8555">
          <cell r="H8555" t="str">
            <v>NotSelf</v>
          </cell>
        </row>
        <row r="8556">
          <cell r="H8556" t="str">
            <v>NotSelf</v>
          </cell>
        </row>
        <row r="8557">
          <cell r="H8557" t="str">
            <v>NotSelf</v>
          </cell>
        </row>
        <row r="8558">
          <cell r="H8558" t="str">
            <v>NotSelf</v>
          </cell>
        </row>
        <row r="8559">
          <cell r="H8559" t="str">
            <v>NotSelf</v>
          </cell>
        </row>
        <row r="8560">
          <cell r="H8560" t="str">
            <v>NotSelf</v>
          </cell>
        </row>
        <row r="8561">
          <cell r="H8561" t="str">
            <v>NotSelf</v>
          </cell>
        </row>
        <row r="8562">
          <cell r="H8562" t="str">
            <v>NotSelf</v>
          </cell>
        </row>
        <row r="8563">
          <cell r="H8563" t="str">
            <v>NotSelf</v>
          </cell>
        </row>
        <row r="8564">
          <cell r="H8564" t="str">
            <v>NotSelf</v>
          </cell>
        </row>
        <row r="8565">
          <cell r="H8565" t="str">
            <v>NotSelf</v>
          </cell>
        </row>
        <row r="8566">
          <cell r="H8566" t="str">
            <v>NotSelf</v>
          </cell>
        </row>
        <row r="8567">
          <cell r="H8567" t="str">
            <v>NotSelf</v>
          </cell>
        </row>
        <row r="8568">
          <cell r="H8568" t="str">
            <v>NotSelf</v>
          </cell>
        </row>
        <row r="8569">
          <cell r="H8569" t="str">
            <v>NotSelf</v>
          </cell>
        </row>
        <row r="8570">
          <cell r="H8570" t="str">
            <v>NotSelf</v>
          </cell>
        </row>
        <row r="8571">
          <cell r="H8571" t="str">
            <v>NotSelf</v>
          </cell>
        </row>
        <row r="8572">
          <cell r="H8572" t="str">
            <v>NotSelf</v>
          </cell>
        </row>
        <row r="8573">
          <cell r="H8573" t="str">
            <v>NotSelf</v>
          </cell>
        </row>
        <row r="8574">
          <cell r="H8574" t="str">
            <v>NotSelf</v>
          </cell>
        </row>
        <row r="8575">
          <cell r="H8575" t="str">
            <v>NotSelf</v>
          </cell>
        </row>
        <row r="8576">
          <cell r="H8576" t="str">
            <v>NotSelf</v>
          </cell>
        </row>
        <row r="8577">
          <cell r="H8577" t="str">
            <v>NotSelf</v>
          </cell>
        </row>
        <row r="8578">
          <cell r="H8578" t="str">
            <v>NotSelf</v>
          </cell>
        </row>
        <row r="8579">
          <cell r="H8579" t="str">
            <v>NotSelf</v>
          </cell>
        </row>
        <row r="8580">
          <cell r="H8580" t="str">
            <v>NotSelf</v>
          </cell>
        </row>
        <row r="8581">
          <cell r="H8581" t="str">
            <v>NotSelf</v>
          </cell>
        </row>
        <row r="8582">
          <cell r="H8582" t="str">
            <v>NotSelf</v>
          </cell>
        </row>
        <row r="8583">
          <cell r="H8583" t="str">
            <v>NotSelf</v>
          </cell>
        </row>
        <row r="8584">
          <cell r="H8584" t="str">
            <v>NotSelf</v>
          </cell>
        </row>
        <row r="8585">
          <cell r="H8585" t="str">
            <v>NotSelf</v>
          </cell>
        </row>
        <row r="8586">
          <cell r="H8586" t="str">
            <v>NotSelf</v>
          </cell>
        </row>
        <row r="8587">
          <cell r="H8587" t="str">
            <v>NotSelf</v>
          </cell>
        </row>
        <row r="8588">
          <cell r="H8588" t="str">
            <v>NotSelf</v>
          </cell>
        </row>
        <row r="8589">
          <cell r="H8589" t="str">
            <v>NotSelf</v>
          </cell>
        </row>
        <row r="8590">
          <cell r="H8590" t="str">
            <v>NotSelf</v>
          </cell>
        </row>
        <row r="8591">
          <cell r="H8591" t="str">
            <v>NotSelf</v>
          </cell>
        </row>
        <row r="8592">
          <cell r="H8592" t="str">
            <v>NotSelf</v>
          </cell>
        </row>
        <row r="8593">
          <cell r="H8593" t="str">
            <v>NotSelf</v>
          </cell>
        </row>
        <row r="8594">
          <cell r="H8594" t="str">
            <v>NotSelf</v>
          </cell>
        </row>
        <row r="8595">
          <cell r="H8595" t="str">
            <v>NotSelf</v>
          </cell>
        </row>
        <row r="8596">
          <cell r="H8596" t="str">
            <v>NotSelf</v>
          </cell>
        </row>
        <row r="8597">
          <cell r="H8597" t="str">
            <v>NotSelf</v>
          </cell>
        </row>
        <row r="8598">
          <cell r="H8598" t="str">
            <v>NotSelf</v>
          </cell>
        </row>
        <row r="8599">
          <cell r="H8599" t="str">
            <v>NotSelf</v>
          </cell>
        </row>
        <row r="8600">
          <cell r="H8600" t="str">
            <v>NotSelf</v>
          </cell>
        </row>
        <row r="8601">
          <cell r="H8601" t="str">
            <v>NotSelf</v>
          </cell>
        </row>
        <row r="8602">
          <cell r="H8602" t="str">
            <v>NotSelf</v>
          </cell>
        </row>
        <row r="8603">
          <cell r="H8603" t="str">
            <v>NotSelf</v>
          </cell>
        </row>
        <row r="8604">
          <cell r="H8604" t="str">
            <v>NotSelf</v>
          </cell>
        </row>
        <row r="8605">
          <cell r="H8605" t="str">
            <v>NotSelf</v>
          </cell>
        </row>
        <row r="8606">
          <cell r="H8606" t="str">
            <v>NotSelf</v>
          </cell>
        </row>
        <row r="8607">
          <cell r="H8607" t="str">
            <v>NotSelf</v>
          </cell>
        </row>
        <row r="8608">
          <cell r="H8608" t="str">
            <v>NotSelf</v>
          </cell>
        </row>
        <row r="8609">
          <cell r="H8609" t="str">
            <v>NotSelf</v>
          </cell>
        </row>
        <row r="8610">
          <cell r="H8610" t="str">
            <v>NotSelf</v>
          </cell>
        </row>
        <row r="8611">
          <cell r="H8611" t="str">
            <v>NotSelf</v>
          </cell>
        </row>
        <row r="8612">
          <cell r="H8612" t="str">
            <v>NotSelf</v>
          </cell>
        </row>
        <row r="8613">
          <cell r="H8613" t="str">
            <v>NotSelf</v>
          </cell>
        </row>
        <row r="8614">
          <cell r="H8614" t="str">
            <v>NotSelf</v>
          </cell>
        </row>
        <row r="8615">
          <cell r="H8615" t="str">
            <v>NotSelf</v>
          </cell>
        </row>
        <row r="8616">
          <cell r="H8616" t="str">
            <v>NotSelf</v>
          </cell>
        </row>
        <row r="8617">
          <cell r="H8617" t="str">
            <v>NotSelf</v>
          </cell>
        </row>
        <row r="8618">
          <cell r="H8618" t="str">
            <v>NotSelf</v>
          </cell>
        </row>
        <row r="8619">
          <cell r="H8619" t="str">
            <v>NotSelf</v>
          </cell>
        </row>
        <row r="8620">
          <cell r="H8620" t="str">
            <v>NotSelf</v>
          </cell>
        </row>
        <row r="8621">
          <cell r="H8621" t="str">
            <v>NotSelf</v>
          </cell>
        </row>
        <row r="8622">
          <cell r="H8622" t="str">
            <v>NotSelf</v>
          </cell>
        </row>
        <row r="8623">
          <cell r="H8623" t="str">
            <v>NotSelf</v>
          </cell>
        </row>
        <row r="8624">
          <cell r="H8624" t="str">
            <v>NotSelf</v>
          </cell>
        </row>
        <row r="8625">
          <cell r="H8625" t="str">
            <v>NotSelf</v>
          </cell>
        </row>
        <row r="8626">
          <cell r="H8626" t="str">
            <v>NotSelf</v>
          </cell>
        </row>
        <row r="8627">
          <cell r="H8627" t="str">
            <v>NotSelf</v>
          </cell>
        </row>
        <row r="8628">
          <cell r="H8628" t="str">
            <v>NotSelf</v>
          </cell>
        </row>
        <row r="8629">
          <cell r="H8629" t="str">
            <v>NotSelf</v>
          </cell>
        </row>
        <row r="8630">
          <cell r="H8630" t="str">
            <v>NotSelf</v>
          </cell>
        </row>
        <row r="8631">
          <cell r="H8631" t="str">
            <v>NotSelf</v>
          </cell>
        </row>
        <row r="8632">
          <cell r="H8632" t="str">
            <v>NotSelf</v>
          </cell>
        </row>
        <row r="8633">
          <cell r="H8633" t="str">
            <v>NotSelf</v>
          </cell>
        </row>
        <row r="8634">
          <cell r="H8634" t="str">
            <v>NotSelf</v>
          </cell>
        </row>
        <row r="8635">
          <cell r="H8635" t="str">
            <v>NotSelf</v>
          </cell>
        </row>
        <row r="8636">
          <cell r="H8636" t="str">
            <v>NotSelf</v>
          </cell>
        </row>
        <row r="8637">
          <cell r="H8637" t="str">
            <v>NotSelf</v>
          </cell>
        </row>
        <row r="8638">
          <cell r="H8638" t="str">
            <v>NotSelf</v>
          </cell>
        </row>
        <row r="8639">
          <cell r="H8639" t="str">
            <v>NotSelf</v>
          </cell>
        </row>
        <row r="8640">
          <cell r="H8640" t="str">
            <v>NotSelf</v>
          </cell>
        </row>
        <row r="8641">
          <cell r="H8641" t="str">
            <v>NotSelf</v>
          </cell>
        </row>
        <row r="8642">
          <cell r="H8642" t="str">
            <v>NotSelf</v>
          </cell>
        </row>
        <row r="8643">
          <cell r="H8643" t="str">
            <v>NotSelf</v>
          </cell>
        </row>
        <row r="8644">
          <cell r="H8644" t="str">
            <v>NotSelf</v>
          </cell>
        </row>
        <row r="8645">
          <cell r="H8645" t="str">
            <v>NotSelf</v>
          </cell>
        </row>
        <row r="8646">
          <cell r="H8646" t="str">
            <v>NotSelf</v>
          </cell>
        </row>
        <row r="8647">
          <cell r="H8647" t="str">
            <v>NotSelf</v>
          </cell>
        </row>
        <row r="8648">
          <cell r="H8648" t="str">
            <v>NotSelf</v>
          </cell>
        </row>
        <row r="8649">
          <cell r="H8649" t="str">
            <v>NotSelf</v>
          </cell>
        </row>
        <row r="8650">
          <cell r="H8650" t="str">
            <v>NotSelf</v>
          </cell>
        </row>
        <row r="8651">
          <cell r="H8651" t="str">
            <v>NotSelf</v>
          </cell>
        </row>
        <row r="8652">
          <cell r="H8652" t="str">
            <v>NotSelf</v>
          </cell>
        </row>
        <row r="8653">
          <cell r="H8653" t="str">
            <v>NotSelf</v>
          </cell>
        </row>
        <row r="8654">
          <cell r="H8654" t="str">
            <v>NotSelf</v>
          </cell>
        </row>
        <row r="8655">
          <cell r="H8655" t="str">
            <v>NotSelf</v>
          </cell>
        </row>
        <row r="8656">
          <cell r="H8656" t="str">
            <v>NotSelf</v>
          </cell>
        </row>
        <row r="8657">
          <cell r="H8657" t="str">
            <v>NotSelf</v>
          </cell>
        </row>
        <row r="8658">
          <cell r="H8658" t="str">
            <v>NotSelf</v>
          </cell>
        </row>
        <row r="8659">
          <cell r="H8659" t="str">
            <v>NotSelf</v>
          </cell>
        </row>
        <row r="8660">
          <cell r="H8660" t="str">
            <v>NotSelf</v>
          </cell>
        </row>
        <row r="8661">
          <cell r="H8661" t="str">
            <v>NotSelf</v>
          </cell>
        </row>
        <row r="8662">
          <cell r="H8662" t="str">
            <v>NotSelf</v>
          </cell>
        </row>
        <row r="8663">
          <cell r="H8663" t="str">
            <v>NotSelf</v>
          </cell>
        </row>
        <row r="8664">
          <cell r="H8664" t="str">
            <v>NotSelf</v>
          </cell>
        </row>
        <row r="8665">
          <cell r="H8665" t="str">
            <v>NotSelf</v>
          </cell>
        </row>
        <row r="8666">
          <cell r="H8666" t="str">
            <v>NotSelf</v>
          </cell>
        </row>
        <row r="8667">
          <cell r="H8667" t="str">
            <v>NotSelf</v>
          </cell>
        </row>
        <row r="8668">
          <cell r="H8668" t="str">
            <v>NotSelf</v>
          </cell>
        </row>
        <row r="8669">
          <cell r="H8669" t="str">
            <v>NotSelf</v>
          </cell>
        </row>
        <row r="8670">
          <cell r="H8670" t="str">
            <v>NotSelf</v>
          </cell>
        </row>
        <row r="8671">
          <cell r="H8671" t="str">
            <v>NotSelf</v>
          </cell>
        </row>
        <row r="8672">
          <cell r="H8672" t="str">
            <v>NotSelf</v>
          </cell>
        </row>
        <row r="8673">
          <cell r="H8673" t="str">
            <v>NotSelf</v>
          </cell>
        </row>
        <row r="8674">
          <cell r="H8674" t="str">
            <v>NotSelf</v>
          </cell>
        </row>
        <row r="8675">
          <cell r="H8675" t="str">
            <v>NotSelf</v>
          </cell>
        </row>
        <row r="8676">
          <cell r="H8676" t="str">
            <v>NotSelf</v>
          </cell>
        </row>
        <row r="8677">
          <cell r="H8677" t="str">
            <v>NotSelf</v>
          </cell>
        </row>
        <row r="8678">
          <cell r="H8678" t="str">
            <v>NotSelf</v>
          </cell>
        </row>
        <row r="8679">
          <cell r="H8679" t="str">
            <v>NotSelf</v>
          </cell>
        </row>
        <row r="8680">
          <cell r="H8680" t="str">
            <v>NotSelf</v>
          </cell>
        </row>
        <row r="8681">
          <cell r="H8681" t="str">
            <v>NotSelf</v>
          </cell>
        </row>
        <row r="8682">
          <cell r="H8682" t="str">
            <v>NotSelf</v>
          </cell>
        </row>
        <row r="8683">
          <cell r="H8683" t="str">
            <v>NotSelf</v>
          </cell>
        </row>
        <row r="8684">
          <cell r="H8684" t="str">
            <v>NotSelf</v>
          </cell>
        </row>
        <row r="8685">
          <cell r="H8685" t="str">
            <v>NotSelf</v>
          </cell>
        </row>
        <row r="8686">
          <cell r="H8686" t="str">
            <v>NotSelf</v>
          </cell>
        </row>
        <row r="8687">
          <cell r="H8687" t="str">
            <v>NotSelf</v>
          </cell>
        </row>
        <row r="8688">
          <cell r="H8688" t="str">
            <v>NotSelf</v>
          </cell>
        </row>
        <row r="8689">
          <cell r="H8689" t="str">
            <v>NotSelf</v>
          </cell>
        </row>
        <row r="8690">
          <cell r="H8690" t="str">
            <v>NotSelf</v>
          </cell>
        </row>
        <row r="8691">
          <cell r="H8691" t="str">
            <v>NotSelf</v>
          </cell>
        </row>
        <row r="8692">
          <cell r="H8692" t="str">
            <v>NotSelf</v>
          </cell>
        </row>
        <row r="8693">
          <cell r="H8693" t="str">
            <v>NotSelf</v>
          </cell>
        </row>
        <row r="8694">
          <cell r="H8694" t="str">
            <v>NotSelf</v>
          </cell>
        </row>
        <row r="8695">
          <cell r="H8695" t="str">
            <v>NotSelf</v>
          </cell>
        </row>
        <row r="8696">
          <cell r="H8696" t="str">
            <v>NotSelf</v>
          </cell>
        </row>
        <row r="8697">
          <cell r="H8697" t="str">
            <v>NotSelf</v>
          </cell>
        </row>
        <row r="8698">
          <cell r="H8698" t="str">
            <v>NotSelf</v>
          </cell>
        </row>
        <row r="8699">
          <cell r="H8699" t="str">
            <v>NotSelf</v>
          </cell>
        </row>
        <row r="8700">
          <cell r="H8700" t="str">
            <v>NotSelf</v>
          </cell>
        </row>
        <row r="8701">
          <cell r="H8701" t="str">
            <v>NotSelf</v>
          </cell>
        </row>
        <row r="8702">
          <cell r="H8702" t="str">
            <v>NotSelf</v>
          </cell>
        </row>
        <row r="8703">
          <cell r="H8703" t="str">
            <v>NotSelf</v>
          </cell>
        </row>
        <row r="8704">
          <cell r="H8704" t="str">
            <v>NotSelf</v>
          </cell>
        </row>
        <row r="8705">
          <cell r="H8705" t="str">
            <v>NotSelf</v>
          </cell>
        </row>
        <row r="8706">
          <cell r="H8706" t="str">
            <v>NotSelf</v>
          </cell>
        </row>
        <row r="8707">
          <cell r="H8707" t="str">
            <v>NotSelf</v>
          </cell>
        </row>
        <row r="8708">
          <cell r="H8708" t="str">
            <v>NotSelf</v>
          </cell>
        </row>
        <row r="8709">
          <cell r="H8709" t="str">
            <v>NotSelf</v>
          </cell>
        </row>
        <row r="8710">
          <cell r="H8710" t="str">
            <v>NotSelf</v>
          </cell>
        </row>
        <row r="8711">
          <cell r="H8711" t="str">
            <v>NotSelf</v>
          </cell>
        </row>
        <row r="8712">
          <cell r="H8712" t="str">
            <v>NotSelf</v>
          </cell>
        </row>
        <row r="8713">
          <cell r="H8713" t="str">
            <v>NotSelf</v>
          </cell>
        </row>
        <row r="8714">
          <cell r="H8714" t="str">
            <v>NotSelf</v>
          </cell>
        </row>
        <row r="8715">
          <cell r="H8715" t="str">
            <v>NotSelf</v>
          </cell>
        </row>
        <row r="8716">
          <cell r="H8716" t="str">
            <v>NotSelf</v>
          </cell>
        </row>
        <row r="8717">
          <cell r="H8717" t="str">
            <v>NotSelf</v>
          </cell>
        </row>
        <row r="8718">
          <cell r="H8718" t="str">
            <v>NotSelf</v>
          </cell>
        </row>
        <row r="8719">
          <cell r="H8719" t="str">
            <v>NotSelf</v>
          </cell>
        </row>
        <row r="8720">
          <cell r="H8720" t="str">
            <v>NotSelf</v>
          </cell>
        </row>
        <row r="8721">
          <cell r="H8721" t="str">
            <v>NotSelf</v>
          </cell>
        </row>
        <row r="8722">
          <cell r="H8722" t="str">
            <v>NotSelf</v>
          </cell>
        </row>
        <row r="8723">
          <cell r="H8723" t="str">
            <v>NotSelf</v>
          </cell>
        </row>
        <row r="8724">
          <cell r="H8724" t="str">
            <v>NotSelf</v>
          </cell>
        </row>
        <row r="8725">
          <cell r="H8725" t="str">
            <v>NotSelf</v>
          </cell>
        </row>
        <row r="8726">
          <cell r="H8726" t="str">
            <v>NotSelf</v>
          </cell>
        </row>
        <row r="8727">
          <cell r="H8727" t="str">
            <v>Self</v>
          </cell>
        </row>
        <row r="8728">
          <cell r="H8728" t="str">
            <v>Self</v>
          </cell>
        </row>
        <row r="8729">
          <cell r="H8729" t="str">
            <v>Self</v>
          </cell>
        </row>
        <row r="8730">
          <cell r="H8730" t="str">
            <v>Self</v>
          </cell>
        </row>
        <row r="8731">
          <cell r="H8731" t="str">
            <v>Self</v>
          </cell>
        </row>
        <row r="8732">
          <cell r="H8732" t="str">
            <v>Self</v>
          </cell>
        </row>
        <row r="8733">
          <cell r="H8733" t="str">
            <v>Self</v>
          </cell>
        </row>
        <row r="8734">
          <cell r="H8734" t="str">
            <v>Self</v>
          </cell>
        </row>
        <row r="8735">
          <cell r="H8735" t="str">
            <v>Self</v>
          </cell>
        </row>
        <row r="8736">
          <cell r="H8736" t="str">
            <v>Self</v>
          </cell>
        </row>
        <row r="8737">
          <cell r="H8737" t="str">
            <v>Self</v>
          </cell>
        </row>
        <row r="8738">
          <cell r="H8738" t="str">
            <v>Self</v>
          </cell>
        </row>
        <row r="8739">
          <cell r="H8739" t="str">
            <v>Self</v>
          </cell>
        </row>
        <row r="8740">
          <cell r="H8740" t="str">
            <v>Self</v>
          </cell>
        </row>
        <row r="8741">
          <cell r="H8741" t="str">
            <v>Self</v>
          </cell>
        </row>
        <row r="8742">
          <cell r="H8742" t="str">
            <v>Self</v>
          </cell>
        </row>
        <row r="8743">
          <cell r="H8743" t="str">
            <v>Self</v>
          </cell>
        </row>
        <row r="8744">
          <cell r="H8744" t="str">
            <v>Self</v>
          </cell>
        </row>
        <row r="8745">
          <cell r="H8745" t="str">
            <v>Self</v>
          </cell>
        </row>
        <row r="8746">
          <cell r="H8746" t="str">
            <v>Self</v>
          </cell>
        </row>
        <row r="8747">
          <cell r="H8747" t="str">
            <v>Self</v>
          </cell>
        </row>
        <row r="8748">
          <cell r="H8748" t="str">
            <v>Self</v>
          </cell>
        </row>
        <row r="8749">
          <cell r="H8749" t="str">
            <v>Self</v>
          </cell>
        </row>
        <row r="8750">
          <cell r="H8750" t="str">
            <v>Self</v>
          </cell>
        </row>
        <row r="8751">
          <cell r="H8751" t="str">
            <v>Self</v>
          </cell>
        </row>
        <row r="8752">
          <cell r="H8752" t="str">
            <v>Self</v>
          </cell>
        </row>
        <row r="8753">
          <cell r="H8753" t="str">
            <v>Self</v>
          </cell>
        </row>
        <row r="8754">
          <cell r="H8754" t="str">
            <v>Self</v>
          </cell>
        </row>
        <row r="8755">
          <cell r="H8755" t="str">
            <v>Self</v>
          </cell>
        </row>
        <row r="8756">
          <cell r="H8756" t="str">
            <v>Self</v>
          </cell>
        </row>
        <row r="8757">
          <cell r="H8757" t="str">
            <v>Self</v>
          </cell>
        </row>
        <row r="8758">
          <cell r="H8758" t="str">
            <v>Self</v>
          </cell>
        </row>
        <row r="8759">
          <cell r="H8759" t="str">
            <v>Self</v>
          </cell>
        </row>
        <row r="8760">
          <cell r="H8760" t="str">
            <v>Self</v>
          </cell>
        </row>
        <row r="8761">
          <cell r="H8761" t="str">
            <v>Self</v>
          </cell>
        </row>
        <row r="8762">
          <cell r="H8762" t="str">
            <v>Self</v>
          </cell>
        </row>
        <row r="8763">
          <cell r="H8763" t="str">
            <v>Self</v>
          </cell>
        </row>
        <row r="8764">
          <cell r="H8764" t="str">
            <v>Self</v>
          </cell>
        </row>
        <row r="8765">
          <cell r="H8765" t="str">
            <v>Self</v>
          </cell>
        </row>
        <row r="8766">
          <cell r="H8766" t="str">
            <v>Self</v>
          </cell>
        </row>
        <row r="8767">
          <cell r="H8767" t="str">
            <v>Self</v>
          </cell>
        </row>
        <row r="8768">
          <cell r="H8768" t="str">
            <v>Self</v>
          </cell>
        </row>
        <row r="8769">
          <cell r="H8769" t="str">
            <v>Self</v>
          </cell>
        </row>
        <row r="8770">
          <cell r="H8770" t="str">
            <v>Self</v>
          </cell>
        </row>
        <row r="8771">
          <cell r="H8771" t="str">
            <v>Self</v>
          </cell>
        </row>
        <row r="8772">
          <cell r="H8772" t="str">
            <v>NotSelf</v>
          </cell>
        </row>
        <row r="8773">
          <cell r="H8773" t="str">
            <v>NotSelf</v>
          </cell>
        </row>
        <row r="8774">
          <cell r="H8774" t="str">
            <v>NotSelf</v>
          </cell>
        </row>
        <row r="8775">
          <cell r="H8775" t="str">
            <v>NotSelf</v>
          </cell>
        </row>
        <row r="8776">
          <cell r="H8776" t="str">
            <v>NotSelf</v>
          </cell>
        </row>
        <row r="8777">
          <cell r="H8777" t="str">
            <v>NotSelf</v>
          </cell>
        </row>
        <row r="8778">
          <cell r="H8778" t="str">
            <v>NotSelf</v>
          </cell>
        </row>
        <row r="8779">
          <cell r="H8779" t="str">
            <v>NotSelf</v>
          </cell>
        </row>
        <row r="8780">
          <cell r="H8780" t="str">
            <v>NotSelf</v>
          </cell>
        </row>
        <row r="8781">
          <cell r="H8781" t="str">
            <v>NotSelf</v>
          </cell>
        </row>
        <row r="8782">
          <cell r="H8782" t="str">
            <v>NotSelf</v>
          </cell>
        </row>
        <row r="8783">
          <cell r="H8783" t="str">
            <v>NotSelf</v>
          </cell>
        </row>
        <row r="8784">
          <cell r="H8784" t="str">
            <v>NotSelf</v>
          </cell>
        </row>
        <row r="8785">
          <cell r="H8785" t="str">
            <v>NotSelf</v>
          </cell>
        </row>
        <row r="8786">
          <cell r="H8786" t="str">
            <v>NotSelf</v>
          </cell>
        </row>
        <row r="8787">
          <cell r="H8787" t="str">
            <v>NotSelf</v>
          </cell>
        </row>
        <row r="8788">
          <cell r="H8788" t="str">
            <v>NotSelf</v>
          </cell>
        </row>
        <row r="8789">
          <cell r="H8789" t="str">
            <v>NotSelf</v>
          </cell>
        </row>
        <row r="8790">
          <cell r="H8790" t="str">
            <v>NotSelf</v>
          </cell>
        </row>
        <row r="8791">
          <cell r="H8791" t="str">
            <v>NotSelf</v>
          </cell>
        </row>
        <row r="8792">
          <cell r="H8792" t="str">
            <v>NotSelf</v>
          </cell>
        </row>
        <row r="8793">
          <cell r="H8793" t="str">
            <v>NotSelf</v>
          </cell>
        </row>
        <row r="8794">
          <cell r="H8794" t="str">
            <v>NotSelf</v>
          </cell>
        </row>
        <row r="8795">
          <cell r="H8795" t="str">
            <v>NotSelf</v>
          </cell>
        </row>
        <row r="8796">
          <cell r="H8796" t="str">
            <v>NotSelf</v>
          </cell>
        </row>
        <row r="8797">
          <cell r="H8797" t="str">
            <v>NotSelf</v>
          </cell>
        </row>
        <row r="8798">
          <cell r="H8798" t="str">
            <v>NotSelf</v>
          </cell>
        </row>
        <row r="8799">
          <cell r="H8799" t="str">
            <v>NotSelf</v>
          </cell>
        </row>
        <row r="8800">
          <cell r="H8800" t="str">
            <v>NotSelf</v>
          </cell>
        </row>
        <row r="8801">
          <cell r="H8801" t="str">
            <v>NotSelf</v>
          </cell>
        </row>
        <row r="8802">
          <cell r="H8802" t="str">
            <v>NotSelf</v>
          </cell>
        </row>
        <row r="8803">
          <cell r="H8803" t="str">
            <v>NotSelf</v>
          </cell>
        </row>
        <row r="8804">
          <cell r="H8804" t="str">
            <v>NotSelf</v>
          </cell>
        </row>
        <row r="8805">
          <cell r="H8805" t="str">
            <v>NotSelf</v>
          </cell>
        </row>
        <row r="8806">
          <cell r="H8806" t="str">
            <v>NotSelf</v>
          </cell>
        </row>
        <row r="8807">
          <cell r="H8807" t="str">
            <v>NotSelf</v>
          </cell>
        </row>
        <row r="8808">
          <cell r="H8808" t="str">
            <v>NotSelf</v>
          </cell>
        </row>
        <row r="8809">
          <cell r="H8809" t="str">
            <v>NotSelf</v>
          </cell>
        </row>
        <row r="8810">
          <cell r="H8810" t="str">
            <v>NotSelf</v>
          </cell>
        </row>
        <row r="8811">
          <cell r="H8811" t="str">
            <v>NotSelf</v>
          </cell>
        </row>
        <row r="8812">
          <cell r="H8812" t="str">
            <v>NotSelf</v>
          </cell>
        </row>
        <row r="8813">
          <cell r="H8813" t="str">
            <v>NotSelf</v>
          </cell>
        </row>
        <row r="8814">
          <cell r="H8814" t="str">
            <v>NotSelf</v>
          </cell>
        </row>
        <row r="8815">
          <cell r="H8815" t="str">
            <v>NotSelf</v>
          </cell>
        </row>
        <row r="8816">
          <cell r="H8816" t="str">
            <v>NotSelf</v>
          </cell>
        </row>
        <row r="8817">
          <cell r="H8817" t="str">
            <v>NotSelf</v>
          </cell>
        </row>
        <row r="8818">
          <cell r="H8818" t="str">
            <v>NotSelf</v>
          </cell>
        </row>
        <row r="8819">
          <cell r="H8819" t="str">
            <v>NotSelf</v>
          </cell>
        </row>
        <row r="8820">
          <cell r="H8820" t="str">
            <v>NotSelf</v>
          </cell>
        </row>
        <row r="8821">
          <cell r="H8821" t="str">
            <v>NotSelf</v>
          </cell>
        </row>
        <row r="8822">
          <cell r="H8822" t="str">
            <v>NotSelf</v>
          </cell>
        </row>
        <row r="8823">
          <cell r="H8823" t="str">
            <v>NotSelf</v>
          </cell>
        </row>
        <row r="8824">
          <cell r="H8824" t="str">
            <v>NotSelf</v>
          </cell>
        </row>
        <row r="8825">
          <cell r="H8825" t="str">
            <v>NotSelf</v>
          </cell>
        </row>
        <row r="8826">
          <cell r="H8826" t="str">
            <v>NotSelf</v>
          </cell>
        </row>
        <row r="8827">
          <cell r="H8827" t="str">
            <v>NotSelf</v>
          </cell>
        </row>
        <row r="8828">
          <cell r="H8828" t="str">
            <v>NotSelf</v>
          </cell>
        </row>
        <row r="8829">
          <cell r="H8829" t="str">
            <v>NotSelf</v>
          </cell>
        </row>
        <row r="8830">
          <cell r="H8830" t="str">
            <v>NotSelf</v>
          </cell>
        </row>
        <row r="8831">
          <cell r="H8831" t="str">
            <v>NotSelf</v>
          </cell>
        </row>
        <row r="8832">
          <cell r="H8832" t="str">
            <v>NotSelf</v>
          </cell>
        </row>
        <row r="8833">
          <cell r="H8833" t="str">
            <v>NotSelf</v>
          </cell>
        </row>
        <row r="8834">
          <cell r="H8834" t="str">
            <v>NotSelf</v>
          </cell>
        </row>
        <row r="8835">
          <cell r="H8835" t="str">
            <v>NotSelf</v>
          </cell>
        </row>
        <row r="8836">
          <cell r="H8836" t="str">
            <v>NotSelf</v>
          </cell>
        </row>
        <row r="8837">
          <cell r="H8837" t="str">
            <v>NotSelf</v>
          </cell>
        </row>
        <row r="8838">
          <cell r="H8838" t="str">
            <v>NotSelf</v>
          </cell>
        </row>
        <row r="8839">
          <cell r="H8839" t="str">
            <v>NotSelf</v>
          </cell>
        </row>
        <row r="8840">
          <cell r="H8840" t="str">
            <v>NotSelf</v>
          </cell>
        </row>
        <row r="8841">
          <cell r="H8841" t="str">
            <v>NotSelf</v>
          </cell>
        </row>
        <row r="8842">
          <cell r="H8842" t="str">
            <v>NotSelf</v>
          </cell>
        </row>
        <row r="8843">
          <cell r="H8843" t="str">
            <v>NotSelf</v>
          </cell>
        </row>
        <row r="8844">
          <cell r="H8844" t="str">
            <v>NotSelf</v>
          </cell>
        </row>
        <row r="8845">
          <cell r="H8845" t="str">
            <v>NotSelf</v>
          </cell>
        </row>
        <row r="8846">
          <cell r="H8846" t="str">
            <v>NotSelf</v>
          </cell>
        </row>
        <row r="8847">
          <cell r="H8847" t="str">
            <v>NotSelf</v>
          </cell>
        </row>
        <row r="8848">
          <cell r="H8848" t="str">
            <v>NotSelf</v>
          </cell>
        </row>
        <row r="8849">
          <cell r="H8849" t="str">
            <v>NotSelf</v>
          </cell>
        </row>
        <row r="8850">
          <cell r="H8850" t="str">
            <v>NotSelf</v>
          </cell>
        </row>
        <row r="8851">
          <cell r="H8851" t="str">
            <v>NotSelf</v>
          </cell>
        </row>
        <row r="8852">
          <cell r="H8852" t="str">
            <v>NotSelf</v>
          </cell>
        </row>
        <row r="8853">
          <cell r="H8853" t="str">
            <v>NotSelf</v>
          </cell>
        </row>
        <row r="8854">
          <cell r="H8854" t="str">
            <v>NotSelf</v>
          </cell>
        </row>
        <row r="8855">
          <cell r="H8855" t="str">
            <v>NotSelf</v>
          </cell>
        </row>
        <row r="8856">
          <cell r="H8856" t="str">
            <v>NotSelf</v>
          </cell>
        </row>
        <row r="8857">
          <cell r="H8857" t="str">
            <v>NotSelf</v>
          </cell>
        </row>
        <row r="8858">
          <cell r="H8858" t="str">
            <v>NotSelf</v>
          </cell>
        </row>
        <row r="8859">
          <cell r="H8859" t="str">
            <v>NotSelf</v>
          </cell>
        </row>
        <row r="8860">
          <cell r="H8860" t="str">
            <v>NotSelf</v>
          </cell>
        </row>
        <row r="8861">
          <cell r="H8861" t="str">
            <v>NotSelf</v>
          </cell>
        </row>
        <row r="8862">
          <cell r="H8862" t="str">
            <v>NotSelf</v>
          </cell>
        </row>
        <row r="8863">
          <cell r="H8863" t="str">
            <v>NotSelf</v>
          </cell>
        </row>
        <row r="8864">
          <cell r="H8864" t="str">
            <v>NotSelf</v>
          </cell>
        </row>
        <row r="8865">
          <cell r="H8865" t="str">
            <v>NotSelf</v>
          </cell>
        </row>
        <row r="8866">
          <cell r="H8866" t="str">
            <v>NotSelf</v>
          </cell>
        </row>
        <row r="8867">
          <cell r="H8867" t="str">
            <v>NotSelf</v>
          </cell>
        </row>
        <row r="8868">
          <cell r="H8868" t="str">
            <v>NotSelf</v>
          </cell>
        </row>
        <row r="8869">
          <cell r="H8869" t="str">
            <v>NotSelf</v>
          </cell>
        </row>
        <row r="8870">
          <cell r="H8870" t="str">
            <v>NotSelf</v>
          </cell>
        </row>
        <row r="8871">
          <cell r="H8871" t="str">
            <v>NotSelf</v>
          </cell>
        </row>
        <row r="8872">
          <cell r="H8872" t="str">
            <v>NotSelf</v>
          </cell>
        </row>
        <row r="8873">
          <cell r="H8873" t="str">
            <v>NotSelf</v>
          </cell>
        </row>
        <row r="8874">
          <cell r="H8874" t="str">
            <v>NotSelf</v>
          </cell>
        </row>
        <row r="8875">
          <cell r="H8875" t="str">
            <v>NotSelf</v>
          </cell>
        </row>
        <row r="8876">
          <cell r="H8876" t="str">
            <v>NotSelf</v>
          </cell>
        </row>
        <row r="8877">
          <cell r="H8877" t="str">
            <v>NotSelf</v>
          </cell>
        </row>
        <row r="8878">
          <cell r="H8878" t="str">
            <v>NotSelf</v>
          </cell>
        </row>
        <row r="8879">
          <cell r="H8879" t="str">
            <v>NotSelf</v>
          </cell>
        </row>
        <row r="8880">
          <cell r="H8880" t="str">
            <v>NotSelf</v>
          </cell>
        </row>
        <row r="8881">
          <cell r="H8881" t="str">
            <v>NotSelf</v>
          </cell>
        </row>
        <row r="8882">
          <cell r="H8882" t="str">
            <v>NotSelf</v>
          </cell>
        </row>
        <row r="8883">
          <cell r="H8883" t="str">
            <v>NotSelf</v>
          </cell>
        </row>
        <row r="8884">
          <cell r="H8884" t="str">
            <v>NotSelf</v>
          </cell>
        </row>
        <row r="8885">
          <cell r="H8885" t="str">
            <v>NotSelf</v>
          </cell>
        </row>
        <row r="8886">
          <cell r="H8886" t="str">
            <v>NotSelf</v>
          </cell>
        </row>
        <row r="8887">
          <cell r="H8887" t="str">
            <v>NotSelf</v>
          </cell>
        </row>
        <row r="8888">
          <cell r="H8888" t="str">
            <v>NotSelf</v>
          </cell>
        </row>
        <row r="8889">
          <cell r="H8889" t="str">
            <v>Self</v>
          </cell>
        </row>
        <row r="8890">
          <cell r="H8890" t="str">
            <v>Self</v>
          </cell>
        </row>
        <row r="8891">
          <cell r="H8891" t="str">
            <v>Self</v>
          </cell>
        </row>
        <row r="8892">
          <cell r="H8892" t="str">
            <v>Self</v>
          </cell>
        </row>
        <row r="8893">
          <cell r="H8893" t="str">
            <v>Self</v>
          </cell>
        </row>
        <row r="8894">
          <cell r="H8894" t="str">
            <v>Self</v>
          </cell>
        </row>
        <row r="8895">
          <cell r="H8895" t="str">
            <v>Self</v>
          </cell>
        </row>
        <row r="8896">
          <cell r="H8896" t="str">
            <v>Self</v>
          </cell>
        </row>
        <row r="8897">
          <cell r="H8897" t="str">
            <v>Self</v>
          </cell>
        </row>
        <row r="8898">
          <cell r="H8898" t="str">
            <v>Self</v>
          </cell>
        </row>
        <row r="8899">
          <cell r="H8899" t="str">
            <v>Self</v>
          </cell>
        </row>
        <row r="8900">
          <cell r="H8900" t="str">
            <v>Self</v>
          </cell>
        </row>
        <row r="8901">
          <cell r="H8901" t="str">
            <v>Self</v>
          </cell>
        </row>
        <row r="8902">
          <cell r="H8902" t="str">
            <v>Self</v>
          </cell>
        </row>
        <row r="8903">
          <cell r="H8903" t="str">
            <v>Self</v>
          </cell>
        </row>
        <row r="8904">
          <cell r="H8904" t="str">
            <v>Self</v>
          </cell>
        </row>
        <row r="8905">
          <cell r="H8905" t="str">
            <v>NotSelf</v>
          </cell>
        </row>
        <row r="8906">
          <cell r="H8906" t="str">
            <v>NotSelf</v>
          </cell>
        </row>
        <row r="8907">
          <cell r="H8907" t="str">
            <v>NotSelf</v>
          </cell>
        </row>
        <row r="8908">
          <cell r="H8908" t="str">
            <v>NotSelf</v>
          </cell>
        </row>
        <row r="8909">
          <cell r="H8909" t="str">
            <v>NotSelf</v>
          </cell>
        </row>
        <row r="8910">
          <cell r="H8910" t="str">
            <v>NotSelf</v>
          </cell>
        </row>
        <row r="8911">
          <cell r="H8911" t="str">
            <v>NotSelf</v>
          </cell>
        </row>
        <row r="8912">
          <cell r="H8912" t="str">
            <v>NotSelf</v>
          </cell>
        </row>
        <row r="8913">
          <cell r="H8913" t="str">
            <v>NotSelf</v>
          </cell>
        </row>
        <row r="8914">
          <cell r="H8914" t="str">
            <v>NotSelf</v>
          </cell>
        </row>
        <row r="8915">
          <cell r="H8915" t="str">
            <v>NotSelf</v>
          </cell>
        </row>
        <row r="8916">
          <cell r="H8916" t="str">
            <v>NotSelf</v>
          </cell>
        </row>
        <row r="8917">
          <cell r="H8917" t="str">
            <v>NotSelf</v>
          </cell>
        </row>
        <row r="8918">
          <cell r="H8918" t="str">
            <v>NotSelf</v>
          </cell>
        </row>
        <row r="8919">
          <cell r="H8919" t="str">
            <v>NotSelf</v>
          </cell>
        </row>
        <row r="8920">
          <cell r="H8920" t="str">
            <v>NotSelf</v>
          </cell>
        </row>
        <row r="8921">
          <cell r="H8921" t="str">
            <v>NotSelf</v>
          </cell>
        </row>
        <row r="8922">
          <cell r="H8922" t="str">
            <v>Self</v>
          </cell>
        </row>
        <row r="8923">
          <cell r="H8923" t="str">
            <v>Self</v>
          </cell>
        </row>
        <row r="8924">
          <cell r="H8924" t="str">
            <v>Self</v>
          </cell>
        </row>
        <row r="8925">
          <cell r="H8925" t="str">
            <v>Self</v>
          </cell>
        </row>
        <row r="8926">
          <cell r="H8926" t="str">
            <v>Self</v>
          </cell>
        </row>
        <row r="8927">
          <cell r="H8927" t="str">
            <v>Self</v>
          </cell>
        </row>
        <row r="8928">
          <cell r="H8928" t="str">
            <v>Self</v>
          </cell>
        </row>
        <row r="8929">
          <cell r="H8929" t="str">
            <v>Self</v>
          </cell>
        </row>
        <row r="8930">
          <cell r="H8930" t="str">
            <v>Self</v>
          </cell>
        </row>
        <row r="8931">
          <cell r="H8931" t="str">
            <v>Self</v>
          </cell>
        </row>
        <row r="8932">
          <cell r="H8932" t="str">
            <v>Self</v>
          </cell>
        </row>
        <row r="8933">
          <cell r="H8933" t="str">
            <v>NotSelf</v>
          </cell>
        </row>
        <row r="8934">
          <cell r="H8934" t="str">
            <v>NotSelf</v>
          </cell>
        </row>
        <row r="8935">
          <cell r="H8935" t="str">
            <v>NotSelf</v>
          </cell>
        </row>
        <row r="8936">
          <cell r="H8936" t="str">
            <v>NotSelf</v>
          </cell>
        </row>
        <row r="8937">
          <cell r="H8937" t="str">
            <v>NotSelf</v>
          </cell>
        </row>
        <row r="8938">
          <cell r="H8938" t="str">
            <v>NotSelf</v>
          </cell>
        </row>
        <row r="8939">
          <cell r="H8939" t="str">
            <v>Self</v>
          </cell>
        </row>
        <row r="8940">
          <cell r="H8940" t="str">
            <v>Self</v>
          </cell>
        </row>
        <row r="8941">
          <cell r="H8941" t="str">
            <v>Self</v>
          </cell>
        </row>
        <row r="8942">
          <cell r="H8942" t="str">
            <v>Self</v>
          </cell>
        </row>
        <row r="8943">
          <cell r="H8943" t="str">
            <v>Self</v>
          </cell>
        </row>
        <row r="8944">
          <cell r="H8944" t="str">
            <v>Self</v>
          </cell>
        </row>
        <row r="8945">
          <cell r="H8945" t="str">
            <v>Self</v>
          </cell>
        </row>
        <row r="8946">
          <cell r="H8946" t="str">
            <v>NotSelf</v>
          </cell>
        </row>
        <row r="8947">
          <cell r="H8947" t="str">
            <v>Self</v>
          </cell>
        </row>
        <row r="8948">
          <cell r="H8948" t="str">
            <v>Self</v>
          </cell>
        </row>
        <row r="8949">
          <cell r="H8949" t="str">
            <v>Self</v>
          </cell>
        </row>
        <row r="8950">
          <cell r="H8950" t="str">
            <v>Self</v>
          </cell>
        </row>
        <row r="8951">
          <cell r="H8951" t="str">
            <v>Self</v>
          </cell>
        </row>
        <row r="8952">
          <cell r="H8952" t="str">
            <v>Self</v>
          </cell>
        </row>
        <row r="8953">
          <cell r="H8953" t="str">
            <v>Self</v>
          </cell>
        </row>
        <row r="8954">
          <cell r="H8954" t="str">
            <v>Self</v>
          </cell>
        </row>
        <row r="8955">
          <cell r="H8955" t="str">
            <v>Self</v>
          </cell>
        </row>
        <row r="8956">
          <cell r="H8956" t="str">
            <v>Self</v>
          </cell>
        </row>
        <row r="8957">
          <cell r="H8957" t="str">
            <v>Self</v>
          </cell>
        </row>
        <row r="8958">
          <cell r="H8958" t="str">
            <v>Self</v>
          </cell>
        </row>
        <row r="8959">
          <cell r="H8959" t="str">
            <v>Self</v>
          </cell>
        </row>
        <row r="8960">
          <cell r="H8960" t="str">
            <v>Self</v>
          </cell>
        </row>
        <row r="8961">
          <cell r="H8961" t="str">
            <v>Self</v>
          </cell>
        </row>
        <row r="8962">
          <cell r="H8962" t="str">
            <v>Self</v>
          </cell>
        </row>
        <row r="8963">
          <cell r="H8963" t="str">
            <v>Self</v>
          </cell>
        </row>
        <row r="8964">
          <cell r="H8964" t="str">
            <v>Self</v>
          </cell>
        </row>
        <row r="8965">
          <cell r="H8965" t="str">
            <v>Self</v>
          </cell>
        </row>
        <row r="8966">
          <cell r="H8966" t="str">
            <v>Self</v>
          </cell>
        </row>
        <row r="8967">
          <cell r="H8967" t="str">
            <v>Self</v>
          </cell>
        </row>
        <row r="8968">
          <cell r="H8968" t="str">
            <v>Self</v>
          </cell>
        </row>
        <row r="8969">
          <cell r="H8969" t="str">
            <v>Self</v>
          </cell>
        </row>
        <row r="8970">
          <cell r="H8970" t="str">
            <v>Self</v>
          </cell>
        </row>
        <row r="8971">
          <cell r="H8971" t="str">
            <v>Self</v>
          </cell>
        </row>
        <row r="8972">
          <cell r="H8972" t="str">
            <v>Self</v>
          </cell>
        </row>
        <row r="8973">
          <cell r="H8973" t="str">
            <v>Self</v>
          </cell>
        </row>
        <row r="8974">
          <cell r="H8974" t="str">
            <v>Self</v>
          </cell>
        </row>
        <row r="8975">
          <cell r="H8975" t="str">
            <v>Self</v>
          </cell>
        </row>
        <row r="8976">
          <cell r="H8976" t="str">
            <v>Self</v>
          </cell>
        </row>
        <row r="8977">
          <cell r="H8977" t="str">
            <v>Self</v>
          </cell>
        </row>
        <row r="8978">
          <cell r="H8978" t="str">
            <v>Self</v>
          </cell>
        </row>
        <row r="8979">
          <cell r="H8979" t="str">
            <v>Self</v>
          </cell>
        </row>
        <row r="8980">
          <cell r="H8980" t="str">
            <v>Self</v>
          </cell>
        </row>
        <row r="8981">
          <cell r="H8981" t="str">
            <v>Self</v>
          </cell>
        </row>
        <row r="8982">
          <cell r="H8982" t="str">
            <v>Self</v>
          </cell>
        </row>
        <row r="8983">
          <cell r="H8983" t="str">
            <v>Self</v>
          </cell>
        </row>
        <row r="8984">
          <cell r="H8984" t="str">
            <v>Self</v>
          </cell>
        </row>
        <row r="8985">
          <cell r="H8985" t="str">
            <v>Self</v>
          </cell>
        </row>
        <row r="8986">
          <cell r="H8986" t="str">
            <v>Self</v>
          </cell>
        </row>
        <row r="8987">
          <cell r="H8987" t="str">
            <v>Self</v>
          </cell>
        </row>
        <row r="8988">
          <cell r="H8988" t="str">
            <v>Self</v>
          </cell>
        </row>
        <row r="8989">
          <cell r="H8989" t="str">
            <v>Self</v>
          </cell>
        </row>
        <row r="8990">
          <cell r="H8990" t="str">
            <v>Self</v>
          </cell>
        </row>
        <row r="8991">
          <cell r="H8991" t="str">
            <v>Self</v>
          </cell>
        </row>
        <row r="8992">
          <cell r="H8992" t="str">
            <v>Self</v>
          </cell>
        </row>
        <row r="8993">
          <cell r="H8993" t="str">
            <v>Self</v>
          </cell>
        </row>
        <row r="8994">
          <cell r="H8994" t="str">
            <v>Self</v>
          </cell>
        </row>
        <row r="8995">
          <cell r="H8995" t="str">
            <v>Self</v>
          </cell>
        </row>
        <row r="8996">
          <cell r="H8996" t="str">
            <v>Self</v>
          </cell>
        </row>
        <row r="8997">
          <cell r="H8997" t="str">
            <v>Self</v>
          </cell>
        </row>
        <row r="8998">
          <cell r="H8998" t="str">
            <v>Self</v>
          </cell>
        </row>
        <row r="8999">
          <cell r="H8999" t="str">
            <v>Self</v>
          </cell>
        </row>
        <row r="9000">
          <cell r="H9000" t="str">
            <v>Self</v>
          </cell>
        </row>
        <row r="9001">
          <cell r="H9001" t="str">
            <v>Self</v>
          </cell>
        </row>
        <row r="9002">
          <cell r="H9002" t="str">
            <v>Self</v>
          </cell>
        </row>
        <row r="9003">
          <cell r="H9003" t="str">
            <v>Self</v>
          </cell>
        </row>
        <row r="9004">
          <cell r="H9004" t="str">
            <v>Self</v>
          </cell>
        </row>
        <row r="9005">
          <cell r="H9005" t="str">
            <v>Self</v>
          </cell>
        </row>
        <row r="9006">
          <cell r="H9006" t="str">
            <v>Self</v>
          </cell>
        </row>
        <row r="9007">
          <cell r="H9007" t="str">
            <v>Self</v>
          </cell>
        </row>
        <row r="9008">
          <cell r="H9008" t="str">
            <v>Self</v>
          </cell>
        </row>
        <row r="9009">
          <cell r="H9009" t="str">
            <v>Self</v>
          </cell>
        </row>
        <row r="9010">
          <cell r="H9010" t="str">
            <v>Self</v>
          </cell>
        </row>
        <row r="9011">
          <cell r="H9011" t="str">
            <v>Self</v>
          </cell>
        </row>
        <row r="9012">
          <cell r="H9012" t="str">
            <v>Self</v>
          </cell>
        </row>
        <row r="9013">
          <cell r="H9013" t="str">
            <v>Self</v>
          </cell>
        </row>
        <row r="9014">
          <cell r="H9014" t="str">
            <v>Self</v>
          </cell>
        </row>
        <row r="9015">
          <cell r="H9015" t="str">
            <v>Self</v>
          </cell>
        </row>
        <row r="9016">
          <cell r="H9016" t="str">
            <v>Self</v>
          </cell>
        </row>
        <row r="9017">
          <cell r="H9017" t="str">
            <v>Self</v>
          </cell>
        </row>
        <row r="9018">
          <cell r="H9018" t="str">
            <v>Self</v>
          </cell>
        </row>
        <row r="9019">
          <cell r="H9019" t="str">
            <v>Self</v>
          </cell>
        </row>
        <row r="9020">
          <cell r="H9020" t="str">
            <v>Self</v>
          </cell>
        </row>
        <row r="9021">
          <cell r="H9021" t="str">
            <v>Self</v>
          </cell>
        </row>
        <row r="9022">
          <cell r="H9022" t="str">
            <v>Self</v>
          </cell>
        </row>
        <row r="9023">
          <cell r="H9023" t="str">
            <v>Self</v>
          </cell>
        </row>
        <row r="9024">
          <cell r="H9024" t="str">
            <v>Self</v>
          </cell>
        </row>
        <row r="9025">
          <cell r="H9025" t="str">
            <v>Self</v>
          </cell>
        </row>
        <row r="9026">
          <cell r="H9026" t="str">
            <v>Self</v>
          </cell>
        </row>
        <row r="9027">
          <cell r="H9027" t="str">
            <v>Self</v>
          </cell>
        </row>
        <row r="9028">
          <cell r="H9028" t="str">
            <v>Self</v>
          </cell>
        </row>
        <row r="9029">
          <cell r="H9029" t="str">
            <v>Self</v>
          </cell>
        </row>
        <row r="9030">
          <cell r="H9030" t="str">
            <v>Self</v>
          </cell>
        </row>
        <row r="9031">
          <cell r="H9031" t="str">
            <v>Self</v>
          </cell>
        </row>
        <row r="9032">
          <cell r="H9032" t="str">
            <v>Self</v>
          </cell>
        </row>
        <row r="9033">
          <cell r="H9033" t="str">
            <v>Self</v>
          </cell>
        </row>
        <row r="9034">
          <cell r="H9034" t="str">
            <v>Self</v>
          </cell>
        </row>
        <row r="9035">
          <cell r="H9035" t="str">
            <v>Self</v>
          </cell>
        </row>
        <row r="9036">
          <cell r="H9036" t="str">
            <v>Self</v>
          </cell>
        </row>
        <row r="9037">
          <cell r="H9037" t="str">
            <v>Self</v>
          </cell>
        </row>
        <row r="9038">
          <cell r="H9038" t="str">
            <v>Self</v>
          </cell>
        </row>
        <row r="9039">
          <cell r="H9039" t="str">
            <v>NotSelf</v>
          </cell>
        </row>
        <row r="9040">
          <cell r="H9040" t="str">
            <v>NotSelf</v>
          </cell>
        </row>
        <row r="9041">
          <cell r="H9041" t="str">
            <v>NotSelf</v>
          </cell>
        </row>
        <row r="9042">
          <cell r="H9042" t="str">
            <v>NotSelf</v>
          </cell>
        </row>
        <row r="9043">
          <cell r="H9043" t="str">
            <v>NotSelf</v>
          </cell>
        </row>
        <row r="9044">
          <cell r="H9044" t="str">
            <v>NotSelf</v>
          </cell>
        </row>
        <row r="9045">
          <cell r="H9045" t="str">
            <v>NotSelf</v>
          </cell>
        </row>
        <row r="9046">
          <cell r="H9046" t="str">
            <v>NotSelf</v>
          </cell>
        </row>
        <row r="9047">
          <cell r="H9047" t="str">
            <v>NotSelf</v>
          </cell>
        </row>
        <row r="9048">
          <cell r="H9048" t="str">
            <v>NotSelf</v>
          </cell>
        </row>
        <row r="9049">
          <cell r="H9049" t="str">
            <v>NotSelf</v>
          </cell>
        </row>
        <row r="9050">
          <cell r="H9050" t="str">
            <v>NotSelf</v>
          </cell>
        </row>
        <row r="9051">
          <cell r="H9051" t="str">
            <v>NotSelf</v>
          </cell>
        </row>
        <row r="9052">
          <cell r="H9052" t="str">
            <v>NotSelf</v>
          </cell>
        </row>
        <row r="9053">
          <cell r="H9053" t="str">
            <v>NotSelf</v>
          </cell>
        </row>
        <row r="9054">
          <cell r="H9054" t="str">
            <v>NotSelf</v>
          </cell>
        </row>
        <row r="9055">
          <cell r="H9055" t="str">
            <v>NotSelf</v>
          </cell>
        </row>
        <row r="9056">
          <cell r="H9056" t="str">
            <v>NotSelf</v>
          </cell>
        </row>
        <row r="9057">
          <cell r="H9057" t="str">
            <v>NotSelf</v>
          </cell>
        </row>
        <row r="9058">
          <cell r="H9058" t="str">
            <v>NotSelf</v>
          </cell>
        </row>
        <row r="9059">
          <cell r="H9059" t="str">
            <v>NotSelf</v>
          </cell>
        </row>
        <row r="9060">
          <cell r="H9060" t="str">
            <v>NotSelf</v>
          </cell>
        </row>
        <row r="9061">
          <cell r="H9061" t="str">
            <v>NotSelf</v>
          </cell>
        </row>
        <row r="9062">
          <cell r="H9062" t="str">
            <v>NotSelf</v>
          </cell>
        </row>
        <row r="9063">
          <cell r="H9063" t="str">
            <v>NotSelf</v>
          </cell>
        </row>
        <row r="9064">
          <cell r="H9064" t="str">
            <v>NotSelf</v>
          </cell>
        </row>
        <row r="9065">
          <cell r="H9065" t="str">
            <v>NotSelf</v>
          </cell>
        </row>
        <row r="9066">
          <cell r="H9066" t="str">
            <v>NotSelf</v>
          </cell>
        </row>
        <row r="9067">
          <cell r="H9067" t="str">
            <v>NotSelf</v>
          </cell>
        </row>
        <row r="9068">
          <cell r="H9068" t="str">
            <v>NotSelf</v>
          </cell>
        </row>
        <row r="9069">
          <cell r="H9069" t="str">
            <v>NotSelf</v>
          </cell>
        </row>
        <row r="9070">
          <cell r="H9070" t="str">
            <v>NotSelf</v>
          </cell>
        </row>
        <row r="9071">
          <cell r="H9071" t="str">
            <v>NotSelf</v>
          </cell>
        </row>
        <row r="9072">
          <cell r="H9072" t="str">
            <v>NotSelf</v>
          </cell>
        </row>
        <row r="9073">
          <cell r="H9073" t="str">
            <v>NotSelf</v>
          </cell>
        </row>
        <row r="9074">
          <cell r="H9074" t="str">
            <v>NotSelf</v>
          </cell>
        </row>
        <row r="9075">
          <cell r="H9075" t="str">
            <v>NotSelf</v>
          </cell>
        </row>
        <row r="9076">
          <cell r="H9076" t="str">
            <v>NotSelf</v>
          </cell>
        </row>
        <row r="9077">
          <cell r="H9077" t="str">
            <v>NotSelf</v>
          </cell>
        </row>
        <row r="9078">
          <cell r="H9078" t="str">
            <v>NotSelf</v>
          </cell>
        </row>
        <row r="9079">
          <cell r="H9079" t="str">
            <v>NotSelf</v>
          </cell>
        </row>
        <row r="9080">
          <cell r="H9080" t="str">
            <v>NotSelf</v>
          </cell>
        </row>
        <row r="9081">
          <cell r="H9081" t="str">
            <v>NotSelf</v>
          </cell>
        </row>
        <row r="9082">
          <cell r="H9082" t="str">
            <v>NotSelf</v>
          </cell>
        </row>
        <row r="9083">
          <cell r="H9083" t="str">
            <v>NotSelf</v>
          </cell>
        </row>
        <row r="9084">
          <cell r="H9084" t="str">
            <v>NotSelf</v>
          </cell>
        </row>
        <row r="9085">
          <cell r="H9085" t="str">
            <v>NotSelf</v>
          </cell>
        </row>
        <row r="9086">
          <cell r="H9086" t="str">
            <v>NotSelf</v>
          </cell>
        </row>
        <row r="9087">
          <cell r="H9087" t="str">
            <v>NotSelf</v>
          </cell>
        </row>
        <row r="9088">
          <cell r="H9088" t="str">
            <v>NotSelf</v>
          </cell>
        </row>
        <row r="9089">
          <cell r="H9089" t="str">
            <v>NotSelf</v>
          </cell>
        </row>
        <row r="9090">
          <cell r="H9090" t="str">
            <v>NotSelf</v>
          </cell>
        </row>
        <row r="9091">
          <cell r="H9091" t="str">
            <v>NotSelf</v>
          </cell>
        </row>
        <row r="9092">
          <cell r="H9092" t="str">
            <v>NotSelf</v>
          </cell>
        </row>
        <row r="9093">
          <cell r="H9093" t="str">
            <v>NotSelf</v>
          </cell>
        </row>
        <row r="9094">
          <cell r="H9094" t="str">
            <v>NotSelf</v>
          </cell>
        </row>
        <row r="9095">
          <cell r="H9095" t="str">
            <v>NotSelf</v>
          </cell>
        </row>
        <row r="9096">
          <cell r="H9096" t="str">
            <v>NotSelf</v>
          </cell>
        </row>
        <row r="9097">
          <cell r="H9097" t="str">
            <v>NotSelf</v>
          </cell>
        </row>
        <row r="9098">
          <cell r="H9098" t="str">
            <v>NotSelf</v>
          </cell>
        </row>
        <row r="9099">
          <cell r="H9099" t="str">
            <v>NotSelf</v>
          </cell>
        </row>
        <row r="9100">
          <cell r="H9100" t="str">
            <v>NotSelf</v>
          </cell>
        </row>
        <row r="9101">
          <cell r="H9101" t="str">
            <v>NotSelf</v>
          </cell>
        </row>
        <row r="9102">
          <cell r="H9102" t="str">
            <v>NotSelf</v>
          </cell>
        </row>
        <row r="9103">
          <cell r="H9103" t="str">
            <v>NotSelf</v>
          </cell>
        </row>
        <row r="9104">
          <cell r="H9104" t="str">
            <v>NotSelf</v>
          </cell>
        </row>
        <row r="9105">
          <cell r="H9105" t="str">
            <v>NotSelf</v>
          </cell>
        </row>
        <row r="9106">
          <cell r="H9106" t="str">
            <v>NotSelf</v>
          </cell>
        </row>
        <row r="9107">
          <cell r="H9107" t="str">
            <v>NotSelf</v>
          </cell>
        </row>
        <row r="9108">
          <cell r="H9108" t="str">
            <v>NotSelf</v>
          </cell>
        </row>
        <row r="9109">
          <cell r="H9109" t="str">
            <v>NotSelf</v>
          </cell>
        </row>
        <row r="9110">
          <cell r="H9110" t="str">
            <v>NotSelf</v>
          </cell>
        </row>
        <row r="9111">
          <cell r="H9111" t="str">
            <v>NotSelf</v>
          </cell>
        </row>
        <row r="9112">
          <cell r="H9112" t="str">
            <v>NotSelf</v>
          </cell>
        </row>
        <row r="9113">
          <cell r="H9113" t="str">
            <v>NotSelf</v>
          </cell>
        </row>
        <row r="9114">
          <cell r="H9114" t="str">
            <v>NotSelf</v>
          </cell>
        </row>
        <row r="9115">
          <cell r="H9115" t="str">
            <v>NotSelf</v>
          </cell>
        </row>
        <row r="9116">
          <cell r="H9116" t="str">
            <v>NotSelf</v>
          </cell>
        </row>
        <row r="9117">
          <cell r="H9117" t="str">
            <v>NotSelf</v>
          </cell>
        </row>
        <row r="9118">
          <cell r="H9118" t="str">
            <v>NotSelf</v>
          </cell>
        </row>
        <row r="9119">
          <cell r="H9119" t="str">
            <v>NotSelf</v>
          </cell>
        </row>
        <row r="9120">
          <cell r="H9120" t="str">
            <v>NotSelf</v>
          </cell>
        </row>
        <row r="9121">
          <cell r="H9121" t="str">
            <v>NotSelf</v>
          </cell>
        </row>
        <row r="9122">
          <cell r="H9122" t="str">
            <v>NotSelf</v>
          </cell>
        </row>
        <row r="9123">
          <cell r="H9123" t="str">
            <v>NotSelf</v>
          </cell>
        </row>
        <row r="9124">
          <cell r="H9124" t="str">
            <v>NotSelf</v>
          </cell>
        </row>
        <row r="9125">
          <cell r="H9125" t="str">
            <v>NotSelf</v>
          </cell>
        </row>
        <row r="9126">
          <cell r="H9126" t="str">
            <v>NotSelf</v>
          </cell>
        </row>
        <row r="9127">
          <cell r="H9127" t="str">
            <v>NotSelf</v>
          </cell>
        </row>
        <row r="9128">
          <cell r="H9128" t="str">
            <v>NotSelf</v>
          </cell>
        </row>
        <row r="9129">
          <cell r="H9129" t="str">
            <v>NotSelf</v>
          </cell>
        </row>
        <row r="9130">
          <cell r="H9130" t="str">
            <v>NotSelf</v>
          </cell>
        </row>
        <row r="9131">
          <cell r="H9131" t="str">
            <v>NotSelf</v>
          </cell>
        </row>
        <row r="9132">
          <cell r="H9132" t="str">
            <v>NotSelf</v>
          </cell>
        </row>
        <row r="9133">
          <cell r="H9133" t="str">
            <v>NotSelf</v>
          </cell>
        </row>
        <row r="9134">
          <cell r="H9134" t="str">
            <v>NotSelf</v>
          </cell>
        </row>
        <row r="9135">
          <cell r="H9135" t="str">
            <v>NotSelf</v>
          </cell>
        </row>
        <row r="9136">
          <cell r="H9136" t="str">
            <v>NotSelf</v>
          </cell>
        </row>
        <row r="9137">
          <cell r="H9137" t="str">
            <v>NotSelf</v>
          </cell>
        </row>
        <row r="9138">
          <cell r="H9138" t="str">
            <v>NotSelf</v>
          </cell>
        </row>
        <row r="9139">
          <cell r="H9139" t="str">
            <v>NotSelf</v>
          </cell>
        </row>
        <row r="9140">
          <cell r="H9140" t="str">
            <v>NotSelf</v>
          </cell>
        </row>
        <row r="9141">
          <cell r="H9141" t="str">
            <v>NotSelf</v>
          </cell>
        </row>
        <row r="9142">
          <cell r="H9142" t="str">
            <v>NotSelf</v>
          </cell>
        </row>
        <row r="9143">
          <cell r="H9143" t="str">
            <v>NotSelf</v>
          </cell>
        </row>
        <row r="9144">
          <cell r="H9144" t="str">
            <v>NotSelf</v>
          </cell>
        </row>
        <row r="9145">
          <cell r="H9145" t="str">
            <v>NotSelf</v>
          </cell>
        </row>
        <row r="9146">
          <cell r="H9146" t="str">
            <v>NotSelf</v>
          </cell>
        </row>
        <row r="9147">
          <cell r="H9147" t="str">
            <v>NotSelf</v>
          </cell>
        </row>
        <row r="9148">
          <cell r="H9148" t="str">
            <v>NotSelf</v>
          </cell>
        </row>
        <row r="9149">
          <cell r="H9149" t="str">
            <v>NotSelf</v>
          </cell>
        </row>
        <row r="9150">
          <cell r="H9150" t="str">
            <v>NotSelf</v>
          </cell>
        </row>
        <row r="9151">
          <cell r="H9151" t="str">
            <v>NotSelf</v>
          </cell>
        </row>
        <row r="9152">
          <cell r="H9152" t="str">
            <v>NotSelf</v>
          </cell>
        </row>
        <row r="9153">
          <cell r="H9153" t="str">
            <v>NotSelf</v>
          </cell>
        </row>
        <row r="9154">
          <cell r="H9154" t="str">
            <v>NotSelf</v>
          </cell>
        </row>
        <row r="9155">
          <cell r="H9155" t="str">
            <v>NotSelf</v>
          </cell>
        </row>
        <row r="9156">
          <cell r="H9156" t="str">
            <v>NotSelf</v>
          </cell>
        </row>
        <row r="9157">
          <cell r="H9157" t="str">
            <v>NotSelf</v>
          </cell>
        </row>
        <row r="9158">
          <cell r="H9158" t="str">
            <v>NotSelf</v>
          </cell>
        </row>
        <row r="9159">
          <cell r="H9159" t="str">
            <v>NotSelf</v>
          </cell>
        </row>
        <row r="9160">
          <cell r="H9160" t="str">
            <v>NotSelf</v>
          </cell>
        </row>
        <row r="9161">
          <cell r="H9161" t="str">
            <v>NotSelf</v>
          </cell>
        </row>
        <row r="9162">
          <cell r="H9162" t="str">
            <v>NotSelf</v>
          </cell>
        </row>
        <row r="9163">
          <cell r="H9163" t="str">
            <v>NotSelf</v>
          </cell>
        </row>
        <row r="9164">
          <cell r="H9164" t="str">
            <v>NotSelf</v>
          </cell>
        </row>
        <row r="9165">
          <cell r="H9165" t="str">
            <v>NotSelf</v>
          </cell>
        </row>
        <row r="9166">
          <cell r="H9166" t="str">
            <v>Self</v>
          </cell>
        </row>
        <row r="9167">
          <cell r="H9167" t="str">
            <v>Self</v>
          </cell>
        </row>
        <row r="9168">
          <cell r="H9168" t="str">
            <v>Self</v>
          </cell>
        </row>
        <row r="9169">
          <cell r="H9169" t="str">
            <v>Self</v>
          </cell>
        </row>
        <row r="9170">
          <cell r="H9170" t="str">
            <v>Self</v>
          </cell>
        </row>
        <row r="9171">
          <cell r="H9171" t="str">
            <v>Self</v>
          </cell>
        </row>
        <row r="9172">
          <cell r="H9172" t="str">
            <v>Self</v>
          </cell>
        </row>
        <row r="9173">
          <cell r="H9173" t="str">
            <v>Self</v>
          </cell>
        </row>
        <row r="9174">
          <cell r="H9174" t="str">
            <v>Self</v>
          </cell>
        </row>
        <row r="9175">
          <cell r="H9175" t="str">
            <v>Self</v>
          </cell>
        </row>
        <row r="9176">
          <cell r="H9176" t="str">
            <v>Self</v>
          </cell>
        </row>
        <row r="9177">
          <cell r="H9177" t="str">
            <v>Self</v>
          </cell>
        </row>
        <row r="9178">
          <cell r="H9178" t="str">
            <v>Self</v>
          </cell>
        </row>
        <row r="9179">
          <cell r="H9179" t="str">
            <v>Self</v>
          </cell>
        </row>
        <row r="9180">
          <cell r="H9180" t="str">
            <v>Self</v>
          </cell>
        </row>
        <row r="9181">
          <cell r="H9181" t="str">
            <v>Self</v>
          </cell>
        </row>
        <row r="9182">
          <cell r="H9182" t="str">
            <v>Self</v>
          </cell>
        </row>
        <row r="9183">
          <cell r="H9183" t="str">
            <v>Self</v>
          </cell>
        </row>
        <row r="9184">
          <cell r="H9184" t="str">
            <v>Self</v>
          </cell>
        </row>
        <row r="9185">
          <cell r="H9185" t="str">
            <v>Self</v>
          </cell>
        </row>
        <row r="9186">
          <cell r="H9186" t="str">
            <v>Self</v>
          </cell>
        </row>
        <row r="9187">
          <cell r="H9187" t="str">
            <v>Self</v>
          </cell>
        </row>
        <row r="9188">
          <cell r="H9188" t="str">
            <v>Self</v>
          </cell>
        </row>
        <row r="9189">
          <cell r="H9189" t="str">
            <v>Self</v>
          </cell>
        </row>
        <row r="9190">
          <cell r="H9190" t="str">
            <v>Self</v>
          </cell>
        </row>
        <row r="9191">
          <cell r="H9191" t="str">
            <v>Self</v>
          </cell>
        </row>
        <row r="9192">
          <cell r="H9192" t="str">
            <v>Self</v>
          </cell>
        </row>
        <row r="9193">
          <cell r="H9193" t="str">
            <v>Self</v>
          </cell>
        </row>
        <row r="9194">
          <cell r="H9194" t="str">
            <v>Self</v>
          </cell>
        </row>
        <row r="9195">
          <cell r="H9195" t="str">
            <v>Self</v>
          </cell>
        </row>
        <row r="9196">
          <cell r="H9196" t="str">
            <v>Self</v>
          </cell>
        </row>
        <row r="9197">
          <cell r="H9197" t="str">
            <v>Self</v>
          </cell>
        </row>
        <row r="9198">
          <cell r="H9198" t="str">
            <v>Self</v>
          </cell>
        </row>
        <row r="9199">
          <cell r="H9199" t="str">
            <v>Self</v>
          </cell>
        </row>
        <row r="9200">
          <cell r="H9200" t="str">
            <v>Self</v>
          </cell>
        </row>
        <row r="9201">
          <cell r="H9201" t="str">
            <v>Self</v>
          </cell>
        </row>
        <row r="9202">
          <cell r="H9202" t="str">
            <v>Self</v>
          </cell>
        </row>
        <row r="9203">
          <cell r="H9203" t="str">
            <v>Self</v>
          </cell>
        </row>
        <row r="9204">
          <cell r="H9204" t="str">
            <v>Self</v>
          </cell>
        </row>
        <row r="9205">
          <cell r="H9205" t="str">
            <v>Self</v>
          </cell>
        </row>
        <row r="9206">
          <cell r="H9206" t="str">
            <v>Self</v>
          </cell>
        </row>
        <row r="9207">
          <cell r="H9207" t="str">
            <v>Self</v>
          </cell>
        </row>
        <row r="9208">
          <cell r="H9208" t="str">
            <v>Self</v>
          </cell>
        </row>
        <row r="9209">
          <cell r="H9209" t="str">
            <v>Self</v>
          </cell>
        </row>
        <row r="9210">
          <cell r="H9210" t="str">
            <v>Self</v>
          </cell>
        </row>
        <row r="9211">
          <cell r="H9211" t="str">
            <v>Self</v>
          </cell>
        </row>
        <row r="9212">
          <cell r="H9212" t="str">
            <v>Self</v>
          </cell>
        </row>
        <row r="9213">
          <cell r="H9213" t="str">
            <v>Self</v>
          </cell>
        </row>
        <row r="9214">
          <cell r="H9214" t="str">
            <v>Self</v>
          </cell>
        </row>
        <row r="9215">
          <cell r="H9215" t="str">
            <v>Self</v>
          </cell>
        </row>
        <row r="9216">
          <cell r="H9216" t="str">
            <v>Self</v>
          </cell>
        </row>
        <row r="9217">
          <cell r="H9217" t="str">
            <v>Self</v>
          </cell>
        </row>
        <row r="9218">
          <cell r="H9218" t="str">
            <v>Self</v>
          </cell>
        </row>
        <row r="9219">
          <cell r="H9219" t="str">
            <v>Self</v>
          </cell>
        </row>
        <row r="9220">
          <cell r="H9220" t="str">
            <v>Self</v>
          </cell>
        </row>
        <row r="9221">
          <cell r="H9221" t="str">
            <v>Self</v>
          </cell>
        </row>
        <row r="9222">
          <cell r="H9222" t="str">
            <v>Self</v>
          </cell>
        </row>
        <row r="9223">
          <cell r="H9223" t="str">
            <v>Self</v>
          </cell>
        </row>
        <row r="9224">
          <cell r="H9224" t="str">
            <v>Self</v>
          </cell>
        </row>
        <row r="9225">
          <cell r="H9225" t="str">
            <v>Self</v>
          </cell>
        </row>
        <row r="9226">
          <cell r="H9226" t="str">
            <v>Self</v>
          </cell>
        </row>
        <row r="9227">
          <cell r="H9227" t="str">
            <v>Self</v>
          </cell>
        </row>
        <row r="9228">
          <cell r="H9228" t="str">
            <v>Self</v>
          </cell>
        </row>
        <row r="9229">
          <cell r="H9229" t="str">
            <v>Self</v>
          </cell>
        </row>
        <row r="9230">
          <cell r="H9230" t="str">
            <v>Self</v>
          </cell>
        </row>
        <row r="9231">
          <cell r="H9231" t="str">
            <v>Self</v>
          </cell>
        </row>
        <row r="9232">
          <cell r="H9232" t="str">
            <v>Self</v>
          </cell>
        </row>
        <row r="9233">
          <cell r="H9233" t="str">
            <v>Self</v>
          </cell>
        </row>
        <row r="9234">
          <cell r="H9234" t="str">
            <v>Self</v>
          </cell>
        </row>
        <row r="9235">
          <cell r="H9235" t="str">
            <v>Self</v>
          </cell>
        </row>
        <row r="9236">
          <cell r="H9236" t="str">
            <v>Self</v>
          </cell>
        </row>
        <row r="9237">
          <cell r="H9237" t="str">
            <v>Self</v>
          </cell>
        </row>
        <row r="9238">
          <cell r="H9238" t="str">
            <v>Self</v>
          </cell>
        </row>
        <row r="9239">
          <cell r="H9239" t="str">
            <v>Self</v>
          </cell>
        </row>
        <row r="9240">
          <cell r="H9240" t="str">
            <v>Self</v>
          </cell>
        </row>
        <row r="9241">
          <cell r="H9241" t="str">
            <v>Self</v>
          </cell>
        </row>
        <row r="9242">
          <cell r="H9242" t="str">
            <v>Self</v>
          </cell>
        </row>
        <row r="9243">
          <cell r="H9243" t="str">
            <v>Self</v>
          </cell>
        </row>
        <row r="9244">
          <cell r="H9244" t="str">
            <v>Self</v>
          </cell>
        </row>
        <row r="9245">
          <cell r="H9245" t="str">
            <v>Self</v>
          </cell>
        </row>
        <row r="9246">
          <cell r="H9246" t="str">
            <v>Self</v>
          </cell>
        </row>
        <row r="9247">
          <cell r="H9247" t="str">
            <v>Self</v>
          </cell>
        </row>
        <row r="9248">
          <cell r="H9248" t="str">
            <v>Self</v>
          </cell>
        </row>
        <row r="9249">
          <cell r="H9249" t="str">
            <v>Self</v>
          </cell>
        </row>
        <row r="9250">
          <cell r="H9250" t="str">
            <v>Self</v>
          </cell>
        </row>
        <row r="9251">
          <cell r="H9251" t="str">
            <v>Self</v>
          </cell>
        </row>
        <row r="9252">
          <cell r="H9252" t="str">
            <v>Self</v>
          </cell>
        </row>
        <row r="9253">
          <cell r="H9253" t="str">
            <v>Self</v>
          </cell>
        </row>
        <row r="9254">
          <cell r="H9254" t="str">
            <v>Self</v>
          </cell>
        </row>
        <row r="9255">
          <cell r="H9255" t="str">
            <v>Self</v>
          </cell>
        </row>
        <row r="9256">
          <cell r="H9256" t="str">
            <v>Self</v>
          </cell>
        </row>
        <row r="9257">
          <cell r="H9257" t="str">
            <v>Self</v>
          </cell>
        </row>
        <row r="9258">
          <cell r="H9258" t="str">
            <v>Self</v>
          </cell>
        </row>
        <row r="9259">
          <cell r="H9259" t="str">
            <v>Self</v>
          </cell>
        </row>
        <row r="9260">
          <cell r="H9260" t="str">
            <v>Self</v>
          </cell>
        </row>
        <row r="9261">
          <cell r="H9261" t="str">
            <v>Self</v>
          </cell>
        </row>
        <row r="9262">
          <cell r="H9262" t="str">
            <v>Self</v>
          </cell>
        </row>
        <row r="9263">
          <cell r="H9263" t="str">
            <v>Self</v>
          </cell>
        </row>
        <row r="9264">
          <cell r="H9264" t="str">
            <v>Self</v>
          </cell>
        </row>
        <row r="9265">
          <cell r="H9265" t="str">
            <v>Self</v>
          </cell>
        </row>
        <row r="9266">
          <cell r="H9266" t="str">
            <v>Self</v>
          </cell>
        </row>
        <row r="9267">
          <cell r="H9267" t="str">
            <v>Self</v>
          </cell>
        </row>
        <row r="9268">
          <cell r="H9268" t="str">
            <v>Self</v>
          </cell>
        </row>
        <row r="9269">
          <cell r="H9269" t="str">
            <v>Self</v>
          </cell>
        </row>
        <row r="9270">
          <cell r="H9270" t="str">
            <v>Self</v>
          </cell>
        </row>
        <row r="9271">
          <cell r="H9271" t="str">
            <v>Self</v>
          </cell>
        </row>
        <row r="9272">
          <cell r="H9272" t="str">
            <v>Self</v>
          </cell>
        </row>
        <row r="9273">
          <cell r="H9273" t="str">
            <v>Self</v>
          </cell>
        </row>
        <row r="9274">
          <cell r="H9274" t="str">
            <v>Self</v>
          </cell>
        </row>
        <row r="9275">
          <cell r="H9275" t="str">
            <v>Self</v>
          </cell>
        </row>
        <row r="9276">
          <cell r="H9276" t="str">
            <v>Self</v>
          </cell>
        </row>
        <row r="9277">
          <cell r="H9277" t="str">
            <v>Self</v>
          </cell>
        </row>
        <row r="9278">
          <cell r="H9278" t="str">
            <v>Self</v>
          </cell>
        </row>
        <row r="9279">
          <cell r="H9279" t="str">
            <v>Self</v>
          </cell>
        </row>
        <row r="9280">
          <cell r="H9280" t="str">
            <v>Self</v>
          </cell>
        </row>
        <row r="9281">
          <cell r="H9281" t="str">
            <v>Self</v>
          </cell>
        </row>
        <row r="9282">
          <cell r="H9282" t="str">
            <v>Self</v>
          </cell>
        </row>
        <row r="9283">
          <cell r="H9283" t="str">
            <v>Self</v>
          </cell>
        </row>
        <row r="9284">
          <cell r="H9284" t="str">
            <v>Self</v>
          </cell>
        </row>
        <row r="9285">
          <cell r="H9285" t="str">
            <v>Self</v>
          </cell>
        </row>
        <row r="9286">
          <cell r="H9286" t="str">
            <v>Self</v>
          </cell>
        </row>
        <row r="9287">
          <cell r="H9287" t="str">
            <v>Self</v>
          </cell>
        </row>
        <row r="9288">
          <cell r="H9288" t="str">
            <v>Self</v>
          </cell>
        </row>
        <row r="9289">
          <cell r="H9289" t="str">
            <v>Self</v>
          </cell>
        </row>
        <row r="9290">
          <cell r="H9290" t="str">
            <v>Self</v>
          </cell>
        </row>
        <row r="9291">
          <cell r="H9291" t="str">
            <v>Self</v>
          </cell>
        </row>
        <row r="9292">
          <cell r="H9292" t="str">
            <v>Self</v>
          </cell>
        </row>
        <row r="9293">
          <cell r="H9293" t="str">
            <v>Self</v>
          </cell>
        </row>
        <row r="9294">
          <cell r="H9294" t="str">
            <v>Self</v>
          </cell>
        </row>
        <row r="9295">
          <cell r="H9295" t="str">
            <v>Self</v>
          </cell>
        </row>
        <row r="9296">
          <cell r="H9296" t="str">
            <v>Self</v>
          </cell>
        </row>
        <row r="9297">
          <cell r="H9297" t="str">
            <v>Self</v>
          </cell>
        </row>
        <row r="9298">
          <cell r="H9298" t="str">
            <v>Self</v>
          </cell>
        </row>
        <row r="9299">
          <cell r="H9299" t="str">
            <v>Self</v>
          </cell>
        </row>
        <row r="9300">
          <cell r="H9300" t="str">
            <v>Self</v>
          </cell>
        </row>
        <row r="9301">
          <cell r="H9301" t="str">
            <v>Self</v>
          </cell>
        </row>
        <row r="9302">
          <cell r="H9302" t="str">
            <v>Self</v>
          </cell>
        </row>
        <row r="9303">
          <cell r="H9303" t="str">
            <v>Self</v>
          </cell>
        </row>
        <row r="9304">
          <cell r="H9304" t="str">
            <v>Self</v>
          </cell>
        </row>
        <row r="9305">
          <cell r="H9305" t="str">
            <v>Self</v>
          </cell>
        </row>
        <row r="9306">
          <cell r="H9306" t="str">
            <v>Self</v>
          </cell>
        </row>
        <row r="9307">
          <cell r="H9307" t="str">
            <v>Self</v>
          </cell>
        </row>
        <row r="9308">
          <cell r="H9308" t="str">
            <v>Self</v>
          </cell>
        </row>
        <row r="9309">
          <cell r="H9309" t="str">
            <v>Self</v>
          </cell>
        </row>
        <row r="9310">
          <cell r="H9310" t="str">
            <v>Self</v>
          </cell>
        </row>
        <row r="9311">
          <cell r="H9311" t="str">
            <v>Self</v>
          </cell>
        </row>
        <row r="9312">
          <cell r="H9312" t="str">
            <v>Self</v>
          </cell>
        </row>
        <row r="9313">
          <cell r="H9313" t="str">
            <v>Self</v>
          </cell>
        </row>
        <row r="9314">
          <cell r="H9314" t="str">
            <v>Self</v>
          </cell>
        </row>
        <row r="9315">
          <cell r="H9315" t="str">
            <v>Self</v>
          </cell>
        </row>
        <row r="9316">
          <cell r="H9316" t="str">
            <v>Self</v>
          </cell>
        </row>
        <row r="9317">
          <cell r="H9317" t="str">
            <v>Self</v>
          </cell>
        </row>
        <row r="9318">
          <cell r="H9318" t="str">
            <v>Self</v>
          </cell>
        </row>
        <row r="9319">
          <cell r="H9319" t="str">
            <v>Self</v>
          </cell>
        </row>
        <row r="9320">
          <cell r="H9320" t="str">
            <v>Self</v>
          </cell>
        </row>
        <row r="9321">
          <cell r="H9321" t="str">
            <v>Self</v>
          </cell>
        </row>
        <row r="9322">
          <cell r="H9322" t="str">
            <v>Self</v>
          </cell>
        </row>
        <row r="9323">
          <cell r="H9323" t="str">
            <v>Self</v>
          </cell>
        </row>
        <row r="9324">
          <cell r="H9324" t="str">
            <v>Self</v>
          </cell>
        </row>
        <row r="9325">
          <cell r="H9325" t="str">
            <v>Self</v>
          </cell>
        </row>
        <row r="9326">
          <cell r="H9326" t="str">
            <v>Self</v>
          </cell>
        </row>
        <row r="9327">
          <cell r="H9327" t="str">
            <v>Self</v>
          </cell>
        </row>
        <row r="9328">
          <cell r="H9328" t="str">
            <v>Self</v>
          </cell>
        </row>
        <row r="9329">
          <cell r="H9329" t="str">
            <v>Self</v>
          </cell>
        </row>
        <row r="9330">
          <cell r="H9330" t="str">
            <v>Self</v>
          </cell>
        </row>
        <row r="9331">
          <cell r="H9331" t="str">
            <v>Self</v>
          </cell>
        </row>
        <row r="9332">
          <cell r="H9332" t="str">
            <v>Self</v>
          </cell>
        </row>
        <row r="9333">
          <cell r="H9333" t="str">
            <v>Self</v>
          </cell>
        </row>
        <row r="9334">
          <cell r="H9334" t="str">
            <v>Self</v>
          </cell>
        </row>
        <row r="9335">
          <cell r="H9335" t="str">
            <v>Self</v>
          </cell>
        </row>
        <row r="9336">
          <cell r="H9336" t="str">
            <v>Self</v>
          </cell>
        </row>
        <row r="9337">
          <cell r="H9337" t="str">
            <v>Self</v>
          </cell>
        </row>
        <row r="9338">
          <cell r="H9338" t="str">
            <v>Self</v>
          </cell>
        </row>
        <row r="9339">
          <cell r="H9339" t="str">
            <v>Self</v>
          </cell>
        </row>
        <row r="9340">
          <cell r="H9340" t="str">
            <v>Self</v>
          </cell>
        </row>
        <row r="9341">
          <cell r="H9341" t="str">
            <v>Self</v>
          </cell>
        </row>
        <row r="9342">
          <cell r="H9342" t="str">
            <v>Self</v>
          </cell>
        </row>
        <row r="9343">
          <cell r="H9343" t="str">
            <v>Self</v>
          </cell>
        </row>
        <row r="9344">
          <cell r="H9344" t="str">
            <v>Self</v>
          </cell>
        </row>
        <row r="9345">
          <cell r="H9345" t="str">
            <v>Self</v>
          </cell>
        </row>
        <row r="9346">
          <cell r="H9346" t="str">
            <v>Self</v>
          </cell>
        </row>
        <row r="9347">
          <cell r="H9347" t="str">
            <v>Self</v>
          </cell>
        </row>
        <row r="9348">
          <cell r="H9348" t="str">
            <v>Self</v>
          </cell>
        </row>
        <row r="9349">
          <cell r="H9349" t="str">
            <v>Self</v>
          </cell>
        </row>
        <row r="9350">
          <cell r="H9350" t="str">
            <v>Self</v>
          </cell>
        </row>
        <row r="9351">
          <cell r="H9351" t="str">
            <v>Self</v>
          </cell>
        </row>
        <row r="9352">
          <cell r="H9352" t="str">
            <v>Self</v>
          </cell>
        </row>
        <row r="9353">
          <cell r="H9353" t="str">
            <v>Self</v>
          </cell>
        </row>
        <row r="9354">
          <cell r="H9354" t="str">
            <v>Self</v>
          </cell>
        </row>
        <row r="9355">
          <cell r="H9355" t="str">
            <v>Self</v>
          </cell>
        </row>
        <row r="9356">
          <cell r="H9356" t="str">
            <v>Self</v>
          </cell>
        </row>
        <row r="9357">
          <cell r="H9357" t="str">
            <v>Self</v>
          </cell>
        </row>
        <row r="9358">
          <cell r="H9358" t="str">
            <v>Self</v>
          </cell>
        </row>
        <row r="9359">
          <cell r="H9359" t="str">
            <v>Self</v>
          </cell>
        </row>
        <row r="9360">
          <cell r="H9360" t="str">
            <v>Self</v>
          </cell>
        </row>
        <row r="9361">
          <cell r="H9361" t="str">
            <v>Self</v>
          </cell>
        </row>
        <row r="9362">
          <cell r="H9362" t="str">
            <v>Self</v>
          </cell>
        </row>
        <row r="9363">
          <cell r="H9363" t="str">
            <v>Self</v>
          </cell>
        </row>
        <row r="9364">
          <cell r="H9364" t="str">
            <v>Self</v>
          </cell>
        </row>
        <row r="9365">
          <cell r="H9365" t="str">
            <v>Self</v>
          </cell>
        </row>
        <row r="9366">
          <cell r="H9366" t="str">
            <v>Self</v>
          </cell>
        </row>
        <row r="9367">
          <cell r="H9367" t="str">
            <v>Self</v>
          </cell>
        </row>
        <row r="9368">
          <cell r="H9368" t="str">
            <v>Self</v>
          </cell>
        </row>
        <row r="9369">
          <cell r="H9369" t="str">
            <v>Self</v>
          </cell>
        </row>
        <row r="9370">
          <cell r="H9370" t="str">
            <v>Self</v>
          </cell>
        </row>
        <row r="9371">
          <cell r="H9371" t="str">
            <v>Self</v>
          </cell>
        </row>
        <row r="9372">
          <cell r="H9372" t="str">
            <v>Self</v>
          </cell>
        </row>
        <row r="9373">
          <cell r="H9373" t="str">
            <v>Self</v>
          </cell>
        </row>
        <row r="9374">
          <cell r="H9374" t="str">
            <v>Self</v>
          </cell>
        </row>
        <row r="9375">
          <cell r="H9375" t="str">
            <v>Self</v>
          </cell>
        </row>
        <row r="9376">
          <cell r="H9376" t="str">
            <v>Self</v>
          </cell>
        </row>
        <row r="9377">
          <cell r="H9377" t="str">
            <v>Self</v>
          </cell>
        </row>
        <row r="9378">
          <cell r="H9378" t="str">
            <v>Self</v>
          </cell>
        </row>
        <row r="9379">
          <cell r="H9379" t="str">
            <v>Self</v>
          </cell>
        </row>
        <row r="9380">
          <cell r="H9380" t="str">
            <v>Self</v>
          </cell>
        </row>
        <row r="9381">
          <cell r="H9381" t="str">
            <v>Self</v>
          </cell>
        </row>
        <row r="9382">
          <cell r="H9382" t="str">
            <v>Self</v>
          </cell>
        </row>
        <row r="9383">
          <cell r="H9383" t="str">
            <v>Self</v>
          </cell>
        </row>
        <row r="9384">
          <cell r="H9384" t="str">
            <v>Self</v>
          </cell>
        </row>
        <row r="9385">
          <cell r="H9385" t="str">
            <v>Self</v>
          </cell>
        </row>
        <row r="9386">
          <cell r="H9386" t="str">
            <v>Self</v>
          </cell>
        </row>
        <row r="9387">
          <cell r="H9387" t="str">
            <v>Self</v>
          </cell>
        </row>
        <row r="9388">
          <cell r="H9388" t="str">
            <v>Self</v>
          </cell>
        </row>
        <row r="9389">
          <cell r="H9389" t="str">
            <v>Self</v>
          </cell>
        </row>
        <row r="9390">
          <cell r="H9390" t="str">
            <v>Self</v>
          </cell>
        </row>
        <row r="9391">
          <cell r="H9391" t="str">
            <v>Self</v>
          </cell>
        </row>
        <row r="9392">
          <cell r="H9392" t="str">
            <v>Self</v>
          </cell>
        </row>
        <row r="9393">
          <cell r="H9393" t="str">
            <v>Self</v>
          </cell>
        </row>
        <row r="9394">
          <cell r="H9394" t="str">
            <v>Self</v>
          </cell>
        </row>
        <row r="9395">
          <cell r="H9395" t="str">
            <v>Self</v>
          </cell>
        </row>
        <row r="9396">
          <cell r="H9396" t="str">
            <v>Self</v>
          </cell>
        </row>
        <row r="9397">
          <cell r="H9397" t="str">
            <v>Self</v>
          </cell>
        </row>
        <row r="9398">
          <cell r="H9398" t="str">
            <v>Self</v>
          </cell>
        </row>
        <row r="9399">
          <cell r="H9399" t="str">
            <v>Self</v>
          </cell>
        </row>
        <row r="9400">
          <cell r="H9400" t="str">
            <v>Self</v>
          </cell>
        </row>
        <row r="9401">
          <cell r="H9401" t="str">
            <v>Self</v>
          </cell>
        </row>
        <row r="9402">
          <cell r="H9402" t="str">
            <v>Self</v>
          </cell>
        </row>
        <row r="9403">
          <cell r="H9403" t="str">
            <v>Self</v>
          </cell>
        </row>
        <row r="9404">
          <cell r="H9404" t="str">
            <v>Self</v>
          </cell>
        </row>
        <row r="9405">
          <cell r="H9405" t="str">
            <v>Self</v>
          </cell>
        </row>
        <row r="9406">
          <cell r="H9406" t="str">
            <v>Self</v>
          </cell>
        </row>
        <row r="9407">
          <cell r="H9407" t="str">
            <v>Self</v>
          </cell>
        </row>
        <row r="9408">
          <cell r="H9408" t="str">
            <v>Self</v>
          </cell>
        </row>
        <row r="9409">
          <cell r="H9409" t="str">
            <v>Self</v>
          </cell>
        </row>
        <row r="9410">
          <cell r="H9410" t="str">
            <v>Self</v>
          </cell>
        </row>
        <row r="9411">
          <cell r="H9411" t="str">
            <v>Self</v>
          </cell>
        </row>
        <row r="9412">
          <cell r="H9412" t="str">
            <v>Self</v>
          </cell>
        </row>
        <row r="9413">
          <cell r="H9413" t="str">
            <v>Self</v>
          </cell>
        </row>
        <row r="9414">
          <cell r="H9414" t="str">
            <v>Self</v>
          </cell>
        </row>
        <row r="9415">
          <cell r="H9415" t="str">
            <v>Self</v>
          </cell>
        </row>
        <row r="9416">
          <cell r="H9416" t="str">
            <v>Self</v>
          </cell>
        </row>
        <row r="9417">
          <cell r="H9417" t="str">
            <v>Self</v>
          </cell>
        </row>
        <row r="9418">
          <cell r="H9418" t="str">
            <v>Self</v>
          </cell>
        </row>
        <row r="9419">
          <cell r="H9419" t="str">
            <v>Self</v>
          </cell>
        </row>
        <row r="9420">
          <cell r="H9420" t="str">
            <v>Self</v>
          </cell>
        </row>
        <row r="9421">
          <cell r="H9421" t="str">
            <v>Self</v>
          </cell>
        </row>
        <row r="9422">
          <cell r="H9422" t="str">
            <v>Self</v>
          </cell>
        </row>
        <row r="9423">
          <cell r="H9423" t="str">
            <v>Self</v>
          </cell>
        </row>
        <row r="9424">
          <cell r="H9424" t="str">
            <v>Self</v>
          </cell>
        </row>
        <row r="9425">
          <cell r="H9425" t="str">
            <v>Self</v>
          </cell>
        </row>
        <row r="9426">
          <cell r="H9426" t="str">
            <v>Self</v>
          </cell>
        </row>
        <row r="9427">
          <cell r="H9427" t="str">
            <v>Self</v>
          </cell>
        </row>
        <row r="9428">
          <cell r="H9428" t="str">
            <v>Self</v>
          </cell>
        </row>
        <row r="9429">
          <cell r="H9429" t="str">
            <v>Self</v>
          </cell>
        </row>
        <row r="9430">
          <cell r="H9430" t="str">
            <v>Self</v>
          </cell>
        </row>
        <row r="9431">
          <cell r="H9431" t="str">
            <v>Self</v>
          </cell>
        </row>
        <row r="9432">
          <cell r="H9432" t="str">
            <v>Self</v>
          </cell>
        </row>
        <row r="9433">
          <cell r="H9433" t="str">
            <v>Self</v>
          </cell>
        </row>
        <row r="9434">
          <cell r="H9434" t="str">
            <v>Self</v>
          </cell>
        </row>
        <row r="9435">
          <cell r="H9435" t="str">
            <v>Self</v>
          </cell>
        </row>
        <row r="9436">
          <cell r="H9436" t="str">
            <v>Self</v>
          </cell>
        </row>
        <row r="9437">
          <cell r="H9437" t="str">
            <v>Self</v>
          </cell>
        </row>
        <row r="9438">
          <cell r="H9438" t="str">
            <v>Self</v>
          </cell>
        </row>
        <row r="9439">
          <cell r="H9439" t="str">
            <v>Self</v>
          </cell>
        </row>
        <row r="9440">
          <cell r="H9440" t="str">
            <v>Self</v>
          </cell>
        </row>
        <row r="9441">
          <cell r="H9441" t="str">
            <v>Self</v>
          </cell>
        </row>
        <row r="9442">
          <cell r="H9442" t="str">
            <v>Self</v>
          </cell>
        </row>
        <row r="9443">
          <cell r="H9443" t="str">
            <v>Self</v>
          </cell>
        </row>
        <row r="9444">
          <cell r="H9444" t="str">
            <v>Self</v>
          </cell>
        </row>
        <row r="9445">
          <cell r="H9445" t="str">
            <v>Self</v>
          </cell>
        </row>
        <row r="9446">
          <cell r="H9446" t="str">
            <v>Self</v>
          </cell>
        </row>
        <row r="9447">
          <cell r="H9447" t="str">
            <v>Self</v>
          </cell>
        </row>
        <row r="9448">
          <cell r="H9448" t="str">
            <v>Self</v>
          </cell>
        </row>
        <row r="9449">
          <cell r="H9449" t="str">
            <v>Self</v>
          </cell>
        </row>
        <row r="9450">
          <cell r="H9450" t="str">
            <v>Self</v>
          </cell>
        </row>
        <row r="9451">
          <cell r="H9451" t="str">
            <v>Self</v>
          </cell>
        </row>
        <row r="9452">
          <cell r="H9452" t="str">
            <v>Self</v>
          </cell>
        </row>
        <row r="9453">
          <cell r="H9453" t="str">
            <v>Self</v>
          </cell>
        </row>
        <row r="9454">
          <cell r="H9454" t="str">
            <v>Self</v>
          </cell>
        </row>
        <row r="9455">
          <cell r="H9455" t="str">
            <v>Self</v>
          </cell>
        </row>
        <row r="9456">
          <cell r="H9456" t="str">
            <v>Self</v>
          </cell>
        </row>
        <row r="9457">
          <cell r="H9457" t="str">
            <v>Self</v>
          </cell>
        </row>
        <row r="9458">
          <cell r="H9458" t="str">
            <v>Self</v>
          </cell>
        </row>
        <row r="9459">
          <cell r="H9459" t="str">
            <v>Self</v>
          </cell>
        </row>
        <row r="9460">
          <cell r="H9460" t="str">
            <v>Self</v>
          </cell>
        </row>
        <row r="9461">
          <cell r="H9461" t="str">
            <v>Self</v>
          </cell>
        </row>
        <row r="9462">
          <cell r="H9462" t="str">
            <v>Self</v>
          </cell>
        </row>
        <row r="9463">
          <cell r="H9463" t="str">
            <v>Self</v>
          </cell>
        </row>
        <row r="9464">
          <cell r="H9464" t="str">
            <v>Self</v>
          </cell>
        </row>
        <row r="9465">
          <cell r="H9465" t="str">
            <v>Self</v>
          </cell>
        </row>
        <row r="9466">
          <cell r="H9466" t="str">
            <v>Self</v>
          </cell>
        </row>
        <row r="9467">
          <cell r="H9467" t="str">
            <v>Self</v>
          </cell>
        </row>
        <row r="9468">
          <cell r="H9468" t="str">
            <v>Self</v>
          </cell>
        </row>
        <row r="9469">
          <cell r="H9469" t="str">
            <v>Self</v>
          </cell>
        </row>
        <row r="9470">
          <cell r="H9470" t="str">
            <v>Self</v>
          </cell>
        </row>
        <row r="9471">
          <cell r="H9471" t="str">
            <v>Self</v>
          </cell>
        </row>
        <row r="9472">
          <cell r="H9472" t="str">
            <v>Self</v>
          </cell>
        </row>
        <row r="9473">
          <cell r="H9473" t="str">
            <v>Self</v>
          </cell>
        </row>
        <row r="9474">
          <cell r="H9474" t="str">
            <v>Self</v>
          </cell>
        </row>
        <row r="9475">
          <cell r="H9475" t="str">
            <v>Self</v>
          </cell>
        </row>
        <row r="9476">
          <cell r="H9476" t="str">
            <v>Self</v>
          </cell>
        </row>
        <row r="9477">
          <cell r="H9477" t="str">
            <v>Self</v>
          </cell>
        </row>
        <row r="9478">
          <cell r="H9478" t="str">
            <v>Self</v>
          </cell>
        </row>
        <row r="9479">
          <cell r="H9479" t="str">
            <v>Self</v>
          </cell>
        </row>
        <row r="9480">
          <cell r="H9480" t="str">
            <v>Self</v>
          </cell>
        </row>
        <row r="9481">
          <cell r="H9481" t="str">
            <v>Self</v>
          </cell>
        </row>
        <row r="9482">
          <cell r="H9482" t="str">
            <v>Self</v>
          </cell>
        </row>
        <row r="9483">
          <cell r="H9483" t="str">
            <v>Self</v>
          </cell>
        </row>
        <row r="9484">
          <cell r="H9484" t="str">
            <v>Self</v>
          </cell>
        </row>
        <row r="9485">
          <cell r="H9485" t="str">
            <v>Self</v>
          </cell>
        </row>
        <row r="9486">
          <cell r="H9486" t="str">
            <v>Self</v>
          </cell>
        </row>
        <row r="9487">
          <cell r="H9487" t="str">
            <v>Self</v>
          </cell>
        </row>
        <row r="9488">
          <cell r="H9488" t="str">
            <v>Self</v>
          </cell>
        </row>
        <row r="9489">
          <cell r="H9489" t="str">
            <v>Self</v>
          </cell>
        </row>
        <row r="9490">
          <cell r="H9490" t="str">
            <v>Self</v>
          </cell>
        </row>
        <row r="9491">
          <cell r="H9491" t="str">
            <v>Self</v>
          </cell>
        </row>
        <row r="9492">
          <cell r="H9492" t="str">
            <v>Self</v>
          </cell>
        </row>
        <row r="9493">
          <cell r="H9493" t="str">
            <v>Self</v>
          </cell>
        </row>
        <row r="9494">
          <cell r="H9494" t="str">
            <v>Self</v>
          </cell>
        </row>
        <row r="9495">
          <cell r="H9495" t="str">
            <v>Self</v>
          </cell>
        </row>
        <row r="9496">
          <cell r="H9496" t="str">
            <v>Self</v>
          </cell>
        </row>
        <row r="9497">
          <cell r="H9497" t="str">
            <v>Self</v>
          </cell>
        </row>
        <row r="9498">
          <cell r="H9498" t="str">
            <v>Self</v>
          </cell>
        </row>
        <row r="9499">
          <cell r="H9499" t="str">
            <v>Self</v>
          </cell>
        </row>
        <row r="9500">
          <cell r="H9500" t="str">
            <v>Self</v>
          </cell>
        </row>
        <row r="9501">
          <cell r="H9501" t="str">
            <v>Self</v>
          </cell>
        </row>
        <row r="9502">
          <cell r="H9502" t="str">
            <v>Self</v>
          </cell>
        </row>
        <row r="9503">
          <cell r="H9503" t="str">
            <v>Self</v>
          </cell>
        </row>
        <row r="9504">
          <cell r="H9504" t="str">
            <v>Self</v>
          </cell>
        </row>
        <row r="9505">
          <cell r="H9505" t="str">
            <v>Self</v>
          </cell>
        </row>
        <row r="9506">
          <cell r="H9506" t="str">
            <v>Self</v>
          </cell>
        </row>
        <row r="9507">
          <cell r="H9507" t="str">
            <v>Self</v>
          </cell>
        </row>
        <row r="9508">
          <cell r="H9508" t="str">
            <v>Self</v>
          </cell>
        </row>
        <row r="9509">
          <cell r="H9509" t="str">
            <v>Self</v>
          </cell>
        </row>
        <row r="9510">
          <cell r="H9510" t="str">
            <v>Self</v>
          </cell>
        </row>
        <row r="9511">
          <cell r="H9511" t="str">
            <v>Self</v>
          </cell>
        </row>
        <row r="9512">
          <cell r="H9512" t="str">
            <v>Self</v>
          </cell>
        </row>
        <row r="9513">
          <cell r="H9513" t="str">
            <v>Self</v>
          </cell>
        </row>
        <row r="9514">
          <cell r="H9514" t="str">
            <v>Self</v>
          </cell>
        </row>
        <row r="9515">
          <cell r="H9515" t="str">
            <v>Self</v>
          </cell>
        </row>
        <row r="9516">
          <cell r="H9516" t="str">
            <v>Self</v>
          </cell>
        </row>
        <row r="9517">
          <cell r="H9517" t="str">
            <v>Self</v>
          </cell>
        </row>
        <row r="9518">
          <cell r="H9518" t="str">
            <v>Self</v>
          </cell>
        </row>
        <row r="9519">
          <cell r="H9519" t="str">
            <v>Self</v>
          </cell>
        </row>
        <row r="9520">
          <cell r="H9520" t="str">
            <v>Self</v>
          </cell>
        </row>
        <row r="9521">
          <cell r="H9521" t="str">
            <v>Self</v>
          </cell>
        </row>
        <row r="9522">
          <cell r="H9522" t="str">
            <v>Self</v>
          </cell>
        </row>
        <row r="9523">
          <cell r="H9523" t="str">
            <v>Self</v>
          </cell>
        </row>
        <row r="9524">
          <cell r="H9524" t="str">
            <v>Self</v>
          </cell>
        </row>
        <row r="9525">
          <cell r="H9525" t="str">
            <v>Self</v>
          </cell>
        </row>
        <row r="9526">
          <cell r="H9526" t="str">
            <v>Self</v>
          </cell>
        </row>
        <row r="9527">
          <cell r="H9527" t="str">
            <v>Self</v>
          </cell>
        </row>
        <row r="9528">
          <cell r="H9528" t="str">
            <v>Self</v>
          </cell>
        </row>
        <row r="9529">
          <cell r="H9529" t="str">
            <v>Self</v>
          </cell>
        </row>
        <row r="9530">
          <cell r="H9530" t="str">
            <v>Self</v>
          </cell>
        </row>
        <row r="9531">
          <cell r="H9531" t="str">
            <v>Self</v>
          </cell>
        </row>
        <row r="9532">
          <cell r="H9532" t="str">
            <v>Self</v>
          </cell>
        </row>
        <row r="9533">
          <cell r="H9533" t="str">
            <v>Self</v>
          </cell>
        </row>
        <row r="9534">
          <cell r="H9534" t="str">
            <v>Self</v>
          </cell>
        </row>
        <row r="9535">
          <cell r="H9535" t="str">
            <v>Self</v>
          </cell>
        </row>
        <row r="9536">
          <cell r="H9536" t="str">
            <v>Self</v>
          </cell>
        </row>
        <row r="9537">
          <cell r="H9537" t="str">
            <v>Self</v>
          </cell>
        </row>
        <row r="9538">
          <cell r="H9538" t="str">
            <v>NotSelf</v>
          </cell>
        </row>
        <row r="9539">
          <cell r="H9539" t="str">
            <v>NotSelf</v>
          </cell>
        </row>
        <row r="9540">
          <cell r="H9540" t="str">
            <v>NotSelf</v>
          </cell>
        </row>
        <row r="9541">
          <cell r="H9541" t="str">
            <v>NotSelf</v>
          </cell>
        </row>
        <row r="9542">
          <cell r="H9542" t="str">
            <v>NotSelf</v>
          </cell>
        </row>
        <row r="9543">
          <cell r="H9543" t="str">
            <v>NotSelf</v>
          </cell>
        </row>
        <row r="9544">
          <cell r="H9544" t="str">
            <v>NotSelf</v>
          </cell>
        </row>
        <row r="9545">
          <cell r="H9545" t="str">
            <v>NotSelf</v>
          </cell>
        </row>
        <row r="9546">
          <cell r="H9546" t="str">
            <v>NotSelf</v>
          </cell>
        </row>
        <row r="9547">
          <cell r="H9547" t="str">
            <v>NotSelf</v>
          </cell>
        </row>
        <row r="9548">
          <cell r="H9548" t="str">
            <v>NotSelf</v>
          </cell>
        </row>
        <row r="9549">
          <cell r="H9549" t="str">
            <v>NotSelf</v>
          </cell>
        </row>
        <row r="9550">
          <cell r="H9550" t="str">
            <v>NotSelf</v>
          </cell>
        </row>
        <row r="9551">
          <cell r="H9551" t="str">
            <v>NotSelf</v>
          </cell>
        </row>
        <row r="9552">
          <cell r="H9552" t="str">
            <v>NotSelf</v>
          </cell>
        </row>
        <row r="9553">
          <cell r="H9553" t="str">
            <v>NotSelf</v>
          </cell>
        </row>
        <row r="9554">
          <cell r="H9554" t="str">
            <v>NotSelf</v>
          </cell>
        </row>
        <row r="9555">
          <cell r="H9555" t="str">
            <v>NotSelf</v>
          </cell>
        </row>
        <row r="9556">
          <cell r="H9556" t="str">
            <v>NotSelf</v>
          </cell>
        </row>
        <row r="9557">
          <cell r="H9557" t="str">
            <v>NotSelf</v>
          </cell>
        </row>
        <row r="9558">
          <cell r="H9558" t="str">
            <v>NotSelf</v>
          </cell>
        </row>
        <row r="9559">
          <cell r="H9559" t="str">
            <v>NotSelf</v>
          </cell>
        </row>
        <row r="9560">
          <cell r="H9560" t="str">
            <v>NotSelf</v>
          </cell>
        </row>
        <row r="9561">
          <cell r="H9561" t="str">
            <v>NotSelf</v>
          </cell>
        </row>
        <row r="9562">
          <cell r="H9562" t="str">
            <v>NotSelf</v>
          </cell>
        </row>
        <row r="9563">
          <cell r="H9563" t="str">
            <v>NotSelf</v>
          </cell>
        </row>
        <row r="9564">
          <cell r="H9564" t="str">
            <v>NotSelf</v>
          </cell>
        </row>
        <row r="9565">
          <cell r="H9565" t="str">
            <v>NotSelf</v>
          </cell>
        </row>
        <row r="9566">
          <cell r="H9566" t="str">
            <v>NotSelf</v>
          </cell>
        </row>
        <row r="9567">
          <cell r="H9567" t="str">
            <v>NotSelf</v>
          </cell>
        </row>
        <row r="9568">
          <cell r="H9568" t="str">
            <v>NotSelf</v>
          </cell>
        </row>
        <row r="9569">
          <cell r="H9569" t="str">
            <v>NotSelf</v>
          </cell>
        </row>
        <row r="9570">
          <cell r="H9570" t="str">
            <v>NotSelf</v>
          </cell>
        </row>
        <row r="9571">
          <cell r="H9571" t="str">
            <v>NotSelf</v>
          </cell>
        </row>
        <row r="9572">
          <cell r="H9572" t="str">
            <v>NotSelf</v>
          </cell>
        </row>
        <row r="9573">
          <cell r="H9573" t="str">
            <v>NotSelf</v>
          </cell>
        </row>
        <row r="9574">
          <cell r="H9574" t="str">
            <v>NotSelf</v>
          </cell>
        </row>
        <row r="9575">
          <cell r="H9575" t="str">
            <v>NotSelf</v>
          </cell>
        </row>
        <row r="9576">
          <cell r="H9576" t="str">
            <v>NotSelf</v>
          </cell>
        </row>
        <row r="9577">
          <cell r="H9577" t="str">
            <v>NotSelf</v>
          </cell>
        </row>
        <row r="9578">
          <cell r="H9578" t="str">
            <v>NotSelf</v>
          </cell>
        </row>
        <row r="9579">
          <cell r="H9579" t="str">
            <v>NotSelf</v>
          </cell>
        </row>
        <row r="9580">
          <cell r="H9580" t="str">
            <v>NotSelf</v>
          </cell>
        </row>
        <row r="9581">
          <cell r="H9581" t="str">
            <v>NotSelf</v>
          </cell>
        </row>
        <row r="9582">
          <cell r="H9582" t="str">
            <v>NotSelf</v>
          </cell>
        </row>
        <row r="9583">
          <cell r="H9583" t="str">
            <v>NotSelf</v>
          </cell>
        </row>
        <row r="9584">
          <cell r="H9584" t="str">
            <v>NotSelf</v>
          </cell>
        </row>
        <row r="9585">
          <cell r="H9585" t="str">
            <v>NotSelf</v>
          </cell>
        </row>
        <row r="9586">
          <cell r="H9586" t="str">
            <v>NotSelf</v>
          </cell>
        </row>
        <row r="9587">
          <cell r="H9587" t="str">
            <v>NotSelf</v>
          </cell>
        </row>
        <row r="9588">
          <cell r="H9588" t="str">
            <v>NotSelf</v>
          </cell>
        </row>
        <row r="9589">
          <cell r="H9589" t="str">
            <v>NotSelf</v>
          </cell>
        </row>
        <row r="9590">
          <cell r="H9590" t="str">
            <v>NotSelf</v>
          </cell>
        </row>
        <row r="9591">
          <cell r="H9591" t="str">
            <v>NotSelf</v>
          </cell>
        </row>
        <row r="9592">
          <cell r="H9592" t="str">
            <v>NotSelf</v>
          </cell>
        </row>
        <row r="9593">
          <cell r="H9593" t="str">
            <v>NotSelf</v>
          </cell>
        </row>
        <row r="9594">
          <cell r="H9594" t="str">
            <v>NotSelf</v>
          </cell>
        </row>
        <row r="9595">
          <cell r="H9595" t="str">
            <v>NotSelf</v>
          </cell>
        </row>
        <row r="9596">
          <cell r="H9596" t="str">
            <v>NotSelf</v>
          </cell>
        </row>
        <row r="9597">
          <cell r="H9597" t="str">
            <v>NotSelf</v>
          </cell>
        </row>
        <row r="9598">
          <cell r="H9598" t="str">
            <v>NotSelf</v>
          </cell>
        </row>
        <row r="9599">
          <cell r="H9599" t="str">
            <v>NotSelf</v>
          </cell>
        </row>
        <row r="9600">
          <cell r="H9600" t="str">
            <v>NotSelf</v>
          </cell>
        </row>
        <row r="9601">
          <cell r="H9601" t="str">
            <v>NotSelf</v>
          </cell>
        </row>
        <row r="9602">
          <cell r="H9602" t="str">
            <v>NotSelf</v>
          </cell>
        </row>
        <row r="9603">
          <cell r="H9603" t="str">
            <v>NotSelf</v>
          </cell>
        </row>
        <row r="9604">
          <cell r="H9604" t="str">
            <v>NotSelf</v>
          </cell>
        </row>
        <row r="9605">
          <cell r="H9605" t="str">
            <v>NotSelf</v>
          </cell>
        </row>
        <row r="9606">
          <cell r="H9606" t="str">
            <v>NotSelf</v>
          </cell>
        </row>
        <row r="9607">
          <cell r="H9607" t="str">
            <v>NotSelf</v>
          </cell>
        </row>
        <row r="9608">
          <cell r="H9608" t="str">
            <v>NotSelf</v>
          </cell>
        </row>
        <row r="9609">
          <cell r="H9609" t="str">
            <v>NotSelf</v>
          </cell>
        </row>
        <row r="9610">
          <cell r="H9610" t="str">
            <v>NotSelf</v>
          </cell>
        </row>
        <row r="9611">
          <cell r="H9611" t="str">
            <v>NotSelf</v>
          </cell>
        </row>
        <row r="9612">
          <cell r="H9612" t="str">
            <v>NotSelf</v>
          </cell>
        </row>
        <row r="9613">
          <cell r="H9613" t="str">
            <v>NotSelf</v>
          </cell>
        </row>
        <row r="9614">
          <cell r="H9614" t="str">
            <v>NotSelf</v>
          </cell>
        </row>
        <row r="9615">
          <cell r="H9615" t="str">
            <v>NotSelf</v>
          </cell>
        </row>
        <row r="9616">
          <cell r="H9616" t="str">
            <v>NotSelf</v>
          </cell>
        </row>
        <row r="9617">
          <cell r="H9617" t="str">
            <v>NotSelf</v>
          </cell>
        </row>
        <row r="9618">
          <cell r="H9618" t="str">
            <v>NotSelf</v>
          </cell>
        </row>
        <row r="9619">
          <cell r="H9619" t="str">
            <v>NotSelf</v>
          </cell>
        </row>
        <row r="9620">
          <cell r="H9620" t="str">
            <v>NotSelf</v>
          </cell>
        </row>
        <row r="9621">
          <cell r="H9621" t="str">
            <v>NotSelf</v>
          </cell>
        </row>
        <row r="9622">
          <cell r="H9622" t="str">
            <v>NotSelf</v>
          </cell>
        </row>
        <row r="9623">
          <cell r="H9623" t="str">
            <v>NotSelf</v>
          </cell>
        </row>
        <row r="9624">
          <cell r="H9624" t="str">
            <v>NotSelf</v>
          </cell>
        </row>
        <row r="9625">
          <cell r="H9625" t="str">
            <v>NotSelf</v>
          </cell>
        </row>
        <row r="9626">
          <cell r="H9626" t="str">
            <v>NotSelf</v>
          </cell>
        </row>
        <row r="9627">
          <cell r="H9627" t="str">
            <v>NotSelf</v>
          </cell>
        </row>
        <row r="9628">
          <cell r="H9628" t="str">
            <v>NotSelf</v>
          </cell>
        </row>
        <row r="9629">
          <cell r="H9629" t="str">
            <v>NotSelf</v>
          </cell>
        </row>
        <row r="9630">
          <cell r="H9630" t="str">
            <v>NotSelf</v>
          </cell>
        </row>
        <row r="9631">
          <cell r="H9631" t="str">
            <v>NotSelf</v>
          </cell>
        </row>
        <row r="9632">
          <cell r="H9632" t="str">
            <v>NotSelf</v>
          </cell>
        </row>
        <row r="9633">
          <cell r="H9633" t="str">
            <v>NotSelf</v>
          </cell>
        </row>
        <row r="9634">
          <cell r="H9634" t="str">
            <v>NotSelf</v>
          </cell>
        </row>
        <row r="9635">
          <cell r="H9635" t="str">
            <v>NotSelf</v>
          </cell>
        </row>
        <row r="9636">
          <cell r="H9636" t="str">
            <v>NotSelf</v>
          </cell>
        </row>
        <row r="9637">
          <cell r="H9637" t="str">
            <v>NotSelf</v>
          </cell>
        </row>
        <row r="9638">
          <cell r="H9638" t="str">
            <v>NotSelf</v>
          </cell>
        </row>
        <row r="9639">
          <cell r="H9639" t="str">
            <v>NotSelf</v>
          </cell>
        </row>
        <row r="9640">
          <cell r="H9640" t="str">
            <v>NotSelf</v>
          </cell>
        </row>
        <row r="9641">
          <cell r="H9641" t="str">
            <v>NotSelf</v>
          </cell>
        </row>
        <row r="9642">
          <cell r="H9642" t="str">
            <v>NotSelf</v>
          </cell>
        </row>
        <row r="9643">
          <cell r="H9643" t="str">
            <v>NotSelf</v>
          </cell>
        </row>
        <row r="9644">
          <cell r="H9644" t="str">
            <v>NotSelf</v>
          </cell>
        </row>
        <row r="9645">
          <cell r="H9645" t="str">
            <v>NotSelf</v>
          </cell>
        </row>
        <row r="9646">
          <cell r="H9646" t="str">
            <v>NotSelf</v>
          </cell>
        </row>
        <row r="9647">
          <cell r="H9647" t="str">
            <v>NotSelf</v>
          </cell>
        </row>
        <row r="9648">
          <cell r="H9648" t="str">
            <v>NotSelf</v>
          </cell>
        </row>
        <row r="9649">
          <cell r="H9649" t="str">
            <v>NotSelf</v>
          </cell>
        </row>
        <row r="9650">
          <cell r="H9650" t="str">
            <v>NotSelf</v>
          </cell>
        </row>
        <row r="9651">
          <cell r="H9651" t="str">
            <v>NotSelf</v>
          </cell>
        </row>
        <row r="9652">
          <cell r="H9652" t="str">
            <v>NotSelf</v>
          </cell>
        </row>
        <row r="9653">
          <cell r="H9653" t="str">
            <v>NotSelf</v>
          </cell>
        </row>
        <row r="9654">
          <cell r="H9654" t="str">
            <v>NotSelf</v>
          </cell>
        </row>
        <row r="9655">
          <cell r="H9655" t="str">
            <v>NotSelf</v>
          </cell>
        </row>
        <row r="9656">
          <cell r="H9656" t="str">
            <v>NotSelf</v>
          </cell>
        </row>
        <row r="9657">
          <cell r="H9657" t="str">
            <v>NotSelf</v>
          </cell>
        </row>
        <row r="9658">
          <cell r="H9658" t="str">
            <v>NotSelf</v>
          </cell>
        </row>
        <row r="9659">
          <cell r="H9659" t="str">
            <v>NotSelf</v>
          </cell>
        </row>
        <row r="9660">
          <cell r="H9660" t="str">
            <v>NotSelf</v>
          </cell>
        </row>
        <row r="9661">
          <cell r="H9661" t="str">
            <v>NotSelf</v>
          </cell>
        </row>
        <row r="9662">
          <cell r="H9662" t="str">
            <v>NotSelf</v>
          </cell>
        </row>
        <row r="9663">
          <cell r="H9663" t="str">
            <v>NotSelf</v>
          </cell>
        </row>
        <row r="9664">
          <cell r="H9664" t="str">
            <v>NotSelf</v>
          </cell>
        </row>
        <row r="9665">
          <cell r="H9665" t="str">
            <v>NotSelf</v>
          </cell>
        </row>
        <row r="9666">
          <cell r="H9666" t="str">
            <v>NotSelf</v>
          </cell>
        </row>
        <row r="9667">
          <cell r="H9667" t="str">
            <v>NotSelf</v>
          </cell>
        </row>
        <row r="9668">
          <cell r="H9668" t="str">
            <v>NotSelf</v>
          </cell>
        </row>
        <row r="9669">
          <cell r="H9669" t="str">
            <v>NotSelf</v>
          </cell>
        </row>
        <row r="9670">
          <cell r="H9670" t="str">
            <v>NotSelf</v>
          </cell>
        </row>
        <row r="9671">
          <cell r="H9671" t="str">
            <v>NotSelf</v>
          </cell>
        </row>
        <row r="9672">
          <cell r="H9672" t="str">
            <v>NotSelf</v>
          </cell>
        </row>
        <row r="9673">
          <cell r="H9673" t="str">
            <v>NotSelf</v>
          </cell>
        </row>
        <row r="9674">
          <cell r="H9674" t="str">
            <v>NotSelf</v>
          </cell>
        </row>
        <row r="9675">
          <cell r="H9675" t="str">
            <v>NotSelf</v>
          </cell>
        </row>
        <row r="9676">
          <cell r="H9676" t="str">
            <v>NotSelf</v>
          </cell>
        </row>
        <row r="9677">
          <cell r="H9677" t="str">
            <v>NotSelf</v>
          </cell>
        </row>
        <row r="9678">
          <cell r="H9678" t="str">
            <v>NotSelf</v>
          </cell>
        </row>
        <row r="9679">
          <cell r="H9679" t="str">
            <v>NotSelf</v>
          </cell>
        </row>
        <row r="9680">
          <cell r="H9680" t="str">
            <v>NotSelf</v>
          </cell>
        </row>
        <row r="9681">
          <cell r="H9681" t="str">
            <v>NotSelf</v>
          </cell>
        </row>
        <row r="9682">
          <cell r="H9682" t="str">
            <v>NotSelf</v>
          </cell>
        </row>
        <row r="9683">
          <cell r="H9683" t="str">
            <v>NotSelf</v>
          </cell>
        </row>
        <row r="9684">
          <cell r="H9684" t="str">
            <v>NotSelf</v>
          </cell>
        </row>
        <row r="9685">
          <cell r="H9685" t="str">
            <v>NotSelf</v>
          </cell>
        </row>
        <row r="9686">
          <cell r="H9686" t="str">
            <v>NotSelf</v>
          </cell>
        </row>
        <row r="9687">
          <cell r="H9687" t="str">
            <v>NotSelf</v>
          </cell>
        </row>
        <row r="9688">
          <cell r="H9688" t="str">
            <v>NotSelf</v>
          </cell>
        </row>
        <row r="9689">
          <cell r="H9689" t="str">
            <v>NotSelf</v>
          </cell>
        </row>
        <row r="9690">
          <cell r="H9690" t="str">
            <v>NotSelf</v>
          </cell>
        </row>
        <row r="9691">
          <cell r="H9691" t="str">
            <v>NotSelf</v>
          </cell>
        </row>
        <row r="9692">
          <cell r="H9692" t="str">
            <v>NotSelf</v>
          </cell>
        </row>
        <row r="9693">
          <cell r="H9693" t="str">
            <v>NotSelf</v>
          </cell>
        </row>
        <row r="9694">
          <cell r="H9694" t="str">
            <v>NotSelf</v>
          </cell>
        </row>
        <row r="9695">
          <cell r="H9695" t="str">
            <v>NotSelf</v>
          </cell>
        </row>
        <row r="9696">
          <cell r="H9696" t="str">
            <v>NotSelf</v>
          </cell>
        </row>
        <row r="9697">
          <cell r="H9697" t="str">
            <v>NotSelf</v>
          </cell>
        </row>
        <row r="9698">
          <cell r="H9698" t="str">
            <v>NotSelf</v>
          </cell>
        </row>
        <row r="9699">
          <cell r="H9699" t="str">
            <v>NotSelf</v>
          </cell>
        </row>
        <row r="9700">
          <cell r="H9700" t="str">
            <v>NotSelf</v>
          </cell>
        </row>
        <row r="9701">
          <cell r="H9701" t="str">
            <v>NotSelf</v>
          </cell>
        </row>
        <row r="9702">
          <cell r="H9702" t="str">
            <v>NotSelf</v>
          </cell>
        </row>
        <row r="9703">
          <cell r="H9703" t="str">
            <v>NotSelf</v>
          </cell>
        </row>
        <row r="9704">
          <cell r="H9704" t="str">
            <v>NotSelf</v>
          </cell>
        </row>
        <row r="9705">
          <cell r="H9705" t="str">
            <v>NotSelf</v>
          </cell>
        </row>
        <row r="9706">
          <cell r="H9706" t="str">
            <v>NotSelf</v>
          </cell>
        </row>
        <row r="9707">
          <cell r="H9707" t="str">
            <v>NotSelf</v>
          </cell>
        </row>
        <row r="9708">
          <cell r="H9708" t="str">
            <v>NotSelf</v>
          </cell>
        </row>
        <row r="9709">
          <cell r="H9709" t="str">
            <v>NotSelf</v>
          </cell>
        </row>
        <row r="9710">
          <cell r="H9710" t="str">
            <v>NotSelf</v>
          </cell>
        </row>
        <row r="9711">
          <cell r="H9711" t="str">
            <v>NotSelf</v>
          </cell>
        </row>
        <row r="9712">
          <cell r="H9712" t="str">
            <v>NotSelf</v>
          </cell>
        </row>
        <row r="9713">
          <cell r="H9713" t="str">
            <v>NotSelf</v>
          </cell>
        </row>
        <row r="9714">
          <cell r="H9714" t="str">
            <v>NotSelf</v>
          </cell>
        </row>
        <row r="9715">
          <cell r="H9715" t="str">
            <v>NotSelf</v>
          </cell>
        </row>
        <row r="9716">
          <cell r="H9716" t="str">
            <v>NotSelf</v>
          </cell>
        </row>
        <row r="9717">
          <cell r="H9717" t="str">
            <v>NotSelf</v>
          </cell>
        </row>
        <row r="9718">
          <cell r="H9718" t="str">
            <v>NotSelf</v>
          </cell>
        </row>
        <row r="9719">
          <cell r="H9719" t="str">
            <v>NotSelf</v>
          </cell>
        </row>
        <row r="9720">
          <cell r="H9720" t="str">
            <v>NotSelf</v>
          </cell>
        </row>
        <row r="9721">
          <cell r="H9721" t="str">
            <v>NotSelf</v>
          </cell>
        </row>
        <row r="9722">
          <cell r="H9722" t="str">
            <v>NotSelf</v>
          </cell>
        </row>
        <row r="9723">
          <cell r="H9723" t="str">
            <v>NotSelf</v>
          </cell>
        </row>
        <row r="9724">
          <cell r="H9724" t="str">
            <v>NotSelf</v>
          </cell>
        </row>
        <row r="9725">
          <cell r="H9725" t="str">
            <v>NotSelf</v>
          </cell>
        </row>
        <row r="9726">
          <cell r="H9726" t="str">
            <v>NotSelf</v>
          </cell>
        </row>
        <row r="9727">
          <cell r="H9727" t="str">
            <v>NotSelf</v>
          </cell>
        </row>
        <row r="9728">
          <cell r="H9728" t="str">
            <v>NotSelf</v>
          </cell>
        </row>
        <row r="9729">
          <cell r="H9729" t="str">
            <v>NotSelf</v>
          </cell>
        </row>
        <row r="9730">
          <cell r="H9730" t="str">
            <v>NotSelf</v>
          </cell>
        </row>
        <row r="9731">
          <cell r="H9731" t="str">
            <v>NotSelf</v>
          </cell>
        </row>
        <row r="9732">
          <cell r="H9732" t="str">
            <v>NotSelf</v>
          </cell>
        </row>
        <row r="9733">
          <cell r="H9733" t="str">
            <v>NotSelf</v>
          </cell>
        </row>
        <row r="9734">
          <cell r="H9734" t="str">
            <v>NotSelf</v>
          </cell>
        </row>
        <row r="9735">
          <cell r="H9735" t="str">
            <v>NotSelf</v>
          </cell>
        </row>
        <row r="9736">
          <cell r="H9736" t="str">
            <v>NotSelf</v>
          </cell>
        </row>
        <row r="9737">
          <cell r="H9737" t="str">
            <v>NotSelf</v>
          </cell>
        </row>
        <row r="9738">
          <cell r="H9738" t="str">
            <v>NotSelf</v>
          </cell>
        </row>
        <row r="9739">
          <cell r="H9739" t="str">
            <v>NotSelf</v>
          </cell>
        </row>
        <row r="9740">
          <cell r="H9740" t="str">
            <v>NotSelf</v>
          </cell>
        </row>
        <row r="9741">
          <cell r="H9741" t="str">
            <v>NotSelf</v>
          </cell>
        </row>
        <row r="9742">
          <cell r="H9742" t="str">
            <v>NotSelf</v>
          </cell>
        </row>
        <row r="9743">
          <cell r="H9743" t="str">
            <v>NotSelf</v>
          </cell>
        </row>
        <row r="9744">
          <cell r="H9744" t="str">
            <v>NotSelf</v>
          </cell>
        </row>
        <row r="9745">
          <cell r="H9745" t="str">
            <v>NotSelf</v>
          </cell>
        </row>
        <row r="9746">
          <cell r="H9746" t="str">
            <v>NotSelf</v>
          </cell>
        </row>
        <row r="9747">
          <cell r="H9747" t="str">
            <v>NotSelf</v>
          </cell>
        </row>
        <row r="9748">
          <cell r="H9748" t="str">
            <v>NotSelf</v>
          </cell>
        </row>
        <row r="9749">
          <cell r="H9749" t="str">
            <v>NotSelf</v>
          </cell>
        </row>
        <row r="9750">
          <cell r="H9750" t="str">
            <v>NotSelf</v>
          </cell>
        </row>
        <row r="9751">
          <cell r="H9751" t="str">
            <v>NotSelf</v>
          </cell>
        </row>
        <row r="9752">
          <cell r="H9752" t="str">
            <v>NotSelf</v>
          </cell>
        </row>
        <row r="9753">
          <cell r="H9753" t="str">
            <v>NotSelf</v>
          </cell>
        </row>
        <row r="9754">
          <cell r="H9754" t="str">
            <v>NotSelf</v>
          </cell>
        </row>
        <row r="9755">
          <cell r="H9755" t="str">
            <v>NotSelf</v>
          </cell>
        </row>
        <row r="9756">
          <cell r="H9756" t="str">
            <v>NotSelf</v>
          </cell>
        </row>
        <row r="9757">
          <cell r="H9757" t="str">
            <v>NotSelf</v>
          </cell>
        </row>
        <row r="9758">
          <cell r="H9758" t="str">
            <v>NotSelf</v>
          </cell>
        </row>
        <row r="9759">
          <cell r="H9759" t="str">
            <v>NotSelf</v>
          </cell>
        </row>
        <row r="9760">
          <cell r="H9760" t="str">
            <v>NotSelf</v>
          </cell>
        </row>
        <row r="9761">
          <cell r="H9761" t="str">
            <v>NotSelf</v>
          </cell>
        </row>
        <row r="9762">
          <cell r="H9762" t="str">
            <v>NotSelf</v>
          </cell>
        </row>
        <row r="9763">
          <cell r="H9763" t="str">
            <v>NotSelf</v>
          </cell>
        </row>
        <row r="9764">
          <cell r="H9764" t="str">
            <v>NotSelf</v>
          </cell>
        </row>
        <row r="9765">
          <cell r="H9765" t="str">
            <v>NotSelf</v>
          </cell>
        </row>
        <row r="9766">
          <cell r="H9766" t="str">
            <v>NotSelf</v>
          </cell>
        </row>
        <row r="9767">
          <cell r="H9767" t="str">
            <v>NotSelf</v>
          </cell>
        </row>
        <row r="9768">
          <cell r="H9768" t="str">
            <v>NotSelf</v>
          </cell>
        </row>
        <row r="9769">
          <cell r="H9769" t="str">
            <v>NotSelf</v>
          </cell>
        </row>
        <row r="9770">
          <cell r="H9770" t="str">
            <v>NotSelf</v>
          </cell>
        </row>
        <row r="9771">
          <cell r="H9771" t="str">
            <v>NotSelf</v>
          </cell>
        </row>
        <row r="9772">
          <cell r="H9772" t="str">
            <v>NotSelf</v>
          </cell>
        </row>
        <row r="9773">
          <cell r="H9773" t="str">
            <v>NotSelf</v>
          </cell>
        </row>
        <row r="9774">
          <cell r="H9774" t="str">
            <v>NotSelf</v>
          </cell>
        </row>
        <row r="9775">
          <cell r="H9775" t="str">
            <v>NotSelf</v>
          </cell>
        </row>
        <row r="9776">
          <cell r="H9776" t="str">
            <v>NotSelf</v>
          </cell>
        </row>
        <row r="9777">
          <cell r="H9777" t="str">
            <v>NotSelf</v>
          </cell>
        </row>
        <row r="9778">
          <cell r="H9778" t="str">
            <v>NotSelf</v>
          </cell>
        </row>
        <row r="9779">
          <cell r="H9779" t="str">
            <v>NotSelf</v>
          </cell>
        </row>
        <row r="9780">
          <cell r="H9780" t="str">
            <v>NotSelf</v>
          </cell>
        </row>
        <row r="9781">
          <cell r="H9781" t="str">
            <v>NotSelf</v>
          </cell>
        </row>
        <row r="9782">
          <cell r="H9782" t="str">
            <v>NotSelf</v>
          </cell>
        </row>
        <row r="9783">
          <cell r="H9783" t="str">
            <v>NotSelf</v>
          </cell>
        </row>
        <row r="9784">
          <cell r="H9784" t="str">
            <v>NotSelf</v>
          </cell>
        </row>
        <row r="9785">
          <cell r="H9785" t="str">
            <v>NotSelf</v>
          </cell>
        </row>
        <row r="9786">
          <cell r="H9786" t="str">
            <v>NotSelf</v>
          </cell>
        </row>
        <row r="9787">
          <cell r="H9787" t="str">
            <v>NotSelf</v>
          </cell>
        </row>
        <row r="9788">
          <cell r="H9788" t="str">
            <v>NotSelf</v>
          </cell>
        </row>
        <row r="9789">
          <cell r="H9789" t="str">
            <v>NotSelf</v>
          </cell>
        </row>
        <row r="9790">
          <cell r="H9790" t="str">
            <v>NotSelf</v>
          </cell>
        </row>
        <row r="9791">
          <cell r="H9791" t="str">
            <v>NotSelf</v>
          </cell>
        </row>
        <row r="9792">
          <cell r="H9792" t="str">
            <v>NotSelf</v>
          </cell>
        </row>
        <row r="9793">
          <cell r="H9793" t="str">
            <v>NotSelf</v>
          </cell>
        </row>
        <row r="9794">
          <cell r="H9794" t="str">
            <v>NotSelf</v>
          </cell>
        </row>
        <row r="9795">
          <cell r="H9795" t="str">
            <v>NotSelf</v>
          </cell>
        </row>
        <row r="9796">
          <cell r="H9796" t="str">
            <v>NotSelf</v>
          </cell>
        </row>
        <row r="9797">
          <cell r="H9797" t="str">
            <v>NotSelf</v>
          </cell>
        </row>
        <row r="9798">
          <cell r="H9798" t="str">
            <v>NotSelf</v>
          </cell>
        </row>
        <row r="9799">
          <cell r="H9799" t="str">
            <v>NotSelf</v>
          </cell>
        </row>
        <row r="9800">
          <cell r="H9800" t="str">
            <v>NotSelf</v>
          </cell>
        </row>
        <row r="9801">
          <cell r="H9801" t="str">
            <v>NotSelf</v>
          </cell>
        </row>
        <row r="9802">
          <cell r="H9802" t="str">
            <v>NotSelf</v>
          </cell>
        </row>
        <row r="9803">
          <cell r="H9803" t="str">
            <v>NotSelf</v>
          </cell>
        </row>
        <row r="9804">
          <cell r="H9804" t="str">
            <v>NotSelf</v>
          </cell>
        </row>
        <row r="9805">
          <cell r="H9805" t="str">
            <v>NotSelf</v>
          </cell>
        </row>
        <row r="9806">
          <cell r="H9806" t="str">
            <v>NotSelf</v>
          </cell>
        </row>
        <row r="9807">
          <cell r="H9807" t="str">
            <v>NotSelf</v>
          </cell>
        </row>
        <row r="9808">
          <cell r="H9808" t="str">
            <v>NotSelf</v>
          </cell>
        </row>
        <row r="9809">
          <cell r="H9809" t="str">
            <v>NotSelf</v>
          </cell>
        </row>
        <row r="9810">
          <cell r="H9810" t="str">
            <v>NotSelf</v>
          </cell>
        </row>
        <row r="9811">
          <cell r="H9811" t="str">
            <v>NotSelf</v>
          </cell>
        </row>
        <row r="9812">
          <cell r="H9812" t="str">
            <v>NotSelf</v>
          </cell>
        </row>
        <row r="9813">
          <cell r="H9813" t="str">
            <v>NotSelf</v>
          </cell>
        </row>
        <row r="9814">
          <cell r="H9814" t="str">
            <v>NotSelf</v>
          </cell>
        </row>
        <row r="9815">
          <cell r="H9815" t="str">
            <v>NotSelf</v>
          </cell>
        </row>
        <row r="9816">
          <cell r="H9816" t="str">
            <v>NotSelf</v>
          </cell>
        </row>
        <row r="9817">
          <cell r="H9817" t="str">
            <v>NotSelf</v>
          </cell>
        </row>
        <row r="9818">
          <cell r="H9818" t="str">
            <v>NotSelf</v>
          </cell>
        </row>
        <row r="9819">
          <cell r="H9819" t="str">
            <v>NotSelf</v>
          </cell>
        </row>
        <row r="9820">
          <cell r="H9820" t="str">
            <v>NotSelf</v>
          </cell>
        </row>
        <row r="9821">
          <cell r="H9821" t="str">
            <v>NotSelf</v>
          </cell>
        </row>
        <row r="9822">
          <cell r="H9822" t="str">
            <v>NotSelf</v>
          </cell>
        </row>
        <row r="9823">
          <cell r="H9823" t="str">
            <v>NotSelf</v>
          </cell>
        </row>
        <row r="9824">
          <cell r="H9824" t="str">
            <v>NotSelf</v>
          </cell>
        </row>
        <row r="9825">
          <cell r="H9825" t="str">
            <v>NotSelf</v>
          </cell>
        </row>
        <row r="9826">
          <cell r="H9826" t="str">
            <v>NotSelf</v>
          </cell>
        </row>
        <row r="9827">
          <cell r="H9827" t="str">
            <v>NotSelf</v>
          </cell>
        </row>
        <row r="9828">
          <cell r="H9828" t="str">
            <v>NotSelf</v>
          </cell>
        </row>
        <row r="9829">
          <cell r="H9829" t="str">
            <v>NotSelf</v>
          </cell>
        </row>
        <row r="9830">
          <cell r="H9830" t="str">
            <v>NotSelf</v>
          </cell>
        </row>
        <row r="9831">
          <cell r="H9831" t="str">
            <v>NotSelf</v>
          </cell>
        </row>
        <row r="9832">
          <cell r="H9832" t="str">
            <v>NotSelf</v>
          </cell>
        </row>
        <row r="9833">
          <cell r="H9833" t="str">
            <v>NotSelf</v>
          </cell>
        </row>
        <row r="9834">
          <cell r="H9834" t="str">
            <v>NotSelf</v>
          </cell>
        </row>
        <row r="9835">
          <cell r="H9835" t="str">
            <v>NotSelf</v>
          </cell>
        </row>
        <row r="9836">
          <cell r="H9836" t="str">
            <v>NotSelf</v>
          </cell>
        </row>
        <row r="9837">
          <cell r="H9837" t="str">
            <v>NotSelf</v>
          </cell>
        </row>
        <row r="9838">
          <cell r="H9838" t="str">
            <v>NotSelf</v>
          </cell>
        </row>
        <row r="9839">
          <cell r="H9839" t="str">
            <v>NotSelf</v>
          </cell>
        </row>
        <row r="9840">
          <cell r="H9840" t="str">
            <v>NotSelf</v>
          </cell>
        </row>
        <row r="9841">
          <cell r="H9841" t="str">
            <v>NotSelf</v>
          </cell>
        </row>
        <row r="9842">
          <cell r="H9842" t="str">
            <v>NotSelf</v>
          </cell>
        </row>
        <row r="9843">
          <cell r="H9843" t="str">
            <v>NotSelf</v>
          </cell>
        </row>
        <row r="9844">
          <cell r="H9844" t="str">
            <v>NotSelf</v>
          </cell>
        </row>
        <row r="9845">
          <cell r="H9845" t="str">
            <v>NotSelf</v>
          </cell>
        </row>
        <row r="9846">
          <cell r="H9846" t="str">
            <v>NotSelf</v>
          </cell>
        </row>
        <row r="9847">
          <cell r="H9847" t="str">
            <v>NotSelf</v>
          </cell>
        </row>
        <row r="9848">
          <cell r="H9848" t="str">
            <v>NotSelf</v>
          </cell>
        </row>
        <row r="9849">
          <cell r="H9849" t="str">
            <v>NotSelf</v>
          </cell>
        </row>
        <row r="9850">
          <cell r="H9850" t="str">
            <v>NotSelf</v>
          </cell>
        </row>
        <row r="9851">
          <cell r="H9851" t="str">
            <v>NotSelf</v>
          </cell>
        </row>
        <row r="9852">
          <cell r="H9852" t="str">
            <v>NotSelf</v>
          </cell>
        </row>
        <row r="9853">
          <cell r="H9853" t="str">
            <v>NotSelf</v>
          </cell>
        </row>
        <row r="9854">
          <cell r="H9854" t="str">
            <v>NotSelf</v>
          </cell>
        </row>
        <row r="9855">
          <cell r="H9855" t="str">
            <v>NotSelf</v>
          </cell>
        </row>
        <row r="9856">
          <cell r="H9856" t="str">
            <v>NotSelf</v>
          </cell>
        </row>
        <row r="9857">
          <cell r="H9857" t="str">
            <v>NotSelf</v>
          </cell>
        </row>
        <row r="9858">
          <cell r="H9858" t="str">
            <v>NotSelf</v>
          </cell>
        </row>
        <row r="9859">
          <cell r="H9859" t="str">
            <v>NotSelf</v>
          </cell>
        </row>
        <row r="9860">
          <cell r="H9860" t="str">
            <v>NotSelf</v>
          </cell>
        </row>
        <row r="9861">
          <cell r="H9861" t="str">
            <v>NotSelf</v>
          </cell>
        </row>
        <row r="9862">
          <cell r="H9862" t="str">
            <v>NotSelf</v>
          </cell>
        </row>
        <row r="9863">
          <cell r="H9863" t="str">
            <v>NotSelf</v>
          </cell>
        </row>
        <row r="9864">
          <cell r="H9864" t="str">
            <v>NotSelf</v>
          </cell>
        </row>
        <row r="9865">
          <cell r="H9865" t="str">
            <v>NotSelf</v>
          </cell>
        </row>
        <row r="9866">
          <cell r="H9866" t="str">
            <v>NotSelf</v>
          </cell>
        </row>
        <row r="9867">
          <cell r="H9867" t="str">
            <v>NotSelf</v>
          </cell>
        </row>
        <row r="9868">
          <cell r="H9868" t="str">
            <v>NotSelf</v>
          </cell>
        </row>
        <row r="9869">
          <cell r="H9869" t="str">
            <v>NotSelf</v>
          </cell>
        </row>
        <row r="9870">
          <cell r="H9870" t="str">
            <v>NotSelf</v>
          </cell>
        </row>
        <row r="9871">
          <cell r="H9871" t="str">
            <v>NotSelf</v>
          </cell>
        </row>
        <row r="9872">
          <cell r="H9872" t="str">
            <v>NotSelf</v>
          </cell>
        </row>
        <row r="9873">
          <cell r="H9873" t="str">
            <v>NotSelf</v>
          </cell>
        </row>
        <row r="9874">
          <cell r="H9874" t="str">
            <v>NotSelf</v>
          </cell>
        </row>
        <row r="9875">
          <cell r="H9875" t="str">
            <v>NotSelf</v>
          </cell>
        </row>
        <row r="9876">
          <cell r="H9876" t="str">
            <v>NotSelf</v>
          </cell>
        </row>
        <row r="9877">
          <cell r="H9877" t="str">
            <v>NotSelf</v>
          </cell>
        </row>
        <row r="9878">
          <cell r="H9878" t="str">
            <v>NotSelf</v>
          </cell>
        </row>
        <row r="9879">
          <cell r="H9879" t="str">
            <v>NotSelf</v>
          </cell>
        </row>
        <row r="9880">
          <cell r="H9880" t="str">
            <v>NotSelf</v>
          </cell>
        </row>
        <row r="9881">
          <cell r="H9881" t="str">
            <v>NotSelf</v>
          </cell>
        </row>
        <row r="9882">
          <cell r="H9882" t="str">
            <v>NotSelf</v>
          </cell>
        </row>
        <row r="9883">
          <cell r="H9883" t="str">
            <v>NotSelf</v>
          </cell>
        </row>
        <row r="9884">
          <cell r="H9884" t="str">
            <v>NotSelf</v>
          </cell>
        </row>
        <row r="9885">
          <cell r="H9885" t="str">
            <v>NotSelf</v>
          </cell>
        </row>
        <row r="9886">
          <cell r="H9886" t="str">
            <v>NotSelf</v>
          </cell>
        </row>
        <row r="9887">
          <cell r="H9887" t="str">
            <v>NotSelf</v>
          </cell>
        </row>
        <row r="9888">
          <cell r="H9888" t="str">
            <v>NotSelf</v>
          </cell>
        </row>
        <row r="9889">
          <cell r="H9889" t="str">
            <v>NotSelf</v>
          </cell>
        </row>
        <row r="9890">
          <cell r="H9890" t="str">
            <v>NotSelf</v>
          </cell>
        </row>
        <row r="9891">
          <cell r="H9891" t="str">
            <v>NotSelf</v>
          </cell>
        </row>
        <row r="9892">
          <cell r="H9892" t="str">
            <v>NotSelf</v>
          </cell>
        </row>
        <row r="9893">
          <cell r="H9893" t="str">
            <v>NotSelf</v>
          </cell>
        </row>
        <row r="9894">
          <cell r="H9894" t="str">
            <v>NotSelf</v>
          </cell>
        </row>
        <row r="9895">
          <cell r="H9895" t="str">
            <v>NotSelf</v>
          </cell>
        </row>
        <row r="9896">
          <cell r="H9896" t="str">
            <v>NotSelf</v>
          </cell>
        </row>
        <row r="9897">
          <cell r="H9897" t="str">
            <v>NotSelf</v>
          </cell>
        </row>
        <row r="9898">
          <cell r="H9898" t="str">
            <v>NotSelf</v>
          </cell>
        </row>
        <row r="9899">
          <cell r="H9899" t="str">
            <v>NotSelf</v>
          </cell>
        </row>
        <row r="9900">
          <cell r="H9900" t="str">
            <v>NotSelf</v>
          </cell>
        </row>
        <row r="9901">
          <cell r="H9901" t="str">
            <v>NotSelf</v>
          </cell>
        </row>
        <row r="9902">
          <cell r="H9902" t="str">
            <v>NotSelf</v>
          </cell>
        </row>
        <row r="9903">
          <cell r="H9903" t="str">
            <v>NotSelf</v>
          </cell>
        </row>
        <row r="9904">
          <cell r="H9904" t="str">
            <v>NotSelf</v>
          </cell>
        </row>
        <row r="9905">
          <cell r="H9905" t="str">
            <v>NotSelf</v>
          </cell>
        </row>
        <row r="9906">
          <cell r="H9906" t="str">
            <v>NotSelf</v>
          </cell>
        </row>
        <row r="9907">
          <cell r="H9907" t="str">
            <v>NotSelf</v>
          </cell>
        </row>
        <row r="9908">
          <cell r="H9908" t="str">
            <v>NotSelf</v>
          </cell>
        </row>
        <row r="9909">
          <cell r="H9909" t="str">
            <v>NotSelf</v>
          </cell>
        </row>
        <row r="9910">
          <cell r="H9910" t="str">
            <v>NotSelf</v>
          </cell>
        </row>
        <row r="9911">
          <cell r="H9911" t="str">
            <v>NotSelf</v>
          </cell>
        </row>
        <row r="9912">
          <cell r="H9912" t="str">
            <v>NotSelf</v>
          </cell>
        </row>
        <row r="9913">
          <cell r="H9913" t="str">
            <v>NotSelf</v>
          </cell>
        </row>
        <row r="9914">
          <cell r="H9914" t="str">
            <v>NotSelf</v>
          </cell>
        </row>
        <row r="9915">
          <cell r="H9915" t="str">
            <v>NotSelf</v>
          </cell>
        </row>
        <row r="9916">
          <cell r="H9916" t="str">
            <v>NotSelf</v>
          </cell>
        </row>
        <row r="9917">
          <cell r="H9917" t="str">
            <v>NotSelf</v>
          </cell>
        </row>
        <row r="9918">
          <cell r="H9918" t="str">
            <v>NotSelf</v>
          </cell>
        </row>
        <row r="9919">
          <cell r="H9919" t="str">
            <v>NotSelf</v>
          </cell>
        </row>
        <row r="9920">
          <cell r="H9920" t="str">
            <v>NotSelf</v>
          </cell>
        </row>
        <row r="9921">
          <cell r="H9921" t="str">
            <v>NotSelf</v>
          </cell>
        </row>
        <row r="9922">
          <cell r="H9922" t="str">
            <v>NotSelf</v>
          </cell>
        </row>
        <row r="9923">
          <cell r="H9923" t="str">
            <v>NotSelf</v>
          </cell>
        </row>
        <row r="9924">
          <cell r="H9924" t="str">
            <v>NotSelf</v>
          </cell>
        </row>
        <row r="9925">
          <cell r="H9925" t="str">
            <v>NotSelf</v>
          </cell>
        </row>
        <row r="9926">
          <cell r="H9926" t="str">
            <v>NotSelf</v>
          </cell>
        </row>
        <row r="9927">
          <cell r="H9927" t="str">
            <v>NotSelf</v>
          </cell>
        </row>
        <row r="9928">
          <cell r="H9928" t="str">
            <v>NotSelf</v>
          </cell>
        </row>
        <row r="9929">
          <cell r="H9929" t="str">
            <v>NotSelf</v>
          </cell>
        </row>
        <row r="9930">
          <cell r="H9930" t="str">
            <v>NotSelf</v>
          </cell>
        </row>
        <row r="9931">
          <cell r="H9931" t="str">
            <v>NotSelf</v>
          </cell>
        </row>
        <row r="9932">
          <cell r="H9932" t="str">
            <v>NotSelf</v>
          </cell>
        </row>
        <row r="9933">
          <cell r="H9933" t="str">
            <v>NotSelf</v>
          </cell>
        </row>
        <row r="9934">
          <cell r="H9934" t="str">
            <v>NotSelf</v>
          </cell>
        </row>
        <row r="9935">
          <cell r="H9935" t="str">
            <v>NotSelf</v>
          </cell>
        </row>
        <row r="9936">
          <cell r="H9936" t="str">
            <v>NotSelf</v>
          </cell>
        </row>
        <row r="9937">
          <cell r="H9937" t="str">
            <v>NotSelf</v>
          </cell>
        </row>
        <row r="9938">
          <cell r="H9938" t="str">
            <v>NotSelf</v>
          </cell>
        </row>
        <row r="9939">
          <cell r="H9939" t="str">
            <v>NotSelf</v>
          </cell>
        </row>
        <row r="9940">
          <cell r="H9940" t="str">
            <v>NotSelf</v>
          </cell>
        </row>
        <row r="9941">
          <cell r="H9941" t="str">
            <v>NotSelf</v>
          </cell>
        </row>
        <row r="9942">
          <cell r="H9942" t="str">
            <v>NotSelf</v>
          </cell>
        </row>
        <row r="9943">
          <cell r="H9943" t="str">
            <v>NotSelf</v>
          </cell>
        </row>
        <row r="9944">
          <cell r="H9944" t="str">
            <v>NotSelf</v>
          </cell>
        </row>
        <row r="9945">
          <cell r="H9945" t="str">
            <v>NotSelf</v>
          </cell>
        </row>
        <row r="9946">
          <cell r="H9946" t="str">
            <v>NotSelf</v>
          </cell>
        </row>
        <row r="9947">
          <cell r="H9947" t="str">
            <v>NotSelf</v>
          </cell>
        </row>
        <row r="9948">
          <cell r="H9948" t="str">
            <v>NotSelf</v>
          </cell>
        </row>
        <row r="9949">
          <cell r="H9949" t="str">
            <v>NotSelf</v>
          </cell>
        </row>
        <row r="9950">
          <cell r="H9950" t="str">
            <v>NotSelf</v>
          </cell>
        </row>
        <row r="9951">
          <cell r="H9951" t="str">
            <v>NotSelf</v>
          </cell>
        </row>
        <row r="9952">
          <cell r="H9952" t="str">
            <v>NotSelf</v>
          </cell>
        </row>
        <row r="9953">
          <cell r="H9953" t="str">
            <v>NotSelf</v>
          </cell>
        </row>
        <row r="9954">
          <cell r="H9954" t="str">
            <v>NotSelf</v>
          </cell>
        </row>
        <row r="9955">
          <cell r="H9955" t="str">
            <v>NotSelf</v>
          </cell>
        </row>
        <row r="9956">
          <cell r="H9956" t="str">
            <v>NotSelf</v>
          </cell>
        </row>
        <row r="9957">
          <cell r="H9957" t="str">
            <v>NotSelf</v>
          </cell>
        </row>
        <row r="9958">
          <cell r="H9958" t="str">
            <v>NotSelf</v>
          </cell>
        </row>
        <row r="9959">
          <cell r="H9959" t="str">
            <v>NotSelf</v>
          </cell>
        </row>
        <row r="9960">
          <cell r="H9960" t="str">
            <v>NotSelf</v>
          </cell>
        </row>
        <row r="9961">
          <cell r="H9961" t="str">
            <v>NotSelf</v>
          </cell>
        </row>
        <row r="9962">
          <cell r="H9962" t="str">
            <v>NotSelf</v>
          </cell>
        </row>
        <row r="9963">
          <cell r="H9963" t="str">
            <v>NotSelf</v>
          </cell>
        </row>
        <row r="9964">
          <cell r="H9964" t="str">
            <v>NotSelf</v>
          </cell>
        </row>
        <row r="9965">
          <cell r="H9965" t="str">
            <v>NotSelf</v>
          </cell>
        </row>
        <row r="9966">
          <cell r="H9966" t="str">
            <v>NotSelf</v>
          </cell>
        </row>
        <row r="9967">
          <cell r="H9967" t="str">
            <v>NotSelf</v>
          </cell>
        </row>
        <row r="9968">
          <cell r="H9968" t="str">
            <v>NotSelf</v>
          </cell>
        </row>
        <row r="9969">
          <cell r="H9969" t="str">
            <v>NotSelf</v>
          </cell>
        </row>
        <row r="9970">
          <cell r="H9970" t="str">
            <v>NotSelf</v>
          </cell>
        </row>
        <row r="9971">
          <cell r="H9971" t="str">
            <v>Self</v>
          </cell>
        </row>
        <row r="9972">
          <cell r="H9972" t="str">
            <v>Self</v>
          </cell>
        </row>
        <row r="9973">
          <cell r="H9973" t="str">
            <v>Self</v>
          </cell>
        </row>
        <row r="9974">
          <cell r="H9974" t="str">
            <v>Self</v>
          </cell>
        </row>
        <row r="9975">
          <cell r="H9975" t="str">
            <v>Self</v>
          </cell>
        </row>
        <row r="9976">
          <cell r="H9976" t="str">
            <v>Self</v>
          </cell>
        </row>
        <row r="9977">
          <cell r="H9977" t="str">
            <v>Self</v>
          </cell>
        </row>
        <row r="9978">
          <cell r="H9978" t="str">
            <v>Self</v>
          </cell>
        </row>
        <row r="9979">
          <cell r="H9979" t="str">
            <v>Self</v>
          </cell>
        </row>
        <row r="9980">
          <cell r="H9980" t="str">
            <v>Self</v>
          </cell>
        </row>
        <row r="9981">
          <cell r="H9981" t="str">
            <v>Self</v>
          </cell>
        </row>
        <row r="9982">
          <cell r="H9982" t="str">
            <v>Self</v>
          </cell>
        </row>
        <row r="9983">
          <cell r="H9983" t="str">
            <v>Self</v>
          </cell>
        </row>
        <row r="9984">
          <cell r="H9984" t="str">
            <v>Self</v>
          </cell>
        </row>
        <row r="9985">
          <cell r="H9985" t="str">
            <v>Self</v>
          </cell>
        </row>
        <row r="9986">
          <cell r="H9986" t="str">
            <v>Self</v>
          </cell>
        </row>
        <row r="9987">
          <cell r="H9987" t="str">
            <v>Self</v>
          </cell>
        </row>
        <row r="9988">
          <cell r="H9988" t="str">
            <v>Self</v>
          </cell>
        </row>
        <row r="9989">
          <cell r="H9989" t="str">
            <v>Self</v>
          </cell>
        </row>
        <row r="9990">
          <cell r="H9990" t="str">
            <v>Self</v>
          </cell>
        </row>
        <row r="9991">
          <cell r="H9991" t="str">
            <v>Self</v>
          </cell>
        </row>
        <row r="9992">
          <cell r="H9992" t="str">
            <v>Self</v>
          </cell>
        </row>
        <row r="9993">
          <cell r="H9993" t="str">
            <v>Self</v>
          </cell>
        </row>
        <row r="9994">
          <cell r="H9994" t="str">
            <v>Self</v>
          </cell>
        </row>
        <row r="9995">
          <cell r="H9995" t="str">
            <v>Self</v>
          </cell>
        </row>
        <row r="9996">
          <cell r="H9996" t="str">
            <v>Self</v>
          </cell>
        </row>
        <row r="9997">
          <cell r="H9997" t="str">
            <v>Self</v>
          </cell>
        </row>
        <row r="9998">
          <cell r="H9998" t="str">
            <v>Self</v>
          </cell>
        </row>
        <row r="9999">
          <cell r="H9999" t="str">
            <v>Self</v>
          </cell>
        </row>
        <row r="10000">
          <cell r="H10000" t="str">
            <v>Self</v>
          </cell>
        </row>
        <row r="10001">
          <cell r="H10001" t="str">
            <v>Self</v>
          </cell>
        </row>
        <row r="10002">
          <cell r="H10002" t="str">
            <v>Self</v>
          </cell>
        </row>
        <row r="10003">
          <cell r="H10003" t="str">
            <v>Self</v>
          </cell>
        </row>
        <row r="10004">
          <cell r="H10004" t="str">
            <v>Self</v>
          </cell>
        </row>
        <row r="10005">
          <cell r="H10005" t="str">
            <v>Self</v>
          </cell>
        </row>
        <row r="10006">
          <cell r="H10006" t="str">
            <v>Self</v>
          </cell>
        </row>
        <row r="10007">
          <cell r="H10007" t="str">
            <v>Self</v>
          </cell>
        </row>
        <row r="10008">
          <cell r="H10008" t="str">
            <v>Self</v>
          </cell>
        </row>
        <row r="10009">
          <cell r="H10009" t="str">
            <v>Self</v>
          </cell>
        </row>
        <row r="10010">
          <cell r="H10010" t="str">
            <v>Self</v>
          </cell>
        </row>
        <row r="10011">
          <cell r="H10011" t="str">
            <v>Self</v>
          </cell>
        </row>
        <row r="10012">
          <cell r="H10012" t="str">
            <v>Self</v>
          </cell>
        </row>
        <row r="10013">
          <cell r="H10013" t="str">
            <v>Self</v>
          </cell>
        </row>
        <row r="10014">
          <cell r="H10014" t="str">
            <v>Self</v>
          </cell>
        </row>
        <row r="10015">
          <cell r="H10015" t="str">
            <v>Self</v>
          </cell>
        </row>
        <row r="10016">
          <cell r="H10016" t="str">
            <v>Self</v>
          </cell>
        </row>
        <row r="10017">
          <cell r="H10017" t="str">
            <v>Self</v>
          </cell>
        </row>
        <row r="10018">
          <cell r="H10018" t="str">
            <v>Self</v>
          </cell>
        </row>
        <row r="10019">
          <cell r="H10019" t="str">
            <v>Self</v>
          </cell>
        </row>
        <row r="10020">
          <cell r="H10020" t="str">
            <v>Self</v>
          </cell>
        </row>
        <row r="10021">
          <cell r="H10021" t="str">
            <v>Self</v>
          </cell>
        </row>
        <row r="10022">
          <cell r="H10022" t="str">
            <v>Self</v>
          </cell>
        </row>
        <row r="10023">
          <cell r="H10023" t="str">
            <v>Self</v>
          </cell>
        </row>
        <row r="10024">
          <cell r="H10024" t="str">
            <v>Self</v>
          </cell>
        </row>
        <row r="10025">
          <cell r="H10025" t="str">
            <v>Self</v>
          </cell>
        </row>
        <row r="10026">
          <cell r="H10026" t="str">
            <v>Self</v>
          </cell>
        </row>
        <row r="10027">
          <cell r="H10027" t="str">
            <v>Self</v>
          </cell>
        </row>
        <row r="10028">
          <cell r="H10028" t="str">
            <v>Self</v>
          </cell>
        </row>
        <row r="10029">
          <cell r="H10029" t="str">
            <v>NotSelf</v>
          </cell>
        </row>
        <row r="10030">
          <cell r="H10030" t="str">
            <v>NotSelf</v>
          </cell>
        </row>
        <row r="10031">
          <cell r="H10031" t="str">
            <v>NotSelf</v>
          </cell>
        </row>
        <row r="10032">
          <cell r="H10032" t="str">
            <v>NotSelf</v>
          </cell>
        </row>
        <row r="10033">
          <cell r="H10033" t="str">
            <v>NotSelf</v>
          </cell>
        </row>
        <row r="10034">
          <cell r="H10034" t="str">
            <v>NotSelf</v>
          </cell>
        </row>
        <row r="10035">
          <cell r="H10035" t="str">
            <v>NotSelf</v>
          </cell>
        </row>
        <row r="10036">
          <cell r="H10036" t="str">
            <v>NotSelf</v>
          </cell>
        </row>
        <row r="10037">
          <cell r="H10037" t="str">
            <v>NotSelf</v>
          </cell>
        </row>
        <row r="10038">
          <cell r="H10038" t="str">
            <v>NotSelf</v>
          </cell>
        </row>
        <row r="10039">
          <cell r="H10039" t="str">
            <v>NotSelf</v>
          </cell>
        </row>
        <row r="10040">
          <cell r="H10040" t="str">
            <v>NotSelf</v>
          </cell>
        </row>
        <row r="10041">
          <cell r="H10041" t="str">
            <v>NotSelf</v>
          </cell>
        </row>
        <row r="10042">
          <cell r="H10042" t="str">
            <v>NotSelf</v>
          </cell>
        </row>
        <row r="10043">
          <cell r="H10043" t="str">
            <v>NotSelf</v>
          </cell>
        </row>
        <row r="10044">
          <cell r="H10044" t="str">
            <v>NotSelf</v>
          </cell>
        </row>
        <row r="10045">
          <cell r="H10045" t="str">
            <v>NotSelf</v>
          </cell>
        </row>
        <row r="10046">
          <cell r="H10046" t="str">
            <v>NotSelf</v>
          </cell>
        </row>
        <row r="10047">
          <cell r="H10047" t="str">
            <v>NotSelf</v>
          </cell>
        </row>
        <row r="10048">
          <cell r="H10048" t="str">
            <v>NotSelf</v>
          </cell>
        </row>
        <row r="10049">
          <cell r="H10049" t="str">
            <v>NotSelf</v>
          </cell>
        </row>
        <row r="10050">
          <cell r="H10050" t="str">
            <v>NotSelf</v>
          </cell>
        </row>
        <row r="10051">
          <cell r="H10051" t="str">
            <v>NotSelf</v>
          </cell>
        </row>
        <row r="10052">
          <cell r="H10052" t="str">
            <v>NotSelf</v>
          </cell>
        </row>
        <row r="10053">
          <cell r="H10053" t="str">
            <v>NotSelf</v>
          </cell>
        </row>
        <row r="10054">
          <cell r="H10054" t="str">
            <v>NotSelf</v>
          </cell>
        </row>
        <row r="10055">
          <cell r="H10055" t="str">
            <v>NotSelf</v>
          </cell>
        </row>
        <row r="10056">
          <cell r="H10056" t="str">
            <v>NotSelf</v>
          </cell>
        </row>
        <row r="10057">
          <cell r="H10057" t="str">
            <v>NotSelf</v>
          </cell>
        </row>
        <row r="10058">
          <cell r="H10058" t="str">
            <v>NotSelf</v>
          </cell>
        </row>
        <row r="10059">
          <cell r="H10059" t="str">
            <v>NotSelf</v>
          </cell>
        </row>
        <row r="10060">
          <cell r="H10060" t="str">
            <v>NotSelf</v>
          </cell>
        </row>
        <row r="10061">
          <cell r="H10061" t="str">
            <v>NotSelf</v>
          </cell>
        </row>
        <row r="10062">
          <cell r="H10062" t="str">
            <v>NotSelf</v>
          </cell>
        </row>
        <row r="10063">
          <cell r="H10063" t="str">
            <v>NotSelf</v>
          </cell>
        </row>
        <row r="10064">
          <cell r="H10064" t="str">
            <v>NotSelf</v>
          </cell>
        </row>
        <row r="10065">
          <cell r="H10065" t="str">
            <v>NotSelf</v>
          </cell>
        </row>
        <row r="10066">
          <cell r="H10066" t="str">
            <v>NotSelf</v>
          </cell>
        </row>
        <row r="10067">
          <cell r="H10067" t="str">
            <v>NotSelf</v>
          </cell>
        </row>
        <row r="10068">
          <cell r="H10068" t="str">
            <v>NotSelf</v>
          </cell>
        </row>
        <row r="10069">
          <cell r="H10069" t="str">
            <v>NotSelf</v>
          </cell>
        </row>
        <row r="10070">
          <cell r="H10070" t="str">
            <v>NotSelf</v>
          </cell>
        </row>
        <row r="10071">
          <cell r="H10071" t="str">
            <v>NotSelf</v>
          </cell>
        </row>
        <row r="10072">
          <cell r="H10072" t="str">
            <v>NotSelf</v>
          </cell>
        </row>
        <row r="10073">
          <cell r="H10073" t="str">
            <v>NotSelf</v>
          </cell>
        </row>
        <row r="10074">
          <cell r="H10074" t="str">
            <v>NotSelf</v>
          </cell>
        </row>
        <row r="10075">
          <cell r="H10075" t="str">
            <v>NotSelf</v>
          </cell>
        </row>
        <row r="10076">
          <cell r="H10076" t="str">
            <v>NotSelf</v>
          </cell>
        </row>
        <row r="10077">
          <cell r="H10077" t="str">
            <v>NotSelf</v>
          </cell>
        </row>
        <row r="10078">
          <cell r="H10078" t="str">
            <v>NotSelf</v>
          </cell>
        </row>
        <row r="10079">
          <cell r="H10079" t="str">
            <v>NotSelf</v>
          </cell>
        </row>
        <row r="10080">
          <cell r="H10080" t="str">
            <v>NotSelf</v>
          </cell>
        </row>
        <row r="10081">
          <cell r="H10081" t="str">
            <v>NotSelf</v>
          </cell>
        </row>
        <row r="10082">
          <cell r="H10082" t="str">
            <v>NotSelf</v>
          </cell>
        </row>
        <row r="10083">
          <cell r="H10083" t="str">
            <v>NotSelf</v>
          </cell>
        </row>
        <row r="10084">
          <cell r="H10084" t="str">
            <v>NotSelf</v>
          </cell>
        </row>
        <row r="10085">
          <cell r="H10085" t="str">
            <v>NotSelf</v>
          </cell>
        </row>
        <row r="10086">
          <cell r="H10086" t="str">
            <v>NotSelf</v>
          </cell>
        </row>
        <row r="10087">
          <cell r="H10087" t="str">
            <v>NotSelf</v>
          </cell>
        </row>
        <row r="10088">
          <cell r="H10088" t="str">
            <v>NotSelf</v>
          </cell>
        </row>
        <row r="10089">
          <cell r="H10089" t="str">
            <v>NotSelf</v>
          </cell>
        </row>
        <row r="10090">
          <cell r="H10090" t="str">
            <v>NotSelf</v>
          </cell>
        </row>
        <row r="10091">
          <cell r="H10091" t="str">
            <v>NotSelf</v>
          </cell>
        </row>
        <row r="10092">
          <cell r="H10092" t="str">
            <v>NotSelf</v>
          </cell>
        </row>
        <row r="10093">
          <cell r="H10093" t="str">
            <v>NotSelf</v>
          </cell>
        </row>
        <row r="10094">
          <cell r="H10094" t="str">
            <v>NotSelf</v>
          </cell>
        </row>
        <row r="10095">
          <cell r="H10095" t="str">
            <v>NotSelf</v>
          </cell>
        </row>
        <row r="10096">
          <cell r="H10096" t="str">
            <v>NotSelf</v>
          </cell>
        </row>
        <row r="10097">
          <cell r="H10097" t="str">
            <v>NotSelf</v>
          </cell>
        </row>
        <row r="10098">
          <cell r="H10098" t="str">
            <v>NotSelf</v>
          </cell>
        </row>
        <row r="10099">
          <cell r="H10099" t="str">
            <v>NotSelf</v>
          </cell>
        </row>
        <row r="10100">
          <cell r="H10100" t="str">
            <v>NotSelf</v>
          </cell>
        </row>
        <row r="10101">
          <cell r="H10101" t="str">
            <v>NotSelf</v>
          </cell>
        </row>
        <row r="10102">
          <cell r="H10102" t="str">
            <v>NotSelf</v>
          </cell>
        </row>
        <row r="10103">
          <cell r="H10103" t="str">
            <v>NotSelf</v>
          </cell>
        </row>
        <row r="10104">
          <cell r="H10104" t="str">
            <v>NotSelf</v>
          </cell>
        </row>
        <row r="10105">
          <cell r="H10105" t="str">
            <v>NotSelf</v>
          </cell>
        </row>
        <row r="10106">
          <cell r="H10106" t="str">
            <v>NotSelf</v>
          </cell>
        </row>
        <row r="10107">
          <cell r="H10107" t="str">
            <v>NotSelf</v>
          </cell>
        </row>
        <row r="10108">
          <cell r="H10108" t="str">
            <v>NotSelf</v>
          </cell>
        </row>
        <row r="10109">
          <cell r="H10109" t="str">
            <v>NotSelf</v>
          </cell>
        </row>
        <row r="10110">
          <cell r="H10110" t="str">
            <v>NotSelf</v>
          </cell>
        </row>
        <row r="10111">
          <cell r="H10111" t="str">
            <v>NotSelf</v>
          </cell>
        </row>
        <row r="10112">
          <cell r="H10112" t="str">
            <v>NotSelf</v>
          </cell>
        </row>
        <row r="10113">
          <cell r="H10113" t="str">
            <v>NotSelf</v>
          </cell>
        </row>
        <row r="10114">
          <cell r="H10114" t="str">
            <v>NotSelf</v>
          </cell>
        </row>
        <row r="10115">
          <cell r="H10115" t="str">
            <v>NotSelf</v>
          </cell>
        </row>
        <row r="10116">
          <cell r="H10116" t="str">
            <v>NotSelf</v>
          </cell>
        </row>
        <row r="10117">
          <cell r="H10117" t="str">
            <v>NotSelf</v>
          </cell>
        </row>
        <row r="10118">
          <cell r="H10118" t="str">
            <v>NotSelf</v>
          </cell>
        </row>
        <row r="10119">
          <cell r="H10119" t="str">
            <v>NotSelf</v>
          </cell>
        </row>
        <row r="10120">
          <cell r="H10120" t="str">
            <v>NotSelf</v>
          </cell>
        </row>
        <row r="10121">
          <cell r="H10121" t="str">
            <v>NotSelf</v>
          </cell>
        </row>
        <row r="10122">
          <cell r="H10122" t="str">
            <v>NotSelf</v>
          </cell>
        </row>
        <row r="10123">
          <cell r="H10123" t="str">
            <v>NotSelf</v>
          </cell>
        </row>
        <row r="10124">
          <cell r="H10124" t="str">
            <v>NotSelf</v>
          </cell>
        </row>
        <row r="10125">
          <cell r="H10125" t="str">
            <v>NotSelf</v>
          </cell>
        </row>
        <row r="10126">
          <cell r="H10126" t="str">
            <v>NotSelf</v>
          </cell>
        </row>
        <row r="10127">
          <cell r="H10127" t="str">
            <v>NotSelf</v>
          </cell>
        </row>
        <row r="10128">
          <cell r="H10128" t="str">
            <v>NotSelf</v>
          </cell>
        </row>
        <row r="10129">
          <cell r="H10129" t="str">
            <v>NotSelf</v>
          </cell>
        </row>
        <row r="10130">
          <cell r="H10130" t="str">
            <v>NotSelf</v>
          </cell>
        </row>
        <row r="10131">
          <cell r="H10131" t="str">
            <v>NotSelf</v>
          </cell>
        </row>
        <row r="10132">
          <cell r="H10132" t="str">
            <v>NotSelf</v>
          </cell>
        </row>
        <row r="10133">
          <cell r="H10133" t="str">
            <v>NotSelf</v>
          </cell>
        </row>
        <row r="10134">
          <cell r="H10134" t="str">
            <v>NotSelf</v>
          </cell>
        </row>
        <row r="10135">
          <cell r="H10135" t="str">
            <v>NotSelf</v>
          </cell>
        </row>
        <row r="10136">
          <cell r="H10136" t="str">
            <v>NotSelf</v>
          </cell>
        </row>
        <row r="10137">
          <cell r="H10137" t="str">
            <v>NotSelf</v>
          </cell>
        </row>
        <row r="10138">
          <cell r="H10138" t="str">
            <v>NotSelf</v>
          </cell>
        </row>
        <row r="10139">
          <cell r="H10139" t="str">
            <v>NotSelf</v>
          </cell>
        </row>
        <row r="10140">
          <cell r="H10140" t="str">
            <v>NotSelf</v>
          </cell>
        </row>
        <row r="10141">
          <cell r="H10141" t="str">
            <v>NotSelf</v>
          </cell>
        </row>
        <row r="10142">
          <cell r="H10142" t="str">
            <v>NotSelf</v>
          </cell>
        </row>
        <row r="10143">
          <cell r="H10143" t="str">
            <v>NotSelf</v>
          </cell>
        </row>
        <row r="10144">
          <cell r="H10144" t="str">
            <v>NotSelf</v>
          </cell>
        </row>
        <row r="10145">
          <cell r="H10145" t="str">
            <v>NotSelf</v>
          </cell>
        </row>
        <row r="10146">
          <cell r="H10146" t="str">
            <v>NotSelf</v>
          </cell>
        </row>
        <row r="10147">
          <cell r="H10147" t="str">
            <v>NotSelf</v>
          </cell>
        </row>
        <row r="10148">
          <cell r="H10148" t="str">
            <v>NotSelf</v>
          </cell>
        </row>
        <row r="10149">
          <cell r="H10149" t="str">
            <v>NotSelf</v>
          </cell>
        </row>
        <row r="10150">
          <cell r="H10150" t="str">
            <v>NotSelf</v>
          </cell>
        </row>
        <row r="10151">
          <cell r="H10151" t="str">
            <v>NotSelf</v>
          </cell>
        </row>
        <row r="10152">
          <cell r="H10152" t="str">
            <v>NotSelf</v>
          </cell>
        </row>
        <row r="10153">
          <cell r="H10153" t="str">
            <v>NotSelf</v>
          </cell>
        </row>
        <row r="10154">
          <cell r="H10154" t="str">
            <v>NotSelf</v>
          </cell>
        </row>
        <row r="10155">
          <cell r="H10155" t="str">
            <v>NotSelf</v>
          </cell>
        </row>
        <row r="10156">
          <cell r="H10156" t="str">
            <v>NotSelf</v>
          </cell>
        </row>
        <row r="10157">
          <cell r="H10157" t="str">
            <v>NotSelf</v>
          </cell>
        </row>
        <row r="10158">
          <cell r="H10158" t="str">
            <v>NotSelf</v>
          </cell>
        </row>
        <row r="10159">
          <cell r="H10159" t="str">
            <v>NotSelf</v>
          </cell>
        </row>
        <row r="10160">
          <cell r="H10160" t="str">
            <v>NotSelf</v>
          </cell>
        </row>
        <row r="10161">
          <cell r="H10161" t="str">
            <v>NotSelf</v>
          </cell>
        </row>
        <row r="10162">
          <cell r="H10162" t="str">
            <v>NotSelf</v>
          </cell>
        </row>
        <row r="10163">
          <cell r="H10163" t="str">
            <v>NotSelf</v>
          </cell>
        </row>
        <row r="10164">
          <cell r="H10164" t="str">
            <v>NotSelf</v>
          </cell>
        </row>
        <row r="10165">
          <cell r="H10165" t="str">
            <v>NotSelf</v>
          </cell>
        </row>
        <row r="10166">
          <cell r="H10166" t="str">
            <v>NotSelf</v>
          </cell>
        </row>
        <row r="10167">
          <cell r="H10167" t="str">
            <v>NotSelf</v>
          </cell>
        </row>
        <row r="10168">
          <cell r="H10168" t="str">
            <v>NotSelf</v>
          </cell>
        </row>
        <row r="10169">
          <cell r="H10169" t="str">
            <v>NotSelf</v>
          </cell>
        </row>
        <row r="10170">
          <cell r="H10170" t="str">
            <v>NotSelf</v>
          </cell>
        </row>
        <row r="10171">
          <cell r="H10171" t="str">
            <v>NotSelf</v>
          </cell>
        </row>
        <row r="10172">
          <cell r="H10172" t="str">
            <v>NotSelf</v>
          </cell>
        </row>
        <row r="10173">
          <cell r="H10173" t="str">
            <v>NotSelf</v>
          </cell>
        </row>
        <row r="10174">
          <cell r="H10174" t="str">
            <v>NotSelf</v>
          </cell>
        </row>
        <row r="10175">
          <cell r="H10175" t="str">
            <v>NotSelf</v>
          </cell>
        </row>
        <row r="10176">
          <cell r="H10176" t="str">
            <v>NotSelf</v>
          </cell>
        </row>
        <row r="10177">
          <cell r="H10177" t="str">
            <v>NotSelf</v>
          </cell>
        </row>
        <row r="10178">
          <cell r="H10178" t="str">
            <v>NotSelf</v>
          </cell>
        </row>
        <row r="10179">
          <cell r="H10179" t="str">
            <v>NotSelf</v>
          </cell>
        </row>
        <row r="10180">
          <cell r="H10180" t="str">
            <v>NotSelf</v>
          </cell>
        </row>
        <row r="10181">
          <cell r="H10181" t="str">
            <v>NotSelf</v>
          </cell>
        </row>
        <row r="10182">
          <cell r="H10182" t="str">
            <v>NotSelf</v>
          </cell>
        </row>
        <row r="10183">
          <cell r="H10183" t="str">
            <v>NotSelf</v>
          </cell>
        </row>
        <row r="10184">
          <cell r="H10184" t="str">
            <v>NotSelf</v>
          </cell>
        </row>
        <row r="10185">
          <cell r="H10185" t="str">
            <v>NotSelf</v>
          </cell>
        </row>
        <row r="10186">
          <cell r="H10186" t="str">
            <v>NotSelf</v>
          </cell>
        </row>
        <row r="10187">
          <cell r="H10187" t="str">
            <v>NotSelf</v>
          </cell>
        </row>
        <row r="10188">
          <cell r="H10188" t="str">
            <v>NotSelf</v>
          </cell>
        </row>
        <row r="10189">
          <cell r="H10189" t="str">
            <v>NotSelf</v>
          </cell>
        </row>
        <row r="10190">
          <cell r="H10190" t="str">
            <v>NotSelf</v>
          </cell>
        </row>
        <row r="10191">
          <cell r="H10191" t="str">
            <v>NotSelf</v>
          </cell>
        </row>
        <row r="10192">
          <cell r="H10192" t="str">
            <v>NotSelf</v>
          </cell>
        </row>
        <row r="10193">
          <cell r="H10193" t="str">
            <v>NotSelf</v>
          </cell>
        </row>
        <row r="10194">
          <cell r="H10194" t="str">
            <v>NotSelf</v>
          </cell>
        </row>
        <row r="10195">
          <cell r="H10195" t="str">
            <v>NotSelf</v>
          </cell>
        </row>
        <row r="10196">
          <cell r="H10196" t="str">
            <v>NotSelf</v>
          </cell>
        </row>
        <row r="10197">
          <cell r="H10197" t="str">
            <v>NotSelf</v>
          </cell>
        </row>
        <row r="10198">
          <cell r="H10198" t="str">
            <v>NotSelf</v>
          </cell>
        </row>
        <row r="10199">
          <cell r="H10199" t="str">
            <v>NotSelf</v>
          </cell>
        </row>
        <row r="10200">
          <cell r="H10200" t="str">
            <v>NotSelf</v>
          </cell>
        </row>
        <row r="10201">
          <cell r="H10201" t="str">
            <v>NotSelf</v>
          </cell>
        </row>
        <row r="10202">
          <cell r="H10202" t="str">
            <v>NotSelf</v>
          </cell>
        </row>
        <row r="10203">
          <cell r="H10203" t="str">
            <v>NotSelf</v>
          </cell>
        </row>
        <row r="10204">
          <cell r="H10204" t="str">
            <v>NotSelf</v>
          </cell>
        </row>
        <row r="10205">
          <cell r="H10205" t="str">
            <v>NotSelf</v>
          </cell>
        </row>
        <row r="10206">
          <cell r="H10206" t="str">
            <v>NotSelf</v>
          </cell>
        </row>
        <row r="10207">
          <cell r="H10207" t="str">
            <v>NotSelf</v>
          </cell>
        </row>
        <row r="10208">
          <cell r="H10208" t="str">
            <v>NotSelf</v>
          </cell>
        </row>
        <row r="10209">
          <cell r="H10209" t="str">
            <v>NotSelf</v>
          </cell>
        </row>
        <row r="10210">
          <cell r="H10210" t="str">
            <v>NotSelf</v>
          </cell>
        </row>
        <row r="10211">
          <cell r="H10211" t="str">
            <v>NotSelf</v>
          </cell>
        </row>
        <row r="10212">
          <cell r="H10212" t="str">
            <v>NotSelf</v>
          </cell>
        </row>
        <row r="10213">
          <cell r="H10213" t="str">
            <v>NotSelf</v>
          </cell>
        </row>
        <row r="10214">
          <cell r="H10214" t="str">
            <v>NotSelf</v>
          </cell>
        </row>
        <row r="10215">
          <cell r="H10215" t="str">
            <v>NotSelf</v>
          </cell>
        </row>
        <row r="10216">
          <cell r="H10216" t="str">
            <v>NotSelf</v>
          </cell>
        </row>
        <row r="10217">
          <cell r="H10217" t="str">
            <v>NotSelf</v>
          </cell>
        </row>
        <row r="10218">
          <cell r="H10218" t="str">
            <v>NotSelf</v>
          </cell>
        </row>
        <row r="10219">
          <cell r="H10219" t="str">
            <v>NotSelf</v>
          </cell>
        </row>
        <row r="10220">
          <cell r="H10220" t="str">
            <v>NotSelf</v>
          </cell>
        </row>
        <row r="10221">
          <cell r="H10221" t="str">
            <v>NotSelf</v>
          </cell>
        </row>
        <row r="10222">
          <cell r="H10222" t="str">
            <v>NotSelf</v>
          </cell>
        </row>
        <row r="10223">
          <cell r="H10223" t="str">
            <v>NotSelf</v>
          </cell>
        </row>
        <row r="10224">
          <cell r="H10224" t="str">
            <v>NotSelf</v>
          </cell>
        </row>
        <row r="10225">
          <cell r="H10225" t="str">
            <v>NotSelf</v>
          </cell>
        </row>
        <row r="10226">
          <cell r="H10226" t="str">
            <v>NotSelf</v>
          </cell>
        </row>
        <row r="10227">
          <cell r="H10227" t="str">
            <v>NotSelf</v>
          </cell>
        </row>
        <row r="10228">
          <cell r="H10228" t="str">
            <v>NotSelf</v>
          </cell>
        </row>
        <row r="10229">
          <cell r="H10229" t="str">
            <v>NotSelf</v>
          </cell>
        </row>
        <row r="10230">
          <cell r="H10230" t="str">
            <v>NotSelf</v>
          </cell>
        </row>
        <row r="10231">
          <cell r="H10231" t="str">
            <v>NotSelf</v>
          </cell>
        </row>
        <row r="10232">
          <cell r="H10232" t="str">
            <v>NotSelf</v>
          </cell>
        </row>
        <row r="10233">
          <cell r="H10233" t="str">
            <v>NotSelf</v>
          </cell>
        </row>
        <row r="10234">
          <cell r="H10234" t="str">
            <v>NotSelf</v>
          </cell>
        </row>
        <row r="10235">
          <cell r="H10235" t="str">
            <v>NotSelf</v>
          </cell>
        </row>
        <row r="10236">
          <cell r="H10236" t="str">
            <v>NotSelf</v>
          </cell>
        </row>
        <row r="10237">
          <cell r="H10237" t="str">
            <v>NotSelf</v>
          </cell>
        </row>
        <row r="10238">
          <cell r="H10238" t="str">
            <v>NotSelf</v>
          </cell>
        </row>
        <row r="10239">
          <cell r="H10239" t="str">
            <v>NotSelf</v>
          </cell>
        </row>
        <row r="10240">
          <cell r="H10240" t="str">
            <v>NotSelf</v>
          </cell>
        </row>
        <row r="10241">
          <cell r="H10241" t="str">
            <v>NotSelf</v>
          </cell>
        </row>
        <row r="10242">
          <cell r="H10242" t="str">
            <v>NotSelf</v>
          </cell>
        </row>
        <row r="10243">
          <cell r="H10243" t="str">
            <v>NotSelf</v>
          </cell>
        </row>
        <row r="10244">
          <cell r="H10244" t="str">
            <v>NotSelf</v>
          </cell>
        </row>
        <row r="10245">
          <cell r="H10245" t="str">
            <v>NotSelf</v>
          </cell>
        </row>
        <row r="10246">
          <cell r="H10246" t="str">
            <v>NotSelf</v>
          </cell>
        </row>
        <row r="10247">
          <cell r="H10247" t="str">
            <v>NotSelf</v>
          </cell>
        </row>
        <row r="10248">
          <cell r="H10248" t="str">
            <v>NotSelf</v>
          </cell>
        </row>
        <row r="10249">
          <cell r="H10249" t="str">
            <v>NotSelf</v>
          </cell>
        </row>
        <row r="10250">
          <cell r="H10250" t="str">
            <v>NotSelf</v>
          </cell>
        </row>
        <row r="10251">
          <cell r="H10251" t="str">
            <v>NotSelf</v>
          </cell>
        </row>
        <row r="10252">
          <cell r="H10252" t="str">
            <v>NotSelf</v>
          </cell>
        </row>
        <row r="10253">
          <cell r="H10253" t="str">
            <v>NotSelf</v>
          </cell>
        </row>
        <row r="10254">
          <cell r="H10254" t="str">
            <v>NotSelf</v>
          </cell>
        </row>
        <row r="10255">
          <cell r="H10255" t="str">
            <v>NotSelf</v>
          </cell>
        </row>
        <row r="10256">
          <cell r="H10256" t="str">
            <v>NotSelf</v>
          </cell>
        </row>
        <row r="10257">
          <cell r="H10257" t="str">
            <v>NotSelf</v>
          </cell>
        </row>
        <row r="10258">
          <cell r="H10258" t="str">
            <v>NotSelf</v>
          </cell>
        </row>
        <row r="10259">
          <cell r="H10259" t="str">
            <v>NotSelf</v>
          </cell>
        </row>
        <row r="10260">
          <cell r="H10260" t="str">
            <v>NotSelf</v>
          </cell>
        </row>
        <row r="10261">
          <cell r="H10261" t="str">
            <v>NotSelf</v>
          </cell>
        </row>
        <row r="10262">
          <cell r="H10262" t="str">
            <v>NotSelf</v>
          </cell>
        </row>
        <row r="10263">
          <cell r="H10263" t="str">
            <v>NotSelf</v>
          </cell>
        </row>
        <row r="10264">
          <cell r="H10264" t="str">
            <v>NotSelf</v>
          </cell>
        </row>
        <row r="10265">
          <cell r="H10265" t="str">
            <v>NotSelf</v>
          </cell>
        </row>
        <row r="10266">
          <cell r="H10266" t="str">
            <v>NotSelf</v>
          </cell>
        </row>
        <row r="10267">
          <cell r="H10267" t="str">
            <v>NotSelf</v>
          </cell>
        </row>
        <row r="10268">
          <cell r="H10268" t="str">
            <v>NotSelf</v>
          </cell>
        </row>
        <row r="10269">
          <cell r="H10269" t="str">
            <v>NotSelf</v>
          </cell>
        </row>
        <row r="10270">
          <cell r="H10270" t="str">
            <v>NotSelf</v>
          </cell>
        </row>
        <row r="10271">
          <cell r="H10271" t="str">
            <v>NotSelf</v>
          </cell>
        </row>
        <row r="10272">
          <cell r="H10272" t="str">
            <v>NotSelf</v>
          </cell>
        </row>
        <row r="10273">
          <cell r="H10273" t="str">
            <v>NotSelf</v>
          </cell>
        </row>
        <row r="10274">
          <cell r="H10274" t="str">
            <v>NotSelf</v>
          </cell>
        </row>
        <row r="10275">
          <cell r="H10275" t="str">
            <v>NotSelf</v>
          </cell>
        </row>
        <row r="10276">
          <cell r="H10276" t="str">
            <v>NotSelf</v>
          </cell>
        </row>
        <row r="10277">
          <cell r="H10277" t="str">
            <v>NotSelf</v>
          </cell>
        </row>
        <row r="10278">
          <cell r="H10278" t="str">
            <v>NotSelf</v>
          </cell>
        </row>
        <row r="10279">
          <cell r="H10279" t="str">
            <v>NotSelf</v>
          </cell>
        </row>
        <row r="10280">
          <cell r="H10280" t="str">
            <v>NotSelf</v>
          </cell>
        </row>
        <row r="10281">
          <cell r="H10281" t="str">
            <v>NotSelf</v>
          </cell>
        </row>
        <row r="10282">
          <cell r="H10282" t="str">
            <v>NotSelf</v>
          </cell>
        </row>
        <row r="10283">
          <cell r="H10283" t="str">
            <v>NotSelf</v>
          </cell>
        </row>
        <row r="10284">
          <cell r="H10284" t="str">
            <v>NotSelf</v>
          </cell>
        </row>
        <row r="10285">
          <cell r="H10285" t="str">
            <v>NotSelf</v>
          </cell>
        </row>
        <row r="10286">
          <cell r="H10286" t="str">
            <v>NotSelf</v>
          </cell>
        </row>
        <row r="10287">
          <cell r="H10287" t="str">
            <v>NotSelf</v>
          </cell>
        </row>
        <row r="10288">
          <cell r="H10288" t="str">
            <v>NotSelf</v>
          </cell>
        </row>
        <row r="10289">
          <cell r="H10289" t="str">
            <v>NotSelf</v>
          </cell>
        </row>
        <row r="10290">
          <cell r="H10290" t="str">
            <v>NotSelf</v>
          </cell>
        </row>
        <row r="10291">
          <cell r="H10291" t="str">
            <v>NotSelf</v>
          </cell>
        </row>
        <row r="10292">
          <cell r="H10292" t="str">
            <v>NotSelf</v>
          </cell>
        </row>
        <row r="10293">
          <cell r="H10293" t="str">
            <v>NotSelf</v>
          </cell>
        </row>
        <row r="10294">
          <cell r="H10294" t="str">
            <v>NotSelf</v>
          </cell>
        </row>
        <row r="10295">
          <cell r="H10295" t="str">
            <v>NotSelf</v>
          </cell>
        </row>
        <row r="10296">
          <cell r="H10296" t="str">
            <v>NotSelf</v>
          </cell>
        </row>
        <row r="10297">
          <cell r="H10297" t="str">
            <v>NotSelf</v>
          </cell>
        </row>
        <row r="10298">
          <cell r="H10298" t="str">
            <v>NotSelf</v>
          </cell>
        </row>
        <row r="10299">
          <cell r="H10299" t="str">
            <v>NotSelf</v>
          </cell>
        </row>
        <row r="10300">
          <cell r="H10300" t="str">
            <v>NotSelf</v>
          </cell>
        </row>
        <row r="10301">
          <cell r="H10301" t="str">
            <v>NotSelf</v>
          </cell>
        </row>
        <row r="10302">
          <cell r="H10302" t="str">
            <v>NotSelf</v>
          </cell>
        </row>
        <row r="10303">
          <cell r="H10303" t="str">
            <v>NotSelf</v>
          </cell>
        </row>
        <row r="10304">
          <cell r="H10304" t="str">
            <v>NotSelf</v>
          </cell>
        </row>
        <row r="10305">
          <cell r="H10305" t="str">
            <v>NotSelf</v>
          </cell>
        </row>
        <row r="10306">
          <cell r="H10306" t="str">
            <v>NotSelf</v>
          </cell>
        </row>
        <row r="10307">
          <cell r="H10307" t="str">
            <v>NotSelf</v>
          </cell>
        </row>
        <row r="10308">
          <cell r="H10308" t="str">
            <v>NotSelf</v>
          </cell>
        </row>
        <row r="10309">
          <cell r="H10309" t="str">
            <v>NotSelf</v>
          </cell>
        </row>
        <row r="10310">
          <cell r="H10310" t="str">
            <v>NotSelf</v>
          </cell>
        </row>
        <row r="10311">
          <cell r="H10311" t="str">
            <v>NotSelf</v>
          </cell>
        </row>
        <row r="10312">
          <cell r="H10312" t="str">
            <v>NotSelf</v>
          </cell>
        </row>
        <row r="10313">
          <cell r="H10313" t="str">
            <v>NotSelf</v>
          </cell>
        </row>
        <row r="10314">
          <cell r="H10314" t="str">
            <v>NotSelf</v>
          </cell>
        </row>
        <row r="10315">
          <cell r="H10315" t="str">
            <v>NotSelf</v>
          </cell>
        </row>
        <row r="10316">
          <cell r="H10316" t="str">
            <v>NotSelf</v>
          </cell>
        </row>
        <row r="10317">
          <cell r="H10317" t="str">
            <v>NotSelf</v>
          </cell>
        </row>
        <row r="10318">
          <cell r="H10318" t="str">
            <v>NotSelf</v>
          </cell>
        </row>
        <row r="10319">
          <cell r="H10319" t="str">
            <v>NotSelf</v>
          </cell>
        </row>
        <row r="10320">
          <cell r="H10320" t="str">
            <v>NotSelf</v>
          </cell>
        </row>
        <row r="10321">
          <cell r="H10321" t="str">
            <v>NotSelf</v>
          </cell>
        </row>
        <row r="10322">
          <cell r="H10322" t="str">
            <v>NotSelf</v>
          </cell>
        </row>
        <row r="10323">
          <cell r="H10323" t="str">
            <v>NotSelf</v>
          </cell>
        </row>
        <row r="10324">
          <cell r="H10324" t="str">
            <v>NotSelf</v>
          </cell>
        </row>
        <row r="10325">
          <cell r="H10325" t="str">
            <v>NotSelf</v>
          </cell>
        </row>
        <row r="10326">
          <cell r="H10326" t="str">
            <v>NotSelf</v>
          </cell>
        </row>
        <row r="10327">
          <cell r="H10327" t="str">
            <v>NotSelf</v>
          </cell>
        </row>
        <row r="10328">
          <cell r="H10328" t="str">
            <v>NotSelf</v>
          </cell>
        </row>
        <row r="10329">
          <cell r="H10329" t="str">
            <v>NotSelf</v>
          </cell>
        </row>
        <row r="10330">
          <cell r="H10330" t="str">
            <v>NotSelf</v>
          </cell>
        </row>
        <row r="10331">
          <cell r="H10331" t="str">
            <v>NotSelf</v>
          </cell>
        </row>
        <row r="10332">
          <cell r="H10332" t="str">
            <v>NotSelf</v>
          </cell>
        </row>
        <row r="10333">
          <cell r="H10333" t="str">
            <v>NotSelf</v>
          </cell>
        </row>
        <row r="10334">
          <cell r="H10334" t="str">
            <v>NotSelf</v>
          </cell>
        </row>
        <row r="10335">
          <cell r="H10335" t="str">
            <v>NotSelf</v>
          </cell>
        </row>
        <row r="10336">
          <cell r="H10336" t="str">
            <v>NotSelf</v>
          </cell>
        </row>
        <row r="10337">
          <cell r="H10337" t="str">
            <v>NotSelf</v>
          </cell>
        </row>
        <row r="10338">
          <cell r="H10338" t="str">
            <v>NotSelf</v>
          </cell>
        </row>
        <row r="10339">
          <cell r="H10339" t="str">
            <v>NotSelf</v>
          </cell>
        </row>
        <row r="10340">
          <cell r="H10340" t="str">
            <v>NotSelf</v>
          </cell>
        </row>
        <row r="10341">
          <cell r="H10341" t="str">
            <v>NotSelf</v>
          </cell>
        </row>
        <row r="10342">
          <cell r="H10342" t="str">
            <v>NotSelf</v>
          </cell>
        </row>
        <row r="10343">
          <cell r="H10343" t="str">
            <v>NotSelf</v>
          </cell>
        </row>
        <row r="10344">
          <cell r="H10344" t="str">
            <v>NotSelf</v>
          </cell>
        </row>
        <row r="10345">
          <cell r="H10345" t="str">
            <v>NotSelf</v>
          </cell>
        </row>
        <row r="10346">
          <cell r="H10346" t="str">
            <v>NotSelf</v>
          </cell>
        </row>
        <row r="10347">
          <cell r="H10347" t="str">
            <v>NotSelf</v>
          </cell>
        </row>
        <row r="10348">
          <cell r="H10348" t="str">
            <v>NotSelf</v>
          </cell>
        </row>
        <row r="10349">
          <cell r="H10349" t="str">
            <v>NotSelf</v>
          </cell>
        </row>
        <row r="10350">
          <cell r="H10350" t="str">
            <v>NotSelf</v>
          </cell>
        </row>
        <row r="10351">
          <cell r="H10351" t="str">
            <v>NotSelf</v>
          </cell>
        </row>
        <row r="10352">
          <cell r="H10352" t="str">
            <v>NotSelf</v>
          </cell>
        </row>
        <row r="10353">
          <cell r="H10353" t="str">
            <v>NotSelf</v>
          </cell>
        </row>
        <row r="10354">
          <cell r="H10354" t="str">
            <v>NotSelf</v>
          </cell>
        </row>
        <row r="10355">
          <cell r="H10355" t="str">
            <v>NotSelf</v>
          </cell>
        </row>
        <row r="10356">
          <cell r="H10356" t="str">
            <v>NotSelf</v>
          </cell>
        </row>
        <row r="10357">
          <cell r="H10357" t="str">
            <v>NotSelf</v>
          </cell>
        </row>
        <row r="10358">
          <cell r="H10358" t="str">
            <v>NotSelf</v>
          </cell>
        </row>
        <row r="10359">
          <cell r="H10359" t="str">
            <v>NotSelf</v>
          </cell>
        </row>
        <row r="10360">
          <cell r="H10360" t="str">
            <v>NotSelf</v>
          </cell>
        </row>
        <row r="10361">
          <cell r="H10361" t="str">
            <v>NotSelf</v>
          </cell>
        </row>
        <row r="10362">
          <cell r="H10362" t="str">
            <v>NotSelf</v>
          </cell>
        </row>
        <row r="10363">
          <cell r="H10363" t="str">
            <v>NotSelf</v>
          </cell>
        </row>
        <row r="10364">
          <cell r="H10364" t="str">
            <v>NotSelf</v>
          </cell>
        </row>
        <row r="10365">
          <cell r="H10365" t="str">
            <v>NotSelf</v>
          </cell>
        </row>
        <row r="10366">
          <cell r="H10366" t="str">
            <v>NotSelf</v>
          </cell>
        </row>
        <row r="10367">
          <cell r="H10367" t="str">
            <v>NotSelf</v>
          </cell>
        </row>
        <row r="10368">
          <cell r="H10368" t="str">
            <v>NotSelf</v>
          </cell>
        </row>
        <row r="10369">
          <cell r="H10369" t="str">
            <v>NotSelf</v>
          </cell>
        </row>
        <row r="10370">
          <cell r="H10370" t="str">
            <v>NotSelf</v>
          </cell>
        </row>
        <row r="10371">
          <cell r="H10371" t="str">
            <v>NotSelf</v>
          </cell>
        </row>
        <row r="10372">
          <cell r="H10372" t="str">
            <v>NotSelf</v>
          </cell>
        </row>
        <row r="10373">
          <cell r="H10373" t="str">
            <v>NotSelf</v>
          </cell>
        </row>
        <row r="10374">
          <cell r="H10374" t="str">
            <v>NotSelf</v>
          </cell>
        </row>
        <row r="10375">
          <cell r="H10375" t="str">
            <v>NotSelf</v>
          </cell>
        </row>
        <row r="10376">
          <cell r="H10376" t="str">
            <v>NotSelf</v>
          </cell>
        </row>
        <row r="10377">
          <cell r="H10377" t="str">
            <v>NotSelf</v>
          </cell>
        </row>
        <row r="10378">
          <cell r="H10378" t="str">
            <v>NotSelf</v>
          </cell>
        </row>
        <row r="10379">
          <cell r="H10379" t="str">
            <v>NotSelf</v>
          </cell>
        </row>
        <row r="10380">
          <cell r="H10380" t="str">
            <v>NotSelf</v>
          </cell>
        </row>
        <row r="10381">
          <cell r="H10381" t="str">
            <v>NotSelf</v>
          </cell>
        </row>
        <row r="10382">
          <cell r="H10382" t="str">
            <v>NotSelf</v>
          </cell>
        </row>
        <row r="10383">
          <cell r="H10383" t="str">
            <v>NotSelf</v>
          </cell>
        </row>
        <row r="10384">
          <cell r="H10384" t="str">
            <v>NotSelf</v>
          </cell>
        </row>
        <row r="10385">
          <cell r="H10385" t="str">
            <v>NotSelf</v>
          </cell>
        </row>
        <row r="10386">
          <cell r="H10386" t="str">
            <v>NotSelf</v>
          </cell>
        </row>
        <row r="10387">
          <cell r="H10387" t="str">
            <v>NotSelf</v>
          </cell>
        </row>
        <row r="10388">
          <cell r="H10388" t="str">
            <v>NotSelf</v>
          </cell>
        </row>
        <row r="10389">
          <cell r="H10389" t="str">
            <v>NotSelf</v>
          </cell>
        </row>
        <row r="10390">
          <cell r="H10390" t="str">
            <v>NotSelf</v>
          </cell>
        </row>
        <row r="10391">
          <cell r="H10391" t="str">
            <v>NotSelf</v>
          </cell>
        </row>
        <row r="10392">
          <cell r="H10392" t="str">
            <v>NotSelf</v>
          </cell>
        </row>
        <row r="10393">
          <cell r="H10393" t="str">
            <v>NotSelf</v>
          </cell>
        </row>
        <row r="10394">
          <cell r="H10394" t="str">
            <v>NotSelf</v>
          </cell>
        </row>
        <row r="10395">
          <cell r="H10395" t="str">
            <v>NotSelf</v>
          </cell>
        </row>
        <row r="10396">
          <cell r="H10396" t="str">
            <v>NotSelf</v>
          </cell>
        </row>
        <row r="10397">
          <cell r="H10397" t="str">
            <v>NotSelf</v>
          </cell>
        </row>
        <row r="10398">
          <cell r="H10398" t="str">
            <v>NotSelf</v>
          </cell>
        </row>
        <row r="10399">
          <cell r="H10399" t="str">
            <v>NotSelf</v>
          </cell>
        </row>
        <row r="10400">
          <cell r="H10400" t="str">
            <v>NotSelf</v>
          </cell>
        </row>
        <row r="10401">
          <cell r="H10401" t="str">
            <v>NotSelf</v>
          </cell>
        </row>
        <row r="10402">
          <cell r="H10402" t="str">
            <v>NotSelf</v>
          </cell>
        </row>
        <row r="10403">
          <cell r="H10403" t="str">
            <v>NotSelf</v>
          </cell>
        </row>
        <row r="10404">
          <cell r="H10404" t="str">
            <v>Self</v>
          </cell>
        </row>
        <row r="10405">
          <cell r="H10405" t="str">
            <v>Self</v>
          </cell>
        </row>
        <row r="10406">
          <cell r="H10406" t="str">
            <v>Self</v>
          </cell>
        </row>
        <row r="10407">
          <cell r="H10407" t="str">
            <v>Self</v>
          </cell>
        </row>
        <row r="10408">
          <cell r="H10408" t="str">
            <v>Self</v>
          </cell>
        </row>
        <row r="10409">
          <cell r="H10409" t="str">
            <v>Self</v>
          </cell>
        </row>
        <row r="10410">
          <cell r="H10410" t="str">
            <v>Self</v>
          </cell>
        </row>
        <row r="10411">
          <cell r="H10411" t="str">
            <v>Self</v>
          </cell>
        </row>
        <row r="10412">
          <cell r="H10412" t="str">
            <v>Self</v>
          </cell>
        </row>
        <row r="10413">
          <cell r="H10413" t="str">
            <v>Self</v>
          </cell>
        </row>
        <row r="10414">
          <cell r="H10414" t="str">
            <v>Self</v>
          </cell>
        </row>
        <row r="10415">
          <cell r="H10415" t="str">
            <v>Self</v>
          </cell>
        </row>
        <row r="10416">
          <cell r="H10416" t="str">
            <v>Self</v>
          </cell>
        </row>
        <row r="10417">
          <cell r="H10417" t="str">
            <v>Self</v>
          </cell>
        </row>
        <row r="10418">
          <cell r="H10418" t="str">
            <v>Self</v>
          </cell>
        </row>
        <row r="10419">
          <cell r="H10419" t="str">
            <v>Self</v>
          </cell>
        </row>
        <row r="10420">
          <cell r="H10420" t="str">
            <v>Self</v>
          </cell>
        </row>
        <row r="10421">
          <cell r="H10421" t="str">
            <v>Self</v>
          </cell>
        </row>
        <row r="10422">
          <cell r="H10422" t="str">
            <v>Self</v>
          </cell>
        </row>
        <row r="10423">
          <cell r="H10423" t="str">
            <v>Self</v>
          </cell>
        </row>
        <row r="10424">
          <cell r="H10424" t="str">
            <v>Self</v>
          </cell>
        </row>
        <row r="10425">
          <cell r="H10425" t="str">
            <v>Self</v>
          </cell>
        </row>
        <row r="10426">
          <cell r="H10426" t="str">
            <v>Self</v>
          </cell>
        </row>
        <row r="10427">
          <cell r="H10427" t="str">
            <v>Self</v>
          </cell>
        </row>
        <row r="10428">
          <cell r="H10428" t="str">
            <v>Self</v>
          </cell>
        </row>
        <row r="10429">
          <cell r="H10429" t="str">
            <v>Self</v>
          </cell>
        </row>
        <row r="10430">
          <cell r="H10430" t="str">
            <v>Self</v>
          </cell>
        </row>
        <row r="10431">
          <cell r="H10431" t="str">
            <v>Self</v>
          </cell>
        </row>
        <row r="10432">
          <cell r="H10432" t="str">
            <v>Self</v>
          </cell>
        </row>
        <row r="10433">
          <cell r="H10433" t="str">
            <v>Self</v>
          </cell>
        </row>
        <row r="10434">
          <cell r="H10434" t="str">
            <v>Self</v>
          </cell>
        </row>
        <row r="10435">
          <cell r="H10435" t="str">
            <v>Self</v>
          </cell>
        </row>
        <row r="10436">
          <cell r="H10436" t="str">
            <v>Self</v>
          </cell>
        </row>
        <row r="10437">
          <cell r="H10437" t="str">
            <v>Self</v>
          </cell>
        </row>
        <row r="10438">
          <cell r="H10438" t="str">
            <v>Self</v>
          </cell>
        </row>
        <row r="10439">
          <cell r="H10439" t="str">
            <v>Self</v>
          </cell>
        </row>
        <row r="10440">
          <cell r="H10440" t="str">
            <v>Self</v>
          </cell>
        </row>
        <row r="10441">
          <cell r="H10441" t="str">
            <v>Self</v>
          </cell>
        </row>
        <row r="10442">
          <cell r="H10442" t="str">
            <v>Self</v>
          </cell>
        </row>
        <row r="10443">
          <cell r="H10443" t="str">
            <v>Self</v>
          </cell>
        </row>
        <row r="10444">
          <cell r="H10444" t="str">
            <v>Self</v>
          </cell>
        </row>
        <row r="10445">
          <cell r="H10445" t="str">
            <v>Self</v>
          </cell>
        </row>
        <row r="10446">
          <cell r="H10446" t="str">
            <v>Self</v>
          </cell>
        </row>
        <row r="10447">
          <cell r="H10447" t="str">
            <v>Self</v>
          </cell>
        </row>
        <row r="10448">
          <cell r="H10448" t="str">
            <v>Self</v>
          </cell>
        </row>
        <row r="10449">
          <cell r="H10449" t="str">
            <v>Self</v>
          </cell>
        </row>
        <row r="10450">
          <cell r="H10450" t="str">
            <v>Self</v>
          </cell>
        </row>
        <row r="10451">
          <cell r="H10451" t="str">
            <v>Self</v>
          </cell>
        </row>
        <row r="10452">
          <cell r="H10452" t="str">
            <v>Self</v>
          </cell>
        </row>
        <row r="10453">
          <cell r="H10453" t="str">
            <v>Self</v>
          </cell>
        </row>
        <row r="10454">
          <cell r="H10454" t="str">
            <v>Self</v>
          </cell>
        </row>
        <row r="10455">
          <cell r="H10455" t="str">
            <v>Self</v>
          </cell>
        </row>
        <row r="10456">
          <cell r="H10456" t="str">
            <v>Self</v>
          </cell>
        </row>
        <row r="10457">
          <cell r="H10457" t="str">
            <v>Self</v>
          </cell>
        </row>
        <row r="10458">
          <cell r="H10458" t="str">
            <v>Self</v>
          </cell>
        </row>
        <row r="10459">
          <cell r="H10459" t="str">
            <v>Self</v>
          </cell>
        </row>
        <row r="10460">
          <cell r="H10460" t="str">
            <v>Self</v>
          </cell>
        </row>
        <row r="10461">
          <cell r="H10461" t="str">
            <v>Self</v>
          </cell>
        </row>
        <row r="10462">
          <cell r="H10462" t="str">
            <v>Self</v>
          </cell>
        </row>
        <row r="10463">
          <cell r="H10463" t="str">
            <v>Self</v>
          </cell>
        </row>
        <row r="10464">
          <cell r="H10464" t="str">
            <v>Self</v>
          </cell>
        </row>
        <row r="10465">
          <cell r="H10465" t="str">
            <v>Self</v>
          </cell>
        </row>
        <row r="10466">
          <cell r="H10466" t="str">
            <v>Self</v>
          </cell>
        </row>
        <row r="10467">
          <cell r="H10467" t="str">
            <v>Self</v>
          </cell>
        </row>
        <row r="10468">
          <cell r="H10468" t="str">
            <v>Self</v>
          </cell>
        </row>
        <row r="10469">
          <cell r="H10469" t="str">
            <v>Self</v>
          </cell>
        </row>
        <row r="10470">
          <cell r="H10470" t="str">
            <v>Self</v>
          </cell>
        </row>
        <row r="10471">
          <cell r="H10471" t="str">
            <v>Self</v>
          </cell>
        </row>
        <row r="10472">
          <cell r="H10472" t="str">
            <v>Self</v>
          </cell>
        </row>
        <row r="10473">
          <cell r="H10473" t="str">
            <v>Self</v>
          </cell>
        </row>
        <row r="10474">
          <cell r="H10474" t="str">
            <v>Self</v>
          </cell>
        </row>
        <row r="10475">
          <cell r="H10475" t="str">
            <v>Self</v>
          </cell>
        </row>
        <row r="10476">
          <cell r="H10476" t="str">
            <v>Self</v>
          </cell>
        </row>
        <row r="10477">
          <cell r="H10477" t="str">
            <v>Self</v>
          </cell>
        </row>
        <row r="10478">
          <cell r="H10478" t="str">
            <v>Self</v>
          </cell>
        </row>
        <row r="10479">
          <cell r="H10479" t="str">
            <v>Self</v>
          </cell>
        </row>
        <row r="10480">
          <cell r="H10480" t="str">
            <v>Self</v>
          </cell>
        </row>
        <row r="10481">
          <cell r="H10481" t="str">
            <v>Self</v>
          </cell>
        </row>
        <row r="10482">
          <cell r="H10482" t="str">
            <v>Self</v>
          </cell>
        </row>
        <row r="10483">
          <cell r="H10483" t="str">
            <v>Self</v>
          </cell>
        </row>
        <row r="10484">
          <cell r="H10484" t="str">
            <v>Self</v>
          </cell>
        </row>
        <row r="10485">
          <cell r="H10485" t="str">
            <v>Self</v>
          </cell>
        </row>
        <row r="10486">
          <cell r="H10486" t="str">
            <v>Self</v>
          </cell>
        </row>
        <row r="10487">
          <cell r="H10487" t="str">
            <v>Self</v>
          </cell>
        </row>
        <row r="10488">
          <cell r="H10488" t="str">
            <v>Self</v>
          </cell>
        </row>
        <row r="10489">
          <cell r="H10489" t="str">
            <v>Self</v>
          </cell>
        </row>
        <row r="10490">
          <cell r="H10490" t="str">
            <v>Self</v>
          </cell>
        </row>
        <row r="10491">
          <cell r="H10491" t="str">
            <v>Self</v>
          </cell>
        </row>
        <row r="10492">
          <cell r="H10492" t="str">
            <v>Self</v>
          </cell>
        </row>
        <row r="10493">
          <cell r="H10493" t="str">
            <v>Self</v>
          </cell>
        </row>
        <row r="10494">
          <cell r="H10494" t="str">
            <v>Self</v>
          </cell>
        </row>
        <row r="10495">
          <cell r="H10495" t="str">
            <v>Self</v>
          </cell>
        </row>
        <row r="10496">
          <cell r="H10496" t="str">
            <v>Self</v>
          </cell>
        </row>
        <row r="10497">
          <cell r="H10497" t="str">
            <v>Self</v>
          </cell>
        </row>
        <row r="10498">
          <cell r="H10498" t="str">
            <v>Self</v>
          </cell>
        </row>
        <row r="10499">
          <cell r="H10499" t="str">
            <v>Self</v>
          </cell>
        </row>
        <row r="10500">
          <cell r="H10500" t="str">
            <v>Self</v>
          </cell>
        </row>
        <row r="10501">
          <cell r="H10501" t="str">
            <v>Self</v>
          </cell>
        </row>
        <row r="10502">
          <cell r="H10502" t="str">
            <v>Self</v>
          </cell>
        </row>
        <row r="10503">
          <cell r="H10503" t="str">
            <v>Self</v>
          </cell>
        </row>
        <row r="10504">
          <cell r="H10504" t="str">
            <v>Self</v>
          </cell>
        </row>
        <row r="10505">
          <cell r="H10505" t="str">
            <v>Self</v>
          </cell>
        </row>
        <row r="10506">
          <cell r="H10506" t="str">
            <v>Self</v>
          </cell>
        </row>
        <row r="10507">
          <cell r="H10507" t="str">
            <v>Self</v>
          </cell>
        </row>
        <row r="10508">
          <cell r="H10508" t="str">
            <v>Self</v>
          </cell>
        </row>
        <row r="10509">
          <cell r="H10509" t="str">
            <v>Self</v>
          </cell>
        </row>
        <row r="10510">
          <cell r="H10510" t="str">
            <v>Self</v>
          </cell>
        </row>
        <row r="10511">
          <cell r="H10511" t="str">
            <v>Self</v>
          </cell>
        </row>
        <row r="10512">
          <cell r="H10512" t="str">
            <v>Self</v>
          </cell>
        </row>
        <row r="10513">
          <cell r="H10513" t="str">
            <v>Self</v>
          </cell>
        </row>
        <row r="10514">
          <cell r="H10514" t="str">
            <v>Self</v>
          </cell>
        </row>
        <row r="10515">
          <cell r="H10515" t="str">
            <v>Self</v>
          </cell>
        </row>
        <row r="10516">
          <cell r="H10516" t="str">
            <v>Self</v>
          </cell>
        </row>
        <row r="10517">
          <cell r="H10517" t="str">
            <v>Self</v>
          </cell>
        </row>
        <row r="10518">
          <cell r="H10518" t="str">
            <v>Self</v>
          </cell>
        </row>
        <row r="10519">
          <cell r="H10519" t="str">
            <v>Self</v>
          </cell>
        </row>
        <row r="10520">
          <cell r="H10520" t="str">
            <v>Self</v>
          </cell>
        </row>
        <row r="10521">
          <cell r="H10521" t="str">
            <v>Self</v>
          </cell>
        </row>
        <row r="10522">
          <cell r="H10522" t="str">
            <v>Self</v>
          </cell>
        </row>
        <row r="10523">
          <cell r="H10523" t="str">
            <v>Self</v>
          </cell>
        </row>
        <row r="10524">
          <cell r="H10524" t="str">
            <v>Self</v>
          </cell>
        </row>
        <row r="10525">
          <cell r="H10525" t="str">
            <v>Self</v>
          </cell>
        </row>
        <row r="10526">
          <cell r="H10526" t="str">
            <v>Self</v>
          </cell>
        </row>
        <row r="10527">
          <cell r="H10527" t="str">
            <v>Self</v>
          </cell>
        </row>
        <row r="10528">
          <cell r="H10528" t="str">
            <v>Self</v>
          </cell>
        </row>
        <row r="10529">
          <cell r="H10529" t="str">
            <v>Self</v>
          </cell>
        </row>
        <row r="10530">
          <cell r="H10530" t="str">
            <v>Self</v>
          </cell>
        </row>
        <row r="10531">
          <cell r="H10531" t="str">
            <v>Self</v>
          </cell>
        </row>
        <row r="10532">
          <cell r="H10532" t="str">
            <v>Self</v>
          </cell>
        </row>
        <row r="10533">
          <cell r="H10533" t="str">
            <v>Self</v>
          </cell>
        </row>
        <row r="10534">
          <cell r="H10534" t="str">
            <v>Self</v>
          </cell>
        </row>
        <row r="10535">
          <cell r="H10535" t="str">
            <v>Self</v>
          </cell>
        </row>
        <row r="10536">
          <cell r="H10536" t="str">
            <v>Self</v>
          </cell>
        </row>
        <row r="10537">
          <cell r="H10537" t="str">
            <v>Self</v>
          </cell>
        </row>
        <row r="10538">
          <cell r="H10538" t="str">
            <v>Self</v>
          </cell>
        </row>
        <row r="10539">
          <cell r="H10539" t="str">
            <v>Self</v>
          </cell>
        </row>
        <row r="10540">
          <cell r="H10540" t="str">
            <v>Self</v>
          </cell>
        </row>
        <row r="10541">
          <cell r="H10541" t="str">
            <v>Self</v>
          </cell>
        </row>
        <row r="10542">
          <cell r="H10542" t="str">
            <v>Self</v>
          </cell>
        </row>
        <row r="10543">
          <cell r="H10543" t="str">
            <v>Self</v>
          </cell>
        </row>
        <row r="10544">
          <cell r="H10544" t="str">
            <v>Self</v>
          </cell>
        </row>
        <row r="10545">
          <cell r="H10545" t="str">
            <v>Self</v>
          </cell>
        </row>
        <row r="10546">
          <cell r="H10546" t="str">
            <v>Self</v>
          </cell>
        </row>
        <row r="10547">
          <cell r="H10547" t="str">
            <v>Self</v>
          </cell>
        </row>
        <row r="10548">
          <cell r="H10548" t="str">
            <v>Self</v>
          </cell>
        </row>
        <row r="10549">
          <cell r="H10549" t="str">
            <v>Self</v>
          </cell>
        </row>
        <row r="10550">
          <cell r="H10550" t="str">
            <v>Self</v>
          </cell>
        </row>
        <row r="10551">
          <cell r="H10551" t="str">
            <v>Self</v>
          </cell>
        </row>
        <row r="10552">
          <cell r="H10552" t="str">
            <v>Self</v>
          </cell>
        </row>
        <row r="10553">
          <cell r="H10553" t="str">
            <v>Self</v>
          </cell>
        </row>
        <row r="10554">
          <cell r="H10554" t="str">
            <v>Self</v>
          </cell>
        </row>
        <row r="10555">
          <cell r="H10555" t="str">
            <v>Self</v>
          </cell>
        </row>
        <row r="10556">
          <cell r="H10556" t="str">
            <v>Self</v>
          </cell>
        </row>
        <row r="10557">
          <cell r="H10557" t="str">
            <v>Self</v>
          </cell>
        </row>
        <row r="10558">
          <cell r="H10558" t="str">
            <v>Self</v>
          </cell>
        </row>
        <row r="10559">
          <cell r="H10559" t="str">
            <v>Self</v>
          </cell>
        </row>
        <row r="10560">
          <cell r="H10560" t="str">
            <v>Self</v>
          </cell>
        </row>
        <row r="10561">
          <cell r="H10561" t="str">
            <v>Self</v>
          </cell>
        </row>
        <row r="10562">
          <cell r="H10562" t="str">
            <v>Self</v>
          </cell>
        </row>
        <row r="10563">
          <cell r="H10563" t="str">
            <v>Self</v>
          </cell>
        </row>
        <row r="10564">
          <cell r="H10564" t="str">
            <v>Self</v>
          </cell>
        </row>
        <row r="10565">
          <cell r="H10565" t="str">
            <v>Self</v>
          </cell>
        </row>
        <row r="10566">
          <cell r="H10566" t="str">
            <v>Self</v>
          </cell>
        </row>
        <row r="10567">
          <cell r="H10567" t="str">
            <v>Self</v>
          </cell>
        </row>
        <row r="10568">
          <cell r="H10568" t="str">
            <v>Self</v>
          </cell>
        </row>
        <row r="10569">
          <cell r="H10569" t="str">
            <v>Self</v>
          </cell>
        </row>
        <row r="10570">
          <cell r="H10570" t="str">
            <v>Self</v>
          </cell>
        </row>
        <row r="10571">
          <cell r="H10571" t="str">
            <v>Self</v>
          </cell>
        </row>
        <row r="10572">
          <cell r="H10572" t="str">
            <v>Self</v>
          </cell>
        </row>
        <row r="10573">
          <cell r="H10573" t="str">
            <v>Self</v>
          </cell>
        </row>
        <row r="10574">
          <cell r="H10574" t="str">
            <v>Self</v>
          </cell>
        </row>
        <row r="10575">
          <cell r="H10575" t="str">
            <v>Self</v>
          </cell>
        </row>
        <row r="10576">
          <cell r="H10576" t="str">
            <v>Self</v>
          </cell>
        </row>
        <row r="10577">
          <cell r="H10577" t="str">
            <v>Self</v>
          </cell>
        </row>
        <row r="10578">
          <cell r="H10578" t="str">
            <v>Self</v>
          </cell>
        </row>
        <row r="10579">
          <cell r="H10579" t="str">
            <v>Self</v>
          </cell>
        </row>
        <row r="10580">
          <cell r="H10580" t="str">
            <v>Self</v>
          </cell>
        </row>
        <row r="10581">
          <cell r="H10581" t="str">
            <v>Self</v>
          </cell>
        </row>
        <row r="10582">
          <cell r="H10582" t="str">
            <v>Self</v>
          </cell>
        </row>
        <row r="10583">
          <cell r="H10583" t="str">
            <v>Self</v>
          </cell>
        </row>
        <row r="10584">
          <cell r="H10584" t="str">
            <v>Self</v>
          </cell>
        </row>
        <row r="10585">
          <cell r="H10585" t="str">
            <v>Self</v>
          </cell>
        </row>
        <row r="10586">
          <cell r="H10586" t="str">
            <v>Self</v>
          </cell>
        </row>
        <row r="10587">
          <cell r="H10587" t="str">
            <v>Self</v>
          </cell>
        </row>
        <row r="10588">
          <cell r="H10588" t="str">
            <v>Self</v>
          </cell>
        </row>
        <row r="10589">
          <cell r="H10589" t="str">
            <v>Self</v>
          </cell>
        </row>
        <row r="10590">
          <cell r="H10590" t="str">
            <v>Self</v>
          </cell>
        </row>
        <row r="10591">
          <cell r="H10591" t="str">
            <v>Self</v>
          </cell>
        </row>
        <row r="10592">
          <cell r="H10592" t="str">
            <v>Self</v>
          </cell>
        </row>
        <row r="10593">
          <cell r="H10593" t="str">
            <v>Self</v>
          </cell>
        </row>
        <row r="10594">
          <cell r="H10594" t="str">
            <v>Self</v>
          </cell>
        </row>
        <row r="10595">
          <cell r="H10595" t="str">
            <v>Self</v>
          </cell>
        </row>
        <row r="10596">
          <cell r="H10596" t="str">
            <v>Self</v>
          </cell>
        </row>
        <row r="10597">
          <cell r="H10597" t="str">
            <v>Self</v>
          </cell>
        </row>
        <row r="10598">
          <cell r="H10598" t="str">
            <v>Self</v>
          </cell>
        </row>
        <row r="10599">
          <cell r="H10599" t="str">
            <v>Self</v>
          </cell>
        </row>
        <row r="10600">
          <cell r="H10600" t="str">
            <v>Self</v>
          </cell>
        </row>
        <row r="10601">
          <cell r="H10601" t="str">
            <v>Self</v>
          </cell>
        </row>
        <row r="10602">
          <cell r="H10602" t="str">
            <v>Self</v>
          </cell>
        </row>
        <row r="10603">
          <cell r="H10603" t="str">
            <v>Self</v>
          </cell>
        </row>
        <row r="10604">
          <cell r="H10604" t="str">
            <v>Self</v>
          </cell>
        </row>
        <row r="10605">
          <cell r="H10605" t="str">
            <v>Self</v>
          </cell>
        </row>
        <row r="10606">
          <cell r="H10606" t="str">
            <v>Self</v>
          </cell>
        </row>
        <row r="10607">
          <cell r="H10607" t="str">
            <v>Self</v>
          </cell>
        </row>
        <row r="10608">
          <cell r="H10608" t="str">
            <v>Self</v>
          </cell>
        </row>
        <row r="10609">
          <cell r="H10609" t="str">
            <v>Self</v>
          </cell>
        </row>
        <row r="10610">
          <cell r="H10610" t="str">
            <v>Self</v>
          </cell>
        </row>
        <row r="10611">
          <cell r="H10611" t="str">
            <v>Self</v>
          </cell>
        </row>
        <row r="10612">
          <cell r="H10612" t="str">
            <v>Self</v>
          </cell>
        </row>
        <row r="10613">
          <cell r="H10613" t="str">
            <v>Self</v>
          </cell>
        </row>
        <row r="10614">
          <cell r="H10614" t="str">
            <v>Self</v>
          </cell>
        </row>
        <row r="10615">
          <cell r="H10615" t="str">
            <v>Self</v>
          </cell>
        </row>
        <row r="10616">
          <cell r="H10616" t="str">
            <v>Self</v>
          </cell>
        </row>
        <row r="10617">
          <cell r="H10617" t="str">
            <v>Self</v>
          </cell>
        </row>
        <row r="10618">
          <cell r="H10618" t="str">
            <v>Self</v>
          </cell>
        </row>
        <row r="10619">
          <cell r="H10619" t="str">
            <v>Self</v>
          </cell>
        </row>
        <row r="10620">
          <cell r="H10620" t="str">
            <v>Self</v>
          </cell>
        </row>
        <row r="10621">
          <cell r="H10621" t="str">
            <v>Self</v>
          </cell>
        </row>
        <row r="10622">
          <cell r="H10622" t="str">
            <v>Self</v>
          </cell>
        </row>
        <row r="10623">
          <cell r="H10623" t="str">
            <v>Self</v>
          </cell>
        </row>
        <row r="10624">
          <cell r="H10624" t="str">
            <v>Self</v>
          </cell>
        </row>
        <row r="10625">
          <cell r="H10625" t="str">
            <v>Self</v>
          </cell>
        </row>
        <row r="10626">
          <cell r="H10626" t="str">
            <v>Self</v>
          </cell>
        </row>
        <row r="10627">
          <cell r="H10627" t="str">
            <v>Self</v>
          </cell>
        </row>
        <row r="10628">
          <cell r="H10628" t="str">
            <v>Self</v>
          </cell>
        </row>
        <row r="10629">
          <cell r="H10629" t="str">
            <v>Self</v>
          </cell>
        </row>
        <row r="10630">
          <cell r="H10630" t="str">
            <v>Self</v>
          </cell>
        </row>
        <row r="10631">
          <cell r="H10631" t="str">
            <v>Self</v>
          </cell>
        </row>
        <row r="10632">
          <cell r="H10632" t="str">
            <v>Self</v>
          </cell>
        </row>
        <row r="10633">
          <cell r="H10633" t="str">
            <v>Self</v>
          </cell>
        </row>
        <row r="10634">
          <cell r="H10634" t="str">
            <v>Self</v>
          </cell>
        </row>
        <row r="10635">
          <cell r="H10635" t="str">
            <v>Self</v>
          </cell>
        </row>
        <row r="10636">
          <cell r="H10636" t="str">
            <v>Self</v>
          </cell>
        </row>
        <row r="10637">
          <cell r="H10637" t="str">
            <v>Self</v>
          </cell>
        </row>
        <row r="10638">
          <cell r="H10638" t="str">
            <v>Self</v>
          </cell>
        </row>
        <row r="10639">
          <cell r="H10639" t="str">
            <v>Self</v>
          </cell>
        </row>
        <row r="10640">
          <cell r="H10640" t="str">
            <v>Self</v>
          </cell>
        </row>
        <row r="10641">
          <cell r="H10641" t="str">
            <v>Self</v>
          </cell>
        </row>
        <row r="10642">
          <cell r="H10642" t="str">
            <v>Self</v>
          </cell>
        </row>
        <row r="10643">
          <cell r="H10643" t="str">
            <v>Self</v>
          </cell>
        </row>
        <row r="10644">
          <cell r="H10644" t="str">
            <v>Self</v>
          </cell>
        </row>
        <row r="10645">
          <cell r="H10645" t="str">
            <v>Self</v>
          </cell>
        </row>
        <row r="10646">
          <cell r="H10646" t="str">
            <v>Self</v>
          </cell>
        </row>
        <row r="10647">
          <cell r="H10647" t="str">
            <v>Self</v>
          </cell>
        </row>
        <row r="10648">
          <cell r="H10648" t="str">
            <v>Self</v>
          </cell>
        </row>
        <row r="10649">
          <cell r="H10649" t="str">
            <v>Self</v>
          </cell>
        </row>
        <row r="10650">
          <cell r="H10650" t="str">
            <v>Self</v>
          </cell>
        </row>
        <row r="10651">
          <cell r="H10651" t="str">
            <v>Self</v>
          </cell>
        </row>
        <row r="10652">
          <cell r="H10652" t="str">
            <v>Self</v>
          </cell>
        </row>
        <row r="10653">
          <cell r="H10653" t="str">
            <v>Self</v>
          </cell>
        </row>
        <row r="10654">
          <cell r="H10654" t="str">
            <v>Self</v>
          </cell>
        </row>
        <row r="10655">
          <cell r="H10655" t="str">
            <v>Self</v>
          </cell>
        </row>
        <row r="10656">
          <cell r="H10656" t="str">
            <v>Self</v>
          </cell>
        </row>
        <row r="10657">
          <cell r="H10657" t="str">
            <v>Self</v>
          </cell>
        </row>
        <row r="10658">
          <cell r="H10658" t="str">
            <v>Self</v>
          </cell>
        </row>
        <row r="10659">
          <cell r="H10659" t="str">
            <v>Self</v>
          </cell>
        </row>
        <row r="10660">
          <cell r="H10660" t="str">
            <v>Self</v>
          </cell>
        </row>
        <row r="10661">
          <cell r="H10661" t="str">
            <v>Self</v>
          </cell>
        </row>
        <row r="10662">
          <cell r="H10662" t="str">
            <v>Self</v>
          </cell>
        </row>
        <row r="10663">
          <cell r="H10663" t="str">
            <v>Self</v>
          </cell>
        </row>
        <row r="10664">
          <cell r="H10664" t="str">
            <v>Self</v>
          </cell>
        </row>
        <row r="10665">
          <cell r="H10665" t="str">
            <v>Self</v>
          </cell>
        </row>
        <row r="10666">
          <cell r="H10666" t="str">
            <v>Self</v>
          </cell>
        </row>
        <row r="10667">
          <cell r="H10667" t="str">
            <v>Self</v>
          </cell>
        </row>
        <row r="10668">
          <cell r="H10668" t="str">
            <v>Self</v>
          </cell>
        </row>
        <row r="10669">
          <cell r="H10669" t="str">
            <v>Self</v>
          </cell>
        </row>
        <row r="10670">
          <cell r="H10670" t="str">
            <v>Self</v>
          </cell>
        </row>
        <row r="10671">
          <cell r="H10671" t="str">
            <v>Self</v>
          </cell>
        </row>
        <row r="10672">
          <cell r="H10672" t="str">
            <v>Self</v>
          </cell>
        </row>
        <row r="10673">
          <cell r="H10673" t="str">
            <v>Self</v>
          </cell>
        </row>
        <row r="10674">
          <cell r="H10674" t="str">
            <v>Self</v>
          </cell>
        </row>
        <row r="10675">
          <cell r="H10675" t="str">
            <v>Self</v>
          </cell>
        </row>
        <row r="10676">
          <cell r="H10676" t="str">
            <v>Self</v>
          </cell>
        </row>
        <row r="10677">
          <cell r="H10677" t="str">
            <v>Self</v>
          </cell>
        </row>
        <row r="10678">
          <cell r="H10678" t="str">
            <v>Self</v>
          </cell>
        </row>
        <row r="10679">
          <cell r="H10679" t="str">
            <v>Self</v>
          </cell>
        </row>
        <row r="10680">
          <cell r="H10680" t="str">
            <v>Self</v>
          </cell>
        </row>
        <row r="10681">
          <cell r="H10681" t="str">
            <v>Self</v>
          </cell>
        </row>
        <row r="10682">
          <cell r="H10682" t="str">
            <v>Self</v>
          </cell>
        </row>
        <row r="10683">
          <cell r="H10683" t="str">
            <v>Self</v>
          </cell>
        </row>
        <row r="10684">
          <cell r="H10684" t="str">
            <v>Self</v>
          </cell>
        </row>
        <row r="10685">
          <cell r="H10685" t="str">
            <v>Self</v>
          </cell>
        </row>
        <row r="10686">
          <cell r="H10686" t="str">
            <v>Self</v>
          </cell>
        </row>
        <row r="10687">
          <cell r="H10687" t="str">
            <v>Self</v>
          </cell>
        </row>
        <row r="10688">
          <cell r="H10688" t="str">
            <v>Self</v>
          </cell>
        </row>
        <row r="10689">
          <cell r="H10689" t="str">
            <v>Self</v>
          </cell>
        </row>
        <row r="10690">
          <cell r="H10690" t="str">
            <v>Self</v>
          </cell>
        </row>
        <row r="10691">
          <cell r="H10691" t="str">
            <v>Self</v>
          </cell>
        </row>
        <row r="10692">
          <cell r="H10692" t="str">
            <v>Self</v>
          </cell>
        </row>
        <row r="10693">
          <cell r="H10693" t="str">
            <v>Self</v>
          </cell>
        </row>
        <row r="10694">
          <cell r="H10694" t="str">
            <v>Self</v>
          </cell>
        </row>
        <row r="10695">
          <cell r="H10695" t="str">
            <v>Self</v>
          </cell>
        </row>
        <row r="10696">
          <cell r="H10696" t="str">
            <v>Self</v>
          </cell>
        </row>
        <row r="10697">
          <cell r="H10697" t="str">
            <v>Self</v>
          </cell>
        </row>
        <row r="10698">
          <cell r="H10698" t="str">
            <v>Self</v>
          </cell>
        </row>
        <row r="10699">
          <cell r="H10699" t="str">
            <v>Self</v>
          </cell>
        </row>
        <row r="10700">
          <cell r="H10700" t="str">
            <v>Self</v>
          </cell>
        </row>
        <row r="10701">
          <cell r="H10701" t="str">
            <v>Self</v>
          </cell>
        </row>
        <row r="10702">
          <cell r="H10702" t="str">
            <v>Self</v>
          </cell>
        </row>
        <row r="10703">
          <cell r="H10703" t="str">
            <v>Self</v>
          </cell>
        </row>
        <row r="10704">
          <cell r="H10704" t="str">
            <v>Self</v>
          </cell>
        </row>
        <row r="10705">
          <cell r="H10705" t="str">
            <v>Self</v>
          </cell>
        </row>
        <row r="10706">
          <cell r="H10706" t="str">
            <v>Self</v>
          </cell>
        </row>
        <row r="10707">
          <cell r="H10707" t="str">
            <v>Self</v>
          </cell>
        </row>
        <row r="10708">
          <cell r="H10708" t="str">
            <v>Self</v>
          </cell>
        </row>
        <row r="10709">
          <cell r="H10709" t="str">
            <v>Self</v>
          </cell>
        </row>
        <row r="10710">
          <cell r="H10710" t="str">
            <v>Self</v>
          </cell>
        </row>
        <row r="10711">
          <cell r="H10711" t="str">
            <v>Self</v>
          </cell>
        </row>
        <row r="10712">
          <cell r="H10712" t="str">
            <v>Self</v>
          </cell>
        </row>
        <row r="10713">
          <cell r="H10713" t="str">
            <v>Self</v>
          </cell>
        </row>
        <row r="10714">
          <cell r="H10714" t="str">
            <v>Self</v>
          </cell>
        </row>
        <row r="10715">
          <cell r="H10715" t="str">
            <v>Self</v>
          </cell>
        </row>
        <row r="10716">
          <cell r="H10716" t="str">
            <v>Self</v>
          </cell>
        </row>
        <row r="10717">
          <cell r="H10717" t="str">
            <v>Self</v>
          </cell>
        </row>
        <row r="10718">
          <cell r="H10718" t="str">
            <v>Self</v>
          </cell>
        </row>
        <row r="10719">
          <cell r="H10719" t="str">
            <v>Self</v>
          </cell>
        </row>
        <row r="10720">
          <cell r="H10720" t="str">
            <v>Self</v>
          </cell>
        </row>
        <row r="10721">
          <cell r="H10721" t="str">
            <v>Self</v>
          </cell>
        </row>
        <row r="10722">
          <cell r="H10722" t="str">
            <v>Self</v>
          </cell>
        </row>
        <row r="10723">
          <cell r="H10723" t="str">
            <v>Self</v>
          </cell>
        </row>
        <row r="10724">
          <cell r="H10724" t="str">
            <v>Self</v>
          </cell>
        </row>
        <row r="10725">
          <cell r="H10725" t="str">
            <v>Self</v>
          </cell>
        </row>
        <row r="10726">
          <cell r="H10726" t="str">
            <v>Self</v>
          </cell>
        </row>
        <row r="10727">
          <cell r="H10727" t="str">
            <v>Self</v>
          </cell>
        </row>
        <row r="10728">
          <cell r="H10728" t="str">
            <v>Self</v>
          </cell>
        </row>
        <row r="10729">
          <cell r="H10729" t="str">
            <v>Self</v>
          </cell>
        </row>
        <row r="10730">
          <cell r="H10730" t="str">
            <v>Self</v>
          </cell>
        </row>
        <row r="10731">
          <cell r="H10731" t="str">
            <v>Self</v>
          </cell>
        </row>
        <row r="10732">
          <cell r="H10732" t="str">
            <v>Self</v>
          </cell>
        </row>
        <row r="10733">
          <cell r="H10733" t="str">
            <v>Self</v>
          </cell>
        </row>
        <row r="10734">
          <cell r="H10734" t="str">
            <v>Self</v>
          </cell>
        </row>
        <row r="10735">
          <cell r="H10735" t="str">
            <v>Self</v>
          </cell>
        </row>
        <row r="10736">
          <cell r="H10736" t="str">
            <v>Self</v>
          </cell>
        </row>
        <row r="10737">
          <cell r="H10737" t="str">
            <v>Self</v>
          </cell>
        </row>
        <row r="10738">
          <cell r="H10738" t="str">
            <v>Self</v>
          </cell>
        </row>
        <row r="10739">
          <cell r="H10739" t="str">
            <v>Self</v>
          </cell>
        </row>
        <row r="10740">
          <cell r="H10740" t="str">
            <v>Self</v>
          </cell>
        </row>
        <row r="10741">
          <cell r="H10741" t="str">
            <v>Self</v>
          </cell>
        </row>
        <row r="10742">
          <cell r="H10742" t="str">
            <v>Self</v>
          </cell>
        </row>
        <row r="10743">
          <cell r="H10743" t="str">
            <v>Self</v>
          </cell>
        </row>
        <row r="10744">
          <cell r="H10744" t="str">
            <v>Self</v>
          </cell>
        </row>
        <row r="10745">
          <cell r="H10745" t="str">
            <v>Self</v>
          </cell>
        </row>
        <row r="10746">
          <cell r="H10746" t="str">
            <v>Self</v>
          </cell>
        </row>
        <row r="10747">
          <cell r="H10747" t="str">
            <v>Self</v>
          </cell>
        </row>
        <row r="10748">
          <cell r="H10748" t="str">
            <v>Self</v>
          </cell>
        </row>
        <row r="10749">
          <cell r="H10749" t="str">
            <v>Self</v>
          </cell>
        </row>
        <row r="10750">
          <cell r="H10750" t="str">
            <v>NotSelf</v>
          </cell>
        </row>
        <row r="10751">
          <cell r="H10751" t="str">
            <v>NotSelf</v>
          </cell>
        </row>
        <row r="10752">
          <cell r="H10752" t="str">
            <v>NotSelf</v>
          </cell>
        </row>
        <row r="10753">
          <cell r="H10753" t="str">
            <v>NotSelf</v>
          </cell>
        </row>
        <row r="10754">
          <cell r="H10754" t="str">
            <v>NotSelf</v>
          </cell>
        </row>
        <row r="10755">
          <cell r="H10755" t="str">
            <v>NotSelf</v>
          </cell>
        </row>
        <row r="10756">
          <cell r="H10756" t="str">
            <v>NotSelf</v>
          </cell>
        </row>
        <row r="10757">
          <cell r="H10757" t="str">
            <v>NotSelf</v>
          </cell>
        </row>
        <row r="10758">
          <cell r="H10758" t="str">
            <v>NotSelf</v>
          </cell>
        </row>
        <row r="10759">
          <cell r="H10759" t="str">
            <v>NotSelf</v>
          </cell>
        </row>
        <row r="10760">
          <cell r="H10760" t="str">
            <v>NotSelf</v>
          </cell>
        </row>
        <row r="10761">
          <cell r="H10761" t="str">
            <v>NotSelf</v>
          </cell>
        </row>
        <row r="10762">
          <cell r="H10762" t="str">
            <v>NotSelf</v>
          </cell>
        </row>
        <row r="10763">
          <cell r="H10763" t="str">
            <v>NotSelf</v>
          </cell>
        </row>
        <row r="10764">
          <cell r="H10764" t="str">
            <v>NotSelf</v>
          </cell>
        </row>
        <row r="10765">
          <cell r="H10765" t="str">
            <v>NotSelf</v>
          </cell>
        </row>
        <row r="10766">
          <cell r="H10766" t="str">
            <v>NotSelf</v>
          </cell>
        </row>
        <row r="10767">
          <cell r="H10767" t="str">
            <v>NotSelf</v>
          </cell>
        </row>
        <row r="10768">
          <cell r="H10768" t="str">
            <v>NotSelf</v>
          </cell>
        </row>
        <row r="10769">
          <cell r="H10769" t="str">
            <v>NotSelf</v>
          </cell>
        </row>
        <row r="10770">
          <cell r="H10770" t="str">
            <v>NotSelf</v>
          </cell>
        </row>
        <row r="10771">
          <cell r="H10771" t="str">
            <v>NotSelf</v>
          </cell>
        </row>
        <row r="10772">
          <cell r="H10772" t="str">
            <v>NotSelf</v>
          </cell>
        </row>
        <row r="10773">
          <cell r="H10773" t="str">
            <v>NotSelf</v>
          </cell>
        </row>
        <row r="10774">
          <cell r="H10774" t="str">
            <v>NotSelf</v>
          </cell>
        </row>
        <row r="10775">
          <cell r="H10775" t="str">
            <v>NotSelf</v>
          </cell>
        </row>
        <row r="10776">
          <cell r="H10776" t="str">
            <v>NotSelf</v>
          </cell>
        </row>
        <row r="10777">
          <cell r="H10777" t="str">
            <v>NotSelf</v>
          </cell>
        </row>
        <row r="10778">
          <cell r="H10778" t="str">
            <v>NotSelf</v>
          </cell>
        </row>
        <row r="10779">
          <cell r="H10779" t="str">
            <v>NotSelf</v>
          </cell>
        </row>
        <row r="10780">
          <cell r="H10780" t="str">
            <v>NotSelf</v>
          </cell>
        </row>
        <row r="10781">
          <cell r="H10781" t="str">
            <v>NotSelf</v>
          </cell>
        </row>
        <row r="10782">
          <cell r="H10782" t="str">
            <v>NotSelf</v>
          </cell>
        </row>
        <row r="10783">
          <cell r="H10783" t="str">
            <v>NotSelf</v>
          </cell>
        </row>
        <row r="10784">
          <cell r="H10784" t="str">
            <v>NotSelf</v>
          </cell>
        </row>
        <row r="10785">
          <cell r="H10785" t="str">
            <v>NotSelf</v>
          </cell>
        </row>
        <row r="10786">
          <cell r="H10786" t="str">
            <v>NotSelf</v>
          </cell>
        </row>
        <row r="10787">
          <cell r="H10787" t="str">
            <v>NotSelf</v>
          </cell>
        </row>
        <row r="10788">
          <cell r="H10788" t="str">
            <v>NotSelf</v>
          </cell>
        </row>
        <row r="10789">
          <cell r="H10789" t="str">
            <v>NotSelf</v>
          </cell>
        </row>
        <row r="10790">
          <cell r="H10790" t="str">
            <v>NotSelf</v>
          </cell>
        </row>
        <row r="10791">
          <cell r="H10791" t="str">
            <v>NotSelf</v>
          </cell>
        </row>
        <row r="10792">
          <cell r="H10792" t="str">
            <v>NotSelf</v>
          </cell>
        </row>
        <row r="10793">
          <cell r="H10793" t="str">
            <v>NotSelf</v>
          </cell>
        </row>
        <row r="10794">
          <cell r="H10794" t="str">
            <v>NotSelf</v>
          </cell>
        </row>
        <row r="10795">
          <cell r="H10795" t="str">
            <v>NotSelf</v>
          </cell>
        </row>
        <row r="10796">
          <cell r="H10796" t="str">
            <v>NotSelf</v>
          </cell>
        </row>
        <row r="10797">
          <cell r="H10797" t="str">
            <v>NotSelf</v>
          </cell>
        </row>
        <row r="10798">
          <cell r="H10798" t="str">
            <v>NotSelf</v>
          </cell>
        </row>
        <row r="10799">
          <cell r="H10799" t="str">
            <v>NotSelf</v>
          </cell>
        </row>
        <row r="10800">
          <cell r="H10800" t="str">
            <v>NotSelf</v>
          </cell>
        </row>
        <row r="10801">
          <cell r="H10801" t="str">
            <v>NotSelf</v>
          </cell>
        </row>
        <row r="10802">
          <cell r="H10802" t="str">
            <v>NotSelf</v>
          </cell>
        </row>
        <row r="10803">
          <cell r="H10803" t="str">
            <v>NotSelf</v>
          </cell>
        </row>
        <row r="10804">
          <cell r="H10804" t="str">
            <v>NotSelf</v>
          </cell>
        </row>
        <row r="10805">
          <cell r="H10805" t="str">
            <v>NotSelf</v>
          </cell>
        </row>
        <row r="10806">
          <cell r="H10806" t="str">
            <v>NotSelf</v>
          </cell>
        </row>
        <row r="10807">
          <cell r="H10807" t="str">
            <v>NotSelf</v>
          </cell>
        </row>
        <row r="10808">
          <cell r="H10808" t="str">
            <v>NotSelf</v>
          </cell>
        </row>
        <row r="10809">
          <cell r="H10809" t="str">
            <v>NotSelf</v>
          </cell>
        </row>
        <row r="10810">
          <cell r="H10810" t="str">
            <v>NotSelf</v>
          </cell>
        </row>
        <row r="10811">
          <cell r="H10811" t="str">
            <v>NotSelf</v>
          </cell>
        </row>
        <row r="10812">
          <cell r="H10812" t="str">
            <v>NotSelf</v>
          </cell>
        </row>
        <row r="10813">
          <cell r="H10813" t="str">
            <v>NotSelf</v>
          </cell>
        </row>
        <row r="10814">
          <cell r="H10814" t="str">
            <v>NotSelf</v>
          </cell>
        </row>
        <row r="10815">
          <cell r="H10815" t="str">
            <v>NotSelf</v>
          </cell>
        </row>
        <row r="10816">
          <cell r="H10816" t="str">
            <v>NotSelf</v>
          </cell>
        </row>
        <row r="10817">
          <cell r="H10817" t="str">
            <v>NotSelf</v>
          </cell>
        </row>
        <row r="10818">
          <cell r="H10818" t="str">
            <v>NotSelf</v>
          </cell>
        </row>
        <row r="10819">
          <cell r="H10819" t="str">
            <v>NotSelf</v>
          </cell>
        </row>
        <row r="10820">
          <cell r="H10820" t="str">
            <v>NotSelf</v>
          </cell>
        </row>
        <row r="10821">
          <cell r="H10821" t="str">
            <v>NotSelf</v>
          </cell>
        </row>
        <row r="10822">
          <cell r="H10822" t="str">
            <v>NotSelf</v>
          </cell>
        </row>
        <row r="10823">
          <cell r="H10823" t="str">
            <v>NotSelf</v>
          </cell>
        </row>
        <row r="10824">
          <cell r="H10824" t="str">
            <v>NotSelf</v>
          </cell>
        </row>
        <row r="10825">
          <cell r="H10825" t="str">
            <v>NotSelf</v>
          </cell>
        </row>
        <row r="10826">
          <cell r="H10826" t="str">
            <v>NotSelf</v>
          </cell>
        </row>
        <row r="10827">
          <cell r="H10827" t="str">
            <v>NotSelf</v>
          </cell>
        </row>
        <row r="10828">
          <cell r="H10828" t="str">
            <v>NotSelf</v>
          </cell>
        </row>
        <row r="10829">
          <cell r="H10829" t="str">
            <v>NotSelf</v>
          </cell>
        </row>
        <row r="10830">
          <cell r="H10830" t="str">
            <v>NotSelf</v>
          </cell>
        </row>
        <row r="10831">
          <cell r="H10831" t="str">
            <v>NotSelf</v>
          </cell>
        </row>
        <row r="10832">
          <cell r="H10832" t="str">
            <v>NotSelf</v>
          </cell>
        </row>
        <row r="10833">
          <cell r="H10833" t="str">
            <v>NotSelf</v>
          </cell>
        </row>
        <row r="10834">
          <cell r="H10834" t="str">
            <v>NotSelf</v>
          </cell>
        </row>
        <row r="10835">
          <cell r="H10835" t="str">
            <v>NotSelf</v>
          </cell>
        </row>
        <row r="10836">
          <cell r="H10836" t="str">
            <v>NotSelf</v>
          </cell>
        </row>
        <row r="10837">
          <cell r="H10837" t="str">
            <v>NotSelf</v>
          </cell>
        </row>
        <row r="10838">
          <cell r="H10838" t="str">
            <v>NotSelf</v>
          </cell>
        </row>
        <row r="10839">
          <cell r="H10839" t="str">
            <v>NotSelf</v>
          </cell>
        </row>
        <row r="10840">
          <cell r="H10840" t="str">
            <v>NotSelf</v>
          </cell>
        </row>
        <row r="10841">
          <cell r="H10841" t="str">
            <v>NotSelf</v>
          </cell>
        </row>
        <row r="10842">
          <cell r="H10842" t="str">
            <v>NotSelf</v>
          </cell>
        </row>
        <row r="10843">
          <cell r="H10843" t="str">
            <v>NotSelf</v>
          </cell>
        </row>
        <row r="10844">
          <cell r="H10844" t="str">
            <v>NotSelf</v>
          </cell>
        </row>
        <row r="10845">
          <cell r="H10845" t="str">
            <v>NotSelf</v>
          </cell>
        </row>
        <row r="10846">
          <cell r="H10846" t="str">
            <v>NotSelf</v>
          </cell>
        </row>
        <row r="10847">
          <cell r="H10847" t="str">
            <v>NotSelf</v>
          </cell>
        </row>
        <row r="10848">
          <cell r="H10848" t="str">
            <v>NotSelf</v>
          </cell>
        </row>
        <row r="10849">
          <cell r="H10849" t="str">
            <v>NotSelf</v>
          </cell>
        </row>
        <row r="10850">
          <cell r="H10850" t="str">
            <v>NotSelf</v>
          </cell>
        </row>
        <row r="10851">
          <cell r="H10851" t="str">
            <v>NotSelf</v>
          </cell>
        </row>
        <row r="10852">
          <cell r="H10852" t="str">
            <v>NotSelf</v>
          </cell>
        </row>
        <row r="10853">
          <cell r="H10853" t="str">
            <v>NotSelf</v>
          </cell>
        </row>
        <row r="10854">
          <cell r="H10854" t="str">
            <v>NotSelf</v>
          </cell>
        </row>
        <row r="10855">
          <cell r="H10855" t="str">
            <v>NotSelf</v>
          </cell>
        </row>
        <row r="10856">
          <cell r="H10856" t="str">
            <v>NotSelf</v>
          </cell>
        </row>
        <row r="10857">
          <cell r="H10857" t="str">
            <v>NotSelf</v>
          </cell>
        </row>
        <row r="10858">
          <cell r="H10858" t="str">
            <v>NotSelf</v>
          </cell>
        </row>
        <row r="10859">
          <cell r="H10859" t="str">
            <v>NotSelf</v>
          </cell>
        </row>
        <row r="10860">
          <cell r="H10860" t="str">
            <v>NotSelf</v>
          </cell>
        </row>
        <row r="10861">
          <cell r="H10861" t="str">
            <v>NotSelf</v>
          </cell>
        </row>
        <row r="10862">
          <cell r="H10862" t="str">
            <v>NotSelf</v>
          </cell>
        </row>
        <row r="10863">
          <cell r="H10863" t="str">
            <v>NotSelf</v>
          </cell>
        </row>
        <row r="10864">
          <cell r="H10864" t="str">
            <v>NotSelf</v>
          </cell>
        </row>
        <row r="10865">
          <cell r="H10865" t="str">
            <v>NotSelf</v>
          </cell>
        </row>
        <row r="10866">
          <cell r="H10866" t="str">
            <v>NotSelf</v>
          </cell>
        </row>
        <row r="10867">
          <cell r="H10867" t="str">
            <v>NotSelf</v>
          </cell>
        </row>
        <row r="10868">
          <cell r="H10868" t="str">
            <v>NotSelf</v>
          </cell>
        </row>
        <row r="10869">
          <cell r="H10869" t="str">
            <v>NotSelf</v>
          </cell>
        </row>
        <row r="10870">
          <cell r="H10870" t="str">
            <v>NotSelf</v>
          </cell>
        </row>
        <row r="10871">
          <cell r="H10871" t="str">
            <v>NotSelf</v>
          </cell>
        </row>
        <row r="10872">
          <cell r="H10872" t="str">
            <v>NotSelf</v>
          </cell>
        </row>
        <row r="10873">
          <cell r="H10873" t="str">
            <v>NotSelf</v>
          </cell>
        </row>
        <row r="10874">
          <cell r="H10874" t="str">
            <v>NotSelf</v>
          </cell>
        </row>
        <row r="10875">
          <cell r="H10875" t="str">
            <v>NotSelf</v>
          </cell>
        </row>
        <row r="10876">
          <cell r="H10876" t="str">
            <v>NotSelf</v>
          </cell>
        </row>
        <row r="10877">
          <cell r="H10877" t="str">
            <v>NotSelf</v>
          </cell>
        </row>
        <row r="10878">
          <cell r="H10878" t="str">
            <v>NotSelf</v>
          </cell>
        </row>
        <row r="10879">
          <cell r="H10879" t="str">
            <v>NotSelf</v>
          </cell>
        </row>
        <row r="10880">
          <cell r="H10880" t="str">
            <v>NotSelf</v>
          </cell>
        </row>
        <row r="10881">
          <cell r="H10881" t="str">
            <v>NotSelf</v>
          </cell>
        </row>
        <row r="10882">
          <cell r="H10882" t="str">
            <v>NotSelf</v>
          </cell>
        </row>
        <row r="10883">
          <cell r="H10883" t="str">
            <v>NotSelf</v>
          </cell>
        </row>
        <row r="10884">
          <cell r="H10884" t="str">
            <v>NotSelf</v>
          </cell>
        </row>
        <row r="10885">
          <cell r="H10885" t="str">
            <v>NotSelf</v>
          </cell>
        </row>
        <row r="10886">
          <cell r="H10886" t="str">
            <v>NotSelf</v>
          </cell>
        </row>
        <row r="10887">
          <cell r="H10887" t="str">
            <v>NotSelf</v>
          </cell>
        </row>
        <row r="10888">
          <cell r="H10888" t="str">
            <v>NotSelf</v>
          </cell>
        </row>
        <row r="10889">
          <cell r="H10889" t="str">
            <v>NotSelf</v>
          </cell>
        </row>
        <row r="10890">
          <cell r="H10890" t="str">
            <v>NotSelf</v>
          </cell>
        </row>
        <row r="10891">
          <cell r="H10891" t="str">
            <v>NotSelf</v>
          </cell>
        </row>
        <row r="10892">
          <cell r="H10892" t="str">
            <v>NotSelf</v>
          </cell>
        </row>
        <row r="10893">
          <cell r="H10893" t="str">
            <v>NotSelf</v>
          </cell>
        </row>
        <row r="10894">
          <cell r="H10894" t="str">
            <v>NotSelf</v>
          </cell>
        </row>
        <row r="10895">
          <cell r="H10895" t="str">
            <v>NotSelf</v>
          </cell>
        </row>
        <row r="10896">
          <cell r="H10896" t="str">
            <v>NotSelf</v>
          </cell>
        </row>
        <row r="10897">
          <cell r="H10897" t="str">
            <v>NotSelf</v>
          </cell>
        </row>
        <row r="10898">
          <cell r="H10898" t="str">
            <v>NotSelf</v>
          </cell>
        </row>
        <row r="10899">
          <cell r="H10899" t="str">
            <v>NotSelf</v>
          </cell>
        </row>
        <row r="10900">
          <cell r="H10900" t="str">
            <v>NotSelf</v>
          </cell>
        </row>
        <row r="10901">
          <cell r="H10901" t="str">
            <v>NotSelf</v>
          </cell>
        </row>
        <row r="10902">
          <cell r="H10902" t="str">
            <v>NotSelf</v>
          </cell>
        </row>
        <row r="10903">
          <cell r="H10903" t="str">
            <v>NotSelf</v>
          </cell>
        </row>
        <row r="10904">
          <cell r="H10904" t="str">
            <v>NotSelf</v>
          </cell>
        </row>
        <row r="10905">
          <cell r="H10905" t="str">
            <v>NotSelf</v>
          </cell>
        </row>
        <row r="10906">
          <cell r="H10906" t="str">
            <v>NotSelf</v>
          </cell>
        </row>
        <row r="10907">
          <cell r="H10907" t="str">
            <v>NotSelf</v>
          </cell>
        </row>
        <row r="10908">
          <cell r="H10908" t="str">
            <v>NotSelf</v>
          </cell>
        </row>
        <row r="10909">
          <cell r="H10909" t="str">
            <v>NotSelf</v>
          </cell>
        </row>
        <row r="10910">
          <cell r="H10910" t="str">
            <v>NotSelf</v>
          </cell>
        </row>
        <row r="10911">
          <cell r="H10911" t="str">
            <v>NotSelf</v>
          </cell>
        </row>
        <row r="10912">
          <cell r="H10912" t="str">
            <v>NotSelf</v>
          </cell>
        </row>
        <row r="10913">
          <cell r="H10913" t="str">
            <v>NotSelf</v>
          </cell>
        </row>
        <row r="10914">
          <cell r="H10914" t="str">
            <v>NotSelf</v>
          </cell>
        </row>
        <row r="10915">
          <cell r="H10915" t="str">
            <v>NotSelf</v>
          </cell>
        </row>
        <row r="10916">
          <cell r="H10916" t="str">
            <v>NotSelf</v>
          </cell>
        </row>
        <row r="10917">
          <cell r="H10917" t="str">
            <v>NotSelf</v>
          </cell>
        </row>
        <row r="10918">
          <cell r="H10918" t="str">
            <v>NotSelf</v>
          </cell>
        </row>
        <row r="10919">
          <cell r="H10919" t="str">
            <v>NotSelf</v>
          </cell>
        </row>
        <row r="10920">
          <cell r="H10920" t="str">
            <v>NotSelf</v>
          </cell>
        </row>
        <row r="10921">
          <cell r="H10921" t="str">
            <v>NotSelf</v>
          </cell>
        </row>
        <row r="10922">
          <cell r="H10922" t="str">
            <v>NotSelf</v>
          </cell>
        </row>
        <row r="10923">
          <cell r="H10923" t="str">
            <v>NotSelf</v>
          </cell>
        </row>
        <row r="10924">
          <cell r="H10924" t="str">
            <v>NotSelf</v>
          </cell>
        </row>
        <row r="10925">
          <cell r="H10925" t="str">
            <v>NotSelf</v>
          </cell>
        </row>
        <row r="10926">
          <cell r="H10926" t="str">
            <v>NotSelf</v>
          </cell>
        </row>
        <row r="10927">
          <cell r="H10927" t="str">
            <v>NotSelf</v>
          </cell>
        </row>
        <row r="10928">
          <cell r="H10928" t="str">
            <v>NotSelf</v>
          </cell>
        </row>
        <row r="10929">
          <cell r="H10929" t="str">
            <v>NotSelf</v>
          </cell>
        </row>
        <row r="10930">
          <cell r="H10930" t="str">
            <v>NotSelf</v>
          </cell>
        </row>
        <row r="10931">
          <cell r="H10931" t="str">
            <v>NotSelf</v>
          </cell>
        </row>
        <row r="10932">
          <cell r="H10932" t="str">
            <v>NotSelf</v>
          </cell>
        </row>
        <row r="10933">
          <cell r="H10933" t="str">
            <v>NotSelf</v>
          </cell>
        </row>
        <row r="10934">
          <cell r="H10934" t="str">
            <v>NotSelf</v>
          </cell>
        </row>
        <row r="10935">
          <cell r="H10935" t="str">
            <v>NotSelf</v>
          </cell>
        </row>
        <row r="10936">
          <cell r="H10936" t="str">
            <v>NotSelf</v>
          </cell>
        </row>
        <row r="10937">
          <cell r="H10937" t="str">
            <v>NotSelf</v>
          </cell>
        </row>
        <row r="10938">
          <cell r="H10938" t="str">
            <v>NotSelf</v>
          </cell>
        </row>
        <row r="10939">
          <cell r="H10939" t="str">
            <v>NotSelf</v>
          </cell>
        </row>
        <row r="10940">
          <cell r="H10940" t="str">
            <v>NotSelf</v>
          </cell>
        </row>
        <row r="10941">
          <cell r="H10941" t="str">
            <v>NotSelf</v>
          </cell>
        </row>
        <row r="10942">
          <cell r="H10942" t="str">
            <v>NotSelf</v>
          </cell>
        </row>
        <row r="10943">
          <cell r="H10943" t="str">
            <v>NotSelf</v>
          </cell>
        </row>
        <row r="10944">
          <cell r="H10944" t="str">
            <v>NotSelf</v>
          </cell>
        </row>
        <row r="10945">
          <cell r="H10945" t="str">
            <v>NotSelf</v>
          </cell>
        </row>
        <row r="10946">
          <cell r="H10946" t="str">
            <v>NotSelf</v>
          </cell>
        </row>
        <row r="10947">
          <cell r="H10947" t="str">
            <v>NotSelf</v>
          </cell>
        </row>
        <row r="10948">
          <cell r="H10948" t="str">
            <v>NotSelf</v>
          </cell>
        </row>
        <row r="10949">
          <cell r="H10949" t="str">
            <v>NotSelf</v>
          </cell>
        </row>
        <row r="10950">
          <cell r="H10950" t="str">
            <v>NotSelf</v>
          </cell>
        </row>
        <row r="10951">
          <cell r="H10951" t="str">
            <v>NotSelf</v>
          </cell>
        </row>
        <row r="10952">
          <cell r="H10952" t="str">
            <v>NotSelf</v>
          </cell>
        </row>
        <row r="10953">
          <cell r="H10953" t="str">
            <v>NotSelf</v>
          </cell>
        </row>
        <row r="10954">
          <cell r="H10954" t="str">
            <v>NotSelf</v>
          </cell>
        </row>
        <row r="10955">
          <cell r="H10955" t="str">
            <v>NotSelf</v>
          </cell>
        </row>
        <row r="10956">
          <cell r="H10956" t="str">
            <v>NotSelf</v>
          </cell>
        </row>
        <row r="10957">
          <cell r="H10957" t="str">
            <v>NotSelf</v>
          </cell>
        </row>
        <row r="10958">
          <cell r="H10958" t="str">
            <v>NotSelf</v>
          </cell>
        </row>
        <row r="10959">
          <cell r="H10959" t="str">
            <v>NotSelf</v>
          </cell>
        </row>
        <row r="10960">
          <cell r="H10960" t="str">
            <v>NotSelf</v>
          </cell>
        </row>
        <row r="10961">
          <cell r="H10961" t="str">
            <v>NotSelf</v>
          </cell>
        </row>
        <row r="10962">
          <cell r="H10962" t="str">
            <v>NotSelf</v>
          </cell>
        </row>
        <row r="10963">
          <cell r="H10963" t="str">
            <v>NotSelf</v>
          </cell>
        </row>
        <row r="10964">
          <cell r="H10964" t="str">
            <v>NotSelf</v>
          </cell>
        </row>
        <row r="10965">
          <cell r="H10965" t="str">
            <v>NotSelf</v>
          </cell>
        </row>
        <row r="10966">
          <cell r="H10966" t="str">
            <v>NotSelf</v>
          </cell>
        </row>
        <row r="10967">
          <cell r="H10967" t="str">
            <v>NotSelf</v>
          </cell>
        </row>
        <row r="10968">
          <cell r="H10968" t="str">
            <v>NotSelf</v>
          </cell>
        </row>
        <row r="10969">
          <cell r="H10969" t="str">
            <v>NotSelf</v>
          </cell>
        </row>
        <row r="10970">
          <cell r="H10970" t="str">
            <v>NotSelf</v>
          </cell>
        </row>
        <row r="10971">
          <cell r="H10971" t="str">
            <v>NotSelf</v>
          </cell>
        </row>
        <row r="10972">
          <cell r="H10972" t="str">
            <v>NotSelf</v>
          </cell>
        </row>
        <row r="10973">
          <cell r="H10973" t="str">
            <v>NotSelf</v>
          </cell>
        </row>
        <row r="10974">
          <cell r="H10974" t="str">
            <v>NotSelf</v>
          </cell>
        </row>
        <row r="10975">
          <cell r="H10975" t="str">
            <v>NotSelf</v>
          </cell>
        </row>
        <row r="10976">
          <cell r="H10976" t="str">
            <v>NotSelf</v>
          </cell>
        </row>
        <row r="10977">
          <cell r="H10977" t="str">
            <v>NotSelf</v>
          </cell>
        </row>
        <row r="10978">
          <cell r="H10978" t="str">
            <v>NotSelf</v>
          </cell>
        </row>
        <row r="10979">
          <cell r="H10979" t="str">
            <v>NotSelf</v>
          </cell>
        </row>
        <row r="10980">
          <cell r="H10980" t="str">
            <v>NotSelf</v>
          </cell>
        </row>
        <row r="10981">
          <cell r="H10981" t="str">
            <v>NotSelf</v>
          </cell>
        </row>
        <row r="10982">
          <cell r="H10982" t="str">
            <v>NotSelf</v>
          </cell>
        </row>
        <row r="10983">
          <cell r="H10983" t="str">
            <v>NotSelf</v>
          </cell>
        </row>
        <row r="10984">
          <cell r="H10984" t="str">
            <v>NotSelf</v>
          </cell>
        </row>
        <row r="10985">
          <cell r="H10985" t="str">
            <v>NotSelf</v>
          </cell>
        </row>
        <row r="10986">
          <cell r="H10986" t="str">
            <v>NotSelf</v>
          </cell>
        </row>
        <row r="10987">
          <cell r="H10987" t="str">
            <v>NotSelf</v>
          </cell>
        </row>
        <row r="10988">
          <cell r="H10988" t="str">
            <v>NotSelf</v>
          </cell>
        </row>
        <row r="10989">
          <cell r="H10989" t="str">
            <v>NotSelf</v>
          </cell>
        </row>
        <row r="10990">
          <cell r="H10990" t="str">
            <v>NotSelf</v>
          </cell>
        </row>
        <row r="10991">
          <cell r="H10991" t="str">
            <v>NotSelf</v>
          </cell>
        </row>
        <row r="10992">
          <cell r="H10992" t="str">
            <v>NotSelf</v>
          </cell>
        </row>
        <row r="10993">
          <cell r="H10993" t="str">
            <v>NotSelf</v>
          </cell>
        </row>
        <row r="10994">
          <cell r="H10994" t="str">
            <v>NotSelf</v>
          </cell>
        </row>
        <row r="10995">
          <cell r="H10995" t="str">
            <v>NotSelf</v>
          </cell>
        </row>
        <row r="10996">
          <cell r="H10996" t="str">
            <v>NotSelf</v>
          </cell>
        </row>
        <row r="10997">
          <cell r="H10997" t="str">
            <v>NotSelf</v>
          </cell>
        </row>
        <row r="10998">
          <cell r="H10998" t="str">
            <v>NotSelf</v>
          </cell>
        </row>
        <row r="10999">
          <cell r="H10999" t="str">
            <v>NotSelf</v>
          </cell>
        </row>
        <row r="11000">
          <cell r="H11000" t="str">
            <v>NotSelf</v>
          </cell>
        </row>
        <row r="11001">
          <cell r="H11001" t="str">
            <v>NotSelf</v>
          </cell>
        </row>
        <row r="11002">
          <cell r="H11002" t="str">
            <v>NotSelf</v>
          </cell>
        </row>
        <row r="11003">
          <cell r="H11003" t="str">
            <v>NotSelf</v>
          </cell>
        </row>
        <row r="11004">
          <cell r="H11004" t="str">
            <v>NotSelf</v>
          </cell>
        </row>
        <row r="11005">
          <cell r="H11005" t="str">
            <v>NotSelf</v>
          </cell>
        </row>
        <row r="11006">
          <cell r="H11006" t="str">
            <v>NotSelf</v>
          </cell>
        </row>
        <row r="11007">
          <cell r="H11007" t="str">
            <v>NotSelf</v>
          </cell>
        </row>
        <row r="11008">
          <cell r="H11008" t="str">
            <v>NotSelf</v>
          </cell>
        </row>
        <row r="11009">
          <cell r="H11009" t="str">
            <v>NotSelf</v>
          </cell>
        </row>
        <row r="11010">
          <cell r="H11010" t="str">
            <v>NotSelf</v>
          </cell>
        </row>
        <row r="11011">
          <cell r="H11011" t="str">
            <v>NotSelf</v>
          </cell>
        </row>
        <row r="11012">
          <cell r="H11012" t="str">
            <v>NotSelf</v>
          </cell>
        </row>
        <row r="11013">
          <cell r="H11013" t="str">
            <v>NotSelf</v>
          </cell>
        </row>
        <row r="11014">
          <cell r="H11014" t="str">
            <v>NotSelf</v>
          </cell>
        </row>
        <row r="11015">
          <cell r="H11015" t="str">
            <v>NotSelf</v>
          </cell>
        </row>
        <row r="11016">
          <cell r="H11016" t="str">
            <v>NotSelf</v>
          </cell>
        </row>
        <row r="11017">
          <cell r="H11017" t="str">
            <v>NotSelf</v>
          </cell>
        </row>
        <row r="11018">
          <cell r="H11018" t="str">
            <v>NotSelf</v>
          </cell>
        </row>
        <row r="11019">
          <cell r="H11019" t="str">
            <v>NotSelf</v>
          </cell>
        </row>
        <row r="11020">
          <cell r="H11020" t="str">
            <v>NotSelf</v>
          </cell>
        </row>
        <row r="11021">
          <cell r="H11021" t="str">
            <v>NotSelf</v>
          </cell>
        </row>
        <row r="11022">
          <cell r="H11022" t="str">
            <v>NotSelf</v>
          </cell>
        </row>
        <row r="11023">
          <cell r="H11023" t="str">
            <v>NotSelf</v>
          </cell>
        </row>
        <row r="11024">
          <cell r="H11024" t="str">
            <v>NotSelf</v>
          </cell>
        </row>
        <row r="11025">
          <cell r="H11025" t="str">
            <v>NotSelf</v>
          </cell>
        </row>
        <row r="11026">
          <cell r="H11026" t="str">
            <v>NotSelf</v>
          </cell>
        </row>
        <row r="11027">
          <cell r="H11027" t="str">
            <v>NotSelf</v>
          </cell>
        </row>
        <row r="11028">
          <cell r="H11028" t="str">
            <v>NotSelf</v>
          </cell>
        </row>
        <row r="11029">
          <cell r="H11029" t="str">
            <v>NotSelf</v>
          </cell>
        </row>
        <row r="11030">
          <cell r="H11030" t="str">
            <v>NotSelf</v>
          </cell>
        </row>
        <row r="11031">
          <cell r="H11031" t="str">
            <v>NotSelf</v>
          </cell>
        </row>
        <row r="11032">
          <cell r="H11032" t="str">
            <v>NotSelf</v>
          </cell>
        </row>
        <row r="11033">
          <cell r="H11033" t="str">
            <v>NotSelf</v>
          </cell>
        </row>
        <row r="11034">
          <cell r="H11034" t="str">
            <v>NotSelf</v>
          </cell>
        </row>
        <row r="11035">
          <cell r="H11035" t="str">
            <v>NotSelf</v>
          </cell>
        </row>
        <row r="11036">
          <cell r="H11036" t="str">
            <v>NotSelf</v>
          </cell>
        </row>
        <row r="11037">
          <cell r="H11037" t="str">
            <v>NotSelf</v>
          </cell>
        </row>
        <row r="11038">
          <cell r="H11038" t="str">
            <v>NotSelf</v>
          </cell>
        </row>
        <row r="11039">
          <cell r="H11039" t="str">
            <v>NotSelf</v>
          </cell>
        </row>
        <row r="11040">
          <cell r="H11040" t="str">
            <v>NotSelf</v>
          </cell>
        </row>
        <row r="11041">
          <cell r="H11041" t="str">
            <v>NotSelf</v>
          </cell>
        </row>
        <row r="11042">
          <cell r="H11042" t="str">
            <v>NotSelf</v>
          </cell>
        </row>
        <row r="11043">
          <cell r="H11043" t="str">
            <v>NotSelf</v>
          </cell>
        </row>
        <row r="11044">
          <cell r="H11044" t="str">
            <v>NotSelf</v>
          </cell>
        </row>
        <row r="11045">
          <cell r="H11045" t="str">
            <v>NotSelf</v>
          </cell>
        </row>
        <row r="11046">
          <cell r="H11046" t="str">
            <v>NotSelf</v>
          </cell>
        </row>
        <row r="11047">
          <cell r="H11047" t="str">
            <v>NotSelf</v>
          </cell>
        </row>
        <row r="11048">
          <cell r="H11048" t="str">
            <v>NotSelf</v>
          </cell>
        </row>
        <row r="11049">
          <cell r="H11049" t="str">
            <v>NotSelf</v>
          </cell>
        </row>
        <row r="11050">
          <cell r="H11050" t="str">
            <v>NotSelf</v>
          </cell>
        </row>
        <row r="11051">
          <cell r="H11051" t="str">
            <v>NotSelf</v>
          </cell>
        </row>
        <row r="11052">
          <cell r="H11052" t="str">
            <v>NotSelf</v>
          </cell>
        </row>
        <row r="11053">
          <cell r="H11053" t="str">
            <v>NotSelf</v>
          </cell>
        </row>
        <row r="11054">
          <cell r="H11054" t="str">
            <v>NotSelf</v>
          </cell>
        </row>
        <row r="11055">
          <cell r="H11055" t="str">
            <v>NotSelf</v>
          </cell>
        </row>
        <row r="11056">
          <cell r="H11056" t="str">
            <v>NotSelf</v>
          </cell>
        </row>
        <row r="11057">
          <cell r="H11057" t="str">
            <v>NotSelf</v>
          </cell>
        </row>
        <row r="11058">
          <cell r="H11058" t="str">
            <v>NotSelf</v>
          </cell>
        </row>
        <row r="11059">
          <cell r="H11059" t="str">
            <v>NotSelf</v>
          </cell>
        </row>
        <row r="11060">
          <cell r="H11060" t="str">
            <v>NotSelf</v>
          </cell>
        </row>
        <row r="11061">
          <cell r="H11061" t="str">
            <v>NotSelf</v>
          </cell>
        </row>
        <row r="11062">
          <cell r="H11062" t="str">
            <v>NotSelf</v>
          </cell>
        </row>
        <row r="11063">
          <cell r="H11063" t="str">
            <v>NotSelf</v>
          </cell>
        </row>
        <row r="11064">
          <cell r="H11064" t="str">
            <v>NotSelf</v>
          </cell>
        </row>
        <row r="11065">
          <cell r="H11065" t="str">
            <v>NotSelf</v>
          </cell>
        </row>
        <row r="11066">
          <cell r="H11066" t="str">
            <v>NotSelf</v>
          </cell>
        </row>
        <row r="11067">
          <cell r="H11067" t="str">
            <v>NotSelf</v>
          </cell>
        </row>
        <row r="11068">
          <cell r="H11068" t="str">
            <v>NotSelf</v>
          </cell>
        </row>
        <row r="11069">
          <cell r="H11069" t="str">
            <v>NotSelf</v>
          </cell>
        </row>
        <row r="11070">
          <cell r="H11070" t="str">
            <v>NotSelf</v>
          </cell>
        </row>
        <row r="11071">
          <cell r="H11071" t="str">
            <v>NotSelf</v>
          </cell>
        </row>
        <row r="11072">
          <cell r="H11072" t="str">
            <v>NotSelf</v>
          </cell>
        </row>
        <row r="11073">
          <cell r="H11073" t="str">
            <v>NotSelf</v>
          </cell>
        </row>
        <row r="11074">
          <cell r="H11074" t="str">
            <v>NotSelf</v>
          </cell>
        </row>
        <row r="11075">
          <cell r="H11075" t="str">
            <v>NotSelf</v>
          </cell>
        </row>
        <row r="11076">
          <cell r="H11076" t="str">
            <v>NotSelf</v>
          </cell>
        </row>
        <row r="11077">
          <cell r="H11077" t="str">
            <v>NotSelf</v>
          </cell>
        </row>
        <row r="11078">
          <cell r="H11078" t="str">
            <v>NotSelf</v>
          </cell>
        </row>
        <row r="11079">
          <cell r="H11079" t="str">
            <v>NotSelf</v>
          </cell>
        </row>
        <row r="11080">
          <cell r="H11080" t="str">
            <v>NotSelf</v>
          </cell>
        </row>
        <row r="11081">
          <cell r="H11081" t="str">
            <v>NotSelf</v>
          </cell>
        </row>
        <row r="11082">
          <cell r="H11082" t="str">
            <v>NotSelf</v>
          </cell>
        </row>
        <row r="11083">
          <cell r="H11083" t="str">
            <v>NotSelf</v>
          </cell>
        </row>
        <row r="11084">
          <cell r="H11084" t="str">
            <v>NotSelf</v>
          </cell>
        </row>
        <row r="11085">
          <cell r="H11085" t="str">
            <v>NotSelf</v>
          </cell>
        </row>
        <row r="11086">
          <cell r="H11086" t="str">
            <v>NotSelf</v>
          </cell>
        </row>
        <row r="11087">
          <cell r="H11087" t="str">
            <v>NotSelf</v>
          </cell>
        </row>
        <row r="11088">
          <cell r="H11088" t="str">
            <v>NotSelf</v>
          </cell>
        </row>
        <row r="11089">
          <cell r="H11089" t="str">
            <v>NotSelf</v>
          </cell>
        </row>
        <row r="11090">
          <cell r="H11090" t="str">
            <v>NotSelf</v>
          </cell>
        </row>
        <row r="11091">
          <cell r="H11091" t="str">
            <v>NotSelf</v>
          </cell>
        </row>
        <row r="11092">
          <cell r="H11092" t="str">
            <v>NotSelf</v>
          </cell>
        </row>
        <row r="11093">
          <cell r="H11093" t="str">
            <v>NotSelf</v>
          </cell>
        </row>
        <row r="11094">
          <cell r="H11094" t="str">
            <v>NotSelf</v>
          </cell>
        </row>
        <row r="11095">
          <cell r="H11095" t="str">
            <v>NotSelf</v>
          </cell>
        </row>
        <row r="11096">
          <cell r="H11096" t="str">
            <v>NotSelf</v>
          </cell>
        </row>
        <row r="11097">
          <cell r="H11097" t="str">
            <v>NotSelf</v>
          </cell>
        </row>
        <row r="11098">
          <cell r="H11098" t="str">
            <v>NotSelf</v>
          </cell>
        </row>
        <row r="11099">
          <cell r="H11099" t="str">
            <v>NotSelf</v>
          </cell>
        </row>
        <row r="11100">
          <cell r="H11100" t="str">
            <v>NotSelf</v>
          </cell>
        </row>
        <row r="11101">
          <cell r="H11101" t="str">
            <v>NotSelf</v>
          </cell>
        </row>
        <row r="11102">
          <cell r="H11102" t="str">
            <v>NotSelf</v>
          </cell>
        </row>
        <row r="11103">
          <cell r="H11103" t="str">
            <v>NotSelf</v>
          </cell>
        </row>
        <row r="11104">
          <cell r="H11104" t="str">
            <v>NotSelf</v>
          </cell>
        </row>
        <row r="11105">
          <cell r="H11105" t="str">
            <v>NotSelf</v>
          </cell>
        </row>
        <row r="11106">
          <cell r="H11106" t="str">
            <v>NotSelf</v>
          </cell>
        </row>
        <row r="11107">
          <cell r="H11107" t="str">
            <v>NotSelf</v>
          </cell>
        </row>
        <row r="11108">
          <cell r="H11108" t="str">
            <v>NotSelf</v>
          </cell>
        </row>
        <row r="11109">
          <cell r="H11109" t="str">
            <v>NotSelf</v>
          </cell>
        </row>
        <row r="11110">
          <cell r="H11110" t="str">
            <v>NotSelf</v>
          </cell>
        </row>
        <row r="11111">
          <cell r="H11111" t="str">
            <v>NotSelf</v>
          </cell>
        </row>
        <row r="11112">
          <cell r="H11112" t="str">
            <v>NotSelf</v>
          </cell>
        </row>
        <row r="11113">
          <cell r="H11113" t="str">
            <v>NotSelf</v>
          </cell>
        </row>
        <row r="11114">
          <cell r="H11114" t="str">
            <v>NotSelf</v>
          </cell>
        </row>
        <row r="11115">
          <cell r="H11115" t="str">
            <v>NotSelf</v>
          </cell>
        </row>
        <row r="11116">
          <cell r="H11116" t="str">
            <v>NotSelf</v>
          </cell>
        </row>
        <row r="11117">
          <cell r="H11117" t="str">
            <v>NotSelf</v>
          </cell>
        </row>
        <row r="11118">
          <cell r="H11118" t="str">
            <v>NotSelf</v>
          </cell>
        </row>
        <row r="11119">
          <cell r="H11119" t="str">
            <v>NotSelf</v>
          </cell>
        </row>
        <row r="11120">
          <cell r="H11120" t="str">
            <v>NotSelf</v>
          </cell>
        </row>
        <row r="11121">
          <cell r="H11121" t="str">
            <v>NotSelf</v>
          </cell>
        </row>
        <row r="11122">
          <cell r="H11122" t="str">
            <v>NotSelf</v>
          </cell>
        </row>
        <row r="11123">
          <cell r="H11123" t="str">
            <v>NotSelf</v>
          </cell>
        </row>
        <row r="11124">
          <cell r="H11124" t="str">
            <v>NotSelf</v>
          </cell>
        </row>
        <row r="11125">
          <cell r="H11125" t="str">
            <v>NotSelf</v>
          </cell>
        </row>
        <row r="11126">
          <cell r="H11126" t="str">
            <v>NotSelf</v>
          </cell>
        </row>
        <row r="11127">
          <cell r="H11127" t="str">
            <v>NotSelf</v>
          </cell>
        </row>
        <row r="11128">
          <cell r="H11128" t="str">
            <v>NotSelf</v>
          </cell>
        </row>
        <row r="11129">
          <cell r="H11129" t="str">
            <v>NotSelf</v>
          </cell>
        </row>
        <row r="11130">
          <cell r="H11130" t="str">
            <v>NotSelf</v>
          </cell>
        </row>
        <row r="11131">
          <cell r="H11131" t="str">
            <v>NotSelf</v>
          </cell>
        </row>
        <row r="11132">
          <cell r="H11132" t="str">
            <v>NotSelf</v>
          </cell>
        </row>
        <row r="11133">
          <cell r="H11133" t="str">
            <v>NotSelf</v>
          </cell>
        </row>
        <row r="11134">
          <cell r="H11134" t="str">
            <v>NotSelf</v>
          </cell>
        </row>
        <row r="11135">
          <cell r="H11135" t="str">
            <v>NotSelf</v>
          </cell>
        </row>
        <row r="11136">
          <cell r="H11136" t="str">
            <v>NotSelf</v>
          </cell>
        </row>
        <row r="11137">
          <cell r="H11137" t="str">
            <v>NotSelf</v>
          </cell>
        </row>
        <row r="11138">
          <cell r="H11138" t="str">
            <v>NotSelf</v>
          </cell>
        </row>
        <row r="11139">
          <cell r="H11139" t="str">
            <v>NotSelf</v>
          </cell>
        </row>
        <row r="11140">
          <cell r="H11140" t="str">
            <v>NotSelf</v>
          </cell>
        </row>
        <row r="11141">
          <cell r="H11141" t="str">
            <v>NotSelf</v>
          </cell>
        </row>
        <row r="11142">
          <cell r="H11142" t="str">
            <v>NotSelf</v>
          </cell>
        </row>
        <row r="11143">
          <cell r="H11143" t="str">
            <v>NotSelf</v>
          </cell>
        </row>
        <row r="11144">
          <cell r="H11144" t="str">
            <v>NotSelf</v>
          </cell>
        </row>
        <row r="11145">
          <cell r="H11145" t="str">
            <v>NotSelf</v>
          </cell>
        </row>
        <row r="11146">
          <cell r="H11146" t="str">
            <v>NotSelf</v>
          </cell>
        </row>
        <row r="11147">
          <cell r="H11147" t="str">
            <v>NotSelf</v>
          </cell>
        </row>
        <row r="11148">
          <cell r="H11148" t="str">
            <v>NotSelf</v>
          </cell>
        </row>
        <row r="11149">
          <cell r="H11149" t="str">
            <v>NotSelf</v>
          </cell>
        </row>
        <row r="11150">
          <cell r="H11150" t="str">
            <v>NotSelf</v>
          </cell>
        </row>
        <row r="11151">
          <cell r="H11151" t="str">
            <v>NotSelf</v>
          </cell>
        </row>
        <row r="11152">
          <cell r="H11152" t="str">
            <v>NotSelf</v>
          </cell>
        </row>
        <row r="11153">
          <cell r="H11153" t="str">
            <v>NotSelf</v>
          </cell>
        </row>
        <row r="11154">
          <cell r="H11154" t="str">
            <v>NotSelf</v>
          </cell>
        </row>
        <row r="11155">
          <cell r="H11155" t="str">
            <v>NotSelf</v>
          </cell>
        </row>
        <row r="11156">
          <cell r="H11156" t="str">
            <v>NotSelf</v>
          </cell>
        </row>
        <row r="11157">
          <cell r="H11157" t="str">
            <v>NotSelf</v>
          </cell>
        </row>
        <row r="11158">
          <cell r="H11158" t="str">
            <v>NotSelf</v>
          </cell>
        </row>
        <row r="11159">
          <cell r="H11159" t="str">
            <v>NotSelf</v>
          </cell>
        </row>
        <row r="11160">
          <cell r="H11160" t="str">
            <v>NotSelf</v>
          </cell>
        </row>
        <row r="11161">
          <cell r="H11161" t="str">
            <v>NotSelf</v>
          </cell>
        </row>
        <row r="11162">
          <cell r="H11162" t="str">
            <v>NotSelf</v>
          </cell>
        </row>
        <row r="11163">
          <cell r="H11163" t="str">
            <v>NotSelf</v>
          </cell>
        </row>
        <row r="11164">
          <cell r="H11164" t="str">
            <v>NotSelf</v>
          </cell>
        </row>
        <row r="11165">
          <cell r="H11165" t="str">
            <v>NotSelf</v>
          </cell>
        </row>
        <row r="11166">
          <cell r="H11166" t="str">
            <v>NotSelf</v>
          </cell>
        </row>
        <row r="11167">
          <cell r="H11167" t="str">
            <v>NotSelf</v>
          </cell>
        </row>
        <row r="11168">
          <cell r="H11168" t="str">
            <v>NotSelf</v>
          </cell>
        </row>
        <row r="11169">
          <cell r="H11169" t="str">
            <v>NotSelf</v>
          </cell>
        </row>
        <row r="11170">
          <cell r="H11170" t="str">
            <v>NotSelf</v>
          </cell>
        </row>
        <row r="11171">
          <cell r="H11171" t="str">
            <v>NotSelf</v>
          </cell>
        </row>
        <row r="11172">
          <cell r="H11172" t="str">
            <v>NotSelf</v>
          </cell>
        </row>
        <row r="11173">
          <cell r="H11173" t="str">
            <v>NotSelf</v>
          </cell>
        </row>
        <row r="11174">
          <cell r="H11174" t="str">
            <v>NotSelf</v>
          </cell>
        </row>
        <row r="11175">
          <cell r="H11175" t="str">
            <v>NotSelf</v>
          </cell>
        </row>
        <row r="11176">
          <cell r="H11176" t="str">
            <v>NotSelf</v>
          </cell>
        </row>
        <row r="11177">
          <cell r="H11177" t="str">
            <v>NotSelf</v>
          </cell>
        </row>
        <row r="11178">
          <cell r="H11178" t="str">
            <v>NotSelf</v>
          </cell>
        </row>
        <row r="11179">
          <cell r="H11179" t="str">
            <v>NotSelf</v>
          </cell>
        </row>
        <row r="11180">
          <cell r="H11180" t="str">
            <v>NotSelf</v>
          </cell>
        </row>
        <row r="11181">
          <cell r="H11181" t="str">
            <v>NotSelf</v>
          </cell>
        </row>
        <row r="11182">
          <cell r="H11182" t="str">
            <v>NotSelf</v>
          </cell>
        </row>
        <row r="11183">
          <cell r="H11183" t="str">
            <v>NotSelf</v>
          </cell>
        </row>
        <row r="11184">
          <cell r="H11184" t="str">
            <v>NotSelf</v>
          </cell>
        </row>
        <row r="11185">
          <cell r="H11185" t="str">
            <v>NotSelf</v>
          </cell>
        </row>
        <row r="11186">
          <cell r="H11186" t="str">
            <v>NotSelf</v>
          </cell>
        </row>
        <row r="11187">
          <cell r="H11187" t="str">
            <v>NotSelf</v>
          </cell>
        </row>
        <row r="11188">
          <cell r="H11188" t="str">
            <v>NotSelf</v>
          </cell>
        </row>
        <row r="11189">
          <cell r="H11189" t="str">
            <v>NotSelf</v>
          </cell>
        </row>
        <row r="11190">
          <cell r="H11190" t="str">
            <v>NotSelf</v>
          </cell>
        </row>
        <row r="11191">
          <cell r="H11191" t="str">
            <v>NotSelf</v>
          </cell>
        </row>
        <row r="11192">
          <cell r="H11192" t="str">
            <v>NotSelf</v>
          </cell>
        </row>
        <row r="11193">
          <cell r="H11193" t="str">
            <v>NotSelf</v>
          </cell>
        </row>
        <row r="11194">
          <cell r="H11194" t="str">
            <v>NotSelf</v>
          </cell>
        </row>
        <row r="11195">
          <cell r="H11195" t="str">
            <v>NotSelf</v>
          </cell>
        </row>
        <row r="11196">
          <cell r="H11196" t="str">
            <v>NotSelf</v>
          </cell>
        </row>
        <row r="11197">
          <cell r="H11197" t="str">
            <v>NotSelf</v>
          </cell>
        </row>
        <row r="11198">
          <cell r="H11198" t="str">
            <v>NotSelf</v>
          </cell>
        </row>
        <row r="11199">
          <cell r="H11199" t="str">
            <v>NotSelf</v>
          </cell>
        </row>
        <row r="11200">
          <cell r="H11200" t="str">
            <v>NotSelf</v>
          </cell>
        </row>
        <row r="11201">
          <cell r="H11201" t="str">
            <v>NotSelf</v>
          </cell>
        </row>
        <row r="11202">
          <cell r="H11202" t="str">
            <v>NotSelf</v>
          </cell>
        </row>
        <row r="11203">
          <cell r="H11203" t="str">
            <v>NotSelf</v>
          </cell>
        </row>
        <row r="11204">
          <cell r="H11204" t="str">
            <v>NotSelf</v>
          </cell>
        </row>
        <row r="11205">
          <cell r="H11205" t="str">
            <v>NotSelf</v>
          </cell>
        </row>
        <row r="11206">
          <cell r="H11206" t="str">
            <v>NotSelf</v>
          </cell>
        </row>
        <row r="11207">
          <cell r="H11207" t="str">
            <v>NotSelf</v>
          </cell>
        </row>
        <row r="11208">
          <cell r="H11208" t="str">
            <v>NotSelf</v>
          </cell>
        </row>
        <row r="11209">
          <cell r="H11209" t="str">
            <v>NotSelf</v>
          </cell>
        </row>
        <row r="11210">
          <cell r="H11210" t="str">
            <v>NotSelf</v>
          </cell>
        </row>
        <row r="11211">
          <cell r="H11211" t="str">
            <v>NotSelf</v>
          </cell>
        </row>
        <row r="11212">
          <cell r="H11212" t="str">
            <v>NotSelf</v>
          </cell>
        </row>
        <row r="11213">
          <cell r="H11213" t="str">
            <v>NotSelf</v>
          </cell>
        </row>
        <row r="11214">
          <cell r="H11214" t="str">
            <v>NotSelf</v>
          </cell>
        </row>
        <row r="11215">
          <cell r="H11215" t="str">
            <v>NotSelf</v>
          </cell>
        </row>
        <row r="11216">
          <cell r="H11216" t="str">
            <v>NotSelf</v>
          </cell>
        </row>
        <row r="11217">
          <cell r="H11217" t="str">
            <v>NotSelf</v>
          </cell>
        </row>
        <row r="11218">
          <cell r="H11218" t="str">
            <v>NotSelf</v>
          </cell>
        </row>
        <row r="11219">
          <cell r="H11219" t="str">
            <v>NotSelf</v>
          </cell>
        </row>
        <row r="11220">
          <cell r="H11220" t="str">
            <v>NotSelf</v>
          </cell>
        </row>
        <row r="11221">
          <cell r="H11221" t="str">
            <v>NotSelf</v>
          </cell>
        </row>
        <row r="11222">
          <cell r="H11222" t="str">
            <v>NotSelf</v>
          </cell>
        </row>
        <row r="11223">
          <cell r="H11223" t="str">
            <v>NotSelf</v>
          </cell>
        </row>
        <row r="11224">
          <cell r="H11224" t="str">
            <v>NotSelf</v>
          </cell>
        </row>
        <row r="11225">
          <cell r="H11225" t="str">
            <v>NotSelf</v>
          </cell>
        </row>
        <row r="11226">
          <cell r="H11226" t="str">
            <v>NotSelf</v>
          </cell>
        </row>
        <row r="11227">
          <cell r="H11227" t="str">
            <v>NotSelf</v>
          </cell>
        </row>
        <row r="11228">
          <cell r="H11228" t="str">
            <v>NotSelf</v>
          </cell>
        </row>
        <row r="11229">
          <cell r="H11229" t="str">
            <v>NotSelf</v>
          </cell>
        </row>
        <row r="11230">
          <cell r="H11230" t="str">
            <v>NotSelf</v>
          </cell>
        </row>
        <row r="11231">
          <cell r="H11231" t="str">
            <v>NotSelf</v>
          </cell>
        </row>
        <row r="11232">
          <cell r="H11232" t="str">
            <v>NotSelf</v>
          </cell>
        </row>
        <row r="11233">
          <cell r="H11233" t="str">
            <v>NotSelf</v>
          </cell>
        </row>
        <row r="11234">
          <cell r="H11234" t="str">
            <v>NotSelf</v>
          </cell>
        </row>
        <row r="11235">
          <cell r="H11235" t="str">
            <v>NotSelf</v>
          </cell>
        </row>
        <row r="11236">
          <cell r="H11236" t="str">
            <v>NotSelf</v>
          </cell>
        </row>
        <row r="11237">
          <cell r="H11237" t="str">
            <v>NotSelf</v>
          </cell>
        </row>
        <row r="11238">
          <cell r="H11238" t="str">
            <v>NotSelf</v>
          </cell>
        </row>
        <row r="11239">
          <cell r="H11239" t="str">
            <v>NotSelf</v>
          </cell>
        </row>
        <row r="11240">
          <cell r="H11240" t="str">
            <v>NotSelf</v>
          </cell>
        </row>
        <row r="11241">
          <cell r="H11241" t="str">
            <v>NotSelf</v>
          </cell>
        </row>
        <row r="11242">
          <cell r="H11242" t="str">
            <v>NotSelf</v>
          </cell>
        </row>
        <row r="11243">
          <cell r="H11243" t="str">
            <v>NotSelf</v>
          </cell>
        </row>
        <row r="11244">
          <cell r="H11244" t="str">
            <v>NotSelf</v>
          </cell>
        </row>
        <row r="11245">
          <cell r="H11245" t="str">
            <v>NotSelf</v>
          </cell>
        </row>
        <row r="11246">
          <cell r="H11246" t="str">
            <v>NotSelf</v>
          </cell>
        </row>
        <row r="11247">
          <cell r="H11247" t="str">
            <v>NotSelf</v>
          </cell>
        </row>
        <row r="11248">
          <cell r="H11248" t="str">
            <v>NotSelf</v>
          </cell>
        </row>
        <row r="11249">
          <cell r="H11249" t="str">
            <v>NotSelf</v>
          </cell>
        </row>
        <row r="11250">
          <cell r="H11250" t="str">
            <v>NotSelf</v>
          </cell>
        </row>
        <row r="11251">
          <cell r="H11251" t="str">
            <v>NotSelf</v>
          </cell>
        </row>
        <row r="11252">
          <cell r="H11252" t="str">
            <v>NotSelf</v>
          </cell>
        </row>
        <row r="11253">
          <cell r="H11253" t="str">
            <v>NotSelf</v>
          </cell>
        </row>
        <row r="11254">
          <cell r="H11254" t="str">
            <v>NotSelf</v>
          </cell>
        </row>
        <row r="11255">
          <cell r="H11255" t="str">
            <v>NotSelf</v>
          </cell>
        </row>
        <row r="11256">
          <cell r="H11256" t="str">
            <v>NotSelf</v>
          </cell>
        </row>
        <row r="11257">
          <cell r="H11257" t="str">
            <v>NotSelf</v>
          </cell>
        </row>
        <row r="11258">
          <cell r="H11258" t="str">
            <v>NotSelf</v>
          </cell>
        </row>
        <row r="11259">
          <cell r="H11259" t="str">
            <v>NotSelf</v>
          </cell>
        </row>
        <row r="11260">
          <cell r="H11260" t="str">
            <v>NotSelf</v>
          </cell>
        </row>
        <row r="11261">
          <cell r="H11261" t="str">
            <v>NotSelf</v>
          </cell>
        </row>
        <row r="11262">
          <cell r="H11262" t="str">
            <v>NotSelf</v>
          </cell>
        </row>
        <row r="11263">
          <cell r="H11263" t="str">
            <v>NotSelf</v>
          </cell>
        </row>
        <row r="11264">
          <cell r="H11264" t="str">
            <v>NotSelf</v>
          </cell>
        </row>
        <row r="11265">
          <cell r="H11265" t="str">
            <v>NotSelf</v>
          </cell>
        </row>
        <row r="11266">
          <cell r="H11266" t="str">
            <v>NotSelf</v>
          </cell>
        </row>
        <row r="11267">
          <cell r="H11267" t="str">
            <v>NotSelf</v>
          </cell>
        </row>
        <row r="11268">
          <cell r="H11268" t="str">
            <v>NotSelf</v>
          </cell>
        </row>
        <row r="11269">
          <cell r="H11269" t="str">
            <v>NotSelf</v>
          </cell>
        </row>
        <row r="11270">
          <cell r="H11270" t="str">
            <v>NotSelf</v>
          </cell>
        </row>
        <row r="11271">
          <cell r="H11271" t="str">
            <v>NotSelf</v>
          </cell>
        </row>
        <row r="11272">
          <cell r="H11272" t="str">
            <v>NotSelf</v>
          </cell>
        </row>
        <row r="11273">
          <cell r="H11273" t="str">
            <v>NotSelf</v>
          </cell>
        </row>
        <row r="11274">
          <cell r="H11274" t="str">
            <v>NotSelf</v>
          </cell>
        </row>
        <row r="11275">
          <cell r="H11275" t="str">
            <v>NotSelf</v>
          </cell>
        </row>
        <row r="11276">
          <cell r="H11276" t="str">
            <v>NotSelf</v>
          </cell>
        </row>
        <row r="11277">
          <cell r="H11277" t="str">
            <v>NotSelf</v>
          </cell>
        </row>
        <row r="11278">
          <cell r="H11278" t="str">
            <v>NotSelf</v>
          </cell>
        </row>
        <row r="11279">
          <cell r="H11279" t="str">
            <v>NotSelf</v>
          </cell>
        </row>
        <row r="11280">
          <cell r="H11280" t="str">
            <v>NotSelf</v>
          </cell>
        </row>
        <row r="11281">
          <cell r="H11281" t="str">
            <v>NotSelf</v>
          </cell>
        </row>
        <row r="11282">
          <cell r="H11282" t="str">
            <v>NotSelf</v>
          </cell>
        </row>
        <row r="11283">
          <cell r="H11283" t="str">
            <v>NotSelf</v>
          </cell>
        </row>
        <row r="11284">
          <cell r="H11284" t="str">
            <v>NotSelf</v>
          </cell>
        </row>
        <row r="11285">
          <cell r="H11285" t="str">
            <v>NotSelf</v>
          </cell>
        </row>
        <row r="11286">
          <cell r="H11286" t="str">
            <v>NotSelf</v>
          </cell>
        </row>
        <row r="11287">
          <cell r="H11287" t="str">
            <v>NotSelf</v>
          </cell>
        </row>
        <row r="11288">
          <cell r="H11288" t="str">
            <v>NotSelf</v>
          </cell>
        </row>
        <row r="11289">
          <cell r="H11289" t="str">
            <v>NotSelf</v>
          </cell>
        </row>
        <row r="11290">
          <cell r="H11290" t="str">
            <v>NotSelf</v>
          </cell>
        </row>
        <row r="11291">
          <cell r="H11291" t="str">
            <v>NotSelf</v>
          </cell>
        </row>
        <row r="11292">
          <cell r="H11292" t="str">
            <v>NotSelf</v>
          </cell>
        </row>
        <row r="11293">
          <cell r="H11293" t="str">
            <v>NotSelf</v>
          </cell>
        </row>
        <row r="11294">
          <cell r="H11294" t="str">
            <v>NotSelf</v>
          </cell>
        </row>
        <row r="11295">
          <cell r="H11295" t="str">
            <v>NotSelf</v>
          </cell>
        </row>
        <row r="11296">
          <cell r="H11296" t="str">
            <v>NotSelf</v>
          </cell>
        </row>
        <row r="11297">
          <cell r="H11297" t="str">
            <v>NotSelf</v>
          </cell>
        </row>
        <row r="11298">
          <cell r="H11298" t="str">
            <v>NotSelf</v>
          </cell>
        </row>
        <row r="11299">
          <cell r="H11299" t="str">
            <v>NotSelf</v>
          </cell>
        </row>
        <row r="11300">
          <cell r="H11300" t="str">
            <v>NotSelf</v>
          </cell>
        </row>
        <row r="11301">
          <cell r="H11301" t="str">
            <v>NotSelf</v>
          </cell>
        </row>
        <row r="11302">
          <cell r="H11302" t="str">
            <v>NotSelf</v>
          </cell>
        </row>
        <row r="11303">
          <cell r="H11303" t="str">
            <v>NotSelf</v>
          </cell>
        </row>
        <row r="11304">
          <cell r="H11304" t="str">
            <v>NotSelf</v>
          </cell>
        </row>
        <row r="11305">
          <cell r="H11305" t="str">
            <v>NotSelf</v>
          </cell>
        </row>
        <row r="11306">
          <cell r="H11306" t="str">
            <v>NotSelf</v>
          </cell>
        </row>
        <row r="11307">
          <cell r="H11307" t="str">
            <v>NotSelf</v>
          </cell>
        </row>
        <row r="11308">
          <cell r="H11308" t="str">
            <v>NotSelf</v>
          </cell>
        </row>
        <row r="11309">
          <cell r="H11309" t="str">
            <v>NotSelf</v>
          </cell>
        </row>
        <row r="11310">
          <cell r="H11310" t="str">
            <v>NotSelf</v>
          </cell>
        </row>
        <row r="11311">
          <cell r="H11311" t="str">
            <v>NotSelf</v>
          </cell>
        </row>
        <row r="11312">
          <cell r="H11312" t="str">
            <v>NotSelf</v>
          </cell>
        </row>
        <row r="11313">
          <cell r="H11313" t="str">
            <v>NotSelf</v>
          </cell>
        </row>
        <row r="11314">
          <cell r="H11314" t="str">
            <v>NotSelf</v>
          </cell>
        </row>
        <row r="11315">
          <cell r="H11315" t="str">
            <v>NotSelf</v>
          </cell>
        </row>
        <row r="11316">
          <cell r="H11316" t="str">
            <v>NotSelf</v>
          </cell>
        </row>
        <row r="11317">
          <cell r="H11317" t="str">
            <v>NotSelf</v>
          </cell>
        </row>
        <row r="11318">
          <cell r="H11318" t="str">
            <v>NotSelf</v>
          </cell>
        </row>
        <row r="11319">
          <cell r="H11319" t="str">
            <v>NotSelf</v>
          </cell>
        </row>
        <row r="11320">
          <cell r="H11320" t="str">
            <v>NotSelf</v>
          </cell>
        </row>
        <row r="11321">
          <cell r="H11321" t="str">
            <v>NotSelf</v>
          </cell>
        </row>
        <row r="11322">
          <cell r="H11322" t="str">
            <v>NotSelf</v>
          </cell>
        </row>
        <row r="11323">
          <cell r="H11323" t="str">
            <v>NotSelf</v>
          </cell>
        </row>
        <row r="11324">
          <cell r="H11324" t="str">
            <v>NotSelf</v>
          </cell>
        </row>
        <row r="11325">
          <cell r="H11325" t="str">
            <v>NotSelf</v>
          </cell>
        </row>
        <row r="11326">
          <cell r="H11326" t="str">
            <v>NotSelf</v>
          </cell>
        </row>
        <row r="11327">
          <cell r="H11327" t="str">
            <v>NotSelf</v>
          </cell>
        </row>
        <row r="11328">
          <cell r="H11328" t="str">
            <v>NotSelf</v>
          </cell>
        </row>
        <row r="11329">
          <cell r="H11329" t="str">
            <v>NotSelf</v>
          </cell>
        </row>
        <row r="11330">
          <cell r="H11330" t="str">
            <v>NotSelf</v>
          </cell>
        </row>
        <row r="11331">
          <cell r="H11331" t="str">
            <v>NotSelf</v>
          </cell>
        </row>
        <row r="11332">
          <cell r="H11332" t="str">
            <v>NotSelf</v>
          </cell>
        </row>
        <row r="11333">
          <cell r="H11333" t="str">
            <v>NotSelf</v>
          </cell>
        </row>
        <row r="11334">
          <cell r="H11334" t="str">
            <v>NotSelf</v>
          </cell>
        </row>
        <row r="11335">
          <cell r="H11335" t="str">
            <v>NotSelf</v>
          </cell>
        </row>
        <row r="11336">
          <cell r="H11336" t="str">
            <v>NotSelf</v>
          </cell>
        </row>
        <row r="11337">
          <cell r="H11337" t="str">
            <v>NotSelf</v>
          </cell>
        </row>
        <row r="11338">
          <cell r="H11338" t="str">
            <v>NotSelf</v>
          </cell>
        </row>
        <row r="11339">
          <cell r="H11339" t="str">
            <v>NotSelf</v>
          </cell>
        </row>
        <row r="11340">
          <cell r="H11340" t="str">
            <v>NotSelf</v>
          </cell>
        </row>
        <row r="11341">
          <cell r="H11341" t="str">
            <v>NotSelf</v>
          </cell>
        </row>
        <row r="11342">
          <cell r="H11342" t="str">
            <v>NotSelf</v>
          </cell>
        </row>
        <row r="11343">
          <cell r="H11343" t="str">
            <v>NotSelf</v>
          </cell>
        </row>
        <row r="11344">
          <cell r="H11344" t="str">
            <v>NotSelf</v>
          </cell>
        </row>
        <row r="11345">
          <cell r="H11345" t="str">
            <v>NotSelf</v>
          </cell>
        </row>
        <row r="11346">
          <cell r="H11346" t="str">
            <v>NotSelf</v>
          </cell>
        </row>
        <row r="11347">
          <cell r="H11347" t="str">
            <v>NotSelf</v>
          </cell>
        </row>
        <row r="11348">
          <cell r="H11348" t="str">
            <v>NotSelf</v>
          </cell>
        </row>
        <row r="11349">
          <cell r="H11349" t="str">
            <v>NotSelf</v>
          </cell>
        </row>
        <row r="11350">
          <cell r="H11350" t="str">
            <v>NotSelf</v>
          </cell>
        </row>
        <row r="11351">
          <cell r="H11351" t="str">
            <v>NotSelf</v>
          </cell>
        </row>
        <row r="11352">
          <cell r="H11352" t="str">
            <v>NotSelf</v>
          </cell>
        </row>
        <row r="11353">
          <cell r="H11353" t="str">
            <v>NotSelf</v>
          </cell>
        </row>
        <row r="11354">
          <cell r="H11354" t="str">
            <v>NotSelf</v>
          </cell>
        </row>
        <row r="11355">
          <cell r="H11355" t="str">
            <v>NotSelf</v>
          </cell>
        </row>
        <row r="11356">
          <cell r="H11356" t="str">
            <v>NotSelf</v>
          </cell>
        </row>
        <row r="11357">
          <cell r="H11357" t="str">
            <v>NotSelf</v>
          </cell>
        </row>
        <row r="11358">
          <cell r="H11358" t="str">
            <v>NotSelf</v>
          </cell>
        </row>
        <row r="11359">
          <cell r="H11359" t="str">
            <v>NotSelf</v>
          </cell>
        </row>
        <row r="11360">
          <cell r="H11360" t="str">
            <v>NotSelf</v>
          </cell>
        </row>
        <row r="11361">
          <cell r="H11361" t="str">
            <v>NotSelf</v>
          </cell>
        </row>
        <row r="11362">
          <cell r="H11362" t="str">
            <v>NotSelf</v>
          </cell>
        </row>
        <row r="11363">
          <cell r="H11363" t="str">
            <v>NotSelf</v>
          </cell>
        </row>
        <row r="11364">
          <cell r="H11364" t="str">
            <v>NotSelf</v>
          </cell>
        </row>
        <row r="11365">
          <cell r="H11365" t="str">
            <v>NotSelf</v>
          </cell>
        </row>
        <row r="11366">
          <cell r="H11366" t="str">
            <v>NotSelf</v>
          </cell>
        </row>
        <row r="11367">
          <cell r="H11367" t="str">
            <v>NotSelf</v>
          </cell>
        </row>
        <row r="11368">
          <cell r="H11368" t="str">
            <v>NotSelf</v>
          </cell>
        </row>
        <row r="11369">
          <cell r="H11369" t="str">
            <v>NotSelf</v>
          </cell>
        </row>
        <row r="11370">
          <cell r="H11370" t="str">
            <v>NotSelf</v>
          </cell>
        </row>
        <row r="11371">
          <cell r="H11371" t="str">
            <v>NotSelf</v>
          </cell>
        </row>
        <row r="11372">
          <cell r="H11372" t="str">
            <v>NotSelf</v>
          </cell>
        </row>
        <row r="11373">
          <cell r="H11373" t="str">
            <v>NotSelf</v>
          </cell>
        </row>
        <row r="11374">
          <cell r="H11374" t="str">
            <v>NotSelf</v>
          </cell>
        </row>
        <row r="11375">
          <cell r="H11375" t="str">
            <v>NotSelf</v>
          </cell>
        </row>
        <row r="11376">
          <cell r="H11376" t="str">
            <v>NotSelf</v>
          </cell>
        </row>
        <row r="11377">
          <cell r="H11377" t="str">
            <v>NotSelf</v>
          </cell>
        </row>
        <row r="11378">
          <cell r="H11378" t="str">
            <v>NotSelf</v>
          </cell>
        </row>
        <row r="11379">
          <cell r="H11379" t="str">
            <v>NotSelf</v>
          </cell>
        </row>
        <row r="11380">
          <cell r="H11380" t="str">
            <v>NotSelf</v>
          </cell>
        </row>
        <row r="11381">
          <cell r="H11381" t="str">
            <v>NotSelf</v>
          </cell>
        </row>
        <row r="11382">
          <cell r="H11382" t="str">
            <v>NotSelf</v>
          </cell>
        </row>
        <row r="11383">
          <cell r="H11383" t="str">
            <v>NotSelf</v>
          </cell>
        </row>
        <row r="11384">
          <cell r="H11384" t="str">
            <v>NotSelf</v>
          </cell>
        </row>
        <row r="11385">
          <cell r="H11385" t="str">
            <v>NotSelf</v>
          </cell>
        </row>
        <row r="11386">
          <cell r="H11386" t="str">
            <v>NotSelf</v>
          </cell>
        </row>
        <row r="11387">
          <cell r="H11387" t="str">
            <v>NotSelf</v>
          </cell>
        </row>
        <row r="11388">
          <cell r="H11388" t="str">
            <v>NotSelf</v>
          </cell>
        </row>
        <row r="11389">
          <cell r="H11389" t="str">
            <v>NotSelf</v>
          </cell>
        </row>
        <row r="11390">
          <cell r="H11390" t="str">
            <v>NotSelf</v>
          </cell>
        </row>
        <row r="11391">
          <cell r="H11391" t="str">
            <v>NotSelf</v>
          </cell>
        </row>
        <row r="11392">
          <cell r="H11392" t="str">
            <v>NotSelf</v>
          </cell>
        </row>
        <row r="11393">
          <cell r="H11393" t="str">
            <v>NotSelf</v>
          </cell>
        </row>
        <row r="11394">
          <cell r="H11394" t="str">
            <v>NotSelf</v>
          </cell>
        </row>
        <row r="11395">
          <cell r="H11395" t="str">
            <v>NotSelf</v>
          </cell>
        </row>
        <row r="11396">
          <cell r="H11396" t="str">
            <v>NotSelf</v>
          </cell>
        </row>
        <row r="11397">
          <cell r="H11397" t="str">
            <v>NotSelf</v>
          </cell>
        </row>
        <row r="11398">
          <cell r="H11398" t="str">
            <v>NotSelf</v>
          </cell>
        </row>
        <row r="11399">
          <cell r="H11399" t="str">
            <v>NotSelf</v>
          </cell>
        </row>
        <row r="11400">
          <cell r="H11400" t="str">
            <v>NotSelf</v>
          </cell>
        </row>
        <row r="11401">
          <cell r="H11401" t="str">
            <v>NotSelf</v>
          </cell>
        </row>
        <row r="11402">
          <cell r="H11402" t="str">
            <v>NotSelf</v>
          </cell>
        </row>
        <row r="11403">
          <cell r="H11403" t="str">
            <v>NotSelf</v>
          </cell>
        </row>
        <row r="11404">
          <cell r="H11404" t="str">
            <v>NotSelf</v>
          </cell>
        </row>
        <row r="11405">
          <cell r="H11405" t="str">
            <v>NotSelf</v>
          </cell>
        </row>
        <row r="11406">
          <cell r="H11406" t="str">
            <v>NotSelf</v>
          </cell>
        </row>
        <row r="11407">
          <cell r="H11407" t="str">
            <v>NotSelf</v>
          </cell>
        </row>
        <row r="11408">
          <cell r="H11408" t="str">
            <v>NotSelf</v>
          </cell>
        </row>
        <row r="11409">
          <cell r="H11409" t="str">
            <v>NotSelf</v>
          </cell>
        </row>
        <row r="11410">
          <cell r="H11410" t="str">
            <v>NotSelf</v>
          </cell>
        </row>
        <row r="11411">
          <cell r="H11411" t="str">
            <v>NotSelf</v>
          </cell>
        </row>
        <row r="11412">
          <cell r="H11412" t="str">
            <v>NotSelf</v>
          </cell>
        </row>
        <row r="11413">
          <cell r="H11413" t="str">
            <v>NotSelf</v>
          </cell>
        </row>
        <row r="11414">
          <cell r="H11414" t="str">
            <v>NotSelf</v>
          </cell>
        </row>
        <row r="11415">
          <cell r="H11415" t="str">
            <v>NotSelf</v>
          </cell>
        </row>
        <row r="11416">
          <cell r="H11416" t="str">
            <v>NotSelf</v>
          </cell>
        </row>
        <row r="11417">
          <cell r="H11417" t="str">
            <v>NotSelf</v>
          </cell>
        </row>
        <row r="11418">
          <cell r="H11418" t="str">
            <v>NotSelf</v>
          </cell>
        </row>
        <row r="11419">
          <cell r="H11419" t="str">
            <v>NotSelf</v>
          </cell>
        </row>
        <row r="11420">
          <cell r="H11420" t="str">
            <v>NotSelf</v>
          </cell>
        </row>
        <row r="11421">
          <cell r="H11421" t="str">
            <v>NotSelf</v>
          </cell>
        </row>
        <row r="11422">
          <cell r="H11422" t="str">
            <v>NotSelf</v>
          </cell>
        </row>
        <row r="11423">
          <cell r="H11423" t="str">
            <v>NotSelf</v>
          </cell>
        </row>
        <row r="11424">
          <cell r="H11424" t="str">
            <v>NotSelf</v>
          </cell>
        </row>
        <row r="11425">
          <cell r="H11425" t="str">
            <v>NotSelf</v>
          </cell>
        </row>
        <row r="11426">
          <cell r="H11426" t="str">
            <v>NotSelf</v>
          </cell>
        </row>
        <row r="11427">
          <cell r="H11427" t="str">
            <v>NotSelf</v>
          </cell>
        </row>
        <row r="11428">
          <cell r="H11428" t="str">
            <v>NotSelf</v>
          </cell>
        </row>
        <row r="11429">
          <cell r="H11429" t="str">
            <v>NotSelf</v>
          </cell>
        </row>
        <row r="11430">
          <cell r="H11430" t="str">
            <v>NotSelf</v>
          </cell>
        </row>
        <row r="11431">
          <cell r="H11431" t="str">
            <v>NotSelf</v>
          </cell>
        </row>
        <row r="11432">
          <cell r="H11432" t="str">
            <v>NotSelf</v>
          </cell>
        </row>
        <row r="11433">
          <cell r="H11433" t="str">
            <v>NotSelf</v>
          </cell>
        </row>
        <row r="11434">
          <cell r="H11434" t="str">
            <v>NotSelf</v>
          </cell>
        </row>
        <row r="11435">
          <cell r="H11435" t="str">
            <v>NotSelf</v>
          </cell>
        </row>
        <row r="11436">
          <cell r="H11436" t="str">
            <v>NotSelf</v>
          </cell>
        </row>
        <row r="11437">
          <cell r="H11437" t="str">
            <v>NotSelf</v>
          </cell>
        </row>
        <row r="11438">
          <cell r="H11438" t="str">
            <v>NotSelf</v>
          </cell>
        </row>
        <row r="11439">
          <cell r="H11439" t="str">
            <v>NotSelf</v>
          </cell>
        </row>
        <row r="11440">
          <cell r="H11440" t="str">
            <v>NotSelf</v>
          </cell>
        </row>
        <row r="11441">
          <cell r="H11441" t="str">
            <v>NotSelf</v>
          </cell>
        </row>
        <row r="11442">
          <cell r="H11442" t="str">
            <v>NotSelf</v>
          </cell>
        </row>
        <row r="11443">
          <cell r="H11443" t="str">
            <v>NotSelf</v>
          </cell>
        </row>
        <row r="11444">
          <cell r="H11444" t="str">
            <v>NotSelf</v>
          </cell>
        </row>
        <row r="11445">
          <cell r="H11445" t="str">
            <v>NotSelf</v>
          </cell>
        </row>
        <row r="11446">
          <cell r="H11446" t="str">
            <v>NotSelf</v>
          </cell>
        </row>
        <row r="11447">
          <cell r="H11447" t="str">
            <v>NotSelf</v>
          </cell>
        </row>
        <row r="11448">
          <cell r="H11448" t="str">
            <v>NotSelf</v>
          </cell>
        </row>
        <row r="11449">
          <cell r="H11449" t="str">
            <v>NotSelf</v>
          </cell>
        </row>
        <row r="11450">
          <cell r="H11450" t="str">
            <v>NotSelf</v>
          </cell>
        </row>
        <row r="11451">
          <cell r="H11451" t="str">
            <v>NotSelf</v>
          </cell>
        </row>
        <row r="11452">
          <cell r="H11452" t="str">
            <v>NotSelf</v>
          </cell>
        </row>
        <row r="11453">
          <cell r="H11453" t="str">
            <v>NotSelf</v>
          </cell>
        </row>
        <row r="11454">
          <cell r="H11454" t="str">
            <v>NotSelf</v>
          </cell>
        </row>
        <row r="11455">
          <cell r="H11455" t="str">
            <v>NotSelf</v>
          </cell>
        </row>
        <row r="11456">
          <cell r="H11456" t="str">
            <v>NotSelf</v>
          </cell>
        </row>
        <row r="11457">
          <cell r="H11457" t="str">
            <v>NotSelf</v>
          </cell>
        </row>
        <row r="11458">
          <cell r="H11458" t="str">
            <v>NotSelf</v>
          </cell>
        </row>
        <row r="11459">
          <cell r="H11459" t="str">
            <v>NotSelf</v>
          </cell>
        </row>
        <row r="11460">
          <cell r="H11460" t="str">
            <v>NotSelf</v>
          </cell>
        </row>
        <row r="11461">
          <cell r="H11461" t="str">
            <v>NotSelf</v>
          </cell>
        </row>
        <row r="11462">
          <cell r="H11462" t="str">
            <v>NotSelf</v>
          </cell>
        </row>
        <row r="11463">
          <cell r="H11463" t="str">
            <v>NotSelf</v>
          </cell>
        </row>
        <row r="11464">
          <cell r="H11464" t="str">
            <v>NotSelf</v>
          </cell>
        </row>
        <row r="11465">
          <cell r="H11465" t="str">
            <v>NotSelf</v>
          </cell>
        </row>
        <row r="11466">
          <cell r="H11466" t="str">
            <v>NotSelf</v>
          </cell>
        </row>
        <row r="11467">
          <cell r="H11467" t="str">
            <v>NotSelf</v>
          </cell>
        </row>
        <row r="11468">
          <cell r="H11468" t="str">
            <v>NotSelf</v>
          </cell>
        </row>
        <row r="11469">
          <cell r="H11469" t="str">
            <v>NotSelf</v>
          </cell>
        </row>
        <row r="11470">
          <cell r="H11470" t="str">
            <v>NotSelf</v>
          </cell>
        </row>
        <row r="11471">
          <cell r="H11471" t="str">
            <v>NotSelf</v>
          </cell>
        </row>
        <row r="11472">
          <cell r="H11472" t="str">
            <v>NotSelf</v>
          </cell>
        </row>
        <row r="11473">
          <cell r="H11473" t="str">
            <v>NotSelf</v>
          </cell>
        </row>
        <row r="11474">
          <cell r="H11474" t="str">
            <v>NotSelf</v>
          </cell>
        </row>
        <row r="11475">
          <cell r="H11475" t="str">
            <v>NotSelf</v>
          </cell>
        </row>
        <row r="11476">
          <cell r="H11476" t="str">
            <v>NotSelf</v>
          </cell>
        </row>
        <row r="11477">
          <cell r="H11477" t="str">
            <v>NotSelf</v>
          </cell>
        </row>
        <row r="11478">
          <cell r="H11478" t="str">
            <v>NotSelf</v>
          </cell>
        </row>
        <row r="11479">
          <cell r="H11479" t="str">
            <v>NotSelf</v>
          </cell>
        </row>
        <row r="11480">
          <cell r="H11480" t="str">
            <v>NotSelf</v>
          </cell>
        </row>
        <row r="11481">
          <cell r="H11481" t="str">
            <v>NotSelf</v>
          </cell>
        </row>
        <row r="11482">
          <cell r="H11482" t="str">
            <v>NotSelf</v>
          </cell>
        </row>
        <row r="11483">
          <cell r="H11483" t="str">
            <v>NotSelf</v>
          </cell>
        </row>
        <row r="11484">
          <cell r="H11484" t="str">
            <v>NotSelf</v>
          </cell>
        </row>
        <row r="11485">
          <cell r="H11485" t="str">
            <v>NotSelf</v>
          </cell>
        </row>
        <row r="11486">
          <cell r="H11486" t="str">
            <v>NotSelf</v>
          </cell>
        </row>
        <row r="11487">
          <cell r="H11487" t="str">
            <v>NotSelf</v>
          </cell>
        </row>
        <row r="11488">
          <cell r="H11488" t="str">
            <v>NotSelf</v>
          </cell>
        </row>
        <row r="11489">
          <cell r="H11489" t="str">
            <v>NotSelf</v>
          </cell>
        </row>
        <row r="11490">
          <cell r="H11490" t="str">
            <v>NotSelf</v>
          </cell>
        </row>
        <row r="11491">
          <cell r="H11491" t="str">
            <v>NotSelf</v>
          </cell>
        </row>
        <row r="11492">
          <cell r="H11492" t="str">
            <v>NotSelf</v>
          </cell>
        </row>
        <row r="11493">
          <cell r="H11493" t="str">
            <v>NotSelf</v>
          </cell>
        </row>
        <row r="11494">
          <cell r="H11494" t="str">
            <v>NotSelf</v>
          </cell>
        </row>
        <row r="11495">
          <cell r="H11495" t="str">
            <v>NotSelf</v>
          </cell>
        </row>
        <row r="11496">
          <cell r="H11496" t="str">
            <v>NotSelf</v>
          </cell>
        </row>
        <row r="11497">
          <cell r="H11497" t="str">
            <v>NotSelf</v>
          </cell>
        </row>
        <row r="11498">
          <cell r="H11498" t="str">
            <v>NotSelf</v>
          </cell>
        </row>
        <row r="11499">
          <cell r="H11499" t="str">
            <v>NotSelf</v>
          </cell>
        </row>
        <row r="11500">
          <cell r="H11500" t="str">
            <v>NotSelf</v>
          </cell>
        </row>
        <row r="11501">
          <cell r="H11501" t="str">
            <v>NotSelf</v>
          </cell>
        </row>
        <row r="11502">
          <cell r="H11502" t="str">
            <v>NotSelf</v>
          </cell>
        </row>
        <row r="11503">
          <cell r="H11503" t="str">
            <v>NotSelf</v>
          </cell>
        </row>
        <row r="11504">
          <cell r="H11504" t="str">
            <v>NotSelf</v>
          </cell>
        </row>
        <row r="11505">
          <cell r="H11505" t="str">
            <v>NotSelf</v>
          </cell>
        </row>
        <row r="11506">
          <cell r="H11506" t="str">
            <v>NotSelf</v>
          </cell>
        </row>
        <row r="11507">
          <cell r="H11507" t="str">
            <v>NotSelf</v>
          </cell>
        </row>
        <row r="11508">
          <cell r="H11508" t="str">
            <v>NotSelf</v>
          </cell>
        </row>
        <row r="11509">
          <cell r="H11509" t="str">
            <v>NotSelf</v>
          </cell>
        </row>
        <row r="11510">
          <cell r="H11510" t="str">
            <v>NotSelf</v>
          </cell>
        </row>
        <row r="11511">
          <cell r="H11511" t="str">
            <v>NotSelf</v>
          </cell>
        </row>
        <row r="11512">
          <cell r="H11512" t="str">
            <v>NotSelf</v>
          </cell>
        </row>
        <row r="11513">
          <cell r="H11513" t="str">
            <v>NotSelf</v>
          </cell>
        </row>
        <row r="11514">
          <cell r="H11514" t="str">
            <v>NotSelf</v>
          </cell>
        </row>
        <row r="11515">
          <cell r="H11515" t="str">
            <v>NotSelf</v>
          </cell>
        </row>
        <row r="11516">
          <cell r="H11516" t="str">
            <v>NotSelf</v>
          </cell>
        </row>
        <row r="11517">
          <cell r="H11517" t="str">
            <v>NotSelf</v>
          </cell>
        </row>
        <row r="11518">
          <cell r="H11518" t="str">
            <v>NotSelf</v>
          </cell>
        </row>
        <row r="11519">
          <cell r="H11519" t="str">
            <v>NotSelf</v>
          </cell>
        </row>
        <row r="11520">
          <cell r="H11520" t="str">
            <v>NotSelf</v>
          </cell>
        </row>
        <row r="11521">
          <cell r="H11521" t="str">
            <v>NotSelf</v>
          </cell>
        </row>
        <row r="11522">
          <cell r="H11522" t="str">
            <v>NotSelf</v>
          </cell>
        </row>
        <row r="11523">
          <cell r="H11523" t="str">
            <v>NotSelf</v>
          </cell>
        </row>
        <row r="11524">
          <cell r="H11524" t="str">
            <v>NotSelf</v>
          </cell>
        </row>
        <row r="11525">
          <cell r="H11525" t="str">
            <v>NotSelf</v>
          </cell>
        </row>
        <row r="11526">
          <cell r="H11526" t="str">
            <v>NotSelf</v>
          </cell>
        </row>
        <row r="11527">
          <cell r="H11527" t="str">
            <v>NotSelf</v>
          </cell>
        </row>
        <row r="11528">
          <cell r="H11528" t="str">
            <v>NotSelf</v>
          </cell>
        </row>
        <row r="11529">
          <cell r="H11529" t="str">
            <v>NotSelf</v>
          </cell>
        </row>
        <row r="11530">
          <cell r="H11530" t="str">
            <v>NotSelf</v>
          </cell>
        </row>
        <row r="11531">
          <cell r="H11531" t="str">
            <v>NotSelf</v>
          </cell>
        </row>
        <row r="11532">
          <cell r="H11532" t="str">
            <v>NotSelf</v>
          </cell>
        </row>
        <row r="11533">
          <cell r="H11533" t="str">
            <v>NotSelf</v>
          </cell>
        </row>
        <row r="11534">
          <cell r="H11534" t="str">
            <v>NotSelf</v>
          </cell>
        </row>
        <row r="11535">
          <cell r="H11535" t="str">
            <v>NotSelf</v>
          </cell>
        </row>
        <row r="11536">
          <cell r="H11536" t="str">
            <v>NotSelf</v>
          </cell>
        </row>
        <row r="11537">
          <cell r="H11537" t="str">
            <v>NotSelf</v>
          </cell>
        </row>
        <row r="11538">
          <cell r="H11538" t="str">
            <v>NotSelf</v>
          </cell>
        </row>
        <row r="11539">
          <cell r="H11539" t="str">
            <v>NotSelf</v>
          </cell>
        </row>
        <row r="11540">
          <cell r="H11540" t="str">
            <v>NotSelf</v>
          </cell>
        </row>
        <row r="11541">
          <cell r="H11541" t="str">
            <v>NotSelf</v>
          </cell>
        </row>
        <row r="11542">
          <cell r="H11542" t="str">
            <v>NotSelf</v>
          </cell>
        </row>
        <row r="11543">
          <cell r="H11543" t="str">
            <v>NotSelf</v>
          </cell>
        </row>
        <row r="11544">
          <cell r="H11544" t="str">
            <v>NotSelf</v>
          </cell>
        </row>
        <row r="11545">
          <cell r="H11545" t="str">
            <v>NotSelf</v>
          </cell>
        </row>
        <row r="11546">
          <cell r="H11546" t="str">
            <v>NotSelf</v>
          </cell>
        </row>
        <row r="11547">
          <cell r="H11547" t="str">
            <v>NotSelf</v>
          </cell>
        </row>
        <row r="11548">
          <cell r="H11548" t="str">
            <v>NotSelf</v>
          </cell>
        </row>
        <row r="11549">
          <cell r="H11549" t="str">
            <v>NotSelf</v>
          </cell>
        </row>
        <row r="11550">
          <cell r="H11550" t="str">
            <v>NotSelf</v>
          </cell>
        </row>
        <row r="11551">
          <cell r="H11551" t="str">
            <v>NotSelf</v>
          </cell>
        </row>
        <row r="11552">
          <cell r="H11552" t="str">
            <v>NotSelf</v>
          </cell>
        </row>
        <row r="11553">
          <cell r="H11553" t="str">
            <v>NotSelf</v>
          </cell>
        </row>
        <row r="11554">
          <cell r="H11554" t="str">
            <v>NotSelf</v>
          </cell>
        </row>
        <row r="11555">
          <cell r="H11555" t="str">
            <v>NotSelf</v>
          </cell>
        </row>
        <row r="11556">
          <cell r="H11556" t="str">
            <v>NotSelf</v>
          </cell>
        </row>
        <row r="11557">
          <cell r="H11557" t="str">
            <v>NotSelf</v>
          </cell>
        </row>
        <row r="11558">
          <cell r="H11558" t="str">
            <v>NotSelf</v>
          </cell>
        </row>
        <row r="11559">
          <cell r="H11559" t="str">
            <v>NotSelf</v>
          </cell>
        </row>
        <row r="11560">
          <cell r="H11560" t="str">
            <v>NotSelf</v>
          </cell>
        </row>
        <row r="11561">
          <cell r="H11561" t="str">
            <v>NotSelf</v>
          </cell>
        </row>
        <row r="11562">
          <cell r="H11562" t="str">
            <v>NotSelf</v>
          </cell>
        </row>
        <row r="11563">
          <cell r="H11563" t="str">
            <v>NotSelf</v>
          </cell>
        </row>
        <row r="11564">
          <cell r="H11564" t="str">
            <v>NotSelf</v>
          </cell>
        </row>
        <row r="11565">
          <cell r="H11565" t="str">
            <v>NotSelf</v>
          </cell>
        </row>
        <row r="11566">
          <cell r="H11566" t="str">
            <v>NotSelf</v>
          </cell>
        </row>
        <row r="11567">
          <cell r="H11567" t="str">
            <v>NotSelf</v>
          </cell>
        </row>
        <row r="11568">
          <cell r="H11568" t="str">
            <v>NotSelf</v>
          </cell>
        </row>
        <row r="11569">
          <cell r="H11569" t="str">
            <v>NotSelf</v>
          </cell>
        </row>
        <row r="11570">
          <cell r="H11570" t="str">
            <v>NotSelf</v>
          </cell>
        </row>
        <row r="11571">
          <cell r="H11571" t="str">
            <v>NotSelf</v>
          </cell>
        </row>
        <row r="11572">
          <cell r="H11572" t="str">
            <v>NotSelf</v>
          </cell>
        </row>
        <row r="11573">
          <cell r="H11573" t="str">
            <v>NotSelf</v>
          </cell>
        </row>
        <row r="11574">
          <cell r="H11574" t="str">
            <v>NotSelf</v>
          </cell>
        </row>
        <row r="11575">
          <cell r="H11575" t="str">
            <v>NotSelf</v>
          </cell>
        </row>
        <row r="11576">
          <cell r="H11576" t="str">
            <v>NotSelf</v>
          </cell>
        </row>
        <row r="11577">
          <cell r="H11577" t="str">
            <v>NotSelf</v>
          </cell>
        </row>
        <row r="11578">
          <cell r="H11578" t="str">
            <v>NotSelf</v>
          </cell>
        </row>
        <row r="11579">
          <cell r="H11579" t="str">
            <v>NotSelf</v>
          </cell>
        </row>
        <row r="11580">
          <cell r="H11580" t="str">
            <v>NotSelf</v>
          </cell>
        </row>
        <row r="11581">
          <cell r="H11581" t="str">
            <v>NotSelf</v>
          </cell>
        </row>
        <row r="11582">
          <cell r="H11582" t="str">
            <v>NotSelf</v>
          </cell>
        </row>
        <row r="11583">
          <cell r="H11583" t="str">
            <v>NotSelf</v>
          </cell>
        </row>
        <row r="11584">
          <cell r="H11584" t="str">
            <v>NotSelf</v>
          </cell>
        </row>
        <row r="11585">
          <cell r="H11585" t="str">
            <v>NotSelf</v>
          </cell>
        </row>
        <row r="11586">
          <cell r="H11586" t="str">
            <v>NotSelf</v>
          </cell>
        </row>
        <row r="11587">
          <cell r="H11587" t="str">
            <v>NotSelf</v>
          </cell>
        </row>
        <row r="11588">
          <cell r="H11588" t="str">
            <v>NotSelf</v>
          </cell>
        </row>
        <row r="11589">
          <cell r="H11589" t="str">
            <v>NotSelf</v>
          </cell>
        </row>
        <row r="11590">
          <cell r="H11590" t="str">
            <v>NotSelf</v>
          </cell>
        </row>
        <row r="11591">
          <cell r="H11591" t="str">
            <v>NotSelf</v>
          </cell>
        </row>
        <row r="11592">
          <cell r="H11592" t="str">
            <v>NotSelf</v>
          </cell>
        </row>
        <row r="11593">
          <cell r="H11593" t="str">
            <v>NotSelf</v>
          </cell>
        </row>
        <row r="11594">
          <cell r="H11594" t="str">
            <v>NotSelf</v>
          </cell>
        </row>
        <row r="11595">
          <cell r="H11595" t="str">
            <v>NotSelf</v>
          </cell>
        </row>
        <row r="11596">
          <cell r="H11596" t="str">
            <v>NotSelf</v>
          </cell>
        </row>
        <row r="11597">
          <cell r="H11597" t="str">
            <v>NotSelf</v>
          </cell>
        </row>
        <row r="11598">
          <cell r="H11598" t="str">
            <v>NotSelf</v>
          </cell>
        </row>
        <row r="11599">
          <cell r="H11599" t="str">
            <v>NotSelf</v>
          </cell>
        </row>
        <row r="11600">
          <cell r="H11600" t="str">
            <v>NotSelf</v>
          </cell>
        </row>
        <row r="11601">
          <cell r="H11601" t="str">
            <v>NotSelf</v>
          </cell>
        </row>
        <row r="11602">
          <cell r="H11602" t="str">
            <v>NotSelf</v>
          </cell>
        </row>
        <row r="11603">
          <cell r="H11603" t="str">
            <v>NotSelf</v>
          </cell>
        </row>
        <row r="11604">
          <cell r="H11604" t="str">
            <v>NotSelf</v>
          </cell>
        </row>
        <row r="11605">
          <cell r="H11605" t="str">
            <v>NotSelf</v>
          </cell>
        </row>
        <row r="11606">
          <cell r="H11606" t="str">
            <v>NotSelf</v>
          </cell>
        </row>
        <row r="11607">
          <cell r="H11607" t="str">
            <v>NotSelf</v>
          </cell>
        </row>
        <row r="11608">
          <cell r="H11608" t="str">
            <v>NotSelf</v>
          </cell>
        </row>
        <row r="11609">
          <cell r="H11609" t="str">
            <v>NotSelf</v>
          </cell>
        </row>
        <row r="11610">
          <cell r="H11610" t="str">
            <v>NotSelf</v>
          </cell>
        </row>
        <row r="11611">
          <cell r="H11611" t="str">
            <v>NotSelf</v>
          </cell>
        </row>
        <row r="11612">
          <cell r="H11612" t="str">
            <v>NotSelf</v>
          </cell>
        </row>
        <row r="11613">
          <cell r="H11613" t="str">
            <v>NotSelf</v>
          </cell>
        </row>
        <row r="11614">
          <cell r="H11614" t="str">
            <v>NotSelf</v>
          </cell>
        </row>
        <row r="11615">
          <cell r="H11615" t="str">
            <v>NotSelf</v>
          </cell>
        </row>
        <row r="11616">
          <cell r="H11616" t="str">
            <v>NotSelf</v>
          </cell>
        </row>
        <row r="11617">
          <cell r="H11617" t="str">
            <v>NotSelf</v>
          </cell>
        </row>
        <row r="11618">
          <cell r="H11618" t="str">
            <v>NotSelf</v>
          </cell>
        </row>
        <row r="11619">
          <cell r="H11619" t="str">
            <v>NotSelf</v>
          </cell>
        </row>
        <row r="11620">
          <cell r="H11620" t="str">
            <v>NotSelf</v>
          </cell>
        </row>
        <row r="11621">
          <cell r="H11621" t="str">
            <v>NotSelf</v>
          </cell>
        </row>
        <row r="11622">
          <cell r="H11622" t="str">
            <v>NotSelf</v>
          </cell>
        </row>
        <row r="11623">
          <cell r="H11623" t="str">
            <v>NotSelf</v>
          </cell>
        </row>
        <row r="11624">
          <cell r="H11624" t="str">
            <v>NotSelf</v>
          </cell>
        </row>
        <row r="11625">
          <cell r="H11625" t="str">
            <v>NotSelf</v>
          </cell>
        </row>
        <row r="11626">
          <cell r="H11626" t="str">
            <v>NotSelf</v>
          </cell>
        </row>
        <row r="11627">
          <cell r="H11627" t="str">
            <v>NotSelf</v>
          </cell>
        </row>
        <row r="11628">
          <cell r="H11628" t="str">
            <v>NotSelf</v>
          </cell>
        </row>
        <row r="11629">
          <cell r="H11629" t="str">
            <v>NotSelf</v>
          </cell>
        </row>
        <row r="11630">
          <cell r="H11630" t="str">
            <v>NotSelf</v>
          </cell>
        </row>
        <row r="11631">
          <cell r="H11631" t="str">
            <v>NotSelf</v>
          </cell>
        </row>
        <row r="11632">
          <cell r="H11632" t="str">
            <v>NotSelf</v>
          </cell>
        </row>
        <row r="11633">
          <cell r="H11633" t="str">
            <v>NotSelf</v>
          </cell>
        </row>
        <row r="11634">
          <cell r="H11634" t="str">
            <v>NotSelf</v>
          </cell>
        </row>
        <row r="11635">
          <cell r="H11635" t="str">
            <v>NotSelf</v>
          </cell>
        </row>
        <row r="11636">
          <cell r="H11636" t="str">
            <v>NotSelf</v>
          </cell>
        </row>
        <row r="11637">
          <cell r="H11637" t="str">
            <v>NotSelf</v>
          </cell>
        </row>
        <row r="11638">
          <cell r="H11638" t="str">
            <v>NotSelf</v>
          </cell>
        </row>
        <row r="11639">
          <cell r="H11639" t="str">
            <v>NotSelf</v>
          </cell>
        </row>
        <row r="11640">
          <cell r="H11640" t="str">
            <v>NotSelf</v>
          </cell>
        </row>
        <row r="11641">
          <cell r="H11641" t="str">
            <v>NotSelf</v>
          </cell>
        </row>
        <row r="11642">
          <cell r="H11642" t="str">
            <v>NotSelf</v>
          </cell>
        </row>
        <row r="11643">
          <cell r="H11643" t="str">
            <v>NotSelf</v>
          </cell>
        </row>
        <row r="11644">
          <cell r="H11644" t="str">
            <v>NotSelf</v>
          </cell>
        </row>
        <row r="11645">
          <cell r="H11645" t="str">
            <v>NotSelf</v>
          </cell>
        </row>
        <row r="11646">
          <cell r="H11646" t="str">
            <v>NotSelf</v>
          </cell>
        </row>
        <row r="11647">
          <cell r="H11647" t="str">
            <v>NotSelf</v>
          </cell>
        </row>
        <row r="11648">
          <cell r="H11648" t="str">
            <v>NotSelf</v>
          </cell>
        </row>
        <row r="11649">
          <cell r="H11649" t="str">
            <v>NotSelf</v>
          </cell>
        </row>
        <row r="11650">
          <cell r="H11650" t="str">
            <v>NotSelf</v>
          </cell>
        </row>
        <row r="11651">
          <cell r="H11651" t="str">
            <v>NotSelf</v>
          </cell>
        </row>
        <row r="11652">
          <cell r="H11652" t="str">
            <v>NotSelf</v>
          </cell>
        </row>
        <row r="11653">
          <cell r="H11653" t="str">
            <v>NotSelf</v>
          </cell>
        </row>
        <row r="11654">
          <cell r="H11654" t="str">
            <v>NotSelf</v>
          </cell>
        </row>
        <row r="11655">
          <cell r="H11655" t="str">
            <v>NotSelf</v>
          </cell>
        </row>
        <row r="11656">
          <cell r="H11656" t="str">
            <v>NotSelf</v>
          </cell>
        </row>
        <row r="11657">
          <cell r="H11657" t="str">
            <v>NotSelf</v>
          </cell>
        </row>
        <row r="11658">
          <cell r="H11658" t="str">
            <v>NotSelf</v>
          </cell>
        </row>
        <row r="11659">
          <cell r="H11659" t="str">
            <v>NotSelf</v>
          </cell>
        </row>
        <row r="11660">
          <cell r="H11660" t="str">
            <v>NotSelf</v>
          </cell>
        </row>
        <row r="11661">
          <cell r="H11661" t="str">
            <v>NotSelf</v>
          </cell>
        </row>
        <row r="11662">
          <cell r="H11662" t="str">
            <v>NotSelf</v>
          </cell>
        </row>
        <row r="11663">
          <cell r="H11663" t="str">
            <v>NotSelf</v>
          </cell>
        </row>
        <row r="11664">
          <cell r="H11664" t="str">
            <v>NotSelf</v>
          </cell>
        </row>
        <row r="11665">
          <cell r="H11665" t="str">
            <v>NotSelf</v>
          </cell>
        </row>
        <row r="11666">
          <cell r="H11666" t="str">
            <v>NotSelf</v>
          </cell>
        </row>
        <row r="11667">
          <cell r="H11667" t="str">
            <v>NotSelf</v>
          </cell>
        </row>
        <row r="11668">
          <cell r="H11668" t="str">
            <v>NotSelf</v>
          </cell>
        </row>
        <row r="11669">
          <cell r="H11669" t="str">
            <v>NotSelf</v>
          </cell>
        </row>
        <row r="11670">
          <cell r="H11670" t="str">
            <v>NotSelf</v>
          </cell>
        </row>
        <row r="11671">
          <cell r="H11671" t="str">
            <v>NotSelf</v>
          </cell>
        </row>
        <row r="11672">
          <cell r="H11672" t="str">
            <v>NotSelf</v>
          </cell>
        </row>
        <row r="11673">
          <cell r="H11673" t="str">
            <v>NotSelf</v>
          </cell>
        </row>
        <row r="11674">
          <cell r="H11674" t="str">
            <v>NotSelf</v>
          </cell>
        </row>
        <row r="11675">
          <cell r="H11675" t="str">
            <v>NotSelf</v>
          </cell>
        </row>
        <row r="11676">
          <cell r="H11676" t="str">
            <v>NotSelf</v>
          </cell>
        </row>
        <row r="11677">
          <cell r="H11677" t="str">
            <v>NotSelf</v>
          </cell>
        </row>
        <row r="11678">
          <cell r="H11678" t="str">
            <v>NotSelf</v>
          </cell>
        </row>
        <row r="11679">
          <cell r="H11679" t="str">
            <v>NotSelf</v>
          </cell>
        </row>
        <row r="11680">
          <cell r="H11680" t="str">
            <v>NotSelf</v>
          </cell>
        </row>
        <row r="11681">
          <cell r="H11681" t="str">
            <v>NotSelf</v>
          </cell>
        </row>
        <row r="11682">
          <cell r="H11682" t="str">
            <v>NotSelf</v>
          </cell>
        </row>
        <row r="11683">
          <cell r="H11683" t="str">
            <v>NotSelf</v>
          </cell>
        </row>
        <row r="11684">
          <cell r="H11684" t="str">
            <v>NotSelf</v>
          </cell>
        </row>
        <row r="11685">
          <cell r="H11685" t="str">
            <v>NotSelf</v>
          </cell>
        </row>
        <row r="11686">
          <cell r="H11686" t="str">
            <v>NotSelf</v>
          </cell>
        </row>
        <row r="11687">
          <cell r="H11687" t="str">
            <v>NotSelf</v>
          </cell>
        </row>
        <row r="11688">
          <cell r="H11688" t="str">
            <v>NotSelf</v>
          </cell>
        </row>
        <row r="11689">
          <cell r="H11689" t="str">
            <v>NotSelf</v>
          </cell>
        </row>
        <row r="11690">
          <cell r="H11690" t="str">
            <v>NotSelf</v>
          </cell>
        </row>
        <row r="11691">
          <cell r="H11691" t="str">
            <v>NotSelf</v>
          </cell>
        </row>
        <row r="11692">
          <cell r="H11692" t="str">
            <v>NotSelf</v>
          </cell>
        </row>
        <row r="11693">
          <cell r="H11693" t="str">
            <v>NotSelf</v>
          </cell>
        </row>
        <row r="11694">
          <cell r="H11694" t="str">
            <v>NotSelf</v>
          </cell>
        </row>
        <row r="11695">
          <cell r="H11695" t="str">
            <v>NotSelf</v>
          </cell>
        </row>
        <row r="11696">
          <cell r="H11696" t="str">
            <v>NotSelf</v>
          </cell>
        </row>
        <row r="11697">
          <cell r="H11697" t="str">
            <v>NotSelf</v>
          </cell>
        </row>
        <row r="11698">
          <cell r="H11698" t="str">
            <v>NotSelf</v>
          </cell>
        </row>
        <row r="11699">
          <cell r="H11699" t="str">
            <v>NotSelf</v>
          </cell>
        </row>
        <row r="11700">
          <cell r="H11700" t="str">
            <v>NotSelf</v>
          </cell>
        </row>
        <row r="11701">
          <cell r="H11701" t="str">
            <v>NotSelf</v>
          </cell>
        </row>
        <row r="11702">
          <cell r="H11702" t="str">
            <v>NotSelf</v>
          </cell>
        </row>
        <row r="11703">
          <cell r="H11703" t="str">
            <v>NotSelf</v>
          </cell>
        </row>
        <row r="11704">
          <cell r="H11704" t="str">
            <v>NotSelf</v>
          </cell>
        </row>
        <row r="11705">
          <cell r="H11705" t="str">
            <v>NotSelf</v>
          </cell>
        </row>
        <row r="11706">
          <cell r="H11706" t="str">
            <v>NotSelf</v>
          </cell>
        </row>
        <row r="11707">
          <cell r="H11707" t="str">
            <v>NotSelf</v>
          </cell>
        </row>
        <row r="11708">
          <cell r="H11708" t="str">
            <v>NotSelf</v>
          </cell>
        </row>
        <row r="11709">
          <cell r="H11709" t="str">
            <v>NotSelf</v>
          </cell>
        </row>
        <row r="11710">
          <cell r="H11710" t="str">
            <v>NotSelf</v>
          </cell>
        </row>
        <row r="11711">
          <cell r="H11711" t="str">
            <v>NotSelf</v>
          </cell>
        </row>
        <row r="11712">
          <cell r="H11712" t="str">
            <v>NotSelf</v>
          </cell>
        </row>
        <row r="11713">
          <cell r="H11713" t="str">
            <v>NotSelf</v>
          </cell>
        </row>
        <row r="11714">
          <cell r="H11714" t="str">
            <v>NotSelf</v>
          </cell>
        </row>
        <row r="11715">
          <cell r="H11715" t="str">
            <v>NotSelf</v>
          </cell>
        </row>
        <row r="11716">
          <cell r="H11716" t="str">
            <v>NotSelf</v>
          </cell>
        </row>
        <row r="11717">
          <cell r="H11717" t="str">
            <v>NotSelf</v>
          </cell>
        </row>
        <row r="11718">
          <cell r="H11718" t="str">
            <v>NotSelf</v>
          </cell>
        </row>
        <row r="11719">
          <cell r="H11719" t="str">
            <v>NotSelf</v>
          </cell>
        </row>
        <row r="11720">
          <cell r="H11720" t="str">
            <v>NotSelf</v>
          </cell>
        </row>
        <row r="11721">
          <cell r="H11721" t="str">
            <v>NotSelf</v>
          </cell>
        </row>
        <row r="11722">
          <cell r="H11722" t="str">
            <v>NotSelf</v>
          </cell>
        </row>
        <row r="11723">
          <cell r="H11723" t="str">
            <v>NotSelf</v>
          </cell>
        </row>
        <row r="11724">
          <cell r="H11724" t="str">
            <v>NotSelf</v>
          </cell>
        </row>
        <row r="11725">
          <cell r="H11725" t="str">
            <v>NotSelf</v>
          </cell>
        </row>
        <row r="11726">
          <cell r="H11726" t="str">
            <v>NotSelf</v>
          </cell>
        </row>
        <row r="11727">
          <cell r="H11727" t="str">
            <v>NotSelf</v>
          </cell>
        </row>
        <row r="11728">
          <cell r="H11728" t="str">
            <v>NotSelf</v>
          </cell>
        </row>
        <row r="11729">
          <cell r="H11729" t="str">
            <v>NotSelf</v>
          </cell>
        </row>
        <row r="11730">
          <cell r="H11730" t="str">
            <v>NotSelf</v>
          </cell>
        </row>
        <row r="11731">
          <cell r="H11731" t="str">
            <v>NotSelf</v>
          </cell>
        </row>
        <row r="11732">
          <cell r="H11732" t="str">
            <v>NotSelf</v>
          </cell>
        </row>
        <row r="11733">
          <cell r="H11733" t="str">
            <v>NotSelf</v>
          </cell>
        </row>
        <row r="11734">
          <cell r="H11734" t="str">
            <v>NotSelf</v>
          </cell>
        </row>
        <row r="11735">
          <cell r="H11735" t="str">
            <v>NotSelf</v>
          </cell>
        </row>
        <row r="11736">
          <cell r="H11736" t="str">
            <v>NotSelf</v>
          </cell>
        </row>
        <row r="11737">
          <cell r="H11737" t="str">
            <v>NotSelf</v>
          </cell>
        </row>
        <row r="11738">
          <cell r="H11738" t="str">
            <v>NotSelf</v>
          </cell>
        </row>
        <row r="11739">
          <cell r="H11739" t="str">
            <v>NotSelf</v>
          </cell>
        </row>
        <row r="11740">
          <cell r="H11740" t="str">
            <v>NotSelf</v>
          </cell>
        </row>
        <row r="11741">
          <cell r="H11741" t="str">
            <v>NotSelf</v>
          </cell>
        </row>
        <row r="11742">
          <cell r="H11742" t="str">
            <v>NotSelf</v>
          </cell>
        </row>
        <row r="11743">
          <cell r="H11743" t="str">
            <v>NotSelf</v>
          </cell>
        </row>
        <row r="11744">
          <cell r="H11744" t="str">
            <v>NotSelf</v>
          </cell>
        </row>
        <row r="11745">
          <cell r="H11745" t="str">
            <v>NotSelf</v>
          </cell>
        </row>
        <row r="11746">
          <cell r="H11746" t="str">
            <v>NotSelf</v>
          </cell>
        </row>
        <row r="11747">
          <cell r="H11747" t="str">
            <v>NotSelf</v>
          </cell>
        </row>
        <row r="11748">
          <cell r="H11748" t="str">
            <v>NotSelf</v>
          </cell>
        </row>
        <row r="11749">
          <cell r="H11749" t="str">
            <v>NotSelf</v>
          </cell>
        </row>
        <row r="11750">
          <cell r="H11750" t="str">
            <v>NotSelf</v>
          </cell>
        </row>
        <row r="11751">
          <cell r="H11751" t="str">
            <v>NotSelf</v>
          </cell>
        </row>
        <row r="11752">
          <cell r="H11752" t="str">
            <v>NotSelf</v>
          </cell>
        </row>
        <row r="11753">
          <cell r="H11753" t="str">
            <v>NotSelf</v>
          </cell>
        </row>
        <row r="11754">
          <cell r="H11754" t="str">
            <v>NotSelf</v>
          </cell>
        </row>
        <row r="11755">
          <cell r="H11755" t="str">
            <v>NotSelf</v>
          </cell>
        </row>
        <row r="11756">
          <cell r="H11756" t="str">
            <v>NotSelf</v>
          </cell>
        </row>
        <row r="11757">
          <cell r="H11757" t="str">
            <v>NotSelf</v>
          </cell>
        </row>
        <row r="11758">
          <cell r="H11758" t="str">
            <v>NotSelf</v>
          </cell>
        </row>
        <row r="11759">
          <cell r="H11759" t="str">
            <v>NotSelf</v>
          </cell>
        </row>
        <row r="11760">
          <cell r="H11760" t="str">
            <v>NotSelf</v>
          </cell>
        </row>
        <row r="11761">
          <cell r="H11761" t="str">
            <v>NotSelf</v>
          </cell>
        </row>
        <row r="11762">
          <cell r="H11762" t="str">
            <v>NotSelf</v>
          </cell>
        </row>
        <row r="11763">
          <cell r="H11763" t="str">
            <v>NotSelf</v>
          </cell>
        </row>
        <row r="11764">
          <cell r="H11764" t="str">
            <v>NotSelf</v>
          </cell>
        </row>
        <row r="11765">
          <cell r="H11765" t="str">
            <v>NotSelf</v>
          </cell>
        </row>
        <row r="11766">
          <cell r="H11766" t="str">
            <v>NotSelf</v>
          </cell>
        </row>
        <row r="11767">
          <cell r="H11767" t="str">
            <v>NotSelf</v>
          </cell>
        </row>
        <row r="11768">
          <cell r="H11768" t="str">
            <v>NotSelf</v>
          </cell>
        </row>
        <row r="11769">
          <cell r="H11769" t="str">
            <v>NotSelf</v>
          </cell>
        </row>
        <row r="11770">
          <cell r="H11770" t="str">
            <v>NotSelf</v>
          </cell>
        </row>
        <row r="11771">
          <cell r="H11771" t="str">
            <v>NotSelf</v>
          </cell>
        </row>
        <row r="11772">
          <cell r="H11772" t="str">
            <v>NotSelf</v>
          </cell>
        </row>
        <row r="11773">
          <cell r="H11773" t="str">
            <v>NotSelf</v>
          </cell>
        </row>
        <row r="11774">
          <cell r="H11774" t="str">
            <v>NotSelf</v>
          </cell>
        </row>
        <row r="11775">
          <cell r="H11775" t="str">
            <v>NotSelf</v>
          </cell>
        </row>
        <row r="11776">
          <cell r="H11776" t="str">
            <v>NotSelf</v>
          </cell>
        </row>
        <row r="11777">
          <cell r="H11777" t="str">
            <v>NotSelf</v>
          </cell>
        </row>
        <row r="11778">
          <cell r="H11778" t="str">
            <v>NotSelf</v>
          </cell>
        </row>
        <row r="11779">
          <cell r="H11779" t="str">
            <v>NotSelf</v>
          </cell>
        </row>
        <row r="11780">
          <cell r="H11780" t="str">
            <v>NotSelf</v>
          </cell>
        </row>
        <row r="11781">
          <cell r="H11781" t="str">
            <v>NotSelf</v>
          </cell>
        </row>
        <row r="11782">
          <cell r="H11782" t="str">
            <v>NotSelf</v>
          </cell>
        </row>
        <row r="11783">
          <cell r="H11783" t="str">
            <v>NotSelf</v>
          </cell>
        </row>
        <row r="11784">
          <cell r="H11784" t="str">
            <v>NotSelf</v>
          </cell>
        </row>
        <row r="11785">
          <cell r="H11785" t="str">
            <v>NotSelf</v>
          </cell>
        </row>
        <row r="11786">
          <cell r="H11786" t="str">
            <v>NotSelf</v>
          </cell>
        </row>
        <row r="11787">
          <cell r="H11787" t="str">
            <v>NotSelf</v>
          </cell>
        </row>
        <row r="11788">
          <cell r="H11788" t="str">
            <v>NotSelf</v>
          </cell>
        </row>
        <row r="11789">
          <cell r="H11789" t="str">
            <v>NotSelf</v>
          </cell>
        </row>
        <row r="11790">
          <cell r="H11790" t="str">
            <v>NotSelf</v>
          </cell>
        </row>
        <row r="11791">
          <cell r="H11791" t="str">
            <v>NotSelf</v>
          </cell>
        </row>
        <row r="11792">
          <cell r="H11792" t="str">
            <v>NotSelf</v>
          </cell>
        </row>
        <row r="11793">
          <cell r="H11793" t="str">
            <v>NotSelf</v>
          </cell>
        </row>
        <row r="11794">
          <cell r="H11794" t="str">
            <v>NotSelf</v>
          </cell>
        </row>
        <row r="11795">
          <cell r="H11795" t="str">
            <v>NotSelf</v>
          </cell>
        </row>
        <row r="11796">
          <cell r="H11796" t="str">
            <v>NotSelf</v>
          </cell>
        </row>
        <row r="11797">
          <cell r="H11797" t="str">
            <v>NotSelf</v>
          </cell>
        </row>
        <row r="11798">
          <cell r="H11798" t="str">
            <v>NotSelf</v>
          </cell>
        </row>
        <row r="11799">
          <cell r="H11799" t="str">
            <v>NotSelf</v>
          </cell>
        </row>
        <row r="11800">
          <cell r="H11800" t="str">
            <v>NotSelf</v>
          </cell>
        </row>
        <row r="11801">
          <cell r="H11801" t="str">
            <v>NotSelf</v>
          </cell>
        </row>
        <row r="11802">
          <cell r="H11802" t="str">
            <v>NotSelf</v>
          </cell>
        </row>
        <row r="11803">
          <cell r="H11803" t="str">
            <v>NotSelf</v>
          </cell>
        </row>
        <row r="11804">
          <cell r="H11804" t="str">
            <v>NotSelf</v>
          </cell>
        </row>
        <row r="11805">
          <cell r="H11805" t="str">
            <v>NotSelf</v>
          </cell>
        </row>
        <row r="11806">
          <cell r="H11806" t="str">
            <v>NotSelf</v>
          </cell>
        </row>
        <row r="11807">
          <cell r="H11807" t="str">
            <v>NotSelf</v>
          </cell>
        </row>
        <row r="11808">
          <cell r="H11808" t="str">
            <v>NotSelf</v>
          </cell>
        </row>
        <row r="11809">
          <cell r="H11809" t="str">
            <v>NotSelf</v>
          </cell>
        </row>
        <row r="11810">
          <cell r="H11810" t="str">
            <v>NotSelf</v>
          </cell>
        </row>
        <row r="11811">
          <cell r="H11811" t="str">
            <v>NotSelf</v>
          </cell>
        </row>
        <row r="11812">
          <cell r="H11812" t="str">
            <v>NotSelf</v>
          </cell>
        </row>
        <row r="11813">
          <cell r="H11813" t="str">
            <v>NotSelf</v>
          </cell>
        </row>
        <row r="11814">
          <cell r="H11814" t="str">
            <v>NotSelf</v>
          </cell>
        </row>
        <row r="11815">
          <cell r="H11815" t="str">
            <v>NotSelf</v>
          </cell>
        </row>
        <row r="11816">
          <cell r="H11816" t="str">
            <v>NotSelf</v>
          </cell>
        </row>
        <row r="11817">
          <cell r="H11817" t="str">
            <v>NotSelf</v>
          </cell>
        </row>
        <row r="11818">
          <cell r="H11818" t="str">
            <v>NotSelf</v>
          </cell>
        </row>
        <row r="11819">
          <cell r="H11819" t="str">
            <v>NotSelf</v>
          </cell>
        </row>
        <row r="11820">
          <cell r="H11820" t="str">
            <v>NotSelf</v>
          </cell>
        </row>
        <row r="11821">
          <cell r="H11821" t="str">
            <v>NotSelf</v>
          </cell>
        </row>
        <row r="11822">
          <cell r="H11822" t="str">
            <v>NotSelf</v>
          </cell>
        </row>
        <row r="11823">
          <cell r="H11823" t="str">
            <v>NotSelf</v>
          </cell>
        </row>
        <row r="11824">
          <cell r="H11824" t="str">
            <v>NotSelf</v>
          </cell>
        </row>
        <row r="11825">
          <cell r="H11825" t="str">
            <v>NotSelf</v>
          </cell>
        </row>
        <row r="11826">
          <cell r="H11826" t="str">
            <v>NotSelf</v>
          </cell>
        </row>
        <row r="11827">
          <cell r="H11827" t="str">
            <v>NotSelf</v>
          </cell>
        </row>
        <row r="11828">
          <cell r="H11828" t="str">
            <v>NotSelf</v>
          </cell>
        </row>
        <row r="11829">
          <cell r="H11829" t="str">
            <v>NotSelf</v>
          </cell>
        </row>
        <row r="11830">
          <cell r="H11830" t="str">
            <v>NotSelf</v>
          </cell>
        </row>
        <row r="11831">
          <cell r="H11831" t="str">
            <v>NotSelf</v>
          </cell>
        </row>
        <row r="11832">
          <cell r="H11832" t="str">
            <v>NotSelf</v>
          </cell>
        </row>
        <row r="11833">
          <cell r="H11833" t="str">
            <v>NotSelf</v>
          </cell>
        </row>
        <row r="11834">
          <cell r="H11834" t="str">
            <v>NotSelf</v>
          </cell>
        </row>
        <row r="11835">
          <cell r="H11835" t="str">
            <v>NotSelf</v>
          </cell>
        </row>
        <row r="11836">
          <cell r="H11836" t="str">
            <v>NotSelf</v>
          </cell>
        </row>
        <row r="11837">
          <cell r="H11837" t="str">
            <v>NotSelf</v>
          </cell>
        </row>
        <row r="11838">
          <cell r="H11838" t="str">
            <v>NotSelf</v>
          </cell>
        </row>
        <row r="11839">
          <cell r="H11839" t="str">
            <v>NotSelf</v>
          </cell>
        </row>
        <row r="11840">
          <cell r="H11840" t="str">
            <v>NotSelf</v>
          </cell>
        </row>
        <row r="11841">
          <cell r="H11841" t="str">
            <v>NotSelf</v>
          </cell>
        </row>
        <row r="11842">
          <cell r="H11842" t="str">
            <v>NotSelf</v>
          </cell>
        </row>
        <row r="11843">
          <cell r="H11843" t="str">
            <v>NotSelf</v>
          </cell>
        </row>
        <row r="11844">
          <cell r="H11844" t="str">
            <v>NotSelf</v>
          </cell>
        </row>
        <row r="11845">
          <cell r="H11845" t="str">
            <v>NotSelf</v>
          </cell>
        </row>
        <row r="11846">
          <cell r="H11846" t="str">
            <v>NotSelf</v>
          </cell>
        </row>
        <row r="11847">
          <cell r="H11847" t="str">
            <v>NotSelf</v>
          </cell>
        </row>
        <row r="11848">
          <cell r="H11848" t="str">
            <v>NotSelf</v>
          </cell>
        </row>
        <row r="11849">
          <cell r="H11849" t="str">
            <v>NotSelf</v>
          </cell>
        </row>
        <row r="11850">
          <cell r="H11850" t="str">
            <v>NotSelf</v>
          </cell>
        </row>
        <row r="11851">
          <cell r="H11851" t="str">
            <v>NotSelf</v>
          </cell>
        </row>
        <row r="11852">
          <cell r="H11852" t="str">
            <v>NotSelf</v>
          </cell>
        </row>
        <row r="11853">
          <cell r="H11853" t="str">
            <v>NotSelf</v>
          </cell>
        </row>
        <row r="11854">
          <cell r="H11854" t="str">
            <v>NotSelf</v>
          </cell>
        </row>
        <row r="11855">
          <cell r="H11855" t="str">
            <v>NotSelf</v>
          </cell>
        </row>
        <row r="11856">
          <cell r="H11856" t="str">
            <v>NotSelf</v>
          </cell>
        </row>
        <row r="11857">
          <cell r="H11857" t="str">
            <v>NotSelf</v>
          </cell>
        </row>
        <row r="11858">
          <cell r="H11858" t="str">
            <v>NotSelf</v>
          </cell>
        </row>
        <row r="11859">
          <cell r="H11859" t="str">
            <v>NotSelf</v>
          </cell>
        </row>
        <row r="11860">
          <cell r="H11860" t="str">
            <v>NotSelf</v>
          </cell>
        </row>
        <row r="11861">
          <cell r="H11861" t="str">
            <v>NotSelf</v>
          </cell>
        </row>
        <row r="11862">
          <cell r="H11862" t="str">
            <v>NotSelf</v>
          </cell>
        </row>
        <row r="11863">
          <cell r="H11863" t="str">
            <v>NotSelf</v>
          </cell>
        </row>
        <row r="11864">
          <cell r="H11864" t="str">
            <v>NotSelf</v>
          </cell>
        </row>
        <row r="11865">
          <cell r="H11865" t="str">
            <v>NotSelf</v>
          </cell>
        </row>
        <row r="11866">
          <cell r="H11866" t="str">
            <v>NotSelf</v>
          </cell>
        </row>
        <row r="11867">
          <cell r="H11867" t="str">
            <v>NotSelf</v>
          </cell>
        </row>
        <row r="11868">
          <cell r="H11868" t="str">
            <v>NotSelf</v>
          </cell>
        </row>
        <row r="11869">
          <cell r="H11869" t="str">
            <v>NotSelf</v>
          </cell>
        </row>
        <row r="11870">
          <cell r="H11870" t="str">
            <v>NotSelf</v>
          </cell>
        </row>
        <row r="11871">
          <cell r="H11871" t="str">
            <v>NotSelf</v>
          </cell>
        </row>
        <row r="11872">
          <cell r="H11872" t="str">
            <v>NotSelf</v>
          </cell>
        </row>
        <row r="11873">
          <cell r="H11873" t="str">
            <v>NotSelf</v>
          </cell>
        </row>
        <row r="11874">
          <cell r="H11874" t="str">
            <v>NotSelf</v>
          </cell>
        </row>
        <row r="11875">
          <cell r="H11875" t="str">
            <v>NotSelf</v>
          </cell>
        </row>
        <row r="11876">
          <cell r="H11876" t="str">
            <v>NotSelf</v>
          </cell>
        </row>
        <row r="11877">
          <cell r="H11877" t="str">
            <v>NotSelf</v>
          </cell>
        </row>
        <row r="11878">
          <cell r="H11878" t="str">
            <v>NotSelf</v>
          </cell>
        </row>
        <row r="11879">
          <cell r="H11879" t="str">
            <v>NotSelf</v>
          </cell>
        </row>
        <row r="11880">
          <cell r="H11880" t="str">
            <v>NotSelf</v>
          </cell>
        </row>
        <row r="11881">
          <cell r="H11881" t="str">
            <v>NotSelf</v>
          </cell>
        </row>
        <row r="11882">
          <cell r="H11882" t="str">
            <v>NotSelf</v>
          </cell>
        </row>
        <row r="11883">
          <cell r="H11883" t="str">
            <v>NotSelf</v>
          </cell>
        </row>
        <row r="11884">
          <cell r="H11884" t="str">
            <v>NotSelf</v>
          </cell>
        </row>
        <row r="11885">
          <cell r="H11885" t="str">
            <v>NotSelf</v>
          </cell>
        </row>
        <row r="11886">
          <cell r="H11886" t="str">
            <v>NotSelf</v>
          </cell>
        </row>
        <row r="11887">
          <cell r="H11887" t="str">
            <v>NotSelf</v>
          </cell>
        </row>
        <row r="11888">
          <cell r="H11888" t="str">
            <v>NotSelf</v>
          </cell>
        </row>
        <row r="11889">
          <cell r="H11889" t="str">
            <v>NotSelf</v>
          </cell>
        </row>
        <row r="11890">
          <cell r="H11890" t="str">
            <v>NotSelf</v>
          </cell>
        </row>
        <row r="11891">
          <cell r="H11891" t="str">
            <v>NotSelf</v>
          </cell>
        </row>
        <row r="11892">
          <cell r="H11892" t="str">
            <v>NotSelf</v>
          </cell>
        </row>
        <row r="11893">
          <cell r="H11893" t="str">
            <v>NotSelf</v>
          </cell>
        </row>
        <row r="11894">
          <cell r="H11894" t="str">
            <v>NotSelf</v>
          </cell>
        </row>
        <row r="11895">
          <cell r="H11895" t="str">
            <v>NotSelf</v>
          </cell>
        </row>
        <row r="11896">
          <cell r="H11896" t="str">
            <v>NotSelf</v>
          </cell>
        </row>
        <row r="11897">
          <cell r="H11897" t="str">
            <v>NotSelf</v>
          </cell>
        </row>
        <row r="11898">
          <cell r="H11898" t="str">
            <v>NotSelf</v>
          </cell>
        </row>
        <row r="11899">
          <cell r="H11899" t="str">
            <v>NotSelf</v>
          </cell>
        </row>
        <row r="11900">
          <cell r="H11900" t="str">
            <v>NotSelf</v>
          </cell>
        </row>
        <row r="11901">
          <cell r="H11901" t="str">
            <v>NotSelf</v>
          </cell>
        </row>
        <row r="11902">
          <cell r="H11902" t="str">
            <v>NotSelf</v>
          </cell>
        </row>
        <row r="11903">
          <cell r="H11903" t="str">
            <v>NotSelf</v>
          </cell>
        </row>
        <row r="11904">
          <cell r="H11904" t="str">
            <v>NotSelf</v>
          </cell>
        </row>
        <row r="11905">
          <cell r="H11905" t="str">
            <v>NotSelf</v>
          </cell>
        </row>
        <row r="11906">
          <cell r="H11906" t="str">
            <v>NotSelf</v>
          </cell>
        </row>
        <row r="11907">
          <cell r="H11907" t="str">
            <v>NotSelf</v>
          </cell>
        </row>
        <row r="11908">
          <cell r="H11908" t="str">
            <v>NotSelf</v>
          </cell>
        </row>
        <row r="11909">
          <cell r="H11909" t="str">
            <v>NotSelf</v>
          </cell>
        </row>
        <row r="11910">
          <cell r="H11910" t="str">
            <v>NotSelf</v>
          </cell>
        </row>
        <row r="11911">
          <cell r="H11911" t="str">
            <v>NotSelf</v>
          </cell>
        </row>
        <row r="11912">
          <cell r="H11912" t="str">
            <v>NotSelf</v>
          </cell>
        </row>
        <row r="11913">
          <cell r="H11913" t="str">
            <v>NotSelf</v>
          </cell>
        </row>
        <row r="11914">
          <cell r="H11914" t="str">
            <v>NotSelf</v>
          </cell>
        </row>
        <row r="11915">
          <cell r="H11915" t="str">
            <v>NotSelf</v>
          </cell>
        </row>
        <row r="11916">
          <cell r="H11916" t="str">
            <v>NotSelf</v>
          </cell>
        </row>
        <row r="11917">
          <cell r="H11917" t="str">
            <v>NotSelf</v>
          </cell>
        </row>
        <row r="11918">
          <cell r="H11918" t="str">
            <v>NotSelf</v>
          </cell>
        </row>
        <row r="11919">
          <cell r="H11919" t="str">
            <v>NotSelf</v>
          </cell>
        </row>
        <row r="11920">
          <cell r="H11920" t="str">
            <v>NotSelf</v>
          </cell>
        </row>
        <row r="11921">
          <cell r="H11921" t="str">
            <v>NotSelf</v>
          </cell>
        </row>
        <row r="11922">
          <cell r="H11922" t="str">
            <v>NotSelf</v>
          </cell>
        </row>
        <row r="11923">
          <cell r="H11923" t="str">
            <v>NotSelf</v>
          </cell>
        </row>
        <row r="11924">
          <cell r="H11924" t="str">
            <v>NotSelf</v>
          </cell>
        </row>
        <row r="11925">
          <cell r="H11925" t="str">
            <v>NotSelf</v>
          </cell>
        </row>
        <row r="11926">
          <cell r="H11926" t="str">
            <v>NotSelf</v>
          </cell>
        </row>
        <row r="11927">
          <cell r="H11927" t="str">
            <v>NotSelf</v>
          </cell>
        </row>
        <row r="11928">
          <cell r="H11928" t="str">
            <v>NotSelf</v>
          </cell>
        </row>
        <row r="11929">
          <cell r="H11929" t="str">
            <v>NotSelf</v>
          </cell>
        </row>
        <row r="11930">
          <cell r="H11930" t="str">
            <v>NotSelf</v>
          </cell>
        </row>
        <row r="11931">
          <cell r="H11931" t="str">
            <v>NotSelf</v>
          </cell>
        </row>
        <row r="11932">
          <cell r="H11932" t="str">
            <v>NotSelf</v>
          </cell>
        </row>
        <row r="11933">
          <cell r="H11933" t="str">
            <v>NotSelf</v>
          </cell>
        </row>
        <row r="11934">
          <cell r="H11934" t="str">
            <v>NotSelf</v>
          </cell>
        </row>
        <row r="11935">
          <cell r="H11935" t="str">
            <v>NotSelf</v>
          </cell>
        </row>
        <row r="11936">
          <cell r="H11936" t="str">
            <v>NotSelf</v>
          </cell>
        </row>
        <row r="11937">
          <cell r="H11937" t="str">
            <v>NotSelf</v>
          </cell>
        </row>
        <row r="11938">
          <cell r="H11938" t="str">
            <v>NotSelf</v>
          </cell>
        </row>
        <row r="11939">
          <cell r="H11939" t="str">
            <v>NotSelf</v>
          </cell>
        </row>
        <row r="11940">
          <cell r="H11940" t="str">
            <v>NotSelf</v>
          </cell>
        </row>
        <row r="11941">
          <cell r="H11941" t="str">
            <v>NotSelf</v>
          </cell>
        </row>
        <row r="11942">
          <cell r="H11942" t="str">
            <v>NotSelf</v>
          </cell>
        </row>
        <row r="11943">
          <cell r="H11943" t="str">
            <v>NotSelf</v>
          </cell>
        </row>
        <row r="11944">
          <cell r="H11944" t="str">
            <v>NotSelf</v>
          </cell>
        </row>
        <row r="11945">
          <cell r="H11945" t="str">
            <v>NotSelf</v>
          </cell>
        </row>
        <row r="11946">
          <cell r="H11946" t="str">
            <v>NotSelf</v>
          </cell>
        </row>
        <row r="11947">
          <cell r="H11947" t="str">
            <v>NotSelf</v>
          </cell>
        </row>
        <row r="11948">
          <cell r="H11948" t="str">
            <v>NotSelf</v>
          </cell>
        </row>
        <row r="11949">
          <cell r="H11949" t="str">
            <v>NotSelf</v>
          </cell>
        </row>
        <row r="11950">
          <cell r="H11950" t="str">
            <v>NotSelf</v>
          </cell>
        </row>
        <row r="11951">
          <cell r="H11951" t="str">
            <v>NotSelf</v>
          </cell>
        </row>
        <row r="11952">
          <cell r="H11952" t="str">
            <v>NotSelf</v>
          </cell>
        </row>
        <row r="11953">
          <cell r="H11953" t="str">
            <v>NotSelf</v>
          </cell>
        </row>
        <row r="11954">
          <cell r="H11954" t="str">
            <v>NotSelf</v>
          </cell>
        </row>
        <row r="11955">
          <cell r="H11955" t="str">
            <v>NotSelf</v>
          </cell>
        </row>
        <row r="11956">
          <cell r="H11956" t="str">
            <v>NotSelf</v>
          </cell>
        </row>
        <row r="11957">
          <cell r="H11957" t="str">
            <v>NotSelf</v>
          </cell>
        </row>
        <row r="11958">
          <cell r="H11958" t="str">
            <v>NotSelf</v>
          </cell>
        </row>
        <row r="11959">
          <cell r="H11959" t="str">
            <v>NotSelf</v>
          </cell>
        </row>
        <row r="11960">
          <cell r="H11960" t="str">
            <v>NotSelf</v>
          </cell>
        </row>
        <row r="11961">
          <cell r="H11961" t="str">
            <v>NotSelf</v>
          </cell>
        </row>
        <row r="11962">
          <cell r="H11962" t="str">
            <v>NotSelf</v>
          </cell>
        </row>
        <row r="11963">
          <cell r="H11963" t="str">
            <v>NotSelf</v>
          </cell>
        </row>
        <row r="11964">
          <cell r="H11964" t="str">
            <v>NotSelf</v>
          </cell>
        </row>
        <row r="11965">
          <cell r="H11965" t="str">
            <v>NotSelf</v>
          </cell>
        </row>
        <row r="11966">
          <cell r="H11966" t="str">
            <v>NotSelf</v>
          </cell>
        </row>
        <row r="11967">
          <cell r="H11967" t="str">
            <v>NotSelf</v>
          </cell>
        </row>
        <row r="11968">
          <cell r="H11968" t="str">
            <v>NotSelf</v>
          </cell>
        </row>
        <row r="11969">
          <cell r="H11969" t="str">
            <v>NotSelf</v>
          </cell>
        </row>
        <row r="11970">
          <cell r="H11970" t="str">
            <v>NotSelf</v>
          </cell>
        </row>
        <row r="11971">
          <cell r="H11971" t="str">
            <v>NotSelf</v>
          </cell>
        </row>
        <row r="11972">
          <cell r="H11972" t="str">
            <v>NotSelf</v>
          </cell>
        </row>
        <row r="11973">
          <cell r="H11973" t="str">
            <v>NotSelf</v>
          </cell>
        </row>
        <row r="11974">
          <cell r="H11974" t="str">
            <v>NotSelf</v>
          </cell>
        </row>
        <row r="11975">
          <cell r="H11975" t="str">
            <v>NotSelf</v>
          </cell>
        </row>
        <row r="11976">
          <cell r="H11976" t="str">
            <v>NotSelf</v>
          </cell>
        </row>
        <row r="11977">
          <cell r="H11977" t="str">
            <v>NotSelf</v>
          </cell>
        </row>
        <row r="11978">
          <cell r="H11978" t="str">
            <v>NotSelf</v>
          </cell>
        </row>
        <row r="11979">
          <cell r="H11979" t="str">
            <v>NotSelf</v>
          </cell>
        </row>
        <row r="11980">
          <cell r="H11980" t="str">
            <v>NotSelf</v>
          </cell>
        </row>
        <row r="11981">
          <cell r="H11981" t="str">
            <v>NotSelf</v>
          </cell>
        </row>
        <row r="11982">
          <cell r="H11982" t="str">
            <v>NotSelf</v>
          </cell>
        </row>
        <row r="11983">
          <cell r="H11983" t="str">
            <v>NotSelf</v>
          </cell>
        </row>
        <row r="11984">
          <cell r="H11984" t="str">
            <v>NotSelf</v>
          </cell>
        </row>
        <row r="11985">
          <cell r="H11985" t="str">
            <v>NotSelf</v>
          </cell>
        </row>
        <row r="11986">
          <cell r="H11986" t="str">
            <v>NotSelf</v>
          </cell>
        </row>
        <row r="11987">
          <cell r="H11987" t="str">
            <v>NotSelf</v>
          </cell>
        </row>
        <row r="11988">
          <cell r="H11988" t="str">
            <v>NotSelf</v>
          </cell>
        </row>
        <row r="11989">
          <cell r="H11989" t="str">
            <v>NotSelf</v>
          </cell>
        </row>
        <row r="11990">
          <cell r="H11990" t="str">
            <v>NotSelf</v>
          </cell>
        </row>
        <row r="11991">
          <cell r="H11991" t="str">
            <v>NotSelf</v>
          </cell>
        </row>
        <row r="11992">
          <cell r="H11992" t="str">
            <v>NotSelf</v>
          </cell>
        </row>
        <row r="11993">
          <cell r="H11993" t="str">
            <v>NotSelf</v>
          </cell>
        </row>
        <row r="11994">
          <cell r="H11994" t="str">
            <v>NotSelf</v>
          </cell>
        </row>
        <row r="11995">
          <cell r="H11995" t="str">
            <v>NotSelf</v>
          </cell>
        </row>
        <row r="11996">
          <cell r="H11996" t="str">
            <v>NotSelf</v>
          </cell>
        </row>
        <row r="11997">
          <cell r="H11997" t="str">
            <v>NotSelf</v>
          </cell>
        </row>
        <row r="11998">
          <cell r="H11998" t="str">
            <v>NotSelf</v>
          </cell>
        </row>
        <row r="11999">
          <cell r="H11999" t="str">
            <v>NotSelf</v>
          </cell>
        </row>
        <row r="12000">
          <cell r="H12000" t="str">
            <v>NotSelf</v>
          </cell>
        </row>
        <row r="12001">
          <cell r="H12001" t="str">
            <v>NotSelf</v>
          </cell>
        </row>
        <row r="12002">
          <cell r="H12002" t="str">
            <v>NotSelf</v>
          </cell>
        </row>
        <row r="12003">
          <cell r="H12003" t="str">
            <v>NotSelf</v>
          </cell>
        </row>
        <row r="12004">
          <cell r="H12004" t="str">
            <v>NotSelf</v>
          </cell>
        </row>
        <row r="12005">
          <cell r="H12005" t="str">
            <v>NotSelf</v>
          </cell>
        </row>
        <row r="12006">
          <cell r="H12006" t="str">
            <v>NotSelf</v>
          </cell>
        </row>
        <row r="12007">
          <cell r="H12007" t="str">
            <v>NotSelf</v>
          </cell>
        </row>
        <row r="12008">
          <cell r="H12008" t="str">
            <v>NotSelf</v>
          </cell>
        </row>
        <row r="12009">
          <cell r="H12009" t="str">
            <v>NotSelf</v>
          </cell>
        </row>
        <row r="12010">
          <cell r="H12010" t="str">
            <v>NotSelf</v>
          </cell>
        </row>
        <row r="12011">
          <cell r="H12011" t="str">
            <v>NotSelf</v>
          </cell>
        </row>
        <row r="12012">
          <cell r="H12012" t="str">
            <v>NotSelf</v>
          </cell>
        </row>
        <row r="12013">
          <cell r="H12013" t="str">
            <v>NotSelf</v>
          </cell>
        </row>
        <row r="12014">
          <cell r="H12014" t="str">
            <v>NotSelf</v>
          </cell>
        </row>
        <row r="12015">
          <cell r="H12015" t="str">
            <v>NotSelf</v>
          </cell>
        </row>
        <row r="12016">
          <cell r="H12016" t="str">
            <v>NotSelf</v>
          </cell>
        </row>
        <row r="12017">
          <cell r="H12017" t="str">
            <v>NotSelf</v>
          </cell>
        </row>
        <row r="12018">
          <cell r="H12018" t="str">
            <v>NotSelf</v>
          </cell>
        </row>
        <row r="12019">
          <cell r="H12019" t="str">
            <v>NotSelf</v>
          </cell>
        </row>
        <row r="12020">
          <cell r="H12020" t="str">
            <v>NotSelf</v>
          </cell>
        </row>
        <row r="12021">
          <cell r="H12021" t="str">
            <v>NotSelf</v>
          </cell>
        </row>
        <row r="12022">
          <cell r="H12022" t="str">
            <v>NotSelf</v>
          </cell>
        </row>
        <row r="12023">
          <cell r="H12023" t="str">
            <v>NotSelf</v>
          </cell>
        </row>
        <row r="12024">
          <cell r="H12024" t="str">
            <v>NotSelf</v>
          </cell>
        </row>
        <row r="12025">
          <cell r="H12025" t="str">
            <v>NotSelf</v>
          </cell>
        </row>
        <row r="12026">
          <cell r="H12026" t="str">
            <v>NotSelf</v>
          </cell>
        </row>
        <row r="12027">
          <cell r="H12027" t="str">
            <v>NotSelf</v>
          </cell>
        </row>
        <row r="12028">
          <cell r="H12028" t="str">
            <v>NotSelf</v>
          </cell>
        </row>
        <row r="12029">
          <cell r="H12029" t="str">
            <v>NotSelf</v>
          </cell>
        </row>
        <row r="12030">
          <cell r="H12030" t="str">
            <v>NotSelf</v>
          </cell>
        </row>
        <row r="12031">
          <cell r="H12031" t="str">
            <v>NotSelf</v>
          </cell>
        </row>
        <row r="12032">
          <cell r="H12032" t="str">
            <v>NotSelf</v>
          </cell>
        </row>
        <row r="12033">
          <cell r="H12033" t="str">
            <v>NotSelf</v>
          </cell>
        </row>
        <row r="12034">
          <cell r="H12034" t="str">
            <v>NotSelf</v>
          </cell>
        </row>
        <row r="12035">
          <cell r="H12035" t="str">
            <v>NotSelf</v>
          </cell>
        </row>
        <row r="12036">
          <cell r="H12036" t="str">
            <v>NotSelf</v>
          </cell>
        </row>
        <row r="12037">
          <cell r="H12037" t="str">
            <v>NotSelf</v>
          </cell>
        </row>
        <row r="12038">
          <cell r="H12038" t="str">
            <v>NotSelf</v>
          </cell>
        </row>
        <row r="12039">
          <cell r="H12039" t="str">
            <v>NotSelf</v>
          </cell>
        </row>
        <row r="12040">
          <cell r="H12040" t="str">
            <v>NotSelf</v>
          </cell>
        </row>
        <row r="12041">
          <cell r="H12041" t="str">
            <v>NotSelf</v>
          </cell>
        </row>
        <row r="12042">
          <cell r="H12042" t="str">
            <v>NotSelf</v>
          </cell>
        </row>
        <row r="12043">
          <cell r="H12043" t="str">
            <v>NotSelf</v>
          </cell>
        </row>
        <row r="12044">
          <cell r="H12044" t="str">
            <v>NotSelf</v>
          </cell>
        </row>
        <row r="12045">
          <cell r="H12045" t="str">
            <v>NotSelf</v>
          </cell>
        </row>
        <row r="12046">
          <cell r="H12046" t="str">
            <v>NotSelf</v>
          </cell>
        </row>
        <row r="12047">
          <cell r="H12047" t="str">
            <v>NotSelf</v>
          </cell>
        </row>
        <row r="12048">
          <cell r="H12048" t="str">
            <v>NotSelf</v>
          </cell>
        </row>
        <row r="12049">
          <cell r="H12049" t="str">
            <v>NotSelf</v>
          </cell>
        </row>
        <row r="12050">
          <cell r="H12050" t="str">
            <v>NotSelf</v>
          </cell>
        </row>
        <row r="12051">
          <cell r="H12051" t="str">
            <v>NotSelf</v>
          </cell>
        </row>
        <row r="12052">
          <cell r="H12052" t="str">
            <v>NotSelf</v>
          </cell>
        </row>
        <row r="12053">
          <cell r="H12053" t="str">
            <v>NotSelf</v>
          </cell>
        </row>
        <row r="12054">
          <cell r="H12054" t="str">
            <v>NotSelf</v>
          </cell>
        </row>
        <row r="12055">
          <cell r="H12055" t="str">
            <v>NotSelf</v>
          </cell>
        </row>
        <row r="12056">
          <cell r="H12056" t="str">
            <v>NotSelf</v>
          </cell>
        </row>
        <row r="12057">
          <cell r="H12057" t="str">
            <v>NotSelf</v>
          </cell>
        </row>
        <row r="12058">
          <cell r="H12058" t="str">
            <v>NotSelf</v>
          </cell>
        </row>
        <row r="12059">
          <cell r="H12059" t="str">
            <v>NotSelf</v>
          </cell>
        </row>
        <row r="12060">
          <cell r="H12060" t="str">
            <v>NotSelf</v>
          </cell>
        </row>
        <row r="12061">
          <cell r="H12061" t="str">
            <v>NotSelf</v>
          </cell>
        </row>
        <row r="12062">
          <cell r="H12062" t="str">
            <v>NotSelf</v>
          </cell>
        </row>
        <row r="12063">
          <cell r="H12063" t="str">
            <v>NotSelf</v>
          </cell>
        </row>
        <row r="12064">
          <cell r="H12064" t="str">
            <v>NotSelf</v>
          </cell>
        </row>
        <row r="12065">
          <cell r="H12065" t="str">
            <v>NotSelf</v>
          </cell>
        </row>
        <row r="12066">
          <cell r="H12066" t="str">
            <v>NotSelf</v>
          </cell>
        </row>
        <row r="12067">
          <cell r="H12067" t="str">
            <v>NotSelf</v>
          </cell>
        </row>
        <row r="12068">
          <cell r="H12068" t="str">
            <v>NotSelf</v>
          </cell>
        </row>
        <row r="12069">
          <cell r="H12069" t="str">
            <v>NotSelf</v>
          </cell>
        </row>
        <row r="12070">
          <cell r="H12070" t="str">
            <v>NotSelf</v>
          </cell>
        </row>
        <row r="12071">
          <cell r="H12071" t="str">
            <v>NotSelf</v>
          </cell>
        </row>
        <row r="12072">
          <cell r="H12072" t="str">
            <v>NotSelf</v>
          </cell>
        </row>
        <row r="12073">
          <cell r="H12073" t="str">
            <v>NotSelf</v>
          </cell>
        </row>
        <row r="12074">
          <cell r="H12074" t="str">
            <v>NotSelf</v>
          </cell>
        </row>
        <row r="12075">
          <cell r="H12075" t="str">
            <v>NotSelf</v>
          </cell>
        </row>
        <row r="12076">
          <cell r="H12076" t="str">
            <v>NotSelf</v>
          </cell>
        </row>
        <row r="12077">
          <cell r="H12077" t="str">
            <v>NotSelf</v>
          </cell>
        </row>
        <row r="12078">
          <cell r="H12078" t="str">
            <v>NotSelf</v>
          </cell>
        </row>
        <row r="12079">
          <cell r="H12079" t="str">
            <v>NotSelf</v>
          </cell>
        </row>
        <row r="12080">
          <cell r="H12080" t="str">
            <v>NotSelf</v>
          </cell>
        </row>
        <row r="12081">
          <cell r="H12081" t="str">
            <v>NotSelf</v>
          </cell>
        </row>
        <row r="12082">
          <cell r="H12082" t="str">
            <v>NotSelf</v>
          </cell>
        </row>
        <row r="12083">
          <cell r="H12083" t="str">
            <v>NotSelf</v>
          </cell>
        </row>
        <row r="12084">
          <cell r="H12084" t="str">
            <v>NotSelf</v>
          </cell>
        </row>
        <row r="12085">
          <cell r="H12085" t="str">
            <v>NotSelf</v>
          </cell>
        </row>
        <row r="12086">
          <cell r="H12086" t="str">
            <v>NotSelf</v>
          </cell>
        </row>
        <row r="12087">
          <cell r="H12087" t="str">
            <v>NotSelf</v>
          </cell>
        </row>
        <row r="12088">
          <cell r="H12088" t="str">
            <v>NotSelf</v>
          </cell>
        </row>
        <row r="12089">
          <cell r="H12089" t="str">
            <v>NotSelf</v>
          </cell>
        </row>
        <row r="12090">
          <cell r="H12090" t="str">
            <v>NotSelf</v>
          </cell>
        </row>
        <row r="12091">
          <cell r="H12091" t="str">
            <v>NotSelf</v>
          </cell>
        </row>
        <row r="12092">
          <cell r="H12092" t="str">
            <v>NotSelf</v>
          </cell>
        </row>
        <row r="12093">
          <cell r="H12093" t="str">
            <v>NotSelf</v>
          </cell>
        </row>
        <row r="12094">
          <cell r="H12094" t="str">
            <v>NotSelf</v>
          </cell>
        </row>
        <row r="12095">
          <cell r="H12095" t="str">
            <v>NotSelf</v>
          </cell>
        </row>
        <row r="12096">
          <cell r="H12096" t="str">
            <v>NotSelf</v>
          </cell>
        </row>
        <row r="12097">
          <cell r="H12097" t="str">
            <v>Self</v>
          </cell>
        </row>
        <row r="12098">
          <cell r="H12098" t="str">
            <v>Self</v>
          </cell>
        </row>
        <row r="12099">
          <cell r="H12099" t="str">
            <v>Self</v>
          </cell>
        </row>
        <row r="12100">
          <cell r="H12100" t="str">
            <v>Self</v>
          </cell>
        </row>
        <row r="12101">
          <cell r="H12101" t="str">
            <v>Self</v>
          </cell>
        </row>
        <row r="12102">
          <cell r="H12102" t="str">
            <v>Self</v>
          </cell>
        </row>
        <row r="12103">
          <cell r="H12103" t="str">
            <v>Self</v>
          </cell>
        </row>
        <row r="12104">
          <cell r="H12104" t="str">
            <v>Self</v>
          </cell>
        </row>
        <row r="12105">
          <cell r="H12105" t="str">
            <v>Self</v>
          </cell>
        </row>
        <row r="12106">
          <cell r="H12106" t="str">
            <v>Self</v>
          </cell>
        </row>
        <row r="12107">
          <cell r="H12107" t="str">
            <v>Self</v>
          </cell>
        </row>
        <row r="12108">
          <cell r="H12108" t="str">
            <v>Self</v>
          </cell>
        </row>
        <row r="12109">
          <cell r="H12109" t="str">
            <v>Self</v>
          </cell>
        </row>
        <row r="12110">
          <cell r="H12110" t="str">
            <v>Self</v>
          </cell>
        </row>
        <row r="12111">
          <cell r="H12111" t="str">
            <v>Self</v>
          </cell>
        </row>
        <row r="12112">
          <cell r="H12112" t="str">
            <v>Self</v>
          </cell>
        </row>
        <row r="12113">
          <cell r="H12113" t="str">
            <v>Self</v>
          </cell>
        </row>
        <row r="12114">
          <cell r="H12114" t="str">
            <v>Self</v>
          </cell>
        </row>
        <row r="12115">
          <cell r="H12115" t="str">
            <v>Self</v>
          </cell>
        </row>
        <row r="12116">
          <cell r="H12116" t="str">
            <v>NotSelf</v>
          </cell>
        </row>
        <row r="12117">
          <cell r="H12117" t="str">
            <v>NotSelf</v>
          </cell>
        </row>
        <row r="12118">
          <cell r="H12118" t="str">
            <v>NotSelf</v>
          </cell>
        </row>
        <row r="12119">
          <cell r="H12119" t="str">
            <v>NotSelf</v>
          </cell>
        </row>
        <row r="12120">
          <cell r="H12120" t="str">
            <v>NotSelf</v>
          </cell>
        </row>
        <row r="12121">
          <cell r="H12121" t="str">
            <v>NotSelf</v>
          </cell>
        </row>
        <row r="12122">
          <cell r="H12122" t="str">
            <v>NotSelf</v>
          </cell>
        </row>
        <row r="12123">
          <cell r="H12123" t="str">
            <v>NotSelf</v>
          </cell>
        </row>
        <row r="12124">
          <cell r="H12124" t="str">
            <v>NotSelf</v>
          </cell>
        </row>
        <row r="12125">
          <cell r="H12125" t="str">
            <v>NotSelf</v>
          </cell>
        </row>
        <row r="12126">
          <cell r="H12126" t="str">
            <v>NotSelf</v>
          </cell>
        </row>
        <row r="12127">
          <cell r="H12127" t="str">
            <v>NotSelf</v>
          </cell>
        </row>
        <row r="12128">
          <cell r="H12128" t="str">
            <v>NotSelf</v>
          </cell>
        </row>
        <row r="12129">
          <cell r="H12129" t="str">
            <v>NotSelf</v>
          </cell>
        </row>
        <row r="12130">
          <cell r="H12130" t="str">
            <v>NotSelf</v>
          </cell>
        </row>
        <row r="12131">
          <cell r="H12131" t="str">
            <v>NotSelf</v>
          </cell>
        </row>
        <row r="12132">
          <cell r="H12132" t="str">
            <v>NotSelf</v>
          </cell>
        </row>
        <row r="12133">
          <cell r="H12133" t="str">
            <v>NotSelf</v>
          </cell>
        </row>
        <row r="12134">
          <cell r="H12134" t="str">
            <v>NotSelf</v>
          </cell>
        </row>
        <row r="12135">
          <cell r="H12135" t="str">
            <v>NotSelf</v>
          </cell>
        </row>
        <row r="12136">
          <cell r="H12136" t="str">
            <v>NotSelf</v>
          </cell>
        </row>
        <row r="12137">
          <cell r="H12137" t="str">
            <v>NotSelf</v>
          </cell>
        </row>
        <row r="12138">
          <cell r="H12138" t="str">
            <v>NotSelf</v>
          </cell>
        </row>
        <row r="12139">
          <cell r="H12139" t="str">
            <v>NotSelf</v>
          </cell>
        </row>
        <row r="12140">
          <cell r="H12140" t="str">
            <v>NotSelf</v>
          </cell>
        </row>
        <row r="12141">
          <cell r="H12141" t="str">
            <v>NotSelf</v>
          </cell>
        </row>
        <row r="12142">
          <cell r="H12142" t="str">
            <v>NotSelf</v>
          </cell>
        </row>
        <row r="12143">
          <cell r="H12143" t="str">
            <v>NotSelf</v>
          </cell>
        </row>
        <row r="12144">
          <cell r="H12144" t="str">
            <v>NotSelf</v>
          </cell>
        </row>
        <row r="12145">
          <cell r="H12145" t="str">
            <v>NotSelf</v>
          </cell>
        </row>
        <row r="12146">
          <cell r="H12146" t="str">
            <v>NotSelf</v>
          </cell>
        </row>
        <row r="12147">
          <cell r="H12147" t="str">
            <v>NotSelf</v>
          </cell>
        </row>
        <row r="12148">
          <cell r="H12148" t="str">
            <v>NotSelf</v>
          </cell>
        </row>
        <row r="12149">
          <cell r="H12149" t="str">
            <v>NotSelf</v>
          </cell>
        </row>
        <row r="12150">
          <cell r="H12150" t="str">
            <v>NotSelf</v>
          </cell>
        </row>
        <row r="12151">
          <cell r="H12151" t="str">
            <v>NotSelf</v>
          </cell>
        </row>
        <row r="12152">
          <cell r="H12152" t="str">
            <v>NotSelf</v>
          </cell>
        </row>
        <row r="12153">
          <cell r="H12153" t="str">
            <v>NotSelf</v>
          </cell>
        </row>
        <row r="12154">
          <cell r="H12154" t="str">
            <v>NotSelf</v>
          </cell>
        </row>
        <row r="12155">
          <cell r="H12155" t="str">
            <v>NotSelf</v>
          </cell>
        </row>
        <row r="12156">
          <cell r="H12156" t="str">
            <v>NotSelf</v>
          </cell>
        </row>
        <row r="12157">
          <cell r="H12157" t="str">
            <v>NotSelf</v>
          </cell>
        </row>
        <row r="12158">
          <cell r="H12158" t="str">
            <v>NotSelf</v>
          </cell>
        </row>
        <row r="12159">
          <cell r="H12159" t="str">
            <v>NotSelf</v>
          </cell>
        </row>
        <row r="12160">
          <cell r="H12160" t="str">
            <v>NotSelf</v>
          </cell>
        </row>
        <row r="12161">
          <cell r="H12161" t="str">
            <v>NotSelf</v>
          </cell>
        </row>
        <row r="12162">
          <cell r="H12162" t="str">
            <v>NotSelf</v>
          </cell>
        </row>
        <row r="12163">
          <cell r="H12163" t="str">
            <v>NotSelf</v>
          </cell>
        </row>
        <row r="12164">
          <cell r="H12164" t="str">
            <v>NotSelf</v>
          </cell>
        </row>
        <row r="12165">
          <cell r="H12165" t="str">
            <v>NotSelf</v>
          </cell>
        </row>
        <row r="12166">
          <cell r="H12166" t="str">
            <v>NotSelf</v>
          </cell>
        </row>
        <row r="12167">
          <cell r="H12167" t="str">
            <v>NotSelf</v>
          </cell>
        </row>
        <row r="12168">
          <cell r="H12168" t="str">
            <v>NotSelf</v>
          </cell>
        </row>
        <row r="12169">
          <cell r="H12169" t="str">
            <v>NotSelf</v>
          </cell>
        </row>
        <row r="12170">
          <cell r="H12170" t="str">
            <v>NotSelf</v>
          </cell>
        </row>
        <row r="12171">
          <cell r="H12171" t="str">
            <v>NotSelf</v>
          </cell>
        </row>
        <row r="12172">
          <cell r="H12172" t="str">
            <v>NotSelf</v>
          </cell>
        </row>
        <row r="12173">
          <cell r="H12173" t="str">
            <v>NotSelf</v>
          </cell>
        </row>
        <row r="12174">
          <cell r="H12174" t="str">
            <v>NotSelf</v>
          </cell>
        </row>
        <row r="12175">
          <cell r="H12175" t="str">
            <v>NotSelf</v>
          </cell>
        </row>
        <row r="12176">
          <cell r="H12176" t="str">
            <v>NotSelf</v>
          </cell>
        </row>
        <row r="12177">
          <cell r="H12177" t="str">
            <v>NotSelf</v>
          </cell>
        </row>
        <row r="12178">
          <cell r="H12178" t="str">
            <v>NotSelf</v>
          </cell>
        </row>
        <row r="12179">
          <cell r="H12179" t="str">
            <v>NotSelf</v>
          </cell>
        </row>
        <row r="12180">
          <cell r="H12180" t="str">
            <v>NotSelf</v>
          </cell>
        </row>
        <row r="12181">
          <cell r="H12181" t="str">
            <v>NotSelf</v>
          </cell>
        </row>
        <row r="12182">
          <cell r="H12182" t="str">
            <v>NotSelf</v>
          </cell>
        </row>
        <row r="12183">
          <cell r="H12183" t="str">
            <v>NotSelf</v>
          </cell>
        </row>
        <row r="12184">
          <cell r="H12184" t="str">
            <v>NotSelf</v>
          </cell>
        </row>
        <row r="12185">
          <cell r="H12185" t="str">
            <v>NotSelf</v>
          </cell>
        </row>
        <row r="12186">
          <cell r="H12186" t="str">
            <v>NotSelf</v>
          </cell>
        </row>
        <row r="12187">
          <cell r="H12187" t="str">
            <v>NotSelf</v>
          </cell>
        </row>
        <row r="12188">
          <cell r="H12188" t="str">
            <v>NotSelf</v>
          </cell>
        </row>
        <row r="12189">
          <cell r="H12189" t="str">
            <v>NotSelf</v>
          </cell>
        </row>
        <row r="12190">
          <cell r="H12190" t="str">
            <v>NotSelf</v>
          </cell>
        </row>
        <row r="12191">
          <cell r="H12191" t="str">
            <v>NotSelf</v>
          </cell>
        </row>
        <row r="12192">
          <cell r="H12192" t="str">
            <v>NotSelf</v>
          </cell>
        </row>
        <row r="12193">
          <cell r="H12193" t="str">
            <v>NotSelf</v>
          </cell>
        </row>
        <row r="12194">
          <cell r="H12194" t="str">
            <v>NotSelf</v>
          </cell>
        </row>
        <row r="12195">
          <cell r="H12195" t="str">
            <v>NotSelf</v>
          </cell>
        </row>
        <row r="12196">
          <cell r="H12196" t="str">
            <v>NotSelf</v>
          </cell>
        </row>
        <row r="12197">
          <cell r="H12197" t="str">
            <v>NotSelf</v>
          </cell>
        </row>
        <row r="12198">
          <cell r="H12198" t="str">
            <v>NotSelf</v>
          </cell>
        </row>
        <row r="12199">
          <cell r="H12199" t="str">
            <v>NotSelf</v>
          </cell>
        </row>
        <row r="12200">
          <cell r="H12200" t="str">
            <v>NotSelf</v>
          </cell>
        </row>
        <row r="12201">
          <cell r="H12201" t="str">
            <v>NotSelf</v>
          </cell>
        </row>
        <row r="12202">
          <cell r="H12202" t="str">
            <v>NotSelf</v>
          </cell>
        </row>
        <row r="12203">
          <cell r="H12203" t="str">
            <v>NotSelf</v>
          </cell>
        </row>
        <row r="12204">
          <cell r="H12204" t="str">
            <v>NotSelf</v>
          </cell>
        </row>
        <row r="12205">
          <cell r="H12205" t="str">
            <v>NotSelf</v>
          </cell>
        </row>
        <row r="12206">
          <cell r="H12206" t="str">
            <v>NotSelf</v>
          </cell>
        </row>
        <row r="12207">
          <cell r="H12207" t="str">
            <v>NotSelf</v>
          </cell>
        </row>
        <row r="12208">
          <cell r="H12208" t="str">
            <v>NotSelf</v>
          </cell>
        </row>
        <row r="12209">
          <cell r="H12209" t="str">
            <v>NotSelf</v>
          </cell>
        </row>
        <row r="12210">
          <cell r="H12210" t="str">
            <v>NotSelf</v>
          </cell>
        </row>
        <row r="12211">
          <cell r="H12211" t="str">
            <v>NotSelf</v>
          </cell>
        </row>
        <row r="12212">
          <cell r="H12212" t="str">
            <v>Self</v>
          </cell>
        </row>
        <row r="12213">
          <cell r="H12213" t="str">
            <v>Self</v>
          </cell>
        </row>
        <row r="12214">
          <cell r="H12214" t="str">
            <v>Self</v>
          </cell>
        </row>
        <row r="12215">
          <cell r="H12215" t="str">
            <v>Self</v>
          </cell>
        </row>
        <row r="12216">
          <cell r="H12216" t="str">
            <v>Self</v>
          </cell>
        </row>
        <row r="12217">
          <cell r="H12217" t="str">
            <v>Self</v>
          </cell>
        </row>
        <row r="12218">
          <cell r="H12218" t="str">
            <v>Self</v>
          </cell>
        </row>
        <row r="12219">
          <cell r="H12219" t="str">
            <v>Self</v>
          </cell>
        </row>
        <row r="12220">
          <cell r="H12220" t="str">
            <v>Self</v>
          </cell>
        </row>
        <row r="12221">
          <cell r="H12221" t="str">
            <v>Self</v>
          </cell>
        </row>
        <row r="12222">
          <cell r="H12222" t="str">
            <v>Self</v>
          </cell>
        </row>
        <row r="12223">
          <cell r="H12223" t="str">
            <v>Self</v>
          </cell>
        </row>
        <row r="12224">
          <cell r="H12224" t="str">
            <v>Self</v>
          </cell>
        </row>
        <row r="12225">
          <cell r="H12225" t="str">
            <v>Self</v>
          </cell>
        </row>
        <row r="12226">
          <cell r="H12226" t="str">
            <v>Self</v>
          </cell>
        </row>
        <row r="12227">
          <cell r="H12227" t="str">
            <v>Self</v>
          </cell>
        </row>
        <row r="12228">
          <cell r="H12228" t="str">
            <v>Self</v>
          </cell>
        </row>
        <row r="12229">
          <cell r="H12229" t="str">
            <v>Self</v>
          </cell>
        </row>
        <row r="12230">
          <cell r="H12230" t="str">
            <v>Self</v>
          </cell>
        </row>
        <row r="12231">
          <cell r="H12231" t="str">
            <v>Self</v>
          </cell>
        </row>
        <row r="12232">
          <cell r="H12232" t="str">
            <v>Self</v>
          </cell>
        </row>
        <row r="12233">
          <cell r="H12233" t="str">
            <v>Self</v>
          </cell>
        </row>
        <row r="12234">
          <cell r="H12234" t="str">
            <v>Self</v>
          </cell>
        </row>
        <row r="12235">
          <cell r="H12235" t="str">
            <v>Self</v>
          </cell>
        </row>
        <row r="12236">
          <cell r="H12236" t="str">
            <v>Self</v>
          </cell>
        </row>
        <row r="12237">
          <cell r="H12237" t="str">
            <v>Self</v>
          </cell>
        </row>
        <row r="12238">
          <cell r="H12238" t="str">
            <v>Self</v>
          </cell>
        </row>
        <row r="12239">
          <cell r="H12239" t="str">
            <v>Self</v>
          </cell>
        </row>
        <row r="12240">
          <cell r="H12240" t="str">
            <v>Self</v>
          </cell>
        </row>
        <row r="12241">
          <cell r="H12241" t="str">
            <v>Self</v>
          </cell>
        </row>
        <row r="12242">
          <cell r="H12242" t="str">
            <v>Self</v>
          </cell>
        </row>
        <row r="12243">
          <cell r="H12243" t="str">
            <v>Self</v>
          </cell>
        </row>
        <row r="12244">
          <cell r="H12244" t="str">
            <v>Self</v>
          </cell>
        </row>
        <row r="12245">
          <cell r="H12245" t="str">
            <v>Self</v>
          </cell>
        </row>
        <row r="12246">
          <cell r="H12246" t="str">
            <v>Self</v>
          </cell>
        </row>
        <row r="12247">
          <cell r="H12247" t="str">
            <v>Self</v>
          </cell>
        </row>
        <row r="12248">
          <cell r="H12248" t="str">
            <v>Self</v>
          </cell>
        </row>
        <row r="12249">
          <cell r="H12249" t="str">
            <v>Self</v>
          </cell>
        </row>
        <row r="12250">
          <cell r="H12250" t="str">
            <v>Self</v>
          </cell>
        </row>
        <row r="12251">
          <cell r="H12251" t="str">
            <v>Self</v>
          </cell>
        </row>
        <row r="12252">
          <cell r="H12252" t="str">
            <v>Self</v>
          </cell>
        </row>
        <row r="12253">
          <cell r="H12253" t="str">
            <v>Self</v>
          </cell>
        </row>
        <row r="12254">
          <cell r="H12254" t="str">
            <v>Self</v>
          </cell>
        </row>
        <row r="12255">
          <cell r="H12255" t="str">
            <v>Self</v>
          </cell>
        </row>
        <row r="12256">
          <cell r="H12256" t="str">
            <v>Self</v>
          </cell>
        </row>
        <row r="12257">
          <cell r="H12257" t="str">
            <v>Self</v>
          </cell>
        </row>
        <row r="12258">
          <cell r="H12258" t="str">
            <v>Self</v>
          </cell>
        </row>
        <row r="12259">
          <cell r="H12259" t="str">
            <v>Self</v>
          </cell>
        </row>
        <row r="12260">
          <cell r="H12260" t="str">
            <v>Self</v>
          </cell>
        </row>
        <row r="12261">
          <cell r="H12261" t="str">
            <v>Self</v>
          </cell>
        </row>
        <row r="12262">
          <cell r="H12262" t="str">
            <v>Self</v>
          </cell>
        </row>
        <row r="12263">
          <cell r="H12263" t="str">
            <v>Self</v>
          </cell>
        </row>
        <row r="12264">
          <cell r="H12264" t="str">
            <v>Self</v>
          </cell>
        </row>
        <row r="12265">
          <cell r="H12265" t="str">
            <v>Self</v>
          </cell>
        </row>
        <row r="12266">
          <cell r="H12266" t="str">
            <v>Self</v>
          </cell>
        </row>
        <row r="12267">
          <cell r="H12267" t="str">
            <v>Self</v>
          </cell>
        </row>
        <row r="12268">
          <cell r="H12268" t="str">
            <v>Self</v>
          </cell>
        </row>
        <row r="12269">
          <cell r="H12269" t="str">
            <v>Self</v>
          </cell>
        </row>
        <row r="12270">
          <cell r="H12270" t="str">
            <v>Self</v>
          </cell>
        </row>
        <row r="12271">
          <cell r="H12271" t="str">
            <v>Self</v>
          </cell>
        </row>
        <row r="12272">
          <cell r="H12272" t="str">
            <v>Self</v>
          </cell>
        </row>
        <row r="12273">
          <cell r="H12273" t="str">
            <v>Self</v>
          </cell>
        </row>
        <row r="12274">
          <cell r="H12274" t="str">
            <v>Self</v>
          </cell>
        </row>
        <row r="12275">
          <cell r="H12275" t="str">
            <v>Self</v>
          </cell>
        </row>
        <row r="12276">
          <cell r="H12276" t="str">
            <v>Self</v>
          </cell>
        </row>
        <row r="12277">
          <cell r="H12277" t="str">
            <v>Self</v>
          </cell>
        </row>
        <row r="12278">
          <cell r="H12278" t="str">
            <v>Self</v>
          </cell>
        </row>
        <row r="12279">
          <cell r="H12279" t="str">
            <v>Self</v>
          </cell>
        </row>
        <row r="12280">
          <cell r="H12280" t="str">
            <v>Self</v>
          </cell>
        </row>
        <row r="12281">
          <cell r="H12281" t="str">
            <v>Self</v>
          </cell>
        </row>
        <row r="12282">
          <cell r="H12282" t="str">
            <v>Self</v>
          </cell>
        </row>
        <row r="12283">
          <cell r="H12283" t="str">
            <v>Self</v>
          </cell>
        </row>
        <row r="12284">
          <cell r="H12284" t="str">
            <v>Self</v>
          </cell>
        </row>
        <row r="12285">
          <cell r="H12285" t="str">
            <v>Self</v>
          </cell>
        </row>
        <row r="12286">
          <cell r="H12286" t="str">
            <v>Self</v>
          </cell>
        </row>
        <row r="12287">
          <cell r="H12287" t="str">
            <v>Self</v>
          </cell>
        </row>
        <row r="12288">
          <cell r="H12288" t="str">
            <v>Self</v>
          </cell>
        </row>
        <row r="12289">
          <cell r="H12289" t="str">
            <v>Self</v>
          </cell>
        </row>
        <row r="12290">
          <cell r="H12290" t="str">
            <v>Self</v>
          </cell>
        </row>
        <row r="12291">
          <cell r="H12291" t="str">
            <v>Self</v>
          </cell>
        </row>
        <row r="12292">
          <cell r="H12292" t="str">
            <v>Self</v>
          </cell>
        </row>
        <row r="12293">
          <cell r="H12293" t="str">
            <v>Self</v>
          </cell>
        </row>
        <row r="12294">
          <cell r="H12294" t="str">
            <v>Self</v>
          </cell>
        </row>
        <row r="12295">
          <cell r="H12295" t="str">
            <v>Self</v>
          </cell>
        </row>
        <row r="12296">
          <cell r="H12296" t="str">
            <v>Self</v>
          </cell>
        </row>
        <row r="12297">
          <cell r="H12297" t="str">
            <v>Self</v>
          </cell>
        </row>
        <row r="12298">
          <cell r="H12298" t="str">
            <v>Self</v>
          </cell>
        </row>
        <row r="12299">
          <cell r="H12299" t="str">
            <v>Self</v>
          </cell>
        </row>
        <row r="12300">
          <cell r="H12300" t="str">
            <v>Self</v>
          </cell>
        </row>
        <row r="12301">
          <cell r="H12301" t="str">
            <v>Self</v>
          </cell>
        </row>
        <row r="12302">
          <cell r="H12302" t="str">
            <v>Self</v>
          </cell>
        </row>
        <row r="12303">
          <cell r="H12303" t="str">
            <v>Self</v>
          </cell>
        </row>
        <row r="12304">
          <cell r="H12304" t="str">
            <v>Self</v>
          </cell>
        </row>
        <row r="12305">
          <cell r="H12305" t="str">
            <v>Self</v>
          </cell>
        </row>
        <row r="12306">
          <cell r="H12306" t="str">
            <v>Self</v>
          </cell>
        </row>
        <row r="12307">
          <cell r="H12307" t="str">
            <v>Self</v>
          </cell>
        </row>
        <row r="12308">
          <cell r="H12308" t="str">
            <v>Self</v>
          </cell>
        </row>
        <row r="12309">
          <cell r="H12309" t="str">
            <v>Self</v>
          </cell>
        </row>
        <row r="12310">
          <cell r="H12310" t="str">
            <v>Self</v>
          </cell>
        </row>
        <row r="12311">
          <cell r="H12311" t="str">
            <v>Self</v>
          </cell>
        </row>
        <row r="12312">
          <cell r="H12312" t="str">
            <v>Self</v>
          </cell>
        </row>
        <row r="12313">
          <cell r="H12313" t="str">
            <v>Self</v>
          </cell>
        </row>
        <row r="12314">
          <cell r="H12314" t="str">
            <v>Self</v>
          </cell>
        </row>
        <row r="12315">
          <cell r="H12315" t="str">
            <v>Self</v>
          </cell>
        </row>
        <row r="12316">
          <cell r="H12316" t="str">
            <v>Self</v>
          </cell>
        </row>
        <row r="12317">
          <cell r="H12317" t="str">
            <v>Self</v>
          </cell>
        </row>
        <row r="12318">
          <cell r="H12318" t="str">
            <v>Self</v>
          </cell>
        </row>
        <row r="12319">
          <cell r="H12319" t="str">
            <v>Self</v>
          </cell>
        </row>
        <row r="12320">
          <cell r="H12320" t="str">
            <v>Self</v>
          </cell>
        </row>
        <row r="12321">
          <cell r="H12321" t="str">
            <v>Self</v>
          </cell>
        </row>
        <row r="12322">
          <cell r="H12322" t="str">
            <v>Self</v>
          </cell>
        </row>
        <row r="12323">
          <cell r="H12323" t="str">
            <v>Self</v>
          </cell>
        </row>
        <row r="12324">
          <cell r="H12324" t="str">
            <v>Self</v>
          </cell>
        </row>
        <row r="12325">
          <cell r="H12325" t="str">
            <v>Self</v>
          </cell>
        </row>
        <row r="12326">
          <cell r="H12326" t="str">
            <v>Self</v>
          </cell>
        </row>
        <row r="12327">
          <cell r="H12327" t="str">
            <v>Self</v>
          </cell>
        </row>
        <row r="12328">
          <cell r="H12328" t="str">
            <v>Self</v>
          </cell>
        </row>
        <row r="12329">
          <cell r="H12329" t="str">
            <v>Self</v>
          </cell>
        </row>
        <row r="12330">
          <cell r="H12330" t="str">
            <v>Self</v>
          </cell>
        </row>
        <row r="12331">
          <cell r="H12331" t="str">
            <v>Self</v>
          </cell>
        </row>
        <row r="12332">
          <cell r="H12332" t="str">
            <v>Self</v>
          </cell>
        </row>
        <row r="12333">
          <cell r="H12333" t="str">
            <v>Self</v>
          </cell>
        </row>
        <row r="12334">
          <cell r="H12334" t="str">
            <v>Self</v>
          </cell>
        </row>
        <row r="12335">
          <cell r="H12335" t="str">
            <v>Self</v>
          </cell>
        </row>
        <row r="12336">
          <cell r="H12336" t="str">
            <v>Self</v>
          </cell>
        </row>
        <row r="12337">
          <cell r="H12337" t="str">
            <v>Self</v>
          </cell>
        </row>
        <row r="12338">
          <cell r="H12338" t="str">
            <v>Self</v>
          </cell>
        </row>
        <row r="12339">
          <cell r="H12339" t="str">
            <v>Self</v>
          </cell>
        </row>
        <row r="12340">
          <cell r="H12340" t="str">
            <v>Self</v>
          </cell>
        </row>
        <row r="12341">
          <cell r="H12341" t="str">
            <v>Self</v>
          </cell>
        </row>
        <row r="12342">
          <cell r="H12342" t="str">
            <v>Self</v>
          </cell>
        </row>
        <row r="12343">
          <cell r="H12343" t="str">
            <v>Self</v>
          </cell>
        </row>
        <row r="12344">
          <cell r="H12344" t="str">
            <v>Self</v>
          </cell>
        </row>
        <row r="12345">
          <cell r="H12345" t="str">
            <v>Self</v>
          </cell>
        </row>
        <row r="12346">
          <cell r="H12346" t="str">
            <v>Self</v>
          </cell>
        </row>
        <row r="12347">
          <cell r="H12347" t="str">
            <v>Self</v>
          </cell>
        </row>
        <row r="12348">
          <cell r="H12348" t="str">
            <v>Self</v>
          </cell>
        </row>
        <row r="12349">
          <cell r="H12349" t="str">
            <v>Self</v>
          </cell>
        </row>
        <row r="12350">
          <cell r="H12350" t="str">
            <v>Self</v>
          </cell>
        </row>
        <row r="12351">
          <cell r="H12351" t="str">
            <v>Self</v>
          </cell>
        </row>
        <row r="12352">
          <cell r="H12352" t="str">
            <v>Self</v>
          </cell>
        </row>
        <row r="12353">
          <cell r="H12353" t="str">
            <v>Self</v>
          </cell>
        </row>
        <row r="12354">
          <cell r="H12354" t="str">
            <v>Self</v>
          </cell>
        </row>
        <row r="12355">
          <cell r="H12355" t="str">
            <v>Self</v>
          </cell>
        </row>
        <row r="12356">
          <cell r="H12356" t="str">
            <v>Self</v>
          </cell>
        </row>
        <row r="12357">
          <cell r="H12357" t="str">
            <v>Self</v>
          </cell>
        </row>
        <row r="12358">
          <cell r="H12358" t="str">
            <v>Self</v>
          </cell>
        </row>
        <row r="12359">
          <cell r="H12359" t="str">
            <v>Self</v>
          </cell>
        </row>
        <row r="12360">
          <cell r="H12360" t="str">
            <v>Self</v>
          </cell>
        </row>
        <row r="12361">
          <cell r="H12361" t="str">
            <v>Self</v>
          </cell>
        </row>
        <row r="12362">
          <cell r="H12362" t="str">
            <v>Self</v>
          </cell>
        </row>
        <row r="12363">
          <cell r="H12363" t="str">
            <v>Self</v>
          </cell>
        </row>
        <row r="12364">
          <cell r="H12364" t="str">
            <v>Self</v>
          </cell>
        </row>
        <row r="12365">
          <cell r="H12365" t="str">
            <v>Self</v>
          </cell>
        </row>
        <row r="12366">
          <cell r="H12366" t="str">
            <v>Self</v>
          </cell>
        </row>
        <row r="12367">
          <cell r="H12367" t="str">
            <v>Self</v>
          </cell>
        </row>
        <row r="12368">
          <cell r="H12368" t="str">
            <v>Self</v>
          </cell>
        </row>
        <row r="12369">
          <cell r="H12369" t="str">
            <v>Self</v>
          </cell>
        </row>
        <row r="12370">
          <cell r="H12370" t="str">
            <v>Self</v>
          </cell>
        </row>
        <row r="12371">
          <cell r="H12371" t="str">
            <v>Self</v>
          </cell>
        </row>
        <row r="12372">
          <cell r="H12372" t="str">
            <v>Self</v>
          </cell>
        </row>
        <row r="12373">
          <cell r="H12373" t="str">
            <v>Self</v>
          </cell>
        </row>
        <row r="12374">
          <cell r="H12374" t="str">
            <v>Self</v>
          </cell>
        </row>
        <row r="12375">
          <cell r="H12375" t="str">
            <v>Self</v>
          </cell>
        </row>
        <row r="12376">
          <cell r="H12376" t="str">
            <v>Self</v>
          </cell>
        </row>
        <row r="12377">
          <cell r="H12377" t="str">
            <v>Self</v>
          </cell>
        </row>
        <row r="12378">
          <cell r="H12378" t="str">
            <v>Self</v>
          </cell>
        </row>
        <row r="12379">
          <cell r="H12379" t="str">
            <v>Self</v>
          </cell>
        </row>
        <row r="12380">
          <cell r="H12380" t="str">
            <v>Self</v>
          </cell>
        </row>
        <row r="12381">
          <cell r="H12381" t="str">
            <v>Self</v>
          </cell>
        </row>
        <row r="12382">
          <cell r="H12382" t="str">
            <v>Self</v>
          </cell>
        </row>
        <row r="12383">
          <cell r="H12383" t="str">
            <v>NotSelf</v>
          </cell>
        </row>
        <row r="12384">
          <cell r="H12384" t="str">
            <v>NotSelf</v>
          </cell>
        </row>
        <row r="12385">
          <cell r="H12385" t="str">
            <v>NotSelf</v>
          </cell>
        </row>
        <row r="12386">
          <cell r="H12386" t="str">
            <v>NotSelf</v>
          </cell>
        </row>
        <row r="12387">
          <cell r="H12387" t="str">
            <v>NotSelf</v>
          </cell>
        </row>
        <row r="12388">
          <cell r="H12388" t="str">
            <v>NotSelf</v>
          </cell>
        </row>
        <row r="12389">
          <cell r="H12389" t="str">
            <v>NotSelf</v>
          </cell>
        </row>
        <row r="12390">
          <cell r="H12390" t="str">
            <v>NotSelf</v>
          </cell>
        </row>
        <row r="12391">
          <cell r="H12391" t="str">
            <v>NotSelf</v>
          </cell>
        </row>
        <row r="12392">
          <cell r="H12392" t="str">
            <v>NotSelf</v>
          </cell>
        </row>
        <row r="12393">
          <cell r="H12393" t="str">
            <v>NotSelf</v>
          </cell>
        </row>
        <row r="12394">
          <cell r="H12394" t="str">
            <v>NotSelf</v>
          </cell>
        </row>
        <row r="12395">
          <cell r="H12395" t="str">
            <v>NotSelf</v>
          </cell>
        </row>
        <row r="12396">
          <cell r="H12396" t="str">
            <v>NotSelf</v>
          </cell>
        </row>
        <row r="12397">
          <cell r="H12397" t="str">
            <v>NotSelf</v>
          </cell>
        </row>
        <row r="12398">
          <cell r="H12398" t="str">
            <v>NotSelf</v>
          </cell>
        </row>
        <row r="12399">
          <cell r="H12399" t="str">
            <v>NotSelf</v>
          </cell>
        </row>
        <row r="12400">
          <cell r="H12400" t="str">
            <v>NotSelf</v>
          </cell>
        </row>
        <row r="12401">
          <cell r="H12401" t="str">
            <v>NotSelf</v>
          </cell>
        </row>
        <row r="12402">
          <cell r="H12402" t="str">
            <v>NotSelf</v>
          </cell>
        </row>
        <row r="12403">
          <cell r="H12403" t="str">
            <v>NotSelf</v>
          </cell>
        </row>
        <row r="12404">
          <cell r="H12404" t="str">
            <v>NotSelf</v>
          </cell>
        </row>
        <row r="12405">
          <cell r="H12405" t="str">
            <v>NotSelf</v>
          </cell>
        </row>
        <row r="12406">
          <cell r="H12406" t="str">
            <v>NotSelf</v>
          </cell>
        </row>
        <row r="12407">
          <cell r="H12407" t="str">
            <v>NotSelf</v>
          </cell>
        </row>
        <row r="12408">
          <cell r="H12408" t="str">
            <v>NotSelf</v>
          </cell>
        </row>
        <row r="12409">
          <cell r="H12409" t="str">
            <v>NotSelf</v>
          </cell>
        </row>
        <row r="12410">
          <cell r="H12410" t="str">
            <v>NotSelf</v>
          </cell>
        </row>
        <row r="12411">
          <cell r="H12411" t="str">
            <v>NotSelf</v>
          </cell>
        </row>
        <row r="12412">
          <cell r="H12412" t="str">
            <v>NotSelf</v>
          </cell>
        </row>
        <row r="12413">
          <cell r="H12413" t="str">
            <v>NotSelf</v>
          </cell>
        </row>
        <row r="12414">
          <cell r="H12414" t="str">
            <v>NotSelf</v>
          </cell>
        </row>
        <row r="12415">
          <cell r="H12415" t="str">
            <v>NotSelf</v>
          </cell>
        </row>
        <row r="12416">
          <cell r="H12416" t="str">
            <v>NotSelf</v>
          </cell>
        </row>
        <row r="12417">
          <cell r="H12417" t="str">
            <v>NotSelf</v>
          </cell>
        </row>
        <row r="12418">
          <cell r="H12418" t="str">
            <v>NotSelf</v>
          </cell>
        </row>
        <row r="12419">
          <cell r="H12419" t="str">
            <v>NotSelf</v>
          </cell>
        </row>
        <row r="12420">
          <cell r="H12420" t="str">
            <v>NotSelf</v>
          </cell>
        </row>
        <row r="12421">
          <cell r="H12421" t="str">
            <v>NotSelf</v>
          </cell>
        </row>
        <row r="12422">
          <cell r="H12422" t="str">
            <v>NotSelf</v>
          </cell>
        </row>
        <row r="12423">
          <cell r="H12423" t="str">
            <v>NotSelf</v>
          </cell>
        </row>
        <row r="12424">
          <cell r="H12424" t="str">
            <v>NotSelf</v>
          </cell>
        </row>
        <row r="12425">
          <cell r="H12425" t="str">
            <v>NotSelf</v>
          </cell>
        </row>
        <row r="12426">
          <cell r="H12426" t="str">
            <v>NotSelf</v>
          </cell>
        </row>
        <row r="12427">
          <cell r="H12427" t="str">
            <v>NotSelf</v>
          </cell>
        </row>
        <row r="12428">
          <cell r="H12428" t="str">
            <v>NotSelf</v>
          </cell>
        </row>
        <row r="12429">
          <cell r="H12429" t="str">
            <v>NotSelf</v>
          </cell>
        </row>
        <row r="12430">
          <cell r="H12430" t="str">
            <v>NotSelf</v>
          </cell>
        </row>
        <row r="12431">
          <cell r="H12431" t="str">
            <v>NotSelf</v>
          </cell>
        </row>
        <row r="12432">
          <cell r="H12432" t="str">
            <v>NotSelf</v>
          </cell>
        </row>
        <row r="12433">
          <cell r="H12433" t="str">
            <v>NotSelf</v>
          </cell>
        </row>
        <row r="12434">
          <cell r="H12434" t="str">
            <v>NotSelf</v>
          </cell>
        </row>
        <row r="12435">
          <cell r="H12435" t="str">
            <v>NotSelf</v>
          </cell>
        </row>
        <row r="12436">
          <cell r="H12436" t="str">
            <v>NotSelf</v>
          </cell>
        </row>
        <row r="12437">
          <cell r="H12437" t="str">
            <v>NotSelf</v>
          </cell>
        </row>
        <row r="12438">
          <cell r="H12438" t="str">
            <v>NotSelf</v>
          </cell>
        </row>
        <row r="12439">
          <cell r="H12439" t="str">
            <v>NotSelf</v>
          </cell>
        </row>
        <row r="12440">
          <cell r="H12440" t="str">
            <v>NotSelf</v>
          </cell>
        </row>
        <row r="12441">
          <cell r="H12441" t="str">
            <v>NotSelf</v>
          </cell>
        </row>
        <row r="12442">
          <cell r="H12442" t="str">
            <v>NotSelf</v>
          </cell>
        </row>
        <row r="12443">
          <cell r="H12443" t="str">
            <v>NotSelf</v>
          </cell>
        </row>
        <row r="12444">
          <cell r="H12444" t="str">
            <v>NotSelf</v>
          </cell>
        </row>
        <row r="12445">
          <cell r="H12445" t="str">
            <v>NotSelf</v>
          </cell>
        </row>
        <row r="12446">
          <cell r="H12446" t="str">
            <v>NotSelf</v>
          </cell>
        </row>
        <row r="12447">
          <cell r="H12447" t="str">
            <v>NotSelf</v>
          </cell>
        </row>
        <row r="12448">
          <cell r="H12448" t="str">
            <v>NotSelf</v>
          </cell>
        </row>
        <row r="12449">
          <cell r="H12449" t="str">
            <v>NotSelf</v>
          </cell>
        </row>
        <row r="12450">
          <cell r="H12450" t="str">
            <v>NotSelf</v>
          </cell>
        </row>
        <row r="12451">
          <cell r="H12451" t="str">
            <v>NotSelf</v>
          </cell>
        </row>
        <row r="12452">
          <cell r="H12452" t="str">
            <v>NotSelf</v>
          </cell>
        </row>
        <row r="12453">
          <cell r="H12453" t="str">
            <v>NotSelf</v>
          </cell>
        </row>
        <row r="12454">
          <cell r="H12454" t="str">
            <v>NotSelf</v>
          </cell>
        </row>
        <row r="12455">
          <cell r="H12455" t="str">
            <v>NotSelf</v>
          </cell>
        </row>
        <row r="12456">
          <cell r="H12456" t="str">
            <v>NotSelf</v>
          </cell>
        </row>
        <row r="12457">
          <cell r="H12457" t="str">
            <v>NotSelf</v>
          </cell>
        </row>
        <row r="12458">
          <cell r="H12458" t="str">
            <v>NotSelf</v>
          </cell>
        </row>
        <row r="12459">
          <cell r="H12459" t="str">
            <v>NotSelf</v>
          </cell>
        </row>
        <row r="12460">
          <cell r="H12460" t="str">
            <v>NotSelf</v>
          </cell>
        </row>
        <row r="12461">
          <cell r="H12461" t="str">
            <v>NotSelf</v>
          </cell>
        </row>
        <row r="12462">
          <cell r="H12462" t="str">
            <v>NotSelf</v>
          </cell>
        </row>
        <row r="12463">
          <cell r="H12463" t="str">
            <v>NotSelf</v>
          </cell>
        </row>
        <row r="12464">
          <cell r="H12464" t="str">
            <v>NotSelf</v>
          </cell>
        </row>
        <row r="12465">
          <cell r="H12465" t="str">
            <v>NotSelf</v>
          </cell>
        </row>
        <row r="12466">
          <cell r="H12466" t="str">
            <v>NotSelf</v>
          </cell>
        </row>
        <row r="12467">
          <cell r="H12467" t="str">
            <v>NotSelf</v>
          </cell>
        </row>
        <row r="12468">
          <cell r="H12468" t="str">
            <v>NotSelf</v>
          </cell>
        </row>
        <row r="12469">
          <cell r="H12469" t="str">
            <v>NotSelf</v>
          </cell>
        </row>
        <row r="12470">
          <cell r="H12470" t="str">
            <v>NotSelf</v>
          </cell>
        </row>
        <row r="12471">
          <cell r="H12471" t="str">
            <v>NotSelf</v>
          </cell>
        </row>
        <row r="12472">
          <cell r="H12472" t="str">
            <v>NotSelf</v>
          </cell>
        </row>
        <row r="12473">
          <cell r="H12473" t="str">
            <v>NotSelf</v>
          </cell>
        </row>
        <row r="12474">
          <cell r="H12474" t="str">
            <v>NotSelf</v>
          </cell>
        </row>
        <row r="12475">
          <cell r="H12475" t="str">
            <v>NotSelf</v>
          </cell>
        </row>
        <row r="12476">
          <cell r="H12476" t="str">
            <v>NotSelf</v>
          </cell>
        </row>
        <row r="12477">
          <cell r="H12477" t="str">
            <v>NotSelf</v>
          </cell>
        </row>
        <row r="12478">
          <cell r="H12478" t="str">
            <v>NotSelf</v>
          </cell>
        </row>
        <row r="12479">
          <cell r="H12479" t="str">
            <v>NotSelf</v>
          </cell>
        </row>
        <row r="12480">
          <cell r="H12480" t="str">
            <v>NotSelf</v>
          </cell>
        </row>
        <row r="12481">
          <cell r="H12481" t="str">
            <v>NotSelf</v>
          </cell>
        </row>
        <row r="12482">
          <cell r="H12482" t="str">
            <v>NotSelf</v>
          </cell>
        </row>
        <row r="12483">
          <cell r="H12483" t="str">
            <v>NotSelf</v>
          </cell>
        </row>
        <row r="12484">
          <cell r="H12484" t="str">
            <v>NotSelf</v>
          </cell>
        </row>
        <row r="12485">
          <cell r="H12485" t="str">
            <v>NotSelf</v>
          </cell>
        </row>
        <row r="12486">
          <cell r="H12486" t="str">
            <v>NotSelf</v>
          </cell>
        </row>
        <row r="12487">
          <cell r="H12487" t="str">
            <v>NotSelf</v>
          </cell>
        </row>
        <row r="12488">
          <cell r="H12488" t="str">
            <v>NotSelf</v>
          </cell>
        </row>
        <row r="12489">
          <cell r="H12489" t="str">
            <v>NotSelf</v>
          </cell>
        </row>
        <row r="12490">
          <cell r="H12490" t="str">
            <v>NotSelf</v>
          </cell>
        </row>
        <row r="12491">
          <cell r="H12491" t="str">
            <v>NotSelf</v>
          </cell>
        </row>
        <row r="12492">
          <cell r="H12492" t="str">
            <v>NotSelf</v>
          </cell>
        </row>
        <row r="12493">
          <cell r="H12493" t="str">
            <v>NotSelf</v>
          </cell>
        </row>
        <row r="12494">
          <cell r="H12494" t="str">
            <v>NotSelf</v>
          </cell>
        </row>
        <row r="12495">
          <cell r="H12495" t="str">
            <v>NotSelf</v>
          </cell>
        </row>
        <row r="12496">
          <cell r="H12496" t="str">
            <v>NotSelf</v>
          </cell>
        </row>
        <row r="12497">
          <cell r="H12497" t="str">
            <v>NotSelf</v>
          </cell>
        </row>
        <row r="12498">
          <cell r="H12498" t="str">
            <v>NotSelf</v>
          </cell>
        </row>
        <row r="12499">
          <cell r="H12499" t="str">
            <v>NotSelf</v>
          </cell>
        </row>
        <row r="12500">
          <cell r="H12500" t="str">
            <v>NotSelf</v>
          </cell>
        </row>
        <row r="12501">
          <cell r="H12501" t="str">
            <v>NotSelf</v>
          </cell>
        </row>
        <row r="12502">
          <cell r="H12502" t="str">
            <v>NotSelf</v>
          </cell>
        </row>
        <row r="12503">
          <cell r="H12503" t="str">
            <v>NotSelf</v>
          </cell>
        </row>
        <row r="12504">
          <cell r="H12504" t="str">
            <v>NotSelf</v>
          </cell>
        </row>
        <row r="12505">
          <cell r="H12505" t="str">
            <v>NotSelf</v>
          </cell>
        </row>
        <row r="12506">
          <cell r="H12506" t="str">
            <v>NotSelf</v>
          </cell>
        </row>
        <row r="12507">
          <cell r="H12507" t="str">
            <v>NotSelf</v>
          </cell>
        </row>
        <row r="12508">
          <cell r="H12508" t="str">
            <v>NotSelf</v>
          </cell>
        </row>
        <row r="12509">
          <cell r="H12509" t="str">
            <v>NotSelf</v>
          </cell>
        </row>
        <row r="12510">
          <cell r="H12510" t="str">
            <v>NotSelf</v>
          </cell>
        </row>
        <row r="12511">
          <cell r="H12511" t="str">
            <v>NotSelf</v>
          </cell>
        </row>
        <row r="12512">
          <cell r="H12512" t="str">
            <v>NotSelf</v>
          </cell>
        </row>
        <row r="12513">
          <cell r="H12513" t="str">
            <v>NotSelf</v>
          </cell>
        </row>
        <row r="12514">
          <cell r="H12514" t="str">
            <v>NotSelf</v>
          </cell>
        </row>
        <row r="12515">
          <cell r="H12515" t="str">
            <v>NotSelf</v>
          </cell>
        </row>
        <row r="12516">
          <cell r="H12516" t="str">
            <v>NotSelf</v>
          </cell>
        </row>
        <row r="12517">
          <cell r="H12517" t="str">
            <v>NotSelf</v>
          </cell>
        </row>
        <row r="12518">
          <cell r="H12518" t="str">
            <v>NotSelf</v>
          </cell>
        </row>
        <row r="12519">
          <cell r="H12519" t="str">
            <v>NotSelf</v>
          </cell>
        </row>
        <row r="12520">
          <cell r="H12520" t="str">
            <v>NotSelf</v>
          </cell>
        </row>
        <row r="12521">
          <cell r="H12521" t="str">
            <v>NotSelf</v>
          </cell>
        </row>
        <row r="12522">
          <cell r="H12522" t="str">
            <v>NotSelf</v>
          </cell>
        </row>
        <row r="12523">
          <cell r="H12523" t="str">
            <v>NotSelf</v>
          </cell>
        </row>
        <row r="12524">
          <cell r="H12524" t="str">
            <v>NotSelf</v>
          </cell>
        </row>
        <row r="12525">
          <cell r="H12525" t="str">
            <v>NotSelf</v>
          </cell>
        </row>
        <row r="12526">
          <cell r="H12526" t="str">
            <v>NotSelf</v>
          </cell>
        </row>
        <row r="12527">
          <cell r="H12527" t="str">
            <v>NotSelf</v>
          </cell>
        </row>
        <row r="12528">
          <cell r="H12528" t="str">
            <v>NotSelf</v>
          </cell>
        </row>
        <row r="12529">
          <cell r="H12529" t="str">
            <v>NotSelf</v>
          </cell>
        </row>
        <row r="12530">
          <cell r="H12530" t="str">
            <v>NotSelf</v>
          </cell>
        </row>
        <row r="12531">
          <cell r="H12531" t="str">
            <v>NotSelf</v>
          </cell>
        </row>
        <row r="12532">
          <cell r="H12532" t="str">
            <v>NotSelf</v>
          </cell>
        </row>
        <row r="12533">
          <cell r="H12533" t="str">
            <v>NotSelf</v>
          </cell>
        </row>
        <row r="12534">
          <cell r="H12534" t="str">
            <v>NotSelf</v>
          </cell>
        </row>
        <row r="12535">
          <cell r="H12535" t="str">
            <v>NotSelf</v>
          </cell>
        </row>
        <row r="12536">
          <cell r="H12536" t="str">
            <v>NotSelf</v>
          </cell>
        </row>
        <row r="12537">
          <cell r="H12537" t="str">
            <v>NotSelf</v>
          </cell>
        </row>
        <row r="12538">
          <cell r="H12538" t="str">
            <v>NotSelf</v>
          </cell>
        </row>
        <row r="12539">
          <cell r="H12539" t="str">
            <v>NotSelf</v>
          </cell>
        </row>
        <row r="12540">
          <cell r="H12540" t="str">
            <v>NotSelf</v>
          </cell>
        </row>
        <row r="12541">
          <cell r="H12541" t="str">
            <v>NotSelf</v>
          </cell>
        </row>
        <row r="12542">
          <cell r="H12542" t="str">
            <v>NotSelf</v>
          </cell>
        </row>
        <row r="12543">
          <cell r="H12543" t="str">
            <v>NotSelf</v>
          </cell>
        </row>
        <row r="12544">
          <cell r="H12544" t="str">
            <v>NotSelf</v>
          </cell>
        </row>
        <row r="12545">
          <cell r="H12545" t="str">
            <v>NotSelf</v>
          </cell>
        </row>
        <row r="12546">
          <cell r="H12546" t="str">
            <v>NotSelf</v>
          </cell>
        </row>
        <row r="12547">
          <cell r="H12547" t="str">
            <v>NotSelf</v>
          </cell>
        </row>
        <row r="12548">
          <cell r="H12548" t="str">
            <v>NotSelf</v>
          </cell>
        </row>
        <row r="12549">
          <cell r="H12549" t="str">
            <v>NotSelf</v>
          </cell>
        </row>
        <row r="12550">
          <cell r="H12550" t="str">
            <v>NotSelf</v>
          </cell>
        </row>
        <row r="12551">
          <cell r="H12551" t="str">
            <v>NotSelf</v>
          </cell>
        </row>
        <row r="12552">
          <cell r="H12552" t="str">
            <v>NotSelf</v>
          </cell>
        </row>
        <row r="12553">
          <cell r="H12553" t="str">
            <v>NotSelf</v>
          </cell>
        </row>
        <row r="12554">
          <cell r="H12554" t="str">
            <v>NotSelf</v>
          </cell>
        </row>
        <row r="12555">
          <cell r="H12555" t="str">
            <v>NotSelf</v>
          </cell>
        </row>
        <row r="12556">
          <cell r="H12556" t="str">
            <v>NotSelf</v>
          </cell>
        </row>
        <row r="12557">
          <cell r="H12557" t="str">
            <v>NotSelf</v>
          </cell>
        </row>
        <row r="12558">
          <cell r="H12558" t="str">
            <v>NotSelf</v>
          </cell>
        </row>
        <row r="12559">
          <cell r="H12559" t="str">
            <v>NotSelf</v>
          </cell>
        </row>
        <row r="12560">
          <cell r="H12560" t="str">
            <v>NotSelf</v>
          </cell>
        </row>
        <row r="12561">
          <cell r="H12561" t="str">
            <v>NotSelf</v>
          </cell>
        </row>
        <row r="12562">
          <cell r="H12562" t="str">
            <v>NotSelf</v>
          </cell>
        </row>
        <row r="12563">
          <cell r="H12563" t="str">
            <v>NotSelf</v>
          </cell>
        </row>
        <row r="12564">
          <cell r="H12564" t="str">
            <v>NotSelf</v>
          </cell>
        </row>
        <row r="12565">
          <cell r="H12565" t="str">
            <v>NotSelf</v>
          </cell>
        </row>
        <row r="12566">
          <cell r="H12566" t="str">
            <v>NotSelf</v>
          </cell>
        </row>
        <row r="12567">
          <cell r="H12567" t="str">
            <v>NotSelf</v>
          </cell>
        </row>
        <row r="12568">
          <cell r="H12568" t="str">
            <v>NotSelf</v>
          </cell>
        </row>
        <row r="12569">
          <cell r="H12569" t="str">
            <v>NotSelf</v>
          </cell>
        </row>
        <row r="12570">
          <cell r="H12570" t="str">
            <v>NotSelf</v>
          </cell>
        </row>
        <row r="12571">
          <cell r="H12571" t="str">
            <v>NotSelf</v>
          </cell>
        </row>
        <row r="12572">
          <cell r="H12572" t="str">
            <v>NotSelf</v>
          </cell>
        </row>
        <row r="12573">
          <cell r="H12573" t="str">
            <v>NotSelf</v>
          </cell>
        </row>
        <row r="12574">
          <cell r="H12574" t="str">
            <v>NotSelf</v>
          </cell>
        </row>
        <row r="12575">
          <cell r="H12575" t="str">
            <v>NotSelf</v>
          </cell>
        </row>
        <row r="12576">
          <cell r="H12576" t="str">
            <v>NotSelf</v>
          </cell>
        </row>
        <row r="12577">
          <cell r="H12577" t="str">
            <v>NotSelf</v>
          </cell>
        </row>
        <row r="12578">
          <cell r="H12578" t="str">
            <v>NotSelf</v>
          </cell>
        </row>
        <row r="12579">
          <cell r="H12579" t="str">
            <v>NotSelf</v>
          </cell>
        </row>
        <row r="12580">
          <cell r="H12580" t="str">
            <v>NotSelf</v>
          </cell>
        </row>
        <row r="12581">
          <cell r="H12581" t="str">
            <v>NotSelf</v>
          </cell>
        </row>
        <row r="12582">
          <cell r="H12582" t="str">
            <v>NotSelf</v>
          </cell>
        </row>
        <row r="12583">
          <cell r="H12583" t="str">
            <v>NotSelf</v>
          </cell>
        </row>
        <row r="12584">
          <cell r="H12584" t="str">
            <v>NotSelf</v>
          </cell>
        </row>
        <row r="12585">
          <cell r="H12585" t="str">
            <v>NotSelf</v>
          </cell>
        </row>
        <row r="12586">
          <cell r="H12586" t="str">
            <v>NotSelf</v>
          </cell>
        </row>
        <row r="12587">
          <cell r="H12587" t="str">
            <v>NotSelf</v>
          </cell>
        </row>
        <row r="12588">
          <cell r="H12588" t="str">
            <v>NotSelf</v>
          </cell>
        </row>
        <row r="12589">
          <cell r="H12589" t="str">
            <v>NotSelf</v>
          </cell>
        </row>
        <row r="12590">
          <cell r="H12590" t="str">
            <v>NotSelf</v>
          </cell>
        </row>
        <row r="12591">
          <cell r="H12591" t="str">
            <v>NotSelf</v>
          </cell>
        </row>
        <row r="12592">
          <cell r="H12592" t="str">
            <v>NotSelf</v>
          </cell>
        </row>
        <row r="12593">
          <cell r="H12593" t="str">
            <v>NotSelf</v>
          </cell>
        </row>
        <row r="12594">
          <cell r="H12594" t="str">
            <v>NotSelf</v>
          </cell>
        </row>
        <row r="12595">
          <cell r="H12595" t="str">
            <v>NotSelf</v>
          </cell>
        </row>
        <row r="12596">
          <cell r="H12596" t="str">
            <v>NotSelf</v>
          </cell>
        </row>
        <row r="12597">
          <cell r="H12597" t="str">
            <v>NotSelf</v>
          </cell>
        </row>
        <row r="12598">
          <cell r="H12598" t="str">
            <v>NotSelf</v>
          </cell>
        </row>
        <row r="12599">
          <cell r="H12599" t="str">
            <v>NotSelf</v>
          </cell>
        </row>
        <row r="12600">
          <cell r="H12600" t="str">
            <v>NotSelf</v>
          </cell>
        </row>
        <row r="12601">
          <cell r="H12601" t="str">
            <v>NotSelf</v>
          </cell>
        </row>
        <row r="12602">
          <cell r="H12602" t="str">
            <v>NotSelf</v>
          </cell>
        </row>
        <row r="12603">
          <cell r="H12603" t="str">
            <v>NotSelf</v>
          </cell>
        </row>
        <row r="12604">
          <cell r="H12604" t="str">
            <v>NotSelf</v>
          </cell>
        </row>
        <row r="12605">
          <cell r="H12605" t="str">
            <v>NotSelf</v>
          </cell>
        </row>
        <row r="12606">
          <cell r="H12606" t="str">
            <v>NotSelf</v>
          </cell>
        </row>
        <row r="12607">
          <cell r="H12607" t="str">
            <v>NotSelf</v>
          </cell>
        </row>
        <row r="12608">
          <cell r="H12608" t="str">
            <v>NotSelf</v>
          </cell>
        </row>
        <row r="12609">
          <cell r="H12609" t="str">
            <v>NotSelf</v>
          </cell>
        </row>
        <row r="12610">
          <cell r="H12610" t="str">
            <v>NotSelf</v>
          </cell>
        </row>
        <row r="12611">
          <cell r="H12611" t="str">
            <v>NotSelf</v>
          </cell>
        </row>
        <row r="12612">
          <cell r="H12612" t="str">
            <v>NotSelf</v>
          </cell>
        </row>
        <row r="12613">
          <cell r="H12613" t="str">
            <v>NotSelf</v>
          </cell>
        </row>
        <row r="12614">
          <cell r="H12614" t="str">
            <v>NotSelf</v>
          </cell>
        </row>
        <row r="12615">
          <cell r="H12615" t="str">
            <v>NotSelf</v>
          </cell>
        </row>
        <row r="12616">
          <cell r="H12616" t="str">
            <v>NotSelf</v>
          </cell>
        </row>
        <row r="12617">
          <cell r="H12617" t="str">
            <v>NotSelf</v>
          </cell>
        </row>
        <row r="12618">
          <cell r="H12618" t="str">
            <v>NotSelf</v>
          </cell>
        </row>
        <row r="12619">
          <cell r="H12619" t="str">
            <v>NotSelf</v>
          </cell>
        </row>
        <row r="12620">
          <cell r="H12620" t="str">
            <v>NotSelf</v>
          </cell>
        </row>
        <row r="12621">
          <cell r="H12621" t="str">
            <v>NotSelf</v>
          </cell>
        </row>
        <row r="12622">
          <cell r="H12622" t="str">
            <v>NotSelf</v>
          </cell>
        </row>
        <row r="12623">
          <cell r="H12623" t="str">
            <v>NotSelf</v>
          </cell>
        </row>
        <row r="12624">
          <cell r="H12624" t="str">
            <v>NotSelf</v>
          </cell>
        </row>
        <row r="12625">
          <cell r="H12625" t="str">
            <v>NotSelf</v>
          </cell>
        </row>
        <row r="12626">
          <cell r="H12626" t="str">
            <v>NotSelf</v>
          </cell>
        </row>
        <row r="12627">
          <cell r="H12627" t="str">
            <v>NotSelf</v>
          </cell>
        </row>
        <row r="12628">
          <cell r="H12628" t="str">
            <v>NotSelf</v>
          </cell>
        </row>
        <row r="12629">
          <cell r="H12629" t="str">
            <v>NotSelf</v>
          </cell>
        </row>
        <row r="12630">
          <cell r="H12630" t="str">
            <v>NotSelf</v>
          </cell>
        </row>
        <row r="12631">
          <cell r="H12631" t="str">
            <v>NotSelf</v>
          </cell>
        </row>
        <row r="12632">
          <cell r="H12632" t="str">
            <v>NotSelf</v>
          </cell>
        </row>
        <row r="12633">
          <cell r="H12633" t="str">
            <v>NotSelf</v>
          </cell>
        </row>
        <row r="12634">
          <cell r="H12634" t="str">
            <v>NotSelf</v>
          </cell>
        </row>
        <row r="12635">
          <cell r="H12635" t="str">
            <v>NotSelf</v>
          </cell>
        </row>
        <row r="12636">
          <cell r="H12636" t="str">
            <v>NotSelf</v>
          </cell>
        </row>
        <row r="12637">
          <cell r="H12637" t="str">
            <v>NotSelf</v>
          </cell>
        </row>
        <row r="12638">
          <cell r="H12638" t="str">
            <v>NotSelf</v>
          </cell>
        </row>
        <row r="12639">
          <cell r="H12639" t="str">
            <v>NotSelf</v>
          </cell>
        </row>
        <row r="12640">
          <cell r="H12640" t="str">
            <v>NotSelf</v>
          </cell>
        </row>
        <row r="12641">
          <cell r="H12641" t="str">
            <v>NotSelf</v>
          </cell>
        </row>
        <row r="12642">
          <cell r="H12642" t="str">
            <v>NotSelf</v>
          </cell>
        </row>
        <row r="12643">
          <cell r="H12643" t="str">
            <v>NotSelf</v>
          </cell>
        </row>
        <row r="12644">
          <cell r="H12644" t="str">
            <v>NotSelf</v>
          </cell>
        </row>
        <row r="12645">
          <cell r="H12645" t="str">
            <v>NotSelf</v>
          </cell>
        </row>
        <row r="12646">
          <cell r="H12646" t="str">
            <v>NotSelf</v>
          </cell>
        </row>
        <row r="12647">
          <cell r="H12647" t="str">
            <v>NotSelf</v>
          </cell>
        </row>
        <row r="12648">
          <cell r="H12648" t="str">
            <v>NotSelf</v>
          </cell>
        </row>
        <row r="12649">
          <cell r="H12649" t="str">
            <v>NotSelf</v>
          </cell>
        </row>
        <row r="12650">
          <cell r="H12650" t="str">
            <v>NotSelf</v>
          </cell>
        </row>
        <row r="12651">
          <cell r="H12651" t="str">
            <v>NotSelf</v>
          </cell>
        </row>
        <row r="12652">
          <cell r="H12652" t="str">
            <v>NotSelf</v>
          </cell>
        </row>
        <row r="12653">
          <cell r="H12653" t="str">
            <v>NotSelf</v>
          </cell>
        </row>
        <row r="12654">
          <cell r="H12654" t="str">
            <v>NotSelf</v>
          </cell>
        </row>
        <row r="12655">
          <cell r="H12655" t="str">
            <v>NotSelf</v>
          </cell>
        </row>
        <row r="12656">
          <cell r="H12656" t="str">
            <v>NotSelf</v>
          </cell>
        </row>
        <row r="12657">
          <cell r="H12657" t="str">
            <v>NotSelf</v>
          </cell>
        </row>
        <row r="12658">
          <cell r="H12658" t="str">
            <v>NotSelf</v>
          </cell>
        </row>
        <row r="12659">
          <cell r="H12659" t="str">
            <v>NotSelf</v>
          </cell>
        </row>
        <row r="12660">
          <cell r="H12660" t="str">
            <v>NotSelf</v>
          </cell>
        </row>
        <row r="12661">
          <cell r="H12661" t="str">
            <v>NotSelf</v>
          </cell>
        </row>
        <row r="12662">
          <cell r="H12662" t="str">
            <v>NotSelf</v>
          </cell>
        </row>
        <row r="12663">
          <cell r="H12663" t="str">
            <v>NotSelf</v>
          </cell>
        </row>
        <row r="12664">
          <cell r="H12664" t="str">
            <v>NotSelf</v>
          </cell>
        </row>
        <row r="12665">
          <cell r="H12665" t="str">
            <v>NotSelf</v>
          </cell>
        </row>
        <row r="12666">
          <cell r="H12666" t="str">
            <v>NotSelf</v>
          </cell>
        </row>
        <row r="12667">
          <cell r="H12667" t="str">
            <v>NotSelf</v>
          </cell>
        </row>
        <row r="12668">
          <cell r="H12668" t="str">
            <v>NotSelf</v>
          </cell>
        </row>
        <row r="12669">
          <cell r="H12669" t="str">
            <v>NotSelf</v>
          </cell>
        </row>
        <row r="12670">
          <cell r="H12670" t="str">
            <v>NotSelf</v>
          </cell>
        </row>
        <row r="12671">
          <cell r="H12671" t="str">
            <v>NotSelf</v>
          </cell>
        </row>
        <row r="12672">
          <cell r="H12672" t="str">
            <v>NotSelf</v>
          </cell>
        </row>
        <row r="12673">
          <cell r="H12673" t="str">
            <v>NotSelf</v>
          </cell>
        </row>
        <row r="12674">
          <cell r="H12674" t="str">
            <v>NotSelf</v>
          </cell>
        </row>
        <row r="12675">
          <cell r="H12675" t="str">
            <v>NotSelf</v>
          </cell>
        </row>
        <row r="12676">
          <cell r="H12676" t="str">
            <v>NotSelf</v>
          </cell>
        </row>
        <row r="12677">
          <cell r="H12677" t="str">
            <v>NotSelf</v>
          </cell>
        </row>
        <row r="12678">
          <cell r="H12678" t="str">
            <v>NotSelf</v>
          </cell>
        </row>
        <row r="12679">
          <cell r="H12679" t="str">
            <v>NotSelf</v>
          </cell>
        </row>
        <row r="12680">
          <cell r="H12680" t="str">
            <v>NotSelf</v>
          </cell>
        </row>
        <row r="12681">
          <cell r="H12681" t="str">
            <v>NotSelf</v>
          </cell>
        </row>
        <row r="12682">
          <cell r="H12682" t="str">
            <v>NotSelf</v>
          </cell>
        </row>
        <row r="12683">
          <cell r="H12683" t="str">
            <v>NotSelf</v>
          </cell>
        </row>
        <row r="12684">
          <cell r="H12684" t="str">
            <v>NotSelf</v>
          </cell>
        </row>
        <row r="12685">
          <cell r="H12685" t="str">
            <v>NotSelf</v>
          </cell>
        </row>
        <row r="12686">
          <cell r="H12686" t="str">
            <v>NotSelf</v>
          </cell>
        </row>
        <row r="12687">
          <cell r="H12687" t="str">
            <v>NotSelf</v>
          </cell>
        </row>
        <row r="12688">
          <cell r="H12688" t="str">
            <v>NotSelf</v>
          </cell>
        </row>
        <row r="12689">
          <cell r="H12689" t="str">
            <v>NotSelf</v>
          </cell>
        </row>
        <row r="12690">
          <cell r="H12690" t="str">
            <v>NotSelf</v>
          </cell>
        </row>
        <row r="12691">
          <cell r="H12691" t="str">
            <v>NotSelf</v>
          </cell>
        </row>
        <row r="12692">
          <cell r="H12692" t="str">
            <v>NotSelf</v>
          </cell>
        </row>
        <row r="12693">
          <cell r="H12693" t="str">
            <v>NotSelf</v>
          </cell>
        </row>
        <row r="12694">
          <cell r="H12694" t="str">
            <v>NotSelf</v>
          </cell>
        </row>
        <row r="12695">
          <cell r="H12695" t="str">
            <v>NotSelf</v>
          </cell>
        </row>
        <row r="12696">
          <cell r="H12696" t="str">
            <v>NotSelf</v>
          </cell>
        </row>
        <row r="12697">
          <cell r="H12697" t="str">
            <v>NotSelf</v>
          </cell>
        </row>
        <row r="12698">
          <cell r="H12698" t="str">
            <v>NotSelf</v>
          </cell>
        </row>
        <row r="12699">
          <cell r="H12699" t="str">
            <v>NotSelf</v>
          </cell>
        </row>
        <row r="12700">
          <cell r="H12700" t="str">
            <v>NotSelf</v>
          </cell>
        </row>
        <row r="12701">
          <cell r="H12701" t="str">
            <v>NotSelf</v>
          </cell>
        </row>
        <row r="12702">
          <cell r="H12702" t="str">
            <v>NotSelf</v>
          </cell>
        </row>
        <row r="12703">
          <cell r="H12703" t="str">
            <v>NotSelf</v>
          </cell>
        </row>
        <row r="12704">
          <cell r="H12704" t="str">
            <v>NotSelf</v>
          </cell>
        </row>
        <row r="12705">
          <cell r="H12705" t="str">
            <v>NotSelf</v>
          </cell>
        </row>
        <row r="12706">
          <cell r="H12706" t="str">
            <v>NotSelf</v>
          </cell>
        </row>
        <row r="12707">
          <cell r="H12707" t="str">
            <v>NotSelf</v>
          </cell>
        </row>
        <row r="12708">
          <cell r="H12708" t="str">
            <v>NotSelf</v>
          </cell>
        </row>
        <row r="12709">
          <cell r="H12709" t="str">
            <v>NotSelf</v>
          </cell>
        </row>
        <row r="12710">
          <cell r="H12710" t="str">
            <v>NotSelf</v>
          </cell>
        </row>
        <row r="12711">
          <cell r="H12711" t="str">
            <v>NotSelf</v>
          </cell>
        </row>
        <row r="12712">
          <cell r="H12712" t="str">
            <v>NotSelf</v>
          </cell>
        </row>
        <row r="12713">
          <cell r="H12713" t="str">
            <v>NotSelf</v>
          </cell>
        </row>
        <row r="12714">
          <cell r="H12714" t="str">
            <v>NotSelf</v>
          </cell>
        </row>
        <row r="12715">
          <cell r="H12715" t="str">
            <v>NotSelf</v>
          </cell>
        </row>
        <row r="12716">
          <cell r="H12716" t="str">
            <v>NotSelf</v>
          </cell>
        </row>
        <row r="12717">
          <cell r="H12717" t="str">
            <v>NotSelf</v>
          </cell>
        </row>
        <row r="12718">
          <cell r="H12718" t="str">
            <v>NotSelf</v>
          </cell>
        </row>
        <row r="12719">
          <cell r="H12719" t="str">
            <v>NotSelf</v>
          </cell>
        </row>
        <row r="12720">
          <cell r="H12720" t="str">
            <v>NotSelf</v>
          </cell>
        </row>
        <row r="12721">
          <cell r="H12721" t="str">
            <v>NotSelf</v>
          </cell>
        </row>
        <row r="12722">
          <cell r="H12722" t="str">
            <v>NotSelf</v>
          </cell>
        </row>
        <row r="12723">
          <cell r="H12723" t="str">
            <v>NotSelf</v>
          </cell>
        </row>
        <row r="12724">
          <cell r="H12724" t="str">
            <v>NotSelf</v>
          </cell>
        </row>
        <row r="12725">
          <cell r="H12725" t="str">
            <v>NotSelf</v>
          </cell>
        </row>
        <row r="12726">
          <cell r="H12726" t="str">
            <v>NotSelf</v>
          </cell>
        </row>
        <row r="12727">
          <cell r="H12727" t="str">
            <v>NotSelf</v>
          </cell>
        </row>
        <row r="12728">
          <cell r="H12728" t="str">
            <v>NotSelf</v>
          </cell>
        </row>
        <row r="12729">
          <cell r="H12729" t="str">
            <v>NotSelf</v>
          </cell>
        </row>
        <row r="12730">
          <cell r="H12730" t="str">
            <v>NotSelf</v>
          </cell>
        </row>
        <row r="12731">
          <cell r="H12731" t="str">
            <v>NotSelf</v>
          </cell>
        </row>
        <row r="12732">
          <cell r="H12732" t="str">
            <v>NotSelf</v>
          </cell>
        </row>
        <row r="12733">
          <cell r="H12733" t="str">
            <v>NotSelf</v>
          </cell>
        </row>
        <row r="12734">
          <cell r="H12734" t="str">
            <v>NotSelf</v>
          </cell>
        </row>
        <row r="12735">
          <cell r="H12735" t="str">
            <v>NotSelf</v>
          </cell>
        </row>
        <row r="12736">
          <cell r="H12736" t="str">
            <v>NotSelf</v>
          </cell>
        </row>
        <row r="12737">
          <cell r="H12737" t="str">
            <v>NotSelf</v>
          </cell>
        </row>
        <row r="12738">
          <cell r="H12738" t="str">
            <v>NotSelf</v>
          </cell>
        </row>
        <row r="12739">
          <cell r="H12739" t="str">
            <v>NotSelf</v>
          </cell>
        </row>
        <row r="12740">
          <cell r="H12740" t="str">
            <v>NotSelf</v>
          </cell>
        </row>
        <row r="12741">
          <cell r="H12741" t="str">
            <v>NotSelf</v>
          </cell>
        </row>
        <row r="12742">
          <cell r="H12742" t="str">
            <v>NotSelf</v>
          </cell>
        </row>
        <row r="12743">
          <cell r="H12743" t="str">
            <v>NotSelf</v>
          </cell>
        </row>
        <row r="12744">
          <cell r="H12744" t="str">
            <v>NotSelf</v>
          </cell>
        </row>
        <row r="12745">
          <cell r="H12745" t="str">
            <v>NotSelf</v>
          </cell>
        </row>
        <row r="12746">
          <cell r="H12746" t="str">
            <v>NotSelf</v>
          </cell>
        </row>
        <row r="12747">
          <cell r="H12747" t="str">
            <v>NotSelf</v>
          </cell>
        </row>
        <row r="12748">
          <cell r="H12748" t="str">
            <v>NotSelf</v>
          </cell>
        </row>
        <row r="12749">
          <cell r="H12749" t="str">
            <v>NotSelf</v>
          </cell>
        </row>
        <row r="12750">
          <cell r="H12750" t="str">
            <v>NotSelf</v>
          </cell>
        </row>
        <row r="12751">
          <cell r="H12751" t="str">
            <v>NotSelf</v>
          </cell>
        </row>
        <row r="12752">
          <cell r="H12752" t="str">
            <v>NotSelf</v>
          </cell>
        </row>
        <row r="12753">
          <cell r="H12753" t="str">
            <v>NotSelf</v>
          </cell>
        </row>
        <row r="12754">
          <cell r="H12754" t="str">
            <v>NotSelf</v>
          </cell>
        </row>
        <row r="12755">
          <cell r="H12755" t="str">
            <v>NotSelf</v>
          </cell>
        </row>
        <row r="12756">
          <cell r="H12756" t="str">
            <v>NotSelf</v>
          </cell>
        </row>
        <row r="12757">
          <cell r="H12757" t="str">
            <v>NotSelf</v>
          </cell>
        </row>
        <row r="12758">
          <cell r="H12758" t="str">
            <v>NotSelf</v>
          </cell>
        </row>
        <row r="12759">
          <cell r="H12759" t="str">
            <v>NotSelf</v>
          </cell>
        </row>
        <row r="12760">
          <cell r="H12760" t="str">
            <v>NotSelf</v>
          </cell>
        </row>
        <row r="12761">
          <cell r="H12761" t="str">
            <v>NotSelf</v>
          </cell>
        </row>
        <row r="12762">
          <cell r="H12762" t="str">
            <v>NotSelf</v>
          </cell>
        </row>
        <row r="12763">
          <cell r="H12763" t="str">
            <v>NotSelf</v>
          </cell>
        </row>
        <row r="12764">
          <cell r="H12764" t="str">
            <v>NotSelf</v>
          </cell>
        </row>
        <row r="12765">
          <cell r="H12765" t="str">
            <v>NotSelf</v>
          </cell>
        </row>
        <row r="12766">
          <cell r="H12766" t="str">
            <v>NotSelf</v>
          </cell>
        </row>
        <row r="12767">
          <cell r="H12767" t="str">
            <v>NotSelf</v>
          </cell>
        </row>
        <row r="12768">
          <cell r="H12768" t="str">
            <v>NotSelf</v>
          </cell>
        </row>
        <row r="12769">
          <cell r="H12769" t="str">
            <v>NotSelf</v>
          </cell>
        </row>
        <row r="12770">
          <cell r="H12770" t="str">
            <v>NotSelf</v>
          </cell>
        </row>
        <row r="12771">
          <cell r="H12771" t="str">
            <v>NotSelf</v>
          </cell>
        </row>
        <row r="12772">
          <cell r="H12772" t="str">
            <v>NotSelf</v>
          </cell>
        </row>
        <row r="12773">
          <cell r="H12773" t="str">
            <v>NotSelf</v>
          </cell>
        </row>
        <row r="12774">
          <cell r="H12774" t="str">
            <v>NotSelf</v>
          </cell>
        </row>
        <row r="12775">
          <cell r="H12775" t="str">
            <v>NotSelf</v>
          </cell>
        </row>
        <row r="12776">
          <cell r="H12776" t="str">
            <v>NotSelf</v>
          </cell>
        </row>
        <row r="12777">
          <cell r="H12777" t="str">
            <v>NotSelf</v>
          </cell>
        </row>
        <row r="12778">
          <cell r="H12778" t="str">
            <v>NotSelf</v>
          </cell>
        </row>
        <row r="12779">
          <cell r="H12779" t="str">
            <v>NotSelf</v>
          </cell>
        </row>
        <row r="12780">
          <cell r="H12780" t="str">
            <v>NotSelf</v>
          </cell>
        </row>
        <row r="12781">
          <cell r="H12781" t="str">
            <v>NotSelf</v>
          </cell>
        </row>
        <row r="12782">
          <cell r="H12782" t="str">
            <v>NotSelf</v>
          </cell>
        </row>
        <row r="12783">
          <cell r="H12783" t="str">
            <v>NotSelf</v>
          </cell>
        </row>
        <row r="12784">
          <cell r="H12784" t="str">
            <v>NotSelf</v>
          </cell>
        </row>
        <row r="12785">
          <cell r="H12785" t="str">
            <v>NotSelf</v>
          </cell>
        </row>
        <row r="12786">
          <cell r="H12786" t="str">
            <v>NotSelf</v>
          </cell>
        </row>
        <row r="12787">
          <cell r="H12787" t="str">
            <v>NotSelf</v>
          </cell>
        </row>
        <row r="12788">
          <cell r="H12788" t="str">
            <v>NotSelf</v>
          </cell>
        </row>
        <row r="12789">
          <cell r="H12789" t="str">
            <v>NotSelf</v>
          </cell>
        </row>
        <row r="12790">
          <cell r="H12790" t="str">
            <v>NotSelf</v>
          </cell>
        </row>
        <row r="12791">
          <cell r="H12791" t="str">
            <v>NotSelf</v>
          </cell>
        </row>
        <row r="12792">
          <cell r="H12792" t="str">
            <v>NotSelf</v>
          </cell>
        </row>
        <row r="12793">
          <cell r="H12793" t="str">
            <v>NotSelf</v>
          </cell>
        </row>
        <row r="12794">
          <cell r="H12794" t="str">
            <v>NotSelf</v>
          </cell>
        </row>
        <row r="12795">
          <cell r="H12795" t="str">
            <v>NotSelf</v>
          </cell>
        </row>
        <row r="12796">
          <cell r="H12796" t="str">
            <v>NotSelf</v>
          </cell>
        </row>
        <row r="12797">
          <cell r="H12797" t="str">
            <v>NotSelf</v>
          </cell>
        </row>
        <row r="12798">
          <cell r="H12798" t="str">
            <v>NotSelf</v>
          </cell>
        </row>
        <row r="12799">
          <cell r="H12799" t="str">
            <v>NotSelf</v>
          </cell>
        </row>
        <row r="12800">
          <cell r="H12800" t="str">
            <v>NotSelf</v>
          </cell>
        </row>
        <row r="12801">
          <cell r="H12801" t="str">
            <v>NotSelf</v>
          </cell>
        </row>
        <row r="12802">
          <cell r="H12802" t="str">
            <v>NotSelf</v>
          </cell>
        </row>
        <row r="12803">
          <cell r="H12803" t="str">
            <v>NotSelf</v>
          </cell>
        </row>
        <row r="12804">
          <cell r="H12804" t="str">
            <v>NotSelf</v>
          </cell>
        </row>
        <row r="12805">
          <cell r="H12805" t="str">
            <v>NotSelf</v>
          </cell>
        </row>
        <row r="12806">
          <cell r="H12806" t="str">
            <v>NotSelf</v>
          </cell>
        </row>
        <row r="12807">
          <cell r="H12807" t="str">
            <v>NotSelf</v>
          </cell>
        </row>
        <row r="12808">
          <cell r="H12808" t="str">
            <v>NotSelf</v>
          </cell>
        </row>
        <row r="12809">
          <cell r="H12809" t="str">
            <v>NotSelf</v>
          </cell>
        </row>
        <row r="12810">
          <cell r="H12810" t="str">
            <v>NotSelf</v>
          </cell>
        </row>
        <row r="12811">
          <cell r="H12811" t="str">
            <v>NotSelf</v>
          </cell>
        </row>
        <row r="12812">
          <cell r="H12812" t="str">
            <v>NotSelf</v>
          </cell>
        </row>
        <row r="12813">
          <cell r="H12813" t="str">
            <v>NotSelf</v>
          </cell>
        </row>
        <row r="12814">
          <cell r="H12814" t="str">
            <v>NotSelf</v>
          </cell>
        </row>
        <row r="12815">
          <cell r="H12815" t="str">
            <v>NotSelf</v>
          </cell>
        </row>
        <row r="12816">
          <cell r="H12816" t="str">
            <v>NotSelf</v>
          </cell>
        </row>
        <row r="12817">
          <cell r="H12817" t="str">
            <v>NotSelf</v>
          </cell>
        </row>
        <row r="12818">
          <cell r="H12818" t="str">
            <v>NotSelf</v>
          </cell>
        </row>
        <row r="12819">
          <cell r="H12819" t="str">
            <v>NotSelf</v>
          </cell>
        </row>
        <row r="12820">
          <cell r="H12820" t="str">
            <v>NotSelf</v>
          </cell>
        </row>
        <row r="12821">
          <cell r="H12821" t="str">
            <v>NotSelf</v>
          </cell>
        </row>
        <row r="12822">
          <cell r="H12822" t="str">
            <v>NotSelf</v>
          </cell>
        </row>
        <row r="12823">
          <cell r="H12823" t="str">
            <v>NotSelf</v>
          </cell>
        </row>
        <row r="12824">
          <cell r="H12824" t="str">
            <v>NotSelf</v>
          </cell>
        </row>
        <row r="12825">
          <cell r="H12825" t="str">
            <v>NotSelf</v>
          </cell>
        </row>
        <row r="12826">
          <cell r="H12826" t="str">
            <v>NotSelf</v>
          </cell>
        </row>
        <row r="12827">
          <cell r="H12827" t="str">
            <v>NotSelf</v>
          </cell>
        </row>
        <row r="12828">
          <cell r="H12828" t="str">
            <v>NotSelf</v>
          </cell>
        </row>
        <row r="12829">
          <cell r="H12829" t="str">
            <v>NotSelf</v>
          </cell>
        </row>
        <row r="12830">
          <cell r="H12830" t="str">
            <v>NotSelf</v>
          </cell>
        </row>
        <row r="12831">
          <cell r="H12831" t="str">
            <v>NotSelf</v>
          </cell>
        </row>
        <row r="12832">
          <cell r="H12832" t="str">
            <v>NotSelf</v>
          </cell>
        </row>
        <row r="12833">
          <cell r="H12833" t="str">
            <v>NotSelf</v>
          </cell>
        </row>
        <row r="12834">
          <cell r="H12834" t="str">
            <v>NotSelf</v>
          </cell>
        </row>
        <row r="12835">
          <cell r="H12835" t="str">
            <v>NotSelf</v>
          </cell>
        </row>
        <row r="12836">
          <cell r="H12836" t="str">
            <v>NotSelf</v>
          </cell>
        </row>
        <row r="12837">
          <cell r="H12837" t="str">
            <v>NotSelf</v>
          </cell>
        </row>
        <row r="12838">
          <cell r="H12838" t="str">
            <v>NotSelf</v>
          </cell>
        </row>
        <row r="12839">
          <cell r="H12839" t="str">
            <v>NotSelf</v>
          </cell>
        </row>
        <row r="12840">
          <cell r="H12840" t="str">
            <v>NotSelf</v>
          </cell>
        </row>
        <row r="12841">
          <cell r="H12841" t="str">
            <v>NotSelf</v>
          </cell>
        </row>
        <row r="12842">
          <cell r="H12842" t="str">
            <v>NotSelf</v>
          </cell>
        </row>
        <row r="12843">
          <cell r="H12843" t="str">
            <v>NotSelf</v>
          </cell>
        </row>
        <row r="12844">
          <cell r="H12844" t="str">
            <v>NotSelf</v>
          </cell>
        </row>
        <row r="12845">
          <cell r="H12845" t="str">
            <v>NotSelf</v>
          </cell>
        </row>
        <row r="12846">
          <cell r="H12846" t="str">
            <v>NotSelf</v>
          </cell>
        </row>
        <row r="12847">
          <cell r="H12847" t="str">
            <v>NotSelf</v>
          </cell>
        </row>
        <row r="12848">
          <cell r="H12848" t="str">
            <v>NotSelf</v>
          </cell>
        </row>
        <row r="12849">
          <cell r="H12849" t="str">
            <v>NotSelf</v>
          </cell>
        </row>
        <row r="12850">
          <cell r="H12850" t="str">
            <v>NotSelf</v>
          </cell>
        </row>
        <row r="12851">
          <cell r="H12851" t="str">
            <v>NotSelf</v>
          </cell>
        </row>
        <row r="12852">
          <cell r="H12852" t="str">
            <v>NotSelf</v>
          </cell>
        </row>
        <row r="12853">
          <cell r="H12853" t="str">
            <v>NotSelf</v>
          </cell>
        </row>
        <row r="12854">
          <cell r="H12854" t="str">
            <v>NotSelf</v>
          </cell>
        </row>
        <row r="12855">
          <cell r="H12855" t="str">
            <v>NotSelf</v>
          </cell>
        </row>
        <row r="12856">
          <cell r="H12856" t="str">
            <v>NotSelf</v>
          </cell>
        </row>
        <row r="12857">
          <cell r="H12857" t="str">
            <v>NotSelf</v>
          </cell>
        </row>
        <row r="12858">
          <cell r="H12858" t="str">
            <v>NotSelf</v>
          </cell>
        </row>
        <row r="12859">
          <cell r="H12859" t="str">
            <v>NotSelf</v>
          </cell>
        </row>
        <row r="12860">
          <cell r="H12860" t="str">
            <v>NotSelf</v>
          </cell>
        </row>
        <row r="12861">
          <cell r="H12861" t="str">
            <v>NotSelf</v>
          </cell>
        </row>
        <row r="12862">
          <cell r="H12862" t="str">
            <v>NotSelf</v>
          </cell>
        </row>
        <row r="12863">
          <cell r="H12863" t="str">
            <v>NotSelf</v>
          </cell>
        </row>
        <row r="12864">
          <cell r="H12864" t="str">
            <v>NotSelf</v>
          </cell>
        </row>
        <row r="12865">
          <cell r="H12865" t="str">
            <v>NotSelf</v>
          </cell>
        </row>
        <row r="12866">
          <cell r="H12866" t="str">
            <v>NotSelf</v>
          </cell>
        </row>
        <row r="12867">
          <cell r="H12867" t="str">
            <v>NotSelf</v>
          </cell>
        </row>
        <row r="12868">
          <cell r="H12868" t="str">
            <v>NotSelf</v>
          </cell>
        </row>
        <row r="12869">
          <cell r="H12869" t="str">
            <v>NotSelf</v>
          </cell>
        </row>
        <row r="12870">
          <cell r="H12870" t="str">
            <v>NotSelf</v>
          </cell>
        </row>
        <row r="12871">
          <cell r="H12871" t="str">
            <v>NotSelf</v>
          </cell>
        </row>
        <row r="12872">
          <cell r="H12872" t="str">
            <v>NotSelf</v>
          </cell>
        </row>
        <row r="12873">
          <cell r="H12873" t="str">
            <v>NotSelf</v>
          </cell>
        </row>
        <row r="12874">
          <cell r="H12874" t="str">
            <v>NotSelf</v>
          </cell>
        </row>
        <row r="12875">
          <cell r="H12875" t="str">
            <v>NotSelf</v>
          </cell>
        </row>
        <row r="12876">
          <cell r="H12876" t="str">
            <v>NotSelf</v>
          </cell>
        </row>
        <row r="12877">
          <cell r="H12877" t="str">
            <v>NotSelf</v>
          </cell>
        </row>
        <row r="12878">
          <cell r="H12878" t="str">
            <v>NotSelf</v>
          </cell>
        </row>
        <row r="12879">
          <cell r="H12879" t="str">
            <v>NotSelf</v>
          </cell>
        </row>
        <row r="12880">
          <cell r="H12880" t="str">
            <v>NotSelf</v>
          </cell>
        </row>
        <row r="12881">
          <cell r="H12881" t="str">
            <v>NotSelf</v>
          </cell>
        </row>
        <row r="12882">
          <cell r="H12882" t="str">
            <v>NotSelf</v>
          </cell>
        </row>
        <row r="12883">
          <cell r="H12883" t="str">
            <v>NotSelf</v>
          </cell>
        </row>
        <row r="12884">
          <cell r="H12884" t="str">
            <v>NotSelf</v>
          </cell>
        </row>
        <row r="12885">
          <cell r="H12885" t="str">
            <v>NotSelf</v>
          </cell>
        </row>
        <row r="12886">
          <cell r="H12886" t="str">
            <v>NotSelf</v>
          </cell>
        </row>
        <row r="12887">
          <cell r="H12887" t="str">
            <v>NotSelf</v>
          </cell>
        </row>
        <row r="12888">
          <cell r="H12888" t="str">
            <v>NotSelf</v>
          </cell>
        </row>
        <row r="12889">
          <cell r="H12889" t="str">
            <v>NotSelf</v>
          </cell>
        </row>
        <row r="12890">
          <cell r="H12890" t="str">
            <v>NotSelf</v>
          </cell>
        </row>
        <row r="12891">
          <cell r="H12891" t="str">
            <v>NotSelf</v>
          </cell>
        </row>
        <row r="12892">
          <cell r="H12892" t="str">
            <v>NotSelf</v>
          </cell>
        </row>
        <row r="12893">
          <cell r="H12893" t="str">
            <v>NotSelf</v>
          </cell>
        </row>
        <row r="12894">
          <cell r="H12894" t="str">
            <v>NotSelf</v>
          </cell>
        </row>
        <row r="12895">
          <cell r="H12895" t="str">
            <v>NotSelf</v>
          </cell>
        </row>
        <row r="12896">
          <cell r="H12896" t="str">
            <v>NotSelf</v>
          </cell>
        </row>
        <row r="12897">
          <cell r="H12897" t="str">
            <v>NotSelf</v>
          </cell>
        </row>
        <row r="12898">
          <cell r="H12898" t="str">
            <v>NotSelf</v>
          </cell>
        </row>
        <row r="12899">
          <cell r="H12899" t="str">
            <v>NotSelf</v>
          </cell>
        </row>
        <row r="12900">
          <cell r="H12900" t="str">
            <v>NotSelf</v>
          </cell>
        </row>
        <row r="12901">
          <cell r="H12901" t="str">
            <v>NotSelf</v>
          </cell>
        </row>
        <row r="12902">
          <cell r="H12902" t="str">
            <v>NotSelf</v>
          </cell>
        </row>
        <row r="12903">
          <cell r="H12903" t="str">
            <v>NotSelf</v>
          </cell>
        </row>
        <row r="12904">
          <cell r="H12904" t="str">
            <v>NotSelf</v>
          </cell>
        </row>
        <row r="12905">
          <cell r="H12905" t="str">
            <v>NotSelf</v>
          </cell>
        </row>
        <row r="12906">
          <cell r="H12906" t="str">
            <v>NotSelf</v>
          </cell>
        </row>
        <row r="12907">
          <cell r="H12907" t="str">
            <v>NotSelf</v>
          </cell>
        </row>
        <row r="12908">
          <cell r="H12908" t="str">
            <v>NotSelf</v>
          </cell>
        </row>
        <row r="12909">
          <cell r="H12909" t="str">
            <v>NotSelf</v>
          </cell>
        </row>
        <row r="12910">
          <cell r="H12910" t="str">
            <v>NotSelf</v>
          </cell>
        </row>
        <row r="12911">
          <cell r="H12911" t="str">
            <v>NotSelf</v>
          </cell>
        </row>
        <row r="12912">
          <cell r="H12912" t="str">
            <v>NotSelf</v>
          </cell>
        </row>
        <row r="12913">
          <cell r="H12913" t="str">
            <v>NotSelf</v>
          </cell>
        </row>
        <row r="12914">
          <cell r="H12914" t="str">
            <v>NotSelf</v>
          </cell>
        </row>
        <row r="12915">
          <cell r="H12915" t="str">
            <v>NotSelf</v>
          </cell>
        </row>
        <row r="12916">
          <cell r="H12916" t="str">
            <v>NotSelf</v>
          </cell>
        </row>
        <row r="12917">
          <cell r="H12917" t="str">
            <v>NotSelf</v>
          </cell>
        </row>
        <row r="12918">
          <cell r="H12918" t="str">
            <v>NotSelf</v>
          </cell>
        </row>
        <row r="12919">
          <cell r="H12919" t="str">
            <v>NotSelf</v>
          </cell>
        </row>
        <row r="12920">
          <cell r="H12920" t="str">
            <v>NotSelf</v>
          </cell>
        </row>
        <row r="12921">
          <cell r="H12921" t="str">
            <v>NotSelf</v>
          </cell>
        </row>
        <row r="12922">
          <cell r="H12922" t="str">
            <v>NotSelf</v>
          </cell>
        </row>
        <row r="12923">
          <cell r="H12923" t="str">
            <v>NotSelf</v>
          </cell>
        </row>
        <row r="12924">
          <cell r="H12924" t="str">
            <v>NotSelf</v>
          </cell>
        </row>
        <row r="12925">
          <cell r="H12925" t="str">
            <v>NotSelf</v>
          </cell>
        </row>
        <row r="12926">
          <cell r="H12926" t="str">
            <v>NotSelf</v>
          </cell>
        </row>
        <row r="12927">
          <cell r="H12927" t="str">
            <v>NotSelf</v>
          </cell>
        </row>
        <row r="12928">
          <cell r="H12928" t="str">
            <v>NotSelf</v>
          </cell>
        </row>
        <row r="12929">
          <cell r="H12929" t="str">
            <v>NotSelf</v>
          </cell>
        </row>
        <row r="12930">
          <cell r="H12930" t="str">
            <v>NotSelf</v>
          </cell>
        </row>
        <row r="12931">
          <cell r="H12931" t="str">
            <v>NotSelf</v>
          </cell>
        </row>
        <row r="12932">
          <cell r="H12932" t="str">
            <v>NotSelf</v>
          </cell>
        </row>
        <row r="12933">
          <cell r="H12933" t="str">
            <v>NotSelf</v>
          </cell>
        </row>
        <row r="12934">
          <cell r="H12934" t="str">
            <v>NotSelf</v>
          </cell>
        </row>
        <row r="12935">
          <cell r="H12935" t="str">
            <v>NotSelf</v>
          </cell>
        </row>
        <row r="12936">
          <cell r="H12936" t="str">
            <v>NotSelf</v>
          </cell>
        </row>
        <row r="12937">
          <cell r="H12937" t="str">
            <v>NotSelf</v>
          </cell>
        </row>
        <row r="12938">
          <cell r="H12938" t="str">
            <v>NotSelf</v>
          </cell>
        </row>
        <row r="12939">
          <cell r="H12939" t="str">
            <v>NotSelf</v>
          </cell>
        </row>
        <row r="12940">
          <cell r="H12940" t="str">
            <v>NotSelf</v>
          </cell>
        </row>
        <row r="12941">
          <cell r="H12941" t="str">
            <v>NotSelf</v>
          </cell>
        </row>
        <row r="12942">
          <cell r="H12942" t="str">
            <v>NotSelf</v>
          </cell>
        </row>
        <row r="12943">
          <cell r="H12943" t="str">
            <v>NotSelf</v>
          </cell>
        </row>
        <row r="12944">
          <cell r="H12944" t="str">
            <v>NotSelf</v>
          </cell>
        </row>
        <row r="12945">
          <cell r="H12945" t="str">
            <v>NotSelf</v>
          </cell>
        </row>
        <row r="12946">
          <cell r="H12946" t="str">
            <v>NotSelf</v>
          </cell>
        </row>
        <row r="12947">
          <cell r="H12947" t="str">
            <v>NotSelf</v>
          </cell>
        </row>
        <row r="12948">
          <cell r="H12948" t="str">
            <v>NotSelf</v>
          </cell>
        </row>
        <row r="12949">
          <cell r="H12949" t="str">
            <v>NotSelf</v>
          </cell>
        </row>
        <row r="12950">
          <cell r="H12950" t="str">
            <v>NotSelf</v>
          </cell>
        </row>
        <row r="12951">
          <cell r="H12951" t="str">
            <v>NotSelf</v>
          </cell>
        </row>
        <row r="12952">
          <cell r="H12952" t="str">
            <v>NotSelf</v>
          </cell>
        </row>
        <row r="12953">
          <cell r="H12953" t="str">
            <v>NotSelf</v>
          </cell>
        </row>
        <row r="12954">
          <cell r="H12954" t="str">
            <v>NotSelf</v>
          </cell>
        </row>
        <row r="12955">
          <cell r="H12955" t="str">
            <v>NotSelf</v>
          </cell>
        </row>
        <row r="12956">
          <cell r="H12956" t="str">
            <v>NotSelf</v>
          </cell>
        </row>
        <row r="12957">
          <cell r="H12957" t="str">
            <v>NotSelf</v>
          </cell>
        </row>
        <row r="12958">
          <cell r="H12958" t="str">
            <v>NotSelf</v>
          </cell>
        </row>
        <row r="12959">
          <cell r="H12959" t="str">
            <v>NotSelf</v>
          </cell>
        </row>
        <row r="12960">
          <cell r="H12960" t="str">
            <v>NotSelf</v>
          </cell>
        </row>
        <row r="12961">
          <cell r="H12961" t="str">
            <v>NotSelf</v>
          </cell>
        </row>
        <row r="12962">
          <cell r="H12962" t="str">
            <v>NotSelf</v>
          </cell>
        </row>
        <row r="12963">
          <cell r="H12963" t="str">
            <v>NotSelf</v>
          </cell>
        </row>
        <row r="12964">
          <cell r="H12964" t="str">
            <v>NotSelf</v>
          </cell>
        </row>
        <row r="12965">
          <cell r="H12965" t="str">
            <v>NotSelf</v>
          </cell>
        </row>
        <row r="12966">
          <cell r="H12966" t="str">
            <v>NotSelf</v>
          </cell>
        </row>
        <row r="12967">
          <cell r="H12967" t="str">
            <v>NotSelf</v>
          </cell>
        </row>
        <row r="12968">
          <cell r="H12968" t="str">
            <v>NotSelf</v>
          </cell>
        </row>
        <row r="12969">
          <cell r="H12969" t="str">
            <v>NotSelf</v>
          </cell>
        </row>
        <row r="12970">
          <cell r="H12970" t="str">
            <v>NotSelf</v>
          </cell>
        </row>
        <row r="12971">
          <cell r="H12971" t="str">
            <v>NotSelf</v>
          </cell>
        </row>
        <row r="12972">
          <cell r="H12972" t="str">
            <v>NotSelf</v>
          </cell>
        </row>
        <row r="12973">
          <cell r="H12973" t="str">
            <v>NotSelf</v>
          </cell>
        </row>
        <row r="12974">
          <cell r="H12974" t="str">
            <v>NotSelf</v>
          </cell>
        </row>
        <row r="12975">
          <cell r="H12975" t="str">
            <v>NotSelf</v>
          </cell>
        </row>
        <row r="12976">
          <cell r="H12976" t="str">
            <v>NotSelf</v>
          </cell>
        </row>
        <row r="12977">
          <cell r="H12977" t="str">
            <v>NotSelf</v>
          </cell>
        </row>
        <row r="12978">
          <cell r="H12978" t="str">
            <v>NotSelf</v>
          </cell>
        </row>
        <row r="12979">
          <cell r="H12979" t="str">
            <v>NotSelf</v>
          </cell>
        </row>
        <row r="12980">
          <cell r="H12980" t="str">
            <v>NotSelf</v>
          </cell>
        </row>
        <row r="12981">
          <cell r="H12981" t="str">
            <v>NotSelf</v>
          </cell>
        </row>
        <row r="12982">
          <cell r="H12982" t="str">
            <v>NotSelf</v>
          </cell>
        </row>
        <row r="12983">
          <cell r="H12983" t="str">
            <v>NotSelf</v>
          </cell>
        </row>
        <row r="12984">
          <cell r="H12984" t="str">
            <v>NotSelf</v>
          </cell>
        </row>
        <row r="12985">
          <cell r="H12985" t="str">
            <v>NotSelf</v>
          </cell>
        </row>
        <row r="12986">
          <cell r="H12986" t="str">
            <v>NotSelf</v>
          </cell>
        </row>
        <row r="12987">
          <cell r="H12987" t="str">
            <v>NotSelf</v>
          </cell>
        </row>
        <row r="12988">
          <cell r="H12988" t="str">
            <v>NotSelf</v>
          </cell>
        </row>
        <row r="12989">
          <cell r="H12989" t="str">
            <v>NotSelf</v>
          </cell>
        </row>
        <row r="12990">
          <cell r="H12990" t="str">
            <v>NotSelf</v>
          </cell>
        </row>
        <row r="12991">
          <cell r="H12991" t="str">
            <v>NotSelf</v>
          </cell>
        </row>
        <row r="12992">
          <cell r="H12992" t="str">
            <v>NotSelf</v>
          </cell>
        </row>
        <row r="12993">
          <cell r="H12993" t="str">
            <v>NotSelf</v>
          </cell>
        </row>
        <row r="12994">
          <cell r="H12994" t="str">
            <v>NotSelf</v>
          </cell>
        </row>
        <row r="12995">
          <cell r="H12995" t="str">
            <v>NotSelf</v>
          </cell>
        </row>
        <row r="12996">
          <cell r="H12996" t="str">
            <v>NotSelf</v>
          </cell>
        </row>
        <row r="12997">
          <cell r="H12997" t="str">
            <v>NotSelf</v>
          </cell>
        </row>
        <row r="12998">
          <cell r="H12998" t="str">
            <v>NotSelf</v>
          </cell>
        </row>
        <row r="12999">
          <cell r="H12999" t="str">
            <v>NotSelf</v>
          </cell>
        </row>
        <row r="13000">
          <cell r="H13000" t="str">
            <v>NotSelf</v>
          </cell>
        </row>
        <row r="13001">
          <cell r="H13001" t="str">
            <v>NotSelf</v>
          </cell>
        </row>
        <row r="13002">
          <cell r="H13002" t="str">
            <v>NotSelf</v>
          </cell>
        </row>
        <row r="13003">
          <cell r="H13003" t="str">
            <v>NotSelf</v>
          </cell>
        </row>
        <row r="13004">
          <cell r="H13004" t="str">
            <v>NotSelf</v>
          </cell>
        </row>
        <row r="13005">
          <cell r="H13005" t="str">
            <v>NotSelf</v>
          </cell>
        </row>
        <row r="13006">
          <cell r="H13006" t="str">
            <v>NotSelf</v>
          </cell>
        </row>
        <row r="13007">
          <cell r="H13007" t="str">
            <v>NotSelf</v>
          </cell>
        </row>
        <row r="13008">
          <cell r="H13008" t="str">
            <v>NotSelf</v>
          </cell>
        </row>
        <row r="13009">
          <cell r="H13009" t="str">
            <v>NotSelf</v>
          </cell>
        </row>
        <row r="13010">
          <cell r="H13010" t="str">
            <v>NotSelf</v>
          </cell>
        </row>
        <row r="13011">
          <cell r="H13011" t="str">
            <v>NotSelf</v>
          </cell>
        </row>
        <row r="13012">
          <cell r="H13012" t="str">
            <v>NotSelf</v>
          </cell>
        </row>
        <row r="13013">
          <cell r="H13013" t="str">
            <v>NotSelf</v>
          </cell>
        </row>
        <row r="13014">
          <cell r="H13014" t="str">
            <v>NotSelf</v>
          </cell>
        </row>
        <row r="13015">
          <cell r="H13015" t="str">
            <v>NotSelf</v>
          </cell>
        </row>
        <row r="13016">
          <cell r="H13016" t="str">
            <v>NotSelf</v>
          </cell>
        </row>
        <row r="13017">
          <cell r="H13017" t="str">
            <v>NotSelf</v>
          </cell>
        </row>
        <row r="13018">
          <cell r="H13018" t="str">
            <v>NotSelf</v>
          </cell>
        </row>
        <row r="13019">
          <cell r="H13019" t="str">
            <v>NotSelf</v>
          </cell>
        </row>
        <row r="13020">
          <cell r="H13020" t="str">
            <v>NotSelf</v>
          </cell>
        </row>
        <row r="13021">
          <cell r="H13021" t="str">
            <v>NotSelf</v>
          </cell>
        </row>
        <row r="13022">
          <cell r="H13022" t="str">
            <v>NotSelf</v>
          </cell>
        </row>
        <row r="13023">
          <cell r="H13023" t="str">
            <v>NotSelf</v>
          </cell>
        </row>
        <row r="13024">
          <cell r="H13024" t="str">
            <v>NotSelf</v>
          </cell>
        </row>
        <row r="13025">
          <cell r="H13025" t="str">
            <v>NotSelf</v>
          </cell>
        </row>
        <row r="13026">
          <cell r="H13026" t="str">
            <v>NotSelf</v>
          </cell>
        </row>
        <row r="13027">
          <cell r="H13027" t="str">
            <v>NotSelf</v>
          </cell>
        </row>
        <row r="13028">
          <cell r="H13028" t="str">
            <v>NotSelf</v>
          </cell>
        </row>
        <row r="13029">
          <cell r="H13029" t="str">
            <v>NotSelf</v>
          </cell>
        </row>
        <row r="13030">
          <cell r="H13030" t="str">
            <v>NotSelf</v>
          </cell>
        </row>
        <row r="13031">
          <cell r="H13031" t="str">
            <v>NotSelf</v>
          </cell>
        </row>
        <row r="13032">
          <cell r="H13032" t="str">
            <v>NotSelf</v>
          </cell>
        </row>
        <row r="13033">
          <cell r="H13033" t="str">
            <v>NotSelf</v>
          </cell>
        </row>
        <row r="13034">
          <cell r="H13034" t="str">
            <v>NotSelf</v>
          </cell>
        </row>
        <row r="13035">
          <cell r="H13035" t="str">
            <v>NotSelf</v>
          </cell>
        </row>
        <row r="13036">
          <cell r="H13036" t="str">
            <v>NotSelf</v>
          </cell>
        </row>
        <row r="13037">
          <cell r="H13037" t="str">
            <v>NotSelf</v>
          </cell>
        </row>
        <row r="13038">
          <cell r="H13038" t="str">
            <v>NotSelf</v>
          </cell>
        </row>
        <row r="13039">
          <cell r="H13039" t="str">
            <v>NotSelf</v>
          </cell>
        </row>
        <row r="13040">
          <cell r="H13040" t="str">
            <v>NotSelf</v>
          </cell>
        </row>
        <row r="13041">
          <cell r="H13041" t="str">
            <v>NotSelf</v>
          </cell>
        </row>
        <row r="13042">
          <cell r="H13042" t="str">
            <v>NotSelf</v>
          </cell>
        </row>
        <row r="13043">
          <cell r="H13043" t="str">
            <v>NotSelf</v>
          </cell>
        </row>
        <row r="13044">
          <cell r="H13044" t="str">
            <v>NotSelf</v>
          </cell>
        </row>
        <row r="13045">
          <cell r="H13045" t="str">
            <v>NotSelf</v>
          </cell>
        </row>
        <row r="13046">
          <cell r="H13046" t="str">
            <v>NotSelf</v>
          </cell>
        </row>
        <row r="13047">
          <cell r="H13047" t="str">
            <v>NotSelf</v>
          </cell>
        </row>
        <row r="13048">
          <cell r="H13048" t="str">
            <v>NotSelf</v>
          </cell>
        </row>
        <row r="13049">
          <cell r="H13049" t="str">
            <v>NotSelf</v>
          </cell>
        </row>
        <row r="13050">
          <cell r="H13050" t="str">
            <v>NotSelf</v>
          </cell>
        </row>
        <row r="13051">
          <cell r="H13051" t="str">
            <v>NotSelf</v>
          </cell>
        </row>
        <row r="13052">
          <cell r="H13052" t="str">
            <v>NotSelf</v>
          </cell>
        </row>
        <row r="13053">
          <cell r="H13053" t="str">
            <v>NotSelf</v>
          </cell>
        </row>
        <row r="13054">
          <cell r="H13054" t="str">
            <v>NotSelf</v>
          </cell>
        </row>
        <row r="13055">
          <cell r="H13055" t="str">
            <v>NotSelf</v>
          </cell>
        </row>
        <row r="13056">
          <cell r="H13056" t="str">
            <v>NotSelf</v>
          </cell>
        </row>
        <row r="13057">
          <cell r="H13057" t="str">
            <v>NotSelf</v>
          </cell>
        </row>
        <row r="13058">
          <cell r="H13058" t="str">
            <v>NotSelf</v>
          </cell>
        </row>
        <row r="13059">
          <cell r="H13059" t="str">
            <v>NotSelf</v>
          </cell>
        </row>
        <row r="13060">
          <cell r="H13060" t="str">
            <v>NotSelf</v>
          </cell>
        </row>
        <row r="13061">
          <cell r="H13061" t="str">
            <v>NotSelf</v>
          </cell>
        </row>
        <row r="13062">
          <cell r="H13062" t="str">
            <v>NotSelf</v>
          </cell>
        </row>
        <row r="13063">
          <cell r="H13063" t="str">
            <v>NotSelf</v>
          </cell>
        </row>
        <row r="13064">
          <cell r="H13064" t="str">
            <v>NotSelf</v>
          </cell>
        </row>
        <row r="13065">
          <cell r="H13065" t="str">
            <v>NotSelf</v>
          </cell>
        </row>
        <row r="13066">
          <cell r="H13066" t="str">
            <v>NotSelf</v>
          </cell>
        </row>
        <row r="13067">
          <cell r="H13067" t="str">
            <v>NotSelf</v>
          </cell>
        </row>
        <row r="13068">
          <cell r="H13068" t="str">
            <v>NotSelf</v>
          </cell>
        </row>
        <row r="13069">
          <cell r="H13069" t="str">
            <v>NotSelf</v>
          </cell>
        </row>
        <row r="13070">
          <cell r="H13070" t="str">
            <v>NotSelf</v>
          </cell>
        </row>
        <row r="13071">
          <cell r="H13071" t="str">
            <v>NotSelf</v>
          </cell>
        </row>
        <row r="13072">
          <cell r="H13072" t="str">
            <v>NotSelf</v>
          </cell>
        </row>
        <row r="13073">
          <cell r="H13073" t="str">
            <v>NotSelf</v>
          </cell>
        </row>
        <row r="13074">
          <cell r="H13074" t="str">
            <v>NotSelf</v>
          </cell>
        </row>
        <row r="13075">
          <cell r="H13075" t="str">
            <v>NotSelf</v>
          </cell>
        </row>
        <row r="13076">
          <cell r="H13076" t="str">
            <v>NotSelf</v>
          </cell>
        </row>
        <row r="13077">
          <cell r="H13077" t="str">
            <v>NotSelf</v>
          </cell>
        </row>
        <row r="13078">
          <cell r="H13078" t="str">
            <v>NotSelf</v>
          </cell>
        </row>
        <row r="13079">
          <cell r="H13079" t="str">
            <v>NotSelf</v>
          </cell>
        </row>
        <row r="13080">
          <cell r="H13080" t="str">
            <v>NotSelf</v>
          </cell>
        </row>
        <row r="13081">
          <cell r="H13081" t="str">
            <v>NotSelf</v>
          </cell>
        </row>
        <row r="13082">
          <cell r="H13082" t="str">
            <v>NotSelf</v>
          </cell>
        </row>
        <row r="13083">
          <cell r="H13083" t="str">
            <v>NotSelf</v>
          </cell>
        </row>
        <row r="13084">
          <cell r="H13084" t="str">
            <v>NotSelf</v>
          </cell>
        </row>
        <row r="13085">
          <cell r="H13085" t="str">
            <v>NotSelf</v>
          </cell>
        </row>
        <row r="13086">
          <cell r="H13086" t="str">
            <v>NotSelf</v>
          </cell>
        </row>
        <row r="13087">
          <cell r="H13087" t="str">
            <v>NotSelf</v>
          </cell>
        </row>
        <row r="13088">
          <cell r="H13088" t="str">
            <v>NotSelf</v>
          </cell>
        </row>
        <row r="13089">
          <cell r="H13089" t="str">
            <v>NotSelf</v>
          </cell>
        </row>
        <row r="13090">
          <cell r="H13090" t="str">
            <v>NotSelf</v>
          </cell>
        </row>
        <row r="13091">
          <cell r="H13091" t="str">
            <v>NotSelf</v>
          </cell>
        </row>
        <row r="13092">
          <cell r="H13092" t="str">
            <v>NotSelf</v>
          </cell>
        </row>
        <row r="13093">
          <cell r="H13093" t="str">
            <v>NotSelf</v>
          </cell>
        </row>
        <row r="13094">
          <cell r="H13094" t="str">
            <v>NotSelf</v>
          </cell>
        </row>
        <row r="13095">
          <cell r="H13095" t="str">
            <v>NotSelf</v>
          </cell>
        </row>
        <row r="13096">
          <cell r="H13096" t="str">
            <v>NotSelf</v>
          </cell>
        </row>
        <row r="13097">
          <cell r="H13097" t="str">
            <v>NotSelf</v>
          </cell>
        </row>
        <row r="13098">
          <cell r="H13098" t="str">
            <v>NotSelf</v>
          </cell>
        </row>
        <row r="13099">
          <cell r="H13099" t="str">
            <v>NotSelf</v>
          </cell>
        </row>
        <row r="13100">
          <cell r="H13100" t="str">
            <v>NotSelf</v>
          </cell>
        </row>
        <row r="13101">
          <cell r="H13101" t="str">
            <v>NotSelf</v>
          </cell>
        </row>
        <row r="13102">
          <cell r="H13102" t="str">
            <v>NotSelf</v>
          </cell>
        </row>
        <row r="13103">
          <cell r="H13103" t="str">
            <v>NotSelf</v>
          </cell>
        </row>
        <row r="13104">
          <cell r="H13104" t="str">
            <v>NotSelf</v>
          </cell>
        </row>
        <row r="13105">
          <cell r="H13105" t="str">
            <v>NotSelf</v>
          </cell>
        </row>
        <row r="13106">
          <cell r="H13106" t="str">
            <v>NotSelf</v>
          </cell>
        </row>
        <row r="13107">
          <cell r="H13107" t="str">
            <v>NotSelf</v>
          </cell>
        </row>
        <row r="13108">
          <cell r="H13108" t="str">
            <v>NotSelf</v>
          </cell>
        </row>
        <row r="13109">
          <cell r="H13109" t="str">
            <v>NotSelf</v>
          </cell>
        </row>
        <row r="13110">
          <cell r="H13110" t="str">
            <v>NotSelf</v>
          </cell>
        </row>
        <row r="13111">
          <cell r="H13111" t="str">
            <v>NotSelf</v>
          </cell>
        </row>
        <row r="13112">
          <cell r="H13112" t="str">
            <v>NotSelf</v>
          </cell>
        </row>
        <row r="13113">
          <cell r="H13113" t="str">
            <v>NotSelf</v>
          </cell>
        </row>
        <row r="13114">
          <cell r="H13114" t="str">
            <v>NotSelf</v>
          </cell>
        </row>
        <row r="13115">
          <cell r="H13115" t="str">
            <v>NotSelf</v>
          </cell>
        </row>
        <row r="13116">
          <cell r="H13116" t="str">
            <v>NotSelf</v>
          </cell>
        </row>
        <row r="13117">
          <cell r="H13117" t="str">
            <v>NotSelf</v>
          </cell>
        </row>
        <row r="13118">
          <cell r="H13118" t="str">
            <v>NotSelf</v>
          </cell>
        </row>
        <row r="13119">
          <cell r="H13119" t="str">
            <v>NotSelf</v>
          </cell>
        </row>
        <row r="13120">
          <cell r="H13120" t="str">
            <v>NotSelf</v>
          </cell>
        </row>
        <row r="13121">
          <cell r="H13121" t="str">
            <v>NotSelf</v>
          </cell>
        </row>
        <row r="13122">
          <cell r="H13122" t="str">
            <v>NotSelf</v>
          </cell>
        </row>
        <row r="13123">
          <cell r="H13123" t="str">
            <v>NotSelf</v>
          </cell>
        </row>
        <row r="13124">
          <cell r="H13124" t="str">
            <v>NotSelf</v>
          </cell>
        </row>
        <row r="13125">
          <cell r="H13125" t="str">
            <v>NotSelf</v>
          </cell>
        </row>
        <row r="13126">
          <cell r="H13126" t="str">
            <v>NotSelf</v>
          </cell>
        </row>
        <row r="13127">
          <cell r="H13127" t="str">
            <v>NotSelf</v>
          </cell>
        </row>
        <row r="13128">
          <cell r="H13128" t="str">
            <v>NotSelf</v>
          </cell>
        </row>
        <row r="13129">
          <cell r="H13129" t="str">
            <v>NotSelf</v>
          </cell>
        </row>
        <row r="13130">
          <cell r="H13130" t="str">
            <v>NotSelf</v>
          </cell>
        </row>
        <row r="13131">
          <cell r="H13131" t="str">
            <v>NotSelf</v>
          </cell>
        </row>
        <row r="13132">
          <cell r="H13132" t="str">
            <v>NotSelf</v>
          </cell>
        </row>
        <row r="13133">
          <cell r="H13133" t="str">
            <v>NotSelf</v>
          </cell>
        </row>
        <row r="13134">
          <cell r="H13134" t="str">
            <v>NotSelf</v>
          </cell>
        </row>
        <row r="13135">
          <cell r="H13135" t="str">
            <v>NotSelf</v>
          </cell>
        </row>
        <row r="13136">
          <cell r="H13136" t="str">
            <v>NotSelf</v>
          </cell>
        </row>
        <row r="13137">
          <cell r="H13137" t="str">
            <v>NotSelf</v>
          </cell>
        </row>
        <row r="13138">
          <cell r="H13138" t="str">
            <v>NotSelf</v>
          </cell>
        </row>
        <row r="13139">
          <cell r="H13139" t="str">
            <v>NotSelf</v>
          </cell>
        </row>
        <row r="13140">
          <cell r="H13140" t="str">
            <v>NotSelf</v>
          </cell>
        </row>
        <row r="13141">
          <cell r="H13141" t="str">
            <v>NotSelf</v>
          </cell>
        </row>
        <row r="13142">
          <cell r="H13142" t="str">
            <v>NotSelf</v>
          </cell>
        </row>
        <row r="13143">
          <cell r="H13143" t="str">
            <v>NotSelf</v>
          </cell>
        </row>
        <row r="13144">
          <cell r="H13144" t="str">
            <v>NotSelf</v>
          </cell>
        </row>
        <row r="13145">
          <cell r="H13145" t="str">
            <v>NotSelf</v>
          </cell>
        </row>
        <row r="13146">
          <cell r="H13146" t="str">
            <v>NotSelf</v>
          </cell>
        </row>
        <row r="13147">
          <cell r="H13147" t="str">
            <v>NotSelf</v>
          </cell>
        </row>
        <row r="13148">
          <cell r="H13148" t="str">
            <v>NotSelf</v>
          </cell>
        </row>
        <row r="13149">
          <cell r="H13149" t="str">
            <v>NotSelf</v>
          </cell>
        </row>
        <row r="13150">
          <cell r="H13150" t="str">
            <v>NotSelf</v>
          </cell>
        </row>
        <row r="13151">
          <cell r="H13151" t="str">
            <v>NotSelf</v>
          </cell>
        </row>
        <row r="13152">
          <cell r="H13152" t="str">
            <v>NotSelf</v>
          </cell>
        </row>
        <row r="13153">
          <cell r="H13153" t="str">
            <v>NotSelf</v>
          </cell>
        </row>
        <row r="13154">
          <cell r="H13154" t="str">
            <v>NotSelf</v>
          </cell>
        </row>
        <row r="13155">
          <cell r="H13155" t="str">
            <v>NotSelf</v>
          </cell>
        </row>
        <row r="13156">
          <cell r="H13156" t="str">
            <v>NotSelf</v>
          </cell>
        </row>
        <row r="13157">
          <cell r="H13157" t="str">
            <v>NotSelf</v>
          </cell>
        </row>
        <row r="13158">
          <cell r="H13158" t="str">
            <v>NotSelf</v>
          </cell>
        </row>
        <row r="13159">
          <cell r="H13159" t="str">
            <v>NotSelf</v>
          </cell>
        </row>
        <row r="13160">
          <cell r="H13160" t="str">
            <v>NotSelf</v>
          </cell>
        </row>
        <row r="13161">
          <cell r="H13161" t="str">
            <v>NotSelf</v>
          </cell>
        </row>
        <row r="13162">
          <cell r="H13162" t="str">
            <v>NotSelf</v>
          </cell>
        </row>
        <row r="13163">
          <cell r="H13163" t="str">
            <v>NotSelf</v>
          </cell>
        </row>
        <row r="13164">
          <cell r="H13164" t="str">
            <v>NotSelf</v>
          </cell>
        </row>
        <row r="13165">
          <cell r="H13165" t="str">
            <v>NotSelf</v>
          </cell>
        </row>
        <row r="13166">
          <cell r="H13166" t="str">
            <v>NotSelf</v>
          </cell>
        </row>
        <row r="13167">
          <cell r="H13167" t="str">
            <v>NotSelf</v>
          </cell>
        </row>
        <row r="13168">
          <cell r="H13168" t="str">
            <v>NotSelf</v>
          </cell>
        </row>
        <row r="13169">
          <cell r="H13169" t="str">
            <v>NotSelf</v>
          </cell>
        </row>
        <row r="13170">
          <cell r="H13170" t="str">
            <v>NotSelf</v>
          </cell>
        </row>
        <row r="13171">
          <cell r="H13171" t="str">
            <v>NotSelf</v>
          </cell>
        </row>
        <row r="13172">
          <cell r="H13172" t="str">
            <v>NotSelf</v>
          </cell>
        </row>
        <row r="13173">
          <cell r="H13173" t="str">
            <v>NotSelf</v>
          </cell>
        </row>
        <row r="13174">
          <cell r="H13174" t="str">
            <v>NotSelf</v>
          </cell>
        </row>
        <row r="13175">
          <cell r="H13175" t="str">
            <v>NotSelf</v>
          </cell>
        </row>
        <row r="13176">
          <cell r="H13176" t="str">
            <v>NotSelf</v>
          </cell>
        </row>
        <row r="13177">
          <cell r="H13177" t="str">
            <v>NotSelf</v>
          </cell>
        </row>
        <row r="13178">
          <cell r="H13178" t="str">
            <v>NotSelf</v>
          </cell>
        </row>
        <row r="13179">
          <cell r="H13179" t="str">
            <v>NotSelf</v>
          </cell>
        </row>
        <row r="13180">
          <cell r="H13180" t="str">
            <v>NotSelf</v>
          </cell>
        </row>
        <row r="13181">
          <cell r="H13181" t="str">
            <v>NotSelf</v>
          </cell>
        </row>
        <row r="13182">
          <cell r="H13182" t="str">
            <v>NotSelf</v>
          </cell>
        </row>
        <row r="13183">
          <cell r="H13183" t="str">
            <v>NotSelf</v>
          </cell>
        </row>
        <row r="13184">
          <cell r="H13184" t="str">
            <v>NotSelf</v>
          </cell>
        </row>
        <row r="13185">
          <cell r="H13185" t="str">
            <v>NotSelf</v>
          </cell>
        </row>
        <row r="13186">
          <cell r="H13186" t="str">
            <v>NotSelf</v>
          </cell>
        </row>
        <row r="13187">
          <cell r="H13187" t="str">
            <v>NotSelf</v>
          </cell>
        </row>
        <row r="13188">
          <cell r="H13188" t="str">
            <v>NotSelf</v>
          </cell>
        </row>
        <row r="13189">
          <cell r="H13189" t="str">
            <v>NotSelf</v>
          </cell>
        </row>
        <row r="13190">
          <cell r="H13190" t="str">
            <v>NotSelf</v>
          </cell>
        </row>
        <row r="13191">
          <cell r="H13191" t="str">
            <v>NotSelf</v>
          </cell>
        </row>
        <row r="13192">
          <cell r="H13192" t="str">
            <v>NotSelf</v>
          </cell>
        </row>
        <row r="13193">
          <cell r="H13193" t="str">
            <v>NotSelf</v>
          </cell>
        </row>
        <row r="13194">
          <cell r="H13194" t="str">
            <v>NotSelf</v>
          </cell>
        </row>
        <row r="13195">
          <cell r="H13195" t="str">
            <v>NotSelf</v>
          </cell>
        </row>
        <row r="13196">
          <cell r="H13196" t="str">
            <v>NotSelf</v>
          </cell>
        </row>
        <row r="13197">
          <cell r="H13197" t="str">
            <v>NotSelf</v>
          </cell>
        </row>
        <row r="13198">
          <cell r="H13198" t="str">
            <v>NotSelf</v>
          </cell>
        </row>
        <row r="13199">
          <cell r="H13199" t="str">
            <v>NotSelf</v>
          </cell>
        </row>
        <row r="13200">
          <cell r="H13200" t="str">
            <v>NotSelf</v>
          </cell>
        </row>
        <row r="13201">
          <cell r="H13201" t="str">
            <v>NotSelf</v>
          </cell>
        </row>
        <row r="13202">
          <cell r="H13202" t="str">
            <v>NotSelf</v>
          </cell>
        </row>
        <row r="13203">
          <cell r="H13203" t="str">
            <v>NotSelf</v>
          </cell>
        </row>
        <row r="13204">
          <cell r="H13204" t="str">
            <v>NotSelf</v>
          </cell>
        </row>
        <row r="13205">
          <cell r="H13205" t="str">
            <v>NotSelf</v>
          </cell>
        </row>
        <row r="13206">
          <cell r="H13206" t="str">
            <v>NotSelf</v>
          </cell>
        </row>
        <row r="13207">
          <cell r="H13207" t="str">
            <v>NotSelf</v>
          </cell>
        </row>
        <row r="13208">
          <cell r="H13208" t="str">
            <v>NotSelf</v>
          </cell>
        </row>
        <row r="13209">
          <cell r="H13209" t="str">
            <v>NotSelf</v>
          </cell>
        </row>
        <row r="13210">
          <cell r="H13210" t="str">
            <v>NotSelf</v>
          </cell>
        </row>
        <row r="13211">
          <cell r="H13211" t="str">
            <v>NotSelf</v>
          </cell>
        </row>
        <row r="13212">
          <cell r="H13212" t="str">
            <v>NotSelf</v>
          </cell>
        </row>
        <row r="13213">
          <cell r="H13213" t="str">
            <v>NotSelf</v>
          </cell>
        </row>
        <row r="13214">
          <cell r="H13214" t="str">
            <v>NotSelf</v>
          </cell>
        </row>
        <row r="13215">
          <cell r="H13215" t="str">
            <v>NotSelf</v>
          </cell>
        </row>
        <row r="13216">
          <cell r="H13216" t="str">
            <v>NotSelf</v>
          </cell>
        </row>
        <row r="13217">
          <cell r="H13217" t="str">
            <v>NotSelf</v>
          </cell>
        </row>
        <row r="13218">
          <cell r="H13218" t="str">
            <v>NotSelf</v>
          </cell>
        </row>
        <row r="13219">
          <cell r="H13219" t="str">
            <v>NotSelf</v>
          </cell>
        </row>
        <row r="13220">
          <cell r="H13220" t="str">
            <v>NotSelf</v>
          </cell>
        </row>
        <row r="13221">
          <cell r="H13221" t="str">
            <v>NotSelf</v>
          </cell>
        </row>
        <row r="13222">
          <cell r="H13222" t="str">
            <v>NotSelf</v>
          </cell>
        </row>
        <row r="13223">
          <cell r="H13223" t="str">
            <v>NotSelf</v>
          </cell>
        </row>
        <row r="13224">
          <cell r="H13224" t="str">
            <v>NotSelf</v>
          </cell>
        </row>
        <row r="13225">
          <cell r="H13225" t="str">
            <v>NotSelf</v>
          </cell>
        </row>
        <row r="13226">
          <cell r="H13226" t="str">
            <v>NotSelf</v>
          </cell>
        </row>
        <row r="13227">
          <cell r="H13227" t="str">
            <v>NotSelf</v>
          </cell>
        </row>
        <row r="13228">
          <cell r="H13228" t="str">
            <v>NotSelf</v>
          </cell>
        </row>
        <row r="13229">
          <cell r="H13229" t="str">
            <v>NotSelf</v>
          </cell>
        </row>
        <row r="13230">
          <cell r="H13230" t="str">
            <v>Self</v>
          </cell>
        </row>
        <row r="13231">
          <cell r="H13231" t="str">
            <v>Self</v>
          </cell>
        </row>
        <row r="13232">
          <cell r="H13232" t="str">
            <v>Self</v>
          </cell>
        </row>
        <row r="13233">
          <cell r="H13233" t="str">
            <v>Self</v>
          </cell>
        </row>
        <row r="13234">
          <cell r="H13234" t="str">
            <v>Self</v>
          </cell>
        </row>
        <row r="13235">
          <cell r="H13235" t="str">
            <v>Self</v>
          </cell>
        </row>
        <row r="13236">
          <cell r="H13236" t="str">
            <v>Self</v>
          </cell>
        </row>
        <row r="13237">
          <cell r="H13237" t="str">
            <v>Self</v>
          </cell>
        </row>
        <row r="13238">
          <cell r="H13238" t="str">
            <v>Self</v>
          </cell>
        </row>
        <row r="13239">
          <cell r="H13239" t="str">
            <v>Self</v>
          </cell>
        </row>
        <row r="13240">
          <cell r="H13240" t="str">
            <v>Self</v>
          </cell>
        </row>
        <row r="13241">
          <cell r="H13241" t="str">
            <v>Self</v>
          </cell>
        </row>
        <row r="13242">
          <cell r="H13242" t="str">
            <v>Self</v>
          </cell>
        </row>
        <row r="13243">
          <cell r="H13243" t="str">
            <v>Self</v>
          </cell>
        </row>
        <row r="13244">
          <cell r="H13244" t="str">
            <v>Self</v>
          </cell>
        </row>
        <row r="13245">
          <cell r="H13245" t="str">
            <v>Self</v>
          </cell>
        </row>
        <row r="13246">
          <cell r="H13246" t="str">
            <v>Self</v>
          </cell>
        </row>
        <row r="13247">
          <cell r="H13247" t="str">
            <v>Self</v>
          </cell>
        </row>
        <row r="13248">
          <cell r="H13248" t="str">
            <v>Self</v>
          </cell>
        </row>
        <row r="13249">
          <cell r="H13249" t="str">
            <v>Self</v>
          </cell>
        </row>
        <row r="13250">
          <cell r="H13250" t="str">
            <v>Self</v>
          </cell>
        </row>
        <row r="13251">
          <cell r="H13251" t="str">
            <v>Self</v>
          </cell>
        </row>
        <row r="13252">
          <cell r="H13252" t="str">
            <v>Self</v>
          </cell>
        </row>
        <row r="13253">
          <cell r="H13253" t="str">
            <v>Self</v>
          </cell>
        </row>
        <row r="13254">
          <cell r="H13254" t="str">
            <v>Self</v>
          </cell>
        </row>
        <row r="13255">
          <cell r="H13255" t="str">
            <v>Self</v>
          </cell>
        </row>
        <row r="13256">
          <cell r="H13256" t="str">
            <v>Self</v>
          </cell>
        </row>
        <row r="13257">
          <cell r="H13257" t="str">
            <v>Self</v>
          </cell>
        </row>
        <row r="13258">
          <cell r="H13258" t="str">
            <v>Self</v>
          </cell>
        </row>
        <row r="13259">
          <cell r="H13259" t="str">
            <v>Self</v>
          </cell>
        </row>
        <row r="13260">
          <cell r="H13260" t="str">
            <v>Self</v>
          </cell>
        </row>
        <row r="13261">
          <cell r="H13261" t="str">
            <v>Self</v>
          </cell>
        </row>
        <row r="13262">
          <cell r="H13262" t="str">
            <v>Self</v>
          </cell>
        </row>
        <row r="13263">
          <cell r="H13263" t="str">
            <v>Self</v>
          </cell>
        </row>
        <row r="13264">
          <cell r="H13264" t="str">
            <v>Self</v>
          </cell>
        </row>
        <row r="13265">
          <cell r="H13265" t="str">
            <v>Self</v>
          </cell>
        </row>
        <row r="13266">
          <cell r="H13266" t="str">
            <v>Self</v>
          </cell>
        </row>
        <row r="13267">
          <cell r="H13267" t="str">
            <v>Self</v>
          </cell>
        </row>
        <row r="13268">
          <cell r="H13268" t="str">
            <v>Self</v>
          </cell>
        </row>
        <row r="13269">
          <cell r="H13269" t="str">
            <v>Self</v>
          </cell>
        </row>
        <row r="13270">
          <cell r="H13270" t="str">
            <v>Self</v>
          </cell>
        </row>
        <row r="13271">
          <cell r="H13271" t="str">
            <v>Self</v>
          </cell>
        </row>
        <row r="13272">
          <cell r="H13272" t="str">
            <v>Self</v>
          </cell>
        </row>
        <row r="13273">
          <cell r="H13273" t="str">
            <v>Self</v>
          </cell>
        </row>
        <row r="13274">
          <cell r="H13274" t="str">
            <v>Self</v>
          </cell>
        </row>
        <row r="13275">
          <cell r="H13275" t="str">
            <v>Self</v>
          </cell>
        </row>
        <row r="13276">
          <cell r="H13276" t="str">
            <v>Self</v>
          </cell>
        </row>
        <row r="13277">
          <cell r="H13277" t="str">
            <v>Self</v>
          </cell>
        </row>
        <row r="13278">
          <cell r="H13278" t="str">
            <v>Self</v>
          </cell>
        </row>
        <row r="13279">
          <cell r="H13279" t="str">
            <v>Self</v>
          </cell>
        </row>
        <row r="13280">
          <cell r="H13280" t="str">
            <v>Self</v>
          </cell>
        </row>
        <row r="13281">
          <cell r="H13281" t="str">
            <v>Self</v>
          </cell>
        </row>
        <row r="13282">
          <cell r="H13282" t="str">
            <v>Self</v>
          </cell>
        </row>
        <row r="13283">
          <cell r="H13283" t="str">
            <v>Self</v>
          </cell>
        </row>
        <row r="13284">
          <cell r="H13284" t="str">
            <v>Self</v>
          </cell>
        </row>
        <row r="13285">
          <cell r="H13285" t="str">
            <v>Self</v>
          </cell>
        </row>
        <row r="13286">
          <cell r="H13286" t="str">
            <v>Self</v>
          </cell>
        </row>
        <row r="13287">
          <cell r="H13287" t="str">
            <v>Self</v>
          </cell>
        </row>
        <row r="13288">
          <cell r="H13288" t="str">
            <v>Self</v>
          </cell>
        </row>
        <row r="13289">
          <cell r="H13289" t="str">
            <v>Self</v>
          </cell>
        </row>
        <row r="13290">
          <cell r="H13290" t="str">
            <v>Self</v>
          </cell>
        </row>
        <row r="13291">
          <cell r="H13291" t="str">
            <v>Self</v>
          </cell>
        </row>
        <row r="13292">
          <cell r="H13292" t="str">
            <v>Self</v>
          </cell>
        </row>
        <row r="13293">
          <cell r="H13293" t="str">
            <v>Self</v>
          </cell>
        </row>
        <row r="13294">
          <cell r="H13294" t="str">
            <v>Self</v>
          </cell>
        </row>
        <row r="13295">
          <cell r="H13295" t="str">
            <v>Self</v>
          </cell>
        </row>
        <row r="13296">
          <cell r="H13296" t="str">
            <v>Self</v>
          </cell>
        </row>
        <row r="13297">
          <cell r="H13297" t="str">
            <v>Self</v>
          </cell>
        </row>
        <row r="13298">
          <cell r="H13298" t="str">
            <v>Self</v>
          </cell>
        </row>
        <row r="13299">
          <cell r="H13299" t="str">
            <v>Self</v>
          </cell>
        </row>
        <row r="13300">
          <cell r="H13300" t="str">
            <v>Self</v>
          </cell>
        </row>
        <row r="13301">
          <cell r="H13301" t="str">
            <v>Self</v>
          </cell>
        </row>
        <row r="13302">
          <cell r="H13302" t="str">
            <v>Self</v>
          </cell>
        </row>
        <row r="13303">
          <cell r="H13303" t="str">
            <v>Self</v>
          </cell>
        </row>
        <row r="13304">
          <cell r="H13304" t="str">
            <v>Self</v>
          </cell>
        </row>
        <row r="13305">
          <cell r="H13305" t="str">
            <v>Self</v>
          </cell>
        </row>
        <row r="13306">
          <cell r="H13306" t="str">
            <v>Self</v>
          </cell>
        </row>
        <row r="13307">
          <cell r="H13307" t="str">
            <v>Self</v>
          </cell>
        </row>
        <row r="13308">
          <cell r="H13308" t="str">
            <v>Self</v>
          </cell>
        </row>
        <row r="13309">
          <cell r="H13309" t="str">
            <v>Self</v>
          </cell>
        </row>
        <row r="13310">
          <cell r="H13310" t="str">
            <v>Self</v>
          </cell>
        </row>
        <row r="13311">
          <cell r="H13311" t="str">
            <v>Self</v>
          </cell>
        </row>
        <row r="13312">
          <cell r="H13312" t="str">
            <v>Self</v>
          </cell>
        </row>
        <row r="13313">
          <cell r="H13313" t="str">
            <v>Self</v>
          </cell>
        </row>
        <row r="13314">
          <cell r="H13314" t="str">
            <v>Self</v>
          </cell>
        </row>
        <row r="13315">
          <cell r="H13315" t="str">
            <v>Self</v>
          </cell>
        </row>
        <row r="13316">
          <cell r="H13316" t="str">
            <v>Self</v>
          </cell>
        </row>
        <row r="13317">
          <cell r="H13317" t="str">
            <v>Self</v>
          </cell>
        </row>
        <row r="13318">
          <cell r="H13318" t="str">
            <v>Self</v>
          </cell>
        </row>
        <row r="13319">
          <cell r="H13319" t="str">
            <v>Self</v>
          </cell>
        </row>
        <row r="13320">
          <cell r="H13320" t="str">
            <v>Self</v>
          </cell>
        </row>
        <row r="13321">
          <cell r="H13321" t="str">
            <v>Self</v>
          </cell>
        </row>
        <row r="13322">
          <cell r="H13322" t="str">
            <v>Self</v>
          </cell>
        </row>
        <row r="13323">
          <cell r="H13323" t="str">
            <v>Self</v>
          </cell>
        </row>
        <row r="13324">
          <cell r="H13324" t="str">
            <v>Self</v>
          </cell>
        </row>
        <row r="13325">
          <cell r="H13325" t="str">
            <v>Self</v>
          </cell>
        </row>
        <row r="13326">
          <cell r="H13326" t="str">
            <v>Self</v>
          </cell>
        </row>
        <row r="13327">
          <cell r="H13327" t="str">
            <v>Self</v>
          </cell>
        </row>
        <row r="13328">
          <cell r="H13328" t="str">
            <v>Self</v>
          </cell>
        </row>
        <row r="13329">
          <cell r="H13329" t="str">
            <v>Self</v>
          </cell>
        </row>
        <row r="13330">
          <cell r="H13330" t="str">
            <v>Self</v>
          </cell>
        </row>
        <row r="13331">
          <cell r="H13331" t="str">
            <v>NotSelf</v>
          </cell>
        </row>
        <row r="13332">
          <cell r="H13332" t="str">
            <v>NotSelf</v>
          </cell>
        </row>
        <row r="13333">
          <cell r="H13333" t="str">
            <v>NotSelf</v>
          </cell>
        </row>
        <row r="13334">
          <cell r="H13334" t="str">
            <v>NotSelf</v>
          </cell>
        </row>
        <row r="13335">
          <cell r="H13335" t="str">
            <v>NotSelf</v>
          </cell>
        </row>
        <row r="13336">
          <cell r="H13336" t="str">
            <v>NotSelf</v>
          </cell>
        </row>
        <row r="13337">
          <cell r="H13337" t="str">
            <v>NotSelf</v>
          </cell>
        </row>
        <row r="13338">
          <cell r="H13338" t="str">
            <v>NotSelf</v>
          </cell>
        </row>
        <row r="13339">
          <cell r="H13339" t="str">
            <v>NotSelf</v>
          </cell>
        </row>
        <row r="13340">
          <cell r="H13340" t="str">
            <v>NotSelf</v>
          </cell>
        </row>
        <row r="13341">
          <cell r="H13341" t="str">
            <v>NotSelf</v>
          </cell>
        </row>
        <row r="13342">
          <cell r="H13342" t="str">
            <v>NotSelf</v>
          </cell>
        </row>
        <row r="13343">
          <cell r="H13343" t="str">
            <v>NotSelf</v>
          </cell>
        </row>
        <row r="13344">
          <cell r="H13344" t="str">
            <v>NotSelf</v>
          </cell>
        </row>
        <row r="13345">
          <cell r="H13345" t="str">
            <v>NotSelf</v>
          </cell>
        </row>
        <row r="13346">
          <cell r="H13346" t="str">
            <v>NotSelf</v>
          </cell>
        </row>
        <row r="13347">
          <cell r="H13347" t="str">
            <v>NotSelf</v>
          </cell>
        </row>
        <row r="13348">
          <cell r="H13348" t="str">
            <v>NotSelf</v>
          </cell>
        </row>
        <row r="13349">
          <cell r="H13349" t="str">
            <v>NotSelf</v>
          </cell>
        </row>
        <row r="13350">
          <cell r="H13350" t="str">
            <v>NotSelf</v>
          </cell>
        </row>
        <row r="13351">
          <cell r="H13351" t="str">
            <v>NotSelf</v>
          </cell>
        </row>
        <row r="13352">
          <cell r="H13352" t="str">
            <v>NotSelf</v>
          </cell>
        </row>
        <row r="13353">
          <cell r="H13353" t="str">
            <v>NotSelf</v>
          </cell>
        </row>
        <row r="13354">
          <cell r="H13354" t="str">
            <v>NotSelf</v>
          </cell>
        </row>
        <row r="13355">
          <cell r="H13355" t="str">
            <v>NotSelf</v>
          </cell>
        </row>
        <row r="13356">
          <cell r="H13356" t="str">
            <v>NotSelf</v>
          </cell>
        </row>
        <row r="13357">
          <cell r="H13357" t="str">
            <v>NotSelf</v>
          </cell>
        </row>
        <row r="13358">
          <cell r="H13358" t="str">
            <v>NotSelf</v>
          </cell>
        </row>
        <row r="13359">
          <cell r="H13359" t="str">
            <v>NotSelf</v>
          </cell>
        </row>
        <row r="13360">
          <cell r="H13360" t="str">
            <v>NotSelf</v>
          </cell>
        </row>
        <row r="13361">
          <cell r="H13361" t="str">
            <v>NotSelf</v>
          </cell>
        </row>
        <row r="13362">
          <cell r="H13362" t="str">
            <v>NotSelf</v>
          </cell>
        </row>
        <row r="13363">
          <cell r="H13363" t="str">
            <v>NotSelf</v>
          </cell>
        </row>
        <row r="13364">
          <cell r="H13364" t="str">
            <v>NotSelf</v>
          </cell>
        </row>
        <row r="13365">
          <cell r="H13365" t="str">
            <v>NotSelf</v>
          </cell>
        </row>
        <row r="13366">
          <cell r="H13366" t="str">
            <v>NotSelf</v>
          </cell>
        </row>
        <row r="13367">
          <cell r="H13367" t="str">
            <v>NotSelf</v>
          </cell>
        </row>
        <row r="13368">
          <cell r="H13368" t="str">
            <v>Self</v>
          </cell>
        </row>
        <row r="13369">
          <cell r="H13369" t="str">
            <v>Self</v>
          </cell>
        </row>
        <row r="13370">
          <cell r="H13370" t="str">
            <v>Self</v>
          </cell>
        </row>
        <row r="13371">
          <cell r="H13371" t="str">
            <v>Self</v>
          </cell>
        </row>
        <row r="13372">
          <cell r="H13372" t="str">
            <v>Self</v>
          </cell>
        </row>
        <row r="13373">
          <cell r="H13373" t="str">
            <v>Self</v>
          </cell>
        </row>
        <row r="13374">
          <cell r="H13374" t="str">
            <v>Self</v>
          </cell>
        </row>
        <row r="13375">
          <cell r="H13375" t="str">
            <v>Self</v>
          </cell>
        </row>
        <row r="13376">
          <cell r="H13376" t="str">
            <v>Self</v>
          </cell>
        </row>
        <row r="13377">
          <cell r="H13377" t="str">
            <v>Self</v>
          </cell>
        </row>
        <row r="13378">
          <cell r="H13378" t="str">
            <v>Self</v>
          </cell>
        </row>
        <row r="13379">
          <cell r="H13379" t="str">
            <v>Self</v>
          </cell>
        </row>
        <row r="13380">
          <cell r="H13380" t="str">
            <v>Self</v>
          </cell>
        </row>
        <row r="13381">
          <cell r="H13381" t="str">
            <v>Self</v>
          </cell>
        </row>
        <row r="13382">
          <cell r="H13382" t="str">
            <v>Self</v>
          </cell>
        </row>
        <row r="13383">
          <cell r="H13383" t="str">
            <v>Self</v>
          </cell>
        </row>
        <row r="13384">
          <cell r="H13384" t="str">
            <v>Self</v>
          </cell>
        </row>
        <row r="13385">
          <cell r="H13385" t="str">
            <v>Self</v>
          </cell>
        </row>
        <row r="13386">
          <cell r="H13386" t="str">
            <v>Self</v>
          </cell>
        </row>
        <row r="13387">
          <cell r="H13387" t="str">
            <v>Self</v>
          </cell>
        </row>
        <row r="13388">
          <cell r="H13388" t="str">
            <v>Self</v>
          </cell>
        </row>
        <row r="13389">
          <cell r="H13389" t="str">
            <v>Self</v>
          </cell>
        </row>
        <row r="13390">
          <cell r="H13390" t="str">
            <v>Self</v>
          </cell>
        </row>
        <row r="13391">
          <cell r="H13391" t="str">
            <v>Self</v>
          </cell>
        </row>
        <row r="13392">
          <cell r="H13392" t="str">
            <v>Self</v>
          </cell>
        </row>
        <row r="13393">
          <cell r="H13393" t="str">
            <v>Self</v>
          </cell>
        </row>
        <row r="13394">
          <cell r="H13394" t="str">
            <v>Self</v>
          </cell>
        </row>
        <row r="13395">
          <cell r="H13395" t="str">
            <v>Self</v>
          </cell>
        </row>
        <row r="13396">
          <cell r="H13396" t="str">
            <v>Self</v>
          </cell>
        </row>
        <row r="13397">
          <cell r="H13397" t="str">
            <v>Self</v>
          </cell>
        </row>
        <row r="13398">
          <cell r="H13398" t="str">
            <v>Self</v>
          </cell>
        </row>
        <row r="13399">
          <cell r="H13399" t="str">
            <v>Self</v>
          </cell>
        </row>
        <row r="13400">
          <cell r="H13400" t="str">
            <v>Self</v>
          </cell>
        </row>
        <row r="13401">
          <cell r="H13401" t="str">
            <v>Self</v>
          </cell>
        </row>
        <row r="13402">
          <cell r="H13402" t="str">
            <v>Self</v>
          </cell>
        </row>
        <row r="13403">
          <cell r="H13403" t="str">
            <v>Self</v>
          </cell>
        </row>
        <row r="13404">
          <cell r="H13404" t="str">
            <v>Self</v>
          </cell>
        </row>
        <row r="13405">
          <cell r="H13405" t="str">
            <v>Self</v>
          </cell>
        </row>
        <row r="13406">
          <cell r="H13406" t="str">
            <v>Self</v>
          </cell>
        </row>
        <row r="13407">
          <cell r="H13407" t="str">
            <v>Self</v>
          </cell>
        </row>
        <row r="13408">
          <cell r="H13408" t="str">
            <v>Self</v>
          </cell>
        </row>
        <row r="13409">
          <cell r="H13409" t="str">
            <v>Self</v>
          </cell>
        </row>
        <row r="13410">
          <cell r="H13410" t="str">
            <v>Self</v>
          </cell>
        </row>
        <row r="13411">
          <cell r="H13411" t="str">
            <v>Self</v>
          </cell>
        </row>
        <row r="13412">
          <cell r="H13412" t="str">
            <v>Self</v>
          </cell>
        </row>
        <row r="13413">
          <cell r="H13413" t="str">
            <v>Self</v>
          </cell>
        </row>
        <row r="13414">
          <cell r="H13414" t="str">
            <v>Self</v>
          </cell>
        </row>
        <row r="13415">
          <cell r="H13415" t="str">
            <v>Self</v>
          </cell>
        </row>
        <row r="13416">
          <cell r="H13416" t="str">
            <v>Self</v>
          </cell>
        </row>
        <row r="13417">
          <cell r="H13417" t="str">
            <v>Self</v>
          </cell>
        </row>
        <row r="13418">
          <cell r="H13418" t="str">
            <v>Self</v>
          </cell>
        </row>
        <row r="13419">
          <cell r="H13419" t="str">
            <v>Self</v>
          </cell>
        </row>
        <row r="13420">
          <cell r="H13420" t="str">
            <v>Self</v>
          </cell>
        </row>
        <row r="13421">
          <cell r="H13421" t="str">
            <v>Self</v>
          </cell>
        </row>
        <row r="13422">
          <cell r="H13422" t="str">
            <v>Self</v>
          </cell>
        </row>
        <row r="13423">
          <cell r="H13423" t="str">
            <v>Self</v>
          </cell>
        </row>
        <row r="13424">
          <cell r="H13424" t="str">
            <v>Self</v>
          </cell>
        </row>
        <row r="13425">
          <cell r="H13425" t="str">
            <v>Self</v>
          </cell>
        </row>
        <row r="13426">
          <cell r="H13426" t="str">
            <v>Self</v>
          </cell>
        </row>
        <row r="13427">
          <cell r="H13427" t="str">
            <v>Self</v>
          </cell>
        </row>
        <row r="13428">
          <cell r="H13428" t="str">
            <v>Self</v>
          </cell>
        </row>
        <row r="13429">
          <cell r="H13429" t="str">
            <v>Self</v>
          </cell>
        </row>
        <row r="13430">
          <cell r="H13430" t="str">
            <v>Self</v>
          </cell>
        </row>
        <row r="13431">
          <cell r="H13431" t="str">
            <v>Self</v>
          </cell>
        </row>
        <row r="13432">
          <cell r="H13432" t="str">
            <v>Self</v>
          </cell>
        </row>
        <row r="13433">
          <cell r="H13433" t="str">
            <v>Self</v>
          </cell>
        </row>
        <row r="13434">
          <cell r="H13434" t="str">
            <v>Self</v>
          </cell>
        </row>
        <row r="13435">
          <cell r="H13435" t="str">
            <v>Self</v>
          </cell>
        </row>
        <row r="13436">
          <cell r="H13436" t="str">
            <v>Self</v>
          </cell>
        </row>
        <row r="13437">
          <cell r="H13437" t="str">
            <v>Self</v>
          </cell>
        </row>
        <row r="13438">
          <cell r="H13438" t="str">
            <v>Self</v>
          </cell>
        </row>
        <row r="13439">
          <cell r="H13439" t="str">
            <v>Self</v>
          </cell>
        </row>
        <row r="13440">
          <cell r="H13440" t="str">
            <v>Self</v>
          </cell>
        </row>
        <row r="13441">
          <cell r="H13441" t="str">
            <v>Self</v>
          </cell>
        </row>
        <row r="13442">
          <cell r="H13442" t="str">
            <v>Self</v>
          </cell>
        </row>
        <row r="13443">
          <cell r="H13443" t="str">
            <v>Self</v>
          </cell>
        </row>
        <row r="13444">
          <cell r="H13444" t="str">
            <v>Self</v>
          </cell>
        </row>
        <row r="13445">
          <cell r="H13445" t="str">
            <v>Self</v>
          </cell>
        </row>
        <row r="13446">
          <cell r="H13446" t="str">
            <v>Self</v>
          </cell>
        </row>
        <row r="13447">
          <cell r="H13447" t="str">
            <v>Self</v>
          </cell>
        </row>
        <row r="13448">
          <cell r="H13448" t="str">
            <v>Self</v>
          </cell>
        </row>
        <row r="13449">
          <cell r="H13449" t="str">
            <v>Self</v>
          </cell>
        </row>
        <row r="13450">
          <cell r="H13450" t="str">
            <v>Self</v>
          </cell>
        </row>
        <row r="13451">
          <cell r="H13451" t="str">
            <v>Self</v>
          </cell>
        </row>
        <row r="13452">
          <cell r="H13452" t="str">
            <v>Self</v>
          </cell>
        </row>
        <row r="13453">
          <cell r="H13453" t="str">
            <v>Self</v>
          </cell>
        </row>
        <row r="13454">
          <cell r="H13454" t="str">
            <v>Self</v>
          </cell>
        </row>
        <row r="13455">
          <cell r="H13455" t="str">
            <v>Self</v>
          </cell>
        </row>
        <row r="13456">
          <cell r="H13456" t="str">
            <v>Self</v>
          </cell>
        </row>
        <row r="13457">
          <cell r="H13457" t="str">
            <v>Self</v>
          </cell>
        </row>
        <row r="13458">
          <cell r="H13458" t="str">
            <v>Self</v>
          </cell>
        </row>
        <row r="13459">
          <cell r="H13459" t="str">
            <v>Self</v>
          </cell>
        </row>
        <row r="13460">
          <cell r="H13460" t="str">
            <v>Self</v>
          </cell>
        </row>
        <row r="13461">
          <cell r="H13461" t="str">
            <v>Self</v>
          </cell>
        </row>
        <row r="13462">
          <cell r="H13462" t="str">
            <v>Self</v>
          </cell>
        </row>
        <row r="13463">
          <cell r="H13463" t="str">
            <v>Self</v>
          </cell>
        </row>
        <row r="13464">
          <cell r="H13464" t="str">
            <v>Self</v>
          </cell>
        </row>
        <row r="13465">
          <cell r="H13465" t="str">
            <v>Self</v>
          </cell>
        </row>
        <row r="13466">
          <cell r="H13466" t="str">
            <v>Self</v>
          </cell>
        </row>
        <row r="13467">
          <cell r="H13467" t="str">
            <v>Self</v>
          </cell>
        </row>
        <row r="13468">
          <cell r="H13468" t="str">
            <v>Self</v>
          </cell>
        </row>
        <row r="13469">
          <cell r="H13469" t="str">
            <v>NotSelf</v>
          </cell>
        </row>
        <row r="13470">
          <cell r="H13470" t="str">
            <v>NotSelf</v>
          </cell>
        </row>
        <row r="13471">
          <cell r="H13471" t="str">
            <v>NotSelf</v>
          </cell>
        </row>
        <row r="13472">
          <cell r="H13472" t="str">
            <v>NotSelf</v>
          </cell>
        </row>
        <row r="13473">
          <cell r="H13473" t="str">
            <v>NotSelf</v>
          </cell>
        </row>
        <row r="13474">
          <cell r="H13474" t="str">
            <v>NotSelf</v>
          </cell>
        </row>
        <row r="13475">
          <cell r="H13475" t="str">
            <v>NotSelf</v>
          </cell>
        </row>
        <row r="13476">
          <cell r="H13476" t="str">
            <v>NotSelf</v>
          </cell>
        </row>
        <row r="13477">
          <cell r="H13477" t="str">
            <v>NotSelf</v>
          </cell>
        </row>
        <row r="13478">
          <cell r="H13478" t="str">
            <v>NotSelf</v>
          </cell>
        </row>
        <row r="13479">
          <cell r="H13479" t="str">
            <v>NotSelf</v>
          </cell>
        </row>
        <row r="13480">
          <cell r="H13480" t="str">
            <v>NotSelf</v>
          </cell>
        </row>
        <row r="13481">
          <cell r="H13481" t="str">
            <v>NotSelf</v>
          </cell>
        </row>
        <row r="13482">
          <cell r="H13482" t="str">
            <v>NotSelf</v>
          </cell>
        </row>
        <row r="13483">
          <cell r="H13483" t="str">
            <v>NotSelf</v>
          </cell>
        </row>
        <row r="13484">
          <cell r="H13484" t="str">
            <v>Self</v>
          </cell>
        </row>
        <row r="13485">
          <cell r="H13485" t="str">
            <v>Self</v>
          </cell>
        </row>
        <row r="13486">
          <cell r="H13486" t="str">
            <v>Self</v>
          </cell>
        </row>
        <row r="13487">
          <cell r="H13487" t="str">
            <v>Self</v>
          </cell>
        </row>
        <row r="13488">
          <cell r="H13488" t="str">
            <v>Self</v>
          </cell>
        </row>
        <row r="13489">
          <cell r="H13489" t="str">
            <v>Self</v>
          </cell>
        </row>
        <row r="13490">
          <cell r="H13490" t="str">
            <v>Self</v>
          </cell>
        </row>
        <row r="13491">
          <cell r="H13491" t="str">
            <v>Self</v>
          </cell>
        </row>
        <row r="13492">
          <cell r="H13492" t="str">
            <v>Self</v>
          </cell>
        </row>
        <row r="13493">
          <cell r="H13493" t="str">
            <v>Self</v>
          </cell>
        </row>
        <row r="13494">
          <cell r="H13494" t="str">
            <v>NotSelf</v>
          </cell>
        </row>
        <row r="13495">
          <cell r="H13495" t="str">
            <v>NotSelf</v>
          </cell>
        </row>
        <row r="13496">
          <cell r="H13496" t="str">
            <v>NotSelf</v>
          </cell>
        </row>
        <row r="13497">
          <cell r="H13497" t="str">
            <v>NotSelf</v>
          </cell>
        </row>
        <row r="13498">
          <cell r="H13498" t="str">
            <v>NotSelf</v>
          </cell>
        </row>
        <row r="13499">
          <cell r="H13499" t="str">
            <v>NotSelf</v>
          </cell>
        </row>
        <row r="13500">
          <cell r="H13500" t="str">
            <v>NotSelf</v>
          </cell>
        </row>
        <row r="13501">
          <cell r="H13501" t="str">
            <v>NotSelf</v>
          </cell>
        </row>
        <row r="13502">
          <cell r="H13502" t="str">
            <v>NotSelf</v>
          </cell>
        </row>
        <row r="13503">
          <cell r="H13503" t="str">
            <v>NotSelf</v>
          </cell>
        </row>
        <row r="13504">
          <cell r="H13504" t="str">
            <v>NotSelf</v>
          </cell>
        </row>
        <row r="13505">
          <cell r="H13505" t="str">
            <v>NotSelf</v>
          </cell>
        </row>
        <row r="13506">
          <cell r="H13506" t="str">
            <v>NotSelf</v>
          </cell>
        </row>
        <row r="13507">
          <cell r="H13507" t="str">
            <v>NotSelf</v>
          </cell>
        </row>
        <row r="13508">
          <cell r="H13508" t="str">
            <v>NotSelf</v>
          </cell>
        </row>
        <row r="13509">
          <cell r="H13509" t="str">
            <v>NotSelf</v>
          </cell>
        </row>
        <row r="13510">
          <cell r="H13510" t="str">
            <v>NotSelf</v>
          </cell>
        </row>
        <row r="13511">
          <cell r="H13511" t="str">
            <v>NotSelf</v>
          </cell>
        </row>
        <row r="13512">
          <cell r="H13512" t="str">
            <v>NotSelf</v>
          </cell>
        </row>
        <row r="13513">
          <cell r="H13513" t="str">
            <v>NotSelf</v>
          </cell>
        </row>
        <row r="13514">
          <cell r="H13514" t="str">
            <v>NotSelf</v>
          </cell>
        </row>
        <row r="13515">
          <cell r="H13515" t="str">
            <v>NotSelf</v>
          </cell>
        </row>
        <row r="13516">
          <cell r="H13516" t="str">
            <v>NotSelf</v>
          </cell>
        </row>
        <row r="13517">
          <cell r="H13517" t="str">
            <v>NotSelf</v>
          </cell>
        </row>
        <row r="13518">
          <cell r="H13518" t="str">
            <v>NotSelf</v>
          </cell>
        </row>
        <row r="13519">
          <cell r="H13519" t="str">
            <v>NotSelf</v>
          </cell>
        </row>
        <row r="13520">
          <cell r="H13520" t="str">
            <v>NotSelf</v>
          </cell>
        </row>
        <row r="13521">
          <cell r="H13521" t="str">
            <v>NotSelf</v>
          </cell>
        </row>
        <row r="13522">
          <cell r="H13522" t="str">
            <v>NotSelf</v>
          </cell>
        </row>
        <row r="13523">
          <cell r="H13523" t="str">
            <v>NotSelf</v>
          </cell>
        </row>
        <row r="13524">
          <cell r="H13524" t="str">
            <v>NotSelf</v>
          </cell>
        </row>
        <row r="13525">
          <cell r="H13525" t="str">
            <v>NotSelf</v>
          </cell>
        </row>
        <row r="13526">
          <cell r="H13526" t="str">
            <v>NotSelf</v>
          </cell>
        </row>
        <row r="13527">
          <cell r="H13527" t="str">
            <v>NotSelf</v>
          </cell>
        </row>
        <row r="13528">
          <cell r="H13528" t="str">
            <v>NotSelf</v>
          </cell>
        </row>
        <row r="13529">
          <cell r="H13529" t="str">
            <v>NotSelf</v>
          </cell>
        </row>
        <row r="13530">
          <cell r="H13530" t="str">
            <v>NotSelf</v>
          </cell>
        </row>
        <row r="13531">
          <cell r="H13531" t="str">
            <v>NotSelf</v>
          </cell>
        </row>
        <row r="13532">
          <cell r="H13532" t="str">
            <v>NotSelf</v>
          </cell>
        </row>
        <row r="13533">
          <cell r="H13533" t="str">
            <v>NotSelf</v>
          </cell>
        </row>
        <row r="13534">
          <cell r="H13534" t="str">
            <v>NotSelf</v>
          </cell>
        </row>
        <row r="13535">
          <cell r="H13535" t="str">
            <v>NotSelf</v>
          </cell>
        </row>
        <row r="13536">
          <cell r="H13536" t="str">
            <v>NotSelf</v>
          </cell>
        </row>
        <row r="13537">
          <cell r="H13537" t="str">
            <v>NotSelf</v>
          </cell>
        </row>
        <row r="13538">
          <cell r="H13538" t="str">
            <v>NotSelf</v>
          </cell>
        </row>
        <row r="13539">
          <cell r="H13539" t="str">
            <v>NotSelf</v>
          </cell>
        </row>
        <row r="13540">
          <cell r="H13540" t="str">
            <v>NotSelf</v>
          </cell>
        </row>
        <row r="13541">
          <cell r="H13541" t="str">
            <v>NotSelf</v>
          </cell>
        </row>
        <row r="13542">
          <cell r="H13542" t="str">
            <v>NotSelf</v>
          </cell>
        </row>
        <row r="13543">
          <cell r="H13543" t="str">
            <v>NotSelf</v>
          </cell>
        </row>
        <row r="13544">
          <cell r="H13544" t="str">
            <v>NotSelf</v>
          </cell>
        </row>
        <row r="13545">
          <cell r="H13545" t="str">
            <v>NotSelf</v>
          </cell>
        </row>
        <row r="13546">
          <cell r="H13546" t="str">
            <v>NotSelf</v>
          </cell>
        </row>
        <row r="13547">
          <cell r="H13547" t="str">
            <v>NotSelf</v>
          </cell>
        </row>
        <row r="13548">
          <cell r="H13548" t="str">
            <v>NotSelf</v>
          </cell>
        </row>
        <row r="13549">
          <cell r="H13549" t="str">
            <v>NotSelf</v>
          </cell>
        </row>
        <row r="13550">
          <cell r="H13550" t="str">
            <v>Self</v>
          </cell>
        </row>
        <row r="13551">
          <cell r="H13551" t="str">
            <v>Self</v>
          </cell>
        </row>
        <row r="13552">
          <cell r="H13552" t="str">
            <v>Self</v>
          </cell>
        </row>
        <row r="13553">
          <cell r="H13553" t="str">
            <v>Self</v>
          </cell>
        </row>
        <row r="13554">
          <cell r="H13554" t="str">
            <v>Self</v>
          </cell>
        </row>
        <row r="13555">
          <cell r="H13555" t="str">
            <v>Self</v>
          </cell>
        </row>
        <row r="13556">
          <cell r="H13556" t="str">
            <v>Self</v>
          </cell>
        </row>
        <row r="13557">
          <cell r="H13557" t="str">
            <v>Self</v>
          </cell>
        </row>
        <row r="13558">
          <cell r="H13558" t="str">
            <v>Self</v>
          </cell>
        </row>
        <row r="13559">
          <cell r="H13559" t="str">
            <v>Self</v>
          </cell>
        </row>
        <row r="13560">
          <cell r="H13560" t="str">
            <v>Self</v>
          </cell>
        </row>
        <row r="13561">
          <cell r="H13561" t="str">
            <v>Self</v>
          </cell>
        </row>
        <row r="13562">
          <cell r="H13562" t="str">
            <v>Self</v>
          </cell>
        </row>
        <row r="13563">
          <cell r="H13563" t="str">
            <v>Self</v>
          </cell>
        </row>
        <row r="13564">
          <cell r="H13564" t="str">
            <v>Self</v>
          </cell>
        </row>
        <row r="13565">
          <cell r="H13565" t="str">
            <v>Self</v>
          </cell>
        </row>
        <row r="13566">
          <cell r="H13566" t="str">
            <v>Self</v>
          </cell>
        </row>
        <row r="13567">
          <cell r="H13567" t="str">
            <v>Self</v>
          </cell>
        </row>
        <row r="13568">
          <cell r="H13568" t="str">
            <v>Self</v>
          </cell>
        </row>
        <row r="13569">
          <cell r="H13569" t="str">
            <v>Self</v>
          </cell>
        </row>
        <row r="13570">
          <cell r="H13570" t="str">
            <v>Self</v>
          </cell>
        </row>
        <row r="13571">
          <cell r="H13571" t="str">
            <v>Self</v>
          </cell>
        </row>
        <row r="13572">
          <cell r="H13572" t="str">
            <v>Self</v>
          </cell>
        </row>
        <row r="13573">
          <cell r="H13573" t="str">
            <v>Self</v>
          </cell>
        </row>
        <row r="13574">
          <cell r="H13574" t="str">
            <v>Self</v>
          </cell>
        </row>
        <row r="13575">
          <cell r="H13575" t="str">
            <v>Self</v>
          </cell>
        </row>
        <row r="13576">
          <cell r="H13576" t="str">
            <v>Self</v>
          </cell>
        </row>
        <row r="13577">
          <cell r="H13577" t="str">
            <v>Self</v>
          </cell>
        </row>
        <row r="13578">
          <cell r="H13578" t="str">
            <v>Self</v>
          </cell>
        </row>
        <row r="13579">
          <cell r="H13579" t="str">
            <v>Self</v>
          </cell>
        </row>
        <row r="13580">
          <cell r="H13580" t="str">
            <v>Self</v>
          </cell>
        </row>
        <row r="13581">
          <cell r="H13581" t="str">
            <v>Self</v>
          </cell>
        </row>
        <row r="13582">
          <cell r="H13582" t="str">
            <v>Self</v>
          </cell>
        </row>
        <row r="13583">
          <cell r="H13583" t="str">
            <v>Self</v>
          </cell>
        </row>
        <row r="13584">
          <cell r="H13584" t="str">
            <v>Self</v>
          </cell>
        </row>
        <row r="13585">
          <cell r="H13585" t="str">
            <v>Self</v>
          </cell>
        </row>
        <row r="13586">
          <cell r="H13586" t="str">
            <v>Self</v>
          </cell>
        </row>
        <row r="13587">
          <cell r="H13587" t="str">
            <v>Self</v>
          </cell>
        </row>
        <row r="13588">
          <cell r="H13588" t="str">
            <v>Self</v>
          </cell>
        </row>
        <row r="13589">
          <cell r="H13589" t="str">
            <v>Self</v>
          </cell>
        </row>
        <row r="13590">
          <cell r="H13590" t="str">
            <v>Self</v>
          </cell>
        </row>
        <row r="13591">
          <cell r="H13591" t="str">
            <v>Self</v>
          </cell>
        </row>
        <row r="13592">
          <cell r="H13592" t="str">
            <v>Self</v>
          </cell>
        </row>
        <row r="13593">
          <cell r="H13593" t="str">
            <v>Self</v>
          </cell>
        </row>
        <row r="13594">
          <cell r="H13594" t="str">
            <v>Self</v>
          </cell>
        </row>
        <row r="13595">
          <cell r="H13595" t="str">
            <v>Self</v>
          </cell>
        </row>
        <row r="13596">
          <cell r="H13596" t="str">
            <v>Self</v>
          </cell>
        </row>
        <row r="13597">
          <cell r="H13597" t="str">
            <v>Self</v>
          </cell>
        </row>
        <row r="13598">
          <cell r="H13598" t="str">
            <v>Self</v>
          </cell>
        </row>
        <row r="13599">
          <cell r="H13599" t="str">
            <v>Self</v>
          </cell>
        </row>
        <row r="13600">
          <cell r="H13600" t="str">
            <v>Self</v>
          </cell>
        </row>
        <row r="13601">
          <cell r="H13601" t="str">
            <v>Self</v>
          </cell>
        </row>
        <row r="13602">
          <cell r="H13602" t="str">
            <v>Self</v>
          </cell>
        </row>
        <row r="13603">
          <cell r="H13603" t="str">
            <v>Self</v>
          </cell>
        </row>
        <row r="13604">
          <cell r="H13604" t="str">
            <v>Self</v>
          </cell>
        </row>
        <row r="13605">
          <cell r="H13605" t="str">
            <v>Self</v>
          </cell>
        </row>
        <row r="13606">
          <cell r="H13606" t="str">
            <v>Self</v>
          </cell>
        </row>
        <row r="13607">
          <cell r="H13607" t="str">
            <v>Self</v>
          </cell>
        </row>
        <row r="13608">
          <cell r="H13608" t="str">
            <v>Self</v>
          </cell>
        </row>
        <row r="13609">
          <cell r="H13609" t="str">
            <v>Self</v>
          </cell>
        </row>
        <row r="13610">
          <cell r="H13610" t="str">
            <v>Self</v>
          </cell>
        </row>
        <row r="13611">
          <cell r="H13611" t="str">
            <v>Self</v>
          </cell>
        </row>
        <row r="13612">
          <cell r="H13612" t="str">
            <v>Self</v>
          </cell>
        </row>
        <row r="13613">
          <cell r="H13613" t="str">
            <v>Self</v>
          </cell>
        </row>
        <row r="13614">
          <cell r="H13614" t="str">
            <v>Self</v>
          </cell>
        </row>
        <row r="13615">
          <cell r="H13615" t="str">
            <v>Self</v>
          </cell>
        </row>
        <row r="13616">
          <cell r="H13616" t="str">
            <v>Self</v>
          </cell>
        </row>
        <row r="13617">
          <cell r="H13617" t="str">
            <v>Self</v>
          </cell>
        </row>
        <row r="13618">
          <cell r="H13618" t="str">
            <v>Self</v>
          </cell>
        </row>
        <row r="13619">
          <cell r="H13619" t="str">
            <v>Self</v>
          </cell>
        </row>
        <row r="13620">
          <cell r="H13620" t="str">
            <v>Self</v>
          </cell>
        </row>
        <row r="13621">
          <cell r="H13621" t="str">
            <v>Self</v>
          </cell>
        </row>
        <row r="13622">
          <cell r="H13622" t="str">
            <v>Self</v>
          </cell>
        </row>
        <row r="13623">
          <cell r="H13623" t="str">
            <v>Self</v>
          </cell>
        </row>
        <row r="13624">
          <cell r="H13624" t="str">
            <v>Self</v>
          </cell>
        </row>
        <row r="13625">
          <cell r="H13625" t="str">
            <v>Self</v>
          </cell>
        </row>
        <row r="13626">
          <cell r="H13626" t="str">
            <v>Self</v>
          </cell>
        </row>
        <row r="13627">
          <cell r="H13627" t="str">
            <v>Self</v>
          </cell>
        </row>
        <row r="13628">
          <cell r="H13628" t="str">
            <v>Self</v>
          </cell>
        </row>
        <row r="13629">
          <cell r="H13629" t="str">
            <v>Self</v>
          </cell>
        </row>
        <row r="13630">
          <cell r="H13630" t="str">
            <v>Self</v>
          </cell>
        </row>
        <row r="13631">
          <cell r="H13631" t="str">
            <v>Self</v>
          </cell>
        </row>
        <row r="13632">
          <cell r="H13632" t="str">
            <v>Self</v>
          </cell>
        </row>
        <row r="13633">
          <cell r="H13633" t="str">
            <v>Self</v>
          </cell>
        </row>
        <row r="13634">
          <cell r="H13634" t="str">
            <v>Self</v>
          </cell>
        </row>
        <row r="13635">
          <cell r="H13635" t="str">
            <v>Self</v>
          </cell>
        </row>
        <row r="13636">
          <cell r="H13636" t="str">
            <v>Self</v>
          </cell>
        </row>
        <row r="13637">
          <cell r="H13637" t="str">
            <v>Self</v>
          </cell>
        </row>
        <row r="13638">
          <cell r="H13638" t="str">
            <v>Self</v>
          </cell>
        </row>
        <row r="13639">
          <cell r="H13639" t="str">
            <v>Self</v>
          </cell>
        </row>
        <row r="13640">
          <cell r="H13640" t="str">
            <v>Self</v>
          </cell>
        </row>
        <row r="13641">
          <cell r="H13641" t="str">
            <v>Self</v>
          </cell>
        </row>
        <row r="13642">
          <cell r="H13642" t="str">
            <v>Self</v>
          </cell>
        </row>
        <row r="13643">
          <cell r="H13643" t="str">
            <v>Self</v>
          </cell>
        </row>
        <row r="13644">
          <cell r="H13644" t="str">
            <v>Self</v>
          </cell>
        </row>
        <row r="13645">
          <cell r="H13645" t="str">
            <v>Self</v>
          </cell>
        </row>
        <row r="13646">
          <cell r="H13646" t="str">
            <v>Self</v>
          </cell>
        </row>
        <row r="13647">
          <cell r="H13647" t="str">
            <v>Self</v>
          </cell>
        </row>
        <row r="13648">
          <cell r="H13648" t="str">
            <v>Self</v>
          </cell>
        </row>
        <row r="13649">
          <cell r="H13649" t="str">
            <v>Self</v>
          </cell>
        </row>
        <row r="13650">
          <cell r="H13650" t="str">
            <v>Self</v>
          </cell>
        </row>
        <row r="13651">
          <cell r="H13651" t="str">
            <v>Self</v>
          </cell>
        </row>
        <row r="13652">
          <cell r="H13652" t="str">
            <v>Self</v>
          </cell>
        </row>
        <row r="13653">
          <cell r="H13653" t="str">
            <v>Self</v>
          </cell>
        </row>
        <row r="13654">
          <cell r="H13654" t="str">
            <v>Self</v>
          </cell>
        </row>
        <row r="13655">
          <cell r="H13655" t="str">
            <v>Self</v>
          </cell>
        </row>
        <row r="13656">
          <cell r="H13656" t="str">
            <v>Self</v>
          </cell>
        </row>
        <row r="13657">
          <cell r="H13657" t="str">
            <v>Self</v>
          </cell>
        </row>
        <row r="13658">
          <cell r="H13658" t="str">
            <v>Self</v>
          </cell>
        </row>
        <row r="13659">
          <cell r="H13659" t="str">
            <v>Self</v>
          </cell>
        </row>
        <row r="13660">
          <cell r="H13660" t="str">
            <v>Self</v>
          </cell>
        </row>
        <row r="13661">
          <cell r="H13661" t="str">
            <v>Self</v>
          </cell>
        </row>
        <row r="13662">
          <cell r="H13662" t="str">
            <v>Self</v>
          </cell>
        </row>
        <row r="13663">
          <cell r="H13663" t="str">
            <v>Self</v>
          </cell>
        </row>
        <row r="13664">
          <cell r="H13664" t="str">
            <v>Self</v>
          </cell>
        </row>
        <row r="13665">
          <cell r="H13665" t="str">
            <v>Self</v>
          </cell>
        </row>
        <row r="13666">
          <cell r="H13666" t="str">
            <v>Self</v>
          </cell>
        </row>
        <row r="13667">
          <cell r="H13667" t="str">
            <v>Self</v>
          </cell>
        </row>
        <row r="13668">
          <cell r="H13668" t="str">
            <v>Self</v>
          </cell>
        </row>
        <row r="13669">
          <cell r="H13669" t="str">
            <v>Self</v>
          </cell>
        </row>
        <row r="13670">
          <cell r="H13670" t="str">
            <v>Self</v>
          </cell>
        </row>
        <row r="13671">
          <cell r="H13671" t="str">
            <v>Self</v>
          </cell>
        </row>
        <row r="13672">
          <cell r="H13672" t="str">
            <v>Self</v>
          </cell>
        </row>
        <row r="13673">
          <cell r="H13673" t="str">
            <v>Self</v>
          </cell>
        </row>
        <row r="13674">
          <cell r="H13674" t="str">
            <v>Self</v>
          </cell>
        </row>
        <row r="13675">
          <cell r="H13675" t="str">
            <v>Self</v>
          </cell>
        </row>
        <row r="13676">
          <cell r="H13676" t="str">
            <v>Self</v>
          </cell>
        </row>
        <row r="13677">
          <cell r="H13677" t="str">
            <v>Self</v>
          </cell>
        </row>
        <row r="13678">
          <cell r="H13678" t="str">
            <v>Self</v>
          </cell>
        </row>
        <row r="13679">
          <cell r="H13679" t="str">
            <v>Self</v>
          </cell>
        </row>
        <row r="13680">
          <cell r="H13680" t="str">
            <v>Self</v>
          </cell>
        </row>
        <row r="13681">
          <cell r="H13681" t="str">
            <v>Self</v>
          </cell>
        </row>
        <row r="13682">
          <cell r="H13682" t="str">
            <v>Self</v>
          </cell>
        </row>
        <row r="13683">
          <cell r="H13683" t="str">
            <v>Self</v>
          </cell>
        </row>
        <row r="13684">
          <cell r="H13684" t="str">
            <v>Self</v>
          </cell>
        </row>
        <row r="13685">
          <cell r="H13685" t="str">
            <v>Self</v>
          </cell>
        </row>
        <row r="13686">
          <cell r="H13686" t="str">
            <v>Self</v>
          </cell>
        </row>
        <row r="13687">
          <cell r="H13687" t="str">
            <v>Self</v>
          </cell>
        </row>
        <row r="13688">
          <cell r="H13688" t="str">
            <v>Self</v>
          </cell>
        </row>
        <row r="13689">
          <cell r="H13689" t="str">
            <v>Self</v>
          </cell>
        </row>
        <row r="13690">
          <cell r="H13690" t="str">
            <v>Self</v>
          </cell>
        </row>
        <row r="13691">
          <cell r="H13691" t="str">
            <v>Self</v>
          </cell>
        </row>
        <row r="13692">
          <cell r="H13692" t="str">
            <v>Self</v>
          </cell>
        </row>
        <row r="13693">
          <cell r="H13693" t="str">
            <v>Self</v>
          </cell>
        </row>
        <row r="13694">
          <cell r="H13694" t="str">
            <v>Self</v>
          </cell>
        </row>
        <row r="13695">
          <cell r="H13695" t="str">
            <v>Self</v>
          </cell>
        </row>
        <row r="13696">
          <cell r="H13696" t="str">
            <v>Self</v>
          </cell>
        </row>
        <row r="13697">
          <cell r="H13697" t="str">
            <v>Self</v>
          </cell>
        </row>
        <row r="13698">
          <cell r="H13698" t="str">
            <v>Self</v>
          </cell>
        </row>
        <row r="13699">
          <cell r="H13699" t="str">
            <v>Self</v>
          </cell>
        </row>
        <row r="13700">
          <cell r="H13700" t="str">
            <v>NotSelf</v>
          </cell>
        </row>
        <row r="13701">
          <cell r="H13701" t="str">
            <v>NotSelf</v>
          </cell>
        </row>
        <row r="13702">
          <cell r="H13702" t="str">
            <v>NotSelf</v>
          </cell>
        </row>
        <row r="13703">
          <cell r="H13703" t="str">
            <v>NotSelf</v>
          </cell>
        </row>
        <row r="13704">
          <cell r="H13704" t="str">
            <v>NotSelf</v>
          </cell>
        </row>
        <row r="13705">
          <cell r="H13705" t="str">
            <v>NotSelf</v>
          </cell>
        </row>
        <row r="13706">
          <cell r="H13706" t="str">
            <v>NotSelf</v>
          </cell>
        </row>
        <row r="13707">
          <cell r="H13707" t="str">
            <v>NotSelf</v>
          </cell>
        </row>
        <row r="13708">
          <cell r="H13708" t="str">
            <v>NotSelf</v>
          </cell>
        </row>
        <row r="13709">
          <cell r="H13709" t="str">
            <v>NotSelf</v>
          </cell>
        </row>
        <row r="13710">
          <cell r="H13710" t="str">
            <v>NotSelf</v>
          </cell>
        </row>
        <row r="13711">
          <cell r="H13711" t="str">
            <v>NotSelf</v>
          </cell>
        </row>
        <row r="13712">
          <cell r="H13712" t="str">
            <v>NotSelf</v>
          </cell>
        </row>
        <row r="13713">
          <cell r="H13713" t="str">
            <v>NotSelf</v>
          </cell>
        </row>
        <row r="13714">
          <cell r="H13714" t="str">
            <v>NotSelf</v>
          </cell>
        </row>
        <row r="13715">
          <cell r="H13715" t="str">
            <v>NotSelf</v>
          </cell>
        </row>
        <row r="13716">
          <cell r="H13716" t="str">
            <v>NotSelf</v>
          </cell>
        </row>
        <row r="13717">
          <cell r="H13717" t="str">
            <v>NotSelf</v>
          </cell>
        </row>
        <row r="13718">
          <cell r="H13718" t="str">
            <v>NotSelf</v>
          </cell>
        </row>
        <row r="13719">
          <cell r="H13719" t="str">
            <v>NotSelf</v>
          </cell>
        </row>
        <row r="13720">
          <cell r="H13720" t="str">
            <v>NotSelf</v>
          </cell>
        </row>
        <row r="13721">
          <cell r="H13721" t="str">
            <v>NotSelf</v>
          </cell>
        </row>
        <row r="13722">
          <cell r="H13722" t="str">
            <v>NotSelf</v>
          </cell>
        </row>
        <row r="13723">
          <cell r="H13723" t="str">
            <v>NotSelf</v>
          </cell>
        </row>
        <row r="13724">
          <cell r="H13724" t="str">
            <v>NotSelf</v>
          </cell>
        </row>
        <row r="13725">
          <cell r="H13725" t="str">
            <v>NotSelf</v>
          </cell>
        </row>
        <row r="13726">
          <cell r="H13726" t="str">
            <v>NotSelf</v>
          </cell>
        </row>
        <row r="13727">
          <cell r="H13727" t="str">
            <v>NotSelf</v>
          </cell>
        </row>
        <row r="13728">
          <cell r="H13728" t="str">
            <v>NotSelf</v>
          </cell>
        </row>
        <row r="13729">
          <cell r="H13729" t="str">
            <v>NotSelf</v>
          </cell>
        </row>
        <row r="13730">
          <cell r="H13730" t="str">
            <v>NotSelf</v>
          </cell>
        </row>
        <row r="13731">
          <cell r="H13731" t="str">
            <v>NotSelf</v>
          </cell>
        </row>
        <row r="13732">
          <cell r="H13732" t="str">
            <v>NotSelf</v>
          </cell>
        </row>
        <row r="13733">
          <cell r="H13733" t="str">
            <v>NotSelf</v>
          </cell>
        </row>
        <row r="13734">
          <cell r="H13734" t="str">
            <v>NotSelf</v>
          </cell>
        </row>
        <row r="13735">
          <cell r="H13735" t="str">
            <v>NotSelf</v>
          </cell>
        </row>
        <row r="13736">
          <cell r="H13736" t="str">
            <v>NotSelf</v>
          </cell>
        </row>
        <row r="13737">
          <cell r="H13737" t="str">
            <v>NotSelf</v>
          </cell>
        </row>
        <row r="13738">
          <cell r="H13738" t="str">
            <v>NotSelf</v>
          </cell>
        </row>
        <row r="13739">
          <cell r="H13739" t="str">
            <v>NotSelf</v>
          </cell>
        </row>
        <row r="13740">
          <cell r="H13740" t="str">
            <v>NotSelf</v>
          </cell>
        </row>
        <row r="13741">
          <cell r="H13741" t="str">
            <v>NotSelf</v>
          </cell>
        </row>
        <row r="13742">
          <cell r="H13742" t="str">
            <v>NotSelf</v>
          </cell>
        </row>
        <row r="13743">
          <cell r="H13743" t="str">
            <v>NotSelf</v>
          </cell>
        </row>
        <row r="13744">
          <cell r="H13744" t="str">
            <v>NotSelf</v>
          </cell>
        </row>
        <row r="13745">
          <cell r="H13745" t="str">
            <v>NotSelf</v>
          </cell>
        </row>
        <row r="13746">
          <cell r="H13746" t="str">
            <v>NotSelf</v>
          </cell>
        </row>
        <row r="13747">
          <cell r="H13747" t="str">
            <v>NotSelf</v>
          </cell>
        </row>
        <row r="13748">
          <cell r="H13748" t="str">
            <v>NotSelf</v>
          </cell>
        </row>
        <row r="13749">
          <cell r="H13749" t="str">
            <v>NotSelf</v>
          </cell>
        </row>
        <row r="13750">
          <cell r="H13750" t="str">
            <v>NotSelf</v>
          </cell>
        </row>
        <row r="13751">
          <cell r="H13751" t="str">
            <v>NotSelf</v>
          </cell>
        </row>
        <row r="13752">
          <cell r="H13752" t="str">
            <v>NotSelf</v>
          </cell>
        </row>
        <row r="13753">
          <cell r="H13753" t="str">
            <v>NotSelf</v>
          </cell>
        </row>
        <row r="13754">
          <cell r="H13754" t="str">
            <v>NotSelf</v>
          </cell>
        </row>
        <row r="13755">
          <cell r="H13755" t="str">
            <v>NotSelf</v>
          </cell>
        </row>
        <row r="13756">
          <cell r="H13756" t="str">
            <v>NotSelf</v>
          </cell>
        </row>
        <row r="13757">
          <cell r="H13757" t="str">
            <v>NotSelf</v>
          </cell>
        </row>
        <row r="13758">
          <cell r="H13758" t="str">
            <v>NotSelf</v>
          </cell>
        </row>
        <row r="13759">
          <cell r="H13759" t="str">
            <v>NotSelf</v>
          </cell>
        </row>
        <row r="13760">
          <cell r="H13760" t="str">
            <v>NotSelf</v>
          </cell>
        </row>
        <row r="13761">
          <cell r="H13761" t="str">
            <v>NotSelf</v>
          </cell>
        </row>
        <row r="13762">
          <cell r="H13762" t="str">
            <v>NotSelf</v>
          </cell>
        </row>
        <row r="13763">
          <cell r="H13763" t="str">
            <v>NotSelf</v>
          </cell>
        </row>
        <row r="13764">
          <cell r="H13764" t="str">
            <v>NotSelf</v>
          </cell>
        </row>
        <row r="13765">
          <cell r="H13765" t="str">
            <v>NotSelf</v>
          </cell>
        </row>
        <row r="13766">
          <cell r="H13766" t="str">
            <v>NotSelf</v>
          </cell>
        </row>
        <row r="13767">
          <cell r="H13767" t="str">
            <v>NotSelf</v>
          </cell>
        </row>
        <row r="13768">
          <cell r="H13768" t="str">
            <v>NotSelf</v>
          </cell>
        </row>
        <row r="13769">
          <cell r="H13769" t="str">
            <v>NotSelf</v>
          </cell>
        </row>
        <row r="13770">
          <cell r="H13770" t="str">
            <v>NotSelf</v>
          </cell>
        </row>
        <row r="13771">
          <cell r="H13771" t="str">
            <v>NotSelf</v>
          </cell>
        </row>
        <row r="13772">
          <cell r="H13772" t="str">
            <v>NotSelf</v>
          </cell>
        </row>
        <row r="13773">
          <cell r="H13773" t="str">
            <v>NotSelf</v>
          </cell>
        </row>
        <row r="13774">
          <cell r="H13774" t="str">
            <v>NotSelf</v>
          </cell>
        </row>
        <row r="13775">
          <cell r="H13775" t="str">
            <v>NotSelf</v>
          </cell>
        </row>
        <row r="13776">
          <cell r="H13776" t="str">
            <v>NotSelf</v>
          </cell>
        </row>
        <row r="13777">
          <cell r="H13777" t="str">
            <v>NotSelf</v>
          </cell>
        </row>
        <row r="13778">
          <cell r="H13778" t="str">
            <v>NotSelf</v>
          </cell>
        </row>
        <row r="13779">
          <cell r="H13779" t="str">
            <v>NotSelf</v>
          </cell>
        </row>
        <row r="13780">
          <cell r="H13780" t="str">
            <v>NotSelf</v>
          </cell>
        </row>
        <row r="13781">
          <cell r="H13781" t="str">
            <v>NotSelf</v>
          </cell>
        </row>
        <row r="13782">
          <cell r="H13782" t="str">
            <v>NotSelf</v>
          </cell>
        </row>
        <row r="13783">
          <cell r="H13783" t="str">
            <v>NotSelf</v>
          </cell>
        </row>
        <row r="13784">
          <cell r="H13784" t="str">
            <v>NotSelf</v>
          </cell>
        </row>
        <row r="13785">
          <cell r="H13785" t="str">
            <v>NotSelf</v>
          </cell>
        </row>
        <row r="13786">
          <cell r="H13786" t="str">
            <v>NotSelf</v>
          </cell>
        </row>
        <row r="13787">
          <cell r="H13787" t="str">
            <v>NotSelf</v>
          </cell>
        </row>
        <row r="13788">
          <cell r="H13788" t="str">
            <v>NotSelf</v>
          </cell>
        </row>
        <row r="13789">
          <cell r="H13789" t="str">
            <v>NotSelf</v>
          </cell>
        </row>
        <row r="13790">
          <cell r="H13790" t="str">
            <v>NotSelf</v>
          </cell>
        </row>
        <row r="13791">
          <cell r="H13791" t="str">
            <v>NotSelf</v>
          </cell>
        </row>
        <row r="13792">
          <cell r="H13792" t="str">
            <v>NotSelf</v>
          </cell>
        </row>
        <row r="13793">
          <cell r="H13793" t="str">
            <v>NotSelf</v>
          </cell>
        </row>
        <row r="13794">
          <cell r="H13794" t="str">
            <v>NotSelf</v>
          </cell>
        </row>
        <row r="13795">
          <cell r="H13795" t="str">
            <v>NotSelf</v>
          </cell>
        </row>
        <row r="13796">
          <cell r="H13796" t="str">
            <v>NotSelf</v>
          </cell>
        </row>
        <row r="13797">
          <cell r="H13797" t="str">
            <v>NotSelf</v>
          </cell>
        </row>
        <row r="13798">
          <cell r="H13798" t="str">
            <v>NotSelf</v>
          </cell>
        </row>
        <row r="13799">
          <cell r="H13799" t="str">
            <v>NotSelf</v>
          </cell>
        </row>
        <row r="13800">
          <cell r="H13800" t="str">
            <v>NotSelf</v>
          </cell>
        </row>
        <row r="13801">
          <cell r="H13801" t="str">
            <v>NotSelf</v>
          </cell>
        </row>
        <row r="13802">
          <cell r="H13802" t="str">
            <v>NotSelf</v>
          </cell>
        </row>
        <row r="13803">
          <cell r="H13803" t="str">
            <v>NotSelf</v>
          </cell>
        </row>
        <row r="13804">
          <cell r="H13804" t="str">
            <v>NotSelf</v>
          </cell>
        </row>
        <row r="13805">
          <cell r="H13805" t="str">
            <v>NotSelf</v>
          </cell>
        </row>
        <row r="13806">
          <cell r="H13806" t="str">
            <v>NotSelf</v>
          </cell>
        </row>
        <row r="13807">
          <cell r="H13807" t="str">
            <v>NotSelf</v>
          </cell>
        </row>
        <row r="13808">
          <cell r="H13808" t="str">
            <v>NotSelf</v>
          </cell>
        </row>
        <row r="13809">
          <cell r="H13809" t="str">
            <v>NotSelf</v>
          </cell>
        </row>
        <row r="13810">
          <cell r="H13810" t="str">
            <v>NotSelf</v>
          </cell>
        </row>
        <row r="13811">
          <cell r="H13811" t="str">
            <v>NotSelf</v>
          </cell>
        </row>
        <row r="13812">
          <cell r="H13812" t="str">
            <v>NotSelf</v>
          </cell>
        </row>
        <row r="13813">
          <cell r="H13813" t="str">
            <v>NotSelf</v>
          </cell>
        </row>
        <row r="13814">
          <cell r="H13814" t="str">
            <v>NotSelf</v>
          </cell>
        </row>
        <row r="13815">
          <cell r="H13815" t="str">
            <v>NotSelf</v>
          </cell>
        </row>
        <row r="13816">
          <cell r="H13816" t="str">
            <v>NotSelf</v>
          </cell>
        </row>
        <row r="13817">
          <cell r="H13817" t="str">
            <v>NotSelf</v>
          </cell>
        </row>
        <row r="13818">
          <cell r="H13818" t="str">
            <v>NotSelf</v>
          </cell>
        </row>
        <row r="13819">
          <cell r="H13819" t="str">
            <v>NotSelf</v>
          </cell>
        </row>
        <row r="13820">
          <cell r="H13820" t="str">
            <v>NotSelf</v>
          </cell>
        </row>
        <row r="13821">
          <cell r="H13821" t="str">
            <v>NotSelf</v>
          </cell>
        </row>
        <row r="13822">
          <cell r="H13822" t="str">
            <v>NotSelf</v>
          </cell>
        </row>
        <row r="13823">
          <cell r="H13823" t="str">
            <v>NotSelf</v>
          </cell>
        </row>
        <row r="13824">
          <cell r="H13824" t="str">
            <v>NotSelf</v>
          </cell>
        </row>
        <row r="13825">
          <cell r="H13825" t="str">
            <v>NotSelf</v>
          </cell>
        </row>
        <row r="13826">
          <cell r="H13826" t="str">
            <v>NotSelf</v>
          </cell>
        </row>
        <row r="13827">
          <cell r="H13827" t="str">
            <v>NotSelf</v>
          </cell>
        </row>
        <row r="13828">
          <cell r="H13828" t="str">
            <v>NotSelf</v>
          </cell>
        </row>
        <row r="13829">
          <cell r="H13829" t="str">
            <v>NotSelf</v>
          </cell>
        </row>
        <row r="13830">
          <cell r="H13830" t="str">
            <v>NotSelf</v>
          </cell>
        </row>
        <row r="13831">
          <cell r="H13831" t="str">
            <v>NotSelf</v>
          </cell>
        </row>
        <row r="13832">
          <cell r="H13832" t="str">
            <v>NotSelf</v>
          </cell>
        </row>
        <row r="13833">
          <cell r="H13833" t="str">
            <v>NotSelf</v>
          </cell>
        </row>
        <row r="13834">
          <cell r="H13834" t="str">
            <v>NotSelf</v>
          </cell>
        </row>
        <row r="13835">
          <cell r="H13835" t="str">
            <v>NotSelf</v>
          </cell>
        </row>
        <row r="13836">
          <cell r="H13836" t="str">
            <v>NotSelf</v>
          </cell>
        </row>
        <row r="13837">
          <cell r="H13837" t="str">
            <v>NotSelf</v>
          </cell>
        </row>
        <row r="13838">
          <cell r="H13838" t="str">
            <v>NotSelf</v>
          </cell>
        </row>
        <row r="13839">
          <cell r="H13839" t="str">
            <v>NotSelf</v>
          </cell>
        </row>
        <row r="13840">
          <cell r="H13840" t="str">
            <v>NotSelf</v>
          </cell>
        </row>
        <row r="13841">
          <cell r="H13841" t="str">
            <v>NotSelf</v>
          </cell>
        </row>
        <row r="13842">
          <cell r="H13842" t="str">
            <v>NotSelf</v>
          </cell>
        </row>
        <row r="13843">
          <cell r="H13843" t="str">
            <v>NotSelf</v>
          </cell>
        </row>
        <row r="13844">
          <cell r="H13844" t="str">
            <v>NotSelf</v>
          </cell>
        </row>
        <row r="13845">
          <cell r="H13845" t="str">
            <v>NotSelf</v>
          </cell>
        </row>
        <row r="13846">
          <cell r="H13846" t="str">
            <v>NotSelf</v>
          </cell>
        </row>
        <row r="13847">
          <cell r="H13847" t="str">
            <v>NotSelf</v>
          </cell>
        </row>
        <row r="13848">
          <cell r="H13848" t="str">
            <v>NotSelf</v>
          </cell>
        </row>
        <row r="13849">
          <cell r="H13849" t="str">
            <v>NotSelf</v>
          </cell>
        </row>
        <row r="13850">
          <cell r="H13850" t="str">
            <v>NotSelf</v>
          </cell>
        </row>
        <row r="13851">
          <cell r="H13851" t="str">
            <v>NotSelf</v>
          </cell>
        </row>
        <row r="13852">
          <cell r="H13852" t="str">
            <v>NotSelf</v>
          </cell>
        </row>
        <row r="13853">
          <cell r="H13853" t="str">
            <v>NotSelf</v>
          </cell>
        </row>
        <row r="13854">
          <cell r="H13854" t="str">
            <v>NotSelf</v>
          </cell>
        </row>
        <row r="13855">
          <cell r="H13855" t="str">
            <v>NotSelf</v>
          </cell>
        </row>
        <row r="13856">
          <cell r="H13856" t="str">
            <v>NotSelf</v>
          </cell>
        </row>
        <row r="13857">
          <cell r="H13857" t="str">
            <v>NotSelf</v>
          </cell>
        </row>
        <row r="13858">
          <cell r="H13858" t="str">
            <v>NotSelf</v>
          </cell>
        </row>
        <row r="13859">
          <cell r="H13859" t="str">
            <v>NotSelf</v>
          </cell>
        </row>
        <row r="13860">
          <cell r="H13860" t="str">
            <v>NotSelf</v>
          </cell>
        </row>
        <row r="13861">
          <cell r="H13861" t="str">
            <v>NotSelf</v>
          </cell>
        </row>
        <row r="13862">
          <cell r="H13862" t="str">
            <v>NotSelf</v>
          </cell>
        </row>
        <row r="13863">
          <cell r="H13863" t="str">
            <v>NotSelf</v>
          </cell>
        </row>
        <row r="13864">
          <cell r="H13864" t="str">
            <v>NotSelf</v>
          </cell>
        </row>
        <row r="13865">
          <cell r="H13865" t="str">
            <v>NotSelf</v>
          </cell>
        </row>
        <row r="13866">
          <cell r="H13866" t="str">
            <v>NotSelf</v>
          </cell>
        </row>
        <row r="13867">
          <cell r="H13867" t="str">
            <v>NotSelf</v>
          </cell>
        </row>
        <row r="13868">
          <cell r="H13868" t="str">
            <v>NotSelf</v>
          </cell>
        </row>
        <row r="13869">
          <cell r="H13869" t="str">
            <v>NotSelf</v>
          </cell>
        </row>
        <row r="13870">
          <cell r="H13870" t="str">
            <v>NotSelf</v>
          </cell>
        </row>
        <row r="13871">
          <cell r="H13871" t="str">
            <v>NotSelf</v>
          </cell>
        </row>
        <row r="13872">
          <cell r="H13872" t="str">
            <v>NotSelf</v>
          </cell>
        </row>
        <row r="13873">
          <cell r="H13873" t="str">
            <v>NotSelf</v>
          </cell>
        </row>
        <row r="13874">
          <cell r="H13874" t="str">
            <v>NotSelf</v>
          </cell>
        </row>
        <row r="13875">
          <cell r="H13875" t="str">
            <v>NotSelf</v>
          </cell>
        </row>
        <row r="13876">
          <cell r="H13876" t="str">
            <v>NotSelf</v>
          </cell>
        </row>
        <row r="13877">
          <cell r="H13877" t="str">
            <v>NotSelf</v>
          </cell>
        </row>
        <row r="13878">
          <cell r="H13878" t="str">
            <v>NotSelf</v>
          </cell>
        </row>
        <row r="13879">
          <cell r="H13879" t="str">
            <v>NotSelf</v>
          </cell>
        </row>
        <row r="13880">
          <cell r="H13880" t="str">
            <v>NotSelf</v>
          </cell>
        </row>
        <row r="13881">
          <cell r="H13881" t="str">
            <v>NotSelf</v>
          </cell>
        </row>
        <row r="13882">
          <cell r="H13882" t="str">
            <v>NotSelf</v>
          </cell>
        </row>
        <row r="13883">
          <cell r="H13883" t="str">
            <v>NotSelf</v>
          </cell>
        </row>
        <row r="13884">
          <cell r="H13884" t="str">
            <v>NotSelf</v>
          </cell>
        </row>
        <row r="13885">
          <cell r="H13885" t="str">
            <v>NotSelf</v>
          </cell>
        </row>
        <row r="13886">
          <cell r="H13886" t="str">
            <v>NotSelf</v>
          </cell>
        </row>
        <row r="13887">
          <cell r="H13887" t="str">
            <v>NotSelf</v>
          </cell>
        </row>
        <row r="13888">
          <cell r="H13888" t="str">
            <v>NotSelf</v>
          </cell>
        </row>
        <row r="13889">
          <cell r="H13889" t="str">
            <v>NotSelf</v>
          </cell>
        </row>
        <row r="13890">
          <cell r="H13890" t="str">
            <v>NotSelf</v>
          </cell>
        </row>
        <row r="13891">
          <cell r="H13891" t="str">
            <v>NotSelf</v>
          </cell>
        </row>
        <row r="13892">
          <cell r="H13892" t="str">
            <v>NotSelf</v>
          </cell>
        </row>
        <row r="13893">
          <cell r="H13893" t="str">
            <v>NotSelf</v>
          </cell>
        </row>
        <row r="13894">
          <cell r="H13894" t="str">
            <v>NotSelf</v>
          </cell>
        </row>
        <row r="13895">
          <cell r="H13895" t="str">
            <v>NotSelf</v>
          </cell>
        </row>
        <row r="13896">
          <cell r="H13896" t="str">
            <v>NotSelf</v>
          </cell>
        </row>
        <row r="13897">
          <cell r="H13897" t="str">
            <v>NotSelf</v>
          </cell>
        </row>
        <row r="13898">
          <cell r="H13898" t="str">
            <v>NotSelf</v>
          </cell>
        </row>
        <row r="13899">
          <cell r="H13899" t="str">
            <v>NotSelf</v>
          </cell>
        </row>
        <row r="13900">
          <cell r="H13900" t="str">
            <v>NotSelf</v>
          </cell>
        </row>
        <row r="13901">
          <cell r="H13901" t="str">
            <v>NotSelf</v>
          </cell>
        </row>
        <row r="13902">
          <cell r="H13902" t="str">
            <v>NotSelf</v>
          </cell>
        </row>
        <row r="13903">
          <cell r="H13903" t="str">
            <v>NotSelf</v>
          </cell>
        </row>
        <row r="13904">
          <cell r="H13904" t="str">
            <v>NotSelf</v>
          </cell>
        </row>
        <row r="13905">
          <cell r="H13905" t="str">
            <v>NotSelf</v>
          </cell>
        </row>
        <row r="13906">
          <cell r="H13906" t="str">
            <v>NotSelf</v>
          </cell>
        </row>
        <row r="13907">
          <cell r="H13907" t="str">
            <v>NotSelf</v>
          </cell>
        </row>
        <row r="13908">
          <cell r="H13908" t="str">
            <v>NotSelf</v>
          </cell>
        </row>
        <row r="13909">
          <cell r="H13909" t="str">
            <v>NotSelf</v>
          </cell>
        </row>
        <row r="13910">
          <cell r="H13910" t="str">
            <v>NotSelf</v>
          </cell>
        </row>
        <row r="13911">
          <cell r="H13911" t="str">
            <v>NotSelf</v>
          </cell>
        </row>
        <row r="13912">
          <cell r="H13912" t="str">
            <v>NotSelf</v>
          </cell>
        </row>
        <row r="13913">
          <cell r="H13913" t="str">
            <v>NotSelf</v>
          </cell>
        </row>
        <row r="13914">
          <cell r="H13914" t="str">
            <v>NotSelf</v>
          </cell>
        </row>
        <row r="13915">
          <cell r="H13915" t="str">
            <v>NotSelf</v>
          </cell>
        </row>
        <row r="13916">
          <cell r="H13916" t="str">
            <v>NotSelf</v>
          </cell>
        </row>
        <row r="13917">
          <cell r="H13917" t="str">
            <v>NotSelf</v>
          </cell>
        </row>
        <row r="13918">
          <cell r="H13918" t="str">
            <v>NotSelf</v>
          </cell>
        </row>
        <row r="13919">
          <cell r="H13919" t="str">
            <v>NotSelf</v>
          </cell>
        </row>
        <row r="13920">
          <cell r="H13920" t="str">
            <v>NotSelf</v>
          </cell>
        </row>
        <row r="13921">
          <cell r="H13921" t="str">
            <v>NotSelf</v>
          </cell>
        </row>
        <row r="13922">
          <cell r="H13922" t="str">
            <v>NotSelf</v>
          </cell>
        </row>
        <row r="13923">
          <cell r="H13923" t="str">
            <v>NotSelf</v>
          </cell>
        </row>
        <row r="13924">
          <cell r="H13924" t="str">
            <v>NotSelf</v>
          </cell>
        </row>
        <row r="13925">
          <cell r="H13925" t="str">
            <v>NotSelf</v>
          </cell>
        </row>
        <row r="13926">
          <cell r="H13926" t="str">
            <v>NotSelf</v>
          </cell>
        </row>
        <row r="13927">
          <cell r="H13927" t="str">
            <v>NotSelf</v>
          </cell>
        </row>
        <row r="13928">
          <cell r="H13928" t="str">
            <v>NotSelf</v>
          </cell>
        </row>
        <row r="13929">
          <cell r="H13929" t="str">
            <v>NotSelf</v>
          </cell>
        </row>
        <row r="13930">
          <cell r="H13930" t="str">
            <v>NotSelf</v>
          </cell>
        </row>
        <row r="13931">
          <cell r="H13931" t="str">
            <v>NotSelf</v>
          </cell>
        </row>
        <row r="13932">
          <cell r="H13932" t="str">
            <v>NotSelf</v>
          </cell>
        </row>
        <row r="13933">
          <cell r="H13933" t="str">
            <v>NotSelf</v>
          </cell>
        </row>
        <row r="13934">
          <cell r="H13934" t="str">
            <v>NotSelf</v>
          </cell>
        </row>
        <row r="13935">
          <cell r="H13935" t="str">
            <v>NotSelf</v>
          </cell>
        </row>
        <row r="13936">
          <cell r="H13936" t="str">
            <v>NotSelf</v>
          </cell>
        </row>
        <row r="13937">
          <cell r="H13937" t="str">
            <v>NotSelf</v>
          </cell>
        </row>
        <row r="13938">
          <cell r="H13938" t="str">
            <v>NotSelf</v>
          </cell>
        </row>
        <row r="13939">
          <cell r="H13939" t="str">
            <v>NotSelf</v>
          </cell>
        </row>
        <row r="13940">
          <cell r="H13940" t="str">
            <v>NotSelf</v>
          </cell>
        </row>
        <row r="13941">
          <cell r="H13941" t="str">
            <v>NotSelf</v>
          </cell>
        </row>
        <row r="13942">
          <cell r="H13942" t="str">
            <v>NotSelf</v>
          </cell>
        </row>
        <row r="13943">
          <cell r="H13943" t="str">
            <v>NotSelf</v>
          </cell>
        </row>
        <row r="13944">
          <cell r="H13944" t="str">
            <v>NotSelf</v>
          </cell>
        </row>
        <row r="13945">
          <cell r="H13945" t="str">
            <v>NotSelf</v>
          </cell>
        </row>
        <row r="13946">
          <cell r="H13946" t="str">
            <v>NotSelf</v>
          </cell>
        </row>
        <row r="13947">
          <cell r="H13947" t="str">
            <v>NotSelf</v>
          </cell>
        </row>
        <row r="13948">
          <cell r="H13948" t="str">
            <v>NotSelf</v>
          </cell>
        </row>
        <row r="13949">
          <cell r="H13949" t="str">
            <v>NotSelf</v>
          </cell>
        </row>
        <row r="13950">
          <cell r="H13950" t="str">
            <v>NotSelf</v>
          </cell>
        </row>
        <row r="13951">
          <cell r="H13951" t="str">
            <v>NotSelf</v>
          </cell>
        </row>
        <row r="13952">
          <cell r="H13952" t="str">
            <v>NotSelf</v>
          </cell>
        </row>
        <row r="13953">
          <cell r="H13953" t="str">
            <v>NotSelf</v>
          </cell>
        </row>
        <row r="13954">
          <cell r="H13954" t="str">
            <v>NotSelf</v>
          </cell>
        </row>
        <row r="13955">
          <cell r="H13955" t="str">
            <v>NotSelf</v>
          </cell>
        </row>
        <row r="13956">
          <cell r="H13956" t="str">
            <v>NotSelf</v>
          </cell>
        </row>
        <row r="13957">
          <cell r="H13957" t="str">
            <v>NotSelf</v>
          </cell>
        </row>
        <row r="13958">
          <cell r="H13958" t="str">
            <v>NotSelf</v>
          </cell>
        </row>
        <row r="13959">
          <cell r="H13959" t="str">
            <v>NotSelf</v>
          </cell>
        </row>
        <row r="13960">
          <cell r="H13960" t="str">
            <v>NotSelf</v>
          </cell>
        </row>
        <row r="13961">
          <cell r="H13961" t="str">
            <v>NotSelf</v>
          </cell>
        </row>
        <row r="13962">
          <cell r="H13962" t="str">
            <v>NotSelf</v>
          </cell>
        </row>
        <row r="13963">
          <cell r="H13963" t="str">
            <v>NotSelf</v>
          </cell>
        </row>
        <row r="13964">
          <cell r="H13964" t="str">
            <v>NotSelf</v>
          </cell>
        </row>
        <row r="13965">
          <cell r="H13965" t="str">
            <v>NotSelf</v>
          </cell>
        </row>
        <row r="13966">
          <cell r="H13966" t="str">
            <v>NotSelf</v>
          </cell>
        </row>
        <row r="13967">
          <cell r="H13967" t="str">
            <v>NotSelf</v>
          </cell>
        </row>
        <row r="13968">
          <cell r="H13968" t="str">
            <v>NotSelf</v>
          </cell>
        </row>
        <row r="13969">
          <cell r="H13969" t="str">
            <v>NotSelf</v>
          </cell>
        </row>
        <row r="13970">
          <cell r="H13970" t="str">
            <v>NotSelf</v>
          </cell>
        </row>
        <row r="13971">
          <cell r="H13971" t="str">
            <v>NotSelf</v>
          </cell>
        </row>
        <row r="13972">
          <cell r="H13972" t="str">
            <v>NotSelf</v>
          </cell>
        </row>
        <row r="13973">
          <cell r="H13973" t="str">
            <v>NotSelf</v>
          </cell>
        </row>
        <row r="13974">
          <cell r="H13974" t="str">
            <v>NotSelf</v>
          </cell>
        </row>
        <row r="13975">
          <cell r="H13975" t="str">
            <v>NotSelf</v>
          </cell>
        </row>
        <row r="13976">
          <cell r="H13976" t="str">
            <v>NotSelf</v>
          </cell>
        </row>
        <row r="13977">
          <cell r="H13977" t="str">
            <v>NotSelf</v>
          </cell>
        </row>
        <row r="13978">
          <cell r="H13978" t="str">
            <v>NotSelf</v>
          </cell>
        </row>
        <row r="13979">
          <cell r="H13979" t="str">
            <v>NotSelf</v>
          </cell>
        </row>
        <row r="13980">
          <cell r="H13980" t="str">
            <v>NotSelf</v>
          </cell>
        </row>
        <row r="13981">
          <cell r="H13981" t="str">
            <v>NotSelf</v>
          </cell>
        </row>
        <row r="13982">
          <cell r="H13982" t="str">
            <v>NotSelf</v>
          </cell>
        </row>
        <row r="13983">
          <cell r="H13983" t="str">
            <v>NotSelf</v>
          </cell>
        </row>
        <row r="13984">
          <cell r="H13984" t="str">
            <v>NotSelf</v>
          </cell>
        </row>
        <row r="13985">
          <cell r="H13985" t="str">
            <v>NotSelf</v>
          </cell>
        </row>
        <row r="13986">
          <cell r="H13986" t="str">
            <v>NotSelf</v>
          </cell>
        </row>
        <row r="13987">
          <cell r="H13987" t="str">
            <v>NotSelf</v>
          </cell>
        </row>
        <row r="13988">
          <cell r="H13988" t="str">
            <v>NotSelf</v>
          </cell>
        </row>
        <row r="13989">
          <cell r="H13989" t="str">
            <v>NotSelf</v>
          </cell>
        </row>
        <row r="13990">
          <cell r="H13990" t="str">
            <v>NotSelf</v>
          </cell>
        </row>
        <row r="13991">
          <cell r="H13991" t="str">
            <v>NotSelf</v>
          </cell>
        </row>
        <row r="13992">
          <cell r="H13992" t="str">
            <v>NotSelf</v>
          </cell>
        </row>
        <row r="13993">
          <cell r="H13993" t="str">
            <v>NotSelf</v>
          </cell>
        </row>
        <row r="13994">
          <cell r="H13994" t="str">
            <v>NotSelf</v>
          </cell>
        </row>
        <row r="13995">
          <cell r="H13995" t="str">
            <v>NotSelf</v>
          </cell>
        </row>
        <row r="13996">
          <cell r="H13996" t="str">
            <v>NotSelf</v>
          </cell>
        </row>
        <row r="13997">
          <cell r="H13997" t="str">
            <v>NotSelf</v>
          </cell>
        </row>
        <row r="13998">
          <cell r="H13998" t="str">
            <v>NotSelf</v>
          </cell>
        </row>
        <row r="13999">
          <cell r="H13999" t="str">
            <v>NotSelf</v>
          </cell>
        </row>
        <row r="14000">
          <cell r="H14000" t="str">
            <v>NotSelf</v>
          </cell>
        </row>
        <row r="14001">
          <cell r="H14001" t="str">
            <v>NotSelf</v>
          </cell>
        </row>
        <row r="14002">
          <cell r="H14002" t="str">
            <v>NotSelf</v>
          </cell>
        </row>
        <row r="14003">
          <cell r="H14003" t="str">
            <v>NotSelf</v>
          </cell>
        </row>
        <row r="14004">
          <cell r="H14004" t="str">
            <v>NotSelf</v>
          </cell>
        </row>
        <row r="14005">
          <cell r="H14005" t="str">
            <v>NotSelf</v>
          </cell>
        </row>
        <row r="14006">
          <cell r="H14006" t="str">
            <v>NotSelf</v>
          </cell>
        </row>
        <row r="14007">
          <cell r="H14007" t="str">
            <v>NotSelf</v>
          </cell>
        </row>
        <row r="14008">
          <cell r="H14008" t="str">
            <v>NotSelf</v>
          </cell>
        </row>
        <row r="14009">
          <cell r="H14009" t="str">
            <v>NotSelf</v>
          </cell>
        </row>
        <row r="14010">
          <cell r="H14010" t="str">
            <v>NotSelf</v>
          </cell>
        </row>
        <row r="14011">
          <cell r="H14011" t="str">
            <v>NotSelf</v>
          </cell>
        </row>
        <row r="14012">
          <cell r="H14012" t="str">
            <v>NotSelf</v>
          </cell>
        </row>
        <row r="14013">
          <cell r="H14013" t="str">
            <v>NotSelf</v>
          </cell>
        </row>
        <row r="14014">
          <cell r="H14014" t="str">
            <v>NotSelf</v>
          </cell>
        </row>
        <row r="14015">
          <cell r="H14015" t="str">
            <v>NotSelf</v>
          </cell>
        </row>
        <row r="14016">
          <cell r="H14016" t="str">
            <v>NotSelf</v>
          </cell>
        </row>
        <row r="14017">
          <cell r="H14017" t="str">
            <v>NotSelf</v>
          </cell>
        </row>
        <row r="14018">
          <cell r="H14018" t="str">
            <v>NotSelf</v>
          </cell>
        </row>
        <row r="14019">
          <cell r="H14019" t="str">
            <v>NotSelf</v>
          </cell>
        </row>
        <row r="14020">
          <cell r="H14020" t="str">
            <v>NotSelf</v>
          </cell>
        </row>
        <row r="14021">
          <cell r="H14021" t="str">
            <v>NotSelf</v>
          </cell>
        </row>
        <row r="14022">
          <cell r="H14022" t="str">
            <v>NotSelf</v>
          </cell>
        </row>
        <row r="14023">
          <cell r="H14023" t="str">
            <v>NotSelf</v>
          </cell>
        </row>
        <row r="14024">
          <cell r="H14024" t="str">
            <v>NotSelf</v>
          </cell>
        </row>
        <row r="14025">
          <cell r="H14025" t="str">
            <v>NotSelf</v>
          </cell>
        </row>
        <row r="14026">
          <cell r="H14026" t="str">
            <v>NotSelf</v>
          </cell>
        </row>
        <row r="14027">
          <cell r="H14027" t="str">
            <v>NotSelf</v>
          </cell>
        </row>
        <row r="14028">
          <cell r="H14028" t="str">
            <v>NotSelf</v>
          </cell>
        </row>
        <row r="14029">
          <cell r="H14029" t="str">
            <v>NotSelf</v>
          </cell>
        </row>
        <row r="14030">
          <cell r="H14030" t="str">
            <v>NotSelf</v>
          </cell>
        </row>
        <row r="14031">
          <cell r="H14031" t="str">
            <v>NotSelf</v>
          </cell>
        </row>
        <row r="14032">
          <cell r="H14032" t="str">
            <v>NotSelf</v>
          </cell>
        </row>
        <row r="14033">
          <cell r="H14033" t="str">
            <v>NotSelf</v>
          </cell>
        </row>
        <row r="14034">
          <cell r="H14034" t="str">
            <v>NotSelf</v>
          </cell>
        </row>
        <row r="14035">
          <cell r="H14035" t="str">
            <v>NotSelf</v>
          </cell>
        </row>
        <row r="14036">
          <cell r="H14036" t="str">
            <v>NotSelf</v>
          </cell>
        </row>
        <row r="14037">
          <cell r="H14037" t="str">
            <v>NotSelf</v>
          </cell>
        </row>
        <row r="14038">
          <cell r="H14038" t="str">
            <v>NotSelf</v>
          </cell>
        </row>
        <row r="14039">
          <cell r="H14039" t="str">
            <v>NotSelf</v>
          </cell>
        </row>
        <row r="14040">
          <cell r="H14040" t="str">
            <v>NotSelf</v>
          </cell>
        </row>
        <row r="14041">
          <cell r="H14041" t="str">
            <v>NotSelf</v>
          </cell>
        </row>
        <row r="14042">
          <cell r="H14042" t="str">
            <v>NotSelf</v>
          </cell>
        </row>
        <row r="14043">
          <cell r="H14043" t="str">
            <v>NotSelf</v>
          </cell>
        </row>
        <row r="14044">
          <cell r="H14044" t="str">
            <v>NotSelf</v>
          </cell>
        </row>
        <row r="14045">
          <cell r="H14045" t="str">
            <v>NotSelf</v>
          </cell>
        </row>
        <row r="14046">
          <cell r="H14046" t="str">
            <v>NotSelf</v>
          </cell>
        </row>
        <row r="14047">
          <cell r="H14047" t="str">
            <v>NotSelf</v>
          </cell>
        </row>
        <row r="14048">
          <cell r="H14048" t="str">
            <v>NotSelf</v>
          </cell>
        </row>
        <row r="14049">
          <cell r="H14049" t="str">
            <v>NotSelf</v>
          </cell>
        </row>
        <row r="14050">
          <cell r="H14050" t="str">
            <v>NotSelf</v>
          </cell>
        </row>
        <row r="14051">
          <cell r="H14051" t="str">
            <v>NotSelf</v>
          </cell>
        </row>
        <row r="14052">
          <cell r="H14052" t="str">
            <v>NotSelf</v>
          </cell>
        </row>
        <row r="14053">
          <cell r="H14053" t="str">
            <v>NotSelf</v>
          </cell>
        </row>
        <row r="14054">
          <cell r="H14054" t="str">
            <v>NotSelf</v>
          </cell>
        </row>
        <row r="14055">
          <cell r="H14055" t="str">
            <v>NotSelf</v>
          </cell>
        </row>
        <row r="14056">
          <cell r="H14056" t="str">
            <v>NotSelf</v>
          </cell>
        </row>
        <row r="14057">
          <cell r="H14057" t="str">
            <v>NotSelf</v>
          </cell>
        </row>
        <row r="14058">
          <cell r="H14058" t="str">
            <v>NotSelf</v>
          </cell>
        </row>
        <row r="14059">
          <cell r="H14059" t="str">
            <v>NotSelf</v>
          </cell>
        </row>
        <row r="14060">
          <cell r="H14060" t="str">
            <v>NotSelf</v>
          </cell>
        </row>
        <row r="14061">
          <cell r="H14061" t="str">
            <v>NotSelf</v>
          </cell>
        </row>
        <row r="14062">
          <cell r="H14062" t="str">
            <v>NotSelf</v>
          </cell>
        </row>
        <row r="14063">
          <cell r="H14063" t="str">
            <v>NotSelf</v>
          </cell>
        </row>
        <row r="14064">
          <cell r="H14064" t="str">
            <v>NotSelf</v>
          </cell>
        </row>
        <row r="14065">
          <cell r="H14065" t="str">
            <v>NotSelf</v>
          </cell>
        </row>
        <row r="14066">
          <cell r="H14066" t="str">
            <v>NotSelf</v>
          </cell>
        </row>
        <row r="14067">
          <cell r="H14067" t="str">
            <v>NotSelf</v>
          </cell>
        </row>
        <row r="14068">
          <cell r="H14068" t="str">
            <v>NotSelf</v>
          </cell>
        </row>
        <row r="14069">
          <cell r="H14069" t="str">
            <v>NotSelf</v>
          </cell>
        </row>
        <row r="14070">
          <cell r="H14070" t="str">
            <v>NotSelf</v>
          </cell>
        </row>
        <row r="14071">
          <cell r="H14071" t="str">
            <v>NotSelf</v>
          </cell>
        </row>
        <row r="14072">
          <cell r="H14072" t="str">
            <v>NotSelf</v>
          </cell>
        </row>
        <row r="14073">
          <cell r="H14073" t="str">
            <v>NotSelf</v>
          </cell>
        </row>
        <row r="14074">
          <cell r="H14074" t="str">
            <v>NotSelf</v>
          </cell>
        </row>
        <row r="14075">
          <cell r="H14075" t="str">
            <v>NotSelf</v>
          </cell>
        </row>
        <row r="14076">
          <cell r="H14076" t="str">
            <v>NotSelf</v>
          </cell>
        </row>
        <row r="14077">
          <cell r="H14077" t="str">
            <v>NotSelf</v>
          </cell>
        </row>
        <row r="14078">
          <cell r="H14078" t="str">
            <v>NotSelf</v>
          </cell>
        </row>
        <row r="14079">
          <cell r="H14079" t="str">
            <v>NotSelf</v>
          </cell>
        </row>
        <row r="14080">
          <cell r="H14080" t="str">
            <v>NotSelf</v>
          </cell>
        </row>
        <row r="14081">
          <cell r="H14081" t="str">
            <v>NotSelf</v>
          </cell>
        </row>
        <row r="14082">
          <cell r="H14082" t="str">
            <v>NotSelf</v>
          </cell>
        </row>
        <row r="14083">
          <cell r="H14083" t="str">
            <v>NotSelf</v>
          </cell>
        </row>
        <row r="14084">
          <cell r="H14084" t="str">
            <v>NotSelf</v>
          </cell>
        </row>
        <row r="14085">
          <cell r="H14085" t="str">
            <v>NotSelf</v>
          </cell>
        </row>
        <row r="14086">
          <cell r="H14086" t="str">
            <v>NotSelf</v>
          </cell>
        </row>
        <row r="14087">
          <cell r="H14087" t="str">
            <v>NotSelf</v>
          </cell>
        </row>
        <row r="14088">
          <cell r="H14088" t="str">
            <v>NotSelf</v>
          </cell>
        </row>
        <row r="14089">
          <cell r="H14089" t="str">
            <v>NotSelf</v>
          </cell>
        </row>
        <row r="14090">
          <cell r="H14090" t="str">
            <v>NotSelf</v>
          </cell>
        </row>
        <row r="14091">
          <cell r="H14091" t="str">
            <v>NotSelf</v>
          </cell>
        </row>
        <row r="14092">
          <cell r="H14092" t="str">
            <v>NotSelf</v>
          </cell>
        </row>
        <row r="14093">
          <cell r="H14093" t="str">
            <v>NotSelf</v>
          </cell>
        </row>
        <row r="14094">
          <cell r="H14094" t="str">
            <v>NotSelf</v>
          </cell>
        </row>
        <row r="14095">
          <cell r="H14095" t="str">
            <v>NotSelf</v>
          </cell>
        </row>
        <row r="14096">
          <cell r="H14096" t="str">
            <v>NotSelf</v>
          </cell>
        </row>
        <row r="14097">
          <cell r="H14097" t="str">
            <v>NotSelf</v>
          </cell>
        </row>
        <row r="14098">
          <cell r="H14098" t="str">
            <v>NotSelf</v>
          </cell>
        </row>
        <row r="14099">
          <cell r="H14099" t="str">
            <v>NotSelf</v>
          </cell>
        </row>
        <row r="14100">
          <cell r="H14100" t="str">
            <v>NotSelf</v>
          </cell>
        </row>
        <row r="14101">
          <cell r="H14101" t="str">
            <v>NotSelf</v>
          </cell>
        </row>
        <row r="14102">
          <cell r="H14102" t="str">
            <v>NotSelf</v>
          </cell>
        </row>
        <row r="14103">
          <cell r="H14103" t="str">
            <v>NotSelf</v>
          </cell>
        </row>
        <row r="14104">
          <cell r="H14104" t="str">
            <v>NotSelf</v>
          </cell>
        </row>
        <row r="14105">
          <cell r="H14105" t="str">
            <v>NotSelf</v>
          </cell>
        </row>
        <row r="14106">
          <cell r="H14106" t="str">
            <v>NotSelf</v>
          </cell>
        </row>
        <row r="14107">
          <cell r="H14107" t="str">
            <v>NotSelf</v>
          </cell>
        </row>
        <row r="14108">
          <cell r="H14108" t="str">
            <v>NotSelf</v>
          </cell>
        </row>
        <row r="14109">
          <cell r="H14109" t="str">
            <v>NotSelf</v>
          </cell>
        </row>
        <row r="14110">
          <cell r="H14110" t="str">
            <v>NotSelf</v>
          </cell>
        </row>
        <row r="14111">
          <cell r="H14111" t="str">
            <v>NotSelf</v>
          </cell>
        </row>
        <row r="14112">
          <cell r="H14112" t="str">
            <v>NotSelf</v>
          </cell>
        </row>
        <row r="14113">
          <cell r="H14113" t="str">
            <v>NotSelf</v>
          </cell>
        </row>
        <row r="14114">
          <cell r="H14114" t="str">
            <v>NotSelf</v>
          </cell>
        </row>
        <row r="14115">
          <cell r="H14115" t="str">
            <v>NotSelf</v>
          </cell>
        </row>
        <row r="14116">
          <cell r="H14116" t="str">
            <v>NotSelf</v>
          </cell>
        </row>
        <row r="14117">
          <cell r="H14117" t="str">
            <v>NotSelf</v>
          </cell>
        </row>
        <row r="14118">
          <cell r="H14118" t="str">
            <v>NotSelf</v>
          </cell>
        </row>
        <row r="14119">
          <cell r="H14119" t="str">
            <v>NotSelf</v>
          </cell>
        </row>
        <row r="14120">
          <cell r="H14120" t="str">
            <v>NotSelf</v>
          </cell>
        </row>
        <row r="14121">
          <cell r="H14121" t="str">
            <v>NotSelf</v>
          </cell>
        </row>
        <row r="14122">
          <cell r="H14122" t="str">
            <v>NotSelf</v>
          </cell>
        </row>
        <row r="14123">
          <cell r="H14123" t="str">
            <v>NotSelf</v>
          </cell>
        </row>
        <row r="14124">
          <cell r="H14124" t="str">
            <v>NotSelf</v>
          </cell>
        </row>
        <row r="14125">
          <cell r="H14125" t="str">
            <v>NotSelf</v>
          </cell>
        </row>
        <row r="14126">
          <cell r="H14126" t="str">
            <v>NotSelf</v>
          </cell>
        </row>
        <row r="14127">
          <cell r="H14127" t="str">
            <v>NotSelf</v>
          </cell>
        </row>
        <row r="14128">
          <cell r="H14128" t="str">
            <v>NotSelf</v>
          </cell>
        </row>
        <row r="14129">
          <cell r="H14129" t="str">
            <v>NotSelf</v>
          </cell>
        </row>
        <row r="14130">
          <cell r="H14130" t="str">
            <v>NotSelf</v>
          </cell>
        </row>
        <row r="14131">
          <cell r="H14131" t="str">
            <v>NotSelf</v>
          </cell>
        </row>
        <row r="14132">
          <cell r="H14132" t="str">
            <v>NotSelf</v>
          </cell>
        </row>
        <row r="14133">
          <cell r="H14133" t="str">
            <v>NotSelf</v>
          </cell>
        </row>
        <row r="14134">
          <cell r="H14134" t="str">
            <v>NotSelf</v>
          </cell>
        </row>
        <row r="14135">
          <cell r="H14135" t="str">
            <v>NotSelf</v>
          </cell>
        </row>
        <row r="14136">
          <cell r="H14136" t="str">
            <v>NotSelf</v>
          </cell>
        </row>
        <row r="14137">
          <cell r="H14137" t="str">
            <v>NotSelf</v>
          </cell>
        </row>
        <row r="14138">
          <cell r="H14138" t="str">
            <v>NotSelf</v>
          </cell>
        </row>
        <row r="14139">
          <cell r="H14139" t="str">
            <v>NotSelf</v>
          </cell>
        </row>
        <row r="14140">
          <cell r="H14140" t="str">
            <v>NotSelf</v>
          </cell>
        </row>
        <row r="14141">
          <cell r="H14141" t="str">
            <v>NotSelf</v>
          </cell>
        </row>
        <row r="14142">
          <cell r="H14142" t="str">
            <v>NotSelf</v>
          </cell>
        </row>
        <row r="14143">
          <cell r="H14143" t="str">
            <v>NotSelf</v>
          </cell>
        </row>
        <row r="14144">
          <cell r="H14144" t="str">
            <v>NotSelf</v>
          </cell>
        </row>
        <row r="14145">
          <cell r="H14145" t="str">
            <v>NotSelf</v>
          </cell>
        </row>
        <row r="14146">
          <cell r="H14146" t="str">
            <v>NotSelf</v>
          </cell>
        </row>
        <row r="14147">
          <cell r="H14147" t="str">
            <v>NotSelf</v>
          </cell>
        </row>
        <row r="14148">
          <cell r="H14148" t="str">
            <v>NotSelf</v>
          </cell>
        </row>
        <row r="14149">
          <cell r="H14149" t="str">
            <v>NotSelf</v>
          </cell>
        </row>
        <row r="14150">
          <cell r="H14150" t="str">
            <v>NotSelf</v>
          </cell>
        </row>
        <row r="14151">
          <cell r="H14151" t="str">
            <v>NotSelf</v>
          </cell>
        </row>
        <row r="14152">
          <cell r="H14152" t="str">
            <v>NotSelf</v>
          </cell>
        </row>
        <row r="14153">
          <cell r="H14153" t="str">
            <v>NotSelf</v>
          </cell>
        </row>
        <row r="14154">
          <cell r="H14154" t="str">
            <v>NotSelf</v>
          </cell>
        </row>
        <row r="14155">
          <cell r="H14155" t="str">
            <v>NotSelf</v>
          </cell>
        </row>
        <row r="14156">
          <cell r="H14156" t="str">
            <v>NotSelf</v>
          </cell>
        </row>
        <row r="14157">
          <cell r="H14157" t="str">
            <v>NotSelf</v>
          </cell>
        </row>
        <row r="14158">
          <cell r="H14158" t="str">
            <v>NotSelf</v>
          </cell>
        </row>
        <row r="14159">
          <cell r="H14159" t="str">
            <v>NotSelf</v>
          </cell>
        </row>
        <row r="14160">
          <cell r="H14160" t="str">
            <v>NotSelf</v>
          </cell>
        </row>
        <row r="14161">
          <cell r="H14161" t="str">
            <v>NotSelf</v>
          </cell>
        </row>
        <row r="14162">
          <cell r="H14162" t="str">
            <v>NotSelf</v>
          </cell>
        </row>
        <row r="14163">
          <cell r="H14163" t="str">
            <v>NotSelf</v>
          </cell>
        </row>
        <row r="14164">
          <cell r="H14164" t="str">
            <v>NotSelf</v>
          </cell>
        </row>
        <row r="14165">
          <cell r="H14165" t="str">
            <v>NotSelf</v>
          </cell>
        </row>
        <row r="14166">
          <cell r="H14166" t="str">
            <v>NotSelf</v>
          </cell>
        </row>
        <row r="14167">
          <cell r="H14167" t="str">
            <v>NotSelf</v>
          </cell>
        </row>
        <row r="14168">
          <cell r="H14168" t="str">
            <v>NotSelf</v>
          </cell>
        </row>
        <row r="14169">
          <cell r="H14169" t="str">
            <v>NotSelf</v>
          </cell>
        </row>
        <row r="14170">
          <cell r="H14170" t="str">
            <v>NotSelf</v>
          </cell>
        </row>
        <row r="14171">
          <cell r="H14171" t="str">
            <v>NotSelf</v>
          </cell>
        </row>
        <row r="14172">
          <cell r="H14172" t="str">
            <v>NotSelf</v>
          </cell>
        </row>
        <row r="14173">
          <cell r="H14173" t="str">
            <v>NotSelf</v>
          </cell>
        </row>
        <row r="14174">
          <cell r="H14174" t="str">
            <v>NotSelf</v>
          </cell>
        </row>
        <row r="14175">
          <cell r="H14175" t="str">
            <v>NotSelf</v>
          </cell>
        </row>
        <row r="14176">
          <cell r="H14176" t="str">
            <v>NotSelf</v>
          </cell>
        </row>
        <row r="14177">
          <cell r="H14177" t="str">
            <v>NotSelf</v>
          </cell>
        </row>
        <row r="14178">
          <cell r="H14178" t="str">
            <v>NotSelf</v>
          </cell>
        </row>
        <row r="14179">
          <cell r="H14179" t="str">
            <v>NotSelf</v>
          </cell>
        </row>
        <row r="14180">
          <cell r="H14180" t="str">
            <v>NotSelf</v>
          </cell>
        </row>
        <row r="14181">
          <cell r="H14181" t="str">
            <v>NotSelf</v>
          </cell>
        </row>
        <row r="14182">
          <cell r="H14182" t="str">
            <v>NotSelf</v>
          </cell>
        </row>
        <row r="14183">
          <cell r="H14183" t="str">
            <v>NotSelf</v>
          </cell>
        </row>
        <row r="14184">
          <cell r="H14184" t="str">
            <v>NotSelf</v>
          </cell>
        </row>
        <row r="14185">
          <cell r="H14185" t="str">
            <v>NotSelf</v>
          </cell>
        </row>
        <row r="14186">
          <cell r="H14186" t="str">
            <v>NotSelf</v>
          </cell>
        </row>
        <row r="14187">
          <cell r="H14187" t="str">
            <v>NotSelf</v>
          </cell>
        </row>
        <row r="14188">
          <cell r="H14188" t="str">
            <v>NotSelf</v>
          </cell>
        </row>
        <row r="14189">
          <cell r="H14189" t="str">
            <v>NotSelf</v>
          </cell>
        </row>
        <row r="14190">
          <cell r="H14190" t="str">
            <v>NotSelf</v>
          </cell>
        </row>
        <row r="14191">
          <cell r="H14191" t="str">
            <v>NotSelf</v>
          </cell>
        </row>
        <row r="14192">
          <cell r="H14192" t="str">
            <v>NotSelf</v>
          </cell>
        </row>
        <row r="14193">
          <cell r="H14193" t="str">
            <v>NotSelf</v>
          </cell>
        </row>
        <row r="14194">
          <cell r="H14194" t="str">
            <v>NotSelf</v>
          </cell>
        </row>
        <row r="14195">
          <cell r="H14195" t="str">
            <v>NotSelf</v>
          </cell>
        </row>
        <row r="14196">
          <cell r="H14196" t="str">
            <v>NotSelf</v>
          </cell>
        </row>
        <row r="14197">
          <cell r="H14197" t="str">
            <v>NotSelf</v>
          </cell>
        </row>
        <row r="14198">
          <cell r="H14198" t="str">
            <v>NotSelf</v>
          </cell>
        </row>
        <row r="14199">
          <cell r="H14199" t="str">
            <v>NotSelf</v>
          </cell>
        </row>
        <row r="14200">
          <cell r="H14200" t="str">
            <v>NotSelf</v>
          </cell>
        </row>
        <row r="14201">
          <cell r="H14201" t="str">
            <v>NotSelf</v>
          </cell>
        </row>
        <row r="14202">
          <cell r="H14202" t="str">
            <v>NotSelf</v>
          </cell>
        </row>
        <row r="14203">
          <cell r="H14203" t="str">
            <v>NotSelf</v>
          </cell>
        </row>
        <row r="14204">
          <cell r="H14204" t="str">
            <v>NotSelf</v>
          </cell>
        </row>
        <row r="14205">
          <cell r="H14205" t="str">
            <v>NotSelf</v>
          </cell>
        </row>
        <row r="14206">
          <cell r="H14206" t="str">
            <v>NotSelf</v>
          </cell>
        </row>
        <row r="14207">
          <cell r="H14207" t="str">
            <v>NotSelf</v>
          </cell>
        </row>
        <row r="14208">
          <cell r="H14208" t="str">
            <v>NotSelf</v>
          </cell>
        </row>
        <row r="14209">
          <cell r="H14209" t="str">
            <v>NotSelf</v>
          </cell>
        </row>
        <row r="14210">
          <cell r="H14210" t="str">
            <v>NotSelf</v>
          </cell>
        </row>
        <row r="14211">
          <cell r="H14211" t="str">
            <v>NotSelf</v>
          </cell>
        </row>
        <row r="14212">
          <cell r="H14212" t="str">
            <v>NotSelf</v>
          </cell>
        </row>
        <row r="14213">
          <cell r="H14213" t="str">
            <v>NotSelf</v>
          </cell>
        </row>
        <row r="14214">
          <cell r="H14214" t="str">
            <v>NotSelf</v>
          </cell>
        </row>
        <row r="14215">
          <cell r="H14215" t="str">
            <v>NotSelf</v>
          </cell>
        </row>
        <row r="14216">
          <cell r="H14216" t="str">
            <v>NotSelf</v>
          </cell>
        </row>
        <row r="14217">
          <cell r="H14217" t="str">
            <v>NotSelf</v>
          </cell>
        </row>
        <row r="14218">
          <cell r="H14218" t="str">
            <v>NotSelf</v>
          </cell>
        </row>
        <row r="14219">
          <cell r="H14219" t="str">
            <v>NotSelf</v>
          </cell>
        </row>
        <row r="14220">
          <cell r="H14220" t="str">
            <v>NotSelf</v>
          </cell>
        </row>
        <row r="14221">
          <cell r="H14221" t="str">
            <v>NotSelf</v>
          </cell>
        </row>
        <row r="14222">
          <cell r="H14222" t="str">
            <v>NotSelf</v>
          </cell>
        </row>
        <row r="14223">
          <cell r="H14223" t="str">
            <v>NotSelf</v>
          </cell>
        </row>
        <row r="14224">
          <cell r="H14224" t="str">
            <v>NotSelf</v>
          </cell>
        </row>
        <row r="14225">
          <cell r="H14225" t="str">
            <v>NotSelf</v>
          </cell>
        </row>
        <row r="14226">
          <cell r="H14226" t="str">
            <v>NotSelf</v>
          </cell>
        </row>
        <row r="14227">
          <cell r="H14227" t="str">
            <v>NotSelf</v>
          </cell>
        </row>
        <row r="14228">
          <cell r="H14228" t="str">
            <v>NotSelf</v>
          </cell>
        </row>
        <row r="14229">
          <cell r="H14229" t="str">
            <v>NotSelf</v>
          </cell>
        </row>
        <row r="14230">
          <cell r="H14230" t="str">
            <v>NotSelf</v>
          </cell>
        </row>
        <row r="14231">
          <cell r="H14231" t="str">
            <v>NotSelf</v>
          </cell>
        </row>
        <row r="14232">
          <cell r="H14232" t="str">
            <v>NotSelf</v>
          </cell>
        </row>
        <row r="14233">
          <cell r="H14233" t="str">
            <v>NotSelf</v>
          </cell>
        </row>
        <row r="14234">
          <cell r="H14234" t="str">
            <v>NotSelf</v>
          </cell>
        </row>
        <row r="14235">
          <cell r="H14235" t="str">
            <v>NotSelf</v>
          </cell>
        </row>
        <row r="14236">
          <cell r="H14236" t="str">
            <v>NotSelf</v>
          </cell>
        </row>
        <row r="14237">
          <cell r="H14237" t="str">
            <v>NotSelf</v>
          </cell>
        </row>
        <row r="14238">
          <cell r="H14238" t="str">
            <v>NotSelf</v>
          </cell>
        </row>
        <row r="14239">
          <cell r="H14239" t="str">
            <v>NotSelf</v>
          </cell>
        </row>
        <row r="14240">
          <cell r="H14240" t="str">
            <v>NotSelf</v>
          </cell>
        </row>
        <row r="14241">
          <cell r="H14241" t="str">
            <v>NotSelf</v>
          </cell>
        </row>
        <row r="14242">
          <cell r="H14242" t="str">
            <v>NotSelf</v>
          </cell>
        </row>
        <row r="14243">
          <cell r="H14243" t="str">
            <v>NotSelf</v>
          </cell>
        </row>
        <row r="14244">
          <cell r="H14244" t="str">
            <v>NotSelf</v>
          </cell>
        </row>
        <row r="14245">
          <cell r="H14245" t="str">
            <v>NotSelf</v>
          </cell>
        </row>
        <row r="14246">
          <cell r="H14246" t="str">
            <v>NotSelf</v>
          </cell>
        </row>
        <row r="14247">
          <cell r="H14247" t="str">
            <v>NotSelf</v>
          </cell>
        </row>
        <row r="14248">
          <cell r="H14248" t="str">
            <v>NotSelf</v>
          </cell>
        </row>
        <row r="14249">
          <cell r="H14249" t="str">
            <v>NotSelf</v>
          </cell>
        </row>
        <row r="14250">
          <cell r="H14250" t="str">
            <v>NotSelf</v>
          </cell>
        </row>
        <row r="14251">
          <cell r="H14251" t="str">
            <v>NotSelf</v>
          </cell>
        </row>
        <row r="14252">
          <cell r="H14252" t="str">
            <v>NotSelf</v>
          </cell>
        </row>
        <row r="14253">
          <cell r="H14253" t="str">
            <v>NotSelf</v>
          </cell>
        </row>
        <row r="14254">
          <cell r="H14254" t="str">
            <v>NotSelf</v>
          </cell>
        </row>
        <row r="14255">
          <cell r="H14255" t="str">
            <v>NotSelf</v>
          </cell>
        </row>
        <row r="14256">
          <cell r="H14256" t="str">
            <v>NotSelf</v>
          </cell>
        </row>
        <row r="14257">
          <cell r="H14257" t="str">
            <v>NotSelf</v>
          </cell>
        </row>
        <row r="14258">
          <cell r="H14258" t="str">
            <v>NotSelf</v>
          </cell>
        </row>
        <row r="14259">
          <cell r="H14259" t="str">
            <v>NotSelf</v>
          </cell>
        </row>
        <row r="14260">
          <cell r="H14260" t="str">
            <v>NotSelf</v>
          </cell>
        </row>
        <row r="14261">
          <cell r="H14261" t="str">
            <v>NotSelf</v>
          </cell>
        </row>
        <row r="14262">
          <cell r="H14262" t="str">
            <v>NotSelf</v>
          </cell>
        </row>
        <row r="14263">
          <cell r="H14263" t="str">
            <v>NotSelf</v>
          </cell>
        </row>
        <row r="14264">
          <cell r="H14264" t="str">
            <v>NotSelf</v>
          </cell>
        </row>
        <row r="14265">
          <cell r="H14265" t="str">
            <v>NotSelf</v>
          </cell>
        </row>
        <row r="14266">
          <cell r="H14266" t="str">
            <v>NotSelf</v>
          </cell>
        </row>
        <row r="14267">
          <cell r="H14267" t="str">
            <v>NotSelf</v>
          </cell>
        </row>
        <row r="14268">
          <cell r="H14268" t="str">
            <v>NotSelf</v>
          </cell>
        </row>
        <row r="14269">
          <cell r="H14269" t="str">
            <v>NotSelf</v>
          </cell>
        </row>
        <row r="14270">
          <cell r="H14270" t="str">
            <v>NotSelf</v>
          </cell>
        </row>
        <row r="14271">
          <cell r="H14271" t="str">
            <v>NotSelf</v>
          </cell>
        </row>
        <row r="14272">
          <cell r="H14272" t="str">
            <v>NotSelf</v>
          </cell>
        </row>
        <row r="14273">
          <cell r="H14273" t="str">
            <v>NotSelf</v>
          </cell>
        </row>
        <row r="14274">
          <cell r="H14274" t="str">
            <v>NotSelf</v>
          </cell>
        </row>
        <row r="14275">
          <cell r="H14275" t="str">
            <v>NotSelf</v>
          </cell>
        </row>
        <row r="14276">
          <cell r="H14276" t="str">
            <v>NotSelf</v>
          </cell>
        </row>
        <row r="14277">
          <cell r="H14277" t="str">
            <v>NotSelf</v>
          </cell>
        </row>
        <row r="14278">
          <cell r="H14278" t="str">
            <v>NotSelf</v>
          </cell>
        </row>
        <row r="14279">
          <cell r="H14279" t="str">
            <v>NotSelf</v>
          </cell>
        </row>
        <row r="14280">
          <cell r="H14280" t="str">
            <v>NotSelf</v>
          </cell>
        </row>
        <row r="14281">
          <cell r="H14281" t="str">
            <v>NotSelf</v>
          </cell>
        </row>
        <row r="14282">
          <cell r="H14282" t="str">
            <v>NotSelf</v>
          </cell>
        </row>
        <row r="14283">
          <cell r="H14283" t="str">
            <v>NotSelf</v>
          </cell>
        </row>
        <row r="14284">
          <cell r="H14284" t="str">
            <v>NotSelf</v>
          </cell>
        </row>
        <row r="14285">
          <cell r="H14285" t="str">
            <v>NotSelf</v>
          </cell>
        </row>
        <row r="14286">
          <cell r="H14286" t="str">
            <v>NotSelf</v>
          </cell>
        </row>
        <row r="14287">
          <cell r="H14287" t="str">
            <v>NotSelf</v>
          </cell>
        </row>
        <row r="14288">
          <cell r="H14288" t="str">
            <v>NotSelf</v>
          </cell>
        </row>
        <row r="14289">
          <cell r="H14289" t="str">
            <v>NotSelf</v>
          </cell>
        </row>
        <row r="14290">
          <cell r="H14290" t="str">
            <v>NotSelf</v>
          </cell>
        </row>
        <row r="14291">
          <cell r="H14291" t="str">
            <v>NotSelf</v>
          </cell>
        </row>
        <row r="14292">
          <cell r="H14292" t="str">
            <v>NotSelf</v>
          </cell>
        </row>
        <row r="14293">
          <cell r="H14293" t="str">
            <v>NotSelf</v>
          </cell>
        </row>
        <row r="14294">
          <cell r="H14294" t="str">
            <v>NotSelf</v>
          </cell>
        </row>
        <row r="14295">
          <cell r="H14295" t="str">
            <v>NotSelf</v>
          </cell>
        </row>
        <row r="14296">
          <cell r="H14296" t="str">
            <v>NotSelf</v>
          </cell>
        </row>
        <row r="14297">
          <cell r="H14297" t="str">
            <v>NotSelf</v>
          </cell>
        </row>
        <row r="14298">
          <cell r="H14298" t="str">
            <v>NotSelf</v>
          </cell>
        </row>
        <row r="14299">
          <cell r="H14299" t="str">
            <v>NotSelf</v>
          </cell>
        </row>
        <row r="14300">
          <cell r="H14300" t="str">
            <v>NotSelf</v>
          </cell>
        </row>
        <row r="14301">
          <cell r="H14301" t="str">
            <v>NotSelf</v>
          </cell>
        </row>
        <row r="14302">
          <cell r="H14302" t="str">
            <v>NotSelf</v>
          </cell>
        </row>
        <row r="14303">
          <cell r="H14303" t="str">
            <v>NotSelf</v>
          </cell>
        </row>
        <row r="14304">
          <cell r="H14304" t="str">
            <v>NotSelf</v>
          </cell>
        </row>
        <row r="14305">
          <cell r="H14305" t="str">
            <v>NotSelf</v>
          </cell>
        </row>
        <row r="14306">
          <cell r="H14306" t="str">
            <v>NotSelf</v>
          </cell>
        </row>
        <row r="14307">
          <cell r="H14307" t="str">
            <v>NotSelf</v>
          </cell>
        </row>
        <row r="14308">
          <cell r="H14308" t="str">
            <v>NotSelf</v>
          </cell>
        </row>
        <row r="14309">
          <cell r="H14309" t="str">
            <v>NotSelf</v>
          </cell>
        </row>
        <row r="14310">
          <cell r="H14310" t="str">
            <v>NotSelf</v>
          </cell>
        </row>
        <row r="14311">
          <cell r="H14311" t="str">
            <v>NotSelf</v>
          </cell>
        </row>
        <row r="14312">
          <cell r="H14312" t="str">
            <v>NotSelf</v>
          </cell>
        </row>
        <row r="14313">
          <cell r="H14313" t="str">
            <v>NotSelf</v>
          </cell>
        </row>
        <row r="14314">
          <cell r="H14314" t="str">
            <v>NotSelf</v>
          </cell>
        </row>
        <row r="14315">
          <cell r="H14315" t="str">
            <v>NotSelf</v>
          </cell>
        </row>
        <row r="14316">
          <cell r="H14316" t="str">
            <v>NotSelf</v>
          </cell>
        </row>
        <row r="14317">
          <cell r="H14317" t="str">
            <v>NotSelf</v>
          </cell>
        </row>
        <row r="14318">
          <cell r="H14318" t="str">
            <v>NotSelf</v>
          </cell>
        </row>
        <row r="14319">
          <cell r="H14319" t="str">
            <v>NotSelf</v>
          </cell>
        </row>
        <row r="14320">
          <cell r="H14320" t="str">
            <v>NotSelf</v>
          </cell>
        </row>
        <row r="14321">
          <cell r="H14321" t="str">
            <v>NotSelf</v>
          </cell>
        </row>
        <row r="14322">
          <cell r="H14322" t="str">
            <v>NotSelf</v>
          </cell>
        </row>
        <row r="14323">
          <cell r="H14323" t="str">
            <v>NotSelf</v>
          </cell>
        </row>
        <row r="14324">
          <cell r="H14324" t="str">
            <v>NotSelf</v>
          </cell>
        </row>
        <row r="14325">
          <cell r="H14325" t="str">
            <v>NotSelf</v>
          </cell>
        </row>
        <row r="14326">
          <cell r="H14326" t="str">
            <v>NotSelf</v>
          </cell>
        </row>
        <row r="14327">
          <cell r="H14327" t="str">
            <v>NotSelf</v>
          </cell>
        </row>
        <row r="14328">
          <cell r="H14328" t="str">
            <v>NotSelf</v>
          </cell>
        </row>
        <row r="14329">
          <cell r="H14329" t="str">
            <v>NotSelf</v>
          </cell>
        </row>
        <row r="14330">
          <cell r="H14330" t="str">
            <v>NotSelf</v>
          </cell>
        </row>
        <row r="14331">
          <cell r="H14331" t="str">
            <v>NotSelf</v>
          </cell>
        </row>
        <row r="14332">
          <cell r="H14332" t="str">
            <v>NotSelf</v>
          </cell>
        </row>
        <row r="14333">
          <cell r="H14333" t="str">
            <v>NotSelf</v>
          </cell>
        </row>
        <row r="14334">
          <cell r="H14334" t="str">
            <v>NotSelf</v>
          </cell>
        </row>
        <row r="14335">
          <cell r="H14335" t="str">
            <v>NotSelf</v>
          </cell>
        </row>
        <row r="14336">
          <cell r="H14336" t="str">
            <v>NotSelf</v>
          </cell>
        </row>
        <row r="14337">
          <cell r="H14337" t="str">
            <v>NotSelf</v>
          </cell>
        </row>
        <row r="14338">
          <cell r="H14338" t="str">
            <v>NotSelf</v>
          </cell>
        </row>
        <row r="14339">
          <cell r="H14339" t="str">
            <v>NotSelf</v>
          </cell>
        </row>
        <row r="14340">
          <cell r="H14340" t="str">
            <v>NotSelf</v>
          </cell>
        </row>
        <row r="14341">
          <cell r="H14341" t="str">
            <v>NotSelf</v>
          </cell>
        </row>
        <row r="14342">
          <cell r="H14342" t="str">
            <v>NotSelf</v>
          </cell>
        </row>
        <row r="14343">
          <cell r="H14343" t="str">
            <v>NotSelf</v>
          </cell>
        </row>
        <row r="14344">
          <cell r="H14344" t="str">
            <v>NotSelf</v>
          </cell>
        </row>
        <row r="14345">
          <cell r="H14345" t="str">
            <v>NotSelf</v>
          </cell>
        </row>
        <row r="14346">
          <cell r="H14346" t="str">
            <v>NotSelf</v>
          </cell>
        </row>
        <row r="14347">
          <cell r="H14347" t="str">
            <v>NotSelf</v>
          </cell>
        </row>
        <row r="14348">
          <cell r="H14348" t="str">
            <v>NotSelf</v>
          </cell>
        </row>
        <row r="14349">
          <cell r="H14349" t="str">
            <v>NotSelf</v>
          </cell>
        </row>
        <row r="14350">
          <cell r="H14350" t="str">
            <v>NotSelf</v>
          </cell>
        </row>
        <row r="14351">
          <cell r="H14351" t="str">
            <v>NotSelf</v>
          </cell>
        </row>
        <row r="14352">
          <cell r="H14352" t="str">
            <v>NotSelf</v>
          </cell>
        </row>
        <row r="14353">
          <cell r="H14353" t="str">
            <v>NotSelf</v>
          </cell>
        </row>
        <row r="14354">
          <cell r="H14354" t="str">
            <v>NotSelf</v>
          </cell>
        </row>
        <row r="14355">
          <cell r="H14355" t="str">
            <v>NotSelf</v>
          </cell>
        </row>
        <row r="14356">
          <cell r="H14356" t="str">
            <v>NotSelf</v>
          </cell>
        </row>
        <row r="14357">
          <cell r="H14357" t="str">
            <v>NotSelf</v>
          </cell>
        </row>
        <row r="14358">
          <cell r="H14358" t="str">
            <v>NotSelf</v>
          </cell>
        </row>
        <row r="14359">
          <cell r="H14359" t="str">
            <v>NotSelf</v>
          </cell>
        </row>
        <row r="14360">
          <cell r="H14360" t="str">
            <v>NotSelf</v>
          </cell>
        </row>
        <row r="14361">
          <cell r="H14361" t="str">
            <v>NotSelf</v>
          </cell>
        </row>
        <row r="14362">
          <cell r="H14362" t="str">
            <v>NotSelf</v>
          </cell>
        </row>
        <row r="14363">
          <cell r="H14363" t="str">
            <v>NotSelf</v>
          </cell>
        </row>
        <row r="14364">
          <cell r="H14364" t="str">
            <v>NotSelf</v>
          </cell>
        </row>
        <row r="14365">
          <cell r="H14365" t="str">
            <v>NotSelf</v>
          </cell>
        </row>
        <row r="14366">
          <cell r="H14366" t="str">
            <v>NotSelf</v>
          </cell>
        </row>
        <row r="14367">
          <cell r="H14367" t="str">
            <v>NotSelf</v>
          </cell>
        </row>
        <row r="14368">
          <cell r="H14368" t="str">
            <v>NotSelf</v>
          </cell>
        </row>
        <row r="14369">
          <cell r="H14369" t="str">
            <v>NotSelf</v>
          </cell>
        </row>
        <row r="14370">
          <cell r="H14370" t="str">
            <v>NotSelf</v>
          </cell>
        </row>
        <row r="14371">
          <cell r="H14371" t="str">
            <v>NotSelf</v>
          </cell>
        </row>
        <row r="14372">
          <cell r="H14372" t="str">
            <v>NotSelf</v>
          </cell>
        </row>
        <row r="14373">
          <cell r="H14373" t="str">
            <v>NotSelf</v>
          </cell>
        </row>
        <row r="14374">
          <cell r="H14374" t="str">
            <v>NotSelf</v>
          </cell>
        </row>
        <row r="14375">
          <cell r="H14375" t="str">
            <v>NotSelf</v>
          </cell>
        </row>
        <row r="14376">
          <cell r="H14376" t="str">
            <v>NotSelf</v>
          </cell>
        </row>
        <row r="14377">
          <cell r="H14377" t="str">
            <v>NotSelf</v>
          </cell>
        </row>
        <row r="14378">
          <cell r="H14378" t="str">
            <v>NotSelf</v>
          </cell>
        </row>
        <row r="14379">
          <cell r="H14379" t="str">
            <v>NotSelf</v>
          </cell>
        </row>
        <row r="14380">
          <cell r="H14380" t="str">
            <v>NotSelf</v>
          </cell>
        </row>
        <row r="14381">
          <cell r="H14381" t="str">
            <v>NotSelf</v>
          </cell>
        </row>
        <row r="14382">
          <cell r="H14382" t="str">
            <v>NotSelf</v>
          </cell>
        </row>
        <row r="14383">
          <cell r="H14383" t="str">
            <v>NotSelf</v>
          </cell>
        </row>
        <row r="14384">
          <cell r="H14384" t="str">
            <v>NotSelf</v>
          </cell>
        </row>
        <row r="14385">
          <cell r="H14385" t="str">
            <v>NotSelf</v>
          </cell>
        </row>
        <row r="14386">
          <cell r="H14386" t="str">
            <v>NotSelf</v>
          </cell>
        </row>
        <row r="14387">
          <cell r="H14387" t="str">
            <v>NotSelf</v>
          </cell>
        </row>
        <row r="14388">
          <cell r="H14388" t="str">
            <v>NotSelf</v>
          </cell>
        </row>
        <row r="14389">
          <cell r="H14389" t="str">
            <v>NotSelf</v>
          </cell>
        </row>
        <row r="14390">
          <cell r="H14390" t="str">
            <v>NotSelf</v>
          </cell>
        </row>
        <row r="14391">
          <cell r="H14391" t="str">
            <v>NotSelf</v>
          </cell>
        </row>
        <row r="14392">
          <cell r="H14392" t="str">
            <v>NotSelf</v>
          </cell>
        </row>
        <row r="14393">
          <cell r="H14393" t="str">
            <v>NotSelf</v>
          </cell>
        </row>
        <row r="14394">
          <cell r="H14394" t="str">
            <v>NotSelf</v>
          </cell>
        </row>
        <row r="14395">
          <cell r="H14395" t="str">
            <v>NotSelf</v>
          </cell>
        </row>
        <row r="14396">
          <cell r="H14396" t="str">
            <v>NotSelf</v>
          </cell>
        </row>
        <row r="14397">
          <cell r="H14397" t="str">
            <v>NotSelf</v>
          </cell>
        </row>
        <row r="14398">
          <cell r="H14398" t="str">
            <v>NotSelf</v>
          </cell>
        </row>
        <row r="14399">
          <cell r="H14399" t="str">
            <v>NotSelf</v>
          </cell>
        </row>
        <row r="14400">
          <cell r="H14400" t="str">
            <v>NotSelf</v>
          </cell>
        </row>
        <row r="14401">
          <cell r="H14401" t="str">
            <v>NotSelf</v>
          </cell>
        </row>
        <row r="14402">
          <cell r="H14402" t="str">
            <v>NotSelf</v>
          </cell>
        </row>
        <row r="14403">
          <cell r="H14403" t="str">
            <v>NotSelf</v>
          </cell>
        </row>
        <row r="14404">
          <cell r="H14404" t="str">
            <v>NotSelf</v>
          </cell>
        </row>
        <row r="14405">
          <cell r="H14405" t="str">
            <v>NotSelf</v>
          </cell>
        </row>
        <row r="14406">
          <cell r="H14406" t="str">
            <v>NotSelf</v>
          </cell>
        </row>
        <row r="14407">
          <cell r="H14407" t="str">
            <v>NotSelf</v>
          </cell>
        </row>
        <row r="14408">
          <cell r="H14408" t="str">
            <v>NotSelf</v>
          </cell>
        </row>
        <row r="14409">
          <cell r="H14409" t="str">
            <v>NotSelf</v>
          </cell>
        </row>
        <row r="14410">
          <cell r="H14410" t="str">
            <v>NotSelf</v>
          </cell>
        </row>
        <row r="14411">
          <cell r="H14411" t="str">
            <v>NotSelf</v>
          </cell>
        </row>
        <row r="14412">
          <cell r="H14412" t="str">
            <v>NotSelf</v>
          </cell>
        </row>
        <row r="14413">
          <cell r="H14413" t="str">
            <v>NotSelf</v>
          </cell>
        </row>
        <row r="14414">
          <cell r="H14414" t="str">
            <v>NotSelf</v>
          </cell>
        </row>
        <row r="14415">
          <cell r="H14415" t="str">
            <v>NotSelf</v>
          </cell>
        </row>
        <row r="14416">
          <cell r="H14416" t="str">
            <v>NotSelf</v>
          </cell>
        </row>
        <row r="14417">
          <cell r="H14417" t="str">
            <v>NotSelf</v>
          </cell>
        </row>
        <row r="14418">
          <cell r="H14418" t="str">
            <v>NotSelf</v>
          </cell>
        </row>
        <row r="14419">
          <cell r="H14419" t="str">
            <v>NotSelf</v>
          </cell>
        </row>
        <row r="14420">
          <cell r="H14420" t="str">
            <v>NotSelf</v>
          </cell>
        </row>
        <row r="14421">
          <cell r="H14421" t="str">
            <v>NotSelf</v>
          </cell>
        </row>
        <row r="14422">
          <cell r="H14422" t="str">
            <v>NotSelf</v>
          </cell>
        </row>
        <row r="14423">
          <cell r="H14423" t="str">
            <v>NotSelf</v>
          </cell>
        </row>
        <row r="14424">
          <cell r="H14424" t="str">
            <v>NotSelf</v>
          </cell>
        </row>
        <row r="14425">
          <cell r="H14425" t="str">
            <v>NotSelf</v>
          </cell>
        </row>
        <row r="14426">
          <cell r="H14426" t="str">
            <v>NotSelf</v>
          </cell>
        </row>
        <row r="14427">
          <cell r="H14427" t="str">
            <v>NotSelf</v>
          </cell>
        </row>
        <row r="14428">
          <cell r="H14428" t="str">
            <v>NotSelf</v>
          </cell>
        </row>
        <row r="14429">
          <cell r="H14429" t="str">
            <v>NotSelf</v>
          </cell>
        </row>
        <row r="14430">
          <cell r="H14430" t="str">
            <v>NotSelf</v>
          </cell>
        </row>
        <row r="14431">
          <cell r="H14431" t="str">
            <v>NotSelf</v>
          </cell>
        </row>
        <row r="14432">
          <cell r="H14432" t="str">
            <v>NotSelf</v>
          </cell>
        </row>
        <row r="14433">
          <cell r="H14433" t="str">
            <v>NotSelf</v>
          </cell>
        </row>
        <row r="14434">
          <cell r="H14434" t="str">
            <v>NotSelf</v>
          </cell>
        </row>
        <row r="14435">
          <cell r="H14435" t="str">
            <v>NotSelf</v>
          </cell>
        </row>
        <row r="14436">
          <cell r="H14436" t="str">
            <v>NotSelf</v>
          </cell>
        </row>
        <row r="14437">
          <cell r="H14437" t="str">
            <v>NotSelf</v>
          </cell>
        </row>
        <row r="14438">
          <cell r="H14438" t="str">
            <v>NotSelf</v>
          </cell>
        </row>
        <row r="14439">
          <cell r="H14439" t="str">
            <v>NotSelf</v>
          </cell>
        </row>
        <row r="14440">
          <cell r="H14440" t="str">
            <v>NotSelf</v>
          </cell>
        </row>
        <row r="14441">
          <cell r="H14441" t="str">
            <v>NotSelf</v>
          </cell>
        </row>
        <row r="14442">
          <cell r="H14442" t="str">
            <v>NotSelf</v>
          </cell>
        </row>
        <row r="14443">
          <cell r="H14443" t="str">
            <v>NotSelf</v>
          </cell>
        </row>
        <row r="14444">
          <cell r="H14444" t="str">
            <v>NotSelf</v>
          </cell>
        </row>
        <row r="14445">
          <cell r="H14445" t="str">
            <v>NotSelf</v>
          </cell>
        </row>
        <row r="14446">
          <cell r="H14446" t="str">
            <v>NotSelf</v>
          </cell>
        </row>
        <row r="14447">
          <cell r="H14447" t="str">
            <v>NotSelf</v>
          </cell>
        </row>
        <row r="14448">
          <cell r="H14448" t="str">
            <v>NotSelf</v>
          </cell>
        </row>
        <row r="14449">
          <cell r="H14449" t="str">
            <v>NotSelf</v>
          </cell>
        </row>
        <row r="14450">
          <cell r="H14450" t="str">
            <v>NotSelf</v>
          </cell>
        </row>
        <row r="14451">
          <cell r="H14451" t="str">
            <v>NotSelf</v>
          </cell>
        </row>
        <row r="14452">
          <cell r="H14452" t="str">
            <v>NotSelf</v>
          </cell>
        </row>
        <row r="14453">
          <cell r="H14453" t="str">
            <v>NotSelf</v>
          </cell>
        </row>
        <row r="14454">
          <cell r="H14454" t="str">
            <v>NotSelf</v>
          </cell>
        </row>
        <row r="14455">
          <cell r="H14455" t="str">
            <v>NotSelf</v>
          </cell>
        </row>
        <row r="14456">
          <cell r="H14456" t="str">
            <v>NotSelf</v>
          </cell>
        </row>
        <row r="14457">
          <cell r="H14457" t="str">
            <v>NotSelf</v>
          </cell>
        </row>
        <row r="14458">
          <cell r="H14458" t="str">
            <v>NotSelf</v>
          </cell>
        </row>
        <row r="14459">
          <cell r="H14459" t="str">
            <v>NotSelf</v>
          </cell>
        </row>
        <row r="14460">
          <cell r="H14460" t="str">
            <v>NotSelf</v>
          </cell>
        </row>
        <row r="14461">
          <cell r="H14461" t="str">
            <v>NotSelf</v>
          </cell>
        </row>
        <row r="14462">
          <cell r="H14462" t="str">
            <v>NotSelf</v>
          </cell>
        </row>
        <row r="14463">
          <cell r="H14463" t="str">
            <v>NotSelf</v>
          </cell>
        </row>
        <row r="14464">
          <cell r="H14464" t="str">
            <v>NotSelf</v>
          </cell>
        </row>
        <row r="14465">
          <cell r="H14465" t="str">
            <v>NotSelf</v>
          </cell>
        </row>
        <row r="14466">
          <cell r="H14466" t="str">
            <v>NotSelf</v>
          </cell>
        </row>
        <row r="14467">
          <cell r="H14467" t="str">
            <v>NotSelf</v>
          </cell>
        </row>
        <row r="14468">
          <cell r="H14468" t="str">
            <v>NotSelf</v>
          </cell>
        </row>
        <row r="14469">
          <cell r="H14469" t="str">
            <v>NotSelf</v>
          </cell>
        </row>
        <row r="14470">
          <cell r="H14470" t="str">
            <v>NotSelf</v>
          </cell>
        </row>
        <row r="14471">
          <cell r="H14471" t="str">
            <v>NotSelf</v>
          </cell>
        </row>
        <row r="14472">
          <cell r="H14472" t="str">
            <v>NotSelf</v>
          </cell>
        </row>
        <row r="14473">
          <cell r="H14473" t="str">
            <v>NotSelf</v>
          </cell>
        </row>
        <row r="14474">
          <cell r="H14474" t="str">
            <v>NotSelf</v>
          </cell>
        </row>
        <row r="14475">
          <cell r="H14475" t="str">
            <v>NotSelf</v>
          </cell>
        </row>
        <row r="14476">
          <cell r="H14476" t="str">
            <v>NotSelf</v>
          </cell>
        </row>
        <row r="14477">
          <cell r="H14477" t="str">
            <v>NotSelf</v>
          </cell>
        </row>
        <row r="14478">
          <cell r="H14478" t="str">
            <v>NotSelf</v>
          </cell>
        </row>
        <row r="14479">
          <cell r="H14479" t="str">
            <v>NotSelf</v>
          </cell>
        </row>
        <row r="14480">
          <cell r="H14480" t="str">
            <v>NotSelf</v>
          </cell>
        </row>
        <row r="14481">
          <cell r="H14481" t="str">
            <v>NotSelf</v>
          </cell>
        </row>
        <row r="14482">
          <cell r="H14482" t="str">
            <v>NotSelf</v>
          </cell>
        </row>
        <row r="14483">
          <cell r="H14483" t="str">
            <v>NotSelf</v>
          </cell>
        </row>
        <row r="14484">
          <cell r="H14484" t="str">
            <v>NotSelf</v>
          </cell>
        </row>
        <row r="14485">
          <cell r="H14485" t="str">
            <v>NotSelf</v>
          </cell>
        </row>
        <row r="14486">
          <cell r="H14486" t="str">
            <v>NotSelf</v>
          </cell>
        </row>
        <row r="14487">
          <cell r="H14487" t="str">
            <v>NotSelf</v>
          </cell>
        </row>
        <row r="14488">
          <cell r="H14488" t="str">
            <v>NotSelf</v>
          </cell>
        </row>
        <row r="14489">
          <cell r="H14489" t="str">
            <v>NotSelf</v>
          </cell>
        </row>
        <row r="14490">
          <cell r="H14490" t="str">
            <v>NotSelf</v>
          </cell>
        </row>
        <row r="14491">
          <cell r="H14491" t="str">
            <v>Self</v>
          </cell>
        </row>
        <row r="14492">
          <cell r="H14492" t="str">
            <v>Self</v>
          </cell>
        </row>
        <row r="14493">
          <cell r="H14493" t="str">
            <v>Self</v>
          </cell>
        </row>
        <row r="14494">
          <cell r="H14494" t="str">
            <v>Self</v>
          </cell>
        </row>
        <row r="14495">
          <cell r="H14495" t="str">
            <v>Self</v>
          </cell>
        </row>
        <row r="14496">
          <cell r="H14496" t="str">
            <v>Self</v>
          </cell>
        </row>
        <row r="14497">
          <cell r="H14497" t="str">
            <v>Self</v>
          </cell>
        </row>
        <row r="14498">
          <cell r="H14498" t="str">
            <v>Self</v>
          </cell>
        </row>
        <row r="14499">
          <cell r="H14499" t="str">
            <v>Self</v>
          </cell>
        </row>
        <row r="14500">
          <cell r="H14500" t="str">
            <v>Self</v>
          </cell>
        </row>
        <row r="14501">
          <cell r="H14501" t="str">
            <v>Self</v>
          </cell>
        </row>
        <row r="14502">
          <cell r="H14502" t="str">
            <v>Self</v>
          </cell>
        </row>
        <row r="14503">
          <cell r="H14503" t="str">
            <v>Self</v>
          </cell>
        </row>
        <row r="14504">
          <cell r="H14504" t="str">
            <v>Self</v>
          </cell>
        </row>
        <row r="14505">
          <cell r="H14505" t="str">
            <v>Self</v>
          </cell>
        </row>
        <row r="14506">
          <cell r="H14506" t="str">
            <v>Self</v>
          </cell>
        </row>
        <row r="14507">
          <cell r="H14507" t="str">
            <v>Self</v>
          </cell>
        </row>
        <row r="14508">
          <cell r="H14508" t="str">
            <v>Self</v>
          </cell>
        </row>
        <row r="14509">
          <cell r="H14509" t="str">
            <v>Self</v>
          </cell>
        </row>
        <row r="14510">
          <cell r="H14510" t="str">
            <v>NotSelf</v>
          </cell>
        </row>
        <row r="14511">
          <cell r="H14511" t="str">
            <v>NotSelf</v>
          </cell>
        </row>
        <row r="14512">
          <cell r="H14512" t="str">
            <v>NotSelf</v>
          </cell>
        </row>
        <row r="14513">
          <cell r="H14513" t="str">
            <v>NotSelf</v>
          </cell>
        </row>
        <row r="14514">
          <cell r="H14514" t="str">
            <v>NotSelf</v>
          </cell>
        </row>
        <row r="14515">
          <cell r="H14515" t="str">
            <v>NotSelf</v>
          </cell>
        </row>
        <row r="14516">
          <cell r="H14516" t="str">
            <v>NotSelf</v>
          </cell>
        </row>
        <row r="14517">
          <cell r="H14517" t="str">
            <v>NotSelf</v>
          </cell>
        </row>
        <row r="14518">
          <cell r="H14518" t="str">
            <v>NotSelf</v>
          </cell>
        </row>
        <row r="14519">
          <cell r="H14519" t="str">
            <v>NotSelf</v>
          </cell>
        </row>
        <row r="14520">
          <cell r="H14520" t="str">
            <v>NotSelf</v>
          </cell>
        </row>
        <row r="14521">
          <cell r="H14521" t="str">
            <v>NotSelf</v>
          </cell>
        </row>
        <row r="14522">
          <cell r="H14522" t="str">
            <v>NotSelf</v>
          </cell>
        </row>
        <row r="14523">
          <cell r="H14523" t="str">
            <v>NotSelf</v>
          </cell>
        </row>
        <row r="14524">
          <cell r="H14524" t="str">
            <v>NotSelf</v>
          </cell>
        </row>
        <row r="14525">
          <cell r="H14525" t="str">
            <v>NotSelf</v>
          </cell>
        </row>
        <row r="14526">
          <cell r="H14526" t="str">
            <v>NotSelf</v>
          </cell>
        </row>
        <row r="14527">
          <cell r="H14527" t="str">
            <v>NotSelf</v>
          </cell>
        </row>
        <row r="14528">
          <cell r="H14528" t="str">
            <v>NotSelf</v>
          </cell>
        </row>
        <row r="14529">
          <cell r="H14529" t="str">
            <v>NotSelf</v>
          </cell>
        </row>
        <row r="14530">
          <cell r="H14530" t="str">
            <v>NotSelf</v>
          </cell>
        </row>
        <row r="14531">
          <cell r="H14531" t="str">
            <v>NotSelf</v>
          </cell>
        </row>
        <row r="14532">
          <cell r="H14532" t="str">
            <v>NotSelf</v>
          </cell>
        </row>
        <row r="14533">
          <cell r="H14533" t="str">
            <v>NotSelf</v>
          </cell>
        </row>
        <row r="14534">
          <cell r="H14534" t="str">
            <v>NotSelf</v>
          </cell>
        </row>
        <row r="14535">
          <cell r="H14535" t="str">
            <v>NotSelf</v>
          </cell>
        </row>
        <row r="14536">
          <cell r="H14536" t="str">
            <v>NotSelf</v>
          </cell>
        </row>
        <row r="14537">
          <cell r="H14537" t="str">
            <v>NotSelf</v>
          </cell>
        </row>
        <row r="14538">
          <cell r="H14538" t="str">
            <v>NotSelf</v>
          </cell>
        </row>
        <row r="14539">
          <cell r="H14539" t="str">
            <v>NotSelf</v>
          </cell>
        </row>
        <row r="14540">
          <cell r="H14540" t="str">
            <v>NotSelf</v>
          </cell>
        </row>
        <row r="14541">
          <cell r="H14541" t="str">
            <v>NotSelf</v>
          </cell>
        </row>
        <row r="14542">
          <cell r="H14542" t="str">
            <v>NotSelf</v>
          </cell>
        </row>
        <row r="14543">
          <cell r="H14543" t="str">
            <v>NotSelf</v>
          </cell>
        </row>
        <row r="14544">
          <cell r="H14544" t="str">
            <v>NotSelf</v>
          </cell>
        </row>
        <row r="14545">
          <cell r="H14545" t="str">
            <v>NotSelf</v>
          </cell>
        </row>
        <row r="14546">
          <cell r="H14546" t="str">
            <v>NotSelf</v>
          </cell>
        </row>
        <row r="14547">
          <cell r="H14547" t="str">
            <v>NotSelf</v>
          </cell>
        </row>
        <row r="14548">
          <cell r="H14548" t="str">
            <v>NotSelf</v>
          </cell>
        </row>
        <row r="14549">
          <cell r="H14549" t="str">
            <v>NotSelf</v>
          </cell>
        </row>
        <row r="14550">
          <cell r="H14550" t="str">
            <v>NotSelf</v>
          </cell>
        </row>
        <row r="14551">
          <cell r="H14551" t="str">
            <v>NotSelf</v>
          </cell>
        </row>
        <row r="14552">
          <cell r="H14552" t="str">
            <v>NotSelf</v>
          </cell>
        </row>
        <row r="14553">
          <cell r="H14553" t="str">
            <v>NotSelf</v>
          </cell>
        </row>
        <row r="14554">
          <cell r="H14554" t="str">
            <v>NotSelf</v>
          </cell>
        </row>
        <row r="14555">
          <cell r="H14555" t="str">
            <v>NotSelf</v>
          </cell>
        </row>
        <row r="14556">
          <cell r="H14556" t="str">
            <v>NotSelf</v>
          </cell>
        </row>
        <row r="14557">
          <cell r="H14557" t="str">
            <v>NotSelf</v>
          </cell>
        </row>
        <row r="14558">
          <cell r="H14558" t="str">
            <v>NotSelf</v>
          </cell>
        </row>
        <row r="14559">
          <cell r="H14559" t="str">
            <v>NotSelf</v>
          </cell>
        </row>
        <row r="14560">
          <cell r="H14560" t="str">
            <v>NotSelf</v>
          </cell>
        </row>
        <row r="14561">
          <cell r="H14561" t="str">
            <v>NotSelf</v>
          </cell>
        </row>
        <row r="14562">
          <cell r="H14562" t="str">
            <v>NotSelf</v>
          </cell>
        </row>
        <row r="14563">
          <cell r="H14563" t="str">
            <v>NotSelf</v>
          </cell>
        </row>
        <row r="14564">
          <cell r="H14564" t="str">
            <v>NotSelf</v>
          </cell>
        </row>
        <row r="14565">
          <cell r="H14565" t="str">
            <v>NotSelf</v>
          </cell>
        </row>
        <row r="14566">
          <cell r="H14566" t="str">
            <v>NotSelf</v>
          </cell>
        </row>
        <row r="14567">
          <cell r="H14567" t="str">
            <v>NotSelf</v>
          </cell>
        </row>
        <row r="14568">
          <cell r="H14568" t="str">
            <v>NotSelf</v>
          </cell>
        </row>
        <row r="14569">
          <cell r="H14569" t="str">
            <v>NotSelf</v>
          </cell>
        </row>
        <row r="14570">
          <cell r="H14570" t="str">
            <v>NotSelf</v>
          </cell>
        </row>
        <row r="14571">
          <cell r="H14571" t="str">
            <v>NotSelf</v>
          </cell>
        </row>
        <row r="14572">
          <cell r="H14572" t="str">
            <v>NotSelf</v>
          </cell>
        </row>
        <row r="14573">
          <cell r="H14573" t="str">
            <v>NotSelf</v>
          </cell>
        </row>
        <row r="14574">
          <cell r="H14574" t="str">
            <v>NotSelf</v>
          </cell>
        </row>
        <row r="14575">
          <cell r="H14575" t="str">
            <v>NotSelf</v>
          </cell>
        </row>
        <row r="14576">
          <cell r="H14576" t="str">
            <v>NotSelf</v>
          </cell>
        </row>
        <row r="14577">
          <cell r="H14577" t="str">
            <v>NotSelf</v>
          </cell>
        </row>
        <row r="14578">
          <cell r="H14578" t="str">
            <v>NotSelf</v>
          </cell>
        </row>
        <row r="14579">
          <cell r="H14579" t="str">
            <v>NotSelf</v>
          </cell>
        </row>
        <row r="14580">
          <cell r="H14580" t="str">
            <v>NotSelf</v>
          </cell>
        </row>
        <row r="14581">
          <cell r="H14581" t="str">
            <v>NotSelf</v>
          </cell>
        </row>
        <row r="14582">
          <cell r="H14582" t="str">
            <v>NotSelf</v>
          </cell>
        </row>
        <row r="14583">
          <cell r="H14583" t="str">
            <v>NotSelf</v>
          </cell>
        </row>
        <row r="14584">
          <cell r="H14584" t="str">
            <v>NotSelf</v>
          </cell>
        </row>
        <row r="14585">
          <cell r="H14585" t="str">
            <v>NotSelf</v>
          </cell>
        </row>
        <row r="14586">
          <cell r="H14586" t="str">
            <v>NotSelf</v>
          </cell>
        </row>
        <row r="14587">
          <cell r="H14587" t="str">
            <v>NotSelf</v>
          </cell>
        </row>
        <row r="14588">
          <cell r="H14588" t="str">
            <v>NotSelf</v>
          </cell>
        </row>
        <row r="14589">
          <cell r="H14589" t="str">
            <v>NotSelf</v>
          </cell>
        </row>
        <row r="14590">
          <cell r="H14590" t="str">
            <v>NotSelf</v>
          </cell>
        </row>
        <row r="14591">
          <cell r="H14591" t="str">
            <v>NotSelf</v>
          </cell>
        </row>
        <row r="14592">
          <cell r="H14592" t="str">
            <v>NotSelf</v>
          </cell>
        </row>
        <row r="14593">
          <cell r="H14593" t="str">
            <v>NotSelf</v>
          </cell>
        </row>
        <row r="14594">
          <cell r="H14594" t="str">
            <v>NotSelf</v>
          </cell>
        </row>
        <row r="14595">
          <cell r="H14595" t="str">
            <v>NotSelf</v>
          </cell>
        </row>
        <row r="14596">
          <cell r="H14596" t="str">
            <v>NotSelf</v>
          </cell>
        </row>
        <row r="14597">
          <cell r="H14597" t="str">
            <v>NotSelf</v>
          </cell>
        </row>
        <row r="14598">
          <cell r="H14598" t="str">
            <v>NotSelf</v>
          </cell>
        </row>
        <row r="14599">
          <cell r="H14599" t="str">
            <v>NotSelf</v>
          </cell>
        </row>
        <row r="14600">
          <cell r="H14600" t="str">
            <v>NotSelf</v>
          </cell>
        </row>
        <row r="14601">
          <cell r="H14601" t="str">
            <v>NotSelf</v>
          </cell>
        </row>
        <row r="14602">
          <cell r="H14602" t="str">
            <v>NotSelf</v>
          </cell>
        </row>
        <row r="14603">
          <cell r="H14603" t="str">
            <v>NotSelf</v>
          </cell>
        </row>
        <row r="14604">
          <cell r="H14604" t="str">
            <v>NotSelf</v>
          </cell>
        </row>
        <row r="14605">
          <cell r="H14605" t="str">
            <v>NotSelf</v>
          </cell>
        </row>
        <row r="14606">
          <cell r="H14606" t="str">
            <v>NotSelf</v>
          </cell>
        </row>
        <row r="14607">
          <cell r="H14607" t="str">
            <v>NotSelf</v>
          </cell>
        </row>
        <row r="14608">
          <cell r="H14608" t="str">
            <v>NotSelf</v>
          </cell>
        </row>
        <row r="14609">
          <cell r="H14609" t="str">
            <v>NotSelf</v>
          </cell>
        </row>
        <row r="14610">
          <cell r="H14610" t="str">
            <v>NotSelf</v>
          </cell>
        </row>
        <row r="14611">
          <cell r="H14611" t="str">
            <v>NotSelf</v>
          </cell>
        </row>
        <row r="14612">
          <cell r="H14612" t="str">
            <v>NotSelf</v>
          </cell>
        </row>
        <row r="14613">
          <cell r="H14613" t="str">
            <v>NotSelf</v>
          </cell>
        </row>
        <row r="14614">
          <cell r="H14614" t="str">
            <v>NotSelf</v>
          </cell>
        </row>
        <row r="14615">
          <cell r="H14615" t="str">
            <v>NotSelf</v>
          </cell>
        </row>
        <row r="14616">
          <cell r="H14616" t="str">
            <v>NotSelf</v>
          </cell>
        </row>
        <row r="14617">
          <cell r="H14617" t="str">
            <v>NotSelf</v>
          </cell>
        </row>
        <row r="14618">
          <cell r="H14618" t="str">
            <v>NotSelf</v>
          </cell>
        </row>
        <row r="14619">
          <cell r="H14619" t="str">
            <v>NotSelf</v>
          </cell>
        </row>
        <row r="14620">
          <cell r="H14620" t="str">
            <v>NotSelf</v>
          </cell>
        </row>
        <row r="14621">
          <cell r="H14621" t="str">
            <v>NotSelf</v>
          </cell>
        </row>
        <row r="14622">
          <cell r="H14622" t="str">
            <v>NotSelf</v>
          </cell>
        </row>
        <row r="14623">
          <cell r="H14623" t="str">
            <v>NotSelf</v>
          </cell>
        </row>
        <row r="14624">
          <cell r="H14624" t="str">
            <v>NotSelf</v>
          </cell>
        </row>
        <row r="14625">
          <cell r="H14625" t="str">
            <v>NotSelf</v>
          </cell>
        </row>
        <row r="14626">
          <cell r="H14626" t="str">
            <v>NotSelf</v>
          </cell>
        </row>
        <row r="14627">
          <cell r="H14627" t="str">
            <v>NotSelf</v>
          </cell>
        </row>
        <row r="14628">
          <cell r="H14628" t="str">
            <v>NotSelf</v>
          </cell>
        </row>
        <row r="14629">
          <cell r="H14629" t="str">
            <v>NotSelf</v>
          </cell>
        </row>
        <row r="14630">
          <cell r="H14630" t="str">
            <v>NotSelf</v>
          </cell>
        </row>
        <row r="14631">
          <cell r="H14631" t="str">
            <v>NotSelf</v>
          </cell>
        </row>
        <row r="14632">
          <cell r="H14632" t="str">
            <v>NotSelf</v>
          </cell>
        </row>
        <row r="14633">
          <cell r="H14633" t="str">
            <v>NotSelf</v>
          </cell>
        </row>
        <row r="14634">
          <cell r="H14634" t="str">
            <v>NotSelf</v>
          </cell>
        </row>
        <row r="14635">
          <cell r="H14635" t="str">
            <v>NotSelf</v>
          </cell>
        </row>
        <row r="14636">
          <cell r="H14636" t="str">
            <v>NotSelf</v>
          </cell>
        </row>
        <row r="14637">
          <cell r="H14637" t="str">
            <v>NotSelf</v>
          </cell>
        </row>
        <row r="14638">
          <cell r="H14638" t="str">
            <v>NotSelf</v>
          </cell>
        </row>
        <row r="14639">
          <cell r="H14639" t="str">
            <v>NotSelf</v>
          </cell>
        </row>
        <row r="14640">
          <cell r="H14640" t="str">
            <v>NotSelf</v>
          </cell>
        </row>
        <row r="14641">
          <cell r="H14641" t="str">
            <v>NotSelf</v>
          </cell>
        </row>
        <row r="14642">
          <cell r="H14642" t="str">
            <v>NotSelf</v>
          </cell>
        </row>
        <row r="14643">
          <cell r="H14643" t="str">
            <v>NotSelf</v>
          </cell>
        </row>
        <row r="14644">
          <cell r="H14644" t="str">
            <v>NotSelf</v>
          </cell>
        </row>
        <row r="14645">
          <cell r="H14645" t="str">
            <v>NotSelf</v>
          </cell>
        </row>
        <row r="14646">
          <cell r="H14646" t="str">
            <v>NotSelf</v>
          </cell>
        </row>
        <row r="14647">
          <cell r="H14647" t="str">
            <v>NotSelf</v>
          </cell>
        </row>
        <row r="14648">
          <cell r="H14648" t="str">
            <v>NotSelf</v>
          </cell>
        </row>
        <row r="14649">
          <cell r="H14649" t="str">
            <v>NotSelf</v>
          </cell>
        </row>
        <row r="14650">
          <cell r="H14650" t="str">
            <v>NotSelf</v>
          </cell>
        </row>
        <row r="14651">
          <cell r="H14651" t="str">
            <v>NotSelf</v>
          </cell>
        </row>
        <row r="14652">
          <cell r="H14652" t="str">
            <v>NotSelf</v>
          </cell>
        </row>
        <row r="14653">
          <cell r="H14653" t="str">
            <v>NotSelf</v>
          </cell>
        </row>
        <row r="14654">
          <cell r="H14654" t="str">
            <v>NotSelf</v>
          </cell>
        </row>
        <row r="14655">
          <cell r="H14655" t="str">
            <v>NotSelf</v>
          </cell>
        </row>
        <row r="14656">
          <cell r="H14656" t="str">
            <v>NotSelf</v>
          </cell>
        </row>
        <row r="14657">
          <cell r="H14657" t="str">
            <v>NotSelf</v>
          </cell>
        </row>
        <row r="14658">
          <cell r="H14658" t="str">
            <v>NotSelf</v>
          </cell>
        </row>
        <row r="14659">
          <cell r="H14659" t="str">
            <v>NotSelf</v>
          </cell>
        </row>
        <row r="14660">
          <cell r="H14660" t="str">
            <v>NotSelf</v>
          </cell>
        </row>
        <row r="14661">
          <cell r="H14661" t="str">
            <v>NotSelf</v>
          </cell>
        </row>
        <row r="14662">
          <cell r="H14662" t="str">
            <v>NotSelf</v>
          </cell>
        </row>
        <row r="14663">
          <cell r="H14663" t="str">
            <v>NotSelf</v>
          </cell>
        </row>
        <row r="14664">
          <cell r="H14664" t="str">
            <v>NotSelf</v>
          </cell>
        </row>
        <row r="14665">
          <cell r="H14665" t="str">
            <v>NotSelf</v>
          </cell>
        </row>
        <row r="14666">
          <cell r="H14666" t="str">
            <v>NotSelf</v>
          </cell>
        </row>
        <row r="14667">
          <cell r="H14667" t="str">
            <v>NotSelf</v>
          </cell>
        </row>
        <row r="14668">
          <cell r="H14668" t="str">
            <v>NotSelf</v>
          </cell>
        </row>
        <row r="14669">
          <cell r="H14669" t="str">
            <v>NotSelf</v>
          </cell>
        </row>
        <row r="14670">
          <cell r="H14670" t="str">
            <v>NotSelf</v>
          </cell>
        </row>
        <row r="14671">
          <cell r="H14671" t="str">
            <v>NotSelf</v>
          </cell>
        </row>
        <row r="14672">
          <cell r="H14672" t="str">
            <v>NotSelf</v>
          </cell>
        </row>
        <row r="14673">
          <cell r="H14673" t="str">
            <v>NotSelf</v>
          </cell>
        </row>
        <row r="14674">
          <cell r="H14674" t="str">
            <v>NotSelf</v>
          </cell>
        </row>
        <row r="14675">
          <cell r="H14675" t="str">
            <v>NotSelf</v>
          </cell>
        </row>
        <row r="14676">
          <cell r="H14676" t="str">
            <v>NotSelf</v>
          </cell>
        </row>
        <row r="14677">
          <cell r="H14677" t="str">
            <v>NotSelf</v>
          </cell>
        </row>
        <row r="14678">
          <cell r="H14678" t="str">
            <v>NotSelf</v>
          </cell>
        </row>
        <row r="14679">
          <cell r="H14679" t="str">
            <v>NotSelf</v>
          </cell>
        </row>
        <row r="14680">
          <cell r="H14680" t="str">
            <v>NotSelf</v>
          </cell>
        </row>
        <row r="14681">
          <cell r="H14681" t="str">
            <v>NotSelf</v>
          </cell>
        </row>
        <row r="14682">
          <cell r="H14682" t="str">
            <v>NotSelf</v>
          </cell>
        </row>
        <row r="14683">
          <cell r="H14683" t="str">
            <v>NotSelf</v>
          </cell>
        </row>
        <row r="14684">
          <cell r="H14684" t="str">
            <v>NotSelf</v>
          </cell>
        </row>
        <row r="14685">
          <cell r="H14685" t="str">
            <v>NotSelf</v>
          </cell>
        </row>
        <row r="14686">
          <cell r="H14686" t="str">
            <v>NotSelf</v>
          </cell>
        </row>
        <row r="14687">
          <cell r="H14687" t="str">
            <v>NotSelf</v>
          </cell>
        </row>
        <row r="14688">
          <cell r="H14688" t="str">
            <v>NotSelf</v>
          </cell>
        </row>
        <row r="14689">
          <cell r="H14689" t="str">
            <v>NotSelf</v>
          </cell>
        </row>
        <row r="14690">
          <cell r="H14690" t="str">
            <v>NotSelf</v>
          </cell>
        </row>
        <row r="14691">
          <cell r="H14691" t="str">
            <v>NotSelf</v>
          </cell>
        </row>
        <row r="14692">
          <cell r="H14692" t="str">
            <v>NotSelf</v>
          </cell>
        </row>
        <row r="14693">
          <cell r="H14693" t="str">
            <v>NotSelf</v>
          </cell>
        </row>
        <row r="14694">
          <cell r="H14694" t="str">
            <v>NotSelf</v>
          </cell>
        </row>
        <row r="14695">
          <cell r="H14695" t="str">
            <v>NotSelf</v>
          </cell>
        </row>
        <row r="14696">
          <cell r="H14696" t="str">
            <v>NotSelf</v>
          </cell>
        </row>
        <row r="14697">
          <cell r="H14697" t="str">
            <v>NotSelf</v>
          </cell>
        </row>
        <row r="14698">
          <cell r="H14698" t="str">
            <v>NotSelf</v>
          </cell>
        </row>
        <row r="14699">
          <cell r="H14699" t="str">
            <v>NotSelf</v>
          </cell>
        </row>
        <row r="14700">
          <cell r="H14700" t="str">
            <v>NotSelf</v>
          </cell>
        </row>
        <row r="14701">
          <cell r="H14701" t="str">
            <v>NotSelf</v>
          </cell>
        </row>
        <row r="14702">
          <cell r="H14702" t="str">
            <v>NotSelf</v>
          </cell>
        </row>
        <row r="14703">
          <cell r="H14703" t="str">
            <v>NotSelf</v>
          </cell>
        </row>
        <row r="14704">
          <cell r="H14704" t="str">
            <v>NotSelf</v>
          </cell>
        </row>
        <row r="14705">
          <cell r="H14705" t="str">
            <v>NotSelf</v>
          </cell>
        </row>
        <row r="14706">
          <cell r="H14706" t="str">
            <v>NotSelf</v>
          </cell>
        </row>
        <row r="14707">
          <cell r="H14707" t="str">
            <v>NotSelf</v>
          </cell>
        </row>
        <row r="14708">
          <cell r="H14708" t="str">
            <v>NotSelf</v>
          </cell>
        </row>
        <row r="14709">
          <cell r="H14709" t="str">
            <v>NotSelf</v>
          </cell>
        </row>
        <row r="14710">
          <cell r="H14710" t="str">
            <v>NotSelf</v>
          </cell>
        </row>
        <row r="14711">
          <cell r="H14711" t="str">
            <v>NotSelf</v>
          </cell>
        </row>
        <row r="14712">
          <cell r="H14712" t="str">
            <v>NotSelf</v>
          </cell>
        </row>
        <row r="14713">
          <cell r="H14713" t="str">
            <v>NotSelf</v>
          </cell>
        </row>
        <row r="14714">
          <cell r="H14714" t="str">
            <v>NotSelf</v>
          </cell>
        </row>
        <row r="14715">
          <cell r="H14715" t="str">
            <v>NotSelf</v>
          </cell>
        </row>
        <row r="14716">
          <cell r="H14716" t="str">
            <v>NotSelf</v>
          </cell>
        </row>
        <row r="14717">
          <cell r="H14717" t="str">
            <v>NotSelf</v>
          </cell>
        </row>
        <row r="14718">
          <cell r="H14718" t="str">
            <v>NotSelf</v>
          </cell>
        </row>
        <row r="14719">
          <cell r="H14719" t="str">
            <v>NotSelf</v>
          </cell>
        </row>
        <row r="14720">
          <cell r="H14720" t="str">
            <v>NotSelf</v>
          </cell>
        </row>
        <row r="14721">
          <cell r="H14721" t="str">
            <v>NotSelf</v>
          </cell>
        </row>
        <row r="14722">
          <cell r="H14722" t="str">
            <v>NotSelf</v>
          </cell>
        </row>
        <row r="14723">
          <cell r="H14723" t="str">
            <v>NotSelf</v>
          </cell>
        </row>
        <row r="14724">
          <cell r="H14724" t="str">
            <v>NotSelf</v>
          </cell>
        </row>
        <row r="14725">
          <cell r="H14725" t="str">
            <v>NotSelf</v>
          </cell>
        </row>
        <row r="14726">
          <cell r="H14726" t="str">
            <v>NotSelf</v>
          </cell>
        </row>
        <row r="14727">
          <cell r="H14727" t="str">
            <v>NotSelf</v>
          </cell>
        </row>
        <row r="14728">
          <cell r="H14728" t="str">
            <v>NotSelf</v>
          </cell>
        </row>
        <row r="14729">
          <cell r="H14729" t="str">
            <v>NotSelf</v>
          </cell>
        </row>
        <row r="14730">
          <cell r="H14730" t="str">
            <v>NotSelf</v>
          </cell>
        </row>
        <row r="14731">
          <cell r="H14731" t="str">
            <v>NotSelf</v>
          </cell>
        </row>
        <row r="14732">
          <cell r="H14732" t="str">
            <v>NotSelf</v>
          </cell>
        </row>
        <row r="14733">
          <cell r="H14733" t="str">
            <v>NotSelf</v>
          </cell>
        </row>
        <row r="14734">
          <cell r="H14734" t="str">
            <v>NotSelf</v>
          </cell>
        </row>
        <row r="14735">
          <cell r="H14735" t="str">
            <v>NotSelf</v>
          </cell>
        </row>
        <row r="14736">
          <cell r="H14736" t="str">
            <v>NotSelf</v>
          </cell>
        </row>
        <row r="14737">
          <cell r="H14737" t="str">
            <v>NotSelf</v>
          </cell>
        </row>
        <row r="14738">
          <cell r="H14738" t="str">
            <v>NotSelf</v>
          </cell>
        </row>
        <row r="14739">
          <cell r="H14739" t="str">
            <v>NotSelf</v>
          </cell>
        </row>
        <row r="14740">
          <cell r="H14740" t="str">
            <v>NotSelf</v>
          </cell>
        </row>
        <row r="14741">
          <cell r="H14741" t="str">
            <v>NotSelf</v>
          </cell>
        </row>
        <row r="14742">
          <cell r="H14742" t="str">
            <v>NotSelf</v>
          </cell>
        </row>
        <row r="14743">
          <cell r="H14743" t="str">
            <v>NotSelf</v>
          </cell>
        </row>
        <row r="14744">
          <cell r="H14744" t="str">
            <v>NotSelf</v>
          </cell>
        </row>
        <row r="14745">
          <cell r="H14745" t="str">
            <v>NotSelf</v>
          </cell>
        </row>
        <row r="14746">
          <cell r="H14746" t="str">
            <v>NotSelf</v>
          </cell>
        </row>
        <row r="14747">
          <cell r="H14747" t="str">
            <v>NotSelf</v>
          </cell>
        </row>
        <row r="14748">
          <cell r="H14748" t="str">
            <v>NotSelf</v>
          </cell>
        </row>
        <row r="14749">
          <cell r="H14749" t="str">
            <v>NotSelf</v>
          </cell>
        </row>
        <row r="14750">
          <cell r="H14750" t="str">
            <v>NotSelf</v>
          </cell>
        </row>
        <row r="14751">
          <cell r="H14751" t="str">
            <v>NotSelf</v>
          </cell>
        </row>
        <row r="14752">
          <cell r="H14752" t="str">
            <v>NotSelf</v>
          </cell>
        </row>
        <row r="14753">
          <cell r="H14753" t="str">
            <v>NotSelf</v>
          </cell>
        </row>
        <row r="14754">
          <cell r="H14754" t="str">
            <v>NotSelf</v>
          </cell>
        </row>
        <row r="14755">
          <cell r="H14755" t="str">
            <v>NotSelf</v>
          </cell>
        </row>
        <row r="14756">
          <cell r="H14756" t="str">
            <v>NotSelf</v>
          </cell>
        </row>
        <row r="14757">
          <cell r="H14757" t="str">
            <v>NotSelf</v>
          </cell>
        </row>
        <row r="14758">
          <cell r="H14758" t="str">
            <v>NotSelf</v>
          </cell>
        </row>
        <row r="14759">
          <cell r="H14759" t="str">
            <v>NotSelf</v>
          </cell>
        </row>
        <row r="14760">
          <cell r="H14760" t="str">
            <v>NotSelf</v>
          </cell>
        </row>
        <row r="14761">
          <cell r="H14761" t="str">
            <v>NotSelf</v>
          </cell>
        </row>
        <row r="14762">
          <cell r="H14762" t="str">
            <v>NotSelf</v>
          </cell>
        </row>
        <row r="14763">
          <cell r="H14763" t="str">
            <v>NotSelf</v>
          </cell>
        </row>
        <row r="14764">
          <cell r="H14764" t="str">
            <v>NotSelf</v>
          </cell>
        </row>
        <row r="14765">
          <cell r="H14765" t="str">
            <v>NotSelf</v>
          </cell>
        </row>
        <row r="14766">
          <cell r="H14766" t="str">
            <v>NotSelf</v>
          </cell>
        </row>
        <row r="14767">
          <cell r="H14767" t="str">
            <v>NotSelf</v>
          </cell>
        </row>
        <row r="14768">
          <cell r="H14768" t="str">
            <v>NotSelf</v>
          </cell>
        </row>
        <row r="14769">
          <cell r="H14769" t="str">
            <v>NotSelf</v>
          </cell>
        </row>
        <row r="14770">
          <cell r="H14770" t="str">
            <v>NotSelf</v>
          </cell>
        </row>
        <row r="14771">
          <cell r="H14771" t="str">
            <v>NotSelf</v>
          </cell>
        </row>
        <row r="14772">
          <cell r="H14772" t="str">
            <v>NotSelf</v>
          </cell>
        </row>
        <row r="14773">
          <cell r="H14773" t="str">
            <v>NotSelf</v>
          </cell>
        </row>
        <row r="14774">
          <cell r="H14774" t="str">
            <v>NotSelf</v>
          </cell>
        </row>
        <row r="14775">
          <cell r="H14775" t="str">
            <v>NotSelf</v>
          </cell>
        </row>
        <row r="14776">
          <cell r="H14776" t="str">
            <v>NotSelf</v>
          </cell>
        </row>
        <row r="14777">
          <cell r="H14777" t="str">
            <v>NotSelf</v>
          </cell>
        </row>
        <row r="14778">
          <cell r="H14778" t="str">
            <v>NotSelf</v>
          </cell>
        </row>
        <row r="14779">
          <cell r="H14779" t="str">
            <v>NotSelf</v>
          </cell>
        </row>
        <row r="14780">
          <cell r="H14780" t="str">
            <v>NotSelf</v>
          </cell>
        </row>
        <row r="14781">
          <cell r="H14781" t="str">
            <v>NotSelf</v>
          </cell>
        </row>
        <row r="14782">
          <cell r="H14782" t="str">
            <v>NotSelf</v>
          </cell>
        </row>
        <row r="14783">
          <cell r="H14783" t="str">
            <v>NotSelf</v>
          </cell>
        </row>
        <row r="14784">
          <cell r="H14784" t="str">
            <v>NotSelf</v>
          </cell>
        </row>
        <row r="14785">
          <cell r="H14785" t="str">
            <v>NotSelf</v>
          </cell>
        </row>
        <row r="14786">
          <cell r="H14786" t="str">
            <v>NotSelf</v>
          </cell>
        </row>
        <row r="14787">
          <cell r="H14787" t="str">
            <v>NotSelf</v>
          </cell>
        </row>
        <row r="14788">
          <cell r="H14788" t="str">
            <v>NotSelf</v>
          </cell>
        </row>
        <row r="14789">
          <cell r="H14789" t="str">
            <v>NotSelf</v>
          </cell>
        </row>
        <row r="14790">
          <cell r="H14790" t="str">
            <v>NotSelf</v>
          </cell>
        </row>
        <row r="14791">
          <cell r="H14791" t="str">
            <v>NotSelf</v>
          </cell>
        </row>
        <row r="14792">
          <cell r="H14792" t="str">
            <v>NotSelf</v>
          </cell>
        </row>
        <row r="14793">
          <cell r="H14793" t="str">
            <v>NotSelf</v>
          </cell>
        </row>
        <row r="14794">
          <cell r="H14794" t="str">
            <v>NotSelf</v>
          </cell>
        </row>
        <row r="14795">
          <cell r="H14795" t="str">
            <v>NotSelf</v>
          </cell>
        </row>
        <row r="14796">
          <cell r="H14796" t="str">
            <v>NotSelf</v>
          </cell>
        </row>
        <row r="14797">
          <cell r="H14797" t="str">
            <v>NotSelf</v>
          </cell>
        </row>
        <row r="14798">
          <cell r="H14798" t="str">
            <v>NotSelf</v>
          </cell>
        </row>
        <row r="14799">
          <cell r="H14799" t="str">
            <v>NotSelf</v>
          </cell>
        </row>
        <row r="14800">
          <cell r="H14800" t="str">
            <v>NotSelf</v>
          </cell>
        </row>
        <row r="14801">
          <cell r="H14801" t="str">
            <v>NotSelf</v>
          </cell>
        </row>
        <row r="14802">
          <cell r="H14802" t="str">
            <v>NotSelf</v>
          </cell>
        </row>
        <row r="14803">
          <cell r="H14803" t="str">
            <v>NotSelf</v>
          </cell>
        </row>
        <row r="14804">
          <cell r="H14804" t="str">
            <v>NotSelf</v>
          </cell>
        </row>
        <row r="14805">
          <cell r="H14805" t="str">
            <v>NotSelf</v>
          </cell>
        </row>
        <row r="14806">
          <cell r="H14806" t="str">
            <v>NotSelf</v>
          </cell>
        </row>
        <row r="14807">
          <cell r="H14807" t="str">
            <v>NotSelf</v>
          </cell>
        </row>
        <row r="14808">
          <cell r="H14808" t="str">
            <v>NotSelf</v>
          </cell>
        </row>
        <row r="14809">
          <cell r="H14809" t="str">
            <v>NotSelf</v>
          </cell>
        </row>
        <row r="14810">
          <cell r="H14810" t="str">
            <v>NotSelf</v>
          </cell>
        </row>
        <row r="14811">
          <cell r="H14811" t="str">
            <v>NotSelf</v>
          </cell>
        </row>
        <row r="14812">
          <cell r="H14812" t="str">
            <v>NotSelf</v>
          </cell>
        </row>
        <row r="14813">
          <cell r="H14813" t="str">
            <v>NotSelf</v>
          </cell>
        </row>
        <row r="14814">
          <cell r="H14814" t="str">
            <v>NotSelf</v>
          </cell>
        </row>
        <row r="14815">
          <cell r="H14815" t="str">
            <v>NotSelf</v>
          </cell>
        </row>
        <row r="14816">
          <cell r="H14816" t="str">
            <v>NotSelf</v>
          </cell>
        </row>
        <row r="14817">
          <cell r="H14817" t="str">
            <v>NotSelf</v>
          </cell>
        </row>
        <row r="14818">
          <cell r="H14818" t="str">
            <v>NotSelf</v>
          </cell>
        </row>
        <row r="14819">
          <cell r="H14819" t="str">
            <v>NotSelf</v>
          </cell>
        </row>
        <row r="14820">
          <cell r="H14820" t="str">
            <v>NotSelf</v>
          </cell>
        </row>
        <row r="14821">
          <cell r="H14821" t="str">
            <v>NotSelf</v>
          </cell>
        </row>
        <row r="14822">
          <cell r="H14822" t="str">
            <v>NotSelf</v>
          </cell>
        </row>
        <row r="14823">
          <cell r="H14823" t="str">
            <v>NotSelf</v>
          </cell>
        </row>
        <row r="14824">
          <cell r="H14824" t="str">
            <v>NotSelf</v>
          </cell>
        </row>
        <row r="14825">
          <cell r="H14825" t="str">
            <v>NotSelf</v>
          </cell>
        </row>
        <row r="14826">
          <cell r="H14826" t="str">
            <v>NotSelf</v>
          </cell>
        </row>
        <row r="14827">
          <cell r="H14827" t="str">
            <v>NotSelf</v>
          </cell>
        </row>
        <row r="14828">
          <cell r="H14828" t="str">
            <v>NotSelf</v>
          </cell>
        </row>
        <row r="14829">
          <cell r="H14829" t="str">
            <v>NotSelf</v>
          </cell>
        </row>
        <row r="14830">
          <cell r="H14830" t="str">
            <v>NotSelf</v>
          </cell>
        </row>
        <row r="14831">
          <cell r="H14831" t="str">
            <v>NotSelf</v>
          </cell>
        </row>
        <row r="14832">
          <cell r="H14832" t="str">
            <v>NotSelf</v>
          </cell>
        </row>
        <row r="14833">
          <cell r="H14833" t="str">
            <v>NotSelf</v>
          </cell>
        </row>
        <row r="14834">
          <cell r="H14834" t="str">
            <v>NotSelf</v>
          </cell>
        </row>
        <row r="14835">
          <cell r="H14835" t="str">
            <v>NotSelf</v>
          </cell>
        </row>
        <row r="14836">
          <cell r="H14836" t="str">
            <v>NotSelf</v>
          </cell>
        </row>
        <row r="14837">
          <cell r="H14837" t="str">
            <v>NotSelf</v>
          </cell>
        </row>
        <row r="14838">
          <cell r="H14838" t="str">
            <v>NotSelf</v>
          </cell>
        </row>
        <row r="14839">
          <cell r="H14839" t="str">
            <v>NotSelf</v>
          </cell>
        </row>
        <row r="14840">
          <cell r="H14840" t="str">
            <v>NotSelf</v>
          </cell>
        </row>
        <row r="14841">
          <cell r="H14841" t="str">
            <v>NotSelf</v>
          </cell>
        </row>
        <row r="14842">
          <cell r="H14842" t="str">
            <v>NotSelf</v>
          </cell>
        </row>
        <row r="14843">
          <cell r="H14843" t="str">
            <v>NotSelf</v>
          </cell>
        </row>
        <row r="14844">
          <cell r="H14844" t="str">
            <v>NotSelf</v>
          </cell>
        </row>
        <row r="14845">
          <cell r="H14845" t="str">
            <v>NotSelf</v>
          </cell>
        </row>
        <row r="14846">
          <cell r="H14846" t="str">
            <v>NotSelf</v>
          </cell>
        </row>
        <row r="14847">
          <cell r="H14847" t="str">
            <v>NotSelf</v>
          </cell>
        </row>
        <row r="14848">
          <cell r="H14848" t="str">
            <v>NotSelf</v>
          </cell>
        </row>
        <row r="14849">
          <cell r="H14849" t="str">
            <v>NotSelf</v>
          </cell>
        </row>
        <row r="14850">
          <cell r="H14850" t="str">
            <v>NotSelf</v>
          </cell>
        </row>
        <row r="14851">
          <cell r="H14851" t="str">
            <v>NotSelf</v>
          </cell>
        </row>
        <row r="14852">
          <cell r="H14852" t="str">
            <v>NotSelf</v>
          </cell>
        </row>
        <row r="14853">
          <cell r="H14853" t="str">
            <v>NotSelf</v>
          </cell>
        </row>
        <row r="14854">
          <cell r="H14854" t="str">
            <v>NotSelf</v>
          </cell>
        </row>
        <row r="14855">
          <cell r="H14855" t="str">
            <v>NotSelf</v>
          </cell>
        </row>
        <row r="14856">
          <cell r="H14856" t="str">
            <v>NotSelf</v>
          </cell>
        </row>
        <row r="14857">
          <cell r="H14857" t="str">
            <v>NotSelf</v>
          </cell>
        </row>
        <row r="14858">
          <cell r="H14858" t="str">
            <v>NotSelf</v>
          </cell>
        </row>
        <row r="14859">
          <cell r="H14859" t="str">
            <v>NotSelf</v>
          </cell>
        </row>
        <row r="14860">
          <cell r="H14860" t="str">
            <v>NotSelf</v>
          </cell>
        </row>
        <row r="14861">
          <cell r="H14861" t="str">
            <v>NotSelf</v>
          </cell>
        </row>
        <row r="14862">
          <cell r="H14862" t="str">
            <v>NotSelf</v>
          </cell>
        </row>
        <row r="14863">
          <cell r="H14863" t="str">
            <v>NotSelf</v>
          </cell>
        </row>
        <row r="14864">
          <cell r="H14864" t="str">
            <v>NotSelf</v>
          </cell>
        </row>
        <row r="14865">
          <cell r="H14865" t="str">
            <v>NotSelf</v>
          </cell>
        </row>
        <row r="14866">
          <cell r="H14866" t="str">
            <v>NotSelf</v>
          </cell>
        </row>
        <row r="14867">
          <cell r="H14867" t="str">
            <v>NotSelf</v>
          </cell>
        </row>
        <row r="14868">
          <cell r="H14868" t="str">
            <v>NotSelf</v>
          </cell>
        </row>
        <row r="14869">
          <cell r="H14869" t="str">
            <v>NotSelf</v>
          </cell>
        </row>
        <row r="14870">
          <cell r="H14870" t="str">
            <v>NotSelf</v>
          </cell>
        </row>
        <row r="14871">
          <cell r="H14871" t="str">
            <v>NotSelf</v>
          </cell>
        </row>
        <row r="14872">
          <cell r="H14872" t="str">
            <v>NotSelf</v>
          </cell>
        </row>
        <row r="14873">
          <cell r="H14873" t="str">
            <v>NotSelf</v>
          </cell>
        </row>
        <row r="14874">
          <cell r="H14874" t="str">
            <v>NotSelf</v>
          </cell>
        </row>
        <row r="14875">
          <cell r="H14875" t="str">
            <v>NotSelf</v>
          </cell>
        </row>
        <row r="14876">
          <cell r="H14876" t="str">
            <v>NotSelf</v>
          </cell>
        </row>
        <row r="14877">
          <cell r="H14877" t="str">
            <v>NotSelf</v>
          </cell>
        </row>
        <row r="14878">
          <cell r="H14878" t="str">
            <v>NotSelf</v>
          </cell>
        </row>
        <row r="14879">
          <cell r="H14879" t="str">
            <v>NotSelf</v>
          </cell>
        </row>
        <row r="14880">
          <cell r="H14880" t="str">
            <v>NotSelf</v>
          </cell>
        </row>
        <row r="14881">
          <cell r="H14881" t="str">
            <v>NotSelf</v>
          </cell>
        </row>
        <row r="14882">
          <cell r="H14882" t="str">
            <v>NotSelf</v>
          </cell>
        </row>
        <row r="14883">
          <cell r="H14883" t="str">
            <v>NotSelf</v>
          </cell>
        </row>
        <row r="14884">
          <cell r="H14884" t="str">
            <v>NotSelf</v>
          </cell>
        </row>
        <row r="14885">
          <cell r="H14885" t="str">
            <v>NotSelf</v>
          </cell>
        </row>
        <row r="14886">
          <cell r="H14886" t="str">
            <v>NotSelf</v>
          </cell>
        </row>
        <row r="14887">
          <cell r="H14887" t="str">
            <v>NotSelf</v>
          </cell>
        </row>
        <row r="14888">
          <cell r="H14888" t="str">
            <v>NotSelf</v>
          </cell>
        </row>
        <row r="14889">
          <cell r="H14889" t="str">
            <v>NotSelf</v>
          </cell>
        </row>
        <row r="14890">
          <cell r="H14890" t="str">
            <v>NotSelf</v>
          </cell>
        </row>
        <row r="14891">
          <cell r="H14891" t="str">
            <v>NotSelf</v>
          </cell>
        </row>
        <row r="14892">
          <cell r="H14892" t="str">
            <v>NotSelf</v>
          </cell>
        </row>
        <row r="14893">
          <cell r="H14893" t="str">
            <v>NotSelf</v>
          </cell>
        </row>
        <row r="14894">
          <cell r="H14894" t="str">
            <v>NotSelf</v>
          </cell>
        </row>
        <row r="14895">
          <cell r="H14895" t="str">
            <v>NotSelf</v>
          </cell>
        </row>
        <row r="14896">
          <cell r="H14896" t="str">
            <v>NotSelf</v>
          </cell>
        </row>
        <row r="14897">
          <cell r="H14897" t="str">
            <v>NotSelf</v>
          </cell>
        </row>
        <row r="14898">
          <cell r="H14898" t="str">
            <v>NotSelf</v>
          </cell>
        </row>
        <row r="14899">
          <cell r="H14899" t="str">
            <v>NotSelf</v>
          </cell>
        </row>
        <row r="14900">
          <cell r="H14900" t="str">
            <v>NotSelf</v>
          </cell>
        </row>
        <row r="14901">
          <cell r="H14901" t="str">
            <v>NotSelf</v>
          </cell>
        </row>
        <row r="14902">
          <cell r="H14902" t="str">
            <v>NotSelf</v>
          </cell>
        </row>
        <row r="14903">
          <cell r="H14903" t="str">
            <v>NotSelf</v>
          </cell>
        </row>
        <row r="14904">
          <cell r="H14904" t="str">
            <v>NotSelf</v>
          </cell>
        </row>
        <row r="14905">
          <cell r="H14905" t="str">
            <v>NotSelf</v>
          </cell>
        </row>
        <row r="14906">
          <cell r="H14906" t="str">
            <v>NotSelf</v>
          </cell>
        </row>
        <row r="14907">
          <cell r="H14907" t="str">
            <v>NotSelf</v>
          </cell>
        </row>
        <row r="14908">
          <cell r="H14908" t="str">
            <v>NotSelf</v>
          </cell>
        </row>
        <row r="14909">
          <cell r="H14909" t="str">
            <v>NotSelf</v>
          </cell>
        </row>
        <row r="14910">
          <cell r="H14910" t="str">
            <v>NotSelf</v>
          </cell>
        </row>
        <row r="14911">
          <cell r="H14911" t="str">
            <v>NotSelf</v>
          </cell>
        </row>
        <row r="14912">
          <cell r="H14912" t="str">
            <v>NotSelf</v>
          </cell>
        </row>
        <row r="14913">
          <cell r="H14913" t="str">
            <v>NotSelf</v>
          </cell>
        </row>
        <row r="14914">
          <cell r="H14914" t="str">
            <v>NotSelf</v>
          </cell>
        </row>
        <row r="14915">
          <cell r="H14915" t="str">
            <v>NotSelf</v>
          </cell>
        </row>
        <row r="14916">
          <cell r="H14916" t="str">
            <v>NotSelf</v>
          </cell>
        </row>
        <row r="14917">
          <cell r="H14917" t="str">
            <v>NotSelf</v>
          </cell>
        </row>
        <row r="14918">
          <cell r="H14918" t="str">
            <v>NotSelf</v>
          </cell>
        </row>
        <row r="14919">
          <cell r="H14919" t="str">
            <v>NotSelf</v>
          </cell>
        </row>
        <row r="14920">
          <cell r="H14920" t="str">
            <v>NotSelf</v>
          </cell>
        </row>
        <row r="14921">
          <cell r="H14921" t="str">
            <v>NotSelf</v>
          </cell>
        </row>
        <row r="14922">
          <cell r="H14922" t="str">
            <v>NotSelf</v>
          </cell>
        </row>
        <row r="14923">
          <cell r="H14923" t="str">
            <v>NotSelf</v>
          </cell>
        </row>
        <row r="14924">
          <cell r="H14924" t="str">
            <v>NotSelf</v>
          </cell>
        </row>
        <row r="14925">
          <cell r="H14925" t="str">
            <v>NotSelf</v>
          </cell>
        </row>
        <row r="14926">
          <cell r="H14926" t="str">
            <v>NotSelf</v>
          </cell>
        </row>
        <row r="14927">
          <cell r="H14927" t="str">
            <v>NotSelf</v>
          </cell>
        </row>
        <row r="14928">
          <cell r="H14928" t="str">
            <v>NotSelf</v>
          </cell>
        </row>
        <row r="14929">
          <cell r="H14929" t="str">
            <v>NotSelf</v>
          </cell>
        </row>
        <row r="14930">
          <cell r="H14930" t="str">
            <v>NotSelf</v>
          </cell>
        </row>
        <row r="14931">
          <cell r="H14931" t="str">
            <v>NotSelf</v>
          </cell>
        </row>
        <row r="14932">
          <cell r="H14932" t="str">
            <v>NotSelf</v>
          </cell>
        </row>
        <row r="14933">
          <cell r="H14933" t="str">
            <v>NotSelf</v>
          </cell>
        </row>
        <row r="14934">
          <cell r="H14934" t="str">
            <v>NotSelf</v>
          </cell>
        </row>
        <row r="14935">
          <cell r="H14935" t="str">
            <v>NotSelf</v>
          </cell>
        </row>
        <row r="14936">
          <cell r="H14936" t="str">
            <v>NotSelf</v>
          </cell>
        </row>
        <row r="14937">
          <cell r="H14937" t="str">
            <v>NotSelf</v>
          </cell>
        </row>
        <row r="14938">
          <cell r="H14938" t="str">
            <v>NotSelf</v>
          </cell>
        </row>
        <row r="14939">
          <cell r="H14939" t="str">
            <v>NotSelf</v>
          </cell>
        </row>
        <row r="14940">
          <cell r="H14940" t="str">
            <v>NotSelf</v>
          </cell>
        </row>
        <row r="14941">
          <cell r="H14941" t="str">
            <v>NotSelf</v>
          </cell>
        </row>
        <row r="14942">
          <cell r="H14942" t="str">
            <v>NotSelf</v>
          </cell>
        </row>
        <row r="14943">
          <cell r="H14943" t="str">
            <v>NotSelf</v>
          </cell>
        </row>
        <row r="14944">
          <cell r="H14944" t="str">
            <v>NotSelf</v>
          </cell>
        </row>
        <row r="14945">
          <cell r="H14945" t="str">
            <v>NotSelf</v>
          </cell>
        </row>
        <row r="14946">
          <cell r="H14946" t="str">
            <v>NotSelf</v>
          </cell>
        </row>
        <row r="14947">
          <cell r="H14947" t="str">
            <v>NotSelf</v>
          </cell>
        </row>
        <row r="14948">
          <cell r="H14948" t="str">
            <v>NotSelf</v>
          </cell>
        </row>
        <row r="14949">
          <cell r="H14949" t="str">
            <v>NotSelf</v>
          </cell>
        </row>
        <row r="14950">
          <cell r="H14950" t="str">
            <v>NotSelf</v>
          </cell>
        </row>
        <row r="14951">
          <cell r="H14951" t="str">
            <v>NotSelf</v>
          </cell>
        </row>
        <row r="14952">
          <cell r="H14952" t="str">
            <v>NotSelf</v>
          </cell>
        </row>
        <row r="14953">
          <cell r="H14953" t="str">
            <v>NotSelf</v>
          </cell>
        </row>
        <row r="14954">
          <cell r="H14954" t="str">
            <v>NotSelf</v>
          </cell>
        </row>
        <row r="14955">
          <cell r="H14955" t="str">
            <v>NotSelf</v>
          </cell>
        </row>
        <row r="14956">
          <cell r="H14956" t="str">
            <v>NotSelf</v>
          </cell>
        </row>
        <row r="14957">
          <cell r="H14957" t="str">
            <v>NotSelf</v>
          </cell>
        </row>
        <row r="14958">
          <cell r="H14958" t="str">
            <v>NotSelf</v>
          </cell>
        </row>
        <row r="14959">
          <cell r="H14959" t="str">
            <v>NotSelf</v>
          </cell>
        </row>
        <row r="14960">
          <cell r="H14960" t="str">
            <v>NotSelf</v>
          </cell>
        </row>
        <row r="14961">
          <cell r="H14961" t="str">
            <v>NotSelf</v>
          </cell>
        </row>
        <row r="14962">
          <cell r="H14962" t="str">
            <v>NotSelf</v>
          </cell>
        </row>
        <row r="14963">
          <cell r="H14963" t="str">
            <v>NotSelf</v>
          </cell>
        </row>
        <row r="14964">
          <cell r="H14964" t="str">
            <v>NotSelf</v>
          </cell>
        </row>
        <row r="14965">
          <cell r="H14965" t="str">
            <v>NotSelf</v>
          </cell>
        </row>
        <row r="14966">
          <cell r="H14966" t="str">
            <v>NotSelf</v>
          </cell>
        </row>
        <row r="14967">
          <cell r="H14967" t="str">
            <v>NotSelf</v>
          </cell>
        </row>
        <row r="14968">
          <cell r="H14968" t="str">
            <v>NotSelf</v>
          </cell>
        </row>
        <row r="14969">
          <cell r="H14969" t="str">
            <v>NotSelf</v>
          </cell>
        </row>
        <row r="14970">
          <cell r="H14970" t="str">
            <v>NotSelf</v>
          </cell>
        </row>
        <row r="14971">
          <cell r="H14971" t="str">
            <v>NotSelf</v>
          </cell>
        </row>
        <row r="14972">
          <cell r="H14972" t="str">
            <v>NotSelf</v>
          </cell>
        </row>
        <row r="14973">
          <cell r="H14973" t="str">
            <v>NotSelf</v>
          </cell>
        </row>
        <row r="14974">
          <cell r="H14974" t="str">
            <v>NotSelf</v>
          </cell>
        </row>
        <row r="14975">
          <cell r="H14975" t="str">
            <v>NotSelf</v>
          </cell>
        </row>
        <row r="14976">
          <cell r="H14976" t="str">
            <v>NotSelf</v>
          </cell>
        </row>
        <row r="14977">
          <cell r="H14977" t="str">
            <v>NotSelf</v>
          </cell>
        </row>
        <row r="14978">
          <cell r="H14978" t="str">
            <v>NotSelf</v>
          </cell>
        </row>
        <row r="14979">
          <cell r="H14979" t="str">
            <v>NotSelf</v>
          </cell>
        </row>
        <row r="14980">
          <cell r="H14980" t="str">
            <v>NotSelf</v>
          </cell>
        </row>
        <row r="14981">
          <cell r="H14981" t="str">
            <v>NotSelf</v>
          </cell>
        </row>
        <row r="14982">
          <cell r="H14982" t="str">
            <v>NotSelf</v>
          </cell>
        </row>
        <row r="14983">
          <cell r="H14983" t="str">
            <v>NotSelf</v>
          </cell>
        </row>
        <row r="14984">
          <cell r="H14984" t="str">
            <v>NotSelf</v>
          </cell>
        </row>
        <row r="14985">
          <cell r="H14985" t="str">
            <v>NotSelf</v>
          </cell>
        </row>
        <row r="14986">
          <cell r="H14986" t="str">
            <v>NotSelf</v>
          </cell>
        </row>
        <row r="14987">
          <cell r="H14987" t="str">
            <v>NotSelf</v>
          </cell>
        </row>
        <row r="14988">
          <cell r="H14988" t="str">
            <v>NotSelf</v>
          </cell>
        </row>
        <row r="14989">
          <cell r="H14989" t="str">
            <v>NotSelf</v>
          </cell>
        </row>
        <row r="14990">
          <cell r="H14990" t="str">
            <v>NotSelf</v>
          </cell>
        </row>
        <row r="14991">
          <cell r="H14991" t="str">
            <v>NotSelf</v>
          </cell>
        </row>
        <row r="14992">
          <cell r="H14992" t="str">
            <v>NotSelf</v>
          </cell>
        </row>
        <row r="14993">
          <cell r="H14993" t="str">
            <v>NotSelf</v>
          </cell>
        </row>
        <row r="14994">
          <cell r="H14994" t="str">
            <v>NotSelf</v>
          </cell>
        </row>
        <row r="14995">
          <cell r="H14995" t="str">
            <v>NotSelf</v>
          </cell>
        </row>
        <row r="14996">
          <cell r="H14996" t="str">
            <v>NotSelf</v>
          </cell>
        </row>
        <row r="14997">
          <cell r="H14997" t="str">
            <v>NotSelf</v>
          </cell>
        </row>
        <row r="14998">
          <cell r="H14998" t="str">
            <v>NotSelf</v>
          </cell>
        </row>
        <row r="14999">
          <cell r="H14999" t="str">
            <v>NotSelf</v>
          </cell>
        </row>
        <row r="15000">
          <cell r="H15000" t="str">
            <v>NotSelf</v>
          </cell>
        </row>
        <row r="15001">
          <cell r="H15001" t="str">
            <v>NotSelf</v>
          </cell>
        </row>
        <row r="15002">
          <cell r="H15002" t="str">
            <v>NotSelf</v>
          </cell>
        </row>
        <row r="15003">
          <cell r="H15003" t="str">
            <v>NotSelf</v>
          </cell>
        </row>
        <row r="15004">
          <cell r="H15004" t="str">
            <v>NotSelf</v>
          </cell>
        </row>
        <row r="15005">
          <cell r="H15005" t="str">
            <v>NotSelf</v>
          </cell>
        </row>
        <row r="15006">
          <cell r="H15006" t="str">
            <v>NotSelf</v>
          </cell>
        </row>
        <row r="15007">
          <cell r="H15007" t="str">
            <v>NotSelf</v>
          </cell>
        </row>
        <row r="15008">
          <cell r="H15008" t="str">
            <v>NotSelf</v>
          </cell>
        </row>
        <row r="15009">
          <cell r="H15009" t="str">
            <v>NotSelf</v>
          </cell>
        </row>
        <row r="15010">
          <cell r="H15010" t="str">
            <v>NotSelf</v>
          </cell>
        </row>
        <row r="15011">
          <cell r="H15011" t="str">
            <v>NotSelf</v>
          </cell>
        </row>
        <row r="15012">
          <cell r="H15012" t="str">
            <v>NotSelf</v>
          </cell>
        </row>
        <row r="15013">
          <cell r="H15013" t="str">
            <v>NotSelf</v>
          </cell>
        </row>
        <row r="15014">
          <cell r="H15014" t="str">
            <v>NotSelf</v>
          </cell>
        </row>
        <row r="15015">
          <cell r="H15015" t="str">
            <v>NotSelf</v>
          </cell>
        </row>
        <row r="15016">
          <cell r="H15016" t="str">
            <v>NotSelf</v>
          </cell>
        </row>
        <row r="15017">
          <cell r="H15017" t="str">
            <v>NotSelf</v>
          </cell>
        </row>
        <row r="15018">
          <cell r="H15018" t="str">
            <v>NotSelf</v>
          </cell>
        </row>
        <row r="15019">
          <cell r="H15019" t="str">
            <v>NotSelf</v>
          </cell>
        </row>
        <row r="15020">
          <cell r="H15020" t="str">
            <v>NotSelf</v>
          </cell>
        </row>
        <row r="15021">
          <cell r="H15021" t="str">
            <v>NotSelf</v>
          </cell>
        </row>
        <row r="15022">
          <cell r="H15022" t="str">
            <v>NotSelf</v>
          </cell>
        </row>
        <row r="15023">
          <cell r="H15023" t="str">
            <v>NotSelf</v>
          </cell>
        </row>
        <row r="15024">
          <cell r="H15024" t="str">
            <v>NotSelf</v>
          </cell>
        </row>
        <row r="15025">
          <cell r="H15025" t="str">
            <v>NotSelf</v>
          </cell>
        </row>
        <row r="15026">
          <cell r="H15026" t="str">
            <v>NotSelf</v>
          </cell>
        </row>
        <row r="15027">
          <cell r="H15027" t="str">
            <v>NotSelf</v>
          </cell>
        </row>
        <row r="15028">
          <cell r="H15028" t="str">
            <v>NotSelf</v>
          </cell>
        </row>
        <row r="15029">
          <cell r="H15029" t="str">
            <v>NotSelf</v>
          </cell>
        </row>
        <row r="15030">
          <cell r="H15030" t="str">
            <v>NotSelf</v>
          </cell>
        </row>
        <row r="15031">
          <cell r="H15031" t="str">
            <v>NotSelf</v>
          </cell>
        </row>
        <row r="15032">
          <cell r="H15032" t="str">
            <v>NotSelf</v>
          </cell>
        </row>
        <row r="15033">
          <cell r="H15033" t="str">
            <v>NotSelf</v>
          </cell>
        </row>
        <row r="15034">
          <cell r="H15034" t="str">
            <v>NotSelf</v>
          </cell>
        </row>
        <row r="15035">
          <cell r="H15035" t="str">
            <v>NotSelf</v>
          </cell>
        </row>
        <row r="15036">
          <cell r="H15036" t="str">
            <v>NotSelf</v>
          </cell>
        </row>
        <row r="15037">
          <cell r="H15037" t="str">
            <v>NotSelf</v>
          </cell>
        </row>
        <row r="15038">
          <cell r="H15038" t="str">
            <v>NotSelf</v>
          </cell>
        </row>
        <row r="15039">
          <cell r="H15039" t="str">
            <v>NotSelf</v>
          </cell>
        </row>
        <row r="15040">
          <cell r="H15040" t="str">
            <v>NotSelf</v>
          </cell>
        </row>
        <row r="15041">
          <cell r="H15041" t="str">
            <v>NotSelf</v>
          </cell>
        </row>
        <row r="15042">
          <cell r="H15042" t="str">
            <v>NotSelf</v>
          </cell>
        </row>
        <row r="15043">
          <cell r="H15043" t="str">
            <v>NotSelf</v>
          </cell>
        </row>
        <row r="15044">
          <cell r="H15044" t="str">
            <v>NotSelf</v>
          </cell>
        </row>
        <row r="15045">
          <cell r="H15045" t="str">
            <v>NotSelf</v>
          </cell>
        </row>
        <row r="15046">
          <cell r="H15046" t="str">
            <v>NotSelf</v>
          </cell>
        </row>
        <row r="15047">
          <cell r="H15047" t="str">
            <v>NotSelf</v>
          </cell>
        </row>
        <row r="15048">
          <cell r="H15048" t="str">
            <v>NotSelf</v>
          </cell>
        </row>
        <row r="15049">
          <cell r="H15049" t="str">
            <v>NotSelf</v>
          </cell>
        </row>
        <row r="15050">
          <cell r="H15050" t="str">
            <v>NotSelf</v>
          </cell>
        </row>
        <row r="15051">
          <cell r="H15051" t="str">
            <v>NotSelf</v>
          </cell>
        </row>
        <row r="15052">
          <cell r="H15052" t="str">
            <v>NotSelf</v>
          </cell>
        </row>
        <row r="15053">
          <cell r="H15053" t="str">
            <v>NotSelf</v>
          </cell>
        </row>
        <row r="15054">
          <cell r="H15054" t="str">
            <v>NotSelf</v>
          </cell>
        </row>
        <row r="15055">
          <cell r="H15055" t="str">
            <v>NotSelf</v>
          </cell>
        </row>
        <row r="15056">
          <cell r="H15056" t="str">
            <v>NotSelf</v>
          </cell>
        </row>
        <row r="15057">
          <cell r="H15057" t="str">
            <v>NotSelf</v>
          </cell>
        </row>
        <row r="15058">
          <cell r="H15058" t="str">
            <v>NotSelf</v>
          </cell>
        </row>
        <row r="15059">
          <cell r="H15059" t="str">
            <v>NotSelf</v>
          </cell>
        </row>
        <row r="15060">
          <cell r="H15060" t="str">
            <v>NotSelf</v>
          </cell>
        </row>
        <row r="15061">
          <cell r="H15061" t="str">
            <v>NotSelf</v>
          </cell>
        </row>
        <row r="15062">
          <cell r="H15062" t="str">
            <v>NotSelf</v>
          </cell>
        </row>
        <row r="15063">
          <cell r="H15063" t="str">
            <v>NotSelf</v>
          </cell>
        </row>
        <row r="15064">
          <cell r="H15064" t="str">
            <v>NotSelf</v>
          </cell>
        </row>
        <row r="15065">
          <cell r="H15065" t="str">
            <v>NotSelf</v>
          </cell>
        </row>
        <row r="15066">
          <cell r="H15066" t="str">
            <v>NotSelf</v>
          </cell>
        </row>
        <row r="15067">
          <cell r="H15067" t="str">
            <v>NotSelf</v>
          </cell>
        </row>
        <row r="15068">
          <cell r="H15068" t="str">
            <v>NotSelf</v>
          </cell>
        </row>
        <row r="15069">
          <cell r="H15069" t="str">
            <v>NotSelf</v>
          </cell>
        </row>
        <row r="15070">
          <cell r="H15070" t="str">
            <v>NotSelf</v>
          </cell>
        </row>
        <row r="15071">
          <cell r="H15071" t="str">
            <v>NotSelf</v>
          </cell>
        </row>
        <row r="15072">
          <cell r="H15072" t="str">
            <v>NotSelf</v>
          </cell>
        </row>
        <row r="15073">
          <cell r="H15073" t="str">
            <v>NotSelf</v>
          </cell>
        </row>
        <row r="15074">
          <cell r="H15074" t="str">
            <v>NotSelf</v>
          </cell>
        </row>
        <row r="15075">
          <cell r="H15075" t="str">
            <v>NotSelf</v>
          </cell>
        </row>
        <row r="15076">
          <cell r="H15076" t="str">
            <v>NotSelf</v>
          </cell>
        </row>
        <row r="15077">
          <cell r="H15077" t="str">
            <v>NotSelf</v>
          </cell>
        </row>
        <row r="15078">
          <cell r="H15078" t="str">
            <v>NotSelf</v>
          </cell>
        </row>
        <row r="15079">
          <cell r="H15079" t="str">
            <v>NotSelf</v>
          </cell>
        </row>
        <row r="15080">
          <cell r="H15080" t="str">
            <v>NotSelf</v>
          </cell>
        </row>
        <row r="15081">
          <cell r="H15081" t="str">
            <v>NotSelf</v>
          </cell>
        </row>
        <row r="15082">
          <cell r="H15082" t="str">
            <v>NotSelf</v>
          </cell>
        </row>
        <row r="15083">
          <cell r="H15083" t="str">
            <v>NotSelf</v>
          </cell>
        </row>
        <row r="15084">
          <cell r="H15084" t="str">
            <v>NotSelf</v>
          </cell>
        </row>
        <row r="15085">
          <cell r="H15085" t="str">
            <v>NotSelf</v>
          </cell>
        </row>
        <row r="15086">
          <cell r="H15086" t="str">
            <v>NotSelf</v>
          </cell>
        </row>
        <row r="15087">
          <cell r="H15087" t="str">
            <v>NotSelf</v>
          </cell>
        </row>
        <row r="15088">
          <cell r="H15088" t="str">
            <v>NotSelf</v>
          </cell>
        </row>
        <row r="15089">
          <cell r="H15089" t="str">
            <v>NotSelf</v>
          </cell>
        </row>
        <row r="15090">
          <cell r="H15090" t="str">
            <v>NotSelf</v>
          </cell>
        </row>
        <row r="15091">
          <cell r="H15091" t="str">
            <v>NotSelf</v>
          </cell>
        </row>
        <row r="15092">
          <cell r="H15092" t="str">
            <v>NotSelf</v>
          </cell>
        </row>
        <row r="15093">
          <cell r="H15093" t="str">
            <v>NotSelf</v>
          </cell>
        </row>
        <row r="15094">
          <cell r="H15094" t="str">
            <v>NotSelf</v>
          </cell>
        </row>
        <row r="15095">
          <cell r="H15095" t="str">
            <v>NotSelf</v>
          </cell>
        </row>
        <row r="15096">
          <cell r="H15096" t="str">
            <v>NotSelf</v>
          </cell>
        </row>
        <row r="15097">
          <cell r="H15097" t="str">
            <v>NotSelf</v>
          </cell>
        </row>
        <row r="15098">
          <cell r="H15098" t="str">
            <v>NotSelf</v>
          </cell>
        </row>
        <row r="15099">
          <cell r="H15099" t="str">
            <v>NotSelf</v>
          </cell>
        </row>
        <row r="15100">
          <cell r="H15100" t="str">
            <v>NotSelf</v>
          </cell>
        </row>
        <row r="15101">
          <cell r="H15101" t="str">
            <v>NotSelf</v>
          </cell>
        </row>
        <row r="15102">
          <cell r="H15102" t="str">
            <v>NotSelf</v>
          </cell>
        </row>
        <row r="15103">
          <cell r="H15103" t="str">
            <v>NotSelf</v>
          </cell>
        </row>
        <row r="15104">
          <cell r="H15104" t="str">
            <v>NotSelf</v>
          </cell>
        </row>
        <row r="15105">
          <cell r="H15105" t="str">
            <v>NotSelf</v>
          </cell>
        </row>
        <row r="15106">
          <cell r="H15106" t="str">
            <v>NotSelf</v>
          </cell>
        </row>
        <row r="15107">
          <cell r="H15107" t="str">
            <v>NotSelf</v>
          </cell>
        </row>
        <row r="15108">
          <cell r="H15108" t="str">
            <v>NotSelf</v>
          </cell>
        </row>
        <row r="15109">
          <cell r="H15109" t="str">
            <v>NotSelf</v>
          </cell>
        </row>
        <row r="15110">
          <cell r="H15110" t="str">
            <v>NotSelf</v>
          </cell>
        </row>
        <row r="15111">
          <cell r="H15111" t="str">
            <v>NotSelf</v>
          </cell>
        </row>
        <row r="15112">
          <cell r="H15112" t="str">
            <v>NotSelf</v>
          </cell>
        </row>
        <row r="15113">
          <cell r="H15113" t="str">
            <v>NotSelf</v>
          </cell>
        </row>
        <row r="15114">
          <cell r="H15114" t="str">
            <v>NotSelf</v>
          </cell>
        </row>
        <row r="15115">
          <cell r="H15115" t="str">
            <v>NotSelf</v>
          </cell>
        </row>
        <row r="15116">
          <cell r="H15116" t="str">
            <v>NotSelf</v>
          </cell>
        </row>
        <row r="15117">
          <cell r="H15117" t="str">
            <v>NotSelf</v>
          </cell>
        </row>
        <row r="15118">
          <cell r="H15118" t="str">
            <v>NotSelf</v>
          </cell>
        </row>
        <row r="15119">
          <cell r="H15119" t="str">
            <v>NotSelf</v>
          </cell>
        </row>
        <row r="15120">
          <cell r="H15120" t="str">
            <v>NotSelf</v>
          </cell>
        </row>
        <row r="15121">
          <cell r="H15121" t="str">
            <v>NotSelf</v>
          </cell>
        </row>
        <row r="15122">
          <cell r="H15122" t="str">
            <v>NotSelf</v>
          </cell>
        </row>
        <row r="15123">
          <cell r="H15123" t="str">
            <v>NotSelf</v>
          </cell>
        </row>
        <row r="15124">
          <cell r="H15124" t="str">
            <v>NotSelf</v>
          </cell>
        </row>
        <row r="15125">
          <cell r="H15125" t="str">
            <v>NotSelf</v>
          </cell>
        </row>
        <row r="15126">
          <cell r="H15126" t="str">
            <v>NotSelf</v>
          </cell>
        </row>
        <row r="15127">
          <cell r="H15127" t="str">
            <v>NotSelf</v>
          </cell>
        </row>
        <row r="15128">
          <cell r="H15128" t="str">
            <v>NotSelf</v>
          </cell>
        </row>
        <row r="15129">
          <cell r="H15129" t="str">
            <v>NotSelf</v>
          </cell>
        </row>
        <row r="15130">
          <cell r="H15130" t="str">
            <v>NotSelf</v>
          </cell>
        </row>
        <row r="15131">
          <cell r="H15131" t="str">
            <v>NotSelf</v>
          </cell>
        </row>
        <row r="15132">
          <cell r="H15132" t="str">
            <v>NotSelf</v>
          </cell>
        </row>
        <row r="15133">
          <cell r="H15133" t="str">
            <v>NotSelf</v>
          </cell>
        </row>
        <row r="15134">
          <cell r="H15134" t="str">
            <v>NotSelf</v>
          </cell>
        </row>
        <row r="15135">
          <cell r="H15135" t="str">
            <v>NotSelf</v>
          </cell>
        </row>
        <row r="15136">
          <cell r="H15136" t="str">
            <v>NotSelf</v>
          </cell>
        </row>
        <row r="15137">
          <cell r="H15137" t="str">
            <v>NotSelf</v>
          </cell>
        </row>
        <row r="15138">
          <cell r="H15138" t="str">
            <v>NotSelf</v>
          </cell>
        </row>
        <row r="15139">
          <cell r="H15139" t="str">
            <v>NotSelf</v>
          </cell>
        </row>
        <row r="15140">
          <cell r="H15140" t="str">
            <v>NotSelf</v>
          </cell>
        </row>
        <row r="15141">
          <cell r="H15141" t="str">
            <v>NotSelf</v>
          </cell>
        </row>
        <row r="15142">
          <cell r="H15142" t="str">
            <v>NotSelf</v>
          </cell>
        </row>
        <row r="15143">
          <cell r="H15143" t="str">
            <v>NotSelf</v>
          </cell>
        </row>
        <row r="15144">
          <cell r="H15144" t="str">
            <v>NotSelf</v>
          </cell>
        </row>
        <row r="15145">
          <cell r="H15145" t="str">
            <v>NotSelf</v>
          </cell>
        </row>
        <row r="15146">
          <cell r="H15146" t="str">
            <v>NotSelf</v>
          </cell>
        </row>
        <row r="15147">
          <cell r="H15147" t="str">
            <v>NotSelf</v>
          </cell>
        </row>
        <row r="15148">
          <cell r="H15148" t="str">
            <v>NotSelf</v>
          </cell>
        </row>
        <row r="15149">
          <cell r="H15149" t="str">
            <v>NotSelf</v>
          </cell>
        </row>
        <row r="15150">
          <cell r="H15150" t="str">
            <v>NotSelf</v>
          </cell>
        </row>
        <row r="15151">
          <cell r="H15151" t="str">
            <v>NotSelf</v>
          </cell>
        </row>
        <row r="15152">
          <cell r="H15152" t="str">
            <v>NotSelf</v>
          </cell>
        </row>
        <row r="15153">
          <cell r="H15153" t="str">
            <v>NotSelf</v>
          </cell>
        </row>
        <row r="15154">
          <cell r="H15154" t="str">
            <v>NotSelf</v>
          </cell>
        </row>
        <row r="15155">
          <cell r="H15155" t="str">
            <v>NotSelf</v>
          </cell>
        </row>
        <row r="15156">
          <cell r="H15156" t="str">
            <v>NotSelf</v>
          </cell>
        </row>
        <row r="15157">
          <cell r="H15157" t="str">
            <v>NotSelf</v>
          </cell>
        </row>
        <row r="15158">
          <cell r="H15158" t="str">
            <v>NotSelf</v>
          </cell>
        </row>
        <row r="15159">
          <cell r="H15159" t="str">
            <v>NotSelf</v>
          </cell>
        </row>
        <row r="15160">
          <cell r="H15160" t="str">
            <v>NotSelf</v>
          </cell>
        </row>
        <row r="15161">
          <cell r="H15161" t="str">
            <v>NotSelf</v>
          </cell>
        </row>
        <row r="15162">
          <cell r="H15162" t="str">
            <v>NotSelf</v>
          </cell>
        </row>
        <row r="15163">
          <cell r="H15163" t="str">
            <v>NotSelf</v>
          </cell>
        </row>
        <row r="15164">
          <cell r="H15164" t="str">
            <v>NotSelf</v>
          </cell>
        </row>
        <row r="15165">
          <cell r="H15165" t="str">
            <v>NotSelf</v>
          </cell>
        </row>
        <row r="15166">
          <cell r="H15166" t="str">
            <v>NotSelf</v>
          </cell>
        </row>
        <row r="15167">
          <cell r="H15167" t="str">
            <v>NotSelf</v>
          </cell>
        </row>
        <row r="15168">
          <cell r="H15168" t="str">
            <v>NotSelf</v>
          </cell>
        </row>
        <row r="15169">
          <cell r="H15169" t="str">
            <v>NotSelf</v>
          </cell>
        </row>
        <row r="15170">
          <cell r="H15170" t="str">
            <v>NotSelf</v>
          </cell>
        </row>
        <row r="15171">
          <cell r="H15171" t="str">
            <v>NotSelf</v>
          </cell>
        </row>
        <row r="15172">
          <cell r="H15172" t="str">
            <v>NotSelf</v>
          </cell>
        </row>
        <row r="15173">
          <cell r="H15173" t="str">
            <v>NotSelf</v>
          </cell>
        </row>
        <row r="15174">
          <cell r="H15174" t="str">
            <v>NotSelf</v>
          </cell>
        </row>
        <row r="15175">
          <cell r="H15175" t="str">
            <v>NotSelf</v>
          </cell>
        </row>
        <row r="15176">
          <cell r="H15176" t="str">
            <v>NotSelf</v>
          </cell>
        </row>
        <row r="15177">
          <cell r="H15177" t="str">
            <v>NotSelf</v>
          </cell>
        </row>
        <row r="15178">
          <cell r="H15178" t="str">
            <v>NotSelf</v>
          </cell>
        </row>
        <row r="15179">
          <cell r="H15179" t="str">
            <v>NotSelf</v>
          </cell>
        </row>
        <row r="15180">
          <cell r="H15180" t="str">
            <v>NotSelf</v>
          </cell>
        </row>
        <row r="15181">
          <cell r="H15181" t="str">
            <v>NotSelf</v>
          </cell>
        </row>
        <row r="15182">
          <cell r="H15182" t="str">
            <v>NotSelf</v>
          </cell>
        </row>
        <row r="15183">
          <cell r="H15183" t="str">
            <v>NotSelf</v>
          </cell>
        </row>
        <row r="15184">
          <cell r="H15184" t="str">
            <v>NotSelf</v>
          </cell>
        </row>
        <row r="15185">
          <cell r="H15185" t="str">
            <v>NotSelf</v>
          </cell>
        </row>
        <row r="15186">
          <cell r="H15186" t="str">
            <v>NotSelf</v>
          </cell>
        </row>
        <row r="15187">
          <cell r="H15187" t="str">
            <v>NotSelf</v>
          </cell>
        </row>
        <row r="15188">
          <cell r="H15188" t="str">
            <v>NotSelf</v>
          </cell>
        </row>
        <row r="15189">
          <cell r="H15189" t="str">
            <v>NotSelf</v>
          </cell>
        </row>
        <row r="15190">
          <cell r="H15190" t="str">
            <v>NotSelf</v>
          </cell>
        </row>
        <row r="15191">
          <cell r="H15191" t="str">
            <v>NotSelf</v>
          </cell>
        </row>
        <row r="15192">
          <cell r="H15192" t="str">
            <v>NotSelf</v>
          </cell>
        </row>
        <row r="15193">
          <cell r="H15193" t="str">
            <v>NotSelf</v>
          </cell>
        </row>
        <row r="15194">
          <cell r="H15194" t="str">
            <v>NotSelf</v>
          </cell>
        </row>
        <row r="15195">
          <cell r="H15195" t="str">
            <v>NotSelf</v>
          </cell>
        </row>
        <row r="15196">
          <cell r="H15196" t="str">
            <v>NotSelf</v>
          </cell>
        </row>
        <row r="15197">
          <cell r="H15197" t="str">
            <v>NotSelf</v>
          </cell>
        </row>
        <row r="15198">
          <cell r="H15198" t="str">
            <v>NotSelf</v>
          </cell>
        </row>
        <row r="15199">
          <cell r="H15199" t="str">
            <v>NotSelf</v>
          </cell>
        </row>
        <row r="15200">
          <cell r="H15200" t="str">
            <v>NotSelf</v>
          </cell>
        </row>
        <row r="15201">
          <cell r="H15201" t="str">
            <v>NotSelf</v>
          </cell>
        </row>
        <row r="15202">
          <cell r="H15202" t="str">
            <v>NotSelf</v>
          </cell>
        </row>
        <row r="15203">
          <cell r="H15203" t="str">
            <v>NotSelf</v>
          </cell>
        </row>
        <row r="15204">
          <cell r="H15204" t="str">
            <v>NotSelf</v>
          </cell>
        </row>
        <row r="15205">
          <cell r="H15205" t="str">
            <v>NotSelf</v>
          </cell>
        </row>
        <row r="15206">
          <cell r="H15206" t="str">
            <v>NotSelf</v>
          </cell>
        </row>
        <row r="15207">
          <cell r="H15207" t="str">
            <v>NotSelf</v>
          </cell>
        </row>
        <row r="15208">
          <cell r="H15208" t="str">
            <v>NotSelf</v>
          </cell>
        </row>
        <row r="15209">
          <cell r="H15209" t="str">
            <v>NotSelf</v>
          </cell>
        </row>
        <row r="15210">
          <cell r="H15210" t="str">
            <v>NotSelf</v>
          </cell>
        </row>
        <row r="15211">
          <cell r="H15211" t="str">
            <v>NotSelf</v>
          </cell>
        </row>
        <row r="15212">
          <cell r="H15212" t="str">
            <v>NotSelf</v>
          </cell>
        </row>
        <row r="15213">
          <cell r="H15213" t="str">
            <v>NotSelf</v>
          </cell>
        </row>
        <row r="15214">
          <cell r="H15214" t="str">
            <v>NotSelf</v>
          </cell>
        </row>
        <row r="15215">
          <cell r="H15215" t="str">
            <v>NotSelf</v>
          </cell>
        </row>
        <row r="15216">
          <cell r="H15216" t="str">
            <v>NotSelf</v>
          </cell>
        </row>
        <row r="15217">
          <cell r="H15217" t="str">
            <v>NotSelf</v>
          </cell>
        </row>
        <row r="15218">
          <cell r="H15218" t="str">
            <v>NotSelf</v>
          </cell>
        </row>
        <row r="15219">
          <cell r="H15219" t="str">
            <v>NotSelf</v>
          </cell>
        </row>
        <row r="15220">
          <cell r="H15220" t="str">
            <v>NotSelf</v>
          </cell>
        </row>
        <row r="15221">
          <cell r="H15221" t="str">
            <v>NotSelf</v>
          </cell>
        </row>
        <row r="15222">
          <cell r="H15222" t="str">
            <v>NotSelf</v>
          </cell>
        </row>
        <row r="15223">
          <cell r="H15223" t="str">
            <v>NotSelf</v>
          </cell>
        </row>
        <row r="15224">
          <cell r="H15224" t="str">
            <v>NotSelf</v>
          </cell>
        </row>
        <row r="15225">
          <cell r="H15225" t="str">
            <v>NotSelf</v>
          </cell>
        </row>
        <row r="15226">
          <cell r="H15226" t="str">
            <v>NotSelf</v>
          </cell>
        </row>
        <row r="15227">
          <cell r="H15227" t="str">
            <v>NotSelf</v>
          </cell>
        </row>
        <row r="15228">
          <cell r="H15228" t="str">
            <v>NotSelf</v>
          </cell>
        </row>
        <row r="15229">
          <cell r="H15229" t="str">
            <v>NotSelf</v>
          </cell>
        </row>
        <row r="15230">
          <cell r="H15230" t="str">
            <v>NotSelf</v>
          </cell>
        </row>
        <row r="15231">
          <cell r="H15231" t="str">
            <v>NotSelf</v>
          </cell>
        </row>
        <row r="15232">
          <cell r="H15232" t="str">
            <v>NotSelf</v>
          </cell>
        </row>
        <row r="15233">
          <cell r="H15233" t="str">
            <v>NotSelf</v>
          </cell>
        </row>
        <row r="15234">
          <cell r="H15234" t="str">
            <v>NotSelf</v>
          </cell>
        </row>
        <row r="15235">
          <cell r="H15235" t="str">
            <v>NotSelf</v>
          </cell>
        </row>
        <row r="15236">
          <cell r="H15236" t="str">
            <v>NotSelf</v>
          </cell>
        </row>
        <row r="15237">
          <cell r="H15237" t="str">
            <v>NotSelf</v>
          </cell>
        </row>
        <row r="15238">
          <cell r="H15238" t="str">
            <v>NotSelf</v>
          </cell>
        </row>
        <row r="15239">
          <cell r="H15239" t="str">
            <v>NotSelf</v>
          </cell>
        </row>
        <row r="15240">
          <cell r="H15240" t="str">
            <v>NotSelf</v>
          </cell>
        </row>
        <row r="15241">
          <cell r="H15241" t="str">
            <v>NotSelf</v>
          </cell>
        </row>
        <row r="15242">
          <cell r="H15242" t="str">
            <v>NotSelf</v>
          </cell>
        </row>
        <row r="15243">
          <cell r="H15243" t="str">
            <v>NotSelf</v>
          </cell>
        </row>
        <row r="15244">
          <cell r="H15244" t="str">
            <v>NotSelf</v>
          </cell>
        </row>
        <row r="15245">
          <cell r="H15245" t="str">
            <v>NotSelf</v>
          </cell>
        </row>
        <row r="15246">
          <cell r="H15246" t="str">
            <v>NotSelf</v>
          </cell>
        </row>
        <row r="15247">
          <cell r="H15247" t="str">
            <v>NotSelf</v>
          </cell>
        </row>
        <row r="15248">
          <cell r="H15248" t="str">
            <v>NotSelf</v>
          </cell>
        </row>
        <row r="15249">
          <cell r="H15249" t="str">
            <v>NotSelf</v>
          </cell>
        </row>
        <row r="15250">
          <cell r="H15250" t="str">
            <v>NotSelf</v>
          </cell>
        </row>
        <row r="15251">
          <cell r="H15251" t="str">
            <v>NotSelf</v>
          </cell>
        </row>
        <row r="15252">
          <cell r="H15252" t="str">
            <v>NotSelf</v>
          </cell>
        </row>
        <row r="15253">
          <cell r="H15253" t="str">
            <v>NotSelf</v>
          </cell>
        </row>
        <row r="15254">
          <cell r="H15254" t="str">
            <v>NotSelf</v>
          </cell>
        </row>
        <row r="15255">
          <cell r="H15255" t="str">
            <v>NotSelf</v>
          </cell>
        </row>
        <row r="15256">
          <cell r="H15256" t="str">
            <v>NotSelf</v>
          </cell>
        </row>
        <row r="15257">
          <cell r="H15257" t="str">
            <v>NotSelf</v>
          </cell>
        </row>
        <row r="15258">
          <cell r="H15258" t="str">
            <v>NotSelf</v>
          </cell>
        </row>
        <row r="15259">
          <cell r="H15259" t="str">
            <v>NotSelf</v>
          </cell>
        </row>
        <row r="15260">
          <cell r="H15260" t="str">
            <v>NotSelf</v>
          </cell>
        </row>
        <row r="15261">
          <cell r="H15261" t="str">
            <v>NotSelf</v>
          </cell>
        </row>
        <row r="15262">
          <cell r="H15262" t="str">
            <v>NotSelf</v>
          </cell>
        </row>
        <row r="15263">
          <cell r="H15263" t="str">
            <v>NotSelf</v>
          </cell>
        </row>
        <row r="15264">
          <cell r="H15264" t="str">
            <v>NotSelf</v>
          </cell>
        </row>
        <row r="15265">
          <cell r="H15265" t="str">
            <v>NotSelf</v>
          </cell>
        </row>
        <row r="15266">
          <cell r="H15266" t="str">
            <v>NotSelf</v>
          </cell>
        </row>
        <row r="15267">
          <cell r="H15267" t="str">
            <v>NotSelf</v>
          </cell>
        </row>
        <row r="15268">
          <cell r="H15268" t="str">
            <v>NotSelf</v>
          </cell>
        </row>
        <row r="15269">
          <cell r="H15269" t="str">
            <v>NotSelf</v>
          </cell>
        </row>
        <row r="15270">
          <cell r="H15270" t="str">
            <v>NotSelf</v>
          </cell>
        </row>
        <row r="15271">
          <cell r="H15271" t="str">
            <v>NotSelf</v>
          </cell>
        </row>
        <row r="15272">
          <cell r="H15272" t="str">
            <v>NotSelf</v>
          </cell>
        </row>
        <row r="15273">
          <cell r="H15273" t="str">
            <v>NotSelf</v>
          </cell>
        </row>
        <row r="15274">
          <cell r="H15274" t="str">
            <v>NotSelf</v>
          </cell>
        </row>
        <row r="15275">
          <cell r="H15275" t="str">
            <v>NotSelf</v>
          </cell>
        </row>
        <row r="15276">
          <cell r="H15276" t="str">
            <v>NotSelf</v>
          </cell>
        </row>
        <row r="15277">
          <cell r="H15277" t="str">
            <v>NotSelf</v>
          </cell>
        </row>
        <row r="15278">
          <cell r="H15278" t="str">
            <v>NotSelf</v>
          </cell>
        </row>
        <row r="15279">
          <cell r="H15279" t="str">
            <v>NotSelf</v>
          </cell>
        </row>
        <row r="15280">
          <cell r="H15280" t="str">
            <v>NotSelf</v>
          </cell>
        </row>
        <row r="15281">
          <cell r="H15281" t="str">
            <v>NotSelf</v>
          </cell>
        </row>
        <row r="15282">
          <cell r="H15282" t="str">
            <v>NotSelf</v>
          </cell>
        </row>
        <row r="15283">
          <cell r="H15283" t="str">
            <v>NotSelf</v>
          </cell>
        </row>
        <row r="15284">
          <cell r="H15284" t="str">
            <v>NotSelf</v>
          </cell>
        </row>
        <row r="15285">
          <cell r="H15285" t="str">
            <v>NotSelf</v>
          </cell>
        </row>
        <row r="15286">
          <cell r="H15286" t="str">
            <v>NotSelf</v>
          </cell>
        </row>
        <row r="15287">
          <cell r="H15287" t="str">
            <v>NotSelf</v>
          </cell>
        </row>
        <row r="15288">
          <cell r="H15288" t="str">
            <v>NotSelf</v>
          </cell>
        </row>
        <row r="15289">
          <cell r="H15289" t="str">
            <v>NotSelf</v>
          </cell>
        </row>
        <row r="15290">
          <cell r="H15290" t="str">
            <v>NotSelf</v>
          </cell>
        </row>
        <row r="15291">
          <cell r="H15291" t="str">
            <v>NotSelf</v>
          </cell>
        </row>
        <row r="15292">
          <cell r="H15292" t="str">
            <v>NotSelf</v>
          </cell>
        </row>
        <row r="15293">
          <cell r="H15293" t="str">
            <v>NotSelf</v>
          </cell>
        </row>
        <row r="15294">
          <cell r="H15294" t="str">
            <v>NotSelf</v>
          </cell>
        </row>
        <row r="15295">
          <cell r="H15295" t="str">
            <v>NotSelf</v>
          </cell>
        </row>
        <row r="15296">
          <cell r="H15296" t="str">
            <v>NotSelf</v>
          </cell>
        </row>
        <row r="15297">
          <cell r="H15297" t="str">
            <v>NotSelf</v>
          </cell>
        </row>
        <row r="15298">
          <cell r="H15298" t="str">
            <v>NotSelf</v>
          </cell>
        </row>
        <row r="15299">
          <cell r="H15299" t="str">
            <v>NotSelf</v>
          </cell>
        </row>
        <row r="15300">
          <cell r="H15300" t="str">
            <v>NotSelf</v>
          </cell>
        </row>
        <row r="15301">
          <cell r="H15301" t="str">
            <v>NotSelf</v>
          </cell>
        </row>
        <row r="15302">
          <cell r="H15302" t="str">
            <v>NotSelf</v>
          </cell>
        </row>
        <row r="15303">
          <cell r="H15303" t="str">
            <v>NotSelf</v>
          </cell>
        </row>
        <row r="15304">
          <cell r="H15304" t="str">
            <v>NotSelf</v>
          </cell>
        </row>
        <row r="15305">
          <cell r="H15305" t="str">
            <v>NotSelf</v>
          </cell>
        </row>
        <row r="15306">
          <cell r="H15306" t="str">
            <v>NotSelf</v>
          </cell>
        </row>
        <row r="15307">
          <cell r="H15307" t="str">
            <v>NotSelf</v>
          </cell>
        </row>
        <row r="15308">
          <cell r="H15308" t="str">
            <v>NotSelf</v>
          </cell>
        </row>
        <row r="15309">
          <cell r="H15309" t="str">
            <v>NotSelf</v>
          </cell>
        </row>
        <row r="15310">
          <cell r="H15310" t="str">
            <v>NotSelf</v>
          </cell>
        </row>
        <row r="15311">
          <cell r="H15311" t="str">
            <v>NotSelf</v>
          </cell>
        </row>
        <row r="15312">
          <cell r="H15312" t="str">
            <v>NotSelf</v>
          </cell>
        </row>
        <row r="15313">
          <cell r="H15313" t="str">
            <v>NotSelf</v>
          </cell>
        </row>
        <row r="15314">
          <cell r="H15314" t="str">
            <v>NotSelf</v>
          </cell>
        </row>
        <row r="15315">
          <cell r="H15315" t="str">
            <v>NotSelf</v>
          </cell>
        </row>
        <row r="15316">
          <cell r="H15316" t="str">
            <v>NotSelf</v>
          </cell>
        </row>
        <row r="15317">
          <cell r="H15317" t="str">
            <v>NotSelf</v>
          </cell>
        </row>
        <row r="15318">
          <cell r="H15318" t="str">
            <v>NotSelf</v>
          </cell>
        </row>
        <row r="15319">
          <cell r="H15319" t="str">
            <v>NotSelf</v>
          </cell>
        </row>
        <row r="15320">
          <cell r="H15320" t="str">
            <v>NotSelf</v>
          </cell>
        </row>
        <row r="15321">
          <cell r="H15321" t="str">
            <v>NotSelf</v>
          </cell>
        </row>
        <row r="15322">
          <cell r="H15322" t="str">
            <v>NotSelf</v>
          </cell>
        </row>
        <row r="15323">
          <cell r="H15323" t="str">
            <v>NotSelf</v>
          </cell>
        </row>
        <row r="15324">
          <cell r="H15324" t="str">
            <v>NotSelf</v>
          </cell>
        </row>
        <row r="15325">
          <cell r="H15325" t="str">
            <v>NotSelf</v>
          </cell>
        </row>
        <row r="15326">
          <cell r="H15326" t="str">
            <v>NotSelf</v>
          </cell>
        </row>
        <row r="15327">
          <cell r="H15327" t="str">
            <v>NotSelf</v>
          </cell>
        </row>
        <row r="15328">
          <cell r="H15328" t="str">
            <v>NotSelf</v>
          </cell>
        </row>
        <row r="15329">
          <cell r="H15329" t="str">
            <v>NotSelf</v>
          </cell>
        </row>
        <row r="15330">
          <cell r="H15330" t="str">
            <v>NotSelf</v>
          </cell>
        </row>
        <row r="15331">
          <cell r="H15331" t="str">
            <v>NotSelf</v>
          </cell>
        </row>
        <row r="15332">
          <cell r="H15332" t="str">
            <v>NotSelf</v>
          </cell>
        </row>
        <row r="15333">
          <cell r="H15333" t="str">
            <v>NotSelf</v>
          </cell>
        </row>
        <row r="15334">
          <cell r="H15334" t="str">
            <v>NotSelf</v>
          </cell>
        </row>
        <row r="15335">
          <cell r="H15335" t="str">
            <v>NotSelf</v>
          </cell>
        </row>
        <row r="15336">
          <cell r="H15336" t="str">
            <v>NotSelf</v>
          </cell>
        </row>
        <row r="15337">
          <cell r="H15337" t="str">
            <v>NotSelf</v>
          </cell>
        </row>
        <row r="15338">
          <cell r="H15338" t="str">
            <v>NotSelf</v>
          </cell>
        </row>
        <row r="15339">
          <cell r="H15339" t="str">
            <v>NotSelf</v>
          </cell>
        </row>
        <row r="15340">
          <cell r="H15340" t="str">
            <v>NotSelf</v>
          </cell>
        </row>
        <row r="15341">
          <cell r="H15341" t="str">
            <v>NotSelf</v>
          </cell>
        </row>
        <row r="15342">
          <cell r="H15342" t="str">
            <v>NotSelf</v>
          </cell>
        </row>
        <row r="15343">
          <cell r="H15343" t="str">
            <v>NotSelf</v>
          </cell>
        </row>
        <row r="15344">
          <cell r="H15344" t="str">
            <v>NotSelf</v>
          </cell>
        </row>
        <row r="15345">
          <cell r="H15345" t="str">
            <v>NotSelf</v>
          </cell>
        </row>
        <row r="15346">
          <cell r="H15346" t="str">
            <v>NotSelf</v>
          </cell>
        </row>
        <row r="15347">
          <cell r="H15347" t="str">
            <v>NotSelf</v>
          </cell>
        </row>
        <row r="15348">
          <cell r="H15348" t="str">
            <v>NotSelf</v>
          </cell>
        </row>
        <row r="15349">
          <cell r="H15349" t="str">
            <v>NotSelf</v>
          </cell>
        </row>
        <row r="15350">
          <cell r="H15350" t="str">
            <v>NotSelf</v>
          </cell>
        </row>
        <row r="15351">
          <cell r="H15351" t="str">
            <v>NotSelf</v>
          </cell>
        </row>
        <row r="15352">
          <cell r="H15352" t="str">
            <v>NotSelf</v>
          </cell>
        </row>
        <row r="15353">
          <cell r="H15353" t="str">
            <v>NotSelf</v>
          </cell>
        </row>
        <row r="15354">
          <cell r="H15354" t="str">
            <v>NotSelf</v>
          </cell>
        </row>
        <row r="15355">
          <cell r="H15355" t="str">
            <v>NotSelf</v>
          </cell>
        </row>
        <row r="15356">
          <cell r="H15356" t="str">
            <v>NotSelf</v>
          </cell>
        </row>
        <row r="15357">
          <cell r="H15357" t="str">
            <v>NotSelf</v>
          </cell>
        </row>
        <row r="15358">
          <cell r="H15358" t="str">
            <v>NotSelf</v>
          </cell>
        </row>
        <row r="15359">
          <cell r="H15359" t="str">
            <v>NotSelf</v>
          </cell>
        </row>
        <row r="15360">
          <cell r="H15360" t="str">
            <v>NotSelf</v>
          </cell>
        </row>
        <row r="15361">
          <cell r="H15361" t="str">
            <v>NotSelf</v>
          </cell>
        </row>
        <row r="15362">
          <cell r="H15362" t="str">
            <v>NotSelf</v>
          </cell>
        </row>
        <row r="15363">
          <cell r="H15363" t="str">
            <v>NotSelf</v>
          </cell>
        </row>
        <row r="15364">
          <cell r="H15364" t="str">
            <v>NotSelf</v>
          </cell>
        </row>
        <row r="15365">
          <cell r="H15365" t="str">
            <v>NotSelf</v>
          </cell>
        </row>
        <row r="15366">
          <cell r="H15366" t="str">
            <v>NotSelf</v>
          </cell>
        </row>
        <row r="15367">
          <cell r="H15367" t="str">
            <v>NotSelf</v>
          </cell>
        </row>
        <row r="15368">
          <cell r="H15368" t="str">
            <v>NotSelf</v>
          </cell>
        </row>
        <row r="15369">
          <cell r="H15369" t="str">
            <v>NotSelf</v>
          </cell>
        </row>
        <row r="15370">
          <cell r="H15370" t="str">
            <v>NotSelf</v>
          </cell>
        </row>
        <row r="15371">
          <cell r="H15371" t="str">
            <v>NotSelf</v>
          </cell>
        </row>
        <row r="15372">
          <cell r="H15372" t="str">
            <v>NotSelf</v>
          </cell>
        </row>
        <row r="15373">
          <cell r="H15373" t="str">
            <v>NotSelf</v>
          </cell>
        </row>
        <row r="15374">
          <cell r="H15374" t="str">
            <v>NotSelf</v>
          </cell>
        </row>
        <row r="15375">
          <cell r="H15375" t="str">
            <v>NotSelf</v>
          </cell>
        </row>
        <row r="15376">
          <cell r="H15376" t="str">
            <v>NotSelf</v>
          </cell>
        </row>
        <row r="15377">
          <cell r="H15377" t="str">
            <v>NotSelf</v>
          </cell>
        </row>
        <row r="15378">
          <cell r="H15378" t="str">
            <v>NotSelf</v>
          </cell>
        </row>
        <row r="15379">
          <cell r="H15379" t="str">
            <v>NotSelf</v>
          </cell>
        </row>
        <row r="15380">
          <cell r="H15380" t="str">
            <v>NotSelf</v>
          </cell>
        </row>
        <row r="15381">
          <cell r="H15381" t="str">
            <v>NotSelf</v>
          </cell>
        </row>
        <row r="15382">
          <cell r="H15382" t="str">
            <v>NotSelf</v>
          </cell>
        </row>
        <row r="15383">
          <cell r="H15383" t="str">
            <v>NotSelf</v>
          </cell>
        </row>
        <row r="15384">
          <cell r="H15384" t="str">
            <v>NotSelf</v>
          </cell>
        </row>
        <row r="15385">
          <cell r="H15385" t="str">
            <v>NotSelf</v>
          </cell>
        </row>
        <row r="15386">
          <cell r="H15386" t="str">
            <v>NotSelf</v>
          </cell>
        </row>
        <row r="15387">
          <cell r="H15387" t="str">
            <v>NotSelf</v>
          </cell>
        </row>
        <row r="15388">
          <cell r="H15388" t="str">
            <v>NotSelf</v>
          </cell>
        </row>
        <row r="15389">
          <cell r="H15389" t="str">
            <v>NotSelf</v>
          </cell>
        </row>
        <row r="15390">
          <cell r="H15390" t="str">
            <v>NotSelf</v>
          </cell>
        </row>
        <row r="15391">
          <cell r="H15391" t="str">
            <v>NotSelf</v>
          </cell>
        </row>
        <row r="15392">
          <cell r="H15392" t="str">
            <v>NotSelf</v>
          </cell>
        </row>
        <row r="15393">
          <cell r="H15393" t="str">
            <v>NotSelf</v>
          </cell>
        </row>
        <row r="15394">
          <cell r="H15394" t="str">
            <v>NotSelf</v>
          </cell>
        </row>
        <row r="15395">
          <cell r="H15395" t="str">
            <v>NotSelf</v>
          </cell>
        </row>
        <row r="15396">
          <cell r="H15396" t="str">
            <v>NotSelf</v>
          </cell>
        </row>
        <row r="15397">
          <cell r="H15397" t="str">
            <v>NotSelf</v>
          </cell>
        </row>
        <row r="15398">
          <cell r="H15398" t="str">
            <v>NotSelf</v>
          </cell>
        </row>
        <row r="15399">
          <cell r="H15399" t="str">
            <v>NotSelf</v>
          </cell>
        </row>
        <row r="15400">
          <cell r="H15400" t="str">
            <v>NotSelf</v>
          </cell>
        </row>
        <row r="15401">
          <cell r="H15401" t="str">
            <v>NotSelf</v>
          </cell>
        </row>
        <row r="15402">
          <cell r="H15402" t="str">
            <v>NotSelf</v>
          </cell>
        </row>
        <row r="15403">
          <cell r="H15403" t="str">
            <v>NotSelf</v>
          </cell>
        </row>
        <row r="15404">
          <cell r="H15404" t="str">
            <v>NotSelf</v>
          </cell>
        </row>
        <row r="15405">
          <cell r="H15405" t="str">
            <v>NotSelf</v>
          </cell>
        </row>
        <row r="15406">
          <cell r="H15406" t="str">
            <v>NotSelf</v>
          </cell>
        </row>
        <row r="15407">
          <cell r="H15407" t="str">
            <v>NotSelf</v>
          </cell>
        </row>
        <row r="15408">
          <cell r="H15408" t="str">
            <v>NotSelf</v>
          </cell>
        </row>
        <row r="15409">
          <cell r="H15409" t="str">
            <v>NotSelf</v>
          </cell>
        </row>
        <row r="15410">
          <cell r="H15410" t="str">
            <v>NotSelf</v>
          </cell>
        </row>
        <row r="15411">
          <cell r="H15411" t="str">
            <v>NotSelf</v>
          </cell>
        </row>
        <row r="15412">
          <cell r="H15412" t="str">
            <v>NotSelf</v>
          </cell>
        </row>
        <row r="15413">
          <cell r="H15413" t="str">
            <v>NotSelf</v>
          </cell>
        </row>
        <row r="15414">
          <cell r="H15414" t="str">
            <v>NotSelf</v>
          </cell>
        </row>
        <row r="15415">
          <cell r="H15415" t="str">
            <v>NotSelf</v>
          </cell>
        </row>
        <row r="15416">
          <cell r="H15416" t="str">
            <v>NotSelf</v>
          </cell>
        </row>
        <row r="15417">
          <cell r="H15417" t="str">
            <v>NotSelf</v>
          </cell>
        </row>
        <row r="15418">
          <cell r="H15418" t="str">
            <v>NotSelf</v>
          </cell>
        </row>
        <row r="15419">
          <cell r="H15419" t="str">
            <v>NotSelf</v>
          </cell>
        </row>
        <row r="15420">
          <cell r="H15420" t="str">
            <v>NotSelf</v>
          </cell>
        </row>
        <row r="15421">
          <cell r="H15421" t="str">
            <v>NotSelf</v>
          </cell>
        </row>
        <row r="15422">
          <cell r="H15422" t="str">
            <v>NotSelf</v>
          </cell>
        </row>
        <row r="15423">
          <cell r="H15423" t="str">
            <v>NotSelf</v>
          </cell>
        </row>
        <row r="15424">
          <cell r="H15424" t="str">
            <v>NotSelf</v>
          </cell>
        </row>
        <row r="15425">
          <cell r="H15425" t="str">
            <v>NotSelf</v>
          </cell>
        </row>
        <row r="15426">
          <cell r="H15426" t="str">
            <v>NotSelf</v>
          </cell>
        </row>
        <row r="15427">
          <cell r="H15427" t="str">
            <v>NotSelf</v>
          </cell>
        </row>
        <row r="15428">
          <cell r="H15428" t="str">
            <v>NotSelf</v>
          </cell>
        </row>
        <row r="15429">
          <cell r="H15429" t="str">
            <v>NotSelf</v>
          </cell>
        </row>
        <row r="15430">
          <cell r="H15430" t="str">
            <v>NotSelf</v>
          </cell>
        </row>
        <row r="15431">
          <cell r="H15431" t="str">
            <v>NotSelf</v>
          </cell>
        </row>
        <row r="15432">
          <cell r="H15432" t="str">
            <v>NotSelf</v>
          </cell>
        </row>
        <row r="15433">
          <cell r="H15433" t="str">
            <v>NotSelf</v>
          </cell>
        </row>
        <row r="15434">
          <cell r="H15434" t="str">
            <v>NotSelf</v>
          </cell>
        </row>
        <row r="15435">
          <cell r="H15435" t="str">
            <v>NotSelf</v>
          </cell>
        </row>
        <row r="15436">
          <cell r="H15436" t="str">
            <v>NotSelf</v>
          </cell>
        </row>
        <row r="15437">
          <cell r="H15437" t="str">
            <v>NotSelf</v>
          </cell>
        </row>
        <row r="15438">
          <cell r="H15438" t="str">
            <v>NotSelf</v>
          </cell>
        </row>
        <row r="15439">
          <cell r="H15439" t="str">
            <v>NotSelf</v>
          </cell>
        </row>
        <row r="15440">
          <cell r="H15440" t="str">
            <v>NotSelf</v>
          </cell>
        </row>
        <row r="15441">
          <cell r="H15441" t="str">
            <v>NotSelf</v>
          </cell>
        </row>
        <row r="15442">
          <cell r="H15442" t="str">
            <v>NotSelf</v>
          </cell>
        </row>
        <row r="15443">
          <cell r="H15443" t="str">
            <v>NotSelf</v>
          </cell>
        </row>
        <row r="15444">
          <cell r="H15444" t="str">
            <v>NotSelf</v>
          </cell>
        </row>
        <row r="15445">
          <cell r="H15445" t="str">
            <v>NotSelf</v>
          </cell>
        </row>
        <row r="15446">
          <cell r="H15446" t="str">
            <v>NotSelf</v>
          </cell>
        </row>
        <row r="15447">
          <cell r="H15447" t="str">
            <v>NotSelf</v>
          </cell>
        </row>
        <row r="15448">
          <cell r="H15448" t="str">
            <v>NotSelf</v>
          </cell>
        </row>
        <row r="15449">
          <cell r="H15449" t="str">
            <v>NotSelf</v>
          </cell>
        </row>
        <row r="15450">
          <cell r="H15450" t="str">
            <v>NotSelf</v>
          </cell>
        </row>
        <row r="15451">
          <cell r="H15451" t="str">
            <v>NotSelf</v>
          </cell>
        </row>
        <row r="15452">
          <cell r="H15452" t="str">
            <v>NotSelf</v>
          </cell>
        </row>
        <row r="15453">
          <cell r="H15453" t="str">
            <v>NotSelf</v>
          </cell>
        </row>
        <row r="15454">
          <cell r="H15454" t="str">
            <v>NotSelf</v>
          </cell>
        </row>
        <row r="15455">
          <cell r="H15455" t="str">
            <v>NotSelf</v>
          </cell>
        </row>
        <row r="15456">
          <cell r="H15456" t="str">
            <v>NotSelf</v>
          </cell>
        </row>
        <row r="15457">
          <cell r="H15457" t="str">
            <v>NotSelf</v>
          </cell>
        </row>
        <row r="15458">
          <cell r="H15458" t="str">
            <v>NotSelf</v>
          </cell>
        </row>
        <row r="15459">
          <cell r="H15459" t="str">
            <v>NotSelf</v>
          </cell>
        </row>
        <row r="15460">
          <cell r="H15460" t="str">
            <v>NotSelf</v>
          </cell>
        </row>
        <row r="15461">
          <cell r="H15461" t="str">
            <v>NotSelf</v>
          </cell>
        </row>
        <row r="15462">
          <cell r="H15462" t="str">
            <v>NotSelf</v>
          </cell>
        </row>
        <row r="15463">
          <cell r="H15463" t="str">
            <v>NotSelf</v>
          </cell>
        </row>
        <row r="15464">
          <cell r="H15464" t="str">
            <v>NotSelf</v>
          </cell>
        </row>
        <row r="15465">
          <cell r="H15465" t="str">
            <v>NotSelf</v>
          </cell>
        </row>
        <row r="15466">
          <cell r="H15466" t="str">
            <v>NotSelf</v>
          </cell>
        </row>
        <row r="15467">
          <cell r="H15467" t="str">
            <v>NotSelf</v>
          </cell>
        </row>
        <row r="15468">
          <cell r="H15468" t="str">
            <v>NotSelf</v>
          </cell>
        </row>
        <row r="15469">
          <cell r="H15469" t="str">
            <v>NotSelf</v>
          </cell>
        </row>
        <row r="15470">
          <cell r="H15470" t="str">
            <v>NotSelf</v>
          </cell>
        </row>
        <row r="15471">
          <cell r="H15471" t="str">
            <v>NotSelf</v>
          </cell>
        </row>
        <row r="15472">
          <cell r="H15472" t="str">
            <v>NotSelf</v>
          </cell>
        </row>
        <row r="15473">
          <cell r="H15473" t="str">
            <v>NotSelf</v>
          </cell>
        </row>
        <row r="15474">
          <cell r="H15474" t="str">
            <v>NotSelf</v>
          </cell>
        </row>
        <row r="15475">
          <cell r="H15475" t="str">
            <v>NotSelf</v>
          </cell>
        </row>
        <row r="15476">
          <cell r="H15476" t="str">
            <v>NotSelf</v>
          </cell>
        </row>
        <row r="15477">
          <cell r="H15477" t="str">
            <v>NotSelf</v>
          </cell>
        </row>
        <row r="15478">
          <cell r="H15478" t="str">
            <v>NotSelf</v>
          </cell>
        </row>
        <row r="15479">
          <cell r="H15479" t="str">
            <v>NotSelf</v>
          </cell>
        </row>
        <row r="15480">
          <cell r="H15480" t="str">
            <v>NotSelf</v>
          </cell>
        </row>
        <row r="15481">
          <cell r="H15481" t="str">
            <v>NotSelf</v>
          </cell>
        </row>
        <row r="15482">
          <cell r="H15482" t="str">
            <v>NotSelf</v>
          </cell>
        </row>
        <row r="15483">
          <cell r="H15483" t="str">
            <v>NotSelf</v>
          </cell>
        </row>
        <row r="15484">
          <cell r="H15484" t="str">
            <v>NotSelf</v>
          </cell>
        </row>
        <row r="15485">
          <cell r="H15485" t="str">
            <v>NotSelf</v>
          </cell>
        </row>
        <row r="15486">
          <cell r="H15486" t="str">
            <v>NotSelf</v>
          </cell>
        </row>
        <row r="15487">
          <cell r="H15487" t="str">
            <v>NotSelf</v>
          </cell>
        </row>
        <row r="15488">
          <cell r="H15488" t="str">
            <v>NotSelf</v>
          </cell>
        </row>
        <row r="15489">
          <cell r="H15489" t="str">
            <v>NotSelf</v>
          </cell>
        </row>
        <row r="15490">
          <cell r="H15490" t="str">
            <v>NotSelf</v>
          </cell>
        </row>
        <row r="15491">
          <cell r="H15491" t="str">
            <v>NotSelf</v>
          </cell>
        </row>
        <row r="15492">
          <cell r="H15492" t="str">
            <v>NotSelf</v>
          </cell>
        </row>
        <row r="15493">
          <cell r="H15493" t="str">
            <v>NotSelf</v>
          </cell>
        </row>
        <row r="15494">
          <cell r="H15494" t="str">
            <v>NotSelf</v>
          </cell>
        </row>
        <row r="15495">
          <cell r="H15495" t="str">
            <v>NotSelf</v>
          </cell>
        </row>
        <row r="15496">
          <cell r="H15496" t="str">
            <v>NotSelf</v>
          </cell>
        </row>
        <row r="15497">
          <cell r="H15497" t="str">
            <v>NotSelf</v>
          </cell>
        </row>
        <row r="15498">
          <cell r="H15498" t="str">
            <v>NotSelf</v>
          </cell>
        </row>
        <row r="15499">
          <cell r="H15499" t="str">
            <v>NotSelf</v>
          </cell>
        </row>
        <row r="15500">
          <cell r="H15500" t="str">
            <v>NotSelf</v>
          </cell>
        </row>
        <row r="15501">
          <cell r="H15501" t="str">
            <v>NotSelf</v>
          </cell>
        </row>
        <row r="15502">
          <cell r="H15502" t="str">
            <v>NotSelf</v>
          </cell>
        </row>
        <row r="15503">
          <cell r="H15503" t="str">
            <v>NotSelf</v>
          </cell>
        </row>
        <row r="15504">
          <cell r="H15504" t="str">
            <v>NotSelf</v>
          </cell>
        </row>
        <row r="15505">
          <cell r="H15505" t="str">
            <v>NotSelf</v>
          </cell>
        </row>
        <row r="15506">
          <cell r="H15506" t="str">
            <v>NotSelf</v>
          </cell>
        </row>
        <row r="15507">
          <cell r="H15507" t="str">
            <v>NotSelf</v>
          </cell>
        </row>
        <row r="15508">
          <cell r="H15508" t="str">
            <v>NotSelf</v>
          </cell>
        </row>
        <row r="15509">
          <cell r="H15509" t="str">
            <v>NotSelf</v>
          </cell>
        </row>
        <row r="15510">
          <cell r="H15510" t="str">
            <v>NotSelf</v>
          </cell>
        </row>
        <row r="15511">
          <cell r="H15511" t="str">
            <v>NotSelf</v>
          </cell>
        </row>
        <row r="15512">
          <cell r="H15512" t="str">
            <v>NotSelf</v>
          </cell>
        </row>
        <row r="15513">
          <cell r="H15513" t="str">
            <v>NotSelf</v>
          </cell>
        </row>
        <row r="15514">
          <cell r="H15514" t="str">
            <v>NotSelf</v>
          </cell>
        </row>
        <row r="15515">
          <cell r="H15515" t="str">
            <v>NotSelf</v>
          </cell>
        </row>
        <row r="15516">
          <cell r="H15516" t="str">
            <v>NotSelf</v>
          </cell>
        </row>
        <row r="15517">
          <cell r="H15517" t="str">
            <v>NotSelf</v>
          </cell>
        </row>
        <row r="15518">
          <cell r="H15518" t="str">
            <v>NotSelf</v>
          </cell>
        </row>
        <row r="15519">
          <cell r="H15519" t="str">
            <v>NotSelf</v>
          </cell>
        </row>
        <row r="15520">
          <cell r="H15520" t="str">
            <v>NotSelf</v>
          </cell>
        </row>
        <row r="15521">
          <cell r="H15521" t="str">
            <v>NotSelf</v>
          </cell>
        </row>
        <row r="15522">
          <cell r="H15522" t="str">
            <v>NotSelf</v>
          </cell>
        </row>
        <row r="15523">
          <cell r="H15523" t="str">
            <v>NotSelf</v>
          </cell>
        </row>
        <row r="15524">
          <cell r="H15524" t="str">
            <v>NotSelf</v>
          </cell>
        </row>
        <row r="15525">
          <cell r="H15525" t="str">
            <v>NotSelf</v>
          </cell>
        </row>
        <row r="15526">
          <cell r="H15526" t="str">
            <v>NotSelf</v>
          </cell>
        </row>
        <row r="15527">
          <cell r="H15527" t="str">
            <v>NotSelf</v>
          </cell>
        </row>
        <row r="15528">
          <cell r="H15528" t="str">
            <v>NotSelf</v>
          </cell>
        </row>
        <row r="15529">
          <cell r="H15529" t="str">
            <v>NotSelf</v>
          </cell>
        </row>
        <row r="15530">
          <cell r="H15530" t="str">
            <v>NotSelf</v>
          </cell>
        </row>
        <row r="15531">
          <cell r="H15531" t="str">
            <v>NotSelf</v>
          </cell>
        </row>
        <row r="15532">
          <cell r="H15532" t="str">
            <v>NotSelf</v>
          </cell>
        </row>
        <row r="15533">
          <cell r="H15533" t="str">
            <v>NotSelf</v>
          </cell>
        </row>
        <row r="15534">
          <cell r="H15534" t="str">
            <v>NotSelf</v>
          </cell>
        </row>
        <row r="15535">
          <cell r="H15535" t="str">
            <v>NotSelf</v>
          </cell>
        </row>
        <row r="15536">
          <cell r="H15536" t="str">
            <v>NotSelf</v>
          </cell>
        </row>
        <row r="15537">
          <cell r="H15537" t="str">
            <v>NotSelf</v>
          </cell>
        </row>
        <row r="15538">
          <cell r="H15538" t="str">
            <v>NotSelf</v>
          </cell>
        </row>
        <row r="15539">
          <cell r="H15539" t="str">
            <v>NotSelf</v>
          </cell>
        </row>
        <row r="15540">
          <cell r="H15540" t="str">
            <v>NotSelf</v>
          </cell>
        </row>
        <row r="15541">
          <cell r="H15541" t="str">
            <v>NotSelf</v>
          </cell>
        </row>
        <row r="15542">
          <cell r="H15542" t="str">
            <v>NotSelf</v>
          </cell>
        </row>
        <row r="15543">
          <cell r="H15543" t="str">
            <v>NotSelf</v>
          </cell>
        </row>
        <row r="15544">
          <cell r="H15544" t="str">
            <v>NotSelf</v>
          </cell>
        </row>
        <row r="15545">
          <cell r="H15545" t="str">
            <v>NotSelf</v>
          </cell>
        </row>
        <row r="15546">
          <cell r="H15546" t="str">
            <v>NotSelf</v>
          </cell>
        </row>
        <row r="15547">
          <cell r="H15547" t="str">
            <v>NotSelf</v>
          </cell>
        </row>
        <row r="15548">
          <cell r="H15548" t="str">
            <v>NotSelf</v>
          </cell>
        </row>
        <row r="15549">
          <cell r="H15549" t="str">
            <v>NotSelf</v>
          </cell>
        </row>
        <row r="15550">
          <cell r="H15550" t="str">
            <v>NotSelf</v>
          </cell>
        </row>
        <row r="15551">
          <cell r="H15551" t="str">
            <v>NotSelf</v>
          </cell>
        </row>
        <row r="15552">
          <cell r="H15552" t="str">
            <v>NotSelf</v>
          </cell>
        </row>
        <row r="15553">
          <cell r="H15553" t="str">
            <v>NotSelf</v>
          </cell>
        </row>
        <row r="15554">
          <cell r="H15554" t="str">
            <v>NotSelf</v>
          </cell>
        </row>
        <row r="15555">
          <cell r="H15555" t="str">
            <v>NotSelf</v>
          </cell>
        </row>
        <row r="15556">
          <cell r="H15556" t="str">
            <v>NotSelf</v>
          </cell>
        </row>
        <row r="15557">
          <cell r="H15557" t="str">
            <v>NotSelf</v>
          </cell>
        </row>
        <row r="15558">
          <cell r="H15558" t="str">
            <v>NotSelf</v>
          </cell>
        </row>
        <row r="15559">
          <cell r="H15559" t="str">
            <v>NotSelf</v>
          </cell>
        </row>
        <row r="15560">
          <cell r="H15560" t="str">
            <v>NotSelf</v>
          </cell>
        </row>
        <row r="15561">
          <cell r="H15561" t="str">
            <v>NotSelf</v>
          </cell>
        </row>
        <row r="15562">
          <cell r="H15562" t="str">
            <v>NotSelf</v>
          </cell>
        </row>
        <row r="15563">
          <cell r="H15563" t="str">
            <v>NotSelf</v>
          </cell>
        </row>
        <row r="15564">
          <cell r="H15564" t="str">
            <v>NotSelf</v>
          </cell>
        </row>
        <row r="15565">
          <cell r="H15565" t="str">
            <v>NotSelf</v>
          </cell>
        </row>
        <row r="15566">
          <cell r="H15566" t="str">
            <v>NotSelf</v>
          </cell>
        </row>
        <row r="15567">
          <cell r="H15567" t="str">
            <v>NotSelf</v>
          </cell>
        </row>
        <row r="15568">
          <cell r="H15568" t="str">
            <v>NotSelf</v>
          </cell>
        </row>
        <row r="15569">
          <cell r="H15569" t="str">
            <v>NotSelf</v>
          </cell>
        </row>
        <row r="15570">
          <cell r="H15570" t="str">
            <v>NotSelf</v>
          </cell>
        </row>
        <row r="15571">
          <cell r="H15571" t="str">
            <v>NotSelf</v>
          </cell>
        </row>
        <row r="15572">
          <cell r="H15572" t="str">
            <v>NotSelf</v>
          </cell>
        </row>
        <row r="15573">
          <cell r="H15573" t="str">
            <v>NotSelf</v>
          </cell>
        </row>
        <row r="15574">
          <cell r="H15574" t="str">
            <v>NotSelf</v>
          </cell>
        </row>
        <row r="15575">
          <cell r="H15575" t="str">
            <v>NotSelf</v>
          </cell>
        </row>
        <row r="15576">
          <cell r="H15576" t="str">
            <v>NotSelf</v>
          </cell>
        </row>
        <row r="15577">
          <cell r="H15577" t="str">
            <v>NotSelf</v>
          </cell>
        </row>
        <row r="15578">
          <cell r="H15578" t="str">
            <v>NotSelf</v>
          </cell>
        </row>
        <row r="15579">
          <cell r="H15579" t="str">
            <v>NotSelf</v>
          </cell>
        </row>
        <row r="15580">
          <cell r="H15580" t="str">
            <v>NotSelf</v>
          </cell>
        </row>
        <row r="15581">
          <cell r="H15581" t="str">
            <v>NotSelf</v>
          </cell>
        </row>
        <row r="15582">
          <cell r="H15582" t="str">
            <v>NotSelf</v>
          </cell>
        </row>
        <row r="15583">
          <cell r="H15583" t="str">
            <v>NotSelf</v>
          </cell>
        </row>
        <row r="15584">
          <cell r="H15584" t="str">
            <v>NotSelf</v>
          </cell>
        </row>
        <row r="15585">
          <cell r="H15585" t="str">
            <v>NotSelf</v>
          </cell>
        </row>
        <row r="15586">
          <cell r="H15586" t="str">
            <v>NotSelf</v>
          </cell>
        </row>
        <row r="15587">
          <cell r="H15587" t="str">
            <v>NotSelf</v>
          </cell>
        </row>
        <row r="15588">
          <cell r="H15588" t="str">
            <v>NotSelf</v>
          </cell>
        </row>
        <row r="15589">
          <cell r="H15589" t="str">
            <v>NotSelf</v>
          </cell>
        </row>
        <row r="15590">
          <cell r="H15590" t="str">
            <v>NotSelf</v>
          </cell>
        </row>
        <row r="15591">
          <cell r="H15591" t="str">
            <v>NotSelf</v>
          </cell>
        </row>
        <row r="15592">
          <cell r="H15592" t="str">
            <v>NotSelf</v>
          </cell>
        </row>
        <row r="15593">
          <cell r="H15593" t="str">
            <v>NotSelf</v>
          </cell>
        </row>
        <row r="15594">
          <cell r="H15594" t="str">
            <v>NotSelf</v>
          </cell>
        </row>
        <row r="15595">
          <cell r="H15595" t="str">
            <v>NotSelf</v>
          </cell>
        </row>
        <row r="15596">
          <cell r="H15596" t="str">
            <v>NotSelf</v>
          </cell>
        </row>
        <row r="15597">
          <cell r="H15597" t="str">
            <v>NotSelf</v>
          </cell>
        </row>
        <row r="15598">
          <cell r="H15598" t="str">
            <v>NotSelf</v>
          </cell>
        </row>
        <row r="15599">
          <cell r="H15599" t="str">
            <v>NotSelf</v>
          </cell>
        </row>
        <row r="15600">
          <cell r="H15600" t="str">
            <v>NotSelf</v>
          </cell>
        </row>
        <row r="15601">
          <cell r="H15601" t="str">
            <v>NotSelf</v>
          </cell>
        </row>
        <row r="15602">
          <cell r="H15602" t="str">
            <v>NotSelf</v>
          </cell>
        </row>
        <row r="15603">
          <cell r="H15603" t="str">
            <v>NotSelf</v>
          </cell>
        </row>
        <row r="15604">
          <cell r="H15604" t="str">
            <v>NotSelf</v>
          </cell>
        </row>
        <row r="15605">
          <cell r="H15605" t="str">
            <v>NotSelf</v>
          </cell>
        </row>
        <row r="15606">
          <cell r="H15606" t="str">
            <v>NotSelf</v>
          </cell>
        </row>
        <row r="15607">
          <cell r="H15607" t="str">
            <v>NotSelf</v>
          </cell>
        </row>
        <row r="15608">
          <cell r="H15608" t="str">
            <v>NotSelf</v>
          </cell>
        </row>
        <row r="15609">
          <cell r="H15609" t="str">
            <v>NotSelf</v>
          </cell>
        </row>
        <row r="15610">
          <cell r="H15610" t="str">
            <v>NotSelf</v>
          </cell>
        </row>
        <row r="15611">
          <cell r="H15611" t="str">
            <v>NotSelf</v>
          </cell>
        </row>
        <row r="15612">
          <cell r="H15612" t="str">
            <v>NotSelf</v>
          </cell>
        </row>
        <row r="15613">
          <cell r="H15613" t="str">
            <v>NotSelf</v>
          </cell>
        </row>
        <row r="15614">
          <cell r="H15614" t="str">
            <v>NotSelf</v>
          </cell>
        </row>
        <row r="15615">
          <cell r="H15615" t="str">
            <v>NotSelf</v>
          </cell>
        </row>
        <row r="15616">
          <cell r="H15616" t="str">
            <v>NotSelf</v>
          </cell>
        </row>
        <row r="15617">
          <cell r="H15617" t="str">
            <v>NotSelf</v>
          </cell>
        </row>
        <row r="15618">
          <cell r="H15618" t="str">
            <v>NotSelf</v>
          </cell>
        </row>
        <row r="15619">
          <cell r="H15619" t="str">
            <v>NotSelf</v>
          </cell>
        </row>
        <row r="15620">
          <cell r="H15620" t="str">
            <v>NotSelf</v>
          </cell>
        </row>
        <row r="15621">
          <cell r="H15621" t="str">
            <v>NotSelf</v>
          </cell>
        </row>
        <row r="15622">
          <cell r="H15622" t="str">
            <v>NotSelf</v>
          </cell>
        </row>
        <row r="15623">
          <cell r="H15623" t="str">
            <v>NotSelf</v>
          </cell>
        </row>
        <row r="15624">
          <cell r="H15624" t="str">
            <v>NotSelf</v>
          </cell>
        </row>
        <row r="15625">
          <cell r="H15625" t="str">
            <v>NotSelf</v>
          </cell>
        </row>
        <row r="15626">
          <cell r="H15626" t="str">
            <v>NotSelf</v>
          </cell>
        </row>
        <row r="15627">
          <cell r="H15627" t="str">
            <v>NotSelf</v>
          </cell>
        </row>
        <row r="15628">
          <cell r="H15628" t="str">
            <v>NotSelf</v>
          </cell>
        </row>
        <row r="15629">
          <cell r="H15629" t="str">
            <v>NotSelf</v>
          </cell>
        </row>
        <row r="15630">
          <cell r="H15630" t="str">
            <v>NotSelf</v>
          </cell>
        </row>
        <row r="15631">
          <cell r="H15631" t="str">
            <v>NotSelf</v>
          </cell>
        </row>
        <row r="15632">
          <cell r="H15632" t="str">
            <v>NotSelf</v>
          </cell>
        </row>
        <row r="15633">
          <cell r="H15633" t="str">
            <v>NotSelf</v>
          </cell>
        </row>
        <row r="15634">
          <cell r="H15634" t="str">
            <v>NotSelf</v>
          </cell>
        </row>
        <row r="15635">
          <cell r="H15635" t="str">
            <v>NotSelf</v>
          </cell>
        </row>
        <row r="15636">
          <cell r="H15636" t="str">
            <v>NotSelf</v>
          </cell>
        </row>
        <row r="15637">
          <cell r="H15637" t="str">
            <v>NotSelf</v>
          </cell>
        </row>
        <row r="15638">
          <cell r="H15638" t="str">
            <v>NotSelf</v>
          </cell>
        </row>
        <row r="15639">
          <cell r="H15639" t="str">
            <v>NotSelf</v>
          </cell>
        </row>
        <row r="15640">
          <cell r="H15640" t="str">
            <v>NotSelf</v>
          </cell>
        </row>
        <row r="15641">
          <cell r="H15641" t="str">
            <v>NotSelf</v>
          </cell>
        </row>
        <row r="15642">
          <cell r="H15642" t="str">
            <v>NotSelf</v>
          </cell>
        </row>
        <row r="15643">
          <cell r="H15643" t="str">
            <v>NotSelf</v>
          </cell>
        </row>
        <row r="15644">
          <cell r="H15644" t="str">
            <v>NotSelf</v>
          </cell>
        </row>
        <row r="15645">
          <cell r="H15645" t="str">
            <v>NotSelf</v>
          </cell>
        </row>
        <row r="15646">
          <cell r="H15646" t="str">
            <v>NotSelf</v>
          </cell>
        </row>
        <row r="15647">
          <cell r="H15647" t="str">
            <v>NotSelf</v>
          </cell>
        </row>
        <row r="15648">
          <cell r="H15648" t="str">
            <v>NotSelf</v>
          </cell>
        </row>
        <row r="15649">
          <cell r="H15649" t="str">
            <v>NotSelf</v>
          </cell>
        </row>
        <row r="15650">
          <cell r="H15650" t="str">
            <v>NotSelf</v>
          </cell>
        </row>
        <row r="15651">
          <cell r="H15651" t="str">
            <v>NotSelf</v>
          </cell>
        </row>
        <row r="15652">
          <cell r="H15652" t="str">
            <v>NotSelf</v>
          </cell>
        </row>
        <row r="15653">
          <cell r="H15653" t="str">
            <v>NotSelf</v>
          </cell>
        </row>
        <row r="15654">
          <cell r="H15654" t="str">
            <v>NotSelf</v>
          </cell>
        </row>
        <row r="15655">
          <cell r="H15655" t="str">
            <v>NotSelf</v>
          </cell>
        </row>
        <row r="15656">
          <cell r="H15656" t="str">
            <v>NotSelf</v>
          </cell>
        </row>
        <row r="15657">
          <cell r="H15657" t="str">
            <v>NotSelf</v>
          </cell>
        </row>
        <row r="15658">
          <cell r="H15658" t="str">
            <v>NotSelf</v>
          </cell>
        </row>
        <row r="15659">
          <cell r="H15659" t="str">
            <v>NotSelf</v>
          </cell>
        </row>
        <row r="15660">
          <cell r="H15660" t="str">
            <v>NotSelf</v>
          </cell>
        </row>
        <row r="15661">
          <cell r="H15661" t="str">
            <v>NotSelf</v>
          </cell>
        </row>
        <row r="15662">
          <cell r="H15662" t="str">
            <v>NotSelf</v>
          </cell>
        </row>
        <row r="15663">
          <cell r="H15663" t="str">
            <v>NotSelf</v>
          </cell>
        </row>
        <row r="15664">
          <cell r="H15664" t="str">
            <v>NotSelf</v>
          </cell>
        </row>
        <row r="15665">
          <cell r="H15665" t="str">
            <v>NotSelf</v>
          </cell>
        </row>
        <row r="15666">
          <cell r="H15666" t="str">
            <v>NotSelf</v>
          </cell>
        </row>
        <row r="15667">
          <cell r="H15667" t="str">
            <v>NotSelf</v>
          </cell>
        </row>
        <row r="15668">
          <cell r="H15668" t="str">
            <v>NotSelf</v>
          </cell>
        </row>
        <row r="15669">
          <cell r="H15669" t="str">
            <v>NotSelf</v>
          </cell>
        </row>
        <row r="15670">
          <cell r="H15670" t="str">
            <v>NotSelf</v>
          </cell>
        </row>
        <row r="15671">
          <cell r="H15671" t="str">
            <v>NotSelf</v>
          </cell>
        </row>
        <row r="15672">
          <cell r="H15672" t="str">
            <v>NotSelf</v>
          </cell>
        </row>
        <row r="15673">
          <cell r="H15673" t="str">
            <v>NotSelf</v>
          </cell>
        </row>
        <row r="15674">
          <cell r="H15674" t="str">
            <v>NotSelf</v>
          </cell>
        </row>
        <row r="15675">
          <cell r="H15675" t="str">
            <v>NotSelf</v>
          </cell>
        </row>
        <row r="15676">
          <cell r="H15676" t="str">
            <v>NotSelf</v>
          </cell>
        </row>
        <row r="15677">
          <cell r="H15677" t="str">
            <v>NotSelf</v>
          </cell>
        </row>
        <row r="15678">
          <cell r="H15678" t="str">
            <v>NotSelf</v>
          </cell>
        </row>
        <row r="15679">
          <cell r="H15679" t="str">
            <v>NotSelf</v>
          </cell>
        </row>
        <row r="15680">
          <cell r="H15680" t="str">
            <v>NotSelf</v>
          </cell>
        </row>
        <row r="15681">
          <cell r="H15681" t="str">
            <v>NotSelf</v>
          </cell>
        </row>
        <row r="15682">
          <cell r="H15682" t="str">
            <v>NotSelf</v>
          </cell>
        </row>
        <row r="15683">
          <cell r="H15683" t="str">
            <v>NotSelf</v>
          </cell>
        </row>
        <row r="15684">
          <cell r="H15684" t="str">
            <v>NotSelf</v>
          </cell>
        </row>
        <row r="15685">
          <cell r="H15685" t="str">
            <v>NotSelf</v>
          </cell>
        </row>
        <row r="15686">
          <cell r="H15686" t="str">
            <v>NotSelf</v>
          </cell>
        </row>
        <row r="15687">
          <cell r="H15687" t="str">
            <v>NotSelf</v>
          </cell>
        </row>
        <row r="15688">
          <cell r="H15688" t="str">
            <v>NotSelf</v>
          </cell>
        </row>
        <row r="15689">
          <cell r="H15689" t="str">
            <v>NotSelf</v>
          </cell>
        </row>
        <row r="15690">
          <cell r="H15690" t="str">
            <v>NotSelf</v>
          </cell>
        </row>
        <row r="15691">
          <cell r="H15691" t="str">
            <v>NotSelf</v>
          </cell>
        </row>
        <row r="15692">
          <cell r="H15692" t="str">
            <v>NotSelf</v>
          </cell>
        </row>
        <row r="15693">
          <cell r="H15693" t="str">
            <v>NotSelf</v>
          </cell>
        </row>
        <row r="15694">
          <cell r="H15694" t="str">
            <v>NotSelf</v>
          </cell>
        </row>
        <row r="15695">
          <cell r="H15695" t="str">
            <v>NotSelf</v>
          </cell>
        </row>
        <row r="15696">
          <cell r="H15696" t="str">
            <v>NotSelf</v>
          </cell>
        </row>
        <row r="15697">
          <cell r="H15697" t="str">
            <v>NotSelf</v>
          </cell>
        </row>
        <row r="15698">
          <cell r="H15698" t="str">
            <v>NotSelf</v>
          </cell>
        </row>
        <row r="15699">
          <cell r="H15699" t="str">
            <v>NotSelf</v>
          </cell>
        </row>
        <row r="15700">
          <cell r="H15700" t="str">
            <v>NotSelf</v>
          </cell>
        </row>
        <row r="15701">
          <cell r="H15701" t="str">
            <v>NotSelf</v>
          </cell>
        </row>
        <row r="15702">
          <cell r="H15702" t="str">
            <v>NotSelf</v>
          </cell>
        </row>
        <row r="15703">
          <cell r="H15703" t="str">
            <v>NotSelf</v>
          </cell>
        </row>
        <row r="15704">
          <cell r="H15704" t="str">
            <v>NotSelf</v>
          </cell>
        </row>
        <row r="15705">
          <cell r="H15705" t="str">
            <v>NotSelf</v>
          </cell>
        </row>
        <row r="15706">
          <cell r="H15706" t="str">
            <v>NotSelf</v>
          </cell>
        </row>
        <row r="15707">
          <cell r="H15707" t="str">
            <v>NotSelf</v>
          </cell>
        </row>
        <row r="15708">
          <cell r="H15708" t="str">
            <v>NotSelf</v>
          </cell>
        </row>
        <row r="15709">
          <cell r="H15709" t="str">
            <v>NotSelf</v>
          </cell>
        </row>
        <row r="15710">
          <cell r="H15710" t="str">
            <v>NotSelf</v>
          </cell>
        </row>
        <row r="15711">
          <cell r="H15711" t="str">
            <v>NotSelf</v>
          </cell>
        </row>
        <row r="15712">
          <cell r="H15712" t="str">
            <v>Self</v>
          </cell>
        </row>
        <row r="15713">
          <cell r="H15713" t="str">
            <v>Self</v>
          </cell>
        </row>
        <row r="15714">
          <cell r="H15714" t="str">
            <v>Self</v>
          </cell>
        </row>
        <row r="15715">
          <cell r="H15715" t="str">
            <v>Self</v>
          </cell>
        </row>
        <row r="15716">
          <cell r="H15716" t="str">
            <v>Self</v>
          </cell>
        </row>
        <row r="15717">
          <cell r="H15717" t="str">
            <v>Self</v>
          </cell>
        </row>
        <row r="15718">
          <cell r="H15718" t="str">
            <v>Self</v>
          </cell>
        </row>
        <row r="15719">
          <cell r="H15719" t="str">
            <v>Self</v>
          </cell>
        </row>
        <row r="15720">
          <cell r="H15720" t="str">
            <v>Self</v>
          </cell>
        </row>
        <row r="15721">
          <cell r="H15721" t="str">
            <v>Self</v>
          </cell>
        </row>
        <row r="15722">
          <cell r="H15722" t="str">
            <v>Self</v>
          </cell>
        </row>
        <row r="15723">
          <cell r="H15723" t="str">
            <v>Self</v>
          </cell>
        </row>
        <row r="15724">
          <cell r="H15724" t="str">
            <v>Self</v>
          </cell>
        </row>
        <row r="15725">
          <cell r="H15725" t="str">
            <v>Self</v>
          </cell>
        </row>
        <row r="15726">
          <cell r="H15726" t="str">
            <v>Self</v>
          </cell>
        </row>
        <row r="15727">
          <cell r="H15727" t="str">
            <v>Self</v>
          </cell>
        </row>
        <row r="15728">
          <cell r="H15728" t="str">
            <v>Self</v>
          </cell>
        </row>
        <row r="15729">
          <cell r="H15729" t="str">
            <v>Self</v>
          </cell>
        </row>
        <row r="15730">
          <cell r="H15730" t="str">
            <v>Self</v>
          </cell>
        </row>
        <row r="15731">
          <cell r="H15731" t="str">
            <v>Self</v>
          </cell>
        </row>
        <row r="15732">
          <cell r="H15732" t="str">
            <v>Self</v>
          </cell>
        </row>
        <row r="15733">
          <cell r="H15733" t="str">
            <v>Self</v>
          </cell>
        </row>
        <row r="15734">
          <cell r="H15734" t="str">
            <v>Self</v>
          </cell>
        </row>
        <row r="15735">
          <cell r="H15735" t="str">
            <v>Self</v>
          </cell>
        </row>
        <row r="15736">
          <cell r="H15736" t="str">
            <v>Self</v>
          </cell>
        </row>
        <row r="15737">
          <cell r="H15737" t="str">
            <v>Self</v>
          </cell>
        </row>
        <row r="15738">
          <cell r="H15738" t="str">
            <v>Self</v>
          </cell>
        </row>
        <row r="15739">
          <cell r="H15739" t="str">
            <v>Self</v>
          </cell>
        </row>
        <row r="15740">
          <cell r="H15740" t="str">
            <v>Self</v>
          </cell>
        </row>
        <row r="15741">
          <cell r="H15741" t="str">
            <v>Self</v>
          </cell>
        </row>
        <row r="15742">
          <cell r="H15742" t="str">
            <v>Self</v>
          </cell>
        </row>
        <row r="15743">
          <cell r="H15743" t="str">
            <v>Self</v>
          </cell>
        </row>
        <row r="15744">
          <cell r="H15744" t="str">
            <v>Self</v>
          </cell>
        </row>
        <row r="15745">
          <cell r="H15745" t="str">
            <v>Self</v>
          </cell>
        </row>
        <row r="15746">
          <cell r="H15746" t="str">
            <v>Self</v>
          </cell>
        </row>
        <row r="15747">
          <cell r="H15747" t="str">
            <v>Self</v>
          </cell>
        </row>
        <row r="15748">
          <cell r="H15748" t="str">
            <v>Self</v>
          </cell>
        </row>
        <row r="15749">
          <cell r="H15749" t="str">
            <v>Self</v>
          </cell>
        </row>
        <row r="15750">
          <cell r="H15750" t="str">
            <v>Self</v>
          </cell>
        </row>
        <row r="15751">
          <cell r="H15751" t="str">
            <v>Self</v>
          </cell>
        </row>
        <row r="15752">
          <cell r="H15752" t="str">
            <v>Self</v>
          </cell>
        </row>
        <row r="15753">
          <cell r="H15753" t="str">
            <v>Self</v>
          </cell>
        </row>
        <row r="15754">
          <cell r="H15754" t="str">
            <v>Self</v>
          </cell>
        </row>
        <row r="15755">
          <cell r="H15755" t="str">
            <v>Self</v>
          </cell>
        </row>
        <row r="15756">
          <cell r="H15756" t="str">
            <v>Self</v>
          </cell>
        </row>
        <row r="15757">
          <cell r="H15757" t="str">
            <v>Self</v>
          </cell>
        </row>
        <row r="15758">
          <cell r="H15758" t="str">
            <v>Self</v>
          </cell>
        </row>
        <row r="15759">
          <cell r="H15759" t="str">
            <v>Self</v>
          </cell>
        </row>
        <row r="15760">
          <cell r="H15760" t="str">
            <v>Self</v>
          </cell>
        </row>
        <row r="15761">
          <cell r="H15761" t="str">
            <v>Self</v>
          </cell>
        </row>
        <row r="15762">
          <cell r="H15762" t="str">
            <v>Self</v>
          </cell>
        </row>
        <row r="15763">
          <cell r="H15763" t="str">
            <v>Self</v>
          </cell>
        </row>
        <row r="15764">
          <cell r="H15764" t="str">
            <v>Self</v>
          </cell>
        </row>
        <row r="15765">
          <cell r="H15765" t="str">
            <v>Self</v>
          </cell>
        </row>
        <row r="15766">
          <cell r="H15766" t="str">
            <v>Self</v>
          </cell>
        </row>
        <row r="15767">
          <cell r="H15767" t="str">
            <v>Self</v>
          </cell>
        </row>
        <row r="15768">
          <cell r="H15768" t="str">
            <v>Self</v>
          </cell>
        </row>
        <row r="15769">
          <cell r="H15769" t="str">
            <v>Self</v>
          </cell>
        </row>
        <row r="15770">
          <cell r="H15770" t="str">
            <v>Self</v>
          </cell>
        </row>
        <row r="15771">
          <cell r="H15771" t="str">
            <v>Self</v>
          </cell>
        </row>
        <row r="15772">
          <cell r="H15772" t="str">
            <v>Self</v>
          </cell>
        </row>
        <row r="15773">
          <cell r="H15773" t="str">
            <v>Self</v>
          </cell>
        </row>
        <row r="15774">
          <cell r="H15774" t="str">
            <v>Self</v>
          </cell>
        </row>
        <row r="15775">
          <cell r="H15775" t="str">
            <v>Self</v>
          </cell>
        </row>
        <row r="15776">
          <cell r="H15776" t="str">
            <v>Self</v>
          </cell>
        </row>
        <row r="15777">
          <cell r="H15777" t="str">
            <v>Self</v>
          </cell>
        </row>
        <row r="15778">
          <cell r="H15778" t="str">
            <v>Self</v>
          </cell>
        </row>
        <row r="15779">
          <cell r="H15779" t="str">
            <v>Self</v>
          </cell>
        </row>
        <row r="15780">
          <cell r="H15780" t="str">
            <v>Self</v>
          </cell>
        </row>
        <row r="15781">
          <cell r="H15781" t="str">
            <v>Self</v>
          </cell>
        </row>
        <row r="15782">
          <cell r="H15782" t="str">
            <v>Self</v>
          </cell>
        </row>
        <row r="15783">
          <cell r="H15783" t="str">
            <v>Self</v>
          </cell>
        </row>
        <row r="15784">
          <cell r="H15784" t="str">
            <v>Self</v>
          </cell>
        </row>
        <row r="15785">
          <cell r="H15785" t="str">
            <v>Self</v>
          </cell>
        </row>
        <row r="15786">
          <cell r="H15786" t="str">
            <v>Self</v>
          </cell>
        </row>
        <row r="15787">
          <cell r="H15787" t="str">
            <v>Self</v>
          </cell>
        </row>
        <row r="15788">
          <cell r="H15788" t="str">
            <v>Self</v>
          </cell>
        </row>
        <row r="15789">
          <cell r="H15789" t="str">
            <v>Self</v>
          </cell>
        </row>
        <row r="15790">
          <cell r="H15790" t="str">
            <v>Self</v>
          </cell>
        </row>
        <row r="15791">
          <cell r="H15791" t="str">
            <v>NotSelf</v>
          </cell>
        </row>
        <row r="15792">
          <cell r="H15792" t="str">
            <v>NotSelf</v>
          </cell>
        </row>
        <row r="15793">
          <cell r="H15793" t="str">
            <v>NotSelf</v>
          </cell>
        </row>
        <row r="15794">
          <cell r="H15794" t="str">
            <v>NotSelf</v>
          </cell>
        </row>
        <row r="15795">
          <cell r="H15795" t="str">
            <v>NotSelf</v>
          </cell>
        </row>
        <row r="15796">
          <cell r="H15796" t="str">
            <v>NotSelf</v>
          </cell>
        </row>
        <row r="15797">
          <cell r="H15797" t="str">
            <v>NotSelf</v>
          </cell>
        </row>
        <row r="15798">
          <cell r="H15798" t="str">
            <v>NotSelf</v>
          </cell>
        </row>
        <row r="15799">
          <cell r="H15799" t="str">
            <v>NotSelf</v>
          </cell>
        </row>
        <row r="15800">
          <cell r="H15800" t="str">
            <v>NotSelf</v>
          </cell>
        </row>
        <row r="15801">
          <cell r="H15801" t="str">
            <v>NotSelf</v>
          </cell>
        </row>
        <row r="15802">
          <cell r="H15802" t="str">
            <v>NotSelf</v>
          </cell>
        </row>
        <row r="15803">
          <cell r="H15803" t="str">
            <v>NotSelf</v>
          </cell>
        </row>
        <row r="15804">
          <cell r="H15804" t="str">
            <v>NotSelf</v>
          </cell>
        </row>
        <row r="15805">
          <cell r="H15805" t="str">
            <v>NotSelf</v>
          </cell>
        </row>
        <row r="15806">
          <cell r="H15806" t="str">
            <v>NotSelf</v>
          </cell>
        </row>
        <row r="15807">
          <cell r="H15807" t="str">
            <v>NotSelf</v>
          </cell>
        </row>
        <row r="15808">
          <cell r="H15808" t="str">
            <v>NotSelf</v>
          </cell>
        </row>
        <row r="15809">
          <cell r="H15809" t="str">
            <v>NotSelf</v>
          </cell>
        </row>
        <row r="15810">
          <cell r="H15810" t="str">
            <v>NotSelf</v>
          </cell>
        </row>
        <row r="15811">
          <cell r="H15811" t="str">
            <v>NotSelf</v>
          </cell>
        </row>
        <row r="15812">
          <cell r="H15812" t="str">
            <v>NotSelf</v>
          </cell>
        </row>
        <row r="15813">
          <cell r="H15813" t="str">
            <v>NotSelf</v>
          </cell>
        </row>
        <row r="15814">
          <cell r="H15814" t="str">
            <v>NotSelf</v>
          </cell>
        </row>
        <row r="15815">
          <cell r="H15815" t="str">
            <v>NotSelf</v>
          </cell>
        </row>
        <row r="15816">
          <cell r="H15816" t="str">
            <v>NotSelf</v>
          </cell>
        </row>
        <row r="15817">
          <cell r="H15817" t="str">
            <v>NotSelf</v>
          </cell>
        </row>
        <row r="15818">
          <cell r="H15818" t="str">
            <v>NotSelf</v>
          </cell>
        </row>
        <row r="15819">
          <cell r="H15819" t="str">
            <v>NotSelf</v>
          </cell>
        </row>
        <row r="15820">
          <cell r="H15820" t="str">
            <v>NotSelf</v>
          </cell>
        </row>
        <row r="15821">
          <cell r="H15821" t="str">
            <v>NotSelf</v>
          </cell>
        </row>
        <row r="15822">
          <cell r="H15822" t="str">
            <v>NotSelf</v>
          </cell>
        </row>
        <row r="15823">
          <cell r="H15823" t="str">
            <v>NotSelf</v>
          </cell>
        </row>
        <row r="15824">
          <cell r="H15824" t="str">
            <v>NotSelf</v>
          </cell>
        </row>
        <row r="15825">
          <cell r="H15825" t="str">
            <v>NotSelf</v>
          </cell>
        </row>
        <row r="15826">
          <cell r="H15826" t="str">
            <v>NotSelf</v>
          </cell>
        </row>
        <row r="15827">
          <cell r="H15827" t="str">
            <v>NotSelf</v>
          </cell>
        </row>
        <row r="15828">
          <cell r="H15828" t="str">
            <v>NotSelf</v>
          </cell>
        </row>
        <row r="15829">
          <cell r="H15829" t="str">
            <v>NotSelf</v>
          </cell>
        </row>
        <row r="15830">
          <cell r="H15830" t="str">
            <v>NotSelf</v>
          </cell>
        </row>
        <row r="15831">
          <cell r="H15831" t="str">
            <v>NotSelf</v>
          </cell>
        </row>
        <row r="15832">
          <cell r="H15832" t="str">
            <v>NotSelf</v>
          </cell>
        </row>
        <row r="15833">
          <cell r="H15833" t="str">
            <v>NotSelf</v>
          </cell>
        </row>
        <row r="15834">
          <cell r="H15834" t="str">
            <v>NotSelf</v>
          </cell>
        </row>
        <row r="15835">
          <cell r="H15835" t="str">
            <v>NotSelf</v>
          </cell>
        </row>
        <row r="15836">
          <cell r="H15836" t="str">
            <v>NotSelf</v>
          </cell>
        </row>
        <row r="15837">
          <cell r="H15837" t="str">
            <v>NotSelf</v>
          </cell>
        </row>
        <row r="15838">
          <cell r="H15838" t="str">
            <v>NotSelf</v>
          </cell>
        </row>
        <row r="15839">
          <cell r="H15839" t="str">
            <v>NotSelf</v>
          </cell>
        </row>
        <row r="15840">
          <cell r="H15840" t="str">
            <v>NotSelf</v>
          </cell>
        </row>
        <row r="15841">
          <cell r="H15841" t="str">
            <v>NotSelf</v>
          </cell>
        </row>
        <row r="15842">
          <cell r="H15842" t="str">
            <v>NotSelf</v>
          </cell>
        </row>
        <row r="15843">
          <cell r="H15843" t="str">
            <v>NotSelf</v>
          </cell>
        </row>
        <row r="15844">
          <cell r="H15844" t="str">
            <v>NotSelf</v>
          </cell>
        </row>
        <row r="15845">
          <cell r="H15845" t="str">
            <v>NotSelf</v>
          </cell>
        </row>
        <row r="15846">
          <cell r="H15846" t="str">
            <v>NotSelf</v>
          </cell>
        </row>
        <row r="15847">
          <cell r="H15847" t="str">
            <v>NotSelf</v>
          </cell>
        </row>
        <row r="15848">
          <cell r="H15848" t="str">
            <v>NotSelf</v>
          </cell>
        </row>
        <row r="15849">
          <cell r="H15849" t="str">
            <v>NotSelf</v>
          </cell>
        </row>
        <row r="15850">
          <cell r="H15850" t="str">
            <v>NotSelf</v>
          </cell>
        </row>
        <row r="15851">
          <cell r="H15851" t="str">
            <v>NotSelf</v>
          </cell>
        </row>
        <row r="15852">
          <cell r="H15852" t="str">
            <v>NotSelf</v>
          </cell>
        </row>
        <row r="15853">
          <cell r="H15853" t="str">
            <v>NotSelf</v>
          </cell>
        </row>
        <row r="15854">
          <cell r="H15854" t="str">
            <v>NotSelf</v>
          </cell>
        </row>
        <row r="15855">
          <cell r="H15855" t="str">
            <v>NotSelf</v>
          </cell>
        </row>
        <row r="15856">
          <cell r="H15856" t="str">
            <v>NotSelf</v>
          </cell>
        </row>
        <row r="15857">
          <cell r="H15857" t="str">
            <v>NotSelf</v>
          </cell>
        </row>
        <row r="15858">
          <cell r="H15858" t="str">
            <v>NotSelf</v>
          </cell>
        </row>
        <row r="15859">
          <cell r="H15859" t="str">
            <v>NotSelf</v>
          </cell>
        </row>
        <row r="15860">
          <cell r="H15860" t="str">
            <v>NotSelf</v>
          </cell>
        </row>
        <row r="15861">
          <cell r="H15861" t="str">
            <v>NotSelf</v>
          </cell>
        </row>
        <row r="15862">
          <cell r="H15862" t="str">
            <v>NotSelf</v>
          </cell>
        </row>
        <row r="15863">
          <cell r="H15863" t="str">
            <v>NotSelf</v>
          </cell>
        </row>
        <row r="15864">
          <cell r="H15864" t="str">
            <v>NotSelf</v>
          </cell>
        </row>
        <row r="15865">
          <cell r="H15865" t="str">
            <v>NotSelf</v>
          </cell>
        </row>
        <row r="15866">
          <cell r="H15866" t="str">
            <v>NotSelf</v>
          </cell>
        </row>
        <row r="15867">
          <cell r="H15867" t="str">
            <v>NotSelf</v>
          </cell>
        </row>
        <row r="15868">
          <cell r="H15868" t="str">
            <v>NotSelf</v>
          </cell>
        </row>
        <row r="15869">
          <cell r="H15869" t="str">
            <v>NotSelf</v>
          </cell>
        </row>
        <row r="15870">
          <cell r="H15870" t="str">
            <v>NotSelf</v>
          </cell>
        </row>
        <row r="15871">
          <cell r="H15871" t="str">
            <v>NotSelf</v>
          </cell>
        </row>
        <row r="15872">
          <cell r="H15872" t="str">
            <v>NotSelf</v>
          </cell>
        </row>
        <row r="15873">
          <cell r="H15873" t="str">
            <v>NotSelf</v>
          </cell>
        </row>
        <row r="15874">
          <cell r="H15874" t="str">
            <v>NotSelf</v>
          </cell>
        </row>
        <row r="15875">
          <cell r="H15875" t="str">
            <v>NotSelf</v>
          </cell>
        </row>
        <row r="15876">
          <cell r="H15876" t="str">
            <v>NotSelf</v>
          </cell>
        </row>
        <row r="15877">
          <cell r="H15877" t="str">
            <v>NotSelf</v>
          </cell>
        </row>
        <row r="15878">
          <cell r="H15878" t="str">
            <v>NotSelf</v>
          </cell>
        </row>
        <row r="15879">
          <cell r="H15879" t="str">
            <v>NotSelf</v>
          </cell>
        </row>
        <row r="15880">
          <cell r="H15880" t="str">
            <v>NotSelf</v>
          </cell>
        </row>
        <row r="15881">
          <cell r="H15881" t="str">
            <v>NotSelf</v>
          </cell>
        </row>
        <row r="15882">
          <cell r="H15882" t="str">
            <v>NotSelf</v>
          </cell>
        </row>
        <row r="15883">
          <cell r="H15883" t="str">
            <v>NotSelf</v>
          </cell>
        </row>
        <row r="15884">
          <cell r="H15884" t="str">
            <v>NotSelf</v>
          </cell>
        </row>
        <row r="15885">
          <cell r="H15885" t="str">
            <v>NotSelf</v>
          </cell>
        </row>
        <row r="15886">
          <cell r="H15886" t="str">
            <v>NotSelf</v>
          </cell>
        </row>
        <row r="15887">
          <cell r="H15887" t="str">
            <v>NotSelf</v>
          </cell>
        </row>
        <row r="15888">
          <cell r="H15888" t="str">
            <v>NotSelf</v>
          </cell>
        </row>
        <row r="15889">
          <cell r="H15889" t="str">
            <v>NotSelf</v>
          </cell>
        </row>
        <row r="15890">
          <cell r="H15890" t="str">
            <v>NotSelf</v>
          </cell>
        </row>
        <row r="15891">
          <cell r="H15891" t="str">
            <v>NotSelf</v>
          </cell>
        </row>
        <row r="15892">
          <cell r="H15892" t="str">
            <v>NotSelf</v>
          </cell>
        </row>
        <row r="15893">
          <cell r="H15893" t="str">
            <v>NotSelf</v>
          </cell>
        </row>
        <row r="15894">
          <cell r="H15894" t="str">
            <v>NotSelf</v>
          </cell>
        </row>
        <row r="15895">
          <cell r="H15895" t="str">
            <v>NotSelf</v>
          </cell>
        </row>
        <row r="15896">
          <cell r="H15896" t="str">
            <v>NotSelf</v>
          </cell>
        </row>
        <row r="15897">
          <cell r="H15897" t="str">
            <v>NotSelf</v>
          </cell>
        </row>
        <row r="15898">
          <cell r="H15898" t="str">
            <v>NotSelf</v>
          </cell>
        </row>
        <row r="15899">
          <cell r="H15899" t="str">
            <v>NotSelf</v>
          </cell>
        </row>
        <row r="15900">
          <cell r="H15900" t="str">
            <v>NotSelf</v>
          </cell>
        </row>
        <row r="15901">
          <cell r="H15901" t="str">
            <v>NotSelf</v>
          </cell>
        </row>
        <row r="15902">
          <cell r="H15902" t="str">
            <v>NotSelf</v>
          </cell>
        </row>
        <row r="15903">
          <cell r="H15903" t="str">
            <v>NotSelf</v>
          </cell>
        </row>
        <row r="15904">
          <cell r="H15904" t="str">
            <v>NotSelf</v>
          </cell>
        </row>
        <row r="15905">
          <cell r="H15905" t="str">
            <v>NotSelf</v>
          </cell>
        </row>
        <row r="15906">
          <cell r="H15906" t="str">
            <v>NotSelf</v>
          </cell>
        </row>
        <row r="15907">
          <cell r="H15907" t="str">
            <v>NotSelf</v>
          </cell>
        </row>
        <row r="15908">
          <cell r="H15908" t="str">
            <v>NotSelf</v>
          </cell>
        </row>
        <row r="15909">
          <cell r="H15909" t="str">
            <v>NotSelf</v>
          </cell>
        </row>
        <row r="15910">
          <cell r="H15910" t="str">
            <v>NotSelf</v>
          </cell>
        </row>
        <row r="15911">
          <cell r="H15911" t="str">
            <v>NotSelf</v>
          </cell>
        </row>
        <row r="15912">
          <cell r="H15912" t="str">
            <v>NotSelf</v>
          </cell>
        </row>
        <row r="15913">
          <cell r="H15913" t="str">
            <v>NotSelf</v>
          </cell>
        </row>
        <row r="15914">
          <cell r="H15914" t="str">
            <v>NotSelf</v>
          </cell>
        </row>
        <row r="15915">
          <cell r="H15915" t="str">
            <v>NotSelf</v>
          </cell>
        </row>
        <row r="15916">
          <cell r="H15916" t="str">
            <v>NotSelf</v>
          </cell>
        </row>
        <row r="15917">
          <cell r="H15917" t="str">
            <v>NotSelf</v>
          </cell>
        </row>
        <row r="15918">
          <cell r="H15918" t="str">
            <v>NotSelf</v>
          </cell>
        </row>
        <row r="15919">
          <cell r="H15919" t="str">
            <v>NotSelf</v>
          </cell>
        </row>
        <row r="15920">
          <cell r="H15920" t="str">
            <v>NotSelf</v>
          </cell>
        </row>
        <row r="15921">
          <cell r="H15921" t="str">
            <v>NotSelf</v>
          </cell>
        </row>
        <row r="15922">
          <cell r="H15922" t="str">
            <v>NotSelf</v>
          </cell>
        </row>
        <row r="15923">
          <cell r="H15923" t="str">
            <v>NotSelf</v>
          </cell>
        </row>
        <row r="15924">
          <cell r="H15924" t="str">
            <v>NotSelf</v>
          </cell>
        </row>
        <row r="15925">
          <cell r="H15925" t="str">
            <v>NotSelf</v>
          </cell>
        </row>
        <row r="15926">
          <cell r="H15926" t="str">
            <v>NotSelf</v>
          </cell>
        </row>
        <row r="15927">
          <cell r="H15927" t="str">
            <v>NotSelf</v>
          </cell>
        </row>
        <row r="15928">
          <cell r="H15928" t="str">
            <v>NotSelf</v>
          </cell>
        </row>
        <row r="15929">
          <cell r="H15929" t="str">
            <v>NotSelf</v>
          </cell>
        </row>
        <row r="15930">
          <cell r="H15930" t="str">
            <v>NotSelf</v>
          </cell>
        </row>
        <row r="15931">
          <cell r="H15931" t="str">
            <v>NotSelf</v>
          </cell>
        </row>
        <row r="15932">
          <cell r="H15932" t="str">
            <v>NotSelf</v>
          </cell>
        </row>
        <row r="15933">
          <cell r="H15933" t="str">
            <v>NotSelf</v>
          </cell>
        </row>
        <row r="15934">
          <cell r="H15934" t="str">
            <v>NotSelf</v>
          </cell>
        </row>
        <row r="15935">
          <cell r="H15935" t="str">
            <v>NotSelf</v>
          </cell>
        </row>
        <row r="15936">
          <cell r="H15936" t="str">
            <v>NotSelf</v>
          </cell>
        </row>
        <row r="15937">
          <cell r="H15937" t="str">
            <v>NotSelf</v>
          </cell>
        </row>
        <row r="15938">
          <cell r="H15938" t="str">
            <v>NotSelf</v>
          </cell>
        </row>
        <row r="15939">
          <cell r="H15939" t="str">
            <v>NotSelf</v>
          </cell>
        </row>
        <row r="15940">
          <cell r="H15940" t="str">
            <v>NotSelf</v>
          </cell>
        </row>
        <row r="15941">
          <cell r="H15941" t="str">
            <v>NotSelf</v>
          </cell>
        </row>
        <row r="15942">
          <cell r="H15942" t="str">
            <v>NotSelf</v>
          </cell>
        </row>
        <row r="15943">
          <cell r="H15943" t="str">
            <v>NotSelf</v>
          </cell>
        </row>
        <row r="15944">
          <cell r="H15944" t="str">
            <v>NotSelf</v>
          </cell>
        </row>
        <row r="15945">
          <cell r="H15945" t="str">
            <v>NotSelf</v>
          </cell>
        </row>
        <row r="15946">
          <cell r="H15946" t="str">
            <v>NotSelf</v>
          </cell>
        </row>
        <row r="15947">
          <cell r="H15947" t="str">
            <v>NotSelf</v>
          </cell>
        </row>
        <row r="15948">
          <cell r="H15948" t="str">
            <v>NotSelf</v>
          </cell>
        </row>
        <row r="15949">
          <cell r="H15949" t="str">
            <v>NotSelf</v>
          </cell>
        </row>
        <row r="15950">
          <cell r="H15950" t="str">
            <v>NotSelf</v>
          </cell>
        </row>
        <row r="15951">
          <cell r="H15951" t="str">
            <v>NotSelf</v>
          </cell>
        </row>
        <row r="15952">
          <cell r="H15952" t="str">
            <v>NotSelf</v>
          </cell>
        </row>
        <row r="15953">
          <cell r="H15953" t="str">
            <v>NotSelf</v>
          </cell>
        </row>
        <row r="15954">
          <cell r="H15954" t="str">
            <v>NotSelf</v>
          </cell>
        </row>
        <row r="15955">
          <cell r="H15955" t="str">
            <v>NotSelf</v>
          </cell>
        </row>
        <row r="15956">
          <cell r="H15956" t="str">
            <v>NotSelf</v>
          </cell>
        </row>
        <row r="15957">
          <cell r="H15957" t="str">
            <v>NotSelf</v>
          </cell>
        </row>
        <row r="15958">
          <cell r="H15958" t="str">
            <v>NotSelf</v>
          </cell>
        </row>
        <row r="15959">
          <cell r="H15959" t="str">
            <v>NotSelf</v>
          </cell>
        </row>
        <row r="15960">
          <cell r="H15960" t="str">
            <v>NotSelf</v>
          </cell>
        </row>
        <row r="15961">
          <cell r="H15961" t="str">
            <v>NotSelf</v>
          </cell>
        </row>
        <row r="15962">
          <cell r="H15962" t="str">
            <v>NotSelf</v>
          </cell>
        </row>
        <row r="15963">
          <cell r="H15963" t="str">
            <v>NotSelf</v>
          </cell>
        </row>
        <row r="15964">
          <cell r="H15964" t="str">
            <v>NotSelf</v>
          </cell>
        </row>
        <row r="15965">
          <cell r="H15965" t="str">
            <v>NotSelf</v>
          </cell>
        </row>
        <row r="15966">
          <cell r="H15966" t="str">
            <v>NotSelf</v>
          </cell>
        </row>
        <row r="15967">
          <cell r="H15967" t="str">
            <v>NotSelf</v>
          </cell>
        </row>
        <row r="15968">
          <cell r="H15968" t="str">
            <v>NotSelf</v>
          </cell>
        </row>
        <row r="15969">
          <cell r="H15969" t="str">
            <v>NotSelf</v>
          </cell>
        </row>
        <row r="15970">
          <cell r="H15970" t="str">
            <v>NotSelf</v>
          </cell>
        </row>
        <row r="15971">
          <cell r="H15971" t="str">
            <v>NotSelf</v>
          </cell>
        </row>
        <row r="15972">
          <cell r="H15972" t="str">
            <v>NotSelf</v>
          </cell>
        </row>
        <row r="15973">
          <cell r="H15973" t="str">
            <v>NotSelf</v>
          </cell>
        </row>
        <row r="15974">
          <cell r="H15974" t="str">
            <v>NotSelf</v>
          </cell>
        </row>
        <row r="15975">
          <cell r="H15975" t="str">
            <v>NotSelf</v>
          </cell>
        </row>
        <row r="15976">
          <cell r="H15976" t="str">
            <v>NotSelf</v>
          </cell>
        </row>
        <row r="15977">
          <cell r="H15977" t="str">
            <v>NotSelf</v>
          </cell>
        </row>
        <row r="15978">
          <cell r="H15978" t="str">
            <v>NotSelf</v>
          </cell>
        </row>
        <row r="15979">
          <cell r="H15979" t="str">
            <v>NotSelf</v>
          </cell>
        </row>
        <row r="15980">
          <cell r="H15980" t="str">
            <v>NotSelf</v>
          </cell>
        </row>
        <row r="15981">
          <cell r="H15981" t="str">
            <v>NotSelf</v>
          </cell>
        </row>
        <row r="15982">
          <cell r="H15982" t="str">
            <v>NotSelf</v>
          </cell>
        </row>
        <row r="15983">
          <cell r="H15983" t="str">
            <v>NotSelf</v>
          </cell>
        </row>
        <row r="15984">
          <cell r="H15984" t="str">
            <v>NotSelf</v>
          </cell>
        </row>
        <row r="15985">
          <cell r="H15985" t="str">
            <v>NotSelf</v>
          </cell>
        </row>
        <row r="15986">
          <cell r="H15986" t="str">
            <v>NotSelf</v>
          </cell>
        </row>
        <row r="15987">
          <cell r="H15987" t="str">
            <v>NotSelf</v>
          </cell>
        </row>
        <row r="15988">
          <cell r="H15988" t="str">
            <v>NotSelf</v>
          </cell>
        </row>
        <row r="15989">
          <cell r="H15989" t="str">
            <v>NotSelf</v>
          </cell>
        </row>
        <row r="15990">
          <cell r="H15990" t="str">
            <v>NotSelf</v>
          </cell>
        </row>
        <row r="15991">
          <cell r="H15991" t="str">
            <v>NotSelf</v>
          </cell>
        </row>
        <row r="15992">
          <cell r="H15992" t="str">
            <v>NotSelf</v>
          </cell>
        </row>
        <row r="15993">
          <cell r="H15993" t="str">
            <v>NotSelf</v>
          </cell>
        </row>
        <row r="15994">
          <cell r="H15994" t="str">
            <v>NotSelf</v>
          </cell>
        </row>
        <row r="15995">
          <cell r="H15995" t="str">
            <v>NotSelf</v>
          </cell>
        </row>
        <row r="15996">
          <cell r="H15996" t="str">
            <v>NotSelf</v>
          </cell>
        </row>
        <row r="15997">
          <cell r="H15997" t="str">
            <v>NotSelf</v>
          </cell>
        </row>
        <row r="15998">
          <cell r="H15998" t="str">
            <v>NotSelf</v>
          </cell>
        </row>
        <row r="15999">
          <cell r="H15999" t="str">
            <v>NotSelf</v>
          </cell>
        </row>
        <row r="16000">
          <cell r="H16000" t="str">
            <v>NotSelf</v>
          </cell>
        </row>
        <row r="16001">
          <cell r="H16001" t="str">
            <v>NotSelf</v>
          </cell>
        </row>
        <row r="16002">
          <cell r="H16002" t="str">
            <v>NotSelf</v>
          </cell>
        </row>
        <row r="16003">
          <cell r="H16003" t="str">
            <v>NotSelf</v>
          </cell>
        </row>
        <row r="16004">
          <cell r="H16004" t="str">
            <v>NotSelf</v>
          </cell>
        </row>
        <row r="16005">
          <cell r="H16005" t="str">
            <v>NotSelf</v>
          </cell>
        </row>
        <row r="16006">
          <cell r="H16006" t="str">
            <v>NotSelf</v>
          </cell>
        </row>
        <row r="16007">
          <cell r="H16007" t="str">
            <v>NotSelf</v>
          </cell>
        </row>
        <row r="16008">
          <cell r="H16008" t="str">
            <v>NotSelf</v>
          </cell>
        </row>
        <row r="16009">
          <cell r="H16009" t="str">
            <v>NotSelf</v>
          </cell>
        </row>
        <row r="16010">
          <cell r="H16010" t="str">
            <v>NotSelf</v>
          </cell>
        </row>
        <row r="16011">
          <cell r="H16011" t="str">
            <v>NotSelf</v>
          </cell>
        </row>
        <row r="16012">
          <cell r="H16012" t="str">
            <v>NotSelf</v>
          </cell>
        </row>
        <row r="16013">
          <cell r="H16013" t="str">
            <v>NotSelf</v>
          </cell>
        </row>
        <row r="16014">
          <cell r="H16014" t="str">
            <v>NotSelf</v>
          </cell>
        </row>
        <row r="16015">
          <cell r="H16015" t="str">
            <v>NotSelf</v>
          </cell>
        </row>
        <row r="16016">
          <cell r="H16016" t="str">
            <v>NotSelf</v>
          </cell>
        </row>
        <row r="16017">
          <cell r="H16017" t="str">
            <v>NotSelf</v>
          </cell>
        </row>
        <row r="16018">
          <cell r="H16018" t="str">
            <v>NotSelf</v>
          </cell>
        </row>
        <row r="16019">
          <cell r="H16019" t="str">
            <v>NotSelf</v>
          </cell>
        </row>
        <row r="16020">
          <cell r="H16020" t="str">
            <v>NotSelf</v>
          </cell>
        </row>
        <row r="16021">
          <cell r="H16021" t="str">
            <v>NotSelf</v>
          </cell>
        </row>
        <row r="16022">
          <cell r="H16022" t="str">
            <v>NotSelf</v>
          </cell>
        </row>
        <row r="16023">
          <cell r="H16023" t="str">
            <v>NotSelf</v>
          </cell>
        </row>
        <row r="16024">
          <cell r="H16024" t="str">
            <v>NotSelf</v>
          </cell>
        </row>
        <row r="16025">
          <cell r="H16025" t="str">
            <v>NotSelf</v>
          </cell>
        </row>
        <row r="16026">
          <cell r="H16026" t="str">
            <v>NotSelf</v>
          </cell>
        </row>
        <row r="16027">
          <cell r="H16027" t="str">
            <v>NotSelf</v>
          </cell>
        </row>
        <row r="16028">
          <cell r="H16028" t="str">
            <v>NotSelf</v>
          </cell>
        </row>
        <row r="16029">
          <cell r="H16029" t="str">
            <v>NotSelf</v>
          </cell>
        </row>
        <row r="16030">
          <cell r="H16030" t="str">
            <v>NotSelf</v>
          </cell>
        </row>
        <row r="16031">
          <cell r="H16031" t="str">
            <v>NotSelf</v>
          </cell>
        </row>
        <row r="16032">
          <cell r="H16032" t="str">
            <v>NotSelf</v>
          </cell>
        </row>
        <row r="16033">
          <cell r="H16033" t="str">
            <v>NotSelf</v>
          </cell>
        </row>
        <row r="16034">
          <cell r="H16034" t="str">
            <v>NotSelf</v>
          </cell>
        </row>
        <row r="16035">
          <cell r="H16035" t="str">
            <v>NotSelf</v>
          </cell>
        </row>
        <row r="16036">
          <cell r="H16036" t="str">
            <v>NotSelf</v>
          </cell>
        </row>
        <row r="16037">
          <cell r="H16037" t="str">
            <v>NotSelf</v>
          </cell>
        </row>
        <row r="16038">
          <cell r="H16038" t="str">
            <v>NotSelf</v>
          </cell>
        </row>
        <row r="16039">
          <cell r="H16039" t="str">
            <v>NotSelf</v>
          </cell>
        </row>
        <row r="16040">
          <cell r="H16040" t="str">
            <v>NotSelf</v>
          </cell>
        </row>
        <row r="16041">
          <cell r="H16041" t="str">
            <v>NotSelf</v>
          </cell>
        </row>
        <row r="16042">
          <cell r="H16042" t="str">
            <v>NotSelf</v>
          </cell>
        </row>
        <row r="16043">
          <cell r="H16043" t="str">
            <v>NotSelf</v>
          </cell>
        </row>
        <row r="16044">
          <cell r="H16044" t="str">
            <v>NotSelf</v>
          </cell>
        </row>
        <row r="16045">
          <cell r="H16045" t="str">
            <v>NotSelf</v>
          </cell>
        </row>
        <row r="16046">
          <cell r="H16046" t="str">
            <v>NotSelf</v>
          </cell>
        </row>
        <row r="16047">
          <cell r="H16047" t="str">
            <v>NotSelf</v>
          </cell>
        </row>
        <row r="16048">
          <cell r="H16048" t="str">
            <v>NotSelf</v>
          </cell>
        </row>
        <row r="16049">
          <cell r="H16049" t="str">
            <v>NotSelf</v>
          </cell>
        </row>
        <row r="16050">
          <cell r="H16050" t="str">
            <v>NotSelf</v>
          </cell>
        </row>
        <row r="16051">
          <cell r="H16051" t="str">
            <v>NotSelf</v>
          </cell>
        </row>
        <row r="16052">
          <cell r="H16052" t="str">
            <v>NotSelf</v>
          </cell>
        </row>
        <row r="16053">
          <cell r="H16053" t="str">
            <v>NotSelf</v>
          </cell>
        </row>
        <row r="16054">
          <cell r="H16054" t="str">
            <v>NotSelf</v>
          </cell>
        </row>
        <row r="16055">
          <cell r="H16055" t="str">
            <v>NotSelf</v>
          </cell>
        </row>
        <row r="16056">
          <cell r="H16056" t="str">
            <v>NotSelf</v>
          </cell>
        </row>
        <row r="16057">
          <cell r="H16057" t="str">
            <v>NotSelf</v>
          </cell>
        </row>
        <row r="16058">
          <cell r="H16058" t="str">
            <v>NotSelf</v>
          </cell>
        </row>
        <row r="16059">
          <cell r="H16059" t="str">
            <v>NotSelf</v>
          </cell>
        </row>
        <row r="16060">
          <cell r="H16060" t="str">
            <v>NotSelf</v>
          </cell>
        </row>
        <row r="16061">
          <cell r="H16061" t="str">
            <v>NotSelf</v>
          </cell>
        </row>
        <row r="16062">
          <cell r="H16062" t="str">
            <v>NotSelf</v>
          </cell>
        </row>
        <row r="16063">
          <cell r="H16063" t="str">
            <v>NotSelf</v>
          </cell>
        </row>
        <row r="16064">
          <cell r="H16064" t="str">
            <v>NotSelf</v>
          </cell>
        </row>
        <row r="16065">
          <cell r="H16065" t="str">
            <v>NotSelf</v>
          </cell>
        </row>
        <row r="16066">
          <cell r="H16066" t="str">
            <v>NotSelf</v>
          </cell>
        </row>
        <row r="16067">
          <cell r="H16067" t="str">
            <v>NotSelf</v>
          </cell>
        </row>
        <row r="16068">
          <cell r="H16068" t="str">
            <v>NotSelf</v>
          </cell>
        </row>
        <row r="16069">
          <cell r="H16069" t="str">
            <v>NotSelf</v>
          </cell>
        </row>
        <row r="16070">
          <cell r="H16070" t="str">
            <v>NotSelf</v>
          </cell>
        </row>
        <row r="16071">
          <cell r="H16071" t="str">
            <v>NotSelf</v>
          </cell>
        </row>
        <row r="16072">
          <cell r="H16072" t="str">
            <v>NotSelf</v>
          </cell>
        </row>
        <row r="16073">
          <cell r="H16073" t="str">
            <v>NotSelf</v>
          </cell>
        </row>
        <row r="16074">
          <cell r="H16074" t="str">
            <v>NotSelf</v>
          </cell>
        </row>
        <row r="16075">
          <cell r="H16075" t="str">
            <v>NotSelf</v>
          </cell>
        </row>
        <row r="16076">
          <cell r="H16076" t="str">
            <v>NotSelf</v>
          </cell>
        </row>
        <row r="16077">
          <cell r="H16077" t="str">
            <v>NotSelf</v>
          </cell>
        </row>
        <row r="16078">
          <cell r="H16078" t="str">
            <v>NotSelf</v>
          </cell>
        </row>
        <row r="16079">
          <cell r="H16079" t="str">
            <v>NotSelf</v>
          </cell>
        </row>
        <row r="16080">
          <cell r="H16080" t="str">
            <v>NotSelf</v>
          </cell>
        </row>
        <row r="16081">
          <cell r="H16081" t="str">
            <v>NotSelf</v>
          </cell>
        </row>
        <row r="16082">
          <cell r="H16082" t="str">
            <v>NotSelf</v>
          </cell>
        </row>
        <row r="16083">
          <cell r="H16083" t="str">
            <v>NotSelf</v>
          </cell>
        </row>
        <row r="16084">
          <cell r="H16084" t="str">
            <v>NotSelf</v>
          </cell>
        </row>
        <row r="16085">
          <cell r="H16085" t="str">
            <v>NotSelf</v>
          </cell>
        </row>
        <row r="16086">
          <cell r="H16086" t="str">
            <v>NotSelf</v>
          </cell>
        </row>
        <row r="16087">
          <cell r="H16087" t="str">
            <v>NotSelf</v>
          </cell>
        </row>
        <row r="16088">
          <cell r="H16088" t="str">
            <v>NotSelf</v>
          </cell>
        </row>
        <row r="16089">
          <cell r="H16089" t="str">
            <v>NotSelf</v>
          </cell>
        </row>
        <row r="16090">
          <cell r="H16090" t="str">
            <v>NotSelf</v>
          </cell>
        </row>
        <row r="16091">
          <cell r="H16091" t="str">
            <v>NotSelf</v>
          </cell>
        </row>
        <row r="16092">
          <cell r="H16092" t="str">
            <v>NotSelf</v>
          </cell>
        </row>
        <row r="16093">
          <cell r="H16093" t="str">
            <v>NotSelf</v>
          </cell>
        </row>
        <row r="16094">
          <cell r="H16094" t="str">
            <v>NotSelf</v>
          </cell>
        </row>
        <row r="16095">
          <cell r="H16095" t="str">
            <v>NotSelf</v>
          </cell>
        </row>
        <row r="16096">
          <cell r="H16096" t="str">
            <v>NotSelf</v>
          </cell>
        </row>
        <row r="16097">
          <cell r="H16097" t="str">
            <v>NotSelf</v>
          </cell>
        </row>
        <row r="16098">
          <cell r="H16098" t="str">
            <v>NotSelf</v>
          </cell>
        </row>
        <row r="16099">
          <cell r="H16099" t="str">
            <v>NotSelf</v>
          </cell>
        </row>
        <row r="16100">
          <cell r="H16100" t="str">
            <v>NotSelf</v>
          </cell>
        </row>
        <row r="16101">
          <cell r="H16101" t="str">
            <v>NotSelf</v>
          </cell>
        </row>
        <row r="16102">
          <cell r="H16102" t="str">
            <v>NotSelf</v>
          </cell>
        </row>
        <row r="16103">
          <cell r="H16103" t="str">
            <v>NotSelf</v>
          </cell>
        </row>
        <row r="16104">
          <cell r="H16104" t="str">
            <v>NotSelf</v>
          </cell>
        </row>
        <row r="16105">
          <cell r="H16105" t="str">
            <v>NotSelf</v>
          </cell>
        </row>
        <row r="16106">
          <cell r="H16106" t="str">
            <v>NotSelf</v>
          </cell>
        </row>
        <row r="16107">
          <cell r="H16107" t="str">
            <v>NotSelf</v>
          </cell>
        </row>
        <row r="16108">
          <cell r="H16108" t="str">
            <v>NotSelf</v>
          </cell>
        </row>
        <row r="16109">
          <cell r="H16109" t="str">
            <v>NotSelf</v>
          </cell>
        </row>
        <row r="16110">
          <cell r="H16110" t="str">
            <v>NotSelf</v>
          </cell>
        </row>
        <row r="16111">
          <cell r="H16111" t="str">
            <v>NotSelf</v>
          </cell>
        </row>
        <row r="16112">
          <cell r="H16112" t="str">
            <v>NotSelf</v>
          </cell>
        </row>
        <row r="16113">
          <cell r="H16113" t="str">
            <v>NotSelf</v>
          </cell>
        </row>
        <row r="16114">
          <cell r="H16114" t="str">
            <v>NotSelf</v>
          </cell>
        </row>
        <row r="16115">
          <cell r="H16115" t="str">
            <v>NotSelf</v>
          </cell>
        </row>
        <row r="16116">
          <cell r="H16116" t="str">
            <v>NotSelf</v>
          </cell>
        </row>
        <row r="16117">
          <cell r="H16117" t="str">
            <v>NotSelf</v>
          </cell>
        </row>
        <row r="16118">
          <cell r="H16118" t="str">
            <v>NotSelf</v>
          </cell>
        </row>
        <row r="16119">
          <cell r="H16119" t="str">
            <v>NotSelf</v>
          </cell>
        </row>
        <row r="16120">
          <cell r="H16120" t="str">
            <v>NotSelf</v>
          </cell>
        </row>
        <row r="16121">
          <cell r="H16121" t="str">
            <v>NotSelf</v>
          </cell>
        </row>
        <row r="16122">
          <cell r="H16122" t="str">
            <v>NotSelf</v>
          </cell>
        </row>
        <row r="16123">
          <cell r="H16123" t="str">
            <v>NotSelf</v>
          </cell>
        </row>
        <row r="16124">
          <cell r="H16124" t="str">
            <v>NotSelf</v>
          </cell>
        </row>
        <row r="16125">
          <cell r="H16125" t="str">
            <v>NotSelf</v>
          </cell>
        </row>
        <row r="16126">
          <cell r="H16126" t="str">
            <v>NotSelf</v>
          </cell>
        </row>
        <row r="16127">
          <cell r="H16127" t="str">
            <v>NotSelf</v>
          </cell>
        </row>
        <row r="16128">
          <cell r="H16128" t="str">
            <v>NotSelf</v>
          </cell>
        </row>
        <row r="16129">
          <cell r="H16129" t="str">
            <v>NotSelf</v>
          </cell>
        </row>
        <row r="16130">
          <cell r="H16130" t="str">
            <v>NotSelf</v>
          </cell>
        </row>
        <row r="16131">
          <cell r="H16131" t="str">
            <v>NotSelf</v>
          </cell>
        </row>
        <row r="16132">
          <cell r="H16132" t="str">
            <v>NotSelf</v>
          </cell>
        </row>
        <row r="16133">
          <cell r="H16133" t="str">
            <v>NotSelf</v>
          </cell>
        </row>
        <row r="16134">
          <cell r="H16134" t="str">
            <v>NotSelf</v>
          </cell>
        </row>
        <row r="16135">
          <cell r="H16135" t="str">
            <v>NotSelf</v>
          </cell>
        </row>
        <row r="16136">
          <cell r="H16136" t="str">
            <v>NotSelf</v>
          </cell>
        </row>
        <row r="16137">
          <cell r="H16137" t="str">
            <v>NotSelf</v>
          </cell>
        </row>
        <row r="16138">
          <cell r="H16138" t="str">
            <v>NotSelf</v>
          </cell>
        </row>
        <row r="16139">
          <cell r="H16139" t="str">
            <v>NotSelf</v>
          </cell>
        </row>
        <row r="16140">
          <cell r="H16140" t="str">
            <v>NotSelf</v>
          </cell>
        </row>
        <row r="16141">
          <cell r="H16141" t="str">
            <v>NotSelf</v>
          </cell>
        </row>
        <row r="16142">
          <cell r="H16142" t="str">
            <v>NotSelf</v>
          </cell>
        </row>
        <row r="16143">
          <cell r="H16143" t="str">
            <v>NotSelf</v>
          </cell>
        </row>
        <row r="16144">
          <cell r="H16144" t="str">
            <v>NotSelf</v>
          </cell>
        </row>
        <row r="16145">
          <cell r="H16145" t="str">
            <v>NotSelf</v>
          </cell>
        </row>
        <row r="16146">
          <cell r="H16146" t="str">
            <v>NotSelf</v>
          </cell>
        </row>
        <row r="16147">
          <cell r="H16147" t="str">
            <v>NotSelf</v>
          </cell>
        </row>
        <row r="16148">
          <cell r="H16148" t="str">
            <v>NotSelf</v>
          </cell>
        </row>
        <row r="16149">
          <cell r="H16149" t="str">
            <v>NotSelf</v>
          </cell>
        </row>
        <row r="16150">
          <cell r="H16150" t="str">
            <v>NotSelf</v>
          </cell>
        </row>
        <row r="16151">
          <cell r="H16151" t="str">
            <v>NotSelf</v>
          </cell>
        </row>
        <row r="16152">
          <cell r="H16152" t="str">
            <v>NotSelf</v>
          </cell>
        </row>
        <row r="16153">
          <cell r="H16153" t="str">
            <v>NotSelf</v>
          </cell>
        </row>
        <row r="16154">
          <cell r="H16154" t="str">
            <v>NotSelf</v>
          </cell>
        </row>
        <row r="16155">
          <cell r="H16155" t="str">
            <v>NotSelf</v>
          </cell>
        </row>
        <row r="16156">
          <cell r="H16156" t="str">
            <v>NotSelf</v>
          </cell>
        </row>
        <row r="16157">
          <cell r="H16157" t="str">
            <v>NotSelf</v>
          </cell>
        </row>
        <row r="16158">
          <cell r="H16158" t="str">
            <v>NotSelf</v>
          </cell>
        </row>
        <row r="16159">
          <cell r="H16159" t="str">
            <v>NotSelf</v>
          </cell>
        </row>
        <row r="16160">
          <cell r="H16160" t="str">
            <v>NotSelf</v>
          </cell>
        </row>
        <row r="16161">
          <cell r="H16161" t="str">
            <v>NotSelf</v>
          </cell>
        </row>
        <row r="16162">
          <cell r="H16162" t="str">
            <v>NotSelf</v>
          </cell>
        </row>
        <row r="16163">
          <cell r="H16163" t="str">
            <v>NotSelf</v>
          </cell>
        </row>
        <row r="16164">
          <cell r="H16164" t="str">
            <v>NotSelf</v>
          </cell>
        </row>
        <row r="16165">
          <cell r="H16165" t="str">
            <v>NotSelf</v>
          </cell>
        </row>
        <row r="16166">
          <cell r="H16166" t="str">
            <v>NotSelf</v>
          </cell>
        </row>
        <row r="16167">
          <cell r="H16167" t="str">
            <v>NotSelf</v>
          </cell>
        </row>
        <row r="16168">
          <cell r="H16168" t="str">
            <v>NotSelf</v>
          </cell>
        </row>
        <row r="16169">
          <cell r="H16169" t="str">
            <v>NotSelf</v>
          </cell>
        </row>
        <row r="16170">
          <cell r="H16170" t="str">
            <v>NotSelf</v>
          </cell>
        </row>
        <row r="16171">
          <cell r="H16171" t="str">
            <v>NotSelf</v>
          </cell>
        </row>
        <row r="16172">
          <cell r="H16172" t="str">
            <v>NotSelf</v>
          </cell>
        </row>
        <row r="16173">
          <cell r="H16173" t="str">
            <v>NotSelf</v>
          </cell>
        </row>
        <row r="16174">
          <cell r="H16174" t="str">
            <v>NotSelf</v>
          </cell>
        </row>
        <row r="16175">
          <cell r="H16175" t="str">
            <v>NotSelf</v>
          </cell>
        </row>
        <row r="16176">
          <cell r="H16176" t="str">
            <v>NotSelf</v>
          </cell>
        </row>
        <row r="16177">
          <cell r="H16177" t="str">
            <v>NotSelf</v>
          </cell>
        </row>
        <row r="16178">
          <cell r="H16178" t="str">
            <v>NotSelf</v>
          </cell>
        </row>
        <row r="16179">
          <cell r="H16179" t="str">
            <v>NotSelf</v>
          </cell>
        </row>
        <row r="16180">
          <cell r="H16180" t="str">
            <v>NotSelf</v>
          </cell>
        </row>
        <row r="16181">
          <cell r="H16181" t="str">
            <v>NotSelf</v>
          </cell>
        </row>
        <row r="16182">
          <cell r="H16182" t="str">
            <v>NotSelf</v>
          </cell>
        </row>
        <row r="16183">
          <cell r="H16183" t="str">
            <v>NotSelf</v>
          </cell>
        </row>
        <row r="16184">
          <cell r="H16184" t="str">
            <v>NotSelf</v>
          </cell>
        </row>
        <row r="16185">
          <cell r="H16185" t="str">
            <v>NotSelf</v>
          </cell>
        </row>
        <row r="16186">
          <cell r="H16186" t="str">
            <v>NotSelf</v>
          </cell>
        </row>
        <row r="16187">
          <cell r="H16187" t="str">
            <v>NotSelf</v>
          </cell>
        </row>
        <row r="16188">
          <cell r="H16188" t="str">
            <v>NotSelf</v>
          </cell>
        </row>
        <row r="16189">
          <cell r="H16189" t="str">
            <v>NotSelf</v>
          </cell>
        </row>
        <row r="16190">
          <cell r="H16190" t="str">
            <v>NotSelf</v>
          </cell>
        </row>
        <row r="16191">
          <cell r="H16191" t="str">
            <v>NotSelf</v>
          </cell>
        </row>
        <row r="16192">
          <cell r="H16192" t="str">
            <v>NotSelf</v>
          </cell>
        </row>
        <row r="16193">
          <cell r="H16193" t="str">
            <v>NotSelf</v>
          </cell>
        </row>
        <row r="16194">
          <cell r="H16194" t="str">
            <v>NotSelf</v>
          </cell>
        </row>
        <row r="16195">
          <cell r="H16195" t="str">
            <v>NotSelf</v>
          </cell>
        </row>
        <row r="16196">
          <cell r="H16196" t="str">
            <v>NotSelf</v>
          </cell>
        </row>
        <row r="16197">
          <cell r="H16197" t="str">
            <v>NotSelf</v>
          </cell>
        </row>
        <row r="16198">
          <cell r="H16198" t="str">
            <v>NotSelf</v>
          </cell>
        </row>
        <row r="16199">
          <cell r="H16199" t="str">
            <v>NotSelf</v>
          </cell>
        </row>
        <row r="16200">
          <cell r="H16200" t="str">
            <v>NotSelf</v>
          </cell>
        </row>
        <row r="16201">
          <cell r="H16201" t="str">
            <v>NotSelf</v>
          </cell>
        </row>
        <row r="16202">
          <cell r="H16202" t="str">
            <v>NotSelf</v>
          </cell>
        </row>
        <row r="16203">
          <cell r="H16203" t="str">
            <v>NotSelf</v>
          </cell>
        </row>
        <row r="16204">
          <cell r="H16204" t="str">
            <v>NotSelf</v>
          </cell>
        </row>
        <row r="16205">
          <cell r="H16205" t="str">
            <v>NotSelf</v>
          </cell>
        </row>
        <row r="16206">
          <cell r="H16206" t="str">
            <v>NotSelf</v>
          </cell>
        </row>
        <row r="16207">
          <cell r="H16207" t="str">
            <v>NotSelf</v>
          </cell>
        </row>
        <row r="16208">
          <cell r="H16208" t="str">
            <v>NotSelf</v>
          </cell>
        </row>
        <row r="16209">
          <cell r="H16209" t="str">
            <v>NotSelf</v>
          </cell>
        </row>
        <row r="16210">
          <cell r="H16210" t="str">
            <v>NotSelf</v>
          </cell>
        </row>
        <row r="16211">
          <cell r="H16211" t="str">
            <v>NotSelf</v>
          </cell>
        </row>
        <row r="16212">
          <cell r="H16212" t="str">
            <v>NotSelf</v>
          </cell>
        </row>
        <row r="16213">
          <cell r="H16213" t="str">
            <v>NotSelf</v>
          </cell>
        </row>
        <row r="16214">
          <cell r="H16214" t="str">
            <v>NotSelf</v>
          </cell>
        </row>
        <row r="16215">
          <cell r="H16215" t="str">
            <v>NotSelf</v>
          </cell>
        </row>
        <row r="16216">
          <cell r="H16216" t="str">
            <v>NotSelf</v>
          </cell>
        </row>
        <row r="16217">
          <cell r="H16217" t="str">
            <v>NotSelf</v>
          </cell>
        </row>
        <row r="16218">
          <cell r="H16218" t="str">
            <v>NotSelf</v>
          </cell>
        </row>
        <row r="16219">
          <cell r="H16219" t="str">
            <v>NotSelf</v>
          </cell>
        </row>
        <row r="16220">
          <cell r="H16220" t="str">
            <v>NotSelf</v>
          </cell>
        </row>
        <row r="16221">
          <cell r="H16221" t="str">
            <v>NotSelf</v>
          </cell>
        </row>
        <row r="16222">
          <cell r="H16222" t="str">
            <v>NotSelf</v>
          </cell>
        </row>
        <row r="16223">
          <cell r="H16223" t="str">
            <v>NotSelf</v>
          </cell>
        </row>
        <row r="16224">
          <cell r="H16224" t="str">
            <v>NotSelf</v>
          </cell>
        </row>
        <row r="16225">
          <cell r="H16225" t="str">
            <v>NotSelf</v>
          </cell>
        </row>
        <row r="16226">
          <cell r="H16226" t="str">
            <v>NotSelf</v>
          </cell>
        </row>
        <row r="16227">
          <cell r="H16227" t="str">
            <v>NotSelf</v>
          </cell>
        </row>
        <row r="16228">
          <cell r="H16228" t="str">
            <v>NotSelf</v>
          </cell>
        </row>
        <row r="16229">
          <cell r="H16229" t="str">
            <v>NotSelf</v>
          </cell>
        </row>
        <row r="16230">
          <cell r="H16230" t="str">
            <v>NotSelf</v>
          </cell>
        </row>
        <row r="16231">
          <cell r="H16231" t="str">
            <v>NotSelf</v>
          </cell>
        </row>
        <row r="16232">
          <cell r="H16232" t="str">
            <v>NotSelf</v>
          </cell>
        </row>
        <row r="16233">
          <cell r="H16233" t="str">
            <v>NotSelf</v>
          </cell>
        </row>
        <row r="16234">
          <cell r="H16234" t="str">
            <v>NotSelf</v>
          </cell>
        </row>
        <row r="16235">
          <cell r="H16235" t="str">
            <v>NotSelf</v>
          </cell>
        </row>
        <row r="16236">
          <cell r="H16236" t="str">
            <v>NotSelf</v>
          </cell>
        </row>
        <row r="16237">
          <cell r="H16237" t="str">
            <v>NotSelf</v>
          </cell>
        </row>
        <row r="16238">
          <cell r="H16238" t="str">
            <v>NotSelf</v>
          </cell>
        </row>
        <row r="16239">
          <cell r="H16239" t="str">
            <v>NotSelf</v>
          </cell>
        </row>
        <row r="16240">
          <cell r="H16240" t="str">
            <v>NotSelf</v>
          </cell>
        </row>
        <row r="16241">
          <cell r="H16241" t="str">
            <v>NotSelf</v>
          </cell>
        </row>
        <row r="16242">
          <cell r="H16242" t="str">
            <v>NotSelf</v>
          </cell>
        </row>
        <row r="16243">
          <cell r="H16243" t="str">
            <v>NotSelf</v>
          </cell>
        </row>
        <row r="16244">
          <cell r="H16244" t="str">
            <v>NotSelf</v>
          </cell>
        </row>
        <row r="16245">
          <cell r="H16245" t="str">
            <v>NotSelf</v>
          </cell>
        </row>
        <row r="16246">
          <cell r="H16246" t="str">
            <v>NotSelf</v>
          </cell>
        </row>
        <row r="16247">
          <cell r="H16247" t="str">
            <v>NotSelf</v>
          </cell>
        </row>
        <row r="16248">
          <cell r="H16248" t="str">
            <v>NotSelf</v>
          </cell>
        </row>
        <row r="16249">
          <cell r="H16249" t="str">
            <v>NotSelf</v>
          </cell>
        </row>
        <row r="16250">
          <cell r="H16250" t="str">
            <v>NotSelf</v>
          </cell>
        </row>
        <row r="16251">
          <cell r="H16251" t="str">
            <v>NotSelf</v>
          </cell>
        </row>
        <row r="16252">
          <cell r="H16252" t="str">
            <v>NotSelf</v>
          </cell>
        </row>
        <row r="16253">
          <cell r="H16253" t="str">
            <v>NotSelf</v>
          </cell>
        </row>
        <row r="16254">
          <cell r="H16254" t="str">
            <v>NotSelf</v>
          </cell>
        </row>
        <row r="16255">
          <cell r="H16255" t="str">
            <v>NotSelf</v>
          </cell>
        </row>
        <row r="16256">
          <cell r="H16256" t="str">
            <v>NotSelf</v>
          </cell>
        </row>
        <row r="16257">
          <cell r="H16257" t="str">
            <v>NotSelf</v>
          </cell>
        </row>
        <row r="16258">
          <cell r="H16258" t="str">
            <v>NotSelf</v>
          </cell>
        </row>
        <row r="16259">
          <cell r="H16259" t="str">
            <v>NotSelf</v>
          </cell>
        </row>
        <row r="16260">
          <cell r="H16260" t="str">
            <v>NotSelf</v>
          </cell>
        </row>
        <row r="16261">
          <cell r="H16261" t="str">
            <v>NotSelf</v>
          </cell>
        </row>
        <row r="16262">
          <cell r="H16262" t="str">
            <v>NotSelf</v>
          </cell>
        </row>
        <row r="16263">
          <cell r="H16263" t="str">
            <v>NotSelf</v>
          </cell>
        </row>
        <row r="16264">
          <cell r="H16264" t="str">
            <v>NotSelf</v>
          </cell>
        </row>
        <row r="16265">
          <cell r="H16265" t="str">
            <v>NotSelf</v>
          </cell>
        </row>
        <row r="16266">
          <cell r="H16266" t="str">
            <v>NotSelf</v>
          </cell>
        </row>
        <row r="16267">
          <cell r="H16267" t="str">
            <v>NotSelf</v>
          </cell>
        </row>
        <row r="16268">
          <cell r="H16268" t="str">
            <v>NotSelf</v>
          </cell>
        </row>
        <row r="16269">
          <cell r="H16269" t="str">
            <v>NotSelf</v>
          </cell>
        </row>
        <row r="16270">
          <cell r="H16270" t="str">
            <v>NotSelf</v>
          </cell>
        </row>
        <row r="16271">
          <cell r="H16271" t="str">
            <v>NotSelf</v>
          </cell>
        </row>
        <row r="16272">
          <cell r="H16272" t="str">
            <v>NotSelf</v>
          </cell>
        </row>
        <row r="16273">
          <cell r="H16273" t="str">
            <v>NotSelf</v>
          </cell>
        </row>
        <row r="16274">
          <cell r="H16274" t="str">
            <v>NotSelf</v>
          </cell>
        </row>
        <row r="16275">
          <cell r="H16275" t="str">
            <v>NotSelf</v>
          </cell>
        </row>
        <row r="16276">
          <cell r="H16276" t="str">
            <v>NotSelf</v>
          </cell>
        </row>
        <row r="16277">
          <cell r="H16277" t="str">
            <v>NotSelf</v>
          </cell>
        </row>
        <row r="16278">
          <cell r="H16278" t="str">
            <v>NotSelf</v>
          </cell>
        </row>
        <row r="16279">
          <cell r="H16279" t="str">
            <v>NotSelf</v>
          </cell>
        </row>
        <row r="16280">
          <cell r="H16280" t="str">
            <v>NotSelf</v>
          </cell>
        </row>
        <row r="16281">
          <cell r="H16281" t="str">
            <v>NotSelf</v>
          </cell>
        </row>
        <row r="16282">
          <cell r="H16282" t="str">
            <v>NotSelf</v>
          </cell>
        </row>
        <row r="16283">
          <cell r="H16283" t="str">
            <v>NotSelf</v>
          </cell>
        </row>
        <row r="16284">
          <cell r="H16284" t="str">
            <v>NotSelf</v>
          </cell>
        </row>
        <row r="16285">
          <cell r="H16285" t="str">
            <v>NotSelf</v>
          </cell>
        </row>
        <row r="16286">
          <cell r="H16286" t="str">
            <v>NotSelf</v>
          </cell>
        </row>
        <row r="16287">
          <cell r="H16287" t="str">
            <v>NotSelf</v>
          </cell>
        </row>
        <row r="16288">
          <cell r="H16288" t="str">
            <v>NotSelf</v>
          </cell>
        </row>
        <row r="16289">
          <cell r="H16289" t="str">
            <v>NotSelf</v>
          </cell>
        </row>
        <row r="16290">
          <cell r="H16290" t="str">
            <v>NotSelf</v>
          </cell>
        </row>
        <row r="16291">
          <cell r="H16291" t="str">
            <v>NotSelf</v>
          </cell>
        </row>
        <row r="16292">
          <cell r="H16292" t="str">
            <v>NotSelf</v>
          </cell>
        </row>
        <row r="16293">
          <cell r="H16293" t="str">
            <v>NotSelf</v>
          </cell>
        </row>
        <row r="16294">
          <cell r="H16294" t="str">
            <v>NotSelf</v>
          </cell>
        </row>
        <row r="16295">
          <cell r="H16295" t="str">
            <v>NotSelf</v>
          </cell>
        </row>
        <row r="16296">
          <cell r="H16296" t="str">
            <v>NotSelf</v>
          </cell>
        </row>
        <row r="16297">
          <cell r="H16297" t="str">
            <v>NotSelf</v>
          </cell>
        </row>
        <row r="16298">
          <cell r="H16298" t="str">
            <v>NotSelf</v>
          </cell>
        </row>
        <row r="16299">
          <cell r="H16299" t="str">
            <v>NotSelf</v>
          </cell>
        </row>
        <row r="16300">
          <cell r="H16300" t="str">
            <v>NotSelf</v>
          </cell>
        </row>
        <row r="16301">
          <cell r="H16301" t="str">
            <v>NotSelf</v>
          </cell>
        </row>
        <row r="16302">
          <cell r="H16302" t="str">
            <v>NotSelf</v>
          </cell>
        </row>
        <row r="16303">
          <cell r="H16303" t="str">
            <v>NotSelf</v>
          </cell>
        </row>
        <row r="16304">
          <cell r="H16304" t="str">
            <v>NotSelf</v>
          </cell>
        </row>
        <row r="16305">
          <cell r="H16305" t="str">
            <v>NotSelf</v>
          </cell>
        </row>
        <row r="16306">
          <cell r="H16306" t="str">
            <v>NotSelf</v>
          </cell>
        </row>
        <row r="16307">
          <cell r="H16307" t="str">
            <v>NotSelf</v>
          </cell>
        </row>
        <row r="16308">
          <cell r="H16308" t="str">
            <v>NotSelf</v>
          </cell>
        </row>
        <row r="16309">
          <cell r="H16309" t="str">
            <v>NotSelf</v>
          </cell>
        </row>
        <row r="16310">
          <cell r="H16310" t="str">
            <v>NotSelf</v>
          </cell>
        </row>
        <row r="16311">
          <cell r="H16311" t="str">
            <v>NotSelf</v>
          </cell>
        </row>
        <row r="16312">
          <cell r="H16312" t="str">
            <v>NotSelf</v>
          </cell>
        </row>
        <row r="16313">
          <cell r="H16313" t="str">
            <v>NotSelf</v>
          </cell>
        </row>
        <row r="16314">
          <cell r="H16314" t="str">
            <v>NotSelf</v>
          </cell>
        </row>
        <row r="16315">
          <cell r="H16315" t="str">
            <v>NotSelf</v>
          </cell>
        </row>
        <row r="16316">
          <cell r="H16316" t="str">
            <v>NotSelf</v>
          </cell>
        </row>
        <row r="16317">
          <cell r="H16317" t="str">
            <v>NotSelf</v>
          </cell>
        </row>
        <row r="16318">
          <cell r="H16318" t="str">
            <v>NotSelf</v>
          </cell>
        </row>
        <row r="16319">
          <cell r="H16319" t="str">
            <v>NotSelf</v>
          </cell>
        </row>
        <row r="16320">
          <cell r="H16320" t="str">
            <v>NotSelf</v>
          </cell>
        </row>
        <row r="16321">
          <cell r="H16321" t="str">
            <v>NotSelf</v>
          </cell>
        </row>
        <row r="16322">
          <cell r="H16322" t="str">
            <v>NotSelf</v>
          </cell>
        </row>
        <row r="16323">
          <cell r="H16323" t="str">
            <v>NotSelf</v>
          </cell>
        </row>
        <row r="16324">
          <cell r="H16324" t="str">
            <v>NotSelf</v>
          </cell>
        </row>
        <row r="16325">
          <cell r="H16325" t="str">
            <v>NotSelf</v>
          </cell>
        </row>
        <row r="16326">
          <cell r="H16326" t="str">
            <v>NotSelf</v>
          </cell>
        </row>
        <row r="16327">
          <cell r="H16327" t="str">
            <v>NotSelf</v>
          </cell>
        </row>
        <row r="16328">
          <cell r="H16328" t="str">
            <v>NotSelf</v>
          </cell>
        </row>
        <row r="16329">
          <cell r="H16329" t="str">
            <v>NotSelf</v>
          </cell>
        </row>
        <row r="16330">
          <cell r="H16330" t="str">
            <v>NotSelf</v>
          </cell>
        </row>
        <row r="16331">
          <cell r="H16331" t="str">
            <v>NotSelf</v>
          </cell>
        </row>
        <row r="16332">
          <cell r="H16332" t="str">
            <v>NotSelf</v>
          </cell>
        </row>
        <row r="16333">
          <cell r="H16333" t="str">
            <v>NotSelf</v>
          </cell>
        </row>
        <row r="16334">
          <cell r="H16334" t="str">
            <v>NotSelf</v>
          </cell>
        </row>
        <row r="16335">
          <cell r="H16335" t="str">
            <v>NotSelf</v>
          </cell>
        </row>
        <row r="16336">
          <cell r="H16336" t="str">
            <v>NotSelf</v>
          </cell>
        </row>
        <row r="16337">
          <cell r="H16337" t="str">
            <v>NotSelf</v>
          </cell>
        </row>
        <row r="16338">
          <cell r="H16338" t="str">
            <v>NotSelf</v>
          </cell>
        </row>
        <row r="16339">
          <cell r="H16339" t="str">
            <v>NotSelf</v>
          </cell>
        </row>
        <row r="16340">
          <cell r="H16340" t="str">
            <v>NotSelf</v>
          </cell>
        </row>
        <row r="16341">
          <cell r="H16341" t="str">
            <v>NotSelf</v>
          </cell>
        </row>
        <row r="16342">
          <cell r="H16342" t="str">
            <v>NotSelf</v>
          </cell>
        </row>
        <row r="16343">
          <cell r="H16343" t="str">
            <v>NotSelf</v>
          </cell>
        </row>
        <row r="16344">
          <cell r="H16344" t="str">
            <v>NotSelf</v>
          </cell>
        </row>
        <row r="16345">
          <cell r="H16345" t="str">
            <v>NotSelf</v>
          </cell>
        </row>
        <row r="16346">
          <cell r="H16346" t="str">
            <v>NotSelf</v>
          </cell>
        </row>
        <row r="16347">
          <cell r="H16347" t="str">
            <v>NotSelf</v>
          </cell>
        </row>
        <row r="16348">
          <cell r="H16348" t="str">
            <v>NotSelf</v>
          </cell>
        </row>
        <row r="16349">
          <cell r="H16349" t="str">
            <v>NotSelf</v>
          </cell>
        </row>
        <row r="16350">
          <cell r="H16350" t="str">
            <v>NotSelf</v>
          </cell>
        </row>
        <row r="16351">
          <cell r="H16351" t="str">
            <v>NotSelf</v>
          </cell>
        </row>
        <row r="16352">
          <cell r="H16352" t="str">
            <v>NotSelf</v>
          </cell>
        </row>
        <row r="16353">
          <cell r="H16353" t="str">
            <v>NotSelf</v>
          </cell>
        </row>
        <row r="16354">
          <cell r="H16354" t="str">
            <v>NotSelf</v>
          </cell>
        </row>
        <row r="16355">
          <cell r="H16355" t="str">
            <v>NotSelf</v>
          </cell>
        </row>
        <row r="16356">
          <cell r="H16356" t="str">
            <v>NotSelf</v>
          </cell>
        </row>
        <row r="16357">
          <cell r="H16357" t="str">
            <v>NotSelf</v>
          </cell>
        </row>
        <row r="16358">
          <cell r="H16358" t="str">
            <v>NotSelf</v>
          </cell>
        </row>
        <row r="16359">
          <cell r="H16359" t="str">
            <v>NotSelf</v>
          </cell>
        </row>
        <row r="16360">
          <cell r="H16360" t="str">
            <v>NotSelf</v>
          </cell>
        </row>
        <row r="16361">
          <cell r="H16361" t="str">
            <v>NotSelf</v>
          </cell>
        </row>
        <row r="16362">
          <cell r="H16362" t="str">
            <v>NotSelf</v>
          </cell>
        </row>
        <row r="16363">
          <cell r="H16363" t="str">
            <v>NotSelf</v>
          </cell>
        </row>
        <row r="16364">
          <cell r="H16364" t="str">
            <v>NotSelf</v>
          </cell>
        </row>
        <row r="16365">
          <cell r="H16365" t="str">
            <v>NotSelf</v>
          </cell>
        </row>
        <row r="16366">
          <cell r="H16366" t="str">
            <v>NotSelf</v>
          </cell>
        </row>
        <row r="16367">
          <cell r="H16367" t="str">
            <v>NotSelf</v>
          </cell>
        </row>
        <row r="16368">
          <cell r="H16368" t="str">
            <v>NotSelf</v>
          </cell>
        </row>
        <row r="16369">
          <cell r="H16369" t="str">
            <v>NotSelf</v>
          </cell>
        </row>
        <row r="16370">
          <cell r="H16370" t="str">
            <v>NotSelf</v>
          </cell>
        </row>
        <row r="16371">
          <cell r="H16371" t="str">
            <v>NotSelf</v>
          </cell>
        </row>
        <row r="16372">
          <cell r="H16372" t="str">
            <v>NotSelf</v>
          </cell>
        </row>
        <row r="16373">
          <cell r="H16373" t="str">
            <v>NotSelf</v>
          </cell>
        </row>
        <row r="16374">
          <cell r="H16374" t="str">
            <v>NotSelf</v>
          </cell>
        </row>
        <row r="16375">
          <cell r="H16375" t="str">
            <v>NotSelf</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
      <sheetName val="Details of PJM TO"/>
      <sheetName val="Subzonal SECAs"/>
      <sheetName val="TP Collections"/>
      <sheetName val="Zonal Obligations"/>
      <sheetName val="SECA Net"/>
      <sheetName val="Loads"/>
      <sheetName val="AveRates"/>
      <sheetName val="SECA$ LCA &amp; Sink"/>
      <sheetName val="PT.LOST"/>
      <sheetName val="PT.GF&amp;Adj"/>
      <sheetName val="PT.NotSelf"/>
      <sheetName val="PT.All"/>
      <sheetName val="Data"/>
      <sheetName val="Data-GF"/>
      <sheetName val="Dup Tags"/>
      <sheetName val="SchF&amp;SPP"/>
      <sheetName val="SPECIALS"/>
      <sheetName val="Whose Who"/>
      <sheetName val="HE Grandfathereds"/>
    </sheetNames>
    <sheetDataSet>
      <sheetData sheetId="0"/>
      <sheetData sheetId="1"/>
      <sheetData sheetId="2"/>
      <sheetData sheetId="3"/>
      <sheetData sheetId="4"/>
      <sheetData sheetId="5"/>
      <sheetData sheetId="6">
        <row r="7">
          <cell r="B7" t="str">
            <v>ALTW</v>
          </cell>
          <cell r="C7">
            <v>3319</v>
          </cell>
          <cell r="F7">
            <v>2</v>
          </cell>
          <cell r="M7">
            <v>3319.1666666666665</v>
          </cell>
        </row>
        <row r="8">
          <cell r="B8" t="str">
            <v>AMRN</v>
          </cell>
          <cell r="C8">
            <v>9918</v>
          </cell>
          <cell r="E8">
            <v>352</v>
          </cell>
          <cell r="F8">
            <v>2643</v>
          </cell>
          <cell r="G8">
            <v>510</v>
          </cell>
          <cell r="H8">
            <v>24659</v>
          </cell>
          <cell r="I8">
            <v>0</v>
          </cell>
          <cell r="J8">
            <v>0</v>
          </cell>
          <cell r="K8">
            <v>113</v>
          </cell>
          <cell r="L8">
            <v>7405</v>
          </cell>
          <cell r="M8">
            <v>10568.194050755179</v>
          </cell>
        </row>
        <row r="9">
          <cell r="B9" t="str">
            <v>ATC</v>
          </cell>
          <cell r="C9">
            <v>10170.200000000001</v>
          </cell>
          <cell r="M9">
            <v>10170.200000000001</v>
          </cell>
        </row>
        <row r="10">
          <cell r="B10" t="str">
            <v>CILC</v>
          </cell>
          <cell r="C10">
            <v>1009.571958</v>
          </cell>
          <cell r="M10">
            <v>1009.571958</v>
          </cell>
        </row>
        <row r="11">
          <cell r="B11" t="str">
            <v>CIN</v>
          </cell>
          <cell r="C11">
            <v>9233</v>
          </cell>
          <cell r="H11">
            <v>18200</v>
          </cell>
          <cell r="K11">
            <v>50</v>
          </cell>
          <cell r="L11">
            <v>34</v>
          </cell>
          <cell r="M11">
            <v>9282.9334474885854</v>
          </cell>
        </row>
        <row r="12">
          <cell r="B12" t="str">
            <v>CWLP</v>
          </cell>
          <cell r="C12">
            <v>344</v>
          </cell>
          <cell r="M12">
            <v>344</v>
          </cell>
        </row>
        <row r="13">
          <cell r="B13" t="str">
            <v>FE</v>
          </cell>
          <cell r="C13">
            <v>10763</v>
          </cell>
          <cell r="M13">
            <v>10763</v>
          </cell>
        </row>
        <row r="14">
          <cell r="B14" t="str">
            <v>HE</v>
          </cell>
          <cell r="C14">
            <v>934</v>
          </cell>
          <cell r="M14">
            <v>934</v>
          </cell>
        </row>
        <row r="15">
          <cell r="B15" t="str">
            <v>IP</v>
          </cell>
          <cell r="C15">
            <v>3447.8319999999999</v>
          </cell>
          <cell r="M15">
            <v>3447.8319999999999</v>
          </cell>
        </row>
        <row r="16">
          <cell r="B16" t="str">
            <v>IPL</v>
          </cell>
          <cell r="C16">
            <v>2509.1669999999999</v>
          </cell>
          <cell r="M16">
            <v>2509.1669999999999</v>
          </cell>
        </row>
        <row r="17">
          <cell r="B17" t="str">
            <v>LES</v>
          </cell>
          <cell r="C17">
            <v>554.6</v>
          </cell>
          <cell r="M17">
            <v>554.6</v>
          </cell>
        </row>
        <row r="18">
          <cell r="B18" t="str">
            <v>LGEE</v>
          </cell>
          <cell r="C18">
            <v>5803</v>
          </cell>
          <cell r="M18">
            <v>5803</v>
          </cell>
        </row>
        <row r="19">
          <cell r="B19" t="str">
            <v>MECS.ITC</v>
          </cell>
          <cell r="C19">
            <v>9033</v>
          </cell>
          <cell r="M19">
            <v>9033</v>
          </cell>
        </row>
        <row r="20">
          <cell r="B20" t="str">
            <v>MECS.METC</v>
          </cell>
          <cell r="C20">
            <v>7760.21</v>
          </cell>
          <cell r="M20">
            <v>7760.21</v>
          </cell>
        </row>
        <row r="21">
          <cell r="B21" t="str">
            <v>MHEB</v>
          </cell>
          <cell r="C21">
            <v>3383</v>
          </cell>
          <cell r="E21">
            <v>750</v>
          </cell>
          <cell r="M21">
            <v>4133</v>
          </cell>
        </row>
        <row r="22">
          <cell r="B22" t="str">
            <v>MP</v>
          </cell>
          <cell r="C22">
            <v>1663</v>
          </cell>
          <cell r="F22">
            <v>8.3333333333333339</v>
          </cell>
          <cell r="M22">
            <v>1663.6944444444443</v>
          </cell>
        </row>
        <row r="23">
          <cell r="B23" t="str">
            <v>MPS</v>
          </cell>
          <cell r="C23">
            <v>1015</v>
          </cell>
          <cell r="M23">
            <v>1015</v>
          </cell>
        </row>
        <row r="24">
          <cell r="B24" t="str">
            <v>NIPS</v>
          </cell>
          <cell r="C24">
            <v>2748.683</v>
          </cell>
          <cell r="M24">
            <v>2748.683</v>
          </cell>
        </row>
        <row r="25">
          <cell r="B25" t="str">
            <v>NSP</v>
          </cell>
          <cell r="C25">
            <v>6775</v>
          </cell>
          <cell r="M25">
            <v>6775</v>
          </cell>
        </row>
        <row r="26">
          <cell r="B26" t="str">
            <v>OTP</v>
          </cell>
          <cell r="C26">
            <v>640</v>
          </cell>
          <cell r="M26">
            <v>640</v>
          </cell>
        </row>
        <row r="27">
          <cell r="B27" t="str">
            <v>SIGE</v>
          </cell>
          <cell r="C27">
            <v>998</v>
          </cell>
          <cell r="M27">
            <v>998</v>
          </cell>
        </row>
        <row r="28">
          <cell r="B28" t="str">
            <v>SIPC</v>
          </cell>
          <cell r="C28">
            <v>231</v>
          </cell>
          <cell r="M28">
            <v>231</v>
          </cell>
        </row>
        <row r="29">
          <cell r="B29" t="str">
            <v>SJLP</v>
          </cell>
          <cell r="C29">
            <v>329</v>
          </cell>
          <cell r="M29">
            <v>329</v>
          </cell>
        </row>
        <row r="30">
          <cell r="B30" t="str">
            <v>WAUE.MDU</v>
          </cell>
          <cell r="C30">
            <v>530</v>
          </cell>
          <cell r="M30">
            <v>530</v>
          </cell>
        </row>
        <row r="31">
          <cell r="B31" t="str">
            <v>WPEK</v>
          </cell>
          <cell r="C31">
            <v>450</v>
          </cell>
          <cell r="M31">
            <v>450</v>
          </cell>
        </row>
        <row r="32">
          <cell r="B32" t="str">
            <v>AP</v>
          </cell>
          <cell r="C32">
            <v>49508748</v>
          </cell>
          <cell r="M32">
            <v>49508748</v>
          </cell>
        </row>
        <row r="33">
          <cell r="B33" t="str">
            <v>PJM</v>
          </cell>
          <cell r="C33">
            <v>318486000</v>
          </cell>
          <cell r="M33">
            <v>318486000</v>
          </cell>
        </row>
        <row r="34">
          <cell r="B34" t="str">
            <v>AEP</v>
          </cell>
          <cell r="C34">
            <v>20461</v>
          </cell>
          <cell r="E34">
            <v>0</v>
          </cell>
          <cell r="F34">
            <v>946</v>
          </cell>
          <cell r="G34">
            <v>279</v>
          </cell>
          <cell r="H34">
            <v>64114</v>
          </cell>
          <cell r="I34">
            <v>35</v>
          </cell>
          <cell r="K34">
            <v>345</v>
          </cell>
          <cell r="L34">
            <v>86979</v>
          </cell>
          <cell r="M34">
            <v>20727.749003336845</v>
          </cell>
        </row>
        <row r="35">
          <cell r="B35" t="str">
            <v>CE</v>
          </cell>
          <cell r="C35">
            <v>16557.792000000001</v>
          </cell>
          <cell r="M35">
            <v>16557.792000000001</v>
          </cell>
        </row>
        <row r="36">
          <cell r="B36" t="str">
            <v>DPL</v>
          </cell>
          <cell r="C36">
            <v>2827.4169999999999</v>
          </cell>
          <cell r="M36">
            <v>2827.4169999999999</v>
          </cell>
        </row>
      </sheetData>
      <sheetData sheetId="7"/>
      <sheetData sheetId="8"/>
      <sheetData sheetId="9"/>
      <sheetData sheetId="10"/>
      <sheetData sheetId="11"/>
      <sheetData sheetId="12"/>
      <sheetData sheetId="13" refreshError="1">
        <row r="2">
          <cell r="B2" t="str">
            <v>SOURCE</v>
          </cell>
          <cell r="H2" t="str">
            <v>Type</v>
          </cell>
        </row>
        <row r="3">
          <cell r="H3" t="str">
            <v>Self</v>
          </cell>
        </row>
        <row r="4">
          <cell r="H4" t="str">
            <v>Self</v>
          </cell>
        </row>
        <row r="5">
          <cell r="H5" t="str">
            <v>Self</v>
          </cell>
        </row>
        <row r="6">
          <cell r="H6" t="str">
            <v>Self</v>
          </cell>
        </row>
        <row r="7">
          <cell r="H7" t="str">
            <v>Self</v>
          </cell>
        </row>
        <row r="8">
          <cell r="H8" t="str">
            <v>Self</v>
          </cell>
        </row>
        <row r="9">
          <cell r="H9" t="str">
            <v>Self</v>
          </cell>
        </row>
        <row r="10">
          <cell r="H10" t="str">
            <v>Self</v>
          </cell>
        </row>
        <row r="11">
          <cell r="H11" t="str">
            <v>NotSelf</v>
          </cell>
        </row>
        <row r="12">
          <cell r="H12" t="str">
            <v>NotSelf</v>
          </cell>
        </row>
        <row r="13">
          <cell r="H13" t="str">
            <v>NotSelf</v>
          </cell>
        </row>
        <row r="14">
          <cell r="H14" t="str">
            <v>NotSelf</v>
          </cell>
        </row>
        <row r="15">
          <cell r="H15" t="str">
            <v>Self</v>
          </cell>
        </row>
        <row r="16">
          <cell r="H16" t="str">
            <v>Self</v>
          </cell>
        </row>
        <row r="17">
          <cell r="H17" t="str">
            <v>Self</v>
          </cell>
        </row>
        <row r="18">
          <cell r="H18" t="str">
            <v>Self</v>
          </cell>
        </row>
        <row r="19">
          <cell r="H19" t="str">
            <v>Self</v>
          </cell>
        </row>
        <row r="20">
          <cell r="H20" t="str">
            <v>Self</v>
          </cell>
        </row>
        <row r="21">
          <cell r="H21" t="str">
            <v>Self</v>
          </cell>
        </row>
        <row r="22">
          <cell r="H22" t="str">
            <v>Self</v>
          </cell>
        </row>
        <row r="23">
          <cell r="H23" t="str">
            <v>Self</v>
          </cell>
        </row>
        <row r="24">
          <cell r="H24" t="str">
            <v>Self</v>
          </cell>
        </row>
        <row r="25">
          <cell r="H25" t="str">
            <v>Self</v>
          </cell>
        </row>
        <row r="26">
          <cell r="H26" t="str">
            <v>Self</v>
          </cell>
        </row>
        <row r="27">
          <cell r="H27" t="str">
            <v>Self</v>
          </cell>
        </row>
        <row r="28">
          <cell r="H28" t="str">
            <v>Self</v>
          </cell>
        </row>
        <row r="29">
          <cell r="H29" t="str">
            <v>Self</v>
          </cell>
        </row>
        <row r="30">
          <cell r="H30" t="str">
            <v>Self</v>
          </cell>
        </row>
        <row r="31">
          <cell r="H31" t="str">
            <v>Self</v>
          </cell>
        </row>
        <row r="32">
          <cell r="H32" t="str">
            <v>Self</v>
          </cell>
        </row>
        <row r="33">
          <cell r="H33" t="str">
            <v>Self</v>
          </cell>
        </row>
        <row r="34">
          <cell r="H34" t="str">
            <v>Self</v>
          </cell>
        </row>
        <row r="35">
          <cell r="H35" t="str">
            <v>Self</v>
          </cell>
        </row>
        <row r="36">
          <cell r="H36" t="str">
            <v>Self</v>
          </cell>
        </row>
        <row r="37">
          <cell r="H37" t="str">
            <v>Self</v>
          </cell>
        </row>
        <row r="38">
          <cell r="H38" t="str">
            <v>Self</v>
          </cell>
        </row>
        <row r="39">
          <cell r="H39" t="str">
            <v>Self</v>
          </cell>
        </row>
        <row r="40">
          <cell r="H40" t="str">
            <v>Self</v>
          </cell>
        </row>
        <row r="41">
          <cell r="H41" t="str">
            <v>Self</v>
          </cell>
        </row>
        <row r="42">
          <cell r="H42" t="str">
            <v>Self</v>
          </cell>
        </row>
        <row r="43">
          <cell r="H43" t="str">
            <v>Self</v>
          </cell>
        </row>
        <row r="44">
          <cell r="H44" t="str">
            <v>Self</v>
          </cell>
        </row>
        <row r="45">
          <cell r="H45" t="str">
            <v>Self</v>
          </cell>
        </row>
        <row r="46">
          <cell r="H46" t="str">
            <v>Self</v>
          </cell>
        </row>
        <row r="47">
          <cell r="H47" t="str">
            <v>Self</v>
          </cell>
        </row>
        <row r="48">
          <cell r="H48" t="str">
            <v>Self</v>
          </cell>
        </row>
        <row r="49">
          <cell r="H49" t="str">
            <v>Self</v>
          </cell>
        </row>
        <row r="50">
          <cell r="H50" t="str">
            <v>Self</v>
          </cell>
        </row>
        <row r="51">
          <cell r="H51" t="str">
            <v>Self</v>
          </cell>
        </row>
        <row r="52">
          <cell r="H52" t="str">
            <v>Self</v>
          </cell>
        </row>
        <row r="53">
          <cell r="H53" t="str">
            <v>Self</v>
          </cell>
        </row>
        <row r="54">
          <cell r="H54" t="str">
            <v>Self</v>
          </cell>
        </row>
        <row r="55">
          <cell r="H55" t="str">
            <v>Self</v>
          </cell>
        </row>
        <row r="56">
          <cell r="H56" t="str">
            <v>Self</v>
          </cell>
        </row>
        <row r="57">
          <cell r="H57" t="str">
            <v>Self</v>
          </cell>
        </row>
        <row r="58">
          <cell r="H58" t="str">
            <v>Self</v>
          </cell>
        </row>
        <row r="59">
          <cell r="H59" t="str">
            <v>Self</v>
          </cell>
        </row>
        <row r="60">
          <cell r="H60" t="str">
            <v>Self</v>
          </cell>
        </row>
        <row r="61">
          <cell r="H61" t="str">
            <v>Self</v>
          </cell>
        </row>
        <row r="62">
          <cell r="H62" t="str">
            <v>Self</v>
          </cell>
        </row>
        <row r="63">
          <cell r="H63" t="str">
            <v>Self</v>
          </cell>
        </row>
        <row r="64">
          <cell r="H64" t="str">
            <v>Self</v>
          </cell>
        </row>
        <row r="65">
          <cell r="H65" t="str">
            <v>Self</v>
          </cell>
        </row>
        <row r="66">
          <cell r="H66" t="str">
            <v>Self</v>
          </cell>
        </row>
        <row r="67">
          <cell r="H67" t="str">
            <v>Self</v>
          </cell>
        </row>
        <row r="68">
          <cell r="H68" t="str">
            <v>Self</v>
          </cell>
        </row>
        <row r="69">
          <cell r="H69" t="str">
            <v>Self</v>
          </cell>
        </row>
        <row r="70">
          <cell r="H70" t="str">
            <v>Self</v>
          </cell>
        </row>
        <row r="71">
          <cell r="H71" t="str">
            <v>Self</v>
          </cell>
        </row>
        <row r="72">
          <cell r="H72" t="str">
            <v>Self</v>
          </cell>
        </row>
        <row r="73">
          <cell r="H73" t="str">
            <v>Self</v>
          </cell>
        </row>
        <row r="74">
          <cell r="H74" t="str">
            <v>Self</v>
          </cell>
        </row>
        <row r="75">
          <cell r="H75" t="str">
            <v>Self</v>
          </cell>
        </row>
        <row r="76">
          <cell r="H76" t="str">
            <v>Self</v>
          </cell>
        </row>
        <row r="77">
          <cell r="H77" t="str">
            <v>Self</v>
          </cell>
        </row>
        <row r="78">
          <cell r="H78" t="str">
            <v>Self</v>
          </cell>
        </row>
        <row r="79">
          <cell r="H79" t="str">
            <v>Self</v>
          </cell>
        </row>
        <row r="80">
          <cell r="H80" t="str">
            <v>Self</v>
          </cell>
        </row>
        <row r="81">
          <cell r="H81" t="str">
            <v>Self</v>
          </cell>
        </row>
        <row r="82">
          <cell r="H82" t="str">
            <v>Self</v>
          </cell>
        </row>
        <row r="83">
          <cell r="H83" t="str">
            <v>Self</v>
          </cell>
        </row>
        <row r="84">
          <cell r="H84" t="str">
            <v>Self</v>
          </cell>
        </row>
        <row r="85">
          <cell r="H85" t="str">
            <v>Self</v>
          </cell>
        </row>
        <row r="86">
          <cell r="H86" t="str">
            <v>Self</v>
          </cell>
        </row>
        <row r="87">
          <cell r="H87" t="str">
            <v>Self</v>
          </cell>
        </row>
        <row r="88">
          <cell r="H88" t="str">
            <v>Self</v>
          </cell>
        </row>
        <row r="89">
          <cell r="H89" t="str">
            <v>Self</v>
          </cell>
        </row>
        <row r="90">
          <cell r="H90" t="str">
            <v>Self</v>
          </cell>
        </row>
        <row r="91">
          <cell r="H91" t="str">
            <v>Self</v>
          </cell>
        </row>
        <row r="92">
          <cell r="H92" t="str">
            <v>Self</v>
          </cell>
        </row>
        <row r="93">
          <cell r="H93" t="str">
            <v>Self</v>
          </cell>
        </row>
        <row r="94">
          <cell r="H94" t="str">
            <v>Self</v>
          </cell>
        </row>
        <row r="95">
          <cell r="H95" t="str">
            <v>Self</v>
          </cell>
        </row>
        <row r="96">
          <cell r="H96" t="str">
            <v>Self</v>
          </cell>
        </row>
        <row r="97">
          <cell r="H97" t="str">
            <v>Self</v>
          </cell>
        </row>
        <row r="98">
          <cell r="H98" t="str">
            <v>Self</v>
          </cell>
        </row>
        <row r="99">
          <cell r="H99" t="str">
            <v>Self</v>
          </cell>
        </row>
        <row r="100">
          <cell r="H100" t="str">
            <v>Self</v>
          </cell>
        </row>
        <row r="101">
          <cell r="H101" t="str">
            <v>Self</v>
          </cell>
        </row>
        <row r="102">
          <cell r="H102" t="str">
            <v>Self</v>
          </cell>
        </row>
        <row r="103">
          <cell r="H103" t="str">
            <v>Self</v>
          </cell>
        </row>
        <row r="104">
          <cell r="H104" t="str">
            <v>Self</v>
          </cell>
        </row>
        <row r="105">
          <cell r="H105" t="str">
            <v>Self</v>
          </cell>
        </row>
        <row r="106">
          <cell r="H106" t="str">
            <v>Self</v>
          </cell>
        </row>
        <row r="107">
          <cell r="H107" t="str">
            <v>Self</v>
          </cell>
        </row>
        <row r="108">
          <cell r="H108" t="str">
            <v>Self</v>
          </cell>
        </row>
        <row r="109">
          <cell r="H109" t="str">
            <v>Self</v>
          </cell>
        </row>
        <row r="110">
          <cell r="H110" t="str">
            <v>Self</v>
          </cell>
        </row>
        <row r="111">
          <cell r="H111" t="str">
            <v>Self</v>
          </cell>
        </row>
        <row r="112">
          <cell r="H112" t="str">
            <v>Self</v>
          </cell>
        </row>
        <row r="113">
          <cell r="H113" t="str">
            <v>Self</v>
          </cell>
        </row>
        <row r="114">
          <cell r="H114" t="str">
            <v>Self</v>
          </cell>
        </row>
        <row r="115">
          <cell r="H115" t="str">
            <v>Self</v>
          </cell>
        </row>
        <row r="116">
          <cell r="H116" t="str">
            <v>Self</v>
          </cell>
        </row>
        <row r="117">
          <cell r="H117" t="str">
            <v>Self</v>
          </cell>
        </row>
        <row r="118">
          <cell r="H118" t="str">
            <v>Self</v>
          </cell>
        </row>
        <row r="119">
          <cell r="H119" t="str">
            <v>Self</v>
          </cell>
        </row>
        <row r="120">
          <cell r="H120" t="str">
            <v>Self</v>
          </cell>
        </row>
        <row r="121">
          <cell r="H121" t="str">
            <v>Self</v>
          </cell>
        </row>
        <row r="122">
          <cell r="H122" t="str">
            <v>Self</v>
          </cell>
        </row>
        <row r="123">
          <cell r="H123" t="str">
            <v>Self</v>
          </cell>
        </row>
        <row r="124">
          <cell r="H124" t="str">
            <v>Self</v>
          </cell>
        </row>
        <row r="125">
          <cell r="H125" t="str">
            <v>Self</v>
          </cell>
        </row>
        <row r="126">
          <cell r="H126" t="str">
            <v>Self</v>
          </cell>
        </row>
        <row r="127">
          <cell r="H127" t="str">
            <v>Self</v>
          </cell>
        </row>
        <row r="128">
          <cell r="H128" t="str">
            <v>Self</v>
          </cell>
        </row>
        <row r="129">
          <cell r="H129" t="str">
            <v>Self</v>
          </cell>
        </row>
        <row r="130">
          <cell r="H130" t="str">
            <v>Self</v>
          </cell>
        </row>
        <row r="131">
          <cell r="H131" t="str">
            <v>Self</v>
          </cell>
        </row>
        <row r="132">
          <cell r="H132" t="str">
            <v>Self</v>
          </cell>
        </row>
        <row r="133">
          <cell r="H133" t="str">
            <v>Self</v>
          </cell>
        </row>
        <row r="134">
          <cell r="H134" t="str">
            <v>Self</v>
          </cell>
        </row>
        <row r="135">
          <cell r="H135" t="str">
            <v>Self</v>
          </cell>
        </row>
        <row r="136">
          <cell r="H136" t="str">
            <v>Self</v>
          </cell>
        </row>
        <row r="137">
          <cell r="H137" t="str">
            <v>Self</v>
          </cell>
        </row>
        <row r="138">
          <cell r="H138" t="str">
            <v>Self</v>
          </cell>
        </row>
        <row r="139">
          <cell r="H139" t="str">
            <v>Self</v>
          </cell>
        </row>
        <row r="140">
          <cell r="H140" t="str">
            <v>Self</v>
          </cell>
        </row>
        <row r="141">
          <cell r="H141" t="str">
            <v>Self</v>
          </cell>
        </row>
        <row r="142">
          <cell r="H142" t="str">
            <v>Self</v>
          </cell>
        </row>
        <row r="143">
          <cell r="H143" t="str">
            <v>Self</v>
          </cell>
        </row>
        <row r="144">
          <cell r="H144" t="str">
            <v>Self</v>
          </cell>
        </row>
        <row r="145">
          <cell r="H145" t="str">
            <v>Self</v>
          </cell>
        </row>
        <row r="146">
          <cell r="H146" t="str">
            <v>Self</v>
          </cell>
        </row>
        <row r="147">
          <cell r="H147" t="str">
            <v>Self</v>
          </cell>
        </row>
        <row r="148">
          <cell r="H148" t="str">
            <v>Self</v>
          </cell>
        </row>
        <row r="149">
          <cell r="H149" t="str">
            <v>Self</v>
          </cell>
        </row>
        <row r="150">
          <cell r="H150" t="str">
            <v>Self</v>
          </cell>
        </row>
        <row r="151">
          <cell r="H151" t="str">
            <v>Self</v>
          </cell>
        </row>
        <row r="152">
          <cell r="H152" t="str">
            <v>Self</v>
          </cell>
        </row>
        <row r="153">
          <cell r="H153" t="str">
            <v>Self</v>
          </cell>
        </row>
        <row r="154">
          <cell r="H154" t="str">
            <v>Self</v>
          </cell>
        </row>
        <row r="155">
          <cell r="H155" t="str">
            <v>Self</v>
          </cell>
        </row>
        <row r="156">
          <cell r="H156" t="str">
            <v>Self</v>
          </cell>
        </row>
        <row r="157">
          <cell r="H157" t="str">
            <v>Self</v>
          </cell>
        </row>
        <row r="158">
          <cell r="H158" t="str">
            <v>Self</v>
          </cell>
        </row>
        <row r="159">
          <cell r="H159" t="str">
            <v>Self</v>
          </cell>
        </row>
        <row r="160">
          <cell r="H160" t="str">
            <v>Self</v>
          </cell>
        </row>
        <row r="161">
          <cell r="H161" t="str">
            <v>Self</v>
          </cell>
        </row>
        <row r="162">
          <cell r="H162" t="str">
            <v>Self</v>
          </cell>
        </row>
        <row r="163">
          <cell r="H163" t="str">
            <v>Self</v>
          </cell>
        </row>
        <row r="164">
          <cell r="H164" t="str">
            <v>Self</v>
          </cell>
        </row>
        <row r="165">
          <cell r="H165" t="str">
            <v>Self</v>
          </cell>
        </row>
        <row r="166">
          <cell r="H166" t="str">
            <v>Self</v>
          </cell>
        </row>
        <row r="167">
          <cell r="H167" t="str">
            <v>Self</v>
          </cell>
        </row>
        <row r="168">
          <cell r="H168" t="str">
            <v>Self</v>
          </cell>
        </row>
        <row r="169">
          <cell r="H169" t="str">
            <v>Self</v>
          </cell>
        </row>
        <row r="170">
          <cell r="H170" t="str">
            <v>Self</v>
          </cell>
        </row>
        <row r="171">
          <cell r="H171" t="str">
            <v>Self</v>
          </cell>
        </row>
        <row r="172">
          <cell r="H172" t="str">
            <v>Self</v>
          </cell>
        </row>
        <row r="173">
          <cell r="H173" t="str">
            <v>Self</v>
          </cell>
        </row>
        <row r="174">
          <cell r="H174" t="str">
            <v>Self</v>
          </cell>
        </row>
        <row r="175">
          <cell r="H175" t="str">
            <v>Self</v>
          </cell>
        </row>
        <row r="176">
          <cell r="H176" t="str">
            <v>Self</v>
          </cell>
        </row>
        <row r="177">
          <cell r="H177" t="str">
            <v>Self</v>
          </cell>
        </row>
        <row r="178">
          <cell r="H178" t="str">
            <v>Self</v>
          </cell>
        </row>
        <row r="179">
          <cell r="H179" t="str">
            <v>Self</v>
          </cell>
        </row>
        <row r="180">
          <cell r="H180" t="str">
            <v>Self</v>
          </cell>
        </row>
        <row r="181">
          <cell r="H181" t="str">
            <v>Self</v>
          </cell>
        </row>
        <row r="182">
          <cell r="H182" t="str">
            <v>Self</v>
          </cell>
        </row>
        <row r="183">
          <cell r="H183" t="str">
            <v>Self</v>
          </cell>
        </row>
        <row r="184">
          <cell r="H184" t="str">
            <v>Self</v>
          </cell>
        </row>
        <row r="185">
          <cell r="H185" t="str">
            <v>Self</v>
          </cell>
        </row>
        <row r="186">
          <cell r="H186" t="str">
            <v>Self</v>
          </cell>
        </row>
        <row r="187">
          <cell r="H187" t="str">
            <v>Self</v>
          </cell>
        </row>
        <row r="188">
          <cell r="H188" t="str">
            <v>Self</v>
          </cell>
        </row>
        <row r="189">
          <cell r="H189" t="str">
            <v>Self</v>
          </cell>
        </row>
        <row r="190">
          <cell r="H190" t="str">
            <v>Self</v>
          </cell>
        </row>
        <row r="191">
          <cell r="H191" t="str">
            <v>Self</v>
          </cell>
        </row>
        <row r="192">
          <cell r="H192" t="str">
            <v>Self</v>
          </cell>
        </row>
        <row r="193">
          <cell r="H193" t="str">
            <v>Self</v>
          </cell>
        </row>
        <row r="194">
          <cell r="H194" t="str">
            <v>Self</v>
          </cell>
        </row>
        <row r="195">
          <cell r="H195" t="str">
            <v>Self</v>
          </cell>
        </row>
        <row r="196">
          <cell r="H196" t="str">
            <v>Self</v>
          </cell>
        </row>
        <row r="197">
          <cell r="H197" t="str">
            <v>Self</v>
          </cell>
        </row>
        <row r="198">
          <cell r="H198" t="str">
            <v>Self</v>
          </cell>
        </row>
        <row r="199">
          <cell r="H199" t="str">
            <v>Self</v>
          </cell>
        </row>
        <row r="200">
          <cell r="H200" t="str">
            <v>Self</v>
          </cell>
        </row>
        <row r="201">
          <cell r="H201" t="str">
            <v>Self</v>
          </cell>
        </row>
        <row r="202">
          <cell r="H202" t="str">
            <v>Self</v>
          </cell>
        </row>
        <row r="203">
          <cell r="H203" t="str">
            <v>Self</v>
          </cell>
        </row>
        <row r="204">
          <cell r="H204" t="str">
            <v>Self</v>
          </cell>
        </row>
        <row r="205">
          <cell r="H205" t="str">
            <v>Self</v>
          </cell>
        </row>
        <row r="206">
          <cell r="H206" t="str">
            <v>Self</v>
          </cell>
        </row>
        <row r="207">
          <cell r="H207" t="str">
            <v>Self</v>
          </cell>
        </row>
        <row r="208">
          <cell r="H208" t="str">
            <v>Self</v>
          </cell>
        </row>
        <row r="209">
          <cell r="H209" t="str">
            <v>Self</v>
          </cell>
        </row>
        <row r="210">
          <cell r="H210" t="str">
            <v>Self</v>
          </cell>
        </row>
        <row r="211">
          <cell r="H211" t="str">
            <v>Self</v>
          </cell>
        </row>
        <row r="212">
          <cell r="H212" t="str">
            <v>Self</v>
          </cell>
        </row>
        <row r="213">
          <cell r="H213" t="str">
            <v>Self</v>
          </cell>
        </row>
        <row r="214">
          <cell r="H214" t="str">
            <v>Self</v>
          </cell>
        </row>
        <row r="215">
          <cell r="H215" t="str">
            <v>Self</v>
          </cell>
        </row>
        <row r="216">
          <cell r="H216" t="str">
            <v>Self</v>
          </cell>
        </row>
        <row r="217">
          <cell r="H217" t="str">
            <v>Self</v>
          </cell>
        </row>
        <row r="218">
          <cell r="H218" t="str">
            <v>Self</v>
          </cell>
        </row>
        <row r="219">
          <cell r="H219" t="str">
            <v>Self</v>
          </cell>
        </row>
        <row r="220">
          <cell r="H220" t="str">
            <v>NotSelf</v>
          </cell>
        </row>
        <row r="221">
          <cell r="H221" t="str">
            <v>NotSelf</v>
          </cell>
        </row>
        <row r="222">
          <cell r="H222" t="str">
            <v>NotSelf</v>
          </cell>
        </row>
        <row r="223">
          <cell r="H223" t="str">
            <v>NotSelf</v>
          </cell>
        </row>
        <row r="224">
          <cell r="H224" t="str">
            <v>NotSelf</v>
          </cell>
        </row>
        <row r="225">
          <cell r="H225" t="str">
            <v>NotSelf</v>
          </cell>
        </row>
        <row r="226">
          <cell r="H226" t="str">
            <v>NotSelf</v>
          </cell>
        </row>
        <row r="227">
          <cell r="H227" t="str">
            <v>NotSelf</v>
          </cell>
        </row>
        <row r="228">
          <cell r="H228" t="str">
            <v>NotSelf</v>
          </cell>
        </row>
        <row r="229">
          <cell r="H229" t="str">
            <v>NotSelf</v>
          </cell>
        </row>
        <row r="230">
          <cell r="H230" t="str">
            <v>NotSelf</v>
          </cell>
        </row>
        <row r="231">
          <cell r="H231" t="str">
            <v>NotSelf</v>
          </cell>
        </row>
        <row r="232">
          <cell r="H232" t="str">
            <v>NotSelf</v>
          </cell>
        </row>
        <row r="233">
          <cell r="H233" t="str">
            <v>NotSelf</v>
          </cell>
        </row>
        <row r="234">
          <cell r="H234" t="str">
            <v>NotSelf</v>
          </cell>
        </row>
        <row r="235">
          <cell r="H235" t="str">
            <v>NotSelf</v>
          </cell>
        </row>
        <row r="236">
          <cell r="H236" t="str">
            <v>NotSelf</v>
          </cell>
        </row>
        <row r="237">
          <cell r="H237" t="str">
            <v>NotSelf</v>
          </cell>
        </row>
        <row r="238">
          <cell r="H238" t="str">
            <v>NotSelf</v>
          </cell>
        </row>
        <row r="239">
          <cell r="H239" t="str">
            <v>NotSelf</v>
          </cell>
        </row>
        <row r="240">
          <cell r="H240" t="str">
            <v>NotSelf</v>
          </cell>
        </row>
        <row r="241">
          <cell r="H241" t="str">
            <v>NotSelf</v>
          </cell>
        </row>
        <row r="242">
          <cell r="H242" t="str">
            <v>NotSelf</v>
          </cell>
        </row>
        <row r="243">
          <cell r="H243" t="str">
            <v>NotSelf</v>
          </cell>
        </row>
        <row r="244">
          <cell r="H244" t="str">
            <v>NotSelf</v>
          </cell>
        </row>
        <row r="245">
          <cell r="H245" t="str">
            <v>NotSelf</v>
          </cell>
        </row>
        <row r="246">
          <cell r="H246" t="str">
            <v>NotSelf</v>
          </cell>
        </row>
        <row r="247">
          <cell r="H247" t="str">
            <v>NotSelf</v>
          </cell>
        </row>
        <row r="248">
          <cell r="H248" t="str">
            <v>NotSelf</v>
          </cell>
        </row>
        <row r="249">
          <cell r="H249" t="str">
            <v>NotSelf</v>
          </cell>
        </row>
        <row r="250">
          <cell r="H250" t="str">
            <v>NotSelf</v>
          </cell>
        </row>
        <row r="251">
          <cell r="H251" t="str">
            <v>NotSelf</v>
          </cell>
        </row>
        <row r="252">
          <cell r="H252" t="str">
            <v>NotSelf</v>
          </cell>
        </row>
        <row r="253">
          <cell r="H253" t="str">
            <v>NotSelf</v>
          </cell>
        </row>
        <row r="254">
          <cell r="H254" t="str">
            <v>NotSelf</v>
          </cell>
        </row>
        <row r="255">
          <cell r="H255" t="str">
            <v>NotSelf</v>
          </cell>
        </row>
        <row r="256">
          <cell r="H256" t="str">
            <v>NotSelf</v>
          </cell>
        </row>
        <row r="257">
          <cell r="H257" t="str">
            <v>NotSelf</v>
          </cell>
        </row>
        <row r="258">
          <cell r="H258" t="str">
            <v>NotSelf</v>
          </cell>
        </row>
        <row r="259">
          <cell r="H259" t="str">
            <v>NotSelf</v>
          </cell>
        </row>
        <row r="260">
          <cell r="H260" t="str">
            <v>NotSelf</v>
          </cell>
        </row>
        <row r="261">
          <cell r="H261" t="str">
            <v>NotSelf</v>
          </cell>
        </row>
        <row r="262">
          <cell r="H262" t="str">
            <v>NotSelf</v>
          </cell>
        </row>
        <row r="263">
          <cell r="H263" t="str">
            <v>NotSelf</v>
          </cell>
        </row>
        <row r="264">
          <cell r="H264" t="str">
            <v>NotSelf</v>
          </cell>
        </row>
        <row r="265">
          <cell r="H265" t="str">
            <v>NotSelf</v>
          </cell>
        </row>
        <row r="266">
          <cell r="H266" t="str">
            <v>NotSelf</v>
          </cell>
        </row>
        <row r="267">
          <cell r="H267" t="str">
            <v>NotSelf</v>
          </cell>
        </row>
        <row r="268">
          <cell r="H268" t="str">
            <v>NotSelf</v>
          </cell>
        </row>
        <row r="269">
          <cell r="H269" t="str">
            <v>NotSelf</v>
          </cell>
        </row>
        <row r="270">
          <cell r="H270" t="str">
            <v>NotSelf</v>
          </cell>
        </row>
        <row r="271">
          <cell r="H271" t="str">
            <v>NotSelf</v>
          </cell>
        </row>
        <row r="272">
          <cell r="H272" t="str">
            <v>NotSelf</v>
          </cell>
        </row>
        <row r="273">
          <cell r="H273" t="str">
            <v>NotSelf</v>
          </cell>
        </row>
        <row r="274">
          <cell r="H274" t="str">
            <v>NotSelf</v>
          </cell>
        </row>
        <row r="275">
          <cell r="H275" t="str">
            <v>NotSelf</v>
          </cell>
        </row>
        <row r="276">
          <cell r="H276" t="str">
            <v>NotSelf</v>
          </cell>
        </row>
        <row r="277">
          <cell r="H277" t="str">
            <v>NotSelf</v>
          </cell>
        </row>
        <row r="278">
          <cell r="H278" t="str">
            <v>NotSelf</v>
          </cell>
        </row>
        <row r="279">
          <cell r="H279" t="str">
            <v>NotSelf</v>
          </cell>
        </row>
        <row r="280">
          <cell r="H280" t="str">
            <v>NotSelf</v>
          </cell>
        </row>
        <row r="281">
          <cell r="H281" t="str">
            <v>NotSelf</v>
          </cell>
        </row>
        <row r="282">
          <cell r="H282" t="str">
            <v>NotSelf</v>
          </cell>
        </row>
        <row r="283">
          <cell r="H283" t="str">
            <v>NotSelf</v>
          </cell>
        </row>
        <row r="284">
          <cell r="H284" t="str">
            <v>NotSelf</v>
          </cell>
        </row>
        <row r="285">
          <cell r="H285" t="str">
            <v>NotSelf</v>
          </cell>
        </row>
        <row r="286">
          <cell r="H286" t="str">
            <v>NotSelf</v>
          </cell>
        </row>
        <row r="287">
          <cell r="H287" t="str">
            <v>NotSelf</v>
          </cell>
        </row>
        <row r="288">
          <cell r="H288" t="str">
            <v>NotSelf</v>
          </cell>
        </row>
        <row r="289">
          <cell r="H289" t="str">
            <v>NotSelf</v>
          </cell>
        </row>
        <row r="290">
          <cell r="H290" t="str">
            <v>NotSelf</v>
          </cell>
        </row>
        <row r="291">
          <cell r="H291" t="str">
            <v>NotSelf</v>
          </cell>
        </row>
        <row r="292">
          <cell r="H292" t="str">
            <v>NotSelf</v>
          </cell>
        </row>
        <row r="293">
          <cell r="H293" t="str">
            <v>NotSelf</v>
          </cell>
        </row>
        <row r="294">
          <cell r="H294" t="str">
            <v>NotSelf</v>
          </cell>
        </row>
        <row r="295">
          <cell r="H295" t="str">
            <v>NotSelf</v>
          </cell>
        </row>
        <row r="296">
          <cell r="H296" t="str">
            <v>NotSelf</v>
          </cell>
        </row>
        <row r="297">
          <cell r="H297" t="str">
            <v>NotSelf</v>
          </cell>
        </row>
        <row r="298">
          <cell r="H298" t="str">
            <v>NotSelf</v>
          </cell>
        </row>
        <row r="299">
          <cell r="H299" t="str">
            <v>NotSelf</v>
          </cell>
        </row>
        <row r="300">
          <cell r="H300" t="str">
            <v>NotSelf</v>
          </cell>
        </row>
        <row r="301">
          <cell r="H301" t="str">
            <v>NotSelf</v>
          </cell>
        </row>
        <row r="302">
          <cell r="H302" t="str">
            <v>NotSelf</v>
          </cell>
        </row>
        <row r="303">
          <cell r="H303" t="str">
            <v>NotSelf</v>
          </cell>
        </row>
        <row r="304">
          <cell r="H304" t="str">
            <v>NotSelf</v>
          </cell>
        </row>
        <row r="305">
          <cell r="H305" t="str">
            <v>NotSelf</v>
          </cell>
        </row>
        <row r="306">
          <cell r="H306" t="str">
            <v>NotSelf</v>
          </cell>
        </row>
        <row r="307">
          <cell r="H307" t="str">
            <v>NotSelf</v>
          </cell>
        </row>
        <row r="308">
          <cell r="H308" t="str">
            <v>NotSelf</v>
          </cell>
        </row>
        <row r="309">
          <cell r="H309" t="str">
            <v>NotSelf</v>
          </cell>
        </row>
        <row r="310">
          <cell r="H310" t="str">
            <v>NotSelf</v>
          </cell>
        </row>
        <row r="311">
          <cell r="H311" t="str">
            <v>NotSelf</v>
          </cell>
        </row>
        <row r="312">
          <cell r="H312" t="str">
            <v>NotSelf</v>
          </cell>
        </row>
        <row r="313">
          <cell r="H313" t="str">
            <v>NotSelf</v>
          </cell>
        </row>
        <row r="314">
          <cell r="H314" t="str">
            <v>NotSelf</v>
          </cell>
        </row>
        <row r="315">
          <cell r="H315" t="str">
            <v>NotSelf</v>
          </cell>
        </row>
        <row r="316">
          <cell r="H316" t="str">
            <v>NotSelf</v>
          </cell>
        </row>
        <row r="317">
          <cell r="H317" t="str">
            <v>NotSelf</v>
          </cell>
        </row>
        <row r="318">
          <cell r="H318" t="str">
            <v>NotSelf</v>
          </cell>
        </row>
        <row r="319">
          <cell r="H319" t="str">
            <v>NotSelf</v>
          </cell>
        </row>
        <row r="320">
          <cell r="H320" t="str">
            <v>NotSelf</v>
          </cell>
        </row>
        <row r="321">
          <cell r="H321" t="str">
            <v>NotSelf</v>
          </cell>
        </row>
        <row r="322">
          <cell r="H322" t="str">
            <v>NotSelf</v>
          </cell>
        </row>
        <row r="323">
          <cell r="H323" t="str">
            <v>NotSelf</v>
          </cell>
        </row>
        <row r="324">
          <cell r="H324" t="str">
            <v>NotSelf</v>
          </cell>
        </row>
        <row r="325">
          <cell r="H325" t="str">
            <v>NotSelf</v>
          </cell>
        </row>
        <row r="326">
          <cell r="H326" t="str">
            <v>NotSelf</v>
          </cell>
        </row>
        <row r="327">
          <cell r="H327" t="str">
            <v>NotSelf</v>
          </cell>
        </row>
        <row r="328">
          <cell r="H328" t="str">
            <v>NotSelf</v>
          </cell>
        </row>
        <row r="329">
          <cell r="H329" t="str">
            <v>NotSelf</v>
          </cell>
        </row>
        <row r="330">
          <cell r="H330" t="str">
            <v>NotSelf</v>
          </cell>
        </row>
        <row r="331">
          <cell r="H331" t="str">
            <v>NotSelf</v>
          </cell>
        </row>
        <row r="332">
          <cell r="H332" t="str">
            <v>NotSelf</v>
          </cell>
        </row>
        <row r="333">
          <cell r="H333" t="str">
            <v>NotSelf</v>
          </cell>
        </row>
        <row r="334">
          <cell r="H334" t="str">
            <v>NotSelf</v>
          </cell>
        </row>
        <row r="335">
          <cell r="H335" t="str">
            <v>NotSelf</v>
          </cell>
        </row>
        <row r="336">
          <cell r="H336" t="str">
            <v>NotSelf</v>
          </cell>
        </row>
        <row r="337">
          <cell r="H337" t="str">
            <v>NotSelf</v>
          </cell>
        </row>
        <row r="338">
          <cell r="H338" t="str">
            <v>NotSelf</v>
          </cell>
        </row>
        <row r="339">
          <cell r="H339" t="str">
            <v>NotSelf</v>
          </cell>
        </row>
        <row r="340">
          <cell r="H340" t="str">
            <v>NotSelf</v>
          </cell>
        </row>
        <row r="341">
          <cell r="H341" t="str">
            <v>NotSelf</v>
          </cell>
        </row>
        <row r="342">
          <cell r="H342" t="str">
            <v>NotSelf</v>
          </cell>
        </row>
        <row r="343">
          <cell r="H343" t="str">
            <v>NotSelf</v>
          </cell>
        </row>
        <row r="344">
          <cell r="H344" t="str">
            <v>NotSelf</v>
          </cell>
        </row>
        <row r="345">
          <cell r="H345" t="str">
            <v>NotSelf</v>
          </cell>
        </row>
        <row r="346">
          <cell r="H346" t="str">
            <v>NotSelf</v>
          </cell>
        </row>
        <row r="347">
          <cell r="H347" t="str">
            <v>NotSelf</v>
          </cell>
        </row>
        <row r="348">
          <cell r="H348" t="str">
            <v>NotSelf</v>
          </cell>
        </row>
        <row r="349">
          <cell r="H349" t="str">
            <v>NotSelf</v>
          </cell>
        </row>
        <row r="350">
          <cell r="H350" t="str">
            <v>NotSelf</v>
          </cell>
        </row>
        <row r="351">
          <cell r="H351" t="str">
            <v>NotSelf</v>
          </cell>
        </row>
        <row r="352">
          <cell r="H352" t="str">
            <v>NotSelf</v>
          </cell>
        </row>
        <row r="353">
          <cell r="H353" t="str">
            <v>NotSelf</v>
          </cell>
        </row>
        <row r="354">
          <cell r="H354" t="str">
            <v>NotSelf</v>
          </cell>
        </row>
        <row r="355">
          <cell r="H355" t="str">
            <v>NotSelf</v>
          </cell>
        </row>
        <row r="356">
          <cell r="H356" t="str">
            <v>NotSelf</v>
          </cell>
        </row>
        <row r="357">
          <cell r="H357" t="str">
            <v>NotSelf</v>
          </cell>
        </row>
        <row r="358">
          <cell r="H358" t="str">
            <v>NotSelf</v>
          </cell>
        </row>
        <row r="359">
          <cell r="H359" t="str">
            <v>NotSelf</v>
          </cell>
        </row>
        <row r="360">
          <cell r="H360" t="str">
            <v>NotSelf</v>
          </cell>
        </row>
        <row r="361">
          <cell r="H361" t="str">
            <v>NotSelf</v>
          </cell>
        </row>
        <row r="362">
          <cell r="H362" t="str">
            <v>NotSelf</v>
          </cell>
        </row>
        <row r="363">
          <cell r="H363" t="str">
            <v>NotSelf</v>
          </cell>
        </row>
        <row r="364">
          <cell r="H364" t="str">
            <v>NotSelf</v>
          </cell>
        </row>
        <row r="365">
          <cell r="H365" t="str">
            <v>NotSelf</v>
          </cell>
        </row>
        <row r="366">
          <cell r="H366" t="str">
            <v>NotSelf</v>
          </cell>
        </row>
        <row r="367">
          <cell r="H367" t="str">
            <v>NotSelf</v>
          </cell>
        </row>
        <row r="368">
          <cell r="H368" t="str">
            <v>NotSelf</v>
          </cell>
        </row>
        <row r="369">
          <cell r="H369" t="str">
            <v>NotSelf</v>
          </cell>
        </row>
        <row r="370">
          <cell r="H370" t="str">
            <v>NotSelf</v>
          </cell>
        </row>
        <row r="371">
          <cell r="H371" t="str">
            <v>NotSelf</v>
          </cell>
        </row>
        <row r="372">
          <cell r="H372" t="str">
            <v>NotSelf</v>
          </cell>
        </row>
        <row r="373">
          <cell r="H373" t="str">
            <v>NotSelf</v>
          </cell>
        </row>
        <row r="374">
          <cell r="H374" t="str">
            <v>NotSelf</v>
          </cell>
        </row>
        <row r="375">
          <cell r="H375" t="str">
            <v>NotSelf</v>
          </cell>
        </row>
        <row r="376">
          <cell r="H376" t="str">
            <v>NotSelf</v>
          </cell>
        </row>
        <row r="377">
          <cell r="H377" t="str">
            <v>NotSelf</v>
          </cell>
        </row>
        <row r="378">
          <cell r="H378" t="str">
            <v>NotSelf</v>
          </cell>
        </row>
        <row r="379">
          <cell r="H379" t="str">
            <v>NotSelf</v>
          </cell>
        </row>
        <row r="380">
          <cell r="H380" t="str">
            <v>NotSelf</v>
          </cell>
        </row>
        <row r="381">
          <cell r="H381" t="str">
            <v>NotSelf</v>
          </cell>
        </row>
        <row r="382">
          <cell r="H382" t="str">
            <v>NotSelf</v>
          </cell>
        </row>
        <row r="383">
          <cell r="H383" t="str">
            <v>NotSelf</v>
          </cell>
        </row>
        <row r="384">
          <cell r="H384" t="str">
            <v>NotSelf</v>
          </cell>
        </row>
        <row r="385">
          <cell r="H385" t="str">
            <v>NotSelf</v>
          </cell>
        </row>
        <row r="386">
          <cell r="H386" t="str">
            <v>NotSelf</v>
          </cell>
        </row>
        <row r="387">
          <cell r="H387" t="str">
            <v>NotSelf</v>
          </cell>
        </row>
        <row r="388">
          <cell r="H388" t="str">
            <v>NotSelf</v>
          </cell>
        </row>
        <row r="389">
          <cell r="H389" t="str">
            <v>NotSelf</v>
          </cell>
        </row>
        <row r="390">
          <cell r="H390" t="str">
            <v>NotSelf</v>
          </cell>
        </row>
        <row r="391">
          <cell r="H391" t="str">
            <v>NotSelf</v>
          </cell>
        </row>
        <row r="392">
          <cell r="H392" t="str">
            <v>NotSelf</v>
          </cell>
        </row>
        <row r="393">
          <cell r="H393" t="str">
            <v>NotSelf</v>
          </cell>
        </row>
        <row r="394">
          <cell r="H394" t="str">
            <v>NotSelf</v>
          </cell>
        </row>
        <row r="395">
          <cell r="H395" t="str">
            <v>NotSelf</v>
          </cell>
        </row>
        <row r="396">
          <cell r="H396" t="str">
            <v>NotSelf</v>
          </cell>
        </row>
        <row r="397">
          <cell r="H397" t="str">
            <v>NotSelf</v>
          </cell>
        </row>
        <row r="398">
          <cell r="H398" t="str">
            <v>NotSelf</v>
          </cell>
        </row>
        <row r="399">
          <cell r="H399" t="str">
            <v>NotSelf</v>
          </cell>
        </row>
        <row r="400">
          <cell r="H400" t="str">
            <v>NotSelf</v>
          </cell>
        </row>
        <row r="401">
          <cell r="H401" t="str">
            <v>NotSelf</v>
          </cell>
        </row>
        <row r="402">
          <cell r="H402" t="str">
            <v>NotSelf</v>
          </cell>
        </row>
        <row r="403">
          <cell r="H403" t="str">
            <v>NotSelf</v>
          </cell>
        </row>
        <row r="404">
          <cell r="H404" t="str">
            <v>NotSelf</v>
          </cell>
        </row>
        <row r="405">
          <cell r="H405" t="str">
            <v>NotSelf</v>
          </cell>
        </row>
        <row r="406">
          <cell r="H406" t="str">
            <v>NotSelf</v>
          </cell>
        </row>
        <row r="407">
          <cell r="H407" t="str">
            <v>NotSelf</v>
          </cell>
        </row>
        <row r="408">
          <cell r="H408" t="str">
            <v>NotSelf</v>
          </cell>
        </row>
        <row r="409">
          <cell r="H409" t="str">
            <v>NotSelf</v>
          </cell>
        </row>
        <row r="410">
          <cell r="H410" t="str">
            <v>NotSelf</v>
          </cell>
        </row>
        <row r="411">
          <cell r="H411" t="str">
            <v>NotSelf</v>
          </cell>
        </row>
        <row r="412">
          <cell r="H412" t="str">
            <v>NotSelf</v>
          </cell>
        </row>
        <row r="413">
          <cell r="H413" t="str">
            <v>NotSelf</v>
          </cell>
        </row>
        <row r="414">
          <cell r="H414" t="str">
            <v>NotSelf</v>
          </cell>
        </row>
        <row r="415">
          <cell r="H415" t="str">
            <v>NotSelf</v>
          </cell>
        </row>
        <row r="416">
          <cell r="H416" t="str">
            <v>NotSelf</v>
          </cell>
        </row>
        <row r="417">
          <cell r="H417" t="str">
            <v>NotSelf</v>
          </cell>
        </row>
        <row r="418">
          <cell r="H418" t="str">
            <v>NotSelf</v>
          </cell>
        </row>
        <row r="419">
          <cell r="H419" t="str">
            <v>NotSelf</v>
          </cell>
        </row>
        <row r="420">
          <cell r="H420" t="str">
            <v>NotSelf</v>
          </cell>
        </row>
        <row r="421">
          <cell r="H421" t="str">
            <v>NotSelf</v>
          </cell>
        </row>
        <row r="422">
          <cell r="H422" t="str">
            <v>NotSelf</v>
          </cell>
        </row>
        <row r="423">
          <cell r="H423" t="str">
            <v>NotSelf</v>
          </cell>
        </row>
        <row r="424">
          <cell r="H424" t="str">
            <v>NotSelf</v>
          </cell>
        </row>
        <row r="425">
          <cell r="H425" t="str">
            <v>NotSelf</v>
          </cell>
        </row>
        <row r="426">
          <cell r="H426" t="str">
            <v>NotSelf</v>
          </cell>
        </row>
        <row r="427">
          <cell r="H427" t="str">
            <v>NotSelf</v>
          </cell>
        </row>
        <row r="428">
          <cell r="H428" t="str">
            <v>NotSelf</v>
          </cell>
        </row>
        <row r="429">
          <cell r="H429" t="str">
            <v>NotSelf</v>
          </cell>
        </row>
        <row r="430">
          <cell r="H430" t="str">
            <v>NotSelf</v>
          </cell>
        </row>
        <row r="431">
          <cell r="H431" t="str">
            <v>NotSelf</v>
          </cell>
        </row>
        <row r="432">
          <cell r="H432" t="str">
            <v>NotSelf</v>
          </cell>
        </row>
        <row r="433">
          <cell r="H433" t="str">
            <v>NotSelf</v>
          </cell>
        </row>
        <row r="434">
          <cell r="H434" t="str">
            <v>NotSelf</v>
          </cell>
        </row>
        <row r="435">
          <cell r="H435" t="str">
            <v>NotSelf</v>
          </cell>
        </row>
        <row r="436">
          <cell r="H436" t="str">
            <v>NotSelf</v>
          </cell>
        </row>
        <row r="437">
          <cell r="H437" t="str">
            <v>NotSelf</v>
          </cell>
        </row>
        <row r="438">
          <cell r="H438" t="str">
            <v>NotSelf</v>
          </cell>
        </row>
        <row r="439">
          <cell r="H439" t="str">
            <v>NotSelf</v>
          </cell>
        </row>
        <row r="440">
          <cell r="H440" t="str">
            <v>NotSelf</v>
          </cell>
        </row>
        <row r="441">
          <cell r="H441" t="str">
            <v>NotSelf</v>
          </cell>
        </row>
        <row r="442">
          <cell r="H442" t="str">
            <v>NotSelf</v>
          </cell>
        </row>
        <row r="443">
          <cell r="H443" t="str">
            <v>NotSelf</v>
          </cell>
        </row>
        <row r="444">
          <cell r="H444" t="str">
            <v>NotSelf</v>
          </cell>
        </row>
        <row r="445">
          <cell r="H445" t="str">
            <v>NotSelf</v>
          </cell>
        </row>
        <row r="446">
          <cell r="H446" t="str">
            <v>NotSelf</v>
          </cell>
        </row>
        <row r="447">
          <cell r="H447" t="str">
            <v>NotSelf</v>
          </cell>
        </row>
        <row r="448">
          <cell r="H448" t="str">
            <v>NotSelf</v>
          </cell>
        </row>
        <row r="449">
          <cell r="H449" t="str">
            <v>NotSelf</v>
          </cell>
        </row>
        <row r="450">
          <cell r="H450" t="str">
            <v>NotSelf</v>
          </cell>
        </row>
        <row r="451">
          <cell r="H451" t="str">
            <v>NotSelf</v>
          </cell>
        </row>
        <row r="452">
          <cell r="H452" t="str">
            <v>NotSelf</v>
          </cell>
        </row>
        <row r="453">
          <cell r="H453" t="str">
            <v>NotSelf</v>
          </cell>
        </row>
        <row r="454">
          <cell r="H454" t="str">
            <v>NotSelf</v>
          </cell>
        </row>
        <row r="455">
          <cell r="H455" t="str">
            <v>NotSelf</v>
          </cell>
        </row>
        <row r="456">
          <cell r="H456" t="str">
            <v>NotSelf</v>
          </cell>
        </row>
        <row r="457">
          <cell r="H457" t="str">
            <v>NotSelf</v>
          </cell>
        </row>
        <row r="458">
          <cell r="H458" t="str">
            <v>NotSelf</v>
          </cell>
        </row>
        <row r="459">
          <cell r="H459" t="str">
            <v>NotSelf</v>
          </cell>
        </row>
        <row r="460">
          <cell r="H460" t="str">
            <v>NotSelf</v>
          </cell>
        </row>
        <row r="461">
          <cell r="H461" t="str">
            <v>NotSelf</v>
          </cell>
        </row>
        <row r="462">
          <cell r="H462" t="str">
            <v>NotSelf</v>
          </cell>
        </row>
        <row r="463">
          <cell r="H463" t="str">
            <v>NotSelf</v>
          </cell>
        </row>
        <row r="464">
          <cell r="H464" t="str">
            <v>NotSelf</v>
          </cell>
        </row>
        <row r="465">
          <cell r="H465" t="str">
            <v>NotSelf</v>
          </cell>
        </row>
        <row r="466">
          <cell r="H466" t="str">
            <v>NotSelf</v>
          </cell>
        </row>
        <row r="467">
          <cell r="H467" t="str">
            <v>NotSelf</v>
          </cell>
        </row>
        <row r="468">
          <cell r="H468" t="str">
            <v>NotSelf</v>
          </cell>
        </row>
        <row r="469">
          <cell r="H469" t="str">
            <v>NotSelf</v>
          </cell>
        </row>
        <row r="470">
          <cell r="H470" t="str">
            <v>NotSelf</v>
          </cell>
        </row>
        <row r="471">
          <cell r="H471" t="str">
            <v>NotSelf</v>
          </cell>
        </row>
        <row r="472">
          <cell r="H472" t="str">
            <v>NotSelf</v>
          </cell>
        </row>
        <row r="473">
          <cell r="H473" t="str">
            <v>NotSelf</v>
          </cell>
        </row>
        <row r="474">
          <cell r="H474" t="str">
            <v>NotSelf</v>
          </cell>
        </row>
        <row r="475">
          <cell r="H475" t="str">
            <v>NotSelf</v>
          </cell>
        </row>
        <row r="476">
          <cell r="H476" t="str">
            <v>NotSelf</v>
          </cell>
        </row>
        <row r="477">
          <cell r="H477" t="str">
            <v>NotSelf</v>
          </cell>
        </row>
        <row r="478">
          <cell r="H478" t="str">
            <v>NotSelf</v>
          </cell>
        </row>
        <row r="479">
          <cell r="H479" t="str">
            <v>NotSelf</v>
          </cell>
        </row>
        <row r="480">
          <cell r="H480" t="str">
            <v>NotSelf</v>
          </cell>
        </row>
        <row r="481">
          <cell r="H481" t="str">
            <v>NotSelf</v>
          </cell>
        </row>
        <row r="482">
          <cell r="H482" t="str">
            <v>NotSelf</v>
          </cell>
        </row>
        <row r="483">
          <cell r="H483" t="str">
            <v>NotSelf</v>
          </cell>
        </row>
        <row r="484">
          <cell r="H484" t="str">
            <v>NotSelf</v>
          </cell>
        </row>
        <row r="485">
          <cell r="H485" t="str">
            <v>NotSelf</v>
          </cell>
        </row>
        <row r="486">
          <cell r="H486" t="str">
            <v>NotSelf</v>
          </cell>
        </row>
        <row r="487">
          <cell r="H487" t="str">
            <v>NotSelf</v>
          </cell>
        </row>
        <row r="488">
          <cell r="H488" t="str">
            <v>NotSelf</v>
          </cell>
        </row>
        <row r="489">
          <cell r="H489" t="str">
            <v>NotSelf</v>
          </cell>
        </row>
        <row r="490">
          <cell r="H490" t="str">
            <v>NotSelf</v>
          </cell>
        </row>
        <row r="491">
          <cell r="H491" t="str">
            <v>NotSelf</v>
          </cell>
        </row>
        <row r="492">
          <cell r="H492" t="str">
            <v>NotSelf</v>
          </cell>
        </row>
        <row r="493">
          <cell r="H493" t="str">
            <v>NotSelf</v>
          </cell>
        </row>
        <row r="494">
          <cell r="H494" t="str">
            <v>NotSelf</v>
          </cell>
        </row>
        <row r="495">
          <cell r="H495" t="str">
            <v>NotSelf</v>
          </cell>
        </row>
        <row r="496">
          <cell r="H496" t="str">
            <v>NotSelf</v>
          </cell>
        </row>
        <row r="497">
          <cell r="H497" t="str">
            <v>NotSelf</v>
          </cell>
        </row>
        <row r="498">
          <cell r="H498" t="str">
            <v>NotSelf</v>
          </cell>
        </row>
        <row r="499">
          <cell r="H499" t="str">
            <v>NotSelf</v>
          </cell>
        </row>
        <row r="500">
          <cell r="H500" t="str">
            <v>NotSelf</v>
          </cell>
        </row>
        <row r="501">
          <cell r="H501" t="str">
            <v>NotSelf</v>
          </cell>
        </row>
        <row r="502">
          <cell r="H502" t="str">
            <v>NotSelf</v>
          </cell>
        </row>
        <row r="503">
          <cell r="H503" t="str">
            <v>NotSelf</v>
          </cell>
        </row>
        <row r="504">
          <cell r="H504" t="str">
            <v>NotSelf</v>
          </cell>
        </row>
        <row r="505">
          <cell r="H505" t="str">
            <v>NotSelf</v>
          </cell>
        </row>
        <row r="506">
          <cell r="H506" t="str">
            <v>NotSelf</v>
          </cell>
        </row>
        <row r="507">
          <cell r="H507" t="str">
            <v>NotSelf</v>
          </cell>
        </row>
        <row r="508">
          <cell r="H508" t="str">
            <v>NotSelf</v>
          </cell>
        </row>
        <row r="509">
          <cell r="H509" t="str">
            <v>NotSelf</v>
          </cell>
        </row>
        <row r="510">
          <cell r="H510" t="str">
            <v>NotSelf</v>
          </cell>
        </row>
        <row r="511">
          <cell r="H511" t="str">
            <v>NotSelf</v>
          </cell>
        </row>
        <row r="512">
          <cell r="H512" t="str">
            <v>NotSelf</v>
          </cell>
        </row>
        <row r="513">
          <cell r="H513" t="str">
            <v>NotSelf</v>
          </cell>
        </row>
        <row r="514">
          <cell r="H514" t="str">
            <v>NotSelf</v>
          </cell>
        </row>
        <row r="515">
          <cell r="H515" t="str">
            <v>NotSelf</v>
          </cell>
        </row>
        <row r="516">
          <cell r="H516" t="str">
            <v>NotSelf</v>
          </cell>
        </row>
        <row r="517">
          <cell r="H517" t="str">
            <v>NotSelf</v>
          </cell>
        </row>
        <row r="518">
          <cell r="H518" t="str">
            <v>NotSelf</v>
          </cell>
        </row>
        <row r="519">
          <cell r="H519" t="str">
            <v>NotSelf</v>
          </cell>
        </row>
        <row r="520">
          <cell r="H520" t="str">
            <v>NotSelf</v>
          </cell>
        </row>
        <row r="521">
          <cell r="H521" t="str">
            <v>NotSelf</v>
          </cell>
        </row>
        <row r="522">
          <cell r="H522" t="str">
            <v>NotSelf</v>
          </cell>
        </row>
        <row r="523">
          <cell r="H523" t="str">
            <v>NotSelf</v>
          </cell>
        </row>
        <row r="524">
          <cell r="H524" t="str">
            <v>NotSelf</v>
          </cell>
        </row>
        <row r="525">
          <cell r="H525" t="str">
            <v>NotSelf</v>
          </cell>
        </row>
        <row r="526">
          <cell r="H526" t="str">
            <v>NotSelf</v>
          </cell>
        </row>
        <row r="527">
          <cell r="H527" t="str">
            <v>NotSelf</v>
          </cell>
        </row>
        <row r="528">
          <cell r="H528" t="str">
            <v>NotSelf</v>
          </cell>
        </row>
        <row r="529">
          <cell r="H529" t="str">
            <v>NotSelf</v>
          </cell>
        </row>
        <row r="530">
          <cell r="H530" t="str">
            <v>NotSelf</v>
          </cell>
        </row>
        <row r="531">
          <cell r="H531" t="str">
            <v>NotSelf</v>
          </cell>
        </row>
        <row r="532">
          <cell r="H532" t="str">
            <v>NotSelf</v>
          </cell>
        </row>
        <row r="533">
          <cell r="H533" t="str">
            <v>NotSelf</v>
          </cell>
        </row>
        <row r="534">
          <cell r="H534" t="str">
            <v>NotSelf</v>
          </cell>
        </row>
        <row r="535">
          <cell r="H535" t="str">
            <v>NotSelf</v>
          </cell>
        </row>
        <row r="536">
          <cell r="H536" t="str">
            <v>NotSelf</v>
          </cell>
        </row>
        <row r="537">
          <cell r="H537" t="str">
            <v>NotSelf</v>
          </cell>
        </row>
        <row r="538">
          <cell r="H538" t="str">
            <v>NotSelf</v>
          </cell>
        </row>
        <row r="539">
          <cell r="H539" t="str">
            <v>NotSelf</v>
          </cell>
        </row>
        <row r="540">
          <cell r="H540" t="str">
            <v>NotSelf</v>
          </cell>
        </row>
        <row r="541">
          <cell r="H541" t="str">
            <v>NotSelf</v>
          </cell>
        </row>
        <row r="542">
          <cell r="H542" t="str">
            <v>NotSelf</v>
          </cell>
        </row>
        <row r="543">
          <cell r="H543" t="str">
            <v>NotSelf</v>
          </cell>
        </row>
        <row r="544">
          <cell r="H544" t="str">
            <v>NotSelf</v>
          </cell>
        </row>
        <row r="545">
          <cell r="H545" t="str">
            <v>NotSelf</v>
          </cell>
        </row>
        <row r="546">
          <cell r="H546" t="str">
            <v>NotSelf</v>
          </cell>
        </row>
        <row r="547">
          <cell r="H547" t="str">
            <v>NotSelf</v>
          </cell>
        </row>
        <row r="548">
          <cell r="H548" t="str">
            <v>NotSelf</v>
          </cell>
        </row>
        <row r="549">
          <cell r="H549" t="str">
            <v>NotSelf</v>
          </cell>
        </row>
        <row r="550">
          <cell r="H550" t="str">
            <v>NotSelf</v>
          </cell>
        </row>
        <row r="551">
          <cell r="H551" t="str">
            <v>NotSelf</v>
          </cell>
        </row>
        <row r="552">
          <cell r="H552" t="str">
            <v>NotSelf</v>
          </cell>
        </row>
        <row r="553">
          <cell r="H553" t="str">
            <v>NotSelf</v>
          </cell>
        </row>
        <row r="554">
          <cell r="H554" t="str">
            <v>NotSelf</v>
          </cell>
        </row>
        <row r="555">
          <cell r="H555" t="str">
            <v>NotSelf</v>
          </cell>
        </row>
        <row r="556">
          <cell r="H556" t="str">
            <v>Self</v>
          </cell>
        </row>
        <row r="557">
          <cell r="H557" t="str">
            <v>Self</v>
          </cell>
        </row>
        <row r="558">
          <cell r="H558" t="str">
            <v>Self</v>
          </cell>
        </row>
        <row r="559">
          <cell r="H559" t="str">
            <v>Self</v>
          </cell>
        </row>
        <row r="560">
          <cell r="H560" t="str">
            <v>Self</v>
          </cell>
        </row>
        <row r="561">
          <cell r="H561" t="str">
            <v>Self</v>
          </cell>
        </row>
        <row r="562">
          <cell r="H562" t="str">
            <v>Self</v>
          </cell>
        </row>
        <row r="563">
          <cell r="H563" t="str">
            <v>Self</v>
          </cell>
        </row>
        <row r="564">
          <cell r="H564" t="str">
            <v>Self</v>
          </cell>
        </row>
        <row r="565">
          <cell r="H565" t="str">
            <v>Self</v>
          </cell>
        </row>
        <row r="566">
          <cell r="H566" t="str">
            <v>Self</v>
          </cell>
        </row>
        <row r="567">
          <cell r="H567" t="str">
            <v>Self</v>
          </cell>
        </row>
        <row r="568">
          <cell r="H568" t="str">
            <v>Self</v>
          </cell>
        </row>
        <row r="569">
          <cell r="H569" t="str">
            <v>Self</v>
          </cell>
        </row>
        <row r="570">
          <cell r="H570" t="str">
            <v>Self</v>
          </cell>
        </row>
        <row r="571">
          <cell r="H571" t="str">
            <v>Self</v>
          </cell>
        </row>
        <row r="572">
          <cell r="H572" t="str">
            <v>Self</v>
          </cell>
        </row>
        <row r="573">
          <cell r="H573" t="str">
            <v>Self</v>
          </cell>
        </row>
        <row r="574">
          <cell r="H574" t="str">
            <v>Self</v>
          </cell>
        </row>
        <row r="575">
          <cell r="H575" t="str">
            <v>Self</v>
          </cell>
        </row>
        <row r="576">
          <cell r="H576" t="str">
            <v>Self</v>
          </cell>
        </row>
        <row r="577">
          <cell r="H577" t="str">
            <v>Self</v>
          </cell>
        </row>
        <row r="578">
          <cell r="H578" t="str">
            <v>Self</v>
          </cell>
        </row>
        <row r="579">
          <cell r="H579" t="str">
            <v>Self</v>
          </cell>
        </row>
        <row r="580">
          <cell r="H580" t="str">
            <v>Self</v>
          </cell>
        </row>
        <row r="581">
          <cell r="H581" t="str">
            <v>Self</v>
          </cell>
        </row>
        <row r="582">
          <cell r="H582" t="str">
            <v>Self</v>
          </cell>
        </row>
        <row r="583">
          <cell r="H583" t="str">
            <v>Self</v>
          </cell>
        </row>
        <row r="584">
          <cell r="H584" t="str">
            <v>Self</v>
          </cell>
        </row>
        <row r="585">
          <cell r="H585" t="str">
            <v>Self</v>
          </cell>
        </row>
        <row r="586">
          <cell r="H586" t="str">
            <v>Self</v>
          </cell>
        </row>
        <row r="587">
          <cell r="H587" t="str">
            <v>Self</v>
          </cell>
        </row>
        <row r="588">
          <cell r="H588" t="str">
            <v>Self</v>
          </cell>
        </row>
        <row r="589">
          <cell r="H589" t="str">
            <v>Self</v>
          </cell>
        </row>
        <row r="590">
          <cell r="H590" t="str">
            <v>Self</v>
          </cell>
        </row>
        <row r="591">
          <cell r="H591" t="str">
            <v>Self</v>
          </cell>
        </row>
        <row r="592">
          <cell r="H592" t="str">
            <v>Self</v>
          </cell>
        </row>
        <row r="593">
          <cell r="H593" t="str">
            <v>Self</v>
          </cell>
        </row>
        <row r="594">
          <cell r="H594" t="str">
            <v>Self</v>
          </cell>
        </row>
        <row r="595">
          <cell r="H595" t="str">
            <v>Self</v>
          </cell>
        </row>
        <row r="596">
          <cell r="H596" t="str">
            <v>Self</v>
          </cell>
        </row>
        <row r="597">
          <cell r="H597" t="str">
            <v>Self</v>
          </cell>
        </row>
        <row r="598">
          <cell r="H598" t="str">
            <v>Self</v>
          </cell>
        </row>
        <row r="599">
          <cell r="H599" t="str">
            <v>Self</v>
          </cell>
        </row>
        <row r="600">
          <cell r="H600" t="str">
            <v>Self</v>
          </cell>
        </row>
        <row r="601">
          <cell r="H601" t="str">
            <v>Self</v>
          </cell>
        </row>
        <row r="602">
          <cell r="H602" t="str">
            <v>Self</v>
          </cell>
        </row>
        <row r="603">
          <cell r="H603" t="str">
            <v>Self</v>
          </cell>
        </row>
        <row r="604">
          <cell r="H604" t="str">
            <v>Self</v>
          </cell>
        </row>
        <row r="605">
          <cell r="H605" t="str">
            <v>Self</v>
          </cell>
        </row>
        <row r="606">
          <cell r="H606" t="str">
            <v>Self</v>
          </cell>
        </row>
        <row r="607">
          <cell r="H607" t="str">
            <v>Self</v>
          </cell>
        </row>
        <row r="608">
          <cell r="H608" t="str">
            <v>Self</v>
          </cell>
        </row>
        <row r="609">
          <cell r="H609" t="str">
            <v>Self</v>
          </cell>
        </row>
        <row r="610">
          <cell r="H610" t="str">
            <v>Self</v>
          </cell>
        </row>
        <row r="611">
          <cell r="H611" t="str">
            <v>Self</v>
          </cell>
        </row>
        <row r="612">
          <cell r="H612" t="str">
            <v>Self</v>
          </cell>
        </row>
        <row r="613">
          <cell r="H613" t="str">
            <v>Self</v>
          </cell>
        </row>
        <row r="614">
          <cell r="H614" t="str">
            <v>Self</v>
          </cell>
        </row>
        <row r="615">
          <cell r="H615" t="str">
            <v>Self</v>
          </cell>
        </row>
        <row r="616">
          <cell r="H616" t="str">
            <v>Self</v>
          </cell>
        </row>
        <row r="617">
          <cell r="H617" t="str">
            <v>Self</v>
          </cell>
        </row>
        <row r="618">
          <cell r="H618" t="str">
            <v>Self</v>
          </cell>
        </row>
        <row r="619">
          <cell r="H619" t="str">
            <v>Self</v>
          </cell>
        </row>
        <row r="620">
          <cell r="H620" t="str">
            <v>Self</v>
          </cell>
        </row>
        <row r="621">
          <cell r="H621" t="str">
            <v>Self</v>
          </cell>
        </row>
        <row r="622">
          <cell r="H622" t="str">
            <v>Self</v>
          </cell>
        </row>
        <row r="623">
          <cell r="H623" t="str">
            <v>Self</v>
          </cell>
        </row>
        <row r="624">
          <cell r="H624" t="str">
            <v>Self</v>
          </cell>
        </row>
        <row r="625">
          <cell r="H625" t="str">
            <v>Self</v>
          </cell>
        </row>
        <row r="626">
          <cell r="H626" t="str">
            <v>Self</v>
          </cell>
        </row>
        <row r="627">
          <cell r="H627" t="str">
            <v>Self</v>
          </cell>
        </row>
        <row r="628">
          <cell r="H628" t="str">
            <v>Self</v>
          </cell>
        </row>
        <row r="629">
          <cell r="H629" t="str">
            <v>Self</v>
          </cell>
        </row>
        <row r="630">
          <cell r="H630" t="str">
            <v>Self</v>
          </cell>
        </row>
        <row r="631">
          <cell r="H631" t="str">
            <v>Self</v>
          </cell>
        </row>
        <row r="632">
          <cell r="H632" t="str">
            <v>Self</v>
          </cell>
        </row>
        <row r="633">
          <cell r="H633" t="str">
            <v>Self</v>
          </cell>
        </row>
        <row r="634">
          <cell r="H634" t="str">
            <v>Self</v>
          </cell>
        </row>
        <row r="635">
          <cell r="H635" t="str">
            <v>Self</v>
          </cell>
        </row>
        <row r="636">
          <cell r="H636" t="str">
            <v>Self</v>
          </cell>
        </row>
        <row r="637">
          <cell r="H637" t="str">
            <v>Self</v>
          </cell>
        </row>
        <row r="638">
          <cell r="H638" t="str">
            <v>Self</v>
          </cell>
        </row>
        <row r="639">
          <cell r="H639" t="str">
            <v>Self</v>
          </cell>
        </row>
        <row r="640">
          <cell r="H640" t="str">
            <v>Self</v>
          </cell>
        </row>
        <row r="641">
          <cell r="H641" t="str">
            <v>Self</v>
          </cell>
        </row>
        <row r="642">
          <cell r="H642" t="str">
            <v>Self</v>
          </cell>
        </row>
        <row r="643">
          <cell r="H643" t="str">
            <v>Self</v>
          </cell>
        </row>
        <row r="644">
          <cell r="H644" t="str">
            <v>Self</v>
          </cell>
        </row>
        <row r="645">
          <cell r="H645" t="str">
            <v>Self</v>
          </cell>
        </row>
        <row r="646">
          <cell r="H646" t="str">
            <v>Self</v>
          </cell>
        </row>
        <row r="647">
          <cell r="H647" t="str">
            <v>Self</v>
          </cell>
        </row>
        <row r="648">
          <cell r="H648" t="str">
            <v>Self</v>
          </cell>
        </row>
        <row r="649">
          <cell r="H649" t="str">
            <v>Self</v>
          </cell>
        </row>
        <row r="650">
          <cell r="H650" t="str">
            <v>Self</v>
          </cell>
        </row>
        <row r="651">
          <cell r="H651" t="str">
            <v>Self</v>
          </cell>
        </row>
        <row r="652">
          <cell r="H652" t="str">
            <v>Self</v>
          </cell>
        </row>
        <row r="653">
          <cell r="H653" t="str">
            <v>Self</v>
          </cell>
        </row>
        <row r="654">
          <cell r="H654" t="str">
            <v>Self</v>
          </cell>
        </row>
        <row r="655">
          <cell r="H655" t="str">
            <v>Self</v>
          </cell>
        </row>
        <row r="656">
          <cell r="H656" t="str">
            <v>Self</v>
          </cell>
        </row>
        <row r="657">
          <cell r="H657" t="str">
            <v>Self</v>
          </cell>
        </row>
        <row r="658">
          <cell r="H658" t="str">
            <v>Self</v>
          </cell>
        </row>
        <row r="659">
          <cell r="H659" t="str">
            <v>Self</v>
          </cell>
        </row>
        <row r="660">
          <cell r="H660" t="str">
            <v>Self</v>
          </cell>
        </row>
        <row r="661">
          <cell r="H661" t="str">
            <v>Self</v>
          </cell>
        </row>
        <row r="662">
          <cell r="H662" t="str">
            <v>Self</v>
          </cell>
        </row>
        <row r="663">
          <cell r="H663" t="str">
            <v>Self</v>
          </cell>
        </row>
        <row r="664">
          <cell r="H664" t="str">
            <v>Self</v>
          </cell>
        </row>
        <row r="665">
          <cell r="H665" t="str">
            <v>Self</v>
          </cell>
        </row>
        <row r="666">
          <cell r="H666" t="str">
            <v>Self</v>
          </cell>
        </row>
        <row r="667">
          <cell r="H667" t="str">
            <v>Self</v>
          </cell>
        </row>
        <row r="668">
          <cell r="H668" t="str">
            <v>Self</v>
          </cell>
        </row>
        <row r="669">
          <cell r="H669" t="str">
            <v>Self</v>
          </cell>
        </row>
        <row r="670">
          <cell r="H670" t="str">
            <v>Self</v>
          </cell>
        </row>
        <row r="671">
          <cell r="H671" t="str">
            <v>Self</v>
          </cell>
        </row>
        <row r="672">
          <cell r="H672" t="str">
            <v>Self</v>
          </cell>
        </row>
        <row r="673">
          <cell r="H673" t="str">
            <v>Self</v>
          </cell>
        </row>
        <row r="674">
          <cell r="H674" t="str">
            <v>Self</v>
          </cell>
        </row>
        <row r="675">
          <cell r="H675" t="str">
            <v>Self</v>
          </cell>
        </row>
        <row r="676">
          <cell r="H676" t="str">
            <v>Self</v>
          </cell>
        </row>
        <row r="677">
          <cell r="H677" t="str">
            <v>Self</v>
          </cell>
        </row>
        <row r="678">
          <cell r="H678" t="str">
            <v>Self</v>
          </cell>
        </row>
        <row r="679">
          <cell r="H679" t="str">
            <v>Self</v>
          </cell>
        </row>
        <row r="680">
          <cell r="H680" t="str">
            <v>Self</v>
          </cell>
        </row>
        <row r="681">
          <cell r="H681" t="str">
            <v>Self</v>
          </cell>
        </row>
        <row r="682">
          <cell r="H682" t="str">
            <v>Self</v>
          </cell>
        </row>
        <row r="683">
          <cell r="H683" t="str">
            <v>Self</v>
          </cell>
        </row>
        <row r="684">
          <cell r="H684" t="str">
            <v>Self</v>
          </cell>
        </row>
        <row r="685">
          <cell r="H685" t="str">
            <v>Self</v>
          </cell>
        </row>
        <row r="686">
          <cell r="H686" t="str">
            <v>Self</v>
          </cell>
        </row>
        <row r="687">
          <cell r="H687" t="str">
            <v>Self</v>
          </cell>
        </row>
        <row r="688">
          <cell r="H688" t="str">
            <v>Self</v>
          </cell>
        </row>
        <row r="689">
          <cell r="H689" t="str">
            <v>Self</v>
          </cell>
        </row>
        <row r="690">
          <cell r="H690" t="str">
            <v>Self</v>
          </cell>
        </row>
        <row r="691">
          <cell r="H691" t="str">
            <v>Self</v>
          </cell>
        </row>
        <row r="692">
          <cell r="H692" t="str">
            <v>Self</v>
          </cell>
        </row>
        <row r="693">
          <cell r="H693" t="str">
            <v>Self</v>
          </cell>
        </row>
        <row r="694">
          <cell r="H694" t="str">
            <v>Self</v>
          </cell>
        </row>
        <row r="695">
          <cell r="H695" t="str">
            <v>Self</v>
          </cell>
        </row>
        <row r="696">
          <cell r="H696" t="str">
            <v>Self</v>
          </cell>
        </row>
        <row r="697">
          <cell r="H697" t="str">
            <v>Self</v>
          </cell>
        </row>
        <row r="698">
          <cell r="H698" t="str">
            <v>Self</v>
          </cell>
        </row>
        <row r="699">
          <cell r="H699" t="str">
            <v>Self</v>
          </cell>
        </row>
        <row r="700">
          <cell r="H700" t="str">
            <v>Self</v>
          </cell>
        </row>
        <row r="701">
          <cell r="H701" t="str">
            <v>Self</v>
          </cell>
        </row>
        <row r="702">
          <cell r="H702" t="str">
            <v>Self</v>
          </cell>
        </row>
        <row r="703">
          <cell r="H703" t="str">
            <v>Self</v>
          </cell>
        </row>
        <row r="704">
          <cell r="H704" t="str">
            <v>Self</v>
          </cell>
        </row>
        <row r="705">
          <cell r="H705" t="str">
            <v>Self</v>
          </cell>
        </row>
        <row r="706">
          <cell r="H706" t="str">
            <v>Self</v>
          </cell>
        </row>
        <row r="707">
          <cell r="H707" t="str">
            <v>Self</v>
          </cell>
        </row>
        <row r="708">
          <cell r="H708" t="str">
            <v>Self</v>
          </cell>
        </row>
        <row r="709">
          <cell r="H709" t="str">
            <v>Self</v>
          </cell>
        </row>
        <row r="710">
          <cell r="H710" t="str">
            <v>Self</v>
          </cell>
        </row>
        <row r="711">
          <cell r="H711" t="str">
            <v>Self</v>
          </cell>
        </row>
        <row r="712">
          <cell r="H712" t="str">
            <v>Self</v>
          </cell>
        </row>
        <row r="713">
          <cell r="H713" t="str">
            <v>Self</v>
          </cell>
        </row>
        <row r="714">
          <cell r="H714" t="str">
            <v>Self</v>
          </cell>
        </row>
        <row r="715">
          <cell r="H715" t="str">
            <v>Self</v>
          </cell>
        </row>
        <row r="716">
          <cell r="H716" t="str">
            <v>Self</v>
          </cell>
        </row>
        <row r="717">
          <cell r="H717" t="str">
            <v>Self</v>
          </cell>
        </row>
        <row r="718">
          <cell r="H718" t="str">
            <v>Self</v>
          </cell>
        </row>
        <row r="719">
          <cell r="H719" t="str">
            <v>Self</v>
          </cell>
        </row>
        <row r="720">
          <cell r="H720" t="str">
            <v>Self</v>
          </cell>
        </row>
        <row r="721">
          <cell r="H721" t="str">
            <v>Self</v>
          </cell>
        </row>
        <row r="722">
          <cell r="H722" t="str">
            <v>Self</v>
          </cell>
        </row>
        <row r="723">
          <cell r="H723" t="str">
            <v>Self</v>
          </cell>
        </row>
        <row r="724">
          <cell r="H724" t="str">
            <v>Self</v>
          </cell>
        </row>
        <row r="725">
          <cell r="H725" t="str">
            <v>Self</v>
          </cell>
        </row>
        <row r="726">
          <cell r="H726" t="str">
            <v>Self</v>
          </cell>
        </row>
        <row r="727">
          <cell r="H727" t="str">
            <v>Self</v>
          </cell>
        </row>
        <row r="728">
          <cell r="H728" t="str">
            <v>Self</v>
          </cell>
        </row>
        <row r="729">
          <cell r="H729" t="str">
            <v>Self</v>
          </cell>
        </row>
        <row r="730">
          <cell r="H730" t="str">
            <v>Self</v>
          </cell>
        </row>
        <row r="731">
          <cell r="H731" t="str">
            <v>Self</v>
          </cell>
        </row>
        <row r="732">
          <cell r="H732" t="str">
            <v>Self</v>
          </cell>
        </row>
        <row r="733">
          <cell r="H733" t="str">
            <v>Self</v>
          </cell>
        </row>
        <row r="734">
          <cell r="H734" t="str">
            <v>Self</v>
          </cell>
        </row>
        <row r="735">
          <cell r="H735" t="str">
            <v>Self</v>
          </cell>
        </row>
        <row r="736">
          <cell r="H736" t="str">
            <v>Self</v>
          </cell>
        </row>
        <row r="737">
          <cell r="H737" t="str">
            <v>Self</v>
          </cell>
        </row>
        <row r="738">
          <cell r="H738" t="str">
            <v>Self</v>
          </cell>
        </row>
        <row r="739">
          <cell r="H739" t="str">
            <v>Self</v>
          </cell>
        </row>
        <row r="740">
          <cell r="H740" t="str">
            <v>Self</v>
          </cell>
        </row>
        <row r="741">
          <cell r="H741" t="str">
            <v>Self</v>
          </cell>
        </row>
        <row r="742">
          <cell r="H742" t="str">
            <v>Self</v>
          </cell>
        </row>
        <row r="743">
          <cell r="H743" t="str">
            <v>Self</v>
          </cell>
        </row>
        <row r="744">
          <cell r="H744" t="str">
            <v>Self</v>
          </cell>
        </row>
        <row r="745">
          <cell r="H745" t="str">
            <v>Self</v>
          </cell>
        </row>
        <row r="746">
          <cell r="H746" t="str">
            <v>Self</v>
          </cell>
        </row>
        <row r="747">
          <cell r="H747" t="str">
            <v>Self</v>
          </cell>
        </row>
        <row r="748">
          <cell r="H748" t="str">
            <v>Self</v>
          </cell>
        </row>
        <row r="749">
          <cell r="H749" t="str">
            <v>Self</v>
          </cell>
        </row>
        <row r="750">
          <cell r="H750" t="str">
            <v>Self</v>
          </cell>
        </row>
        <row r="751">
          <cell r="H751" t="str">
            <v>Self</v>
          </cell>
        </row>
        <row r="752">
          <cell r="H752" t="str">
            <v>Self</v>
          </cell>
        </row>
        <row r="753">
          <cell r="H753" t="str">
            <v>Self</v>
          </cell>
        </row>
        <row r="754">
          <cell r="H754" t="str">
            <v>Self</v>
          </cell>
        </row>
        <row r="755">
          <cell r="H755" t="str">
            <v>Self</v>
          </cell>
        </row>
        <row r="756">
          <cell r="H756" t="str">
            <v>Self</v>
          </cell>
        </row>
        <row r="757">
          <cell r="H757" t="str">
            <v>Self</v>
          </cell>
        </row>
        <row r="758">
          <cell r="H758" t="str">
            <v>Self</v>
          </cell>
        </row>
        <row r="759">
          <cell r="H759" t="str">
            <v>Self</v>
          </cell>
        </row>
        <row r="760">
          <cell r="H760" t="str">
            <v>Self</v>
          </cell>
        </row>
        <row r="761">
          <cell r="H761" t="str">
            <v>Self</v>
          </cell>
        </row>
        <row r="762">
          <cell r="H762" t="str">
            <v>Self</v>
          </cell>
        </row>
        <row r="763">
          <cell r="H763" t="str">
            <v>Self</v>
          </cell>
        </row>
        <row r="764">
          <cell r="H764" t="str">
            <v>Self</v>
          </cell>
        </row>
        <row r="765">
          <cell r="H765" t="str">
            <v>Self</v>
          </cell>
        </row>
        <row r="766">
          <cell r="H766" t="str">
            <v>Self</v>
          </cell>
        </row>
        <row r="767">
          <cell r="H767" t="str">
            <v>Self</v>
          </cell>
        </row>
        <row r="768">
          <cell r="H768" t="str">
            <v>Self</v>
          </cell>
        </row>
        <row r="769">
          <cell r="H769" t="str">
            <v>Self</v>
          </cell>
        </row>
        <row r="770">
          <cell r="H770" t="str">
            <v>Self</v>
          </cell>
        </row>
        <row r="771">
          <cell r="H771" t="str">
            <v>Self</v>
          </cell>
        </row>
        <row r="772">
          <cell r="H772" t="str">
            <v>Self</v>
          </cell>
        </row>
        <row r="773">
          <cell r="H773" t="str">
            <v>Self</v>
          </cell>
        </row>
        <row r="774">
          <cell r="H774" t="str">
            <v>Self</v>
          </cell>
        </row>
        <row r="775">
          <cell r="H775" t="str">
            <v>Self</v>
          </cell>
        </row>
        <row r="776">
          <cell r="H776" t="str">
            <v>Self</v>
          </cell>
        </row>
        <row r="777">
          <cell r="H777" t="str">
            <v>Self</v>
          </cell>
        </row>
        <row r="778">
          <cell r="H778" t="str">
            <v>Self</v>
          </cell>
        </row>
        <row r="779">
          <cell r="H779" t="str">
            <v>Self</v>
          </cell>
        </row>
        <row r="780">
          <cell r="H780" t="str">
            <v>Self</v>
          </cell>
        </row>
        <row r="781">
          <cell r="H781" t="str">
            <v>Self</v>
          </cell>
        </row>
        <row r="782">
          <cell r="H782" t="str">
            <v>Self</v>
          </cell>
        </row>
        <row r="783">
          <cell r="H783" t="str">
            <v>Self</v>
          </cell>
        </row>
        <row r="784">
          <cell r="H784" t="str">
            <v>Self</v>
          </cell>
        </row>
        <row r="785">
          <cell r="H785" t="str">
            <v>Self</v>
          </cell>
        </row>
        <row r="786">
          <cell r="H786" t="str">
            <v>Self</v>
          </cell>
        </row>
        <row r="787">
          <cell r="H787" t="str">
            <v>Self</v>
          </cell>
        </row>
        <row r="788">
          <cell r="H788" t="str">
            <v>Self</v>
          </cell>
        </row>
        <row r="789">
          <cell r="H789" t="str">
            <v>Self</v>
          </cell>
        </row>
        <row r="790">
          <cell r="H790" t="str">
            <v>Self</v>
          </cell>
        </row>
        <row r="791">
          <cell r="H791" t="str">
            <v>Self</v>
          </cell>
        </row>
        <row r="792">
          <cell r="H792" t="str">
            <v>Self</v>
          </cell>
        </row>
        <row r="793">
          <cell r="H793" t="str">
            <v>Self</v>
          </cell>
        </row>
        <row r="794">
          <cell r="H794" t="str">
            <v>Self</v>
          </cell>
        </row>
        <row r="795">
          <cell r="H795" t="str">
            <v>Self</v>
          </cell>
        </row>
        <row r="796">
          <cell r="H796" t="str">
            <v>Self</v>
          </cell>
        </row>
        <row r="797">
          <cell r="H797" t="str">
            <v>Self</v>
          </cell>
        </row>
        <row r="798">
          <cell r="H798" t="str">
            <v>Self</v>
          </cell>
        </row>
        <row r="799">
          <cell r="H799" t="str">
            <v>Self</v>
          </cell>
        </row>
        <row r="800">
          <cell r="H800" t="str">
            <v>Self</v>
          </cell>
        </row>
        <row r="801">
          <cell r="H801" t="str">
            <v>Self</v>
          </cell>
        </row>
        <row r="802">
          <cell r="H802" t="str">
            <v>Self</v>
          </cell>
        </row>
        <row r="803">
          <cell r="H803" t="str">
            <v>Self</v>
          </cell>
        </row>
        <row r="804">
          <cell r="H804" t="str">
            <v>Self</v>
          </cell>
        </row>
        <row r="805">
          <cell r="H805" t="str">
            <v>Self</v>
          </cell>
        </row>
        <row r="806">
          <cell r="H806" t="str">
            <v>Self</v>
          </cell>
        </row>
        <row r="807">
          <cell r="H807" t="str">
            <v>Self</v>
          </cell>
        </row>
        <row r="808">
          <cell r="H808" t="str">
            <v>Self</v>
          </cell>
        </row>
        <row r="809">
          <cell r="H809" t="str">
            <v>Self</v>
          </cell>
        </row>
        <row r="810">
          <cell r="H810" t="str">
            <v>Self</v>
          </cell>
        </row>
        <row r="811">
          <cell r="H811" t="str">
            <v>Self</v>
          </cell>
        </row>
        <row r="812">
          <cell r="H812" t="str">
            <v>Self</v>
          </cell>
        </row>
        <row r="813">
          <cell r="H813" t="str">
            <v>Self</v>
          </cell>
        </row>
        <row r="814">
          <cell r="H814" t="str">
            <v>Self</v>
          </cell>
        </row>
        <row r="815">
          <cell r="H815" t="str">
            <v>Self</v>
          </cell>
        </row>
        <row r="816">
          <cell r="H816" t="str">
            <v>Self</v>
          </cell>
        </row>
        <row r="817">
          <cell r="H817" t="str">
            <v>Self</v>
          </cell>
        </row>
        <row r="818">
          <cell r="H818" t="str">
            <v>Self</v>
          </cell>
        </row>
        <row r="819">
          <cell r="H819" t="str">
            <v>Self</v>
          </cell>
        </row>
        <row r="820">
          <cell r="H820" t="str">
            <v>Self</v>
          </cell>
        </row>
        <row r="821">
          <cell r="H821" t="str">
            <v>Self</v>
          </cell>
        </row>
        <row r="822">
          <cell r="H822" t="str">
            <v>Self</v>
          </cell>
        </row>
        <row r="823">
          <cell r="H823" t="str">
            <v>Self</v>
          </cell>
        </row>
        <row r="824">
          <cell r="H824" t="str">
            <v>Self</v>
          </cell>
        </row>
        <row r="825">
          <cell r="H825" t="str">
            <v>Self</v>
          </cell>
        </row>
        <row r="826">
          <cell r="H826" t="str">
            <v>Self</v>
          </cell>
        </row>
        <row r="827">
          <cell r="H827" t="str">
            <v>Self</v>
          </cell>
        </row>
        <row r="828">
          <cell r="H828" t="str">
            <v>Self</v>
          </cell>
        </row>
        <row r="829">
          <cell r="H829" t="str">
            <v>Self</v>
          </cell>
        </row>
        <row r="830">
          <cell r="H830" t="str">
            <v>Self</v>
          </cell>
        </row>
        <row r="831">
          <cell r="H831" t="str">
            <v>Self</v>
          </cell>
        </row>
        <row r="832">
          <cell r="H832" t="str">
            <v>Self</v>
          </cell>
        </row>
        <row r="833">
          <cell r="H833" t="str">
            <v>Self</v>
          </cell>
        </row>
        <row r="834">
          <cell r="H834" t="str">
            <v>Self</v>
          </cell>
        </row>
        <row r="835">
          <cell r="H835" t="str">
            <v>Self</v>
          </cell>
        </row>
        <row r="836">
          <cell r="H836" t="str">
            <v>Self</v>
          </cell>
        </row>
        <row r="837">
          <cell r="H837" t="str">
            <v>Self</v>
          </cell>
        </row>
        <row r="838">
          <cell r="H838" t="str">
            <v>Self</v>
          </cell>
        </row>
        <row r="839">
          <cell r="H839" t="str">
            <v>Self</v>
          </cell>
        </row>
        <row r="840">
          <cell r="H840" t="str">
            <v>Self</v>
          </cell>
        </row>
        <row r="841">
          <cell r="H841" t="str">
            <v>Self</v>
          </cell>
        </row>
        <row r="842">
          <cell r="H842" t="str">
            <v>Self</v>
          </cell>
        </row>
        <row r="843">
          <cell r="H843" t="str">
            <v>Self</v>
          </cell>
        </row>
        <row r="844">
          <cell r="H844" t="str">
            <v>Self</v>
          </cell>
        </row>
        <row r="845">
          <cell r="H845" t="str">
            <v>Self</v>
          </cell>
        </row>
        <row r="846">
          <cell r="H846" t="str">
            <v>Self</v>
          </cell>
        </row>
        <row r="847">
          <cell r="H847" t="str">
            <v>Self</v>
          </cell>
        </row>
        <row r="848">
          <cell r="H848" t="str">
            <v>Self</v>
          </cell>
        </row>
        <row r="849">
          <cell r="H849" t="str">
            <v>Self</v>
          </cell>
        </row>
        <row r="850">
          <cell r="H850" t="str">
            <v>Self</v>
          </cell>
        </row>
        <row r="851">
          <cell r="H851" t="str">
            <v>Self</v>
          </cell>
        </row>
        <row r="852">
          <cell r="H852" t="str">
            <v>Self</v>
          </cell>
        </row>
        <row r="853">
          <cell r="H853" t="str">
            <v>Self</v>
          </cell>
        </row>
        <row r="854">
          <cell r="H854" t="str">
            <v>Self</v>
          </cell>
        </row>
        <row r="855">
          <cell r="H855" t="str">
            <v>Self</v>
          </cell>
        </row>
        <row r="856">
          <cell r="H856" t="str">
            <v>Self</v>
          </cell>
        </row>
        <row r="857">
          <cell r="H857" t="str">
            <v>Self</v>
          </cell>
        </row>
        <row r="858">
          <cell r="H858" t="str">
            <v>Self</v>
          </cell>
        </row>
        <row r="859">
          <cell r="H859" t="str">
            <v>Self</v>
          </cell>
        </row>
        <row r="860">
          <cell r="H860" t="str">
            <v>Self</v>
          </cell>
        </row>
        <row r="861">
          <cell r="H861" t="str">
            <v>Self</v>
          </cell>
        </row>
        <row r="862">
          <cell r="H862" t="str">
            <v>Self</v>
          </cell>
        </row>
        <row r="863">
          <cell r="H863" t="str">
            <v>Self</v>
          </cell>
        </row>
        <row r="864">
          <cell r="H864" t="str">
            <v>Self</v>
          </cell>
        </row>
        <row r="865">
          <cell r="H865" t="str">
            <v>Self</v>
          </cell>
        </row>
        <row r="866">
          <cell r="H866" t="str">
            <v>Self</v>
          </cell>
        </row>
        <row r="867">
          <cell r="H867" t="str">
            <v>Self</v>
          </cell>
        </row>
        <row r="868">
          <cell r="H868" t="str">
            <v>Self</v>
          </cell>
        </row>
        <row r="869">
          <cell r="H869" t="str">
            <v>Self</v>
          </cell>
        </row>
        <row r="870">
          <cell r="H870" t="str">
            <v>Self</v>
          </cell>
        </row>
        <row r="871">
          <cell r="H871" t="str">
            <v>Self</v>
          </cell>
        </row>
        <row r="872">
          <cell r="H872" t="str">
            <v>Self</v>
          </cell>
        </row>
        <row r="873">
          <cell r="H873" t="str">
            <v>Self</v>
          </cell>
        </row>
        <row r="874">
          <cell r="H874" t="str">
            <v>Self</v>
          </cell>
        </row>
        <row r="875">
          <cell r="H875" t="str">
            <v>Self</v>
          </cell>
        </row>
        <row r="876">
          <cell r="H876" t="str">
            <v>Self</v>
          </cell>
        </row>
        <row r="877">
          <cell r="H877" t="str">
            <v>Self</v>
          </cell>
        </row>
        <row r="878">
          <cell r="H878" t="str">
            <v>Self</v>
          </cell>
        </row>
        <row r="879">
          <cell r="H879" t="str">
            <v>Self</v>
          </cell>
        </row>
        <row r="880">
          <cell r="H880" t="str">
            <v>Self</v>
          </cell>
        </row>
        <row r="881">
          <cell r="H881" t="str">
            <v>Self</v>
          </cell>
        </row>
        <row r="882">
          <cell r="H882" t="str">
            <v>Self</v>
          </cell>
        </row>
        <row r="883">
          <cell r="H883" t="str">
            <v>Self</v>
          </cell>
        </row>
        <row r="884">
          <cell r="H884" t="str">
            <v>Self</v>
          </cell>
        </row>
        <row r="885">
          <cell r="H885" t="str">
            <v>Self</v>
          </cell>
        </row>
        <row r="886">
          <cell r="H886" t="str">
            <v>Self</v>
          </cell>
        </row>
        <row r="887">
          <cell r="H887" t="str">
            <v>Self</v>
          </cell>
        </row>
        <row r="888">
          <cell r="H888" t="str">
            <v>Self</v>
          </cell>
        </row>
        <row r="889">
          <cell r="H889" t="str">
            <v>Self</v>
          </cell>
        </row>
        <row r="890">
          <cell r="H890" t="str">
            <v>Self</v>
          </cell>
        </row>
        <row r="891">
          <cell r="H891" t="str">
            <v>Self</v>
          </cell>
        </row>
        <row r="892">
          <cell r="H892" t="str">
            <v>Self</v>
          </cell>
        </row>
        <row r="893">
          <cell r="H893" t="str">
            <v>Self</v>
          </cell>
        </row>
        <row r="894">
          <cell r="H894" t="str">
            <v>Self</v>
          </cell>
        </row>
        <row r="895">
          <cell r="H895" t="str">
            <v>Self</v>
          </cell>
        </row>
        <row r="896">
          <cell r="H896" t="str">
            <v>Self</v>
          </cell>
        </row>
        <row r="897">
          <cell r="H897" t="str">
            <v>Self</v>
          </cell>
        </row>
        <row r="898">
          <cell r="H898" t="str">
            <v>Self</v>
          </cell>
        </row>
        <row r="899">
          <cell r="H899" t="str">
            <v>Self</v>
          </cell>
        </row>
        <row r="900">
          <cell r="H900" t="str">
            <v>Self</v>
          </cell>
        </row>
        <row r="901">
          <cell r="H901" t="str">
            <v>Self</v>
          </cell>
        </row>
        <row r="902">
          <cell r="H902" t="str">
            <v>Self</v>
          </cell>
        </row>
        <row r="903">
          <cell r="H903" t="str">
            <v>Self</v>
          </cell>
        </row>
        <row r="904">
          <cell r="H904" t="str">
            <v>Self</v>
          </cell>
        </row>
        <row r="905">
          <cell r="H905" t="str">
            <v>Self</v>
          </cell>
        </row>
        <row r="906">
          <cell r="H906" t="str">
            <v>Self</v>
          </cell>
        </row>
        <row r="907">
          <cell r="H907" t="str">
            <v>Self</v>
          </cell>
        </row>
        <row r="908">
          <cell r="H908" t="str">
            <v>Self</v>
          </cell>
        </row>
        <row r="909">
          <cell r="H909" t="str">
            <v>Self</v>
          </cell>
        </row>
        <row r="910">
          <cell r="H910" t="str">
            <v>Self</v>
          </cell>
        </row>
        <row r="911">
          <cell r="H911" t="str">
            <v>Self</v>
          </cell>
        </row>
        <row r="912">
          <cell r="H912" t="str">
            <v>Self</v>
          </cell>
        </row>
        <row r="913">
          <cell r="H913" t="str">
            <v>Self</v>
          </cell>
        </row>
        <row r="914">
          <cell r="H914" t="str">
            <v>Self</v>
          </cell>
        </row>
        <row r="915">
          <cell r="H915" t="str">
            <v>Self</v>
          </cell>
        </row>
        <row r="916">
          <cell r="H916" t="str">
            <v>Self</v>
          </cell>
        </row>
        <row r="917">
          <cell r="H917" t="str">
            <v>Self</v>
          </cell>
        </row>
        <row r="918">
          <cell r="H918" t="str">
            <v>Self</v>
          </cell>
        </row>
        <row r="919">
          <cell r="H919" t="str">
            <v>Self</v>
          </cell>
        </row>
        <row r="920">
          <cell r="H920" t="str">
            <v>Self</v>
          </cell>
        </row>
        <row r="921">
          <cell r="H921" t="str">
            <v>Self</v>
          </cell>
        </row>
        <row r="922">
          <cell r="H922" t="str">
            <v>Self</v>
          </cell>
        </row>
        <row r="923">
          <cell r="H923" t="str">
            <v>Self</v>
          </cell>
        </row>
        <row r="924">
          <cell r="H924" t="str">
            <v>Self</v>
          </cell>
        </row>
        <row r="925">
          <cell r="H925" t="str">
            <v>Self</v>
          </cell>
        </row>
        <row r="926">
          <cell r="H926" t="str">
            <v>Self</v>
          </cell>
        </row>
        <row r="927">
          <cell r="H927" t="str">
            <v>Self</v>
          </cell>
        </row>
        <row r="928">
          <cell r="H928" t="str">
            <v>Self</v>
          </cell>
        </row>
        <row r="929">
          <cell r="H929" t="str">
            <v>Self</v>
          </cell>
        </row>
        <row r="930">
          <cell r="H930" t="str">
            <v>Self</v>
          </cell>
        </row>
        <row r="931">
          <cell r="H931" t="str">
            <v>Self</v>
          </cell>
        </row>
        <row r="932">
          <cell r="H932" t="str">
            <v>Self</v>
          </cell>
        </row>
        <row r="933">
          <cell r="H933" t="str">
            <v>Self</v>
          </cell>
        </row>
        <row r="934">
          <cell r="H934" t="str">
            <v>Self</v>
          </cell>
        </row>
        <row r="935">
          <cell r="H935" t="str">
            <v>Self</v>
          </cell>
        </row>
        <row r="936">
          <cell r="H936" t="str">
            <v>Self</v>
          </cell>
        </row>
        <row r="937">
          <cell r="H937" t="str">
            <v>Self</v>
          </cell>
        </row>
        <row r="938">
          <cell r="H938" t="str">
            <v>Self</v>
          </cell>
        </row>
        <row r="939">
          <cell r="H939" t="str">
            <v>Self</v>
          </cell>
        </row>
        <row r="940">
          <cell r="H940" t="str">
            <v>Self</v>
          </cell>
        </row>
        <row r="941">
          <cell r="H941" t="str">
            <v>Self</v>
          </cell>
        </row>
        <row r="942">
          <cell r="H942" t="str">
            <v>Self</v>
          </cell>
        </row>
        <row r="943">
          <cell r="H943" t="str">
            <v>Self</v>
          </cell>
        </row>
        <row r="944">
          <cell r="H944" t="str">
            <v>Self</v>
          </cell>
        </row>
        <row r="945">
          <cell r="H945" t="str">
            <v>Self</v>
          </cell>
        </row>
        <row r="946">
          <cell r="H946" t="str">
            <v>Self</v>
          </cell>
        </row>
        <row r="947">
          <cell r="H947" t="str">
            <v>Self</v>
          </cell>
        </row>
        <row r="948">
          <cell r="H948" t="str">
            <v>Self</v>
          </cell>
        </row>
        <row r="949">
          <cell r="H949" t="str">
            <v>Self</v>
          </cell>
        </row>
        <row r="950">
          <cell r="H950" t="str">
            <v>Self</v>
          </cell>
        </row>
        <row r="951">
          <cell r="H951" t="str">
            <v>Self</v>
          </cell>
        </row>
        <row r="952">
          <cell r="H952" t="str">
            <v>Self</v>
          </cell>
        </row>
        <row r="953">
          <cell r="H953" t="str">
            <v>Self</v>
          </cell>
        </row>
        <row r="954">
          <cell r="H954" t="str">
            <v>Self</v>
          </cell>
        </row>
        <row r="955">
          <cell r="H955" t="str">
            <v>Self</v>
          </cell>
        </row>
        <row r="956">
          <cell r="H956" t="str">
            <v>Self</v>
          </cell>
        </row>
        <row r="957">
          <cell r="H957" t="str">
            <v>Self</v>
          </cell>
        </row>
        <row r="958">
          <cell r="H958" t="str">
            <v>Self</v>
          </cell>
        </row>
        <row r="959">
          <cell r="H959" t="str">
            <v>Self</v>
          </cell>
        </row>
        <row r="960">
          <cell r="H960" t="str">
            <v>Self</v>
          </cell>
        </row>
        <row r="961">
          <cell r="H961" t="str">
            <v>Self</v>
          </cell>
        </row>
        <row r="962">
          <cell r="H962" t="str">
            <v>Self</v>
          </cell>
        </row>
        <row r="963">
          <cell r="H963" t="str">
            <v>Self</v>
          </cell>
        </row>
        <row r="964">
          <cell r="H964" t="str">
            <v>Self</v>
          </cell>
        </row>
        <row r="965">
          <cell r="H965" t="str">
            <v>Self</v>
          </cell>
        </row>
        <row r="966">
          <cell r="H966" t="str">
            <v>Self</v>
          </cell>
        </row>
        <row r="967">
          <cell r="H967" t="str">
            <v>Self</v>
          </cell>
        </row>
        <row r="968">
          <cell r="H968" t="str">
            <v>Self</v>
          </cell>
        </row>
        <row r="969">
          <cell r="H969" t="str">
            <v>Self</v>
          </cell>
        </row>
        <row r="970">
          <cell r="H970" t="str">
            <v>Self</v>
          </cell>
        </row>
        <row r="971">
          <cell r="H971" t="str">
            <v>Self</v>
          </cell>
        </row>
        <row r="972">
          <cell r="H972" t="str">
            <v>Self</v>
          </cell>
        </row>
        <row r="973">
          <cell r="H973" t="str">
            <v>Self</v>
          </cell>
        </row>
        <row r="974">
          <cell r="H974" t="str">
            <v>Self</v>
          </cell>
        </row>
        <row r="975">
          <cell r="H975" t="str">
            <v>Self</v>
          </cell>
        </row>
        <row r="976">
          <cell r="H976" t="str">
            <v>Self</v>
          </cell>
        </row>
        <row r="977">
          <cell r="H977" t="str">
            <v>Self</v>
          </cell>
        </row>
        <row r="978">
          <cell r="H978" t="str">
            <v>Self</v>
          </cell>
        </row>
        <row r="979">
          <cell r="H979" t="str">
            <v>Self</v>
          </cell>
        </row>
        <row r="980">
          <cell r="H980" t="str">
            <v>Self</v>
          </cell>
        </row>
        <row r="981">
          <cell r="H981" t="str">
            <v>Self</v>
          </cell>
        </row>
        <row r="982">
          <cell r="H982" t="str">
            <v>Self</v>
          </cell>
        </row>
        <row r="983">
          <cell r="H983" t="str">
            <v>Self</v>
          </cell>
        </row>
        <row r="984">
          <cell r="H984" t="str">
            <v>Self</v>
          </cell>
        </row>
        <row r="985">
          <cell r="H985" t="str">
            <v>Self</v>
          </cell>
        </row>
        <row r="986">
          <cell r="H986" t="str">
            <v>Self</v>
          </cell>
        </row>
        <row r="987">
          <cell r="H987" t="str">
            <v>Self</v>
          </cell>
        </row>
        <row r="988">
          <cell r="H988" t="str">
            <v>Self</v>
          </cell>
        </row>
        <row r="989">
          <cell r="H989" t="str">
            <v>Self</v>
          </cell>
        </row>
        <row r="990">
          <cell r="H990" t="str">
            <v>Self</v>
          </cell>
        </row>
        <row r="991">
          <cell r="H991" t="str">
            <v>Self</v>
          </cell>
        </row>
        <row r="992">
          <cell r="H992" t="str">
            <v>Self</v>
          </cell>
        </row>
        <row r="993">
          <cell r="H993" t="str">
            <v>Self</v>
          </cell>
        </row>
        <row r="994">
          <cell r="H994" t="str">
            <v>Self</v>
          </cell>
        </row>
        <row r="995">
          <cell r="H995" t="str">
            <v>Self</v>
          </cell>
        </row>
        <row r="996">
          <cell r="H996" t="str">
            <v>Self</v>
          </cell>
        </row>
        <row r="997">
          <cell r="H997" t="str">
            <v>Self</v>
          </cell>
        </row>
        <row r="998">
          <cell r="H998" t="str">
            <v>Self</v>
          </cell>
        </row>
        <row r="999">
          <cell r="H999" t="str">
            <v>Self</v>
          </cell>
        </row>
        <row r="1000">
          <cell r="H1000" t="str">
            <v>Self</v>
          </cell>
        </row>
        <row r="1001">
          <cell r="H1001" t="str">
            <v>Self</v>
          </cell>
        </row>
        <row r="1002">
          <cell r="H1002" t="str">
            <v>Self</v>
          </cell>
        </row>
        <row r="1003">
          <cell r="H1003" t="str">
            <v>Self</v>
          </cell>
        </row>
        <row r="1004">
          <cell r="H1004" t="str">
            <v>Self</v>
          </cell>
        </row>
        <row r="1005">
          <cell r="H1005" t="str">
            <v>Self</v>
          </cell>
        </row>
        <row r="1006">
          <cell r="H1006" t="str">
            <v>Self</v>
          </cell>
        </row>
        <row r="1007">
          <cell r="H1007" t="str">
            <v>Self</v>
          </cell>
        </row>
        <row r="1008">
          <cell r="H1008" t="str">
            <v>Self</v>
          </cell>
        </row>
        <row r="1009">
          <cell r="H1009" t="str">
            <v>Self</v>
          </cell>
        </row>
        <row r="1010">
          <cell r="H1010" t="str">
            <v>Self</v>
          </cell>
        </row>
        <row r="1011">
          <cell r="H1011" t="str">
            <v>Self</v>
          </cell>
        </row>
        <row r="1012">
          <cell r="H1012" t="str">
            <v>Self</v>
          </cell>
        </row>
        <row r="1013">
          <cell r="H1013" t="str">
            <v>Self</v>
          </cell>
        </row>
        <row r="1014">
          <cell r="H1014" t="str">
            <v>Self</v>
          </cell>
        </row>
        <row r="1015">
          <cell r="H1015" t="str">
            <v>Self</v>
          </cell>
        </row>
        <row r="1016">
          <cell r="H1016" t="str">
            <v>Self</v>
          </cell>
        </row>
        <row r="1017">
          <cell r="H1017" t="str">
            <v>Self</v>
          </cell>
        </row>
        <row r="1018">
          <cell r="H1018" t="str">
            <v>Self</v>
          </cell>
        </row>
        <row r="1019">
          <cell r="H1019" t="str">
            <v>Self</v>
          </cell>
        </row>
        <row r="1020">
          <cell r="H1020" t="str">
            <v>Self</v>
          </cell>
        </row>
        <row r="1021">
          <cell r="H1021" t="str">
            <v>Self</v>
          </cell>
        </row>
        <row r="1022">
          <cell r="H1022" t="str">
            <v>Self</v>
          </cell>
        </row>
        <row r="1023">
          <cell r="H1023" t="str">
            <v>Self</v>
          </cell>
        </row>
        <row r="1024">
          <cell r="H1024" t="str">
            <v>Self</v>
          </cell>
        </row>
        <row r="1025">
          <cell r="H1025" t="str">
            <v>Self</v>
          </cell>
        </row>
        <row r="1026">
          <cell r="H1026" t="str">
            <v>Self</v>
          </cell>
        </row>
        <row r="1027">
          <cell r="H1027" t="str">
            <v>Self</v>
          </cell>
        </row>
        <row r="1028">
          <cell r="H1028" t="str">
            <v>Self</v>
          </cell>
        </row>
        <row r="1029">
          <cell r="H1029" t="str">
            <v>Self</v>
          </cell>
        </row>
        <row r="1030">
          <cell r="H1030" t="str">
            <v>Self</v>
          </cell>
        </row>
        <row r="1031">
          <cell r="H1031" t="str">
            <v>Self</v>
          </cell>
        </row>
        <row r="1032">
          <cell r="H1032" t="str">
            <v>Self</v>
          </cell>
        </row>
        <row r="1033">
          <cell r="H1033" t="str">
            <v>Self</v>
          </cell>
        </row>
        <row r="1034">
          <cell r="H1034" t="str">
            <v>Self</v>
          </cell>
        </row>
        <row r="1035">
          <cell r="H1035" t="str">
            <v>Self</v>
          </cell>
        </row>
        <row r="1036">
          <cell r="H1036" t="str">
            <v>Self</v>
          </cell>
        </row>
        <row r="1037">
          <cell r="H1037" t="str">
            <v>Self</v>
          </cell>
        </row>
        <row r="1038">
          <cell r="H1038" t="str">
            <v>Self</v>
          </cell>
        </row>
        <row r="1039">
          <cell r="H1039" t="str">
            <v>Self</v>
          </cell>
        </row>
        <row r="1040">
          <cell r="H1040" t="str">
            <v>Self</v>
          </cell>
        </row>
        <row r="1041">
          <cell r="H1041" t="str">
            <v>Self</v>
          </cell>
        </row>
        <row r="1042">
          <cell r="H1042" t="str">
            <v>Self</v>
          </cell>
        </row>
        <row r="1043">
          <cell r="H1043" t="str">
            <v>Self</v>
          </cell>
        </row>
        <row r="1044">
          <cell r="H1044" t="str">
            <v>Self</v>
          </cell>
        </row>
        <row r="1045">
          <cell r="H1045" t="str">
            <v>Self</v>
          </cell>
        </row>
        <row r="1046">
          <cell r="H1046" t="str">
            <v>Self</v>
          </cell>
        </row>
        <row r="1047">
          <cell r="H1047" t="str">
            <v>Self</v>
          </cell>
        </row>
        <row r="1048">
          <cell r="H1048" t="str">
            <v>Self</v>
          </cell>
        </row>
        <row r="1049">
          <cell r="H1049" t="str">
            <v>Self</v>
          </cell>
        </row>
        <row r="1050">
          <cell r="H1050" t="str">
            <v>Self</v>
          </cell>
        </row>
        <row r="1051">
          <cell r="H1051" t="str">
            <v>Self</v>
          </cell>
        </row>
        <row r="1052">
          <cell r="H1052" t="str">
            <v>Self</v>
          </cell>
        </row>
        <row r="1053">
          <cell r="H1053" t="str">
            <v>Self</v>
          </cell>
        </row>
        <row r="1054">
          <cell r="H1054" t="str">
            <v>Self</v>
          </cell>
        </row>
        <row r="1055">
          <cell r="H1055" t="str">
            <v>Self</v>
          </cell>
        </row>
        <row r="1056">
          <cell r="H1056" t="str">
            <v>Self</v>
          </cell>
        </row>
        <row r="1057">
          <cell r="H1057" t="str">
            <v>Self</v>
          </cell>
        </row>
        <row r="1058">
          <cell r="H1058" t="str">
            <v>Self</v>
          </cell>
        </row>
        <row r="1059">
          <cell r="H1059" t="str">
            <v>Self</v>
          </cell>
        </row>
        <row r="1060">
          <cell r="H1060" t="str">
            <v>Self</v>
          </cell>
        </row>
        <row r="1061">
          <cell r="H1061" t="str">
            <v>Self</v>
          </cell>
        </row>
        <row r="1062">
          <cell r="H1062" t="str">
            <v>Self</v>
          </cell>
        </row>
        <row r="1063">
          <cell r="H1063" t="str">
            <v>Self</v>
          </cell>
        </row>
        <row r="1064">
          <cell r="H1064" t="str">
            <v>Self</v>
          </cell>
        </row>
        <row r="1065">
          <cell r="H1065" t="str">
            <v>Self</v>
          </cell>
        </row>
        <row r="1066">
          <cell r="H1066" t="str">
            <v>Self</v>
          </cell>
        </row>
        <row r="1067">
          <cell r="H1067" t="str">
            <v>Self</v>
          </cell>
        </row>
        <row r="1068">
          <cell r="H1068" t="str">
            <v>Self</v>
          </cell>
        </row>
        <row r="1069">
          <cell r="H1069" t="str">
            <v>Self</v>
          </cell>
        </row>
        <row r="1070">
          <cell r="H1070" t="str">
            <v>Self</v>
          </cell>
        </row>
        <row r="1071">
          <cell r="H1071" t="str">
            <v>Self</v>
          </cell>
        </row>
        <row r="1072">
          <cell r="H1072" t="str">
            <v>Self</v>
          </cell>
        </row>
        <row r="1073">
          <cell r="H1073" t="str">
            <v>Self</v>
          </cell>
        </row>
        <row r="1074">
          <cell r="H1074" t="str">
            <v>Self</v>
          </cell>
        </row>
        <row r="1075">
          <cell r="H1075" t="str">
            <v>Self</v>
          </cell>
        </row>
        <row r="1076">
          <cell r="H1076" t="str">
            <v>Self</v>
          </cell>
        </row>
        <row r="1077">
          <cell r="H1077" t="str">
            <v>Self</v>
          </cell>
        </row>
        <row r="1078">
          <cell r="H1078" t="str">
            <v>Self</v>
          </cell>
        </row>
        <row r="1079">
          <cell r="H1079" t="str">
            <v>Self</v>
          </cell>
        </row>
        <row r="1080">
          <cell r="H1080" t="str">
            <v>Self</v>
          </cell>
        </row>
        <row r="1081">
          <cell r="H1081" t="str">
            <v>Self</v>
          </cell>
        </row>
        <row r="1082">
          <cell r="H1082" t="str">
            <v>Self</v>
          </cell>
        </row>
        <row r="1083">
          <cell r="H1083" t="str">
            <v>Self</v>
          </cell>
        </row>
        <row r="1084">
          <cell r="H1084" t="str">
            <v>Self</v>
          </cell>
        </row>
        <row r="1085">
          <cell r="H1085" t="str">
            <v>Self</v>
          </cell>
        </row>
        <row r="1086">
          <cell r="H1086" t="str">
            <v>Self</v>
          </cell>
        </row>
        <row r="1087">
          <cell r="H1087" t="str">
            <v>Self</v>
          </cell>
        </row>
        <row r="1088">
          <cell r="H1088" t="str">
            <v>Self</v>
          </cell>
        </row>
        <row r="1089">
          <cell r="H1089" t="str">
            <v>Self</v>
          </cell>
        </row>
        <row r="1090">
          <cell r="H1090" t="str">
            <v>Self</v>
          </cell>
        </row>
        <row r="1091">
          <cell r="H1091" t="str">
            <v>Self</v>
          </cell>
        </row>
        <row r="1092">
          <cell r="H1092" t="str">
            <v>Self</v>
          </cell>
        </row>
        <row r="1093">
          <cell r="H1093" t="str">
            <v>Self</v>
          </cell>
        </row>
        <row r="1094">
          <cell r="H1094" t="str">
            <v>Self</v>
          </cell>
        </row>
        <row r="1095">
          <cell r="H1095" t="str">
            <v>Self</v>
          </cell>
        </row>
        <row r="1096">
          <cell r="H1096" t="str">
            <v>Self</v>
          </cell>
        </row>
        <row r="1097">
          <cell r="H1097" t="str">
            <v>Self</v>
          </cell>
        </row>
        <row r="1098">
          <cell r="H1098" t="str">
            <v>Self</v>
          </cell>
        </row>
        <row r="1099">
          <cell r="H1099" t="str">
            <v>Self</v>
          </cell>
        </row>
        <row r="1100">
          <cell r="H1100" t="str">
            <v>Self</v>
          </cell>
        </row>
        <row r="1101">
          <cell r="H1101" t="str">
            <v>Self</v>
          </cell>
        </row>
        <row r="1102">
          <cell r="H1102" t="str">
            <v>Self</v>
          </cell>
        </row>
        <row r="1103">
          <cell r="H1103" t="str">
            <v>Self</v>
          </cell>
        </row>
        <row r="1104">
          <cell r="H1104" t="str">
            <v>Self</v>
          </cell>
        </row>
        <row r="1105">
          <cell r="H1105" t="str">
            <v>Self</v>
          </cell>
        </row>
        <row r="1106">
          <cell r="H1106" t="str">
            <v>Self</v>
          </cell>
        </row>
        <row r="1107">
          <cell r="H1107" t="str">
            <v>Self</v>
          </cell>
        </row>
        <row r="1108">
          <cell r="H1108" t="str">
            <v>Self</v>
          </cell>
        </row>
        <row r="1109">
          <cell r="H1109" t="str">
            <v>Self</v>
          </cell>
        </row>
        <row r="1110">
          <cell r="H1110" t="str">
            <v>Self</v>
          </cell>
        </row>
        <row r="1111">
          <cell r="H1111" t="str">
            <v>Self</v>
          </cell>
        </row>
        <row r="1112">
          <cell r="H1112" t="str">
            <v>Self</v>
          </cell>
        </row>
        <row r="1113">
          <cell r="H1113" t="str">
            <v>Self</v>
          </cell>
        </row>
        <row r="1114">
          <cell r="H1114" t="str">
            <v>Self</v>
          </cell>
        </row>
        <row r="1115">
          <cell r="H1115" t="str">
            <v>Self</v>
          </cell>
        </row>
        <row r="1116">
          <cell r="H1116" t="str">
            <v>Self</v>
          </cell>
        </row>
        <row r="1117">
          <cell r="H1117" t="str">
            <v>Self</v>
          </cell>
        </row>
        <row r="1118">
          <cell r="H1118" t="str">
            <v>Self</v>
          </cell>
        </row>
        <row r="1119">
          <cell r="H1119" t="str">
            <v>Self</v>
          </cell>
        </row>
        <row r="1120">
          <cell r="H1120" t="str">
            <v>Self</v>
          </cell>
        </row>
        <row r="1121">
          <cell r="H1121" t="str">
            <v>Self</v>
          </cell>
        </row>
        <row r="1122">
          <cell r="H1122" t="str">
            <v>Self</v>
          </cell>
        </row>
        <row r="1123">
          <cell r="H1123" t="str">
            <v>Self</v>
          </cell>
        </row>
        <row r="1124">
          <cell r="H1124" t="str">
            <v>Self</v>
          </cell>
        </row>
        <row r="1125">
          <cell r="H1125" t="str">
            <v>Self</v>
          </cell>
        </row>
        <row r="1126">
          <cell r="H1126" t="str">
            <v>Self</v>
          </cell>
        </row>
        <row r="1127">
          <cell r="H1127" t="str">
            <v>Self</v>
          </cell>
        </row>
        <row r="1128">
          <cell r="H1128" t="str">
            <v>Self</v>
          </cell>
        </row>
        <row r="1129">
          <cell r="H1129" t="str">
            <v>Self</v>
          </cell>
        </row>
        <row r="1130">
          <cell r="H1130" t="str">
            <v>Self</v>
          </cell>
        </row>
        <row r="1131">
          <cell r="H1131" t="str">
            <v>Self</v>
          </cell>
        </row>
        <row r="1132">
          <cell r="H1132" t="str">
            <v>Self</v>
          </cell>
        </row>
        <row r="1133">
          <cell r="H1133" t="str">
            <v>Self</v>
          </cell>
        </row>
        <row r="1134">
          <cell r="H1134" t="str">
            <v>Self</v>
          </cell>
        </row>
        <row r="1135">
          <cell r="H1135" t="str">
            <v>Self</v>
          </cell>
        </row>
        <row r="1136">
          <cell r="H1136" t="str">
            <v>Self</v>
          </cell>
        </row>
        <row r="1137">
          <cell r="H1137" t="str">
            <v>Self</v>
          </cell>
        </row>
        <row r="1138">
          <cell r="H1138" t="str">
            <v>Self</v>
          </cell>
        </row>
        <row r="1139">
          <cell r="H1139" t="str">
            <v>Self</v>
          </cell>
        </row>
        <row r="1140">
          <cell r="H1140" t="str">
            <v>Self</v>
          </cell>
        </row>
        <row r="1141">
          <cell r="H1141" t="str">
            <v>Self</v>
          </cell>
        </row>
        <row r="1142">
          <cell r="H1142" t="str">
            <v>Self</v>
          </cell>
        </row>
        <row r="1143">
          <cell r="H1143" t="str">
            <v>Self</v>
          </cell>
        </row>
        <row r="1144">
          <cell r="H1144" t="str">
            <v>Self</v>
          </cell>
        </row>
        <row r="1145">
          <cell r="H1145" t="str">
            <v>Self</v>
          </cell>
        </row>
        <row r="1146">
          <cell r="H1146" t="str">
            <v>Self</v>
          </cell>
        </row>
        <row r="1147">
          <cell r="H1147" t="str">
            <v>Self</v>
          </cell>
        </row>
        <row r="1148">
          <cell r="H1148" t="str">
            <v>Self</v>
          </cell>
        </row>
        <row r="1149">
          <cell r="H1149" t="str">
            <v>Self</v>
          </cell>
        </row>
        <row r="1150">
          <cell r="H1150" t="str">
            <v>Self</v>
          </cell>
        </row>
        <row r="1151">
          <cell r="H1151" t="str">
            <v>Self</v>
          </cell>
        </row>
        <row r="1152">
          <cell r="H1152" t="str">
            <v>Self</v>
          </cell>
        </row>
        <row r="1153">
          <cell r="H1153" t="str">
            <v>Self</v>
          </cell>
        </row>
        <row r="1154">
          <cell r="H1154" t="str">
            <v>Self</v>
          </cell>
        </row>
        <row r="1155">
          <cell r="H1155" t="str">
            <v>Self</v>
          </cell>
        </row>
        <row r="1156">
          <cell r="H1156" t="str">
            <v>Self</v>
          </cell>
        </row>
        <row r="1157">
          <cell r="H1157" t="str">
            <v>Self</v>
          </cell>
        </row>
        <row r="1158">
          <cell r="H1158" t="str">
            <v>Self</v>
          </cell>
        </row>
        <row r="1159">
          <cell r="H1159" t="str">
            <v>Self</v>
          </cell>
        </row>
        <row r="1160">
          <cell r="H1160" t="str">
            <v>Self</v>
          </cell>
        </row>
        <row r="1161">
          <cell r="H1161" t="str">
            <v>Self</v>
          </cell>
        </row>
        <row r="1162">
          <cell r="H1162" t="str">
            <v>Self</v>
          </cell>
        </row>
        <row r="1163">
          <cell r="H1163" t="str">
            <v>Self</v>
          </cell>
        </row>
        <row r="1164">
          <cell r="H1164" t="str">
            <v>Self</v>
          </cell>
        </row>
        <row r="1165">
          <cell r="H1165" t="str">
            <v>Self</v>
          </cell>
        </row>
        <row r="1166">
          <cell r="H1166" t="str">
            <v>Self</v>
          </cell>
        </row>
        <row r="1167">
          <cell r="H1167" t="str">
            <v>Self</v>
          </cell>
        </row>
        <row r="1168">
          <cell r="H1168" t="str">
            <v>Self</v>
          </cell>
        </row>
        <row r="1169">
          <cell r="H1169" t="str">
            <v>Self</v>
          </cell>
        </row>
        <row r="1170">
          <cell r="H1170" t="str">
            <v>Self</v>
          </cell>
        </row>
        <row r="1171">
          <cell r="H1171" t="str">
            <v>Self</v>
          </cell>
        </row>
        <row r="1172">
          <cell r="H1172" t="str">
            <v>Self</v>
          </cell>
        </row>
        <row r="1173">
          <cell r="H1173" t="str">
            <v>Self</v>
          </cell>
        </row>
        <row r="1174">
          <cell r="H1174" t="str">
            <v>Self</v>
          </cell>
        </row>
        <row r="1175">
          <cell r="H1175" t="str">
            <v>Self</v>
          </cell>
        </row>
        <row r="1176">
          <cell r="H1176" t="str">
            <v>Self</v>
          </cell>
        </row>
        <row r="1177">
          <cell r="H1177" t="str">
            <v>Self</v>
          </cell>
        </row>
        <row r="1178">
          <cell r="H1178" t="str">
            <v>Self</v>
          </cell>
        </row>
        <row r="1179">
          <cell r="H1179" t="str">
            <v>Self</v>
          </cell>
        </row>
        <row r="1180">
          <cell r="H1180" t="str">
            <v>Self</v>
          </cell>
        </row>
        <row r="1181">
          <cell r="H1181" t="str">
            <v>Self</v>
          </cell>
        </row>
        <row r="1182">
          <cell r="H1182" t="str">
            <v>Self</v>
          </cell>
        </row>
        <row r="1183">
          <cell r="H1183" t="str">
            <v>Self</v>
          </cell>
        </row>
        <row r="1184">
          <cell r="H1184" t="str">
            <v>Self</v>
          </cell>
        </row>
        <row r="1185">
          <cell r="H1185" t="str">
            <v>Self</v>
          </cell>
        </row>
        <row r="1186">
          <cell r="H1186" t="str">
            <v>Self</v>
          </cell>
        </row>
        <row r="1187">
          <cell r="H1187" t="str">
            <v>Self</v>
          </cell>
        </row>
        <row r="1188">
          <cell r="H1188" t="str">
            <v>Self</v>
          </cell>
        </row>
        <row r="1189">
          <cell r="H1189" t="str">
            <v>Self</v>
          </cell>
        </row>
        <row r="1190">
          <cell r="H1190" t="str">
            <v>Self</v>
          </cell>
        </row>
        <row r="1191">
          <cell r="H1191" t="str">
            <v>Self</v>
          </cell>
        </row>
        <row r="1192">
          <cell r="H1192" t="str">
            <v>Self</v>
          </cell>
        </row>
        <row r="1193">
          <cell r="H1193" t="str">
            <v>Self</v>
          </cell>
        </row>
        <row r="1194">
          <cell r="H1194" t="str">
            <v>Self</v>
          </cell>
        </row>
        <row r="1195">
          <cell r="H1195" t="str">
            <v>Self</v>
          </cell>
        </row>
        <row r="1196">
          <cell r="H1196" t="str">
            <v>Self</v>
          </cell>
        </row>
        <row r="1197">
          <cell r="H1197" t="str">
            <v>Self</v>
          </cell>
        </row>
        <row r="1198">
          <cell r="H1198" t="str">
            <v>Self</v>
          </cell>
        </row>
        <row r="1199">
          <cell r="H1199" t="str">
            <v>Self</v>
          </cell>
        </row>
        <row r="1200">
          <cell r="H1200" t="str">
            <v>Self</v>
          </cell>
        </row>
        <row r="1201">
          <cell r="H1201" t="str">
            <v>Self</v>
          </cell>
        </row>
        <row r="1202">
          <cell r="H1202" t="str">
            <v>Self</v>
          </cell>
        </row>
        <row r="1203">
          <cell r="H1203" t="str">
            <v>Self</v>
          </cell>
        </row>
        <row r="1204">
          <cell r="H1204" t="str">
            <v>Self</v>
          </cell>
        </row>
        <row r="1205">
          <cell r="H1205" t="str">
            <v>Self</v>
          </cell>
        </row>
        <row r="1206">
          <cell r="H1206" t="str">
            <v>Self</v>
          </cell>
        </row>
        <row r="1207">
          <cell r="H1207" t="str">
            <v>Self</v>
          </cell>
        </row>
        <row r="1208">
          <cell r="H1208" t="str">
            <v>Self</v>
          </cell>
        </row>
        <row r="1209">
          <cell r="H1209" t="str">
            <v>Self</v>
          </cell>
        </row>
        <row r="1210">
          <cell r="H1210" t="str">
            <v>Self</v>
          </cell>
        </row>
        <row r="1211">
          <cell r="H1211" t="str">
            <v>Self</v>
          </cell>
        </row>
        <row r="1212">
          <cell r="H1212" t="str">
            <v>Self</v>
          </cell>
        </row>
        <row r="1213">
          <cell r="H1213" t="str">
            <v>Self</v>
          </cell>
        </row>
        <row r="1214">
          <cell r="H1214" t="str">
            <v>Self</v>
          </cell>
        </row>
        <row r="1215">
          <cell r="H1215" t="str">
            <v>Self</v>
          </cell>
        </row>
        <row r="1216">
          <cell r="H1216" t="str">
            <v>Self</v>
          </cell>
        </row>
        <row r="1217">
          <cell r="H1217" t="str">
            <v>Self</v>
          </cell>
        </row>
        <row r="1218">
          <cell r="H1218" t="str">
            <v>Self</v>
          </cell>
        </row>
        <row r="1219">
          <cell r="H1219" t="str">
            <v>Self</v>
          </cell>
        </row>
        <row r="1220">
          <cell r="H1220" t="str">
            <v>Self</v>
          </cell>
        </row>
        <row r="1221">
          <cell r="H1221" t="str">
            <v>Self</v>
          </cell>
        </row>
        <row r="1222">
          <cell r="H1222" t="str">
            <v>Self</v>
          </cell>
        </row>
        <row r="1223">
          <cell r="H1223" t="str">
            <v>Self</v>
          </cell>
        </row>
        <row r="1224">
          <cell r="H1224" t="str">
            <v>Self</v>
          </cell>
        </row>
        <row r="1225">
          <cell r="H1225" t="str">
            <v>Self</v>
          </cell>
        </row>
        <row r="1226">
          <cell r="H1226" t="str">
            <v>Self</v>
          </cell>
        </row>
        <row r="1227">
          <cell r="H1227" t="str">
            <v>Self</v>
          </cell>
        </row>
        <row r="1228">
          <cell r="H1228" t="str">
            <v>Self</v>
          </cell>
        </row>
        <row r="1229">
          <cell r="H1229" t="str">
            <v>Self</v>
          </cell>
        </row>
        <row r="1230">
          <cell r="H1230" t="str">
            <v>Self</v>
          </cell>
        </row>
        <row r="1231">
          <cell r="H1231" t="str">
            <v>Self</v>
          </cell>
        </row>
        <row r="1232">
          <cell r="H1232" t="str">
            <v>Self</v>
          </cell>
        </row>
        <row r="1233">
          <cell r="H1233" t="str">
            <v>Self</v>
          </cell>
        </row>
        <row r="1234">
          <cell r="H1234" t="str">
            <v>Self</v>
          </cell>
        </row>
        <row r="1235">
          <cell r="H1235" t="str">
            <v>Self</v>
          </cell>
        </row>
        <row r="1236">
          <cell r="H1236" t="str">
            <v>Self</v>
          </cell>
        </row>
        <row r="1237">
          <cell r="H1237" t="str">
            <v>Self</v>
          </cell>
        </row>
        <row r="1238">
          <cell r="H1238" t="str">
            <v>Self</v>
          </cell>
        </row>
        <row r="1239">
          <cell r="H1239" t="str">
            <v>Self</v>
          </cell>
        </row>
        <row r="1240">
          <cell r="H1240" t="str">
            <v>Self</v>
          </cell>
        </row>
        <row r="1241">
          <cell r="H1241" t="str">
            <v>Self</v>
          </cell>
        </row>
        <row r="1242">
          <cell r="H1242" t="str">
            <v>Self</v>
          </cell>
        </row>
        <row r="1243">
          <cell r="H1243" t="str">
            <v>Self</v>
          </cell>
        </row>
        <row r="1244">
          <cell r="H1244" t="str">
            <v>Self</v>
          </cell>
        </row>
        <row r="1245">
          <cell r="H1245" t="str">
            <v>Self</v>
          </cell>
        </row>
        <row r="1246">
          <cell r="H1246" t="str">
            <v>Self</v>
          </cell>
        </row>
        <row r="1247">
          <cell r="H1247" t="str">
            <v>Self</v>
          </cell>
        </row>
        <row r="1248">
          <cell r="H1248" t="str">
            <v>Self</v>
          </cell>
        </row>
        <row r="1249">
          <cell r="H1249" t="str">
            <v>Self</v>
          </cell>
        </row>
        <row r="1250">
          <cell r="H1250" t="str">
            <v>Self</v>
          </cell>
        </row>
        <row r="1251">
          <cell r="H1251" t="str">
            <v>Self</v>
          </cell>
        </row>
        <row r="1252">
          <cell r="H1252" t="str">
            <v>Self</v>
          </cell>
        </row>
        <row r="1253">
          <cell r="H1253" t="str">
            <v>Self</v>
          </cell>
        </row>
        <row r="1254">
          <cell r="H1254" t="str">
            <v>Self</v>
          </cell>
        </row>
        <row r="1255">
          <cell r="H1255" t="str">
            <v>Self</v>
          </cell>
        </row>
        <row r="1256">
          <cell r="H1256" t="str">
            <v>Self</v>
          </cell>
        </row>
        <row r="1257">
          <cell r="H1257" t="str">
            <v>Self</v>
          </cell>
        </row>
        <row r="1258">
          <cell r="H1258" t="str">
            <v>Self</v>
          </cell>
        </row>
        <row r="1259">
          <cell r="H1259" t="str">
            <v>Self</v>
          </cell>
        </row>
        <row r="1260">
          <cell r="H1260" t="str">
            <v>Self</v>
          </cell>
        </row>
        <row r="1261">
          <cell r="H1261" t="str">
            <v>Self</v>
          </cell>
        </row>
        <row r="1262">
          <cell r="H1262" t="str">
            <v>Self</v>
          </cell>
        </row>
        <row r="1263">
          <cell r="H1263" t="str">
            <v>Self</v>
          </cell>
        </row>
        <row r="1264">
          <cell r="H1264" t="str">
            <v>Self</v>
          </cell>
        </row>
        <row r="1265">
          <cell r="H1265" t="str">
            <v>Self</v>
          </cell>
        </row>
        <row r="1266">
          <cell r="H1266" t="str">
            <v>Self</v>
          </cell>
        </row>
        <row r="1267">
          <cell r="H1267" t="str">
            <v>Self</v>
          </cell>
        </row>
        <row r="1268">
          <cell r="H1268" t="str">
            <v>Self</v>
          </cell>
        </row>
        <row r="1269">
          <cell r="H1269" t="str">
            <v>Self</v>
          </cell>
        </row>
        <row r="1270">
          <cell r="H1270" t="str">
            <v>Self</v>
          </cell>
        </row>
        <row r="1271">
          <cell r="H1271" t="str">
            <v>Self</v>
          </cell>
        </row>
        <row r="1272">
          <cell r="H1272" t="str">
            <v>Self</v>
          </cell>
        </row>
        <row r="1273">
          <cell r="H1273" t="str">
            <v>Self</v>
          </cell>
        </row>
        <row r="1274">
          <cell r="H1274" t="str">
            <v>Self</v>
          </cell>
        </row>
        <row r="1275">
          <cell r="H1275" t="str">
            <v>Self</v>
          </cell>
        </row>
        <row r="1276">
          <cell r="H1276" t="str">
            <v>Self</v>
          </cell>
        </row>
        <row r="1277">
          <cell r="H1277" t="str">
            <v>Self</v>
          </cell>
        </row>
        <row r="1278">
          <cell r="H1278" t="str">
            <v>Self</v>
          </cell>
        </row>
        <row r="1279">
          <cell r="H1279" t="str">
            <v>Self</v>
          </cell>
        </row>
        <row r="1280">
          <cell r="H1280" t="str">
            <v>Self</v>
          </cell>
        </row>
        <row r="1281">
          <cell r="H1281" t="str">
            <v>Self</v>
          </cell>
        </row>
        <row r="1282">
          <cell r="H1282" t="str">
            <v>Self</v>
          </cell>
        </row>
        <row r="1283">
          <cell r="H1283" t="str">
            <v>Self</v>
          </cell>
        </row>
        <row r="1284">
          <cell r="H1284" t="str">
            <v>Self</v>
          </cell>
        </row>
        <row r="1285">
          <cell r="H1285" t="str">
            <v>Self</v>
          </cell>
        </row>
        <row r="1286">
          <cell r="H1286" t="str">
            <v>Self</v>
          </cell>
        </row>
        <row r="1287">
          <cell r="H1287" t="str">
            <v>Self</v>
          </cell>
        </row>
        <row r="1288">
          <cell r="H1288" t="str">
            <v>Self</v>
          </cell>
        </row>
        <row r="1289">
          <cell r="H1289" t="str">
            <v>Self</v>
          </cell>
        </row>
        <row r="1290">
          <cell r="H1290" t="str">
            <v>Self</v>
          </cell>
        </row>
        <row r="1291">
          <cell r="H1291" t="str">
            <v>Self</v>
          </cell>
        </row>
        <row r="1292">
          <cell r="H1292" t="str">
            <v>Self</v>
          </cell>
        </row>
        <row r="1293">
          <cell r="H1293" t="str">
            <v>Self</v>
          </cell>
        </row>
        <row r="1294">
          <cell r="H1294" t="str">
            <v>Self</v>
          </cell>
        </row>
        <row r="1295">
          <cell r="H1295" t="str">
            <v>Self</v>
          </cell>
        </row>
        <row r="1296">
          <cell r="H1296" t="str">
            <v>Self</v>
          </cell>
        </row>
        <row r="1297">
          <cell r="H1297" t="str">
            <v>Self</v>
          </cell>
        </row>
        <row r="1298">
          <cell r="H1298" t="str">
            <v>Self</v>
          </cell>
        </row>
        <row r="1299">
          <cell r="H1299" t="str">
            <v>Self</v>
          </cell>
        </row>
        <row r="1300">
          <cell r="H1300" t="str">
            <v>Self</v>
          </cell>
        </row>
        <row r="1301">
          <cell r="H1301" t="str">
            <v>Self</v>
          </cell>
        </row>
        <row r="1302">
          <cell r="H1302" t="str">
            <v>Self</v>
          </cell>
        </row>
        <row r="1303">
          <cell r="H1303" t="str">
            <v>Self</v>
          </cell>
        </row>
        <row r="1304">
          <cell r="H1304" t="str">
            <v>Self</v>
          </cell>
        </row>
        <row r="1305">
          <cell r="H1305" t="str">
            <v>Self</v>
          </cell>
        </row>
        <row r="1306">
          <cell r="H1306" t="str">
            <v>Self</v>
          </cell>
        </row>
        <row r="1307">
          <cell r="H1307" t="str">
            <v>Self</v>
          </cell>
        </row>
        <row r="1308">
          <cell r="H1308" t="str">
            <v>Self</v>
          </cell>
        </row>
        <row r="1309">
          <cell r="H1309" t="str">
            <v>Self</v>
          </cell>
        </row>
        <row r="1310">
          <cell r="H1310" t="str">
            <v>Self</v>
          </cell>
        </row>
        <row r="1311">
          <cell r="H1311" t="str">
            <v>Self</v>
          </cell>
        </row>
        <row r="1312">
          <cell r="H1312" t="str">
            <v>Self</v>
          </cell>
        </row>
        <row r="1313">
          <cell r="H1313" t="str">
            <v>Self</v>
          </cell>
        </row>
        <row r="1314">
          <cell r="H1314" t="str">
            <v>Self</v>
          </cell>
        </row>
        <row r="1315">
          <cell r="H1315" t="str">
            <v>Self</v>
          </cell>
        </row>
        <row r="1316">
          <cell r="H1316" t="str">
            <v>Self</v>
          </cell>
        </row>
        <row r="1317">
          <cell r="H1317" t="str">
            <v>Self</v>
          </cell>
        </row>
        <row r="1318">
          <cell r="H1318" t="str">
            <v>Self</v>
          </cell>
        </row>
        <row r="1319">
          <cell r="H1319" t="str">
            <v>Self</v>
          </cell>
        </row>
        <row r="1320">
          <cell r="H1320" t="str">
            <v>Self</v>
          </cell>
        </row>
        <row r="1321">
          <cell r="H1321" t="str">
            <v>Self</v>
          </cell>
        </row>
        <row r="1322">
          <cell r="H1322" t="str">
            <v>Self</v>
          </cell>
        </row>
        <row r="1323">
          <cell r="H1323" t="str">
            <v>Self</v>
          </cell>
        </row>
        <row r="1324">
          <cell r="H1324" t="str">
            <v>Self</v>
          </cell>
        </row>
        <row r="1325">
          <cell r="H1325" t="str">
            <v>Self</v>
          </cell>
        </row>
        <row r="1326">
          <cell r="H1326" t="str">
            <v>Self</v>
          </cell>
        </row>
        <row r="1327">
          <cell r="H1327" t="str">
            <v>Self</v>
          </cell>
        </row>
        <row r="1328">
          <cell r="H1328" t="str">
            <v>Self</v>
          </cell>
        </row>
        <row r="1329">
          <cell r="H1329" t="str">
            <v>Self</v>
          </cell>
        </row>
        <row r="1330">
          <cell r="H1330" t="str">
            <v>Self</v>
          </cell>
        </row>
        <row r="1331">
          <cell r="H1331" t="str">
            <v>Self</v>
          </cell>
        </row>
        <row r="1332">
          <cell r="H1332" t="str">
            <v>Self</v>
          </cell>
        </row>
        <row r="1333">
          <cell r="H1333" t="str">
            <v>Self</v>
          </cell>
        </row>
        <row r="1334">
          <cell r="H1334" t="str">
            <v>Self</v>
          </cell>
        </row>
        <row r="1335">
          <cell r="H1335" t="str">
            <v>Self</v>
          </cell>
        </row>
        <row r="1336">
          <cell r="H1336" t="str">
            <v>Self</v>
          </cell>
        </row>
        <row r="1337">
          <cell r="H1337" t="str">
            <v>Self</v>
          </cell>
        </row>
        <row r="1338">
          <cell r="H1338" t="str">
            <v>Self</v>
          </cell>
        </row>
        <row r="1339">
          <cell r="H1339" t="str">
            <v>Self</v>
          </cell>
        </row>
        <row r="1340">
          <cell r="H1340" t="str">
            <v>Self</v>
          </cell>
        </row>
        <row r="1341">
          <cell r="H1341" t="str">
            <v>Self</v>
          </cell>
        </row>
        <row r="1342">
          <cell r="H1342" t="str">
            <v>Self</v>
          </cell>
        </row>
        <row r="1343">
          <cell r="H1343" t="str">
            <v>Self</v>
          </cell>
        </row>
        <row r="1344">
          <cell r="H1344" t="str">
            <v>Self</v>
          </cell>
        </row>
        <row r="1345">
          <cell r="H1345" t="str">
            <v>Self</v>
          </cell>
        </row>
        <row r="1346">
          <cell r="H1346" t="str">
            <v>Self</v>
          </cell>
        </row>
        <row r="1347">
          <cell r="H1347" t="str">
            <v>Self</v>
          </cell>
        </row>
        <row r="1348">
          <cell r="H1348" t="str">
            <v>Self</v>
          </cell>
        </row>
        <row r="1349">
          <cell r="H1349" t="str">
            <v>Self</v>
          </cell>
        </row>
        <row r="1350">
          <cell r="H1350" t="str">
            <v>Self</v>
          </cell>
        </row>
        <row r="1351">
          <cell r="H1351" t="str">
            <v>Self</v>
          </cell>
        </row>
        <row r="1352">
          <cell r="H1352" t="str">
            <v>Self</v>
          </cell>
        </row>
        <row r="1353">
          <cell r="H1353" t="str">
            <v>Self</v>
          </cell>
        </row>
        <row r="1354">
          <cell r="H1354" t="str">
            <v>Self</v>
          </cell>
        </row>
        <row r="1355">
          <cell r="H1355" t="str">
            <v>Self</v>
          </cell>
        </row>
        <row r="1356">
          <cell r="H1356" t="str">
            <v>Self</v>
          </cell>
        </row>
        <row r="1357">
          <cell r="H1357" t="str">
            <v>Self</v>
          </cell>
        </row>
        <row r="1358">
          <cell r="H1358" t="str">
            <v>Self</v>
          </cell>
        </row>
        <row r="1359">
          <cell r="H1359" t="str">
            <v>Self</v>
          </cell>
        </row>
        <row r="1360">
          <cell r="H1360" t="str">
            <v>Self</v>
          </cell>
        </row>
        <row r="1361">
          <cell r="H1361" t="str">
            <v>Self</v>
          </cell>
        </row>
        <row r="1362">
          <cell r="H1362" t="str">
            <v>Self</v>
          </cell>
        </row>
        <row r="1363">
          <cell r="H1363" t="str">
            <v>Self</v>
          </cell>
        </row>
        <row r="1364">
          <cell r="H1364" t="str">
            <v>Self</v>
          </cell>
        </row>
        <row r="1365">
          <cell r="H1365" t="str">
            <v>Self</v>
          </cell>
        </row>
        <row r="1366">
          <cell r="H1366" t="str">
            <v>Self</v>
          </cell>
        </row>
        <row r="1367">
          <cell r="H1367" t="str">
            <v>Self</v>
          </cell>
        </row>
        <row r="1368">
          <cell r="H1368" t="str">
            <v>Self</v>
          </cell>
        </row>
        <row r="1369">
          <cell r="H1369" t="str">
            <v>Self</v>
          </cell>
        </row>
        <row r="1370">
          <cell r="H1370" t="str">
            <v>Self</v>
          </cell>
        </row>
        <row r="1371">
          <cell r="H1371" t="str">
            <v>Self</v>
          </cell>
        </row>
        <row r="1372">
          <cell r="H1372" t="str">
            <v>Self</v>
          </cell>
        </row>
        <row r="1373">
          <cell r="H1373" t="str">
            <v>Self</v>
          </cell>
        </row>
        <row r="1374">
          <cell r="H1374" t="str">
            <v>Self</v>
          </cell>
        </row>
        <row r="1375">
          <cell r="H1375" t="str">
            <v>Self</v>
          </cell>
        </row>
        <row r="1376">
          <cell r="H1376" t="str">
            <v>Self</v>
          </cell>
        </row>
        <row r="1377">
          <cell r="H1377" t="str">
            <v>Self</v>
          </cell>
        </row>
        <row r="1378">
          <cell r="H1378" t="str">
            <v>Self</v>
          </cell>
        </row>
        <row r="1379">
          <cell r="H1379" t="str">
            <v>Self</v>
          </cell>
        </row>
        <row r="1380">
          <cell r="H1380" t="str">
            <v>Self</v>
          </cell>
        </row>
        <row r="1381">
          <cell r="H1381" t="str">
            <v>Self</v>
          </cell>
        </row>
        <row r="1382">
          <cell r="H1382" t="str">
            <v>Self</v>
          </cell>
        </row>
        <row r="1383">
          <cell r="H1383" t="str">
            <v>Self</v>
          </cell>
        </row>
        <row r="1384">
          <cell r="H1384" t="str">
            <v>Self</v>
          </cell>
        </row>
        <row r="1385">
          <cell r="H1385" t="str">
            <v>Self</v>
          </cell>
        </row>
        <row r="1386">
          <cell r="H1386" t="str">
            <v>Self</v>
          </cell>
        </row>
        <row r="1387">
          <cell r="H1387" t="str">
            <v>Self</v>
          </cell>
        </row>
        <row r="1388">
          <cell r="H1388" t="str">
            <v>Self</v>
          </cell>
        </row>
        <row r="1389">
          <cell r="H1389" t="str">
            <v>Self</v>
          </cell>
        </row>
        <row r="1390">
          <cell r="H1390" t="str">
            <v>Self</v>
          </cell>
        </row>
        <row r="1391">
          <cell r="H1391" t="str">
            <v>Self</v>
          </cell>
        </row>
        <row r="1392">
          <cell r="H1392" t="str">
            <v>Self</v>
          </cell>
        </row>
        <row r="1393">
          <cell r="H1393" t="str">
            <v>Self</v>
          </cell>
        </row>
        <row r="1394">
          <cell r="H1394" t="str">
            <v>Self</v>
          </cell>
        </row>
        <row r="1395">
          <cell r="H1395" t="str">
            <v>Self</v>
          </cell>
        </row>
        <row r="1396">
          <cell r="H1396" t="str">
            <v>Self</v>
          </cell>
        </row>
        <row r="1397">
          <cell r="H1397" t="str">
            <v>Self</v>
          </cell>
        </row>
        <row r="1398">
          <cell r="H1398" t="str">
            <v>Self</v>
          </cell>
        </row>
        <row r="1399">
          <cell r="H1399" t="str">
            <v>Self</v>
          </cell>
        </row>
        <row r="1400">
          <cell r="H1400" t="str">
            <v>Self</v>
          </cell>
        </row>
        <row r="1401">
          <cell r="H1401" t="str">
            <v>Self</v>
          </cell>
        </row>
        <row r="1402">
          <cell r="H1402" t="str">
            <v>Self</v>
          </cell>
        </row>
        <row r="1403">
          <cell r="H1403" t="str">
            <v>Self</v>
          </cell>
        </row>
        <row r="1404">
          <cell r="H1404" t="str">
            <v>Self</v>
          </cell>
        </row>
        <row r="1405">
          <cell r="H1405" t="str">
            <v>Self</v>
          </cell>
        </row>
        <row r="1406">
          <cell r="H1406" t="str">
            <v>Self</v>
          </cell>
        </row>
        <row r="1407">
          <cell r="H1407" t="str">
            <v>Self</v>
          </cell>
        </row>
        <row r="1408">
          <cell r="H1408" t="str">
            <v>Self</v>
          </cell>
        </row>
        <row r="1409">
          <cell r="H1409" t="str">
            <v>Self</v>
          </cell>
        </row>
        <row r="1410">
          <cell r="H1410" t="str">
            <v>Self</v>
          </cell>
        </row>
        <row r="1411">
          <cell r="H1411" t="str">
            <v>Self</v>
          </cell>
        </row>
        <row r="1412">
          <cell r="H1412" t="str">
            <v>Self</v>
          </cell>
        </row>
        <row r="1413">
          <cell r="H1413" t="str">
            <v>Self</v>
          </cell>
        </row>
        <row r="1414">
          <cell r="H1414" t="str">
            <v>Self</v>
          </cell>
        </row>
        <row r="1415">
          <cell r="H1415" t="str">
            <v>Self</v>
          </cell>
        </row>
        <row r="1416">
          <cell r="H1416" t="str">
            <v>Self</v>
          </cell>
        </row>
        <row r="1417">
          <cell r="H1417" t="str">
            <v>Self</v>
          </cell>
        </row>
        <row r="1418">
          <cell r="H1418" t="str">
            <v>Self</v>
          </cell>
        </row>
        <row r="1419">
          <cell r="H1419" t="str">
            <v>NotSelf</v>
          </cell>
        </row>
        <row r="1420">
          <cell r="H1420" t="str">
            <v>NotSelf</v>
          </cell>
        </row>
        <row r="1421">
          <cell r="H1421" t="str">
            <v>NotSelf</v>
          </cell>
        </row>
        <row r="1422">
          <cell r="H1422" t="str">
            <v>NotSelf</v>
          </cell>
        </row>
        <row r="1423">
          <cell r="H1423" t="str">
            <v>NotSelf</v>
          </cell>
        </row>
        <row r="1424">
          <cell r="H1424" t="str">
            <v>NotSelf</v>
          </cell>
        </row>
        <row r="1425">
          <cell r="H1425" t="str">
            <v>NotSelf</v>
          </cell>
        </row>
        <row r="1426">
          <cell r="H1426" t="str">
            <v>NotSelf</v>
          </cell>
        </row>
        <row r="1427">
          <cell r="H1427" t="str">
            <v>NotSelf</v>
          </cell>
        </row>
        <row r="1428">
          <cell r="H1428" t="str">
            <v>NotSelf</v>
          </cell>
        </row>
        <row r="1429">
          <cell r="H1429" t="str">
            <v>NotSelf</v>
          </cell>
        </row>
        <row r="1430">
          <cell r="H1430" t="str">
            <v>NotSelf</v>
          </cell>
        </row>
        <row r="1431">
          <cell r="H1431" t="str">
            <v>NotSelf</v>
          </cell>
        </row>
        <row r="1432">
          <cell r="H1432" t="str">
            <v>NotSelf</v>
          </cell>
        </row>
        <row r="1433">
          <cell r="H1433" t="str">
            <v>NotSelf</v>
          </cell>
        </row>
        <row r="1434">
          <cell r="H1434" t="str">
            <v>NotSelf</v>
          </cell>
        </row>
        <row r="1435">
          <cell r="H1435" t="str">
            <v>NotSelf</v>
          </cell>
        </row>
        <row r="1436">
          <cell r="H1436" t="str">
            <v>NotSelf</v>
          </cell>
        </row>
        <row r="1437">
          <cell r="H1437" t="str">
            <v>NotSelf</v>
          </cell>
        </row>
        <row r="1438">
          <cell r="H1438" t="str">
            <v>NotSelf</v>
          </cell>
        </row>
        <row r="1439">
          <cell r="H1439" t="str">
            <v>NotSelf</v>
          </cell>
        </row>
        <row r="1440">
          <cell r="H1440" t="str">
            <v>NotSelf</v>
          </cell>
        </row>
        <row r="1441">
          <cell r="H1441" t="str">
            <v>NotSelf</v>
          </cell>
        </row>
        <row r="1442">
          <cell r="H1442" t="str">
            <v>NotSelf</v>
          </cell>
        </row>
        <row r="1443">
          <cell r="H1443" t="str">
            <v>NotSelf</v>
          </cell>
        </row>
        <row r="1444">
          <cell r="H1444" t="str">
            <v>NotSelf</v>
          </cell>
        </row>
        <row r="1445">
          <cell r="H1445" t="str">
            <v>NotSelf</v>
          </cell>
        </row>
        <row r="1446">
          <cell r="H1446" t="str">
            <v>NotSelf</v>
          </cell>
        </row>
        <row r="1447">
          <cell r="H1447" t="str">
            <v>NotSelf</v>
          </cell>
        </row>
        <row r="1448">
          <cell r="H1448" t="str">
            <v>NotSelf</v>
          </cell>
        </row>
        <row r="1449">
          <cell r="H1449" t="str">
            <v>NotSelf</v>
          </cell>
        </row>
        <row r="1450">
          <cell r="H1450" t="str">
            <v>NotSelf</v>
          </cell>
        </row>
        <row r="1451">
          <cell r="H1451" t="str">
            <v>NotSelf</v>
          </cell>
        </row>
        <row r="1452">
          <cell r="H1452" t="str">
            <v>NotSelf</v>
          </cell>
        </row>
        <row r="1453">
          <cell r="H1453" t="str">
            <v>NotSelf</v>
          </cell>
        </row>
        <row r="1454">
          <cell r="H1454" t="str">
            <v>NotSelf</v>
          </cell>
        </row>
        <row r="1455">
          <cell r="H1455" t="str">
            <v>NotSelf</v>
          </cell>
        </row>
        <row r="1456">
          <cell r="H1456" t="str">
            <v>NotSelf</v>
          </cell>
        </row>
        <row r="1457">
          <cell r="H1457" t="str">
            <v>NotSelf</v>
          </cell>
        </row>
        <row r="1458">
          <cell r="H1458" t="str">
            <v>NotSelf</v>
          </cell>
        </row>
        <row r="1459">
          <cell r="H1459" t="str">
            <v>NotSelf</v>
          </cell>
        </row>
        <row r="1460">
          <cell r="H1460" t="str">
            <v>NotSelf</v>
          </cell>
        </row>
        <row r="1461">
          <cell r="H1461" t="str">
            <v>NotSelf</v>
          </cell>
        </row>
        <row r="1462">
          <cell r="H1462" t="str">
            <v>NotSelf</v>
          </cell>
        </row>
        <row r="1463">
          <cell r="H1463" t="str">
            <v>NotSelf</v>
          </cell>
        </row>
        <row r="1464">
          <cell r="H1464" t="str">
            <v>NotSelf</v>
          </cell>
        </row>
        <row r="1465">
          <cell r="H1465" t="str">
            <v>NotSelf</v>
          </cell>
        </row>
        <row r="1466">
          <cell r="H1466" t="str">
            <v>NotSelf</v>
          </cell>
        </row>
        <row r="1467">
          <cell r="H1467" t="str">
            <v>NotSelf</v>
          </cell>
        </row>
        <row r="1468">
          <cell r="H1468" t="str">
            <v>NotSelf</v>
          </cell>
        </row>
        <row r="1469">
          <cell r="H1469" t="str">
            <v>NotSelf</v>
          </cell>
        </row>
        <row r="1470">
          <cell r="H1470" t="str">
            <v>NotSelf</v>
          </cell>
        </row>
        <row r="1471">
          <cell r="H1471" t="str">
            <v>NotSelf</v>
          </cell>
        </row>
        <row r="1472">
          <cell r="H1472" t="str">
            <v>NotSelf</v>
          </cell>
        </row>
        <row r="1473">
          <cell r="H1473" t="str">
            <v>NotSelf</v>
          </cell>
        </row>
        <row r="1474">
          <cell r="H1474" t="str">
            <v>NotSelf</v>
          </cell>
        </row>
        <row r="1475">
          <cell r="H1475" t="str">
            <v>NotSelf</v>
          </cell>
        </row>
        <row r="1476">
          <cell r="H1476" t="str">
            <v>NotSelf</v>
          </cell>
        </row>
        <row r="1477">
          <cell r="H1477" t="str">
            <v>NotSelf</v>
          </cell>
        </row>
        <row r="1478">
          <cell r="H1478" t="str">
            <v>NotSelf</v>
          </cell>
        </row>
        <row r="1479">
          <cell r="H1479" t="str">
            <v>NotSelf</v>
          </cell>
        </row>
        <row r="1480">
          <cell r="H1480" t="str">
            <v>NotSelf</v>
          </cell>
        </row>
        <row r="1481">
          <cell r="H1481" t="str">
            <v>NotSelf</v>
          </cell>
        </row>
        <row r="1482">
          <cell r="H1482" t="str">
            <v>NotSelf</v>
          </cell>
        </row>
        <row r="1483">
          <cell r="H1483" t="str">
            <v>NotSelf</v>
          </cell>
        </row>
        <row r="1484">
          <cell r="H1484" t="str">
            <v>NotSelf</v>
          </cell>
        </row>
        <row r="1485">
          <cell r="H1485" t="str">
            <v>NotSelf</v>
          </cell>
        </row>
        <row r="1486">
          <cell r="H1486" t="str">
            <v>NotSelf</v>
          </cell>
        </row>
        <row r="1487">
          <cell r="H1487" t="str">
            <v>NotSelf</v>
          </cell>
        </row>
        <row r="1488">
          <cell r="H1488" t="str">
            <v>NotSelf</v>
          </cell>
        </row>
        <row r="1489">
          <cell r="H1489" t="str">
            <v>NotSelf</v>
          </cell>
        </row>
        <row r="1490">
          <cell r="H1490" t="str">
            <v>NotSelf</v>
          </cell>
        </row>
        <row r="1491">
          <cell r="H1491" t="str">
            <v>NotSelf</v>
          </cell>
        </row>
        <row r="1492">
          <cell r="H1492" t="str">
            <v>NotSelf</v>
          </cell>
        </row>
        <row r="1493">
          <cell r="H1493" t="str">
            <v>NotSelf</v>
          </cell>
        </row>
        <row r="1494">
          <cell r="H1494" t="str">
            <v>NotSelf</v>
          </cell>
        </row>
        <row r="1495">
          <cell r="H1495" t="str">
            <v>NotSelf</v>
          </cell>
        </row>
        <row r="1496">
          <cell r="H1496" t="str">
            <v>NotSelf</v>
          </cell>
        </row>
        <row r="1497">
          <cell r="H1497" t="str">
            <v>NotSelf</v>
          </cell>
        </row>
        <row r="1498">
          <cell r="H1498" t="str">
            <v>NotSelf</v>
          </cell>
        </row>
        <row r="1499">
          <cell r="H1499" t="str">
            <v>NotSelf</v>
          </cell>
        </row>
        <row r="1500">
          <cell r="H1500" t="str">
            <v>NotSelf</v>
          </cell>
        </row>
        <row r="1501">
          <cell r="H1501" t="str">
            <v>NotSelf</v>
          </cell>
        </row>
        <row r="1502">
          <cell r="H1502" t="str">
            <v>NotSelf</v>
          </cell>
        </row>
        <row r="1503">
          <cell r="H1503" t="str">
            <v>NotSelf</v>
          </cell>
        </row>
        <row r="1504">
          <cell r="H1504" t="str">
            <v>NotSelf</v>
          </cell>
        </row>
        <row r="1505">
          <cell r="H1505" t="str">
            <v>NotSelf</v>
          </cell>
        </row>
        <row r="1506">
          <cell r="H1506" t="str">
            <v>NotSelf</v>
          </cell>
        </row>
        <row r="1507">
          <cell r="H1507" t="str">
            <v>NotSelf</v>
          </cell>
        </row>
        <row r="1508">
          <cell r="H1508" t="str">
            <v>NotSelf</v>
          </cell>
        </row>
        <row r="1509">
          <cell r="H1509" t="str">
            <v>NotSelf</v>
          </cell>
        </row>
        <row r="1510">
          <cell r="H1510" t="str">
            <v>NotSelf</v>
          </cell>
        </row>
        <row r="1511">
          <cell r="H1511" t="str">
            <v>NotSelf</v>
          </cell>
        </row>
        <row r="1512">
          <cell r="H1512" t="str">
            <v>NotSelf</v>
          </cell>
        </row>
        <row r="1513">
          <cell r="H1513" t="str">
            <v>NotSelf</v>
          </cell>
        </row>
        <row r="1514">
          <cell r="H1514" t="str">
            <v>NotSelf</v>
          </cell>
        </row>
        <row r="1515">
          <cell r="H1515" t="str">
            <v>NotSelf</v>
          </cell>
        </row>
        <row r="1516">
          <cell r="H1516" t="str">
            <v>NotSelf</v>
          </cell>
        </row>
        <row r="1517">
          <cell r="H1517" t="str">
            <v>NotSelf</v>
          </cell>
        </row>
        <row r="1518">
          <cell r="H1518" t="str">
            <v>NotSelf</v>
          </cell>
        </row>
        <row r="1519">
          <cell r="H1519" t="str">
            <v>NotSelf</v>
          </cell>
        </row>
        <row r="1520">
          <cell r="H1520" t="str">
            <v>NotSelf</v>
          </cell>
        </row>
        <row r="1521">
          <cell r="H1521" t="str">
            <v>NotSelf</v>
          </cell>
        </row>
        <row r="1522">
          <cell r="H1522" t="str">
            <v>NotSelf</v>
          </cell>
        </row>
        <row r="1523">
          <cell r="H1523" t="str">
            <v>NotSelf</v>
          </cell>
        </row>
        <row r="1524">
          <cell r="H1524" t="str">
            <v>NotSelf</v>
          </cell>
        </row>
        <row r="1525">
          <cell r="H1525" t="str">
            <v>NotSelf</v>
          </cell>
        </row>
        <row r="1526">
          <cell r="H1526" t="str">
            <v>NotSelf</v>
          </cell>
        </row>
        <row r="1527">
          <cell r="H1527" t="str">
            <v>NotSelf</v>
          </cell>
        </row>
        <row r="1528">
          <cell r="H1528" t="str">
            <v>NotSelf</v>
          </cell>
        </row>
        <row r="1529">
          <cell r="H1529" t="str">
            <v>NotSelf</v>
          </cell>
        </row>
        <row r="1530">
          <cell r="H1530" t="str">
            <v>NotSelf</v>
          </cell>
        </row>
        <row r="1531">
          <cell r="H1531" t="str">
            <v>NotSelf</v>
          </cell>
        </row>
        <row r="1532">
          <cell r="H1532" t="str">
            <v>NotSelf</v>
          </cell>
        </row>
        <row r="1533">
          <cell r="H1533" t="str">
            <v>NotSelf</v>
          </cell>
        </row>
        <row r="1534">
          <cell r="H1534" t="str">
            <v>NotSelf</v>
          </cell>
        </row>
        <row r="1535">
          <cell r="H1535" t="str">
            <v>NotSelf</v>
          </cell>
        </row>
        <row r="1536">
          <cell r="H1536" t="str">
            <v>NotSelf</v>
          </cell>
        </row>
        <row r="1537">
          <cell r="H1537" t="str">
            <v>NotSelf</v>
          </cell>
        </row>
        <row r="1538">
          <cell r="H1538" t="str">
            <v>NotSelf</v>
          </cell>
        </row>
        <row r="1539">
          <cell r="H1539" t="str">
            <v>NotSelf</v>
          </cell>
        </row>
        <row r="1540">
          <cell r="H1540" t="str">
            <v>NotSelf</v>
          </cell>
        </row>
        <row r="1541">
          <cell r="H1541" t="str">
            <v>NotSelf</v>
          </cell>
        </row>
        <row r="1542">
          <cell r="H1542" t="str">
            <v>NotSelf</v>
          </cell>
        </row>
        <row r="1543">
          <cell r="H1543" t="str">
            <v>NotSelf</v>
          </cell>
        </row>
        <row r="1544">
          <cell r="H1544" t="str">
            <v>NotSelf</v>
          </cell>
        </row>
        <row r="1545">
          <cell r="H1545" t="str">
            <v>NotSelf</v>
          </cell>
        </row>
        <row r="1546">
          <cell r="H1546" t="str">
            <v>NotSelf</v>
          </cell>
        </row>
        <row r="1547">
          <cell r="H1547" t="str">
            <v>NotSelf</v>
          </cell>
        </row>
        <row r="1548">
          <cell r="H1548" t="str">
            <v>NotSelf</v>
          </cell>
        </row>
        <row r="1549">
          <cell r="H1549" t="str">
            <v>NotSelf</v>
          </cell>
        </row>
        <row r="1550">
          <cell r="H1550" t="str">
            <v>NotSelf</v>
          </cell>
        </row>
        <row r="1551">
          <cell r="H1551" t="str">
            <v>NotSelf</v>
          </cell>
        </row>
        <row r="1552">
          <cell r="H1552" t="str">
            <v>NotSelf</v>
          </cell>
        </row>
        <row r="1553">
          <cell r="H1553" t="str">
            <v>NotSelf</v>
          </cell>
        </row>
        <row r="1554">
          <cell r="H1554" t="str">
            <v>NotSelf</v>
          </cell>
        </row>
        <row r="1555">
          <cell r="H1555" t="str">
            <v>NotSelf</v>
          </cell>
        </row>
        <row r="1556">
          <cell r="H1556" t="str">
            <v>NotSelf</v>
          </cell>
        </row>
        <row r="1557">
          <cell r="H1557" t="str">
            <v>NotSelf</v>
          </cell>
        </row>
        <row r="1558">
          <cell r="H1558" t="str">
            <v>NotSelf</v>
          </cell>
        </row>
        <row r="1559">
          <cell r="H1559" t="str">
            <v>NotSelf</v>
          </cell>
        </row>
        <row r="1560">
          <cell r="H1560" t="str">
            <v>NotSelf</v>
          </cell>
        </row>
        <row r="1561">
          <cell r="H1561" t="str">
            <v>NotSelf</v>
          </cell>
        </row>
        <row r="1562">
          <cell r="H1562" t="str">
            <v>NotSelf</v>
          </cell>
        </row>
        <row r="1563">
          <cell r="H1563" t="str">
            <v>NotSelf</v>
          </cell>
        </row>
        <row r="1564">
          <cell r="H1564" t="str">
            <v>NotSelf</v>
          </cell>
        </row>
        <row r="1565">
          <cell r="H1565" t="str">
            <v>NotSelf</v>
          </cell>
        </row>
        <row r="1566">
          <cell r="H1566" t="str">
            <v>NotSelf</v>
          </cell>
        </row>
        <row r="1567">
          <cell r="H1567" t="str">
            <v>NotSelf</v>
          </cell>
        </row>
        <row r="1568">
          <cell r="H1568" t="str">
            <v>NotSelf</v>
          </cell>
        </row>
        <row r="1569">
          <cell r="H1569" t="str">
            <v>NotSelf</v>
          </cell>
        </row>
        <row r="1570">
          <cell r="H1570" t="str">
            <v>NotSelf</v>
          </cell>
        </row>
        <row r="1571">
          <cell r="H1571" t="str">
            <v>NotSelf</v>
          </cell>
        </row>
        <row r="1572">
          <cell r="H1572" t="str">
            <v>NotSelf</v>
          </cell>
        </row>
        <row r="1573">
          <cell r="H1573" t="str">
            <v>NotSelf</v>
          </cell>
        </row>
        <row r="1574">
          <cell r="H1574" t="str">
            <v>NotSelf</v>
          </cell>
        </row>
        <row r="1575">
          <cell r="H1575" t="str">
            <v>NotSelf</v>
          </cell>
        </row>
        <row r="1576">
          <cell r="H1576" t="str">
            <v>NotSelf</v>
          </cell>
        </row>
        <row r="1577">
          <cell r="H1577" t="str">
            <v>NotSelf</v>
          </cell>
        </row>
        <row r="1578">
          <cell r="H1578" t="str">
            <v>NotSelf</v>
          </cell>
        </row>
        <row r="1579">
          <cell r="H1579" t="str">
            <v>NotSelf</v>
          </cell>
        </row>
        <row r="1580">
          <cell r="H1580" t="str">
            <v>NotSelf</v>
          </cell>
        </row>
        <row r="1581">
          <cell r="H1581" t="str">
            <v>NotSelf</v>
          </cell>
        </row>
        <row r="1582">
          <cell r="H1582" t="str">
            <v>NotSelf</v>
          </cell>
        </row>
        <row r="1583">
          <cell r="H1583" t="str">
            <v>NotSelf</v>
          </cell>
        </row>
        <row r="1584">
          <cell r="H1584" t="str">
            <v>NotSelf</v>
          </cell>
        </row>
        <row r="1585">
          <cell r="H1585" t="str">
            <v>NotSelf</v>
          </cell>
        </row>
        <row r="1586">
          <cell r="H1586" t="str">
            <v>NotSelf</v>
          </cell>
        </row>
        <row r="1587">
          <cell r="H1587" t="str">
            <v>NotSelf</v>
          </cell>
        </row>
        <row r="1588">
          <cell r="H1588" t="str">
            <v>NotSelf</v>
          </cell>
        </row>
        <row r="1589">
          <cell r="H1589" t="str">
            <v>NotSelf</v>
          </cell>
        </row>
        <row r="1590">
          <cell r="H1590" t="str">
            <v>NotSelf</v>
          </cell>
        </row>
        <row r="1591">
          <cell r="H1591" t="str">
            <v>NotSelf</v>
          </cell>
        </row>
        <row r="1592">
          <cell r="H1592" t="str">
            <v>NotSelf</v>
          </cell>
        </row>
        <row r="1593">
          <cell r="H1593" t="str">
            <v>NotSelf</v>
          </cell>
        </row>
        <row r="1594">
          <cell r="H1594" t="str">
            <v>NotSelf</v>
          </cell>
        </row>
        <row r="1595">
          <cell r="H1595" t="str">
            <v>NotSelf</v>
          </cell>
        </row>
        <row r="1596">
          <cell r="H1596" t="str">
            <v>NotSelf</v>
          </cell>
        </row>
        <row r="1597">
          <cell r="H1597" t="str">
            <v>NotSelf</v>
          </cell>
        </row>
        <row r="1598">
          <cell r="H1598" t="str">
            <v>NotSelf</v>
          </cell>
        </row>
        <row r="1599">
          <cell r="H1599" t="str">
            <v>NotSelf</v>
          </cell>
        </row>
        <row r="1600">
          <cell r="H1600" t="str">
            <v>NotSelf</v>
          </cell>
        </row>
        <row r="1601">
          <cell r="H1601" t="str">
            <v>NotSelf</v>
          </cell>
        </row>
        <row r="1602">
          <cell r="H1602" t="str">
            <v>NotSelf</v>
          </cell>
        </row>
        <row r="1603">
          <cell r="H1603" t="str">
            <v>NotSelf</v>
          </cell>
        </row>
        <row r="1604">
          <cell r="H1604" t="str">
            <v>NotSelf</v>
          </cell>
        </row>
        <row r="1605">
          <cell r="H1605" t="str">
            <v>NotSelf</v>
          </cell>
        </row>
        <row r="1606">
          <cell r="H1606" t="str">
            <v>NotSelf</v>
          </cell>
        </row>
        <row r="1607">
          <cell r="H1607" t="str">
            <v>NotSelf</v>
          </cell>
        </row>
        <row r="1608">
          <cell r="H1608" t="str">
            <v>NotSelf</v>
          </cell>
        </row>
        <row r="1609">
          <cell r="H1609" t="str">
            <v>NotSelf</v>
          </cell>
        </row>
        <row r="1610">
          <cell r="H1610" t="str">
            <v>NotSelf</v>
          </cell>
        </row>
        <row r="1611">
          <cell r="H1611" t="str">
            <v>NotSelf</v>
          </cell>
        </row>
        <row r="1612">
          <cell r="H1612" t="str">
            <v>NotSelf</v>
          </cell>
        </row>
        <row r="1613">
          <cell r="H1613" t="str">
            <v>NotSelf</v>
          </cell>
        </row>
        <row r="1614">
          <cell r="H1614" t="str">
            <v>NotSelf</v>
          </cell>
        </row>
        <row r="1615">
          <cell r="H1615" t="str">
            <v>NotSelf</v>
          </cell>
        </row>
        <row r="1616">
          <cell r="H1616" t="str">
            <v>NotSelf</v>
          </cell>
        </row>
        <row r="1617">
          <cell r="H1617" t="str">
            <v>NotSelf</v>
          </cell>
        </row>
        <row r="1618">
          <cell r="H1618" t="str">
            <v>NotSelf</v>
          </cell>
        </row>
        <row r="1619">
          <cell r="H1619" t="str">
            <v>NotSelf</v>
          </cell>
        </row>
        <row r="1620">
          <cell r="H1620" t="str">
            <v>NotSelf</v>
          </cell>
        </row>
        <row r="1621">
          <cell r="H1621" t="str">
            <v>NotSelf</v>
          </cell>
        </row>
        <row r="1622">
          <cell r="H1622" t="str">
            <v>NotSelf</v>
          </cell>
        </row>
        <row r="1623">
          <cell r="H1623" t="str">
            <v>NotSelf</v>
          </cell>
        </row>
        <row r="1624">
          <cell r="H1624" t="str">
            <v>NotSelf</v>
          </cell>
        </row>
        <row r="1625">
          <cell r="H1625" t="str">
            <v>NotSelf</v>
          </cell>
        </row>
        <row r="1626">
          <cell r="H1626" t="str">
            <v>NotSelf</v>
          </cell>
        </row>
        <row r="1627">
          <cell r="H1627" t="str">
            <v>NotSelf</v>
          </cell>
        </row>
        <row r="1628">
          <cell r="H1628" t="str">
            <v>NotSelf</v>
          </cell>
        </row>
        <row r="1629">
          <cell r="H1629" t="str">
            <v>NotSelf</v>
          </cell>
        </row>
        <row r="1630">
          <cell r="H1630" t="str">
            <v>NotSelf</v>
          </cell>
        </row>
        <row r="1631">
          <cell r="H1631" t="str">
            <v>NotSelf</v>
          </cell>
        </row>
        <row r="1632">
          <cell r="H1632" t="str">
            <v>NotSelf</v>
          </cell>
        </row>
        <row r="1633">
          <cell r="H1633" t="str">
            <v>NotSelf</v>
          </cell>
        </row>
        <row r="1634">
          <cell r="H1634" t="str">
            <v>NotSelf</v>
          </cell>
        </row>
        <row r="1635">
          <cell r="H1635" t="str">
            <v>NotSelf</v>
          </cell>
        </row>
        <row r="1636">
          <cell r="H1636" t="str">
            <v>NotSelf</v>
          </cell>
        </row>
        <row r="1637">
          <cell r="H1637" t="str">
            <v>NotSelf</v>
          </cell>
        </row>
        <row r="1638">
          <cell r="H1638" t="str">
            <v>NotSelf</v>
          </cell>
        </row>
        <row r="1639">
          <cell r="H1639" t="str">
            <v>NotSelf</v>
          </cell>
        </row>
        <row r="1640">
          <cell r="H1640" t="str">
            <v>NotSelf</v>
          </cell>
        </row>
        <row r="1641">
          <cell r="H1641" t="str">
            <v>NotSelf</v>
          </cell>
        </row>
        <row r="1642">
          <cell r="H1642" t="str">
            <v>NotSelf</v>
          </cell>
        </row>
        <row r="1643">
          <cell r="H1643" t="str">
            <v>NotSelf</v>
          </cell>
        </row>
        <row r="1644">
          <cell r="H1644" t="str">
            <v>NotSelf</v>
          </cell>
        </row>
        <row r="1645">
          <cell r="H1645" t="str">
            <v>NotSelf</v>
          </cell>
        </row>
        <row r="1646">
          <cell r="H1646" t="str">
            <v>NotSelf</v>
          </cell>
        </row>
        <row r="1647">
          <cell r="H1647" t="str">
            <v>NotSelf</v>
          </cell>
        </row>
        <row r="1648">
          <cell r="H1648" t="str">
            <v>NotSelf</v>
          </cell>
        </row>
        <row r="1649">
          <cell r="H1649" t="str">
            <v>NotSelf</v>
          </cell>
        </row>
        <row r="1650">
          <cell r="H1650" t="str">
            <v>NotSelf</v>
          </cell>
        </row>
        <row r="1651">
          <cell r="H1651" t="str">
            <v>NotSelf</v>
          </cell>
        </row>
        <row r="1652">
          <cell r="H1652" t="str">
            <v>NotSelf</v>
          </cell>
        </row>
        <row r="1653">
          <cell r="H1653" t="str">
            <v>NotSelf</v>
          </cell>
        </row>
        <row r="1654">
          <cell r="H1654" t="str">
            <v>NotSelf</v>
          </cell>
        </row>
        <row r="1655">
          <cell r="H1655" t="str">
            <v>NotSelf</v>
          </cell>
        </row>
        <row r="1656">
          <cell r="H1656" t="str">
            <v>NotSelf</v>
          </cell>
        </row>
        <row r="1657">
          <cell r="H1657" t="str">
            <v>NotSelf</v>
          </cell>
        </row>
        <row r="1658">
          <cell r="H1658" t="str">
            <v>NotSelf</v>
          </cell>
        </row>
        <row r="1659">
          <cell r="H1659" t="str">
            <v>NotSelf</v>
          </cell>
        </row>
        <row r="1660">
          <cell r="H1660" t="str">
            <v>NotSelf</v>
          </cell>
        </row>
        <row r="1661">
          <cell r="H1661" t="str">
            <v>NotSelf</v>
          </cell>
        </row>
        <row r="1662">
          <cell r="H1662" t="str">
            <v>NotSelf</v>
          </cell>
        </row>
        <row r="1663">
          <cell r="H1663" t="str">
            <v>NotSelf</v>
          </cell>
        </row>
        <row r="1664">
          <cell r="H1664" t="str">
            <v>NotSelf</v>
          </cell>
        </row>
        <row r="1665">
          <cell r="H1665" t="str">
            <v>NotSelf</v>
          </cell>
        </row>
        <row r="1666">
          <cell r="H1666" t="str">
            <v>NotSelf</v>
          </cell>
        </row>
        <row r="1667">
          <cell r="H1667" t="str">
            <v>NotSelf</v>
          </cell>
        </row>
        <row r="1668">
          <cell r="H1668" t="str">
            <v>NotSelf</v>
          </cell>
        </row>
        <row r="1669">
          <cell r="H1669" t="str">
            <v>NotSelf</v>
          </cell>
        </row>
        <row r="1670">
          <cell r="H1670" t="str">
            <v>NotSelf</v>
          </cell>
        </row>
        <row r="1671">
          <cell r="H1671" t="str">
            <v>NotSelf</v>
          </cell>
        </row>
        <row r="1672">
          <cell r="H1672" t="str">
            <v>NotSelf</v>
          </cell>
        </row>
        <row r="1673">
          <cell r="H1673" t="str">
            <v>NotSelf</v>
          </cell>
        </row>
        <row r="1674">
          <cell r="H1674" t="str">
            <v>NotSelf</v>
          </cell>
        </row>
        <row r="1675">
          <cell r="H1675" t="str">
            <v>NotSelf</v>
          </cell>
        </row>
        <row r="1676">
          <cell r="H1676" t="str">
            <v>NotSelf</v>
          </cell>
        </row>
        <row r="1677">
          <cell r="H1677" t="str">
            <v>NotSelf</v>
          </cell>
        </row>
        <row r="1678">
          <cell r="H1678" t="str">
            <v>NotSelf</v>
          </cell>
        </row>
        <row r="1679">
          <cell r="H1679" t="str">
            <v>NotSelf</v>
          </cell>
        </row>
        <row r="1680">
          <cell r="H1680" t="str">
            <v>NotSelf</v>
          </cell>
        </row>
        <row r="1681">
          <cell r="H1681" t="str">
            <v>NotSelf</v>
          </cell>
        </row>
        <row r="1682">
          <cell r="H1682" t="str">
            <v>NotSelf</v>
          </cell>
        </row>
        <row r="1683">
          <cell r="H1683" t="str">
            <v>NotSelf</v>
          </cell>
        </row>
        <row r="1684">
          <cell r="H1684" t="str">
            <v>NotSelf</v>
          </cell>
        </row>
        <row r="1685">
          <cell r="H1685" t="str">
            <v>NotSelf</v>
          </cell>
        </row>
        <row r="1686">
          <cell r="H1686" t="str">
            <v>NotSelf</v>
          </cell>
        </row>
        <row r="1687">
          <cell r="H1687" t="str">
            <v>NotSelf</v>
          </cell>
        </row>
        <row r="1688">
          <cell r="H1688" t="str">
            <v>NotSelf</v>
          </cell>
        </row>
        <row r="1689">
          <cell r="H1689" t="str">
            <v>NotSelf</v>
          </cell>
        </row>
        <row r="1690">
          <cell r="H1690" t="str">
            <v>NotSelf</v>
          </cell>
        </row>
        <row r="1691">
          <cell r="H1691" t="str">
            <v>NotSelf</v>
          </cell>
        </row>
        <row r="1692">
          <cell r="H1692" t="str">
            <v>NotSelf</v>
          </cell>
        </row>
        <row r="1693">
          <cell r="H1693" t="str">
            <v>NotSelf</v>
          </cell>
        </row>
        <row r="1694">
          <cell r="H1694" t="str">
            <v>NotSelf</v>
          </cell>
        </row>
        <row r="1695">
          <cell r="H1695" t="str">
            <v>NotSelf</v>
          </cell>
        </row>
        <row r="1696">
          <cell r="H1696" t="str">
            <v>NotSelf</v>
          </cell>
        </row>
        <row r="1697">
          <cell r="H1697" t="str">
            <v>NotSelf</v>
          </cell>
        </row>
        <row r="1698">
          <cell r="H1698" t="str">
            <v>NotSelf</v>
          </cell>
        </row>
        <row r="1699">
          <cell r="H1699" t="str">
            <v>NotSelf</v>
          </cell>
        </row>
        <row r="1700">
          <cell r="H1700" t="str">
            <v>NotSelf</v>
          </cell>
        </row>
        <row r="1701">
          <cell r="H1701" t="str">
            <v>NotSelf</v>
          </cell>
        </row>
        <row r="1702">
          <cell r="H1702" t="str">
            <v>NotSelf</v>
          </cell>
        </row>
        <row r="1703">
          <cell r="H1703" t="str">
            <v>NotSelf</v>
          </cell>
        </row>
        <row r="1704">
          <cell r="H1704" t="str">
            <v>NotSelf</v>
          </cell>
        </row>
        <row r="1705">
          <cell r="H1705" t="str">
            <v>NotSelf</v>
          </cell>
        </row>
        <row r="1706">
          <cell r="H1706" t="str">
            <v>NotSelf</v>
          </cell>
        </row>
        <row r="1707">
          <cell r="H1707" t="str">
            <v>NotSelf</v>
          </cell>
        </row>
        <row r="1708">
          <cell r="H1708" t="str">
            <v>NotSelf</v>
          </cell>
        </row>
        <row r="1709">
          <cell r="H1709" t="str">
            <v>NotSelf</v>
          </cell>
        </row>
        <row r="1710">
          <cell r="H1710" t="str">
            <v>NotSelf</v>
          </cell>
        </row>
        <row r="1711">
          <cell r="H1711" t="str">
            <v>NotSelf</v>
          </cell>
        </row>
        <row r="1712">
          <cell r="H1712" t="str">
            <v>NotSelf</v>
          </cell>
        </row>
        <row r="1713">
          <cell r="H1713" t="str">
            <v>NotSelf</v>
          </cell>
        </row>
        <row r="1714">
          <cell r="H1714" t="str">
            <v>NotSelf</v>
          </cell>
        </row>
        <row r="1715">
          <cell r="H1715" t="str">
            <v>NotSelf</v>
          </cell>
        </row>
        <row r="1716">
          <cell r="H1716" t="str">
            <v>NotSelf</v>
          </cell>
        </row>
        <row r="1717">
          <cell r="H1717" t="str">
            <v>NotSelf</v>
          </cell>
        </row>
        <row r="1718">
          <cell r="H1718" t="str">
            <v>NotSelf</v>
          </cell>
        </row>
        <row r="1719">
          <cell r="H1719" t="str">
            <v>NotSelf</v>
          </cell>
        </row>
        <row r="1720">
          <cell r="H1720" t="str">
            <v>NotSelf</v>
          </cell>
        </row>
        <row r="1721">
          <cell r="H1721" t="str">
            <v>NotSelf</v>
          </cell>
        </row>
        <row r="1722">
          <cell r="H1722" t="str">
            <v>NotSelf</v>
          </cell>
        </row>
        <row r="1723">
          <cell r="H1723" t="str">
            <v>NotSelf</v>
          </cell>
        </row>
        <row r="1724">
          <cell r="H1724" t="str">
            <v>NotSelf</v>
          </cell>
        </row>
        <row r="1725">
          <cell r="H1725" t="str">
            <v>NotSelf</v>
          </cell>
        </row>
        <row r="1726">
          <cell r="H1726" t="str">
            <v>NotSelf</v>
          </cell>
        </row>
        <row r="1727">
          <cell r="H1727" t="str">
            <v>NotSelf</v>
          </cell>
        </row>
        <row r="1728">
          <cell r="H1728" t="str">
            <v>NotSelf</v>
          </cell>
        </row>
        <row r="1729">
          <cell r="H1729" t="str">
            <v>NotSelf</v>
          </cell>
        </row>
        <row r="1730">
          <cell r="H1730" t="str">
            <v>NotSelf</v>
          </cell>
        </row>
        <row r="1731">
          <cell r="H1731" t="str">
            <v>NotSelf</v>
          </cell>
        </row>
        <row r="1732">
          <cell r="H1732" t="str">
            <v>NotSelf</v>
          </cell>
        </row>
        <row r="1733">
          <cell r="H1733" t="str">
            <v>NotSelf</v>
          </cell>
        </row>
        <row r="1734">
          <cell r="H1734" t="str">
            <v>NotSelf</v>
          </cell>
        </row>
        <row r="1735">
          <cell r="H1735" t="str">
            <v>NotSelf</v>
          </cell>
        </row>
        <row r="1736">
          <cell r="H1736" t="str">
            <v>NotSelf</v>
          </cell>
        </row>
        <row r="1737">
          <cell r="H1737" t="str">
            <v>NotSelf</v>
          </cell>
        </row>
        <row r="1738">
          <cell r="H1738" t="str">
            <v>NotSelf</v>
          </cell>
        </row>
        <row r="1739">
          <cell r="H1739" t="str">
            <v>NotSelf</v>
          </cell>
        </row>
        <row r="1740">
          <cell r="H1740" t="str">
            <v>NotSelf</v>
          </cell>
        </row>
        <row r="1741">
          <cell r="H1741" t="str">
            <v>NotSelf</v>
          </cell>
        </row>
        <row r="1742">
          <cell r="H1742" t="str">
            <v>NotSelf</v>
          </cell>
        </row>
        <row r="1743">
          <cell r="H1743" t="str">
            <v>NotSelf</v>
          </cell>
        </row>
        <row r="1744">
          <cell r="H1744" t="str">
            <v>NotSelf</v>
          </cell>
        </row>
        <row r="1745">
          <cell r="H1745" t="str">
            <v>NotSelf</v>
          </cell>
        </row>
        <row r="1746">
          <cell r="H1746" t="str">
            <v>NotSelf</v>
          </cell>
        </row>
        <row r="1747">
          <cell r="H1747" t="str">
            <v>NotSelf</v>
          </cell>
        </row>
        <row r="1748">
          <cell r="H1748" t="str">
            <v>NotSelf</v>
          </cell>
        </row>
        <row r="1749">
          <cell r="H1749" t="str">
            <v>NotSelf</v>
          </cell>
        </row>
        <row r="1750">
          <cell r="H1750" t="str">
            <v>NotSelf</v>
          </cell>
        </row>
        <row r="1751">
          <cell r="H1751" t="str">
            <v>NotSelf</v>
          </cell>
        </row>
        <row r="1752">
          <cell r="H1752" t="str">
            <v>NotSelf</v>
          </cell>
        </row>
        <row r="1753">
          <cell r="H1753" t="str">
            <v>NotSelf</v>
          </cell>
        </row>
        <row r="1754">
          <cell r="H1754" t="str">
            <v>NotSelf</v>
          </cell>
        </row>
        <row r="1755">
          <cell r="H1755" t="str">
            <v>NotSelf</v>
          </cell>
        </row>
        <row r="1756">
          <cell r="H1756" t="str">
            <v>NotSelf</v>
          </cell>
        </row>
        <row r="1757">
          <cell r="H1757" t="str">
            <v>NotSelf</v>
          </cell>
        </row>
        <row r="1758">
          <cell r="H1758" t="str">
            <v>NotSelf</v>
          </cell>
        </row>
        <row r="1759">
          <cell r="H1759" t="str">
            <v>NotSelf</v>
          </cell>
        </row>
        <row r="1760">
          <cell r="H1760" t="str">
            <v>NotSelf</v>
          </cell>
        </row>
        <row r="1761">
          <cell r="H1761" t="str">
            <v>NotSelf</v>
          </cell>
        </row>
        <row r="1762">
          <cell r="H1762" t="str">
            <v>NotSelf</v>
          </cell>
        </row>
        <row r="1763">
          <cell r="H1763" t="str">
            <v>NotSelf</v>
          </cell>
        </row>
        <row r="1764">
          <cell r="H1764" t="str">
            <v>NotSelf</v>
          </cell>
        </row>
        <row r="1765">
          <cell r="H1765" t="str">
            <v>NotSelf</v>
          </cell>
        </row>
        <row r="1766">
          <cell r="H1766" t="str">
            <v>NotSelf</v>
          </cell>
        </row>
        <row r="1767">
          <cell r="H1767" t="str">
            <v>NotSelf</v>
          </cell>
        </row>
        <row r="1768">
          <cell r="H1768" t="str">
            <v>NotSelf</v>
          </cell>
        </row>
        <row r="1769">
          <cell r="H1769" t="str">
            <v>NotSelf</v>
          </cell>
        </row>
        <row r="1770">
          <cell r="H1770" t="str">
            <v>NotSelf</v>
          </cell>
        </row>
        <row r="1771">
          <cell r="H1771" t="str">
            <v>NotSelf</v>
          </cell>
        </row>
        <row r="1772">
          <cell r="H1772" t="str">
            <v>NotSelf</v>
          </cell>
        </row>
        <row r="1773">
          <cell r="H1773" t="str">
            <v>NotSelf</v>
          </cell>
        </row>
        <row r="1774">
          <cell r="H1774" t="str">
            <v>NotSelf</v>
          </cell>
        </row>
        <row r="1775">
          <cell r="H1775" t="str">
            <v>NotSelf</v>
          </cell>
        </row>
        <row r="1776">
          <cell r="H1776" t="str">
            <v>NotSelf</v>
          </cell>
        </row>
        <row r="1777">
          <cell r="H1777" t="str">
            <v>NotSelf</v>
          </cell>
        </row>
        <row r="1778">
          <cell r="H1778" t="str">
            <v>NotSelf</v>
          </cell>
        </row>
        <row r="1779">
          <cell r="H1779" t="str">
            <v>NotSelf</v>
          </cell>
        </row>
        <row r="1780">
          <cell r="H1780" t="str">
            <v>NotSelf</v>
          </cell>
        </row>
        <row r="1781">
          <cell r="H1781" t="str">
            <v>NotSelf</v>
          </cell>
        </row>
        <row r="1782">
          <cell r="H1782" t="str">
            <v>NotSelf</v>
          </cell>
        </row>
        <row r="1783">
          <cell r="H1783" t="str">
            <v>NotSelf</v>
          </cell>
        </row>
        <row r="1784">
          <cell r="H1784" t="str">
            <v>NotSelf</v>
          </cell>
        </row>
        <row r="1785">
          <cell r="H1785" t="str">
            <v>NotSelf</v>
          </cell>
        </row>
        <row r="1786">
          <cell r="H1786" t="str">
            <v>NotSelf</v>
          </cell>
        </row>
        <row r="1787">
          <cell r="H1787" t="str">
            <v>NotSelf</v>
          </cell>
        </row>
        <row r="1788">
          <cell r="H1788" t="str">
            <v>NotSelf</v>
          </cell>
        </row>
        <row r="1789">
          <cell r="H1789" t="str">
            <v>NotSelf</v>
          </cell>
        </row>
        <row r="1790">
          <cell r="H1790" t="str">
            <v>NotSelf</v>
          </cell>
        </row>
        <row r="1791">
          <cell r="H1791" t="str">
            <v>NotSelf</v>
          </cell>
        </row>
        <row r="1792">
          <cell r="H1792" t="str">
            <v>NotSelf</v>
          </cell>
        </row>
        <row r="1793">
          <cell r="H1793" t="str">
            <v>NotSelf</v>
          </cell>
        </row>
        <row r="1794">
          <cell r="H1794" t="str">
            <v>NotSelf</v>
          </cell>
        </row>
        <row r="1795">
          <cell r="H1795" t="str">
            <v>NotSelf</v>
          </cell>
        </row>
        <row r="1796">
          <cell r="H1796" t="str">
            <v>NotSelf</v>
          </cell>
        </row>
        <row r="1797">
          <cell r="H1797" t="str">
            <v>NotSelf</v>
          </cell>
        </row>
        <row r="1798">
          <cell r="H1798" t="str">
            <v>NotSelf</v>
          </cell>
        </row>
        <row r="1799">
          <cell r="H1799" t="str">
            <v>NotSelf</v>
          </cell>
        </row>
        <row r="1800">
          <cell r="H1800" t="str">
            <v>NotSelf</v>
          </cell>
        </row>
        <row r="1801">
          <cell r="H1801" t="str">
            <v>NotSelf</v>
          </cell>
        </row>
        <row r="1802">
          <cell r="H1802" t="str">
            <v>NotSelf</v>
          </cell>
        </row>
        <row r="1803">
          <cell r="H1803" t="str">
            <v>NotSelf</v>
          </cell>
        </row>
        <row r="1804">
          <cell r="H1804" t="str">
            <v>Self</v>
          </cell>
        </row>
        <row r="1805">
          <cell r="H1805" t="str">
            <v>Self</v>
          </cell>
        </row>
        <row r="1806">
          <cell r="H1806" t="str">
            <v>Self</v>
          </cell>
        </row>
        <row r="1807">
          <cell r="H1807" t="str">
            <v>Self</v>
          </cell>
        </row>
        <row r="1808">
          <cell r="H1808" t="str">
            <v>Self</v>
          </cell>
        </row>
        <row r="1809">
          <cell r="H1809" t="str">
            <v>Self</v>
          </cell>
        </row>
        <row r="1810">
          <cell r="H1810" t="str">
            <v>Self</v>
          </cell>
        </row>
        <row r="1811">
          <cell r="H1811" t="str">
            <v>Self</v>
          </cell>
        </row>
        <row r="1812">
          <cell r="H1812" t="str">
            <v>Self</v>
          </cell>
        </row>
        <row r="1813">
          <cell r="H1813" t="str">
            <v>Self</v>
          </cell>
        </row>
        <row r="1814">
          <cell r="H1814" t="str">
            <v>Self</v>
          </cell>
        </row>
        <row r="1815">
          <cell r="H1815" t="str">
            <v>Self</v>
          </cell>
        </row>
        <row r="1816">
          <cell r="H1816" t="str">
            <v>Self</v>
          </cell>
        </row>
        <row r="1817">
          <cell r="H1817" t="str">
            <v>Self</v>
          </cell>
        </row>
        <row r="1818">
          <cell r="H1818" t="str">
            <v>Self</v>
          </cell>
        </row>
        <row r="1819">
          <cell r="H1819" t="str">
            <v>Self</v>
          </cell>
        </row>
        <row r="1820">
          <cell r="H1820" t="str">
            <v>Self</v>
          </cell>
        </row>
        <row r="1821">
          <cell r="H1821" t="str">
            <v>Self</v>
          </cell>
        </row>
        <row r="1822">
          <cell r="H1822" t="str">
            <v>Self</v>
          </cell>
        </row>
        <row r="1823">
          <cell r="H1823" t="str">
            <v>Self</v>
          </cell>
        </row>
        <row r="1824">
          <cell r="H1824" t="str">
            <v>Self</v>
          </cell>
        </row>
        <row r="1825">
          <cell r="H1825" t="str">
            <v>Self</v>
          </cell>
        </row>
        <row r="1826">
          <cell r="H1826" t="str">
            <v>Self</v>
          </cell>
        </row>
        <row r="1827">
          <cell r="H1827" t="str">
            <v>Self</v>
          </cell>
        </row>
        <row r="1828">
          <cell r="H1828" t="str">
            <v>Self</v>
          </cell>
        </row>
        <row r="1829">
          <cell r="H1829" t="str">
            <v>Self</v>
          </cell>
        </row>
        <row r="1830">
          <cell r="H1830" t="str">
            <v>Self</v>
          </cell>
        </row>
        <row r="1831">
          <cell r="H1831" t="str">
            <v>Self</v>
          </cell>
        </row>
        <row r="1832">
          <cell r="H1832" t="str">
            <v>Self</v>
          </cell>
        </row>
        <row r="1833">
          <cell r="H1833" t="str">
            <v>Self</v>
          </cell>
        </row>
        <row r="1834">
          <cell r="H1834" t="str">
            <v>Self</v>
          </cell>
        </row>
        <row r="1835">
          <cell r="H1835" t="str">
            <v>Self</v>
          </cell>
        </row>
        <row r="1836">
          <cell r="H1836" t="str">
            <v>Self</v>
          </cell>
        </row>
        <row r="1837">
          <cell r="H1837" t="str">
            <v>Self</v>
          </cell>
        </row>
        <row r="1838">
          <cell r="H1838" t="str">
            <v>Self</v>
          </cell>
        </row>
        <row r="1839">
          <cell r="H1839" t="str">
            <v>Self</v>
          </cell>
        </row>
        <row r="1840">
          <cell r="H1840" t="str">
            <v>Self</v>
          </cell>
        </row>
        <row r="1841">
          <cell r="H1841" t="str">
            <v>NotSelf</v>
          </cell>
        </row>
        <row r="1842">
          <cell r="H1842" t="str">
            <v>NotSelf</v>
          </cell>
        </row>
        <row r="1843">
          <cell r="H1843" t="str">
            <v>NotSelf</v>
          </cell>
        </row>
        <row r="1844">
          <cell r="H1844" t="str">
            <v>NotSelf</v>
          </cell>
        </row>
        <row r="1845">
          <cell r="H1845" t="str">
            <v>NotSelf</v>
          </cell>
        </row>
        <row r="1846">
          <cell r="H1846" t="str">
            <v>NotSelf</v>
          </cell>
        </row>
        <row r="1847">
          <cell r="H1847" t="str">
            <v>NotSelf</v>
          </cell>
        </row>
        <row r="1848">
          <cell r="H1848" t="str">
            <v>NotSelf</v>
          </cell>
        </row>
        <row r="1849">
          <cell r="H1849" t="str">
            <v>NotSelf</v>
          </cell>
        </row>
        <row r="1850">
          <cell r="H1850" t="str">
            <v>NotSelf</v>
          </cell>
        </row>
        <row r="1851">
          <cell r="H1851" t="str">
            <v>NotSelf</v>
          </cell>
        </row>
        <row r="1852">
          <cell r="H1852" t="str">
            <v>NotSelf</v>
          </cell>
        </row>
        <row r="1853">
          <cell r="H1853" t="str">
            <v>NotSelf</v>
          </cell>
        </row>
        <row r="1854">
          <cell r="H1854" t="str">
            <v>NotSelf</v>
          </cell>
        </row>
        <row r="1855">
          <cell r="H1855" t="str">
            <v>NotSelf</v>
          </cell>
        </row>
        <row r="1856">
          <cell r="H1856" t="str">
            <v>NotSelf</v>
          </cell>
        </row>
        <row r="1857">
          <cell r="H1857" t="str">
            <v>NotSelf</v>
          </cell>
        </row>
        <row r="1858">
          <cell r="H1858" t="str">
            <v>NotSelf</v>
          </cell>
        </row>
        <row r="1859">
          <cell r="H1859" t="str">
            <v>NotSelf</v>
          </cell>
        </row>
        <row r="1860">
          <cell r="H1860" t="str">
            <v>NotSelf</v>
          </cell>
        </row>
        <row r="1861">
          <cell r="H1861" t="str">
            <v>NotSelf</v>
          </cell>
        </row>
        <row r="1862">
          <cell r="H1862" t="str">
            <v>NotSelf</v>
          </cell>
        </row>
        <row r="1863">
          <cell r="H1863" t="str">
            <v>NotSelf</v>
          </cell>
        </row>
        <row r="1864">
          <cell r="H1864" t="str">
            <v>NotSelf</v>
          </cell>
        </row>
        <row r="1865">
          <cell r="H1865" t="str">
            <v>NotSelf</v>
          </cell>
        </row>
        <row r="1866">
          <cell r="H1866" t="str">
            <v>NotSelf</v>
          </cell>
        </row>
        <row r="1867">
          <cell r="H1867" t="str">
            <v>NotSelf</v>
          </cell>
        </row>
        <row r="1868">
          <cell r="H1868" t="str">
            <v>NotSelf</v>
          </cell>
        </row>
        <row r="1869">
          <cell r="H1869" t="str">
            <v>NotSelf</v>
          </cell>
        </row>
        <row r="1870">
          <cell r="H1870" t="str">
            <v>NotSelf</v>
          </cell>
        </row>
        <row r="1871">
          <cell r="H1871" t="str">
            <v>NotSelf</v>
          </cell>
        </row>
        <row r="1872">
          <cell r="H1872" t="str">
            <v>NotSelf</v>
          </cell>
        </row>
        <row r="1873">
          <cell r="H1873" t="str">
            <v>NotSelf</v>
          </cell>
        </row>
        <row r="1874">
          <cell r="H1874" t="str">
            <v>NotSelf</v>
          </cell>
        </row>
        <row r="1875">
          <cell r="H1875" t="str">
            <v>NotSelf</v>
          </cell>
        </row>
        <row r="1876">
          <cell r="H1876" t="str">
            <v>NotSelf</v>
          </cell>
        </row>
        <row r="1877">
          <cell r="H1877" t="str">
            <v>NotSelf</v>
          </cell>
        </row>
        <row r="1878">
          <cell r="H1878" t="str">
            <v>NotSelf</v>
          </cell>
        </row>
        <row r="1879">
          <cell r="H1879" t="str">
            <v>NotSelf</v>
          </cell>
        </row>
        <row r="1880">
          <cell r="H1880" t="str">
            <v>NotSelf</v>
          </cell>
        </row>
        <row r="1881">
          <cell r="H1881" t="str">
            <v>NotSelf</v>
          </cell>
        </row>
        <row r="1882">
          <cell r="H1882" t="str">
            <v>NotSelf</v>
          </cell>
        </row>
        <row r="1883">
          <cell r="H1883" t="str">
            <v>NotSelf</v>
          </cell>
        </row>
        <row r="1884">
          <cell r="H1884" t="str">
            <v>NotSelf</v>
          </cell>
        </row>
        <row r="1885">
          <cell r="H1885" t="str">
            <v>NotSelf</v>
          </cell>
        </row>
        <row r="1886">
          <cell r="H1886" t="str">
            <v>NotSelf</v>
          </cell>
        </row>
        <row r="1887">
          <cell r="H1887" t="str">
            <v>NotSelf</v>
          </cell>
        </row>
        <row r="1888">
          <cell r="H1888" t="str">
            <v>NotSelf</v>
          </cell>
        </row>
        <row r="1889">
          <cell r="H1889" t="str">
            <v>NotSelf</v>
          </cell>
        </row>
        <row r="1890">
          <cell r="H1890" t="str">
            <v>NotSelf</v>
          </cell>
        </row>
        <row r="1891">
          <cell r="H1891" t="str">
            <v>NotSelf</v>
          </cell>
        </row>
        <row r="1892">
          <cell r="H1892" t="str">
            <v>NotSelf</v>
          </cell>
        </row>
        <row r="1893">
          <cell r="H1893" t="str">
            <v>NotSelf</v>
          </cell>
        </row>
        <row r="1894">
          <cell r="H1894" t="str">
            <v>NotSelf</v>
          </cell>
        </row>
        <row r="1895">
          <cell r="H1895" t="str">
            <v>NotSelf</v>
          </cell>
        </row>
        <row r="1896">
          <cell r="H1896" t="str">
            <v>NotSelf</v>
          </cell>
        </row>
        <row r="1897">
          <cell r="H1897" t="str">
            <v>NotSelf</v>
          </cell>
        </row>
        <row r="1898">
          <cell r="H1898" t="str">
            <v>NotSelf</v>
          </cell>
        </row>
        <row r="1899">
          <cell r="H1899" t="str">
            <v>NotSelf</v>
          </cell>
        </row>
        <row r="1900">
          <cell r="H1900" t="str">
            <v>NotSelf</v>
          </cell>
        </row>
        <row r="1901">
          <cell r="H1901" t="str">
            <v>NotSelf</v>
          </cell>
        </row>
        <row r="1902">
          <cell r="H1902" t="str">
            <v>NotSelf</v>
          </cell>
        </row>
        <row r="1903">
          <cell r="H1903" t="str">
            <v>NotSelf</v>
          </cell>
        </row>
        <row r="1904">
          <cell r="H1904" t="str">
            <v>NotSelf</v>
          </cell>
        </row>
        <row r="1905">
          <cell r="H1905" t="str">
            <v>NotSelf</v>
          </cell>
        </row>
        <row r="1906">
          <cell r="H1906" t="str">
            <v>NotSelf</v>
          </cell>
        </row>
        <row r="1907">
          <cell r="H1907" t="str">
            <v>NotSelf</v>
          </cell>
        </row>
        <row r="1908">
          <cell r="H1908" t="str">
            <v>NotSelf</v>
          </cell>
        </row>
        <row r="1909">
          <cell r="H1909" t="str">
            <v>NotSelf</v>
          </cell>
        </row>
        <row r="1910">
          <cell r="H1910" t="str">
            <v>NotSelf</v>
          </cell>
        </row>
        <row r="1911">
          <cell r="H1911" t="str">
            <v>NotSelf</v>
          </cell>
        </row>
        <row r="1912">
          <cell r="H1912" t="str">
            <v>NotSelf</v>
          </cell>
        </row>
        <row r="1913">
          <cell r="H1913" t="str">
            <v>NotSelf</v>
          </cell>
        </row>
        <row r="1914">
          <cell r="H1914" t="str">
            <v>NotSelf</v>
          </cell>
        </row>
        <row r="1915">
          <cell r="H1915" t="str">
            <v>NotSelf</v>
          </cell>
        </row>
        <row r="1916">
          <cell r="H1916" t="str">
            <v>NotSelf</v>
          </cell>
        </row>
        <row r="1917">
          <cell r="H1917" t="str">
            <v>NotSelf</v>
          </cell>
        </row>
        <row r="1918">
          <cell r="H1918" t="str">
            <v>NotSelf</v>
          </cell>
        </row>
        <row r="1919">
          <cell r="H1919" t="str">
            <v>NotSelf</v>
          </cell>
        </row>
        <row r="1920">
          <cell r="H1920" t="str">
            <v>NotSelf</v>
          </cell>
        </row>
        <row r="1921">
          <cell r="H1921" t="str">
            <v>NotSelf</v>
          </cell>
        </row>
        <row r="1922">
          <cell r="H1922" t="str">
            <v>NotSelf</v>
          </cell>
        </row>
        <row r="1923">
          <cell r="H1923" t="str">
            <v>NotSelf</v>
          </cell>
        </row>
        <row r="1924">
          <cell r="H1924" t="str">
            <v>NotSelf</v>
          </cell>
        </row>
        <row r="1925">
          <cell r="H1925" t="str">
            <v>NotSelf</v>
          </cell>
        </row>
        <row r="1926">
          <cell r="H1926" t="str">
            <v>NotSelf</v>
          </cell>
        </row>
        <row r="1927">
          <cell r="H1927" t="str">
            <v>NotSelf</v>
          </cell>
        </row>
        <row r="1928">
          <cell r="H1928" t="str">
            <v>NotSelf</v>
          </cell>
        </row>
        <row r="1929">
          <cell r="H1929" t="str">
            <v>NotSelf</v>
          </cell>
        </row>
        <row r="1930">
          <cell r="H1930" t="str">
            <v>NotSelf</v>
          </cell>
        </row>
        <row r="1931">
          <cell r="H1931" t="str">
            <v>NotSelf</v>
          </cell>
        </row>
        <row r="1932">
          <cell r="H1932" t="str">
            <v>NotSelf</v>
          </cell>
        </row>
        <row r="1933">
          <cell r="H1933" t="str">
            <v>NotSelf</v>
          </cell>
        </row>
        <row r="1934">
          <cell r="H1934" t="str">
            <v>NotSelf</v>
          </cell>
        </row>
        <row r="1935">
          <cell r="H1935" t="str">
            <v>NotSelf</v>
          </cell>
        </row>
        <row r="1936">
          <cell r="H1936" t="str">
            <v>NotSelf</v>
          </cell>
        </row>
        <row r="1937">
          <cell r="H1937" t="str">
            <v>NotSelf</v>
          </cell>
        </row>
        <row r="1938">
          <cell r="H1938" t="str">
            <v>NotSelf</v>
          </cell>
        </row>
        <row r="1939">
          <cell r="H1939" t="str">
            <v>NotSelf</v>
          </cell>
        </row>
        <row r="1940">
          <cell r="H1940" t="str">
            <v>NotSelf</v>
          </cell>
        </row>
        <row r="1941">
          <cell r="H1941" t="str">
            <v>NotSelf</v>
          </cell>
        </row>
        <row r="1942">
          <cell r="H1942" t="str">
            <v>NotSelf</v>
          </cell>
        </row>
        <row r="1943">
          <cell r="H1943" t="str">
            <v>NotSelf</v>
          </cell>
        </row>
        <row r="1944">
          <cell r="H1944" t="str">
            <v>NotSelf</v>
          </cell>
        </row>
        <row r="1945">
          <cell r="H1945" t="str">
            <v>NotSelf</v>
          </cell>
        </row>
        <row r="1946">
          <cell r="H1946" t="str">
            <v>NotSelf</v>
          </cell>
        </row>
        <row r="1947">
          <cell r="H1947" t="str">
            <v>NotSelf</v>
          </cell>
        </row>
        <row r="1948">
          <cell r="H1948" t="str">
            <v>NotSelf</v>
          </cell>
        </row>
        <row r="1949">
          <cell r="H1949" t="str">
            <v>NotSelf</v>
          </cell>
        </row>
        <row r="1950">
          <cell r="H1950" t="str">
            <v>NotSelf</v>
          </cell>
        </row>
        <row r="1951">
          <cell r="H1951" t="str">
            <v>NotSelf</v>
          </cell>
        </row>
        <row r="1952">
          <cell r="H1952" t="str">
            <v>NotSelf</v>
          </cell>
        </row>
        <row r="1953">
          <cell r="H1953" t="str">
            <v>NotSelf</v>
          </cell>
        </row>
        <row r="1954">
          <cell r="H1954" t="str">
            <v>NotSelf</v>
          </cell>
        </row>
        <row r="1955">
          <cell r="H1955" t="str">
            <v>NotSelf</v>
          </cell>
        </row>
        <row r="1956">
          <cell r="H1956" t="str">
            <v>NotSelf</v>
          </cell>
        </row>
        <row r="1957">
          <cell r="H1957" t="str">
            <v>NotSelf</v>
          </cell>
        </row>
        <row r="1958">
          <cell r="H1958" t="str">
            <v>NotSelf</v>
          </cell>
        </row>
        <row r="1959">
          <cell r="H1959" t="str">
            <v>NotSelf</v>
          </cell>
        </row>
        <row r="1960">
          <cell r="H1960" t="str">
            <v>NotSelf</v>
          </cell>
        </row>
        <row r="1961">
          <cell r="H1961" t="str">
            <v>NotSelf</v>
          </cell>
        </row>
        <row r="1962">
          <cell r="H1962" t="str">
            <v>NotSelf</v>
          </cell>
        </row>
        <row r="1963">
          <cell r="H1963" t="str">
            <v>NotSelf</v>
          </cell>
        </row>
        <row r="1964">
          <cell r="H1964" t="str">
            <v>NotSelf</v>
          </cell>
        </row>
        <row r="1965">
          <cell r="H1965" t="str">
            <v>NotSelf</v>
          </cell>
        </row>
        <row r="1966">
          <cell r="H1966" t="str">
            <v>NotSelf</v>
          </cell>
        </row>
        <row r="1967">
          <cell r="H1967" t="str">
            <v>NotSelf</v>
          </cell>
        </row>
        <row r="1968">
          <cell r="H1968" t="str">
            <v>NotSelf</v>
          </cell>
        </row>
        <row r="1969">
          <cell r="H1969" t="str">
            <v>NotSelf</v>
          </cell>
        </row>
        <row r="1970">
          <cell r="H1970" t="str">
            <v>NotSelf</v>
          </cell>
        </row>
        <row r="1971">
          <cell r="H1971" t="str">
            <v>NotSelf</v>
          </cell>
        </row>
        <row r="1972">
          <cell r="H1972" t="str">
            <v>NotSelf</v>
          </cell>
        </row>
        <row r="1973">
          <cell r="H1973" t="str">
            <v>NotSelf</v>
          </cell>
        </row>
        <row r="1974">
          <cell r="H1974" t="str">
            <v>NotSelf</v>
          </cell>
        </row>
        <row r="1975">
          <cell r="H1975" t="str">
            <v>NotSelf</v>
          </cell>
        </row>
        <row r="1976">
          <cell r="H1976" t="str">
            <v>NotSelf</v>
          </cell>
        </row>
        <row r="1977">
          <cell r="H1977" t="str">
            <v>NotSelf</v>
          </cell>
        </row>
        <row r="1978">
          <cell r="H1978" t="str">
            <v>NotSelf</v>
          </cell>
        </row>
        <row r="1979">
          <cell r="H1979" t="str">
            <v>NotSelf</v>
          </cell>
        </row>
        <row r="1980">
          <cell r="H1980" t="str">
            <v>NotSelf</v>
          </cell>
        </row>
        <row r="1981">
          <cell r="H1981" t="str">
            <v>NotSelf</v>
          </cell>
        </row>
        <row r="1982">
          <cell r="H1982" t="str">
            <v>NotSelf</v>
          </cell>
        </row>
        <row r="1983">
          <cell r="H1983" t="str">
            <v>NotSelf</v>
          </cell>
        </row>
        <row r="1984">
          <cell r="H1984" t="str">
            <v>NotSelf</v>
          </cell>
        </row>
        <row r="1985">
          <cell r="H1985" t="str">
            <v>NotSelf</v>
          </cell>
        </row>
        <row r="1986">
          <cell r="H1986" t="str">
            <v>NotSelf</v>
          </cell>
        </row>
        <row r="1987">
          <cell r="H1987" t="str">
            <v>NotSelf</v>
          </cell>
        </row>
        <row r="1988">
          <cell r="H1988" t="str">
            <v>NotSelf</v>
          </cell>
        </row>
        <row r="1989">
          <cell r="H1989" t="str">
            <v>NotSelf</v>
          </cell>
        </row>
        <row r="1990">
          <cell r="H1990" t="str">
            <v>NotSelf</v>
          </cell>
        </row>
        <row r="1991">
          <cell r="H1991" t="str">
            <v>NotSelf</v>
          </cell>
        </row>
        <row r="1992">
          <cell r="H1992" t="str">
            <v>NotSelf</v>
          </cell>
        </row>
        <row r="1993">
          <cell r="H1993" t="str">
            <v>NotSelf</v>
          </cell>
        </row>
        <row r="1994">
          <cell r="H1994" t="str">
            <v>NotSelf</v>
          </cell>
        </row>
        <row r="1995">
          <cell r="H1995" t="str">
            <v>NotSelf</v>
          </cell>
        </row>
        <row r="1996">
          <cell r="H1996" t="str">
            <v>NotSelf</v>
          </cell>
        </row>
        <row r="1997">
          <cell r="H1997" t="str">
            <v>NotSelf</v>
          </cell>
        </row>
        <row r="1998">
          <cell r="H1998" t="str">
            <v>NotSelf</v>
          </cell>
        </row>
        <row r="1999">
          <cell r="H1999" t="str">
            <v>NotSelf</v>
          </cell>
        </row>
        <row r="2000">
          <cell r="H2000" t="str">
            <v>NotSelf</v>
          </cell>
        </row>
        <row r="2001">
          <cell r="H2001" t="str">
            <v>NotSelf</v>
          </cell>
        </row>
        <row r="2002">
          <cell r="H2002" t="str">
            <v>NotSelf</v>
          </cell>
        </row>
        <row r="2003">
          <cell r="H2003" t="str">
            <v>NotSelf</v>
          </cell>
        </row>
        <row r="2004">
          <cell r="H2004" t="str">
            <v>NotSelf</v>
          </cell>
        </row>
        <row r="2005">
          <cell r="H2005" t="str">
            <v>NotSelf</v>
          </cell>
        </row>
        <row r="2006">
          <cell r="H2006" t="str">
            <v>NotSelf</v>
          </cell>
        </row>
        <row r="2007">
          <cell r="H2007" t="str">
            <v>NotSelf</v>
          </cell>
        </row>
        <row r="2008">
          <cell r="H2008" t="str">
            <v>NotSelf</v>
          </cell>
        </row>
        <row r="2009">
          <cell r="H2009" t="str">
            <v>NotSelf</v>
          </cell>
        </row>
        <row r="2010">
          <cell r="H2010" t="str">
            <v>NotSelf</v>
          </cell>
        </row>
        <row r="2011">
          <cell r="H2011" t="str">
            <v>NotSelf</v>
          </cell>
        </row>
        <row r="2012">
          <cell r="H2012" t="str">
            <v>NotSelf</v>
          </cell>
        </row>
        <row r="2013">
          <cell r="H2013" t="str">
            <v>NotSelf</v>
          </cell>
        </row>
        <row r="2014">
          <cell r="H2014" t="str">
            <v>NotSelf</v>
          </cell>
        </row>
        <row r="2015">
          <cell r="H2015" t="str">
            <v>NotSelf</v>
          </cell>
        </row>
        <row r="2016">
          <cell r="H2016" t="str">
            <v>NotSelf</v>
          </cell>
        </row>
        <row r="2017">
          <cell r="H2017" t="str">
            <v>NotSelf</v>
          </cell>
        </row>
        <row r="2018">
          <cell r="H2018" t="str">
            <v>NotSelf</v>
          </cell>
        </row>
        <row r="2019">
          <cell r="H2019" t="str">
            <v>NotSelf</v>
          </cell>
        </row>
        <row r="2020">
          <cell r="H2020" t="str">
            <v>NotSelf</v>
          </cell>
        </row>
        <row r="2021">
          <cell r="H2021" t="str">
            <v>NotSelf</v>
          </cell>
        </row>
        <row r="2022">
          <cell r="H2022" t="str">
            <v>NotSelf</v>
          </cell>
        </row>
        <row r="2023">
          <cell r="H2023" t="str">
            <v>NotSelf</v>
          </cell>
        </row>
        <row r="2024">
          <cell r="H2024" t="str">
            <v>NotSelf</v>
          </cell>
        </row>
        <row r="2025">
          <cell r="H2025" t="str">
            <v>NotSelf</v>
          </cell>
        </row>
        <row r="2026">
          <cell r="H2026" t="str">
            <v>NotSelf</v>
          </cell>
        </row>
        <row r="2027">
          <cell r="H2027" t="str">
            <v>NotSelf</v>
          </cell>
        </row>
        <row r="2028">
          <cell r="H2028" t="str">
            <v>NotSelf</v>
          </cell>
        </row>
        <row r="2029">
          <cell r="H2029" t="str">
            <v>NotSelf</v>
          </cell>
        </row>
        <row r="2030">
          <cell r="H2030" t="str">
            <v>NotSelf</v>
          </cell>
        </row>
        <row r="2031">
          <cell r="H2031" t="str">
            <v>NotSelf</v>
          </cell>
        </row>
        <row r="2032">
          <cell r="H2032" t="str">
            <v>NotSelf</v>
          </cell>
        </row>
        <row r="2033">
          <cell r="H2033" t="str">
            <v>NotSelf</v>
          </cell>
        </row>
        <row r="2034">
          <cell r="H2034" t="str">
            <v>NotSelf</v>
          </cell>
        </row>
        <row r="2035">
          <cell r="H2035" t="str">
            <v>NotSelf</v>
          </cell>
        </row>
        <row r="2036">
          <cell r="H2036" t="str">
            <v>NotSelf</v>
          </cell>
        </row>
        <row r="2037">
          <cell r="H2037" t="str">
            <v>NotSelf</v>
          </cell>
        </row>
        <row r="2038">
          <cell r="H2038" t="str">
            <v>NotSelf</v>
          </cell>
        </row>
        <row r="2039">
          <cell r="H2039" t="str">
            <v>NotSelf</v>
          </cell>
        </row>
        <row r="2040">
          <cell r="H2040" t="str">
            <v>NotSelf</v>
          </cell>
        </row>
        <row r="2041">
          <cell r="H2041" t="str">
            <v>NotSelf</v>
          </cell>
        </row>
        <row r="2042">
          <cell r="H2042" t="str">
            <v>NotSelf</v>
          </cell>
        </row>
        <row r="2043">
          <cell r="H2043" t="str">
            <v>NotSelf</v>
          </cell>
        </row>
        <row r="2044">
          <cell r="H2044" t="str">
            <v>NotSelf</v>
          </cell>
        </row>
        <row r="2045">
          <cell r="H2045" t="str">
            <v>NotSelf</v>
          </cell>
        </row>
        <row r="2046">
          <cell r="H2046" t="str">
            <v>NotSelf</v>
          </cell>
        </row>
        <row r="2047">
          <cell r="H2047" t="str">
            <v>NotSelf</v>
          </cell>
        </row>
        <row r="2048">
          <cell r="H2048" t="str">
            <v>NotSelf</v>
          </cell>
        </row>
        <row r="2049">
          <cell r="H2049" t="str">
            <v>NotSelf</v>
          </cell>
        </row>
        <row r="2050">
          <cell r="H2050" t="str">
            <v>NotSelf</v>
          </cell>
        </row>
        <row r="2051">
          <cell r="H2051" t="str">
            <v>NotSelf</v>
          </cell>
        </row>
        <row r="2052">
          <cell r="H2052" t="str">
            <v>NotSelf</v>
          </cell>
        </row>
        <row r="2053">
          <cell r="H2053" t="str">
            <v>NotSelf</v>
          </cell>
        </row>
        <row r="2054">
          <cell r="H2054" t="str">
            <v>NotSelf</v>
          </cell>
        </row>
        <row r="2055">
          <cell r="H2055" t="str">
            <v>NotSelf</v>
          </cell>
        </row>
        <row r="2056">
          <cell r="H2056" t="str">
            <v>NotSelf</v>
          </cell>
        </row>
        <row r="2057">
          <cell r="H2057" t="str">
            <v>NotSelf</v>
          </cell>
        </row>
        <row r="2058">
          <cell r="H2058" t="str">
            <v>NotSelf</v>
          </cell>
        </row>
        <row r="2059">
          <cell r="H2059" t="str">
            <v>NotSelf</v>
          </cell>
        </row>
        <row r="2060">
          <cell r="H2060" t="str">
            <v>NotSelf</v>
          </cell>
        </row>
        <row r="2061">
          <cell r="H2061" t="str">
            <v>NotSelf</v>
          </cell>
        </row>
        <row r="2062">
          <cell r="H2062" t="str">
            <v>NotSelf</v>
          </cell>
        </row>
        <row r="2063">
          <cell r="H2063" t="str">
            <v>NotSelf</v>
          </cell>
        </row>
        <row r="2064">
          <cell r="H2064" t="str">
            <v>NotSelf</v>
          </cell>
        </row>
        <row r="2065">
          <cell r="H2065" t="str">
            <v>NotSelf</v>
          </cell>
        </row>
        <row r="2066">
          <cell r="H2066" t="str">
            <v>NotSelf</v>
          </cell>
        </row>
        <row r="2067">
          <cell r="H2067" t="str">
            <v>NotSelf</v>
          </cell>
        </row>
        <row r="2068">
          <cell r="H2068" t="str">
            <v>NotSelf</v>
          </cell>
        </row>
        <row r="2069">
          <cell r="H2069" t="str">
            <v>NotSelf</v>
          </cell>
        </row>
        <row r="2070">
          <cell r="H2070" t="str">
            <v>NotSelf</v>
          </cell>
        </row>
        <row r="2071">
          <cell r="H2071" t="str">
            <v>NotSelf</v>
          </cell>
        </row>
        <row r="2072">
          <cell r="H2072" t="str">
            <v>NotSelf</v>
          </cell>
        </row>
        <row r="2073">
          <cell r="H2073" t="str">
            <v>NotSelf</v>
          </cell>
        </row>
        <row r="2074">
          <cell r="H2074" t="str">
            <v>NotSelf</v>
          </cell>
        </row>
        <row r="2075">
          <cell r="H2075" t="str">
            <v>NotSelf</v>
          </cell>
        </row>
        <row r="2076">
          <cell r="H2076" t="str">
            <v>NotSelf</v>
          </cell>
        </row>
        <row r="2077">
          <cell r="H2077" t="str">
            <v>NotSelf</v>
          </cell>
        </row>
        <row r="2078">
          <cell r="H2078" t="str">
            <v>NotSelf</v>
          </cell>
        </row>
        <row r="2079">
          <cell r="H2079" t="str">
            <v>NotSelf</v>
          </cell>
        </row>
        <row r="2080">
          <cell r="H2080" t="str">
            <v>NotSelf</v>
          </cell>
        </row>
        <row r="2081">
          <cell r="H2081" t="str">
            <v>NotSelf</v>
          </cell>
        </row>
        <row r="2082">
          <cell r="H2082" t="str">
            <v>NotSelf</v>
          </cell>
        </row>
        <row r="2083">
          <cell r="H2083" t="str">
            <v>NotSelf</v>
          </cell>
        </row>
        <row r="2084">
          <cell r="H2084" t="str">
            <v>NotSelf</v>
          </cell>
        </row>
        <row r="2085">
          <cell r="H2085" t="str">
            <v>NotSelf</v>
          </cell>
        </row>
        <row r="2086">
          <cell r="H2086" t="str">
            <v>NotSelf</v>
          </cell>
        </row>
        <row r="2087">
          <cell r="H2087" t="str">
            <v>NotSelf</v>
          </cell>
        </row>
        <row r="2088">
          <cell r="H2088" t="str">
            <v>NotSelf</v>
          </cell>
        </row>
        <row r="2089">
          <cell r="H2089" t="str">
            <v>NotSelf</v>
          </cell>
        </row>
        <row r="2090">
          <cell r="H2090" t="str">
            <v>NotSelf</v>
          </cell>
        </row>
        <row r="2091">
          <cell r="H2091" t="str">
            <v>NotSelf</v>
          </cell>
        </row>
        <row r="2092">
          <cell r="H2092" t="str">
            <v>NotSelf</v>
          </cell>
        </row>
        <row r="2093">
          <cell r="H2093" t="str">
            <v>NotSelf</v>
          </cell>
        </row>
        <row r="2094">
          <cell r="H2094" t="str">
            <v>NotSelf</v>
          </cell>
        </row>
        <row r="2095">
          <cell r="H2095" t="str">
            <v>NotSelf</v>
          </cell>
        </row>
        <row r="2096">
          <cell r="H2096" t="str">
            <v>NotSelf</v>
          </cell>
        </row>
        <row r="2097">
          <cell r="H2097" t="str">
            <v>NotSelf</v>
          </cell>
        </row>
        <row r="2098">
          <cell r="H2098" t="str">
            <v>NotSelf</v>
          </cell>
        </row>
        <row r="2099">
          <cell r="H2099" t="str">
            <v>NotSelf</v>
          </cell>
        </row>
        <row r="2100">
          <cell r="H2100" t="str">
            <v>NotSelf</v>
          </cell>
        </row>
        <row r="2101">
          <cell r="H2101" t="str">
            <v>NotSelf</v>
          </cell>
        </row>
        <row r="2102">
          <cell r="H2102" t="str">
            <v>NotSelf</v>
          </cell>
        </row>
        <row r="2103">
          <cell r="H2103" t="str">
            <v>NotSelf</v>
          </cell>
        </row>
        <row r="2104">
          <cell r="H2104" t="str">
            <v>NotSelf</v>
          </cell>
        </row>
        <row r="2105">
          <cell r="H2105" t="str">
            <v>NotSelf</v>
          </cell>
        </row>
        <row r="2106">
          <cell r="H2106" t="str">
            <v>NotSelf</v>
          </cell>
        </row>
        <row r="2107">
          <cell r="H2107" t="str">
            <v>NotSelf</v>
          </cell>
        </row>
        <row r="2108">
          <cell r="H2108" t="str">
            <v>NotSelf</v>
          </cell>
        </row>
        <row r="2109">
          <cell r="H2109" t="str">
            <v>NotSelf</v>
          </cell>
        </row>
        <row r="2110">
          <cell r="H2110" t="str">
            <v>NotSelf</v>
          </cell>
        </row>
        <row r="2111">
          <cell r="H2111" t="str">
            <v>NotSelf</v>
          </cell>
        </row>
        <row r="2112">
          <cell r="H2112" t="str">
            <v>NotSelf</v>
          </cell>
        </row>
        <row r="2113">
          <cell r="H2113" t="str">
            <v>NotSelf</v>
          </cell>
        </row>
        <row r="2114">
          <cell r="H2114" t="str">
            <v>NotSelf</v>
          </cell>
        </row>
        <row r="2115">
          <cell r="H2115" t="str">
            <v>NotSelf</v>
          </cell>
        </row>
        <row r="2116">
          <cell r="H2116" t="str">
            <v>NotSelf</v>
          </cell>
        </row>
        <row r="2117">
          <cell r="H2117" t="str">
            <v>NotSelf</v>
          </cell>
        </row>
        <row r="2118">
          <cell r="H2118" t="str">
            <v>NotSelf</v>
          </cell>
        </row>
        <row r="2119">
          <cell r="H2119" t="str">
            <v>NotSelf</v>
          </cell>
        </row>
        <row r="2120">
          <cell r="H2120" t="str">
            <v>NotSelf</v>
          </cell>
        </row>
        <row r="2121">
          <cell r="H2121" t="str">
            <v>NotSelf</v>
          </cell>
        </row>
        <row r="2122">
          <cell r="H2122" t="str">
            <v>NotSelf</v>
          </cell>
        </row>
        <row r="2123">
          <cell r="H2123" t="str">
            <v>NotSelf</v>
          </cell>
        </row>
        <row r="2124">
          <cell r="H2124" t="str">
            <v>NotSelf</v>
          </cell>
        </row>
        <row r="2125">
          <cell r="H2125" t="str">
            <v>NotSelf</v>
          </cell>
        </row>
        <row r="2126">
          <cell r="H2126" t="str">
            <v>NotSelf</v>
          </cell>
        </row>
        <row r="2127">
          <cell r="H2127" t="str">
            <v>NotSelf</v>
          </cell>
        </row>
        <row r="2128">
          <cell r="H2128" t="str">
            <v>NotSelf</v>
          </cell>
        </row>
        <row r="2129">
          <cell r="H2129" t="str">
            <v>NotSelf</v>
          </cell>
        </row>
        <row r="2130">
          <cell r="H2130" t="str">
            <v>NotSelf</v>
          </cell>
        </row>
        <row r="2131">
          <cell r="H2131" t="str">
            <v>NotSelf</v>
          </cell>
        </row>
        <row r="2132">
          <cell r="H2132" t="str">
            <v>NotSelf</v>
          </cell>
        </row>
        <row r="2133">
          <cell r="H2133" t="str">
            <v>NotSelf</v>
          </cell>
        </row>
        <row r="2134">
          <cell r="H2134" t="str">
            <v>NotSelf</v>
          </cell>
        </row>
        <row r="2135">
          <cell r="H2135" t="str">
            <v>NotSelf</v>
          </cell>
        </row>
        <row r="2136">
          <cell r="H2136" t="str">
            <v>NotSelf</v>
          </cell>
        </row>
        <row r="2137">
          <cell r="H2137" t="str">
            <v>NotSelf</v>
          </cell>
        </row>
        <row r="2138">
          <cell r="H2138" t="str">
            <v>NotSelf</v>
          </cell>
        </row>
        <row r="2139">
          <cell r="H2139" t="str">
            <v>NotSelf</v>
          </cell>
        </row>
        <row r="2140">
          <cell r="H2140" t="str">
            <v>NotSelf</v>
          </cell>
        </row>
        <row r="2141">
          <cell r="H2141" t="str">
            <v>NotSelf</v>
          </cell>
        </row>
        <row r="2142">
          <cell r="H2142" t="str">
            <v>NotSelf</v>
          </cell>
        </row>
        <row r="2143">
          <cell r="H2143" t="str">
            <v>NotSelf</v>
          </cell>
        </row>
        <row r="2144">
          <cell r="H2144" t="str">
            <v>NotSelf</v>
          </cell>
        </row>
        <row r="2145">
          <cell r="H2145" t="str">
            <v>NotSelf</v>
          </cell>
        </row>
        <row r="2146">
          <cell r="H2146" t="str">
            <v>NotSelf</v>
          </cell>
        </row>
        <row r="2147">
          <cell r="H2147" t="str">
            <v>NotSelf</v>
          </cell>
        </row>
        <row r="2148">
          <cell r="H2148" t="str">
            <v>NotSelf</v>
          </cell>
        </row>
        <row r="2149">
          <cell r="H2149" t="str">
            <v>NotSelf</v>
          </cell>
        </row>
        <row r="2150">
          <cell r="H2150" t="str">
            <v>NotSelf</v>
          </cell>
        </row>
        <row r="2151">
          <cell r="H2151" t="str">
            <v>NotSelf</v>
          </cell>
        </row>
        <row r="2152">
          <cell r="H2152" t="str">
            <v>NotSelf</v>
          </cell>
        </row>
        <row r="2153">
          <cell r="H2153" t="str">
            <v>NotSelf</v>
          </cell>
        </row>
        <row r="2154">
          <cell r="H2154" t="str">
            <v>NotSelf</v>
          </cell>
        </row>
        <row r="2155">
          <cell r="H2155" t="str">
            <v>NotSelf</v>
          </cell>
        </row>
        <row r="2156">
          <cell r="H2156" t="str">
            <v>NotSelf</v>
          </cell>
        </row>
        <row r="2157">
          <cell r="H2157" t="str">
            <v>NotSelf</v>
          </cell>
        </row>
        <row r="2158">
          <cell r="H2158" t="str">
            <v>NotSelf</v>
          </cell>
        </row>
        <row r="2159">
          <cell r="H2159" t="str">
            <v>NotSelf</v>
          </cell>
        </row>
        <row r="2160">
          <cell r="H2160" t="str">
            <v>NotSelf</v>
          </cell>
        </row>
        <row r="2161">
          <cell r="H2161" t="str">
            <v>NotSelf</v>
          </cell>
        </row>
        <row r="2162">
          <cell r="H2162" t="str">
            <v>NotSelf</v>
          </cell>
        </row>
        <row r="2163">
          <cell r="H2163" t="str">
            <v>NotSelf</v>
          </cell>
        </row>
        <row r="2164">
          <cell r="H2164" t="str">
            <v>NotSelf</v>
          </cell>
        </row>
        <row r="2165">
          <cell r="H2165" t="str">
            <v>NotSelf</v>
          </cell>
        </row>
        <row r="2166">
          <cell r="H2166" t="str">
            <v>NotSelf</v>
          </cell>
        </row>
        <row r="2167">
          <cell r="H2167" t="str">
            <v>NotSelf</v>
          </cell>
        </row>
        <row r="2168">
          <cell r="H2168" t="str">
            <v>NotSelf</v>
          </cell>
        </row>
        <row r="2169">
          <cell r="H2169" t="str">
            <v>NotSelf</v>
          </cell>
        </row>
        <row r="2170">
          <cell r="H2170" t="str">
            <v>NotSelf</v>
          </cell>
        </row>
        <row r="2171">
          <cell r="H2171" t="str">
            <v>NotSelf</v>
          </cell>
        </row>
        <row r="2172">
          <cell r="H2172" t="str">
            <v>NotSelf</v>
          </cell>
        </row>
        <row r="2173">
          <cell r="H2173" t="str">
            <v>NotSelf</v>
          </cell>
        </row>
        <row r="2174">
          <cell r="H2174" t="str">
            <v>NotSelf</v>
          </cell>
        </row>
        <row r="2175">
          <cell r="H2175" t="str">
            <v>NotSelf</v>
          </cell>
        </row>
        <row r="2176">
          <cell r="H2176" t="str">
            <v>NotSelf</v>
          </cell>
        </row>
        <row r="2177">
          <cell r="H2177" t="str">
            <v>NotSelf</v>
          </cell>
        </row>
        <row r="2178">
          <cell r="H2178" t="str">
            <v>NotSelf</v>
          </cell>
        </row>
        <row r="2179">
          <cell r="H2179" t="str">
            <v>NotSelf</v>
          </cell>
        </row>
        <row r="2180">
          <cell r="H2180" t="str">
            <v>NotSelf</v>
          </cell>
        </row>
        <row r="2181">
          <cell r="H2181" t="str">
            <v>NotSelf</v>
          </cell>
        </row>
        <row r="2182">
          <cell r="H2182" t="str">
            <v>NotSelf</v>
          </cell>
        </row>
        <row r="2183">
          <cell r="H2183" t="str">
            <v>NotSelf</v>
          </cell>
        </row>
        <row r="2184">
          <cell r="H2184" t="str">
            <v>NotSelf</v>
          </cell>
        </row>
        <row r="2185">
          <cell r="H2185" t="str">
            <v>NotSelf</v>
          </cell>
        </row>
        <row r="2186">
          <cell r="H2186" t="str">
            <v>NotSelf</v>
          </cell>
        </row>
        <row r="2187">
          <cell r="H2187" t="str">
            <v>NotSelf</v>
          </cell>
        </row>
        <row r="2188">
          <cell r="H2188" t="str">
            <v>NotSelf</v>
          </cell>
        </row>
        <row r="2189">
          <cell r="H2189" t="str">
            <v>NotSelf</v>
          </cell>
        </row>
        <row r="2190">
          <cell r="H2190" t="str">
            <v>NotSelf</v>
          </cell>
        </row>
        <row r="2191">
          <cell r="H2191" t="str">
            <v>NotSelf</v>
          </cell>
        </row>
        <row r="2192">
          <cell r="H2192" t="str">
            <v>NotSelf</v>
          </cell>
        </row>
        <row r="2193">
          <cell r="H2193" t="str">
            <v>NotSelf</v>
          </cell>
        </row>
        <row r="2194">
          <cell r="H2194" t="str">
            <v>NotSelf</v>
          </cell>
        </row>
        <row r="2195">
          <cell r="H2195" t="str">
            <v>NotSelf</v>
          </cell>
        </row>
        <row r="2196">
          <cell r="H2196" t="str">
            <v>NotSelf</v>
          </cell>
        </row>
        <row r="2197">
          <cell r="H2197" t="str">
            <v>NotSelf</v>
          </cell>
        </row>
        <row r="2198">
          <cell r="H2198" t="str">
            <v>NotSelf</v>
          </cell>
        </row>
        <row r="2199">
          <cell r="H2199" t="str">
            <v>NotSelf</v>
          </cell>
        </row>
        <row r="2200">
          <cell r="H2200" t="str">
            <v>NotSelf</v>
          </cell>
        </row>
        <row r="2201">
          <cell r="H2201" t="str">
            <v>NotSelf</v>
          </cell>
        </row>
        <row r="2202">
          <cell r="H2202" t="str">
            <v>NotSelf</v>
          </cell>
        </row>
        <row r="2203">
          <cell r="H2203" t="str">
            <v>NotSelf</v>
          </cell>
        </row>
        <row r="2204">
          <cell r="H2204" t="str">
            <v>NotSelf</v>
          </cell>
        </row>
        <row r="2205">
          <cell r="H2205" t="str">
            <v>NotSelf</v>
          </cell>
        </row>
        <row r="2206">
          <cell r="H2206" t="str">
            <v>NotSelf</v>
          </cell>
        </row>
        <row r="2207">
          <cell r="H2207" t="str">
            <v>NotSelf</v>
          </cell>
        </row>
        <row r="2208">
          <cell r="H2208" t="str">
            <v>NotSelf</v>
          </cell>
        </row>
        <row r="2209">
          <cell r="H2209" t="str">
            <v>NotSelf</v>
          </cell>
        </row>
        <row r="2210">
          <cell r="H2210" t="str">
            <v>NotSelf</v>
          </cell>
        </row>
        <row r="2211">
          <cell r="H2211" t="str">
            <v>NotSelf</v>
          </cell>
        </row>
        <row r="2212">
          <cell r="H2212" t="str">
            <v>NotSelf</v>
          </cell>
        </row>
        <row r="2213">
          <cell r="H2213" t="str">
            <v>NotSelf</v>
          </cell>
        </row>
        <row r="2214">
          <cell r="H2214" t="str">
            <v>NotSelf</v>
          </cell>
        </row>
        <row r="2215">
          <cell r="H2215" t="str">
            <v>NotSelf</v>
          </cell>
        </row>
        <row r="2216">
          <cell r="H2216" t="str">
            <v>NotSelf</v>
          </cell>
        </row>
        <row r="2217">
          <cell r="H2217" t="str">
            <v>NotSelf</v>
          </cell>
        </row>
        <row r="2218">
          <cell r="H2218" t="str">
            <v>NotSelf</v>
          </cell>
        </row>
        <row r="2219">
          <cell r="H2219" t="str">
            <v>NotSelf</v>
          </cell>
        </row>
        <row r="2220">
          <cell r="H2220" t="str">
            <v>NotSelf</v>
          </cell>
        </row>
        <row r="2221">
          <cell r="H2221" t="str">
            <v>NotSelf</v>
          </cell>
        </row>
        <row r="2222">
          <cell r="H2222" t="str">
            <v>NotSelf</v>
          </cell>
        </row>
        <row r="2223">
          <cell r="H2223" t="str">
            <v>NotSelf</v>
          </cell>
        </row>
        <row r="2224">
          <cell r="H2224" t="str">
            <v>NotSelf</v>
          </cell>
        </row>
        <row r="2225">
          <cell r="H2225" t="str">
            <v>NotSelf</v>
          </cell>
        </row>
        <row r="2226">
          <cell r="H2226" t="str">
            <v>NotSelf</v>
          </cell>
        </row>
        <row r="2227">
          <cell r="H2227" t="str">
            <v>NotSelf</v>
          </cell>
        </row>
        <row r="2228">
          <cell r="H2228" t="str">
            <v>NotSelf</v>
          </cell>
        </row>
        <row r="2229">
          <cell r="H2229" t="str">
            <v>NotSelf</v>
          </cell>
        </row>
        <row r="2230">
          <cell r="H2230" t="str">
            <v>NotSelf</v>
          </cell>
        </row>
        <row r="2231">
          <cell r="H2231" t="str">
            <v>NotSelf</v>
          </cell>
        </row>
        <row r="2232">
          <cell r="H2232" t="str">
            <v>NotSelf</v>
          </cell>
        </row>
        <row r="2233">
          <cell r="H2233" t="str">
            <v>NotSelf</v>
          </cell>
        </row>
        <row r="2234">
          <cell r="H2234" t="str">
            <v>NotSelf</v>
          </cell>
        </row>
        <row r="2235">
          <cell r="H2235" t="str">
            <v>NotSelf</v>
          </cell>
        </row>
        <row r="2236">
          <cell r="H2236" t="str">
            <v>NotSelf</v>
          </cell>
        </row>
        <row r="2237">
          <cell r="H2237" t="str">
            <v>NotSelf</v>
          </cell>
        </row>
        <row r="2238">
          <cell r="H2238" t="str">
            <v>NotSelf</v>
          </cell>
        </row>
        <row r="2239">
          <cell r="H2239" t="str">
            <v>NotSelf</v>
          </cell>
        </row>
        <row r="2240">
          <cell r="H2240" t="str">
            <v>NotSelf</v>
          </cell>
        </row>
        <row r="2241">
          <cell r="H2241" t="str">
            <v>NotSelf</v>
          </cell>
        </row>
        <row r="2242">
          <cell r="H2242" t="str">
            <v>NotSelf</v>
          </cell>
        </row>
        <row r="2243">
          <cell r="H2243" t="str">
            <v>NotSelf</v>
          </cell>
        </row>
        <row r="2244">
          <cell r="H2244" t="str">
            <v>NotSelf</v>
          </cell>
        </row>
        <row r="2245">
          <cell r="H2245" t="str">
            <v>NotSelf</v>
          </cell>
        </row>
        <row r="2246">
          <cell r="H2246" t="str">
            <v>NotSelf</v>
          </cell>
        </row>
        <row r="2247">
          <cell r="H2247" t="str">
            <v>NotSelf</v>
          </cell>
        </row>
        <row r="2248">
          <cell r="H2248" t="str">
            <v>NotSelf</v>
          </cell>
        </row>
        <row r="2249">
          <cell r="H2249" t="str">
            <v>NotSelf</v>
          </cell>
        </row>
        <row r="2250">
          <cell r="H2250" t="str">
            <v>NotSelf</v>
          </cell>
        </row>
        <row r="2251">
          <cell r="H2251" t="str">
            <v>NotSelf</v>
          </cell>
        </row>
        <row r="2252">
          <cell r="H2252" t="str">
            <v>NotSelf</v>
          </cell>
        </row>
        <row r="2253">
          <cell r="H2253" t="str">
            <v>NotSelf</v>
          </cell>
        </row>
        <row r="2254">
          <cell r="H2254" t="str">
            <v>NotSelf</v>
          </cell>
        </row>
        <row r="2255">
          <cell r="H2255" t="str">
            <v>NotSelf</v>
          </cell>
        </row>
        <row r="2256">
          <cell r="H2256" t="str">
            <v>NotSelf</v>
          </cell>
        </row>
        <row r="2257">
          <cell r="H2257" t="str">
            <v>NotSelf</v>
          </cell>
        </row>
        <row r="2258">
          <cell r="H2258" t="str">
            <v>NotSelf</v>
          </cell>
        </row>
        <row r="2259">
          <cell r="H2259" t="str">
            <v>NotSelf</v>
          </cell>
        </row>
        <row r="2260">
          <cell r="H2260" t="str">
            <v>NotSelf</v>
          </cell>
        </row>
        <row r="2261">
          <cell r="H2261" t="str">
            <v>NotSelf</v>
          </cell>
        </row>
        <row r="2262">
          <cell r="H2262" t="str">
            <v>NotSelf</v>
          </cell>
        </row>
        <row r="2263">
          <cell r="H2263" t="str">
            <v>NotSelf</v>
          </cell>
        </row>
        <row r="2264">
          <cell r="H2264" t="str">
            <v>NotSelf</v>
          </cell>
        </row>
        <row r="2265">
          <cell r="H2265" t="str">
            <v>NotSelf</v>
          </cell>
        </row>
        <row r="2266">
          <cell r="H2266" t="str">
            <v>NotSelf</v>
          </cell>
        </row>
        <row r="2267">
          <cell r="H2267" t="str">
            <v>NotSelf</v>
          </cell>
        </row>
        <row r="2268">
          <cell r="H2268" t="str">
            <v>NotSelf</v>
          </cell>
        </row>
        <row r="2269">
          <cell r="H2269" t="str">
            <v>NotSelf</v>
          </cell>
        </row>
        <row r="2270">
          <cell r="H2270" t="str">
            <v>NotSelf</v>
          </cell>
        </row>
        <row r="2271">
          <cell r="H2271" t="str">
            <v>NotSelf</v>
          </cell>
        </row>
        <row r="2272">
          <cell r="H2272" t="str">
            <v>NotSelf</v>
          </cell>
        </row>
        <row r="2273">
          <cell r="H2273" t="str">
            <v>NotSelf</v>
          </cell>
        </row>
        <row r="2274">
          <cell r="H2274" t="str">
            <v>NotSelf</v>
          </cell>
        </row>
        <row r="2275">
          <cell r="H2275" t="str">
            <v>NotSelf</v>
          </cell>
        </row>
        <row r="2276">
          <cell r="H2276" t="str">
            <v>NotSelf</v>
          </cell>
        </row>
        <row r="2277">
          <cell r="H2277" t="str">
            <v>NotSelf</v>
          </cell>
        </row>
        <row r="2278">
          <cell r="H2278" t="str">
            <v>NotSelf</v>
          </cell>
        </row>
        <row r="2279">
          <cell r="H2279" t="str">
            <v>NotSelf</v>
          </cell>
        </row>
        <row r="2280">
          <cell r="H2280" t="str">
            <v>NotSelf</v>
          </cell>
        </row>
        <row r="2281">
          <cell r="H2281" t="str">
            <v>NotSelf</v>
          </cell>
        </row>
        <row r="2282">
          <cell r="H2282" t="str">
            <v>NotSelf</v>
          </cell>
        </row>
        <row r="2283">
          <cell r="H2283" t="str">
            <v>NotSelf</v>
          </cell>
        </row>
        <row r="2284">
          <cell r="H2284" t="str">
            <v>NotSelf</v>
          </cell>
        </row>
        <row r="2285">
          <cell r="H2285" t="str">
            <v>NotSelf</v>
          </cell>
        </row>
        <row r="2286">
          <cell r="H2286" t="str">
            <v>NotSelf</v>
          </cell>
        </row>
        <row r="2287">
          <cell r="H2287" t="str">
            <v>NotSelf</v>
          </cell>
        </row>
        <row r="2288">
          <cell r="H2288" t="str">
            <v>NotSelf</v>
          </cell>
        </row>
        <row r="2289">
          <cell r="H2289" t="str">
            <v>NotSelf</v>
          </cell>
        </row>
        <row r="2290">
          <cell r="H2290" t="str">
            <v>NotSelf</v>
          </cell>
        </row>
        <row r="2291">
          <cell r="H2291" t="str">
            <v>NotSelf</v>
          </cell>
        </row>
        <row r="2292">
          <cell r="H2292" t="str">
            <v>NotSelf</v>
          </cell>
        </row>
        <row r="2293">
          <cell r="H2293" t="str">
            <v>NotSelf</v>
          </cell>
        </row>
        <row r="2294">
          <cell r="H2294" t="str">
            <v>NotSelf</v>
          </cell>
        </row>
        <row r="2295">
          <cell r="H2295" t="str">
            <v>NotSelf</v>
          </cell>
        </row>
        <row r="2296">
          <cell r="H2296" t="str">
            <v>NotSelf</v>
          </cell>
        </row>
        <row r="2297">
          <cell r="H2297" t="str">
            <v>NotSelf</v>
          </cell>
        </row>
        <row r="2298">
          <cell r="H2298" t="str">
            <v>NotSelf</v>
          </cell>
        </row>
        <row r="2299">
          <cell r="H2299" t="str">
            <v>NotSelf</v>
          </cell>
        </row>
        <row r="2300">
          <cell r="H2300" t="str">
            <v>NotSelf</v>
          </cell>
        </row>
        <row r="2301">
          <cell r="H2301" t="str">
            <v>NotSelf</v>
          </cell>
        </row>
        <row r="2302">
          <cell r="H2302" t="str">
            <v>NotSelf</v>
          </cell>
        </row>
        <row r="2303">
          <cell r="H2303" t="str">
            <v>NotSelf</v>
          </cell>
        </row>
        <row r="2304">
          <cell r="H2304" t="str">
            <v>NotSelf</v>
          </cell>
        </row>
        <row r="2305">
          <cell r="H2305" t="str">
            <v>NotSelf</v>
          </cell>
        </row>
        <row r="2306">
          <cell r="H2306" t="str">
            <v>NotSelf</v>
          </cell>
        </row>
        <row r="2307">
          <cell r="H2307" t="str">
            <v>NotSelf</v>
          </cell>
        </row>
        <row r="2308">
          <cell r="H2308" t="str">
            <v>NotSelf</v>
          </cell>
        </row>
        <row r="2309">
          <cell r="H2309" t="str">
            <v>NotSelf</v>
          </cell>
        </row>
        <row r="2310">
          <cell r="H2310" t="str">
            <v>NotSelf</v>
          </cell>
        </row>
        <row r="2311">
          <cell r="H2311" t="str">
            <v>NotSelf</v>
          </cell>
        </row>
        <row r="2312">
          <cell r="H2312" t="str">
            <v>NotSelf</v>
          </cell>
        </row>
        <row r="2313">
          <cell r="H2313" t="str">
            <v>NotSelf</v>
          </cell>
        </row>
        <row r="2314">
          <cell r="H2314" t="str">
            <v>NotSelf</v>
          </cell>
        </row>
        <row r="2315">
          <cell r="H2315" t="str">
            <v>NotSelf</v>
          </cell>
        </row>
        <row r="2316">
          <cell r="H2316" t="str">
            <v>NotSelf</v>
          </cell>
        </row>
        <row r="2317">
          <cell r="H2317" t="str">
            <v>NotSelf</v>
          </cell>
        </row>
        <row r="2318">
          <cell r="H2318" t="str">
            <v>NotSelf</v>
          </cell>
        </row>
        <row r="2319">
          <cell r="H2319" t="str">
            <v>NotSelf</v>
          </cell>
        </row>
        <row r="2320">
          <cell r="H2320" t="str">
            <v>NotSelf</v>
          </cell>
        </row>
        <row r="2321">
          <cell r="H2321" t="str">
            <v>NotSelf</v>
          </cell>
        </row>
        <row r="2322">
          <cell r="H2322" t="str">
            <v>NotSelf</v>
          </cell>
        </row>
        <row r="2323">
          <cell r="H2323" t="str">
            <v>NotSelf</v>
          </cell>
        </row>
        <row r="2324">
          <cell r="H2324" t="str">
            <v>NotSelf</v>
          </cell>
        </row>
        <row r="2325">
          <cell r="H2325" t="str">
            <v>NotSelf</v>
          </cell>
        </row>
        <row r="2326">
          <cell r="H2326" t="str">
            <v>NotSelf</v>
          </cell>
        </row>
        <row r="2327">
          <cell r="H2327" t="str">
            <v>NotSelf</v>
          </cell>
        </row>
        <row r="2328">
          <cell r="H2328" t="str">
            <v>NotSelf</v>
          </cell>
        </row>
        <row r="2329">
          <cell r="H2329" t="str">
            <v>NotSelf</v>
          </cell>
        </row>
        <row r="2330">
          <cell r="H2330" t="str">
            <v>NotSelf</v>
          </cell>
        </row>
        <row r="2331">
          <cell r="H2331" t="str">
            <v>NotSelf</v>
          </cell>
        </row>
        <row r="2332">
          <cell r="H2332" t="str">
            <v>NotSelf</v>
          </cell>
        </row>
        <row r="2333">
          <cell r="H2333" t="str">
            <v>NotSelf</v>
          </cell>
        </row>
        <row r="2334">
          <cell r="H2334" t="str">
            <v>NotSelf</v>
          </cell>
        </row>
        <row r="2335">
          <cell r="H2335" t="str">
            <v>NotSelf</v>
          </cell>
        </row>
        <row r="2336">
          <cell r="H2336" t="str">
            <v>NotSelf</v>
          </cell>
        </row>
        <row r="2337">
          <cell r="H2337" t="str">
            <v>NotSelf</v>
          </cell>
        </row>
        <row r="2338">
          <cell r="H2338" t="str">
            <v>NotSelf</v>
          </cell>
        </row>
        <row r="2339">
          <cell r="H2339" t="str">
            <v>NotSelf</v>
          </cell>
        </row>
        <row r="2340">
          <cell r="H2340" t="str">
            <v>NotSelf</v>
          </cell>
        </row>
        <row r="2341">
          <cell r="H2341" t="str">
            <v>NotSelf</v>
          </cell>
        </row>
        <row r="2342">
          <cell r="H2342" t="str">
            <v>NotSelf</v>
          </cell>
        </row>
        <row r="2343">
          <cell r="H2343" t="str">
            <v>NotSelf</v>
          </cell>
        </row>
        <row r="2344">
          <cell r="H2344" t="str">
            <v>NotSelf</v>
          </cell>
        </row>
        <row r="2345">
          <cell r="H2345" t="str">
            <v>NotSelf</v>
          </cell>
        </row>
        <row r="2346">
          <cell r="H2346" t="str">
            <v>NotSelf</v>
          </cell>
        </row>
        <row r="2347">
          <cell r="H2347" t="str">
            <v>NotSelf</v>
          </cell>
        </row>
        <row r="2348">
          <cell r="H2348" t="str">
            <v>NotSelf</v>
          </cell>
        </row>
        <row r="2349">
          <cell r="H2349" t="str">
            <v>NotSelf</v>
          </cell>
        </row>
        <row r="2350">
          <cell r="H2350" t="str">
            <v>NotSelf</v>
          </cell>
        </row>
        <row r="2351">
          <cell r="H2351" t="str">
            <v>NotSelf</v>
          </cell>
        </row>
        <row r="2352">
          <cell r="H2352" t="str">
            <v>NotSelf</v>
          </cell>
        </row>
        <row r="2353">
          <cell r="H2353" t="str">
            <v>NotSelf</v>
          </cell>
        </row>
        <row r="2354">
          <cell r="H2354" t="str">
            <v>NotSelf</v>
          </cell>
        </row>
        <row r="2355">
          <cell r="H2355" t="str">
            <v>NotSelf</v>
          </cell>
        </row>
        <row r="2356">
          <cell r="H2356" t="str">
            <v>NotSelf</v>
          </cell>
        </row>
        <row r="2357">
          <cell r="H2357" t="str">
            <v>NotSelf</v>
          </cell>
        </row>
        <row r="2358">
          <cell r="H2358" t="str">
            <v>NotSelf</v>
          </cell>
        </row>
        <row r="2359">
          <cell r="H2359" t="str">
            <v>NotSelf</v>
          </cell>
        </row>
        <row r="2360">
          <cell r="H2360" t="str">
            <v>NotSelf</v>
          </cell>
        </row>
        <row r="2361">
          <cell r="H2361" t="str">
            <v>NotSelf</v>
          </cell>
        </row>
        <row r="2362">
          <cell r="H2362" t="str">
            <v>NotSelf</v>
          </cell>
        </row>
        <row r="2363">
          <cell r="H2363" t="str">
            <v>NotSelf</v>
          </cell>
        </row>
        <row r="2364">
          <cell r="H2364" t="str">
            <v>NotSelf</v>
          </cell>
        </row>
        <row r="2365">
          <cell r="H2365" t="str">
            <v>NotSelf</v>
          </cell>
        </row>
        <row r="2366">
          <cell r="H2366" t="str">
            <v>NotSelf</v>
          </cell>
        </row>
        <row r="2367">
          <cell r="H2367" t="str">
            <v>NotSelf</v>
          </cell>
        </row>
        <row r="2368">
          <cell r="H2368" t="str">
            <v>NotSelf</v>
          </cell>
        </row>
        <row r="2369">
          <cell r="H2369" t="str">
            <v>NotSelf</v>
          </cell>
        </row>
        <row r="2370">
          <cell r="H2370" t="str">
            <v>NotSelf</v>
          </cell>
        </row>
        <row r="2371">
          <cell r="H2371" t="str">
            <v>NotSelf</v>
          </cell>
        </row>
        <row r="2372">
          <cell r="H2372" t="str">
            <v>NotSelf</v>
          </cell>
        </row>
        <row r="2373">
          <cell r="H2373" t="str">
            <v>NotSelf</v>
          </cell>
        </row>
        <row r="2374">
          <cell r="H2374" t="str">
            <v>NotSelf</v>
          </cell>
        </row>
        <row r="2375">
          <cell r="H2375" t="str">
            <v>NotSelf</v>
          </cell>
        </row>
        <row r="2376">
          <cell r="H2376" t="str">
            <v>NotSelf</v>
          </cell>
        </row>
        <row r="2377">
          <cell r="H2377" t="str">
            <v>NotSelf</v>
          </cell>
        </row>
        <row r="2378">
          <cell r="H2378" t="str">
            <v>NotSelf</v>
          </cell>
        </row>
        <row r="2379">
          <cell r="H2379" t="str">
            <v>NotSelf</v>
          </cell>
        </row>
        <row r="2380">
          <cell r="H2380" t="str">
            <v>NotSelf</v>
          </cell>
        </row>
        <row r="2381">
          <cell r="H2381" t="str">
            <v>NotSelf</v>
          </cell>
        </row>
        <row r="2382">
          <cell r="H2382" t="str">
            <v>NotSelf</v>
          </cell>
        </row>
        <row r="2383">
          <cell r="H2383" t="str">
            <v>NotSelf</v>
          </cell>
        </row>
        <row r="2384">
          <cell r="H2384" t="str">
            <v>NotSelf</v>
          </cell>
        </row>
        <row r="2385">
          <cell r="H2385" t="str">
            <v>NotSelf</v>
          </cell>
        </row>
        <row r="2386">
          <cell r="H2386" t="str">
            <v>NotSelf</v>
          </cell>
        </row>
        <row r="2387">
          <cell r="H2387" t="str">
            <v>NotSelf</v>
          </cell>
        </row>
        <row r="2388">
          <cell r="H2388" t="str">
            <v>NotSelf</v>
          </cell>
        </row>
        <row r="2389">
          <cell r="H2389" t="str">
            <v>NotSelf</v>
          </cell>
        </row>
        <row r="2390">
          <cell r="H2390" t="str">
            <v>NotSelf</v>
          </cell>
        </row>
        <row r="2391">
          <cell r="H2391" t="str">
            <v>NotSelf</v>
          </cell>
        </row>
        <row r="2392">
          <cell r="H2392" t="str">
            <v>NotSelf</v>
          </cell>
        </row>
        <row r="2393">
          <cell r="H2393" t="str">
            <v>NotSelf</v>
          </cell>
        </row>
        <row r="2394">
          <cell r="H2394" t="str">
            <v>NotSelf</v>
          </cell>
        </row>
        <row r="2395">
          <cell r="H2395" t="str">
            <v>NotSelf</v>
          </cell>
        </row>
        <row r="2396">
          <cell r="H2396" t="str">
            <v>NotSelf</v>
          </cell>
        </row>
        <row r="2397">
          <cell r="H2397" t="str">
            <v>NotSelf</v>
          </cell>
        </row>
        <row r="2398">
          <cell r="H2398" t="str">
            <v>NotSelf</v>
          </cell>
        </row>
        <row r="2399">
          <cell r="H2399" t="str">
            <v>NotSelf</v>
          </cell>
        </row>
        <row r="2400">
          <cell r="H2400" t="str">
            <v>NotSelf</v>
          </cell>
        </row>
        <row r="2401">
          <cell r="H2401" t="str">
            <v>NotSelf</v>
          </cell>
        </row>
        <row r="2402">
          <cell r="H2402" t="str">
            <v>NotSelf</v>
          </cell>
        </row>
        <row r="2403">
          <cell r="H2403" t="str">
            <v>NotSelf</v>
          </cell>
        </row>
        <row r="2404">
          <cell r="H2404" t="str">
            <v>NotSelf</v>
          </cell>
        </row>
        <row r="2405">
          <cell r="H2405" t="str">
            <v>NotSelf</v>
          </cell>
        </row>
        <row r="2406">
          <cell r="H2406" t="str">
            <v>NotSelf</v>
          </cell>
        </row>
        <row r="2407">
          <cell r="H2407" t="str">
            <v>NotSelf</v>
          </cell>
        </row>
        <row r="2408">
          <cell r="H2408" t="str">
            <v>NotSelf</v>
          </cell>
        </row>
        <row r="2409">
          <cell r="H2409" t="str">
            <v>NotSelf</v>
          </cell>
        </row>
        <row r="2410">
          <cell r="H2410" t="str">
            <v>NotSelf</v>
          </cell>
        </row>
        <row r="2411">
          <cell r="H2411" t="str">
            <v>NotSelf</v>
          </cell>
        </row>
        <row r="2412">
          <cell r="H2412" t="str">
            <v>NotSelf</v>
          </cell>
        </row>
        <row r="2413">
          <cell r="H2413" t="str">
            <v>NotSelf</v>
          </cell>
        </row>
        <row r="2414">
          <cell r="H2414" t="str">
            <v>NotSelf</v>
          </cell>
        </row>
        <row r="2415">
          <cell r="H2415" t="str">
            <v>NotSelf</v>
          </cell>
        </row>
        <row r="2416">
          <cell r="H2416" t="str">
            <v>NotSelf</v>
          </cell>
        </row>
        <row r="2417">
          <cell r="H2417" t="str">
            <v>NotSelf</v>
          </cell>
        </row>
        <row r="2418">
          <cell r="H2418" t="str">
            <v>NotSelf</v>
          </cell>
        </row>
        <row r="2419">
          <cell r="H2419" t="str">
            <v>NotSelf</v>
          </cell>
        </row>
        <row r="2420">
          <cell r="H2420" t="str">
            <v>NotSelf</v>
          </cell>
        </row>
        <row r="2421">
          <cell r="H2421" t="str">
            <v>NotSelf</v>
          </cell>
        </row>
        <row r="2422">
          <cell r="H2422" t="str">
            <v>NotSelf</v>
          </cell>
        </row>
        <row r="2423">
          <cell r="H2423" t="str">
            <v>NotSelf</v>
          </cell>
        </row>
        <row r="2424">
          <cell r="H2424" t="str">
            <v>NotSelf</v>
          </cell>
        </row>
        <row r="2425">
          <cell r="H2425" t="str">
            <v>NotSelf</v>
          </cell>
        </row>
        <row r="2426">
          <cell r="H2426" t="str">
            <v>NotSelf</v>
          </cell>
        </row>
        <row r="2427">
          <cell r="H2427" t="str">
            <v>NotSelf</v>
          </cell>
        </row>
        <row r="2428">
          <cell r="H2428" t="str">
            <v>NotSelf</v>
          </cell>
        </row>
        <row r="2429">
          <cell r="H2429" t="str">
            <v>NotSelf</v>
          </cell>
        </row>
        <row r="2430">
          <cell r="H2430" t="str">
            <v>NotSelf</v>
          </cell>
        </row>
        <row r="2431">
          <cell r="H2431" t="str">
            <v>NotSelf</v>
          </cell>
        </row>
        <row r="2432">
          <cell r="H2432" t="str">
            <v>NotSelf</v>
          </cell>
        </row>
        <row r="2433">
          <cell r="H2433" t="str">
            <v>NotSelf</v>
          </cell>
        </row>
        <row r="2434">
          <cell r="H2434" t="str">
            <v>NotSelf</v>
          </cell>
        </row>
        <row r="2435">
          <cell r="H2435" t="str">
            <v>NotSelf</v>
          </cell>
        </row>
        <row r="2436">
          <cell r="H2436" t="str">
            <v>NotSelf</v>
          </cell>
        </row>
        <row r="2437">
          <cell r="H2437" t="str">
            <v>NotSelf</v>
          </cell>
        </row>
        <row r="2438">
          <cell r="H2438" t="str">
            <v>NotSelf</v>
          </cell>
        </row>
        <row r="2439">
          <cell r="H2439" t="str">
            <v>NotSelf</v>
          </cell>
        </row>
        <row r="2440">
          <cell r="H2440" t="str">
            <v>NotSelf</v>
          </cell>
        </row>
        <row r="2441">
          <cell r="H2441" t="str">
            <v>NotSelf</v>
          </cell>
        </row>
        <row r="2442">
          <cell r="H2442" t="str">
            <v>NotSelf</v>
          </cell>
        </row>
        <row r="2443">
          <cell r="H2443" t="str">
            <v>NotSelf</v>
          </cell>
        </row>
        <row r="2444">
          <cell r="H2444" t="str">
            <v>NotSelf</v>
          </cell>
        </row>
        <row r="2445">
          <cell r="H2445" t="str">
            <v>NotSelf</v>
          </cell>
        </row>
        <row r="2446">
          <cell r="H2446" t="str">
            <v>NotSelf</v>
          </cell>
        </row>
        <row r="2447">
          <cell r="H2447" t="str">
            <v>NotSelf</v>
          </cell>
        </row>
        <row r="2448">
          <cell r="H2448" t="str">
            <v>NotSelf</v>
          </cell>
        </row>
        <row r="2449">
          <cell r="H2449" t="str">
            <v>NotSelf</v>
          </cell>
        </row>
        <row r="2450">
          <cell r="H2450" t="str">
            <v>NotSelf</v>
          </cell>
        </row>
        <row r="2451">
          <cell r="H2451" t="str">
            <v>NotSelf</v>
          </cell>
        </row>
        <row r="2452">
          <cell r="H2452" t="str">
            <v>NotSelf</v>
          </cell>
        </row>
        <row r="2453">
          <cell r="H2453" t="str">
            <v>NotSelf</v>
          </cell>
        </row>
        <row r="2454">
          <cell r="H2454" t="str">
            <v>NotSelf</v>
          </cell>
        </row>
        <row r="2455">
          <cell r="H2455" t="str">
            <v>NotSelf</v>
          </cell>
        </row>
        <row r="2456">
          <cell r="H2456" t="str">
            <v>NotSelf</v>
          </cell>
        </row>
        <row r="2457">
          <cell r="H2457" t="str">
            <v>NotSelf</v>
          </cell>
        </row>
        <row r="2458">
          <cell r="H2458" t="str">
            <v>NotSelf</v>
          </cell>
        </row>
        <row r="2459">
          <cell r="H2459" t="str">
            <v>NotSelf</v>
          </cell>
        </row>
        <row r="2460">
          <cell r="H2460" t="str">
            <v>NotSelf</v>
          </cell>
        </row>
        <row r="2461">
          <cell r="H2461" t="str">
            <v>NotSelf</v>
          </cell>
        </row>
        <row r="2462">
          <cell r="H2462" t="str">
            <v>NotSelf</v>
          </cell>
        </row>
        <row r="2463">
          <cell r="H2463" t="str">
            <v>NotSelf</v>
          </cell>
        </row>
        <row r="2464">
          <cell r="H2464" t="str">
            <v>NotSelf</v>
          </cell>
        </row>
        <row r="2465">
          <cell r="H2465" t="str">
            <v>NotSelf</v>
          </cell>
        </row>
        <row r="2466">
          <cell r="H2466" t="str">
            <v>NotSelf</v>
          </cell>
        </row>
        <row r="2467">
          <cell r="H2467" t="str">
            <v>NotSelf</v>
          </cell>
        </row>
        <row r="2468">
          <cell r="H2468" t="str">
            <v>NotSelf</v>
          </cell>
        </row>
        <row r="2469">
          <cell r="H2469" t="str">
            <v>NotSelf</v>
          </cell>
        </row>
        <row r="2470">
          <cell r="H2470" t="str">
            <v>NotSelf</v>
          </cell>
        </row>
        <row r="2471">
          <cell r="H2471" t="str">
            <v>NotSelf</v>
          </cell>
        </row>
        <row r="2472">
          <cell r="H2472" t="str">
            <v>NotSelf</v>
          </cell>
        </row>
        <row r="2473">
          <cell r="H2473" t="str">
            <v>NotSelf</v>
          </cell>
        </row>
        <row r="2474">
          <cell r="H2474" t="str">
            <v>NotSelf</v>
          </cell>
        </row>
        <row r="2475">
          <cell r="H2475" t="str">
            <v>NotSelf</v>
          </cell>
        </row>
        <row r="2476">
          <cell r="H2476" t="str">
            <v>NotSelf</v>
          </cell>
        </row>
        <row r="2477">
          <cell r="H2477" t="str">
            <v>NotSelf</v>
          </cell>
        </row>
        <row r="2478">
          <cell r="H2478" t="str">
            <v>NotSelf</v>
          </cell>
        </row>
        <row r="2479">
          <cell r="H2479" t="str">
            <v>NotSelf</v>
          </cell>
        </row>
        <row r="2480">
          <cell r="H2480" t="str">
            <v>NotSelf</v>
          </cell>
        </row>
        <row r="2481">
          <cell r="H2481" t="str">
            <v>NotSelf</v>
          </cell>
        </row>
        <row r="2482">
          <cell r="H2482" t="str">
            <v>NotSelf</v>
          </cell>
        </row>
        <row r="2483">
          <cell r="H2483" t="str">
            <v>NotSelf</v>
          </cell>
        </row>
        <row r="2484">
          <cell r="H2484" t="str">
            <v>NotSelf</v>
          </cell>
        </row>
        <row r="2485">
          <cell r="H2485" t="str">
            <v>NotSelf</v>
          </cell>
        </row>
        <row r="2486">
          <cell r="H2486" t="str">
            <v>NotSelf</v>
          </cell>
        </row>
        <row r="2487">
          <cell r="H2487" t="str">
            <v>NotSelf</v>
          </cell>
        </row>
        <row r="2488">
          <cell r="H2488" t="str">
            <v>NotSelf</v>
          </cell>
        </row>
        <row r="2489">
          <cell r="H2489" t="str">
            <v>NotSelf</v>
          </cell>
        </row>
        <row r="2490">
          <cell r="H2490" t="str">
            <v>NotSelf</v>
          </cell>
        </row>
        <row r="2491">
          <cell r="H2491" t="str">
            <v>NotSelf</v>
          </cell>
        </row>
        <row r="2492">
          <cell r="H2492" t="str">
            <v>NotSelf</v>
          </cell>
        </row>
        <row r="2493">
          <cell r="H2493" t="str">
            <v>NotSelf</v>
          </cell>
        </row>
        <row r="2494">
          <cell r="H2494" t="str">
            <v>NotSelf</v>
          </cell>
        </row>
        <row r="2495">
          <cell r="H2495" t="str">
            <v>NotSelf</v>
          </cell>
        </row>
        <row r="2496">
          <cell r="H2496" t="str">
            <v>NotSelf</v>
          </cell>
        </row>
        <row r="2497">
          <cell r="H2497" t="str">
            <v>NotSelf</v>
          </cell>
        </row>
        <row r="2498">
          <cell r="H2498" t="str">
            <v>NotSelf</v>
          </cell>
        </row>
        <row r="2499">
          <cell r="H2499" t="str">
            <v>NotSelf</v>
          </cell>
        </row>
        <row r="2500">
          <cell r="H2500" t="str">
            <v>NotSelf</v>
          </cell>
        </row>
        <row r="2501">
          <cell r="H2501" t="str">
            <v>NotSelf</v>
          </cell>
        </row>
        <row r="2502">
          <cell r="H2502" t="str">
            <v>NotSelf</v>
          </cell>
        </row>
        <row r="2503">
          <cell r="H2503" t="str">
            <v>NotSelf</v>
          </cell>
        </row>
        <row r="2504">
          <cell r="H2504" t="str">
            <v>NotSelf</v>
          </cell>
        </row>
        <row r="2505">
          <cell r="H2505" t="str">
            <v>NotSelf</v>
          </cell>
        </row>
        <row r="2506">
          <cell r="H2506" t="str">
            <v>NotSelf</v>
          </cell>
        </row>
        <row r="2507">
          <cell r="H2507" t="str">
            <v>NotSelf</v>
          </cell>
        </row>
        <row r="2508">
          <cell r="H2508" t="str">
            <v>NotSelf</v>
          </cell>
        </row>
        <row r="2509">
          <cell r="H2509" t="str">
            <v>NotSelf</v>
          </cell>
        </row>
        <row r="2510">
          <cell r="H2510" t="str">
            <v>NotSelf</v>
          </cell>
        </row>
        <row r="2511">
          <cell r="H2511" t="str">
            <v>NotSelf</v>
          </cell>
        </row>
        <row r="2512">
          <cell r="H2512" t="str">
            <v>NotSelf</v>
          </cell>
        </row>
        <row r="2513">
          <cell r="H2513" t="str">
            <v>NotSelf</v>
          </cell>
        </row>
        <row r="2514">
          <cell r="H2514" t="str">
            <v>NotSelf</v>
          </cell>
        </row>
        <row r="2515">
          <cell r="H2515" t="str">
            <v>NotSelf</v>
          </cell>
        </row>
        <row r="2516">
          <cell r="H2516" t="str">
            <v>NotSelf</v>
          </cell>
        </row>
        <row r="2517">
          <cell r="H2517" t="str">
            <v>NotSelf</v>
          </cell>
        </row>
        <row r="2518">
          <cell r="H2518" t="str">
            <v>NotSelf</v>
          </cell>
        </row>
        <row r="2519">
          <cell r="H2519" t="str">
            <v>NotSelf</v>
          </cell>
        </row>
        <row r="2520">
          <cell r="H2520" t="str">
            <v>NotSelf</v>
          </cell>
        </row>
        <row r="2521">
          <cell r="H2521" t="str">
            <v>NotSelf</v>
          </cell>
        </row>
        <row r="2522">
          <cell r="H2522" t="str">
            <v>NotSelf</v>
          </cell>
        </row>
        <row r="2523">
          <cell r="H2523" t="str">
            <v>NotSelf</v>
          </cell>
        </row>
        <row r="2524">
          <cell r="H2524" t="str">
            <v>NotSelf</v>
          </cell>
        </row>
        <row r="2525">
          <cell r="H2525" t="str">
            <v>NotSelf</v>
          </cell>
        </row>
        <row r="2526">
          <cell r="H2526" t="str">
            <v>NotSelf</v>
          </cell>
        </row>
        <row r="2527">
          <cell r="H2527" t="str">
            <v>NotSelf</v>
          </cell>
        </row>
        <row r="2528">
          <cell r="H2528" t="str">
            <v>NotSelf</v>
          </cell>
        </row>
        <row r="2529">
          <cell r="H2529" t="str">
            <v>NotSelf</v>
          </cell>
        </row>
        <row r="2530">
          <cell r="H2530" t="str">
            <v>NotSelf</v>
          </cell>
        </row>
        <row r="2531">
          <cell r="H2531" t="str">
            <v>NotSelf</v>
          </cell>
        </row>
        <row r="2532">
          <cell r="H2532" t="str">
            <v>NotSelf</v>
          </cell>
        </row>
        <row r="2533">
          <cell r="H2533" t="str">
            <v>NotSelf</v>
          </cell>
        </row>
        <row r="2534">
          <cell r="H2534" t="str">
            <v>NotSelf</v>
          </cell>
        </row>
        <row r="2535">
          <cell r="H2535" t="str">
            <v>NotSelf</v>
          </cell>
        </row>
        <row r="2536">
          <cell r="H2536" t="str">
            <v>NotSelf</v>
          </cell>
        </row>
        <row r="2537">
          <cell r="H2537" t="str">
            <v>NotSelf</v>
          </cell>
        </row>
        <row r="2538">
          <cell r="H2538" t="str">
            <v>NotSelf</v>
          </cell>
        </row>
        <row r="2539">
          <cell r="H2539" t="str">
            <v>NotSelf</v>
          </cell>
        </row>
        <row r="2540">
          <cell r="H2540" t="str">
            <v>NotSelf</v>
          </cell>
        </row>
        <row r="2541">
          <cell r="H2541" t="str">
            <v>NotSelf</v>
          </cell>
        </row>
        <row r="2542">
          <cell r="H2542" t="str">
            <v>NotSelf</v>
          </cell>
        </row>
        <row r="2543">
          <cell r="H2543" t="str">
            <v>NotSelf</v>
          </cell>
        </row>
        <row r="2544">
          <cell r="H2544" t="str">
            <v>NotSelf</v>
          </cell>
        </row>
        <row r="2545">
          <cell r="H2545" t="str">
            <v>NotSelf</v>
          </cell>
        </row>
        <row r="2546">
          <cell r="H2546" t="str">
            <v>NotSelf</v>
          </cell>
        </row>
        <row r="2547">
          <cell r="H2547" t="str">
            <v>NotSelf</v>
          </cell>
        </row>
        <row r="2548">
          <cell r="H2548" t="str">
            <v>NotSelf</v>
          </cell>
        </row>
        <row r="2549">
          <cell r="H2549" t="str">
            <v>NotSelf</v>
          </cell>
        </row>
        <row r="2550">
          <cell r="H2550" t="str">
            <v>NotSelf</v>
          </cell>
        </row>
        <row r="2551">
          <cell r="H2551" t="str">
            <v>NotSelf</v>
          </cell>
        </row>
        <row r="2552">
          <cell r="H2552" t="str">
            <v>NotSelf</v>
          </cell>
        </row>
        <row r="2553">
          <cell r="H2553" t="str">
            <v>NotSelf</v>
          </cell>
        </row>
        <row r="2554">
          <cell r="H2554" t="str">
            <v>NotSelf</v>
          </cell>
        </row>
        <row r="2555">
          <cell r="H2555" t="str">
            <v>NotSelf</v>
          </cell>
        </row>
        <row r="2556">
          <cell r="H2556" t="str">
            <v>NotSelf</v>
          </cell>
        </row>
        <row r="2557">
          <cell r="H2557" t="str">
            <v>NotSelf</v>
          </cell>
        </row>
        <row r="2558">
          <cell r="H2558" t="str">
            <v>NotSelf</v>
          </cell>
        </row>
        <row r="2559">
          <cell r="H2559" t="str">
            <v>NotSelf</v>
          </cell>
        </row>
        <row r="2560">
          <cell r="H2560" t="str">
            <v>NotSelf</v>
          </cell>
        </row>
        <row r="2561">
          <cell r="H2561" t="str">
            <v>NotSelf</v>
          </cell>
        </row>
        <row r="2562">
          <cell r="H2562" t="str">
            <v>NotSelf</v>
          </cell>
        </row>
        <row r="2563">
          <cell r="H2563" t="str">
            <v>NotSelf</v>
          </cell>
        </row>
        <row r="2564">
          <cell r="H2564" t="str">
            <v>NotSelf</v>
          </cell>
        </row>
        <row r="2565">
          <cell r="H2565" t="str">
            <v>NotSelf</v>
          </cell>
        </row>
        <row r="2566">
          <cell r="H2566" t="str">
            <v>NotSelf</v>
          </cell>
        </row>
        <row r="2567">
          <cell r="H2567" t="str">
            <v>NotSelf</v>
          </cell>
        </row>
        <row r="2568">
          <cell r="H2568" t="str">
            <v>NotSelf</v>
          </cell>
        </row>
        <row r="2569">
          <cell r="H2569" t="str">
            <v>NotSelf</v>
          </cell>
        </row>
        <row r="2570">
          <cell r="H2570" t="str">
            <v>NotSelf</v>
          </cell>
        </row>
        <row r="2571">
          <cell r="H2571" t="str">
            <v>NotSelf</v>
          </cell>
        </row>
        <row r="2572">
          <cell r="H2572" t="str">
            <v>NotSelf</v>
          </cell>
        </row>
        <row r="2573">
          <cell r="H2573" t="str">
            <v>NotSelf</v>
          </cell>
        </row>
        <row r="2574">
          <cell r="H2574" t="str">
            <v>NotSelf</v>
          </cell>
        </row>
        <row r="2575">
          <cell r="H2575" t="str">
            <v>NotSelf</v>
          </cell>
        </row>
        <row r="2576">
          <cell r="H2576" t="str">
            <v>NotSelf</v>
          </cell>
        </row>
        <row r="2577">
          <cell r="H2577" t="str">
            <v>NotSelf</v>
          </cell>
        </row>
        <row r="2578">
          <cell r="H2578" t="str">
            <v>NotSelf</v>
          </cell>
        </row>
        <row r="2579">
          <cell r="H2579" t="str">
            <v>NotSelf</v>
          </cell>
        </row>
        <row r="2580">
          <cell r="H2580" t="str">
            <v>NotSelf</v>
          </cell>
        </row>
        <row r="2581">
          <cell r="H2581" t="str">
            <v>NotSelf</v>
          </cell>
        </row>
        <row r="2582">
          <cell r="H2582" t="str">
            <v>NotSelf</v>
          </cell>
        </row>
        <row r="2583">
          <cell r="H2583" t="str">
            <v>NotSelf</v>
          </cell>
        </row>
        <row r="2584">
          <cell r="H2584" t="str">
            <v>NotSelf</v>
          </cell>
        </row>
        <row r="2585">
          <cell r="H2585" t="str">
            <v>NotSelf</v>
          </cell>
        </row>
        <row r="2586">
          <cell r="H2586" t="str">
            <v>NotSelf</v>
          </cell>
        </row>
        <row r="2587">
          <cell r="H2587" t="str">
            <v>NotSelf</v>
          </cell>
        </row>
        <row r="2588">
          <cell r="H2588" t="str">
            <v>NotSelf</v>
          </cell>
        </row>
        <row r="2589">
          <cell r="H2589" t="str">
            <v>NotSelf</v>
          </cell>
        </row>
        <row r="2590">
          <cell r="H2590" t="str">
            <v>NotSelf</v>
          </cell>
        </row>
        <row r="2591">
          <cell r="H2591" t="str">
            <v>NotSelf</v>
          </cell>
        </row>
        <row r="2592">
          <cell r="H2592" t="str">
            <v>NotSelf</v>
          </cell>
        </row>
        <row r="2593">
          <cell r="H2593" t="str">
            <v>NotSelf</v>
          </cell>
        </row>
        <row r="2594">
          <cell r="H2594" t="str">
            <v>NotSelf</v>
          </cell>
        </row>
        <row r="2595">
          <cell r="H2595" t="str">
            <v>NotSelf</v>
          </cell>
        </row>
        <row r="2596">
          <cell r="H2596" t="str">
            <v>NotSelf</v>
          </cell>
        </row>
        <row r="2597">
          <cell r="H2597" t="str">
            <v>NotSelf</v>
          </cell>
        </row>
        <row r="2598">
          <cell r="H2598" t="str">
            <v>NotSelf</v>
          </cell>
        </row>
        <row r="2599">
          <cell r="H2599" t="str">
            <v>NotSelf</v>
          </cell>
        </row>
        <row r="2600">
          <cell r="H2600" t="str">
            <v>NotSelf</v>
          </cell>
        </row>
        <row r="2601">
          <cell r="H2601" t="str">
            <v>NotSelf</v>
          </cell>
        </row>
        <row r="2602">
          <cell r="H2602" t="str">
            <v>NotSelf</v>
          </cell>
        </row>
        <row r="2603">
          <cell r="H2603" t="str">
            <v>NotSelf</v>
          </cell>
        </row>
        <row r="2604">
          <cell r="H2604" t="str">
            <v>NotSelf</v>
          </cell>
        </row>
        <row r="2605">
          <cell r="H2605" t="str">
            <v>NotSelf</v>
          </cell>
        </row>
        <row r="2606">
          <cell r="H2606" t="str">
            <v>NotSelf</v>
          </cell>
        </row>
        <row r="2607">
          <cell r="H2607" t="str">
            <v>NotSelf</v>
          </cell>
        </row>
        <row r="2608">
          <cell r="H2608" t="str">
            <v>NotSelf</v>
          </cell>
        </row>
        <row r="2609">
          <cell r="H2609" t="str">
            <v>NotSelf</v>
          </cell>
        </row>
        <row r="2610">
          <cell r="H2610" t="str">
            <v>NotSelf</v>
          </cell>
        </row>
        <row r="2611">
          <cell r="H2611" t="str">
            <v>NotSelf</v>
          </cell>
        </row>
        <row r="2612">
          <cell r="H2612" t="str">
            <v>NotSelf</v>
          </cell>
        </row>
        <row r="2613">
          <cell r="H2613" t="str">
            <v>NotSelf</v>
          </cell>
        </row>
        <row r="2614">
          <cell r="H2614" t="str">
            <v>NotSelf</v>
          </cell>
        </row>
        <row r="2615">
          <cell r="H2615" t="str">
            <v>NotSelf</v>
          </cell>
        </row>
        <row r="2616">
          <cell r="H2616" t="str">
            <v>NotSelf</v>
          </cell>
        </row>
        <row r="2617">
          <cell r="H2617" t="str">
            <v>NotSelf</v>
          </cell>
        </row>
        <row r="2618">
          <cell r="H2618" t="str">
            <v>NotSelf</v>
          </cell>
        </row>
        <row r="2619">
          <cell r="H2619" t="str">
            <v>NotSelf</v>
          </cell>
        </row>
        <row r="2620">
          <cell r="H2620" t="str">
            <v>NotSelf</v>
          </cell>
        </row>
        <row r="2621">
          <cell r="H2621" t="str">
            <v>NotSelf</v>
          </cell>
        </row>
        <row r="2622">
          <cell r="H2622" t="str">
            <v>NotSelf</v>
          </cell>
        </row>
        <row r="2623">
          <cell r="H2623" t="str">
            <v>NotSelf</v>
          </cell>
        </row>
        <row r="2624">
          <cell r="H2624" t="str">
            <v>NotSelf</v>
          </cell>
        </row>
        <row r="2625">
          <cell r="H2625" t="str">
            <v>NotSelf</v>
          </cell>
        </row>
        <row r="2626">
          <cell r="H2626" t="str">
            <v>NotSelf</v>
          </cell>
        </row>
        <row r="2627">
          <cell r="H2627" t="str">
            <v>NotSelf</v>
          </cell>
        </row>
        <row r="2628">
          <cell r="H2628" t="str">
            <v>NotSelf</v>
          </cell>
        </row>
        <row r="2629">
          <cell r="H2629" t="str">
            <v>NotSelf</v>
          </cell>
        </row>
        <row r="2630">
          <cell r="H2630" t="str">
            <v>NotSelf</v>
          </cell>
        </row>
        <row r="2631">
          <cell r="H2631" t="str">
            <v>NotSelf</v>
          </cell>
        </row>
        <row r="2632">
          <cell r="H2632" t="str">
            <v>NotSelf</v>
          </cell>
        </row>
        <row r="2633">
          <cell r="H2633" t="str">
            <v>NotSelf</v>
          </cell>
        </row>
        <row r="2634">
          <cell r="H2634" t="str">
            <v>NotSelf</v>
          </cell>
        </row>
        <row r="2635">
          <cell r="H2635" t="str">
            <v>NotSelf</v>
          </cell>
        </row>
        <row r="2636">
          <cell r="H2636" t="str">
            <v>NotSelf</v>
          </cell>
        </row>
        <row r="2637">
          <cell r="H2637" t="str">
            <v>NotSelf</v>
          </cell>
        </row>
        <row r="2638">
          <cell r="H2638" t="str">
            <v>NotSelf</v>
          </cell>
        </row>
        <row r="2639">
          <cell r="H2639" t="str">
            <v>NotSelf</v>
          </cell>
        </row>
        <row r="2640">
          <cell r="H2640" t="str">
            <v>NotSelf</v>
          </cell>
        </row>
        <row r="2641">
          <cell r="H2641" t="str">
            <v>NotSelf</v>
          </cell>
        </row>
        <row r="2642">
          <cell r="H2642" t="str">
            <v>NotSelf</v>
          </cell>
        </row>
        <row r="2643">
          <cell r="H2643" t="str">
            <v>NotSelf</v>
          </cell>
        </row>
        <row r="2644">
          <cell r="H2644" t="str">
            <v>NotSelf</v>
          </cell>
        </row>
        <row r="2645">
          <cell r="H2645" t="str">
            <v>NotSelf</v>
          </cell>
        </row>
        <row r="2646">
          <cell r="H2646" t="str">
            <v>NotSelf</v>
          </cell>
        </row>
        <row r="2647">
          <cell r="H2647" t="str">
            <v>NotSelf</v>
          </cell>
        </row>
        <row r="2648">
          <cell r="H2648" t="str">
            <v>NotSelf</v>
          </cell>
        </row>
        <row r="2649">
          <cell r="H2649" t="str">
            <v>NotSelf</v>
          </cell>
        </row>
        <row r="2650">
          <cell r="H2650" t="str">
            <v>NotSelf</v>
          </cell>
        </row>
        <row r="2651">
          <cell r="H2651" t="str">
            <v>NotSelf</v>
          </cell>
        </row>
        <row r="2652">
          <cell r="H2652" t="str">
            <v>NotSelf</v>
          </cell>
        </row>
        <row r="2653">
          <cell r="H2653" t="str">
            <v>NotSelf</v>
          </cell>
        </row>
        <row r="2654">
          <cell r="H2654" t="str">
            <v>NotSelf</v>
          </cell>
        </row>
        <row r="2655">
          <cell r="H2655" t="str">
            <v>NotSelf</v>
          </cell>
        </row>
        <row r="2656">
          <cell r="H2656" t="str">
            <v>NotSelf</v>
          </cell>
        </row>
        <row r="2657">
          <cell r="H2657" t="str">
            <v>NotSelf</v>
          </cell>
        </row>
        <row r="2658">
          <cell r="H2658" t="str">
            <v>NotSelf</v>
          </cell>
        </row>
        <row r="2659">
          <cell r="H2659" t="str">
            <v>NotSelf</v>
          </cell>
        </row>
        <row r="2660">
          <cell r="H2660" t="str">
            <v>NotSelf</v>
          </cell>
        </row>
        <row r="2661">
          <cell r="H2661" t="str">
            <v>NotSelf</v>
          </cell>
        </row>
        <row r="2662">
          <cell r="H2662" t="str">
            <v>NotSelf</v>
          </cell>
        </row>
        <row r="2663">
          <cell r="H2663" t="str">
            <v>NotSelf</v>
          </cell>
        </row>
        <row r="2664">
          <cell r="H2664" t="str">
            <v>NotSelf</v>
          </cell>
        </row>
        <row r="2665">
          <cell r="H2665" t="str">
            <v>NotSelf</v>
          </cell>
        </row>
        <row r="2666">
          <cell r="H2666" t="str">
            <v>NotSelf</v>
          </cell>
        </row>
        <row r="2667">
          <cell r="H2667" t="str">
            <v>NotSelf</v>
          </cell>
        </row>
        <row r="2668">
          <cell r="H2668" t="str">
            <v>NotSelf</v>
          </cell>
        </row>
        <row r="2669">
          <cell r="H2669" t="str">
            <v>NotSelf</v>
          </cell>
        </row>
        <row r="2670">
          <cell r="H2670" t="str">
            <v>NotSelf</v>
          </cell>
        </row>
        <row r="2671">
          <cell r="H2671" t="str">
            <v>NotSelf</v>
          </cell>
        </row>
        <row r="2672">
          <cell r="H2672" t="str">
            <v>NotSelf</v>
          </cell>
        </row>
        <row r="2673">
          <cell r="H2673" t="str">
            <v>NotSelf</v>
          </cell>
        </row>
        <row r="2674">
          <cell r="H2674" t="str">
            <v>NotSelf</v>
          </cell>
        </row>
        <row r="2675">
          <cell r="H2675" t="str">
            <v>NotSelf</v>
          </cell>
        </row>
        <row r="2676">
          <cell r="H2676" t="str">
            <v>NotSelf</v>
          </cell>
        </row>
        <row r="2677">
          <cell r="H2677" t="str">
            <v>NotSelf</v>
          </cell>
        </row>
        <row r="2678">
          <cell r="H2678" t="str">
            <v>NotSelf</v>
          </cell>
        </row>
        <row r="2679">
          <cell r="H2679" t="str">
            <v>NotSelf</v>
          </cell>
        </row>
        <row r="2680">
          <cell r="H2680" t="str">
            <v>NotSelf</v>
          </cell>
        </row>
        <row r="2681">
          <cell r="H2681" t="str">
            <v>NotSelf</v>
          </cell>
        </row>
        <row r="2682">
          <cell r="H2682" t="str">
            <v>NotSelf</v>
          </cell>
        </row>
        <row r="2683">
          <cell r="H2683" t="str">
            <v>NotSelf</v>
          </cell>
        </row>
        <row r="2684">
          <cell r="H2684" t="str">
            <v>NotSelf</v>
          </cell>
        </row>
        <row r="2685">
          <cell r="H2685" t="str">
            <v>NotSelf</v>
          </cell>
        </row>
        <row r="2686">
          <cell r="H2686" t="str">
            <v>NotSelf</v>
          </cell>
        </row>
        <row r="2687">
          <cell r="H2687" t="str">
            <v>NotSelf</v>
          </cell>
        </row>
        <row r="2688">
          <cell r="H2688" t="str">
            <v>NotSelf</v>
          </cell>
        </row>
        <row r="2689">
          <cell r="H2689" t="str">
            <v>NotSelf</v>
          </cell>
        </row>
        <row r="2690">
          <cell r="H2690" t="str">
            <v>NotSelf</v>
          </cell>
        </row>
        <row r="2691">
          <cell r="H2691" t="str">
            <v>NotSelf</v>
          </cell>
        </row>
        <row r="2692">
          <cell r="H2692" t="str">
            <v>NotSelf</v>
          </cell>
        </row>
        <row r="2693">
          <cell r="H2693" t="str">
            <v>NotSelf</v>
          </cell>
        </row>
        <row r="2694">
          <cell r="H2694" t="str">
            <v>NotSelf</v>
          </cell>
        </row>
        <row r="2695">
          <cell r="H2695" t="str">
            <v>NotSelf</v>
          </cell>
        </row>
        <row r="2696">
          <cell r="H2696" t="str">
            <v>NotSelf</v>
          </cell>
        </row>
        <row r="2697">
          <cell r="H2697" t="str">
            <v>NotSelf</v>
          </cell>
        </row>
        <row r="2698">
          <cell r="H2698" t="str">
            <v>NotSelf</v>
          </cell>
        </row>
        <row r="2699">
          <cell r="H2699" t="str">
            <v>NotSelf</v>
          </cell>
        </row>
        <row r="2700">
          <cell r="H2700" t="str">
            <v>NotSelf</v>
          </cell>
        </row>
        <row r="2701">
          <cell r="H2701" t="str">
            <v>NotSelf</v>
          </cell>
        </row>
        <row r="2702">
          <cell r="H2702" t="str">
            <v>NotSelf</v>
          </cell>
        </row>
        <row r="2703">
          <cell r="H2703" t="str">
            <v>NotSelf</v>
          </cell>
        </row>
        <row r="2704">
          <cell r="H2704" t="str">
            <v>NotSelf</v>
          </cell>
        </row>
        <row r="2705">
          <cell r="H2705" t="str">
            <v>NotSelf</v>
          </cell>
        </row>
        <row r="2706">
          <cell r="H2706" t="str">
            <v>NotSelf</v>
          </cell>
        </row>
        <row r="2707">
          <cell r="H2707" t="str">
            <v>NotSelf</v>
          </cell>
        </row>
        <row r="2708">
          <cell r="H2708" t="str">
            <v>NotSelf</v>
          </cell>
        </row>
        <row r="2709">
          <cell r="H2709" t="str">
            <v>NotSelf</v>
          </cell>
        </row>
        <row r="2710">
          <cell r="H2710" t="str">
            <v>NotSelf</v>
          </cell>
        </row>
        <row r="2711">
          <cell r="H2711" t="str">
            <v>NotSelf</v>
          </cell>
        </row>
        <row r="2712">
          <cell r="H2712" t="str">
            <v>NotSelf</v>
          </cell>
        </row>
        <row r="2713">
          <cell r="H2713" t="str">
            <v>NotSelf</v>
          </cell>
        </row>
        <row r="2714">
          <cell r="H2714" t="str">
            <v>NotSelf</v>
          </cell>
        </row>
        <row r="2715">
          <cell r="H2715" t="str">
            <v>NotSelf</v>
          </cell>
        </row>
        <row r="2716">
          <cell r="H2716" t="str">
            <v>NotSelf</v>
          </cell>
        </row>
        <row r="2717">
          <cell r="H2717" t="str">
            <v>NotSelf</v>
          </cell>
        </row>
        <row r="2718">
          <cell r="H2718" t="str">
            <v>NotSelf</v>
          </cell>
        </row>
        <row r="2719">
          <cell r="H2719" t="str">
            <v>NotSelf</v>
          </cell>
        </row>
        <row r="2720">
          <cell r="H2720" t="str">
            <v>NotSelf</v>
          </cell>
        </row>
        <row r="2721">
          <cell r="H2721" t="str">
            <v>NotSelf</v>
          </cell>
        </row>
        <row r="2722">
          <cell r="H2722" t="str">
            <v>NotSelf</v>
          </cell>
        </row>
        <row r="2723">
          <cell r="H2723" t="str">
            <v>NotSelf</v>
          </cell>
        </row>
        <row r="2724">
          <cell r="H2724" t="str">
            <v>NotSelf</v>
          </cell>
        </row>
        <row r="2725">
          <cell r="H2725" t="str">
            <v>NotSelf</v>
          </cell>
        </row>
        <row r="2726">
          <cell r="H2726" t="str">
            <v>NotSelf</v>
          </cell>
        </row>
        <row r="2727">
          <cell r="H2727" t="str">
            <v>NotSelf</v>
          </cell>
        </row>
        <row r="2728">
          <cell r="H2728" t="str">
            <v>NotSelf</v>
          </cell>
        </row>
        <row r="2729">
          <cell r="H2729" t="str">
            <v>NotSelf</v>
          </cell>
        </row>
        <row r="2730">
          <cell r="H2730" t="str">
            <v>NotSelf</v>
          </cell>
        </row>
        <row r="2731">
          <cell r="H2731" t="str">
            <v>NotSelf</v>
          </cell>
        </row>
        <row r="2732">
          <cell r="H2732" t="str">
            <v>NotSelf</v>
          </cell>
        </row>
        <row r="2733">
          <cell r="H2733" t="str">
            <v>NotSelf</v>
          </cell>
        </row>
        <row r="2734">
          <cell r="H2734" t="str">
            <v>NotSelf</v>
          </cell>
        </row>
        <row r="2735">
          <cell r="H2735" t="str">
            <v>NotSelf</v>
          </cell>
        </row>
        <row r="2736">
          <cell r="H2736" t="str">
            <v>NotSelf</v>
          </cell>
        </row>
        <row r="2737">
          <cell r="H2737" t="str">
            <v>NotSelf</v>
          </cell>
        </row>
        <row r="2738">
          <cell r="H2738" t="str">
            <v>NotSelf</v>
          </cell>
        </row>
        <row r="2739">
          <cell r="H2739" t="str">
            <v>NotSelf</v>
          </cell>
        </row>
        <row r="2740">
          <cell r="H2740" t="str">
            <v>NotSelf</v>
          </cell>
        </row>
        <row r="2741">
          <cell r="H2741" t="str">
            <v>NotSelf</v>
          </cell>
        </row>
        <row r="2742">
          <cell r="H2742" t="str">
            <v>NotSelf</v>
          </cell>
        </row>
        <row r="2743">
          <cell r="H2743" t="str">
            <v>NotSelf</v>
          </cell>
        </row>
        <row r="2744">
          <cell r="H2744" t="str">
            <v>NotSelf</v>
          </cell>
        </row>
        <row r="2745">
          <cell r="H2745" t="str">
            <v>NotSelf</v>
          </cell>
        </row>
        <row r="2746">
          <cell r="H2746" t="str">
            <v>NotSelf</v>
          </cell>
        </row>
        <row r="2747">
          <cell r="H2747" t="str">
            <v>NotSelf</v>
          </cell>
        </row>
        <row r="2748">
          <cell r="H2748" t="str">
            <v>NotSelf</v>
          </cell>
        </row>
        <row r="2749">
          <cell r="H2749" t="str">
            <v>NotSelf</v>
          </cell>
        </row>
        <row r="2750">
          <cell r="H2750" t="str">
            <v>NotSelf</v>
          </cell>
        </row>
        <row r="2751">
          <cell r="H2751" t="str">
            <v>NotSelf</v>
          </cell>
        </row>
        <row r="2752">
          <cell r="H2752" t="str">
            <v>NotSelf</v>
          </cell>
        </row>
        <row r="2753">
          <cell r="H2753" t="str">
            <v>NotSelf</v>
          </cell>
        </row>
        <row r="2754">
          <cell r="H2754" t="str">
            <v>NotSelf</v>
          </cell>
        </row>
        <row r="2755">
          <cell r="H2755" t="str">
            <v>NotSelf</v>
          </cell>
        </row>
        <row r="2756">
          <cell r="H2756" t="str">
            <v>NotSelf</v>
          </cell>
        </row>
        <row r="2757">
          <cell r="H2757" t="str">
            <v>NotSelf</v>
          </cell>
        </row>
        <row r="2758">
          <cell r="H2758" t="str">
            <v>NotSelf</v>
          </cell>
        </row>
        <row r="2759">
          <cell r="H2759" t="str">
            <v>NotSelf</v>
          </cell>
        </row>
        <row r="2760">
          <cell r="H2760" t="str">
            <v>NotSelf</v>
          </cell>
        </row>
        <row r="2761">
          <cell r="H2761" t="str">
            <v>NotSelf</v>
          </cell>
        </row>
        <row r="2762">
          <cell r="H2762" t="str">
            <v>NotSelf</v>
          </cell>
        </row>
        <row r="2763">
          <cell r="H2763" t="str">
            <v>NotSelf</v>
          </cell>
        </row>
        <row r="2764">
          <cell r="H2764" t="str">
            <v>NotSelf</v>
          </cell>
        </row>
        <row r="2765">
          <cell r="H2765" t="str">
            <v>NotSelf</v>
          </cell>
        </row>
        <row r="2766">
          <cell r="H2766" t="str">
            <v>NotSelf</v>
          </cell>
        </row>
        <row r="2767">
          <cell r="H2767" t="str">
            <v>NotSelf</v>
          </cell>
        </row>
        <row r="2768">
          <cell r="H2768" t="str">
            <v>NotSelf</v>
          </cell>
        </row>
        <row r="2769">
          <cell r="H2769" t="str">
            <v>NotSelf</v>
          </cell>
        </row>
        <row r="2770">
          <cell r="H2770" t="str">
            <v>NotSelf</v>
          </cell>
        </row>
        <row r="2771">
          <cell r="H2771" t="str">
            <v>NotSelf</v>
          </cell>
        </row>
        <row r="2772">
          <cell r="H2772" t="str">
            <v>NotSelf</v>
          </cell>
        </row>
        <row r="2773">
          <cell r="H2773" t="str">
            <v>NotSelf</v>
          </cell>
        </row>
        <row r="2774">
          <cell r="H2774" t="str">
            <v>NotSelf</v>
          </cell>
        </row>
        <row r="2775">
          <cell r="H2775" t="str">
            <v>NotSelf</v>
          </cell>
        </row>
        <row r="2776">
          <cell r="H2776" t="str">
            <v>NotSelf</v>
          </cell>
        </row>
        <row r="2777">
          <cell r="H2777" t="str">
            <v>NotSelf</v>
          </cell>
        </row>
        <row r="2778">
          <cell r="H2778" t="str">
            <v>NotSelf</v>
          </cell>
        </row>
        <row r="2779">
          <cell r="H2779" t="str">
            <v>NotSelf</v>
          </cell>
        </row>
        <row r="2780">
          <cell r="H2780" t="str">
            <v>NotSelf</v>
          </cell>
        </row>
        <row r="2781">
          <cell r="H2781" t="str">
            <v>NotSelf</v>
          </cell>
        </row>
        <row r="2782">
          <cell r="H2782" t="str">
            <v>NotSelf</v>
          </cell>
        </row>
        <row r="2783">
          <cell r="H2783" t="str">
            <v>NotSelf</v>
          </cell>
        </row>
        <row r="2784">
          <cell r="H2784" t="str">
            <v>NotSelf</v>
          </cell>
        </row>
        <row r="2785">
          <cell r="H2785" t="str">
            <v>NotSelf</v>
          </cell>
        </row>
        <row r="2786">
          <cell r="H2786" t="str">
            <v>NotSelf</v>
          </cell>
        </row>
        <row r="2787">
          <cell r="H2787" t="str">
            <v>NotSelf</v>
          </cell>
        </row>
        <row r="2788">
          <cell r="H2788" t="str">
            <v>NotSelf</v>
          </cell>
        </row>
        <row r="2789">
          <cell r="H2789" t="str">
            <v>NotSelf</v>
          </cell>
        </row>
        <row r="2790">
          <cell r="H2790" t="str">
            <v>NotSelf</v>
          </cell>
        </row>
        <row r="2791">
          <cell r="H2791" t="str">
            <v>NotSelf</v>
          </cell>
        </row>
        <row r="2792">
          <cell r="H2792" t="str">
            <v>NotSelf</v>
          </cell>
        </row>
        <row r="2793">
          <cell r="H2793" t="str">
            <v>NotSelf</v>
          </cell>
        </row>
        <row r="2794">
          <cell r="H2794" t="str">
            <v>NotSelf</v>
          </cell>
        </row>
        <row r="2795">
          <cell r="H2795" t="str">
            <v>NotSelf</v>
          </cell>
        </row>
        <row r="2796">
          <cell r="H2796" t="str">
            <v>NotSelf</v>
          </cell>
        </row>
        <row r="2797">
          <cell r="H2797" t="str">
            <v>NotSelf</v>
          </cell>
        </row>
        <row r="2798">
          <cell r="H2798" t="str">
            <v>NotSelf</v>
          </cell>
        </row>
        <row r="2799">
          <cell r="H2799" t="str">
            <v>NotSelf</v>
          </cell>
        </row>
        <row r="2800">
          <cell r="H2800" t="str">
            <v>NotSelf</v>
          </cell>
        </row>
        <row r="2801">
          <cell r="H2801" t="str">
            <v>NotSelf</v>
          </cell>
        </row>
        <row r="2802">
          <cell r="H2802" t="str">
            <v>NotSelf</v>
          </cell>
        </row>
        <row r="2803">
          <cell r="H2803" t="str">
            <v>NotSelf</v>
          </cell>
        </row>
        <row r="2804">
          <cell r="H2804" t="str">
            <v>NotSelf</v>
          </cell>
        </row>
        <row r="2805">
          <cell r="H2805" t="str">
            <v>NotSelf</v>
          </cell>
        </row>
        <row r="2806">
          <cell r="H2806" t="str">
            <v>NotSelf</v>
          </cell>
        </row>
        <row r="2807">
          <cell r="H2807" t="str">
            <v>NotSelf</v>
          </cell>
        </row>
        <row r="2808">
          <cell r="H2808" t="str">
            <v>NotSelf</v>
          </cell>
        </row>
        <row r="2809">
          <cell r="H2809" t="str">
            <v>NotSelf</v>
          </cell>
        </row>
        <row r="2810">
          <cell r="H2810" t="str">
            <v>NotSelf</v>
          </cell>
        </row>
        <row r="2811">
          <cell r="H2811" t="str">
            <v>NotSelf</v>
          </cell>
        </row>
        <row r="2812">
          <cell r="H2812" t="str">
            <v>NotSelf</v>
          </cell>
        </row>
        <row r="2813">
          <cell r="H2813" t="str">
            <v>NotSelf</v>
          </cell>
        </row>
        <row r="2814">
          <cell r="H2814" t="str">
            <v>NotSelf</v>
          </cell>
        </row>
        <row r="2815">
          <cell r="H2815" t="str">
            <v>NotSelf</v>
          </cell>
        </row>
        <row r="2816">
          <cell r="H2816" t="str">
            <v>NotSelf</v>
          </cell>
        </row>
        <row r="2817">
          <cell r="H2817" t="str">
            <v>NotSelf</v>
          </cell>
        </row>
        <row r="2818">
          <cell r="H2818" t="str">
            <v>NotSelf</v>
          </cell>
        </row>
        <row r="2819">
          <cell r="H2819" t="str">
            <v>NotSelf</v>
          </cell>
        </row>
        <row r="2820">
          <cell r="H2820" t="str">
            <v>NotSelf</v>
          </cell>
        </row>
        <row r="2821">
          <cell r="H2821" t="str">
            <v>NotSelf</v>
          </cell>
        </row>
        <row r="2822">
          <cell r="H2822" t="str">
            <v>NotSelf</v>
          </cell>
        </row>
        <row r="2823">
          <cell r="H2823" t="str">
            <v>NotSelf</v>
          </cell>
        </row>
        <row r="2824">
          <cell r="H2824" t="str">
            <v>NotSelf</v>
          </cell>
        </row>
        <row r="2825">
          <cell r="H2825" t="str">
            <v>NotSelf</v>
          </cell>
        </row>
        <row r="2826">
          <cell r="H2826" t="str">
            <v>NotSelf</v>
          </cell>
        </row>
        <row r="2827">
          <cell r="H2827" t="str">
            <v>NotSelf</v>
          </cell>
        </row>
        <row r="2828">
          <cell r="H2828" t="str">
            <v>NotSelf</v>
          </cell>
        </row>
        <row r="2829">
          <cell r="H2829" t="str">
            <v>NotSelf</v>
          </cell>
        </row>
        <row r="2830">
          <cell r="H2830" t="str">
            <v>NotSelf</v>
          </cell>
        </row>
        <row r="2831">
          <cell r="H2831" t="str">
            <v>NotSelf</v>
          </cell>
        </row>
        <row r="2832">
          <cell r="H2832" t="str">
            <v>NotSelf</v>
          </cell>
        </row>
        <row r="2833">
          <cell r="H2833" t="str">
            <v>NotSelf</v>
          </cell>
        </row>
        <row r="2834">
          <cell r="H2834" t="str">
            <v>NotSelf</v>
          </cell>
        </row>
        <row r="2835">
          <cell r="H2835" t="str">
            <v>NotSelf</v>
          </cell>
        </row>
        <row r="2836">
          <cell r="H2836" t="str">
            <v>NotSelf</v>
          </cell>
        </row>
        <row r="2837">
          <cell r="H2837" t="str">
            <v>NotSelf</v>
          </cell>
        </row>
        <row r="2838">
          <cell r="H2838" t="str">
            <v>NotSelf</v>
          </cell>
        </row>
        <row r="2839">
          <cell r="H2839" t="str">
            <v>NotSelf</v>
          </cell>
        </row>
        <row r="2840">
          <cell r="H2840" t="str">
            <v>NotSelf</v>
          </cell>
        </row>
        <row r="2841">
          <cell r="H2841" t="str">
            <v>NotSelf</v>
          </cell>
        </row>
        <row r="2842">
          <cell r="H2842" t="str">
            <v>NotSelf</v>
          </cell>
        </row>
        <row r="2843">
          <cell r="H2843" t="str">
            <v>NotSelf</v>
          </cell>
        </row>
        <row r="2844">
          <cell r="H2844" t="str">
            <v>NotSelf</v>
          </cell>
        </row>
        <row r="2845">
          <cell r="H2845" t="str">
            <v>NotSelf</v>
          </cell>
        </row>
        <row r="2846">
          <cell r="H2846" t="str">
            <v>NotSelf</v>
          </cell>
        </row>
        <row r="2847">
          <cell r="H2847" t="str">
            <v>NotSelf</v>
          </cell>
        </row>
        <row r="2848">
          <cell r="H2848" t="str">
            <v>NotSelf</v>
          </cell>
        </row>
        <row r="2849">
          <cell r="H2849" t="str">
            <v>NotSelf</v>
          </cell>
        </row>
        <row r="2850">
          <cell r="H2850" t="str">
            <v>NotSelf</v>
          </cell>
        </row>
        <row r="2851">
          <cell r="H2851" t="str">
            <v>NotSelf</v>
          </cell>
        </row>
        <row r="2852">
          <cell r="H2852" t="str">
            <v>NotSelf</v>
          </cell>
        </row>
        <row r="2853">
          <cell r="H2853" t="str">
            <v>NotSelf</v>
          </cell>
        </row>
        <row r="2854">
          <cell r="H2854" t="str">
            <v>NotSelf</v>
          </cell>
        </row>
        <row r="2855">
          <cell r="H2855" t="str">
            <v>NotSelf</v>
          </cell>
        </row>
        <row r="2856">
          <cell r="H2856" t="str">
            <v>NotSelf</v>
          </cell>
        </row>
        <row r="2857">
          <cell r="H2857" t="str">
            <v>NotSelf</v>
          </cell>
        </row>
        <row r="2858">
          <cell r="H2858" t="str">
            <v>NotSelf</v>
          </cell>
        </row>
        <row r="2859">
          <cell r="H2859" t="str">
            <v>NotSelf</v>
          </cell>
        </row>
        <row r="2860">
          <cell r="H2860" t="str">
            <v>NotSelf</v>
          </cell>
        </row>
        <row r="2861">
          <cell r="H2861" t="str">
            <v>NotSelf</v>
          </cell>
        </row>
        <row r="2862">
          <cell r="H2862" t="str">
            <v>NotSelf</v>
          </cell>
        </row>
        <row r="2863">
          <cell r="H2863" t="str">
            <v>NotSelf</v>
          </cell>
        </row>
        <row r="2864">
          <cell r="H2864" t="str">
            <v>NotSelf</v>
          </cell>
        </row>
        <row r="2865">
          <cell r="H2865" t="str">
            <v>NotSelf</v>
          </cell>
        </row>
        <row r="2866">
          <cell r="H2866" t="str">
            <v>NotSelf</v>
          </cell>
        </row>
        <row r="2867">
          <cell r="H2867" t="str">
            <v>NotSelf</v>
          </cell>
        </row>
        <row r="2868">
          <cell r="H2868" t="str">
            <v>NotSelf</v>
          </cell>
        </row>
        <row r="2869">
          <cell r="H2869" t="str">
            <v>NotSelf</v>
          </cell>
        </row>
        <row r="2870">
          <cell r="H2870" t="str">
            <v>NotSelf</v>
          </cell>
        </row>
        <row r="2871">
          <cell r="H2871" t="str">
            <v>NotSelf</v>
          </cell>
        </row>
        <row r="2872">
          <cell r="H2872" t="str">
            <v>NotSelf</v>
          </cell>
        </row>
        <row r="2873">
          <cell r="H2873" t="str">
            <v>NotSelf</v>
          </cell>
        </row>
        <row r="2874">
          <cell r="H2874" t="str">
            <v>NotSelf</v>
          </cell>
        </row>
        <row r="2875">
          <cell r="H2875" t="str">
            <v>NotSelf</v>
          </cell>
        </row>
        <row r="2876">
          <cell r="H2876" t="str">
            <v>NotSelf</v>
          </cell>
        </row>
        <row r="2877">
          <cell r="H2877" t="str">
            <v>NotSelf</v>
          </cell>
        </row>
        <row r="2878">
          <cell r="H2878" t="str">
            <v>NotSelf</v>
          </cell>
        </row>
        <row r="2879">
          <cell r="H2879" t="str">
            <v>NotSelf</v>
          </cell>
        </row>
        <row r="2880">
          <cell r="H2880" t="str">
            <v>NotSelf</v>
          </cell>
        </row>
        <row r="2881">
          <cell r="H2881" t="str">
            <v>NotSelf</v>
          </cell>
        </row>
        <row r="2882">
          <cell r="H2882" t="str">
            <v>NotSelf</v>
          </cell>
        </row>
        <row r="2883">
          <cell r="H2883" t="str">
            <v>NotSelf</v>
          </cell>
        </row>
        <row r="2884">
          <cell r="H2884" t="str">
            <v>NotSelf</v>
          </cell>
        </row>
        <row r="2885">
          <cell r="H2885" t="str">
            <v>NotSelf</v>
          </cell>
        </row>
        <row r="2886">
          <cell r="H2886" t="str">
            <v>NotSelf</v>
          </cell>
        </row>
        <row r="2887">
          <cell r="H2887" t="str">
            <v>NotSelf</v>
          </cell>
        </row>
        <row r="2888">
          <cell r="H2888" t="str">
            <v>NotSelf</v>
          </cell>
        </row>
        <row r="2889">
          <cell r="H2889" t="str">
            <v>NotSelf</v>
          </cell>
        </row>
        <row r="2890">
          <cell r="H2890" t="str">
            <v>NotSelf</v>
          </cell>
        </row>
        <row r="2891">
          <cell r="H2891" t="str">
            <v>NotSelf</v>
          </cell>
        </row>
        <row r="2892">
          <cell r="H2892" t="str">
            <v>NotSelf</v>
          </cell>
        </row>
        <row r="2893">
          <cell r="H2893" t="str">
            <v>NotSelf</v>
          </cell>
        </row>
        <row r="2894">
          <cell r="H2894" t="str">
            <v>NotSelf</v>
          </cell>
        </row>
        <row r="2895">
          <cell r="H2895" t="str">
            <v>NotSelf</v>
          </cell>
        </row>
        <row r="2896">
          <cell r="H2896" t="str">
            <v>NotSelf</v>
          </cell>
        </row>
        <row r="2897">
          <cell r="H2897" t="str">
            <v>NotSelf</v>
          </cell>
        </row>
        <row r="2898">
          <cell r="H2898" t="str">
            <v>NotSelf</v>
          </cell>
        </row>
        <row r="2899">
          <cell r="H2899" t="str">
            <v>NotSelf</v>
          </cell>
        </row>
        <row r="2900">
          <cell r="H2900" t="str">
            <v>NotSelf</v>
          </cell>
        </row>
        <row r="2901">
          <cell r="H2901" t="str">
            <v>NotSelf</v>
          </cell>
        </row>
        <row r="2902">
          <cell r="H2902" t="str">
            <v>NotSelf</v>
          </cell>
        </row>
        <row r="2903">
          <cell r="H2903" t="str">
            <v>NotSelf</v>
          </cell>
        </row>
        <row r="2904">
          <cell r="H2904" t="str">
            <v>NotSelf</v>
          </cell>
        </row>
        <row r="2905">
          <cell r="H2905" t="str">
            <v>NotSelf</v>
          </cell>
        </row>
        <row r="2906">
          <cell r="H2906" t="str">
            <v>NotSelf</v>
          </cell>
        </row>
        <row r="2907">
          <cell r="H2907" t="str">
            <v>NotSelf</v>
          </cell>
        </row>
        <row r="2908">
          <cell r="H2908" t="str">
            <v>NotSelf</v>
          </cell>
        </row>
        <row r="2909">
          <cell r="H2909" t="str">
            <v>NotSelf</v>
          </cell>
        </row>
        <row r="2910">
          <cell r="H2910" t="str">
            <v>NotSelf</v>
          </cell>
        </row>
        <row r="2911">
          <cell r="H2911" t="str">
            <v>NotSelf</v>
          </cell>
        </row>
        <row r="2912">
          <cell r="H2912" t="str">
            <v>NotSelf</v>
          </cell>
        </row>
        <row r="2913">
          <cell r="H2913" t="str">
            <v>NotSelf</v>
          </cell>
        </row>
        <row r="2914">
          <cell r="H2914" t="str">
            <v>NotSelf</v>
          </cell>
        </row>
        <row r="2915">
          <cell r="H2915" t="str">
            <v>NotSelf</v>
          </cell>
        </row>
        <row r="2916">
          <cell r="H2916" t="str">
            <v>NotSelf</v>
          </cell>
        </row>
        <row r="2917">
          <cell r="H2917" t="str">
            <v>NotSelf</v>
          </cell>
        </row>
        <row r="2918">
          <cell r="H2918" t="str">
            <v>NotSelf</v>
          </cell>
        </row>
        <row r="2919">
          <cell r="H2919" t="str">
            <v>NotSelf</v>
          </cell>
        </row>
        <row r="2920">
          <cell r="H2920" t="str">
            <v>NotSelf</v>
          </cell>
        </row>
        <row r="2921">
          <cell r="H2921" t="str">
            <v>NotSelf</v>
          </cell>
        </row>
        <row r="2922">
          <cell r="H2922" t="str">
            <v>NotSelf</v>
          </cell>
        </row>
        <row r="2923">
          <cell r="H2923" t="str">
            <v>NotSelf</v>
          </cell>
        </row>
        <row r="2924">
          <cell r="H2924" t="str">
            <v>NotSelf</v>
          </cell>
        </row>
        <row r="2925">
          <cell r="H2925" t="str">
            <v>NotSelf</v>
          </cell>
        </row>
        <row r="2926">
          <cell r="H2926" t="str">
            <v>NotSelf</v>
          </cell>
        </row>
        <row r="2927">
          <cell r="H2927" t="str">
            <v>NotSelf</v>
          </cell>
        </row>
        <row r="2928">
          <cell r="H2928" t="str">
            <v>NotSelf</v>
          </cell>
        </row>
        <row r="2929">
          <cell r="H2929" t="str">
            <v>NotSelf</v>
          </cell>
        </row>
        <row r="2930">
          <cell r="H2930" t="str">
            <v>NotSelf</v>
          </cell>
        </row>
        <row r="2931">
          <cell r="H2931" t="str">
            <v>NotSelf</v>
          </cell>
        </row>
        <row r="2932">
          <cell r="H2932" t="str">
            <v>NotSelf</v>
          </cell>
        </row>
        <row r="2933">
          <cell r="H2933" t="str">
            <v>NotSelf</v>
          </cell>
        </row>
        <row r="2934">
          <cell r="H2934" t="str">
            <v>NotSelf</v>
          </cell>
        </row>
        <row r="2935">
          <cell r="H2935" t="str">
            <v>NotSelf</v>
          </cell>
        </row>
        <row r="2936">
          <cell r="H2936" t="str">
            <v>NotSelf</v>
          </cell>
        </row>
        <row r="2937">
          <cell r="H2937" t="str">
            <v>NotSelf</v>
          </cell>
        </row>
        <row r="2938">
          <cell r="H2938" t="str">
            <v>NotSelf</v>
          </cell>
        </row>
        <row r="2939">
          <cell r="H2939" t="str">
            <v>NotSelf</v>
          </cell>
        </row>
        <row r="2940">
          <cell r="H2940" t="str">
            <v>NotSelf</v>
          </cell>
        </row>
        <row r="2941">
          <cell r="H2941" t="str">
            <v>NotSelf</v>
          </cell>
        </row>
        <row r="2942">
          <cell r="H2942" t="str">
            <v>NotSelf</v>
          </cell>
        </row>
        <row r="2943">
          <cell r="H2943" t="str">
            <v>NotSelf</v>
          </cell>
        </row>
        <row r="2944">
          <cell r="H2944" t="str">
            <v>NotSelf</v>
          </cell>
        </row>
        <row r="2945">
          <cell r="H2945" t="str">
            <v>NotSelf</v>
          </cell>
        </row>
        <row r="2946">
          <cell r="H2946" t="str">
            <v>NotSelf</v>
          </cell>
        </row>
        <row r="2947">
          <cell r="H2947" t="str">
            <v>NotSelf</v>
          </cell>
        </row>
        <row r="2948">
          <cell r="H2948" t="str">
            <v>NotSelf</v>
          </cell>
        </row>
        <row r="2949">
          <cell r="H2949" t="str">
            <v>NotSelf</v>
          </cell>
        </row>
        <row r="2950">
          <cell r="H2950" t="str">
            <v>NotSelf</v>
          </cell>
        </row>
        <row r="2951">
          <cell r="H2951" t="str">
            <v>NotSelf</v>
          </cell>
        </row>
        <row r="2952">
          <cell r="H2952" t="str">
            <v>NotSelf</v>
          </cell>
        </row>
        <row r="2953">
          <cell r="H2953" t="str">
            <v>NotSelf</v>
          </cell>
        </row>
        <row r="2954">
          <cell r="H2954" t="str">
            <v>NotSelf</v>
          </cell>
        </row>
        <row r="2955">
          <cell r="H2955" t="str">
            <v>NotSelf</v>
          </cell>
        </row>
        <row r="2956">
          <cell r="H2956" t="str">
            <v>NotSelf</v>
          </cell>
        </row>
        <row r="2957">
          <cell r="H2957" t="str">
            <v>NotSelf</v>
          </cell>
        </row>
        <row r="2958">
          <cell r="H2958" t="str">
            <v>NotSelf</v>
          </cell>
        </row>
        <row r="2959">
          <cell r="H2959" t="str">
            <v>NotSelf</v>
          </cell>
        </row>
        <row r="2960">
          <cell r="H2960" t="str">
            <v>NotSelf</v>
          </cell>
        </row>
        <row r="2961">
          <cell r="H2961" t="str">
            <v>NotSelf</v>
          </cell>
        </row>
        <row r="2962">
          <cell r="H2962" t="str">
            <v>NotSelf</v>
          </cell>
        </row>
        <row r="2963">
          <cell r="H2963" t="str">
            <v>NotSelf</v>
          </cell>
        </row>
        <row r="2964">
          <cell r="H2964" t="str">
            <v>NotSelf</v>
          </cell>
        </row>
        <row r="2965">
          <cell r="H2965" t="str">
            <v>NotSelf</v>
          </cell>
        </row>
        <row r="2966">
          <cell r="H2966" t="str">
            <v>NotSelf</v>
          </cell>
        </row>
        <row r="2967">
          <cell r="H2967" t="str">
            <v>NotSelf</v>
          </cell>
        </row>
        <row r="2968">
          <cell r="H2968" t="str">
            <v>NotSelf</v>
          </cell>
        </row>
        <row r="2969">
          <cell r="H2969" t="str">
            <v>NotSelf</v>
          </cell>
        </row>
        <row r="2970">
          <cell r="H2970" t="str">
            <v>NotSelf</v>
          </cell>
        </row>
        <row r="2971">
          <cell r="H2971" t="str">
            <v>NotSelf</v>
          </cell>
        </row>
        <row r="2972">
          <cell r="H2972" t="str">
            <v>NotSelf</v>
          </cell>
        </row>
        <row r="2973">
          <cell r="H2973" t="str">
            <v>NotSelf</v>
          </cell>
        </row>
        <row r="2974">
          <cell r="H2974" t="str">
            <v>NotSelf</v>
          </cell>
        </row>
        <row r="2975">
          <cell r="H2975" t="str">
            <v>NotSelf</v>
          </cell>
        </row>
        <row r="2976">
          <cell r="H2976" t="str">
            <v>NotSelf</v>
          </cell>
        </row>
        <row r="2977">
          <cell r="H2977" t="str">
            <v>NotSelf</v>
          </cell>
        </row>
        <row r="2978">
          <cell r="H2978" t="str">
            <v>NotSelf</v>
          </cell>
        </row>
        <row r="2979">
          <cell r="H2979" t="str">
            <v>NotSelf</v>
          </cell>
        </row>
        <row r="2980">
          <cell r="H2980" t="str">
            <v>NotSelf</v>
          </cell>
        </row>
        <row r="2981">
          <cell r="H2981" t="str">
            <v>NotSelf</v>
          </cell>
        </row>
        <row r="2982">
          <cell r="H2982" t="str">
            <v>NotSelf</v>
          </cell>
        </row>
        <row r="2983">
          <cell r="H2983" t="str">
            <v>NotSelf</v>
          </cell>
        </row>
        <row r="2984">
          <cell r="H2984" t="str">
            <v>NotSelf</v>
          </cell>
        </row>
        <row r="2985">
          <cell r="H2985" t="str">
            <v>NotSelf</v>
          </cell>
        </row>
        <row r="2986">
          <cell r="H2986" t="str">
            <v>NotSelf</v>
          </cell>
        </row>
        <row r="2987">
          <cell r="H2987" t="str">
            <v>NotSelf</v>
          </cell>
        </row>
        <row r="2988">
          <cell r="H2988" t="str">
            <v>NotSelf</v>
          </cell>
        </row>
        <row r="2989">
          <cell r="H2989" t="str">
            <v>NotSelf</v>
          </cell>
        </row>
        <row r="2990">
          <cell r="H2990" t="str">
            <v>NotSelf</v>
          </cell>
        </row>
        <row r="2991">
          <cell r="H2991" t="str">
            <v>NotSelf</v>
          </cell>
        </row>
        <row r="2992">
          <cell r="H2992" t="str">
            <v>NotSelf</v>
          </cell>
        </row>
        <row r="2993">
          <cell r="H2993" t="str">
            <v>NotSelf</v>
          </cell>
        </row>
        <row r="2994">
          <cell r="H2994" t="str">
            <v>NotSelf</v>
          </cell>
        </row>
        <row r="2995">
          <cell r="H2995" t="str">
            <v>NotSelf</v>
          </cell>
        </row>
        <row r="2996">
          <cell r="H2996" t="str">
            <v>NotSelf</v>
          </cell>
        </row>
        <row r="2997">
          <cell r="H2997" t="str">
            <v>NotSelf</v>
          </cell>
        </row>
        <row r="2998">
          <cell r="H2998" t="str">
            <v>NotSelf</v>
          </cell>
        </row>
        <row r="2999">
          <cell r="H2999" t="str">
            <v>NotSelf</v>
          </cell>
        </row>
        <row r="3000">
          <cell r="H3000" t="str">
            <v>NotSelf</v>
          </cell>
        </row>
        <row r="3001">
          <cell r="H3001" t="str">
            <v>NotSelf</v>
          </cell>
        </row>
        <row r="3002">
          <cell r="H3002" t="str">
            <v>NotSelf</v>
          </cell>
        </row>
        <row r="3003">
          <cell r="H3003" t="str">
            <v>NotSelf</v>
          </cell>
        </row>
        <row r="3004">
          <cell r="H3004" t="str">
            <v>NotSelf</v>
          </cell>
        </row>
        <row r="3005">
          <cell r="H3005" t="str">
            <v>NotSelf</v>
          </cell>
        </row>
        <row r="3006">
          <cell r="H3006" t="str">
            <v>NotSelf</v>
          </cell>
        </row>
        <row r="3007">
          <cell r="H3007" t="str">
            <v>NotSelf</v>
          </cell>
        </row>
        <row r="3008">
          <cell r="H3008" t="str">
            <v>NotSelf</v>
          </cell>
        </row>
        <row r="3009">
          <cell r="H3009" t="str">
            <v>NotSelf</v>
          </cell>
        </row>
        <row r="3010">
          <cell r="H3010" t="str">
            <v>NotSelf</v>
          </cell>
        </row>
        <row r="3011">
          <cell r="H3011" t="str">
            <v>NotSelf</v>
          </cell>
        </row>
        <row r="3012">
          <cell r="H3012" t="str">
            <v>NotSelf</v>
          </cell>
        </row>
        <row r="3013">
          <cell r="H3013" t="str">
            <v>NotSelf</v>
          </cell>
        </row>
        <row r="3014">
          <cell r="H3014" t="str">
            <v>NotSelf</v>
          </cell>
        </row>
        <row r="3015">
          <cell r="H3015" t="str">
            <v>NotSelf</v>
          </cell>
        </row>
        <row r="3016">
          <cell r="H3016" t="str">
            <v>NotSelf</v>
          </cell>
        </row>
        <row r="3017">
          <cell r="H3017" t="str">
            <v>NotSelf</v>
          </cell>
        </row>
        <row r="3018">
          <cell r="H3018" t="str">
            <v>NotSelf</v>
          </cell>
        </row>
        <row r="3019">
          <cell r="H3019" t="str">
            <v>NotSelf</v>
          </cell>
        </row>
        <row r="3020">
          <cell r="H3020" t="str">
            <v>NotSelf</v>
          </cell>
        </row>
        <row r="3021">
          <cell r="H3021" t="str">
            <v>NotSelf</v>
          </cell>
        </row>
        <row r="3022">
          <cell r="H3022" t="str">
            <v>NotSelf</v>
          </cell>
        </row>
        <row r="3023">
          <cell r="H3023" t="str">
            <v>NotSelf</v>
          </cell>
        </row>
        <row r="3024">
          <cell r="H3024" t="str">
            <v>NotSelf</v>
          </cell>
        </row>
        <row r="3025">
          <cell r="H3025" t="str">
            <v>NotSelf</v>
          </cell>
        </row>
        <row r="3026">
          <cell r="H3026" t="str">
            <v>NotSelf</v>
          </cell>
        </row>
        <row r="3027">
          <cell r="H3027" t="str">
            <v>NotSelf</v>
          </cell>
        </row>
        <row r="3028">
          <cell r="H3028" t="str">
            <v>NotSelf</v>
          </cell>
        </row>
        <row r="3029">
          <cell r="H3029" t="str">
            <v>NotSelf</v>
          </cell>
        </row>
        <row r="3030">
          <cell r="H3030" t="str">
            <v>NotSelf</v>
          </cell>
        </row>
        <row r="3031">
          <cell r="H3031" t="str">
            <v>NotSelf</v>
          </cell>
        </row>
        <row r="3032">
          <cell r="H3032" t="str">
            <v>NotSelf</v>
          </cell>
        </row>
        <row r="3033">
          <cell r="H3033" t="str">
            <v>NotSelf</v>
          </cell>
        </row>
        <row r="3034">
          <cell r="H3034" t="str">
            <v>NotSelf</v>
          </cell>
        </row>
        <row r="3035">
          <cell r="H3035" t="str">
            <v>NotSelf</v>
          </cell>
        </row>
        <row r="3036">
          <cell r="H3036" t="str">
            <v>NotSelf</v>
          </cell>
        </row>
        <row r="3037">
          <cell r="H3037" t="str">
            <v>NotSelf</v>
          </cell>
        </row>
        <row r="3038">
          <cell r="H3038" t="str">
            <v>NotSelf</v>
          </cell>
        </row>
        <row r="3039">
          <cell r="H3039" t="str">
            <v>NotSelf</v>
          </cell>
        </row>
        <row r="3040">
          <cell r="H3040" t="str">
            <v>NotSelf</v>
          </cell>
        </row>
        <row r="3041">
          <cell r="H3041" t="str">
            <v>NotSelf</v>
          </cell>
        </row>
        <row r="3042">
          <cell r="H3042" t="str">
            <v>NotSelf</v>
          </cell>
        </row>
        <row r="3043">
          <cell r="H3043" t="str">
            <v>NotSelf</v>
          </cell>
        </row>
        <row r="3044">
          <cell r="H3044" t="str">
            <v>NotSelf</v>
          </cell>
        </row>
        <row r="3045">
          <cell r="H3045" t="str">
            <v>NotSelf</v>
          </cell>
        </row>
        <row r="3046">
          <cell r="H3046" t="str">
            <v>NotSelf</v>
          </cell>
        </row>
        <row r="3047">
          <cell r="H3047" t="str">
            <v>NotSelf</v>
          </cell>
        </row>
        <row r="3048">
          <cell r="H3048" t="str">
            <v>NotSelf</v>
          </cell>
        </row>
        <row r="3049">
          <cell r="H3049" t="str">
            <v>NotSelf</v>
          </cell>
        </row>
        <row r="3050">
          <cell r="H3050" t="str">
            <v>NotSelf</v>
          </cell>
        </row>
        <row r="3051">
          <cell r="H3051" t="str">
            <v>NotSelf</v>
          </cell>
        </row>
        <row r="3052">
          <cell r="H3052" t="str">
            <v>NotSelf</v>
          </cell>
        </row>
        <row r="3053">
          <cell r="H3053" t="str">
            <v>NotSelf</v>
          </cell>
        </row>
        <row r="3054">
          <cell r="H3054" t="str">
            <v>NotSelf</v>
          </cell>
        </row>
        <row r="3055">
          <cell r="H3055" t="str">
            <v>NotSelf</v>
          </cell>
        </row>
        <row r="3056">
          <cell r="H3056" t="str">
            <v>NotSelf</v>
          </cell>
        </row>
        <row r="3057">
          <cell r="H3057" t="str">
            <v>NotSelf</v>
          </cell>
        </row>
        <row r="3058">
          <cell r="H3058" t="str">
            <v>NotSelf</v>
          </cell>
        </row>
        <row r="3059">
          <cell r="H3059" t="str">
            <v>NotSelf</v>
          </cell>
        </row>
        <row r="3060">
          <cell r="H3060" t="str">
            <v>NotSelf</v>
          </cell>
        </row>
        <row r="3061">
          <cell r="H3061" t="str">
            <v>NotSelf</v>
          </cell>
        </row>
        <row r="3062">
          <cell r="H3062" t="str">
            <v>NotSelf</v>
          </cell>
        </row>
        <row r="3063">
          <cell r="H3063" t="str">
            <v>NotSelf</v>
          </cell>
        </row>
        <row r="3064">
          <cell r="H3064" t="str">
            <v>NotSelf</v>
          </cell>
        </row>
        <row r="3065">
          <cell r="H3065" t="str">
            <v>NotSelf</v>
          </cell>
        </row>
        <row r="3066">
          <cell r="H3066" t="str">
            <v>NotSelf</v>
          </cell>
        </row>
        <row r="3067">
          <cell r="H3067" t="str">
            <v>NotSelf</v>
          </cell>
        </row>
        <row r="3068">
          <cell r="H3068" t="str">
            <v>NotSelf</v>
          </cell>
        </row>
        <row r="3069">
          <cell r="H3069" t="str">
            <v>NotSelf</v>
          </cell>
        </row>
        <row r="3070">
          <cell r="H3070" t="str">
            <v>NotSelf</v>
          </cell>
        </row>
        <row r="3071">
          <cell r="H3071" t="str">
            <v>NotSelf</v>
          </cell>
        </row>
        <row r="3072">
          <cell r="H3072" t="str">
            <v>NotSelf</v>
          </cell>
        </row>
        <row r="3073">
          <cell r="H3073" t="str">
            <v>NotSelf</v>
          </cell>
        </row>
        <row r="3074">
          <cell r="H3074" t="str">
            <v>NotSelf</v>
          </cell>
        </row>
        <row r="3075">
          <cell r="H3075" t="str">
            <v>NotSelf</v>
          </cell>
        </row>
        <row r="3076">
          <cell r="H3076" t="str">
            <v>NotSelf</v>
          </cell>
        </row>
        <row r="3077">
          <cell r="H3077" t="str">
            <v>NotSelf</v>
          </cell>
        </row>
        <row r="3078">
          <cell r="H3078" t="str">
            <v>NotSelf</v>
          </cell>
        </row>
        <row r="3079">
          <cell r="H3079" t="str">
            <v>NotSelf</v>
          </cell>
        </row>
        <row r="3080">
          <cell r="H3080" t="str">
            <v>NotSelf</v>
          </cell>
        </row>
        <row r="3081">
          <cell r="H3081" t="str">
            <v>NotSelf</v>
          </cell>
        </row>
        <row r="3082">
          <cell r="H3082" t="str">
            <v>NotSelf</v>
          </cell>
        </row>
        <row r="3083">
          <cell r="H3083" t="str">
            <v>NotSelf</v>
          </cell>
        </row>
        <row r="3084">
          <cell r="H3084" t="str">
            <v>NotSelf</v>
          </cell>
        </row>
        <row r="3085">
          <cell r="H3085" t="str">
            <v>NotSelf</v>
          </cell>
        </row>
        <row r="3086">
          <cell r="H3086" t="str">
            <v>NotSelf</v>
          </cell>
        </row>
        <row r="3087">
          <cell r="H3087" t="str">
            <v>NotSelf</v>
          </cell>
        </row>
        <row r="3088">
          <cell r="H3088" t="str">
            <v>NotSelf</v>
          </cell>
        </row>
        <row r="3089">
          <cell r="H3089" t="str">
            <v>NotSelf</v>
          </cell>
        </row>
        <row r="3090">
          <cell r="H3090" t="str">
            <v>NotSelf</v>
          </cell>
        </row>
        <row r="3091">
          <cell r="H3091" t="str">
            <v>NotSelf</v>
          </cell>
        </row>
        <row r="3092">
          <cell r="H3092" t="str">
            <v>NotSelf</v>
          </cell>
        </row>
        <row r="3093">
          <cell r="H3093" t="str">
            <v>NotSelf</v>
          </cell>
        </row>
        <row r="3094">
          <cell r="H3094" t="str">
            <v>NotSelf</v>
          </cell>
        </row>
        <row r="3095">
          <cell r="H3095" t="str">
            <v>NotSelf</v>
          </cell>
        </row>
        <row r="3096">
          <cell r="H3096" t="str">
            <v>NotSelf</v>
          </cell>
        </row>
        <row r="3097">
          <cell r="H3097" t="str">
            <v>NotSelf</v>
          </cell>
        </row>
        <row r="3098">
          <cell r="H3098" t="str">
            <v>NotSelf</v>
          </cell>
        </row>
        <row r="3099">
          <cell r="H3099" t="str">
            <v>NotSelf</v>
          </cell>
        </row>
        <row r="3100">
          <cell r="H3100" t="str">
            <v>NotSelf</v>
          </cell>
        </row>
        <row r="3101">
          <cell r="H3101" t="str">
            <v>NotSelf</v>
          </cell>
        </row>
        <row r="3102">
          <cell r="H3102" t="str">
            <v>NotSelf</v>
          </cell>
        </row>
        <row r="3103">
          <cell r="H3103" t="str">
            <v>NotSelf</v>
          </cell>
        </row>
        <row r="3104">
          <cell r="H3104" t="str">
            <v>NotSelf</v>
          </cell>
        </row>
        <row r="3105">
          <cell r="H3105" t="str">
            <v>NotSelf</v>
          </cell>
        </row>
        <row r="3106">
          <cell r="H3106" t="str">
            <v>NotSelf</v>
          </cell>
        </row>
        <row r="3107">
          <cell r="H3107" t="str">
            <v>NotSelf</v>
          </cell>
        </row>
        <row r="3108">
          <cell r="H3108" t="str">
            <v>NotSelf</v>
          </cell>
        </row>
        <row r="3109">
          <cell r="H3109" t="str">
            <v>NotSelf</v>
          </cell>
        </row>
        <row r="3110">
          <cell r="H3110" t="str">
            <v>NotSelf</v>
          </cell>
        </row>
        <row r="3111">
          <cell r="H3111" t="str">
            <v>NotSelf</v>
          </cell>
        </row>
        <row r="3112">
          <cell r="H3112" t="str">
            <v>NotSelf</v>
          </cell>
        </row>
        <row r="3113">
          <cell r="H3113" t="str">
            <v>NotSelf</v>
          </cell>
        </row>
        <row r="3114">
          <cell r="H3114" t="str">
            <v>NotSelf</v>
          </cell>
        </row>
        <row r="3115">
          <cell r="H3115" t="str">
            <v>NotSelf</v>
          </cell>
        </row>
        <row r="3116">
          <cell r="H3116" t="str">
            <v>NotSelf</v>
          </cell>
        </row>
        <row r="3117">
          <cell r="H3117" t="str">
            <v>NotSelf</v>
          </cell>
        </row>
        <row r="3118">
          <cell r="H3118" t="str">
            <v>NotSelf</v>
          </cell>
        </row>
        <row r="3119">
          <cell r="H3119" t="str">
            <v>NotSelf</v>
          </cell>
        </row>
        <row r="3120">
          <cell r="H3120" t="str">
            <v>NotSelf</v>
          </cell>
        </row>
        <row r="3121">
          <cell r="H3121" t="str">
            <v>NotSelf</v>
          </cell>
        </row>
        <row r="3122">
          <cell r="H3122" t="str">
            <v>NotSelf</v>
          </cell>
        </row>
        <row r="3123">
          <cell r="H3123" t="str">
            <v>NotSelf</v>
          </cell>
        </row>
        <row r="3124">
          <cell r="H3124" t="str">
            <v>NotSelf</v>
          </cell>
        </row>
        <row r="3125">
          <cell r="H3125" t="str">
            <v>NotSelf</v>
          </cell>
        </row>
        <row r="3126">
          <cell r="H3126" t="str">
            <v>NotSelf</v>
          </cell>
        </row>
        <row r="3127">
          <cell r="H3127" t="str">
            <v>NotSelf</v>
          </cell>
        </row>
        <row r="3128">
          <cell r="H3128" t="str">
            <v>NotSelf</v>
          </cell>
        </row>
        <row r="3129">
          <cell r="H3129" t="str">
            <v>NotSelf</v>
          </cell>
        </row>
        <row r="3130">
          <cell r="H3130" t="str">
            <v>NotSelf</v>
          </cell>
        </row>
        <row r="3131">
          <cell r="H3131" t="str">
            <v>NotSelf</v>
          </cell>
        </row>
        <row r="3132">
          <cell r="H3132" t="str">
            <v>NotSelf</v>
          </cell>
        </row>
        <row r="3133">
          <cell r="H3133" t="str">
            <v>NotSelf</v>
          </cell>
        </row>
        <row r="3134">
          <cell r="H3134" t="str">
            <v>NotSelf</v>
          </cell>
        </row>
        <row r="3135">
          <cell r="H3135" t="str">
            <v>NotSelf</v>
          </cell>
        </row>
        <row r="3136">
          <cell r="H3136" t="str">
            <v>NotSelf</v>
          </cell>
        </row>
        <row r="3137">
          <cell r="H3137" t="str">
            <v>NotSelf</v>
          </cell>
        </row>
        <row r="3138">
          <cell r="H3138" t="str">
            <v>NotSelf</v>
          </cell>
        </row>
        <row r="3139">
          <cell r="H3139" t="str">
            <v>NotSelf</v>
          </cell>
        </row>
        <row r="3140">
          <cell r="H3140" t="str">
            <v>NotSelf</v>
          </cell>
        </row>
        <row r="3141">
          <cell r="H3141" t="str">
            <v>NotSelf</v>
          </cell>
        </row>
        <row r="3142">
          <cell r="H3142" t="str">
            <v>NotSelf</v>
          </cell>
        </row>
        <row r="3143">
          <cell r="H3143" t="str">
            <v>NotSelf</v>
          </cell>
        </row>
        <row r="3144">
          <cell r="H3144" t="str">
            <v>NotSelf</v>
          </cell>
        </row>
        <row r="3145">
          <cell r="H3145" t="str">
            <v>NotSelf</v>
          </cell>
        </row>
        <row r="3146">
          <cell r="H3146" t="str">
            <v>NotSelf</v>
          </cell>
        </row>
        <row r="3147">
          <cell r="H3147" t="str">
            <v>NotSelf</v>
          </cell>
        </row>
        <row r="3148">
          <cell r="H3148" t="str">
            <v>NotSelf</v>
          </cell>
        </row>
        <row r="3149">
          <cell r="H3149" t="str">
            <v>NotSelf</v>
          </cell>
        </row>
        <row r="3150">
          <cell r="H3150" t="str">
            <v>NotSelf</v>
          </cell>
        </row>
        <row r="3151">
          <cell r="H3151" t="str">
            <v>NotSelf</v>
          </cell>
        </row>
        <row r="3152">
          <cell r="H3152" t="str">
            <v>NotSelf</v>
          </cell>
        </row>
        <row r="3153">
          <cell r="H3153" t="str">
            <v>NotSelf</v>
          </cell>
        </row>
        <row r="3154">
          <cell r="H3154" t="str">
            <v>NotSelf</v>
          </cell>
        </row>
        <row r="3155">
          <cell r="H3155" t="str">
            <v>NotSelf</v>
          </cell>
        </row>
        <row r="3156">
          <cell r="H3156" t="str">
            <v>NotSelf</v>
          </cell>
        </row>
        <row r="3157">
          <cell r="H3157" t="str">
            <v>NotSelf</v>
          </cell>
        </row>
        <row r="3158">
          <cell r="H3158" t="str">
            <v>NotSelf</v>
          </cell>
        </row>
        <row r="3159">
          <cell r="H3159" t="str">
            <v>NotSelf</v>
          </cell>
        </row>
        <row r="3160">
          <cell r="H3160" t="str">
            <v>NotSelf</v>
          </cell>
        </row>
        <row r="3161">
          <cell r="H3161" t="str">
            <v>NotSelf</v>
          </cell>
        </row>
        <row r="3162">
          <cell r="H3162" t="str">
            <v>NotSelf</v>
          </cell>
        </row>
        <row r="3163">
          <cell r="H3163" t="str">
            <v>NotSelf</v>
          </cell>
        </row>
        <row r="3164">
          <cell r="H3164" t="str">
            <v>NotSelf</v>
          </cell>
        </row>
        <row r="3165">
          <cell r="H3165" t="str">
            <v>NotSelf</v>
          </cell>
        </row>
        <row r="3166">
          <cell r="H3166" t="str">
            <v>NotSelf</v>
          </cell>
        </row>
        <row r="3167">
          <cell r="H3167" t="str">
            <v>NotSelf</v>
          </cell>
        </row>
        <row r="3168">
          <cell r="H3168" t="str">
            <v>NotSelf</v>
          </cell>
        </row>
        <row r="3169">
          <cell r="H3169" t="str">
            <v>NotSelf</v>
          </cell>
        </row>
        <row r="3170">
          <cell r="H3170" t="str">
            <v>NotSelf</v>
          </cell>
        </row>
        <row r="3171">
          <cell r="H3171" t="str">
            <v>NotSelf</v>
          </cell>
        </row>
        <row r="3172">
          <cell r="H3172" t="str">
            <v>NotSelf</v>
          </cell>
        </row>
        <row r="3173">
          <cell r="H3173" t="str">
            <v>NotSelf</v>
          </cell>
        </row>
        <row r="3174">
          <cell r="H3174" t="str">
            <v>NotSelf</v>
          </cell>
        </row>
        <row r="3175">
          <cell r="H3175" t="str">
            <v>NotSelf</v>
          </cell>
        </row>
        <row r="3176">
          <cell r="H3176" t="str">
            <v>NotSelf</v>
          </cell>
        </row>
        <row r="3177">
          <cell r="H3177" t="str">
            <v>NotSelf</v>
          </cell>
        </row>
        <row r="3178">
          <cell r="H3178" t="str">
            <v>NotSelf</v>
          </cell>
        </row>
        <row r="3179">
          <cell r="H3179" t="str">
            <v>NotSelf</v>
          </cell>
        </row>
        <row r="3180">
          <cell r="H3180" t="str">
            <v>NotSelf</v>
          </cell>
        </row>
        <row r="3181">
          <cell r="H3181" t="str">
            <v>NotSelf</v>
          </cell>
        </row>
        <row r="3182">
          <cell r="H3182" t="str">
            <v>NotSelf</v>
          </cell>
        </row>
        <row r="3183">
          <cell r="H3183" t="str">
            <v>NotSelf</v>
          </cell>
        </row>
        <row r="3184">
          <cell r="H3184" t="str">
            <v>NotSelf</v>
          </cell>
        </row>
        <row r="3185">
          <cell r="H3185" t="str">
            <v>NotSelf</v>
          </cell>
        </row>
        <row r="3186">
          <cell r="H3186" t="str">
            <v>NotSelf</v>
          </cell>
        </row>
        <row r="3187">
          <cell r="H3187" t="str">
            <v>NotSelf</v>
          </cell>
        </row>
        <row r="3188">
          <cell r="H3188" t="str">
            <v>NotSelf</v>
          </cell>
        </row>
        <row r="3189">
          <cell r="H3189" t="str">
            <v>NotSelf</v>
          </cell>
        </row>
        <row r="3190">
          <cell r="H3190" t="str">
            <v>NotSelf</v>
          </cell>
        </row>
        <row r="3191">
          <cell r="H3191" t="str">
            <v>NotSelf</v>
          </cell>
        </row>
        <row r="3192">
          <cell r="H3192" t="str">
            <v>NotSelf</v>
          </cell>
        </row>
        <row r="3193">
          <cell r="H3193" t="str">
            <v>NotSelf</v>
          </cell>
        </row>
        <row r="3194">
          <cell r="H3194" t="str">
            <v>NotSelf</v>
          </cell>
        </row>
        <row r="3195">
          <cell r="H3195" t="str">
            <v>NotSelf</v>
          </cell>
        </row>
        <row r="3196">
          <cell r="H3196" t="str">
            <v>NotSelf</v>
          </cell>
        </row>
        <row r="3197">
          <cell r="H3197" t="str">
            <v>NotSelf</v>
          </cell>
        </row>
        <row r="3198">
          <cell r="H3198" t="str">
            <v>NotSelf</v>
          </cell>
        </row>
        <row r="3199">
          <cell r="H3199" t="str">
            <v>NotSelf</v>
          </cell>
        </row>
        <row r="3200">
          <cell r="H3200" t="str">
            <v>NotSelf</v>
          </cell>
        </row>
        <row r="3201">
          <cell r="H3201" t="str">
            <v>NotSelf</v>
          </cell>
        </row>
        <row r="3202">
          <cell r="H3202" t="str">
            <v>NotSelf</v>
          </cell>
        </row>
        <row r="3203">
          <cell r="H3203" t="str">
            <v>NotSelf</v>
          </cell>
        </row>
        <row r="3204">
          <cell r="H3204" t="str">
            <v>NotSelf</v>
          </cell>
        </row>
        <row r="3205">
          <cell r="H3205" t="str">
            <v>NotSelf</v>
          </cell>
        </row>
        <row r="3206">
          <cell r="H3206" t="str">
            <v>NotSelf</v>
          </cell>
        </row>
        <row r="3207">
          <cell r="H3207" t="str">
            <v>NotSelf</v>
          </cell>
        </row>
        <row r="3208">
          <cell r="H3208" t="str">
            <v>NotSelf</v>
          </cell>
        </row>
        <row r="3209">
          <cell r="H3209" t="str">
            <v>NotSelf</v>
          </cell>
        </row>
        <row r="3210">
          <cell r="H3210" t="str">
            <v>NotSelf</v>
          </cell>
        </row>
        <row r="3211">
          <cell r="H3211" t="str">
            <v>NotSelf</v>
          </cell>
        </row>
        <row r="3212">
          <cell r="H3212" t="str">
            <v>NotSelf</v>
          </cell>
        </row>
        <row r="3213">
          <cell r="H3213" t="str">
            <v>NotSelf</v>
          </cell>
        </row>
        <row r="3214">
          <cell r="H3214" t="str">
            <v>NotSelf</v>
          </cell>
        </row>
        <row r="3215">
          <cell r="H3215" t="str">
            <v>NotSelf</v>
          </cell>
        </row>
        <row r="3216">
          <cell r="H3216" t="str">
            <v>NotSelf</v>
          </cell>
        </row>
        <row r="3217">
          <cell r="H3217" t="str">
            <v>NotSelf</v>
          </cell>
        </row>
        <row r="3218">
          <cell r="H3218" t="str">
            <v>NotSelf</v>
          </cell>
        </row>
        <row r="3219">
          <cell r="H3219" t="str">
            <v>NotSelf</v>
          </cell>
        </row>
        <row r="3220">
          <cell r="H3220" t="str">
            <v>NotSelf</v>
          </cell>
        </row>
        <row r="3221">
          <cell r="H3221" t="str">
            <v>NotSelf</v>
          </cell>
        </row>
        <row r="3222">
          <cell r="H3222" t="str">
            <v>NotSelf</v>
          </cell>
        </row>
        <row r="3223">
          <cell r="H3223" t="str">
            <v>NotSelf</v>
          </cell>
        </row>
        <row r="3224">
          <cell r="H3224" t="str">
            <v>NotSelf</v>
          </cell>
        </row>
        <row r="3225">
          <cell r="H3225" t="str">
            <v>NotSelf</v>
          </cell>
        </row>
        <row r="3226">
          <cell r="H3226" t="str">
            <v>NotSelf</v>
          </cell>
        </row>
        <row r="3227">
          <cell r="H3227" t="str">
            <v>NotSelf</v>
          </cell>
        </row>
        <row r="3228">
          <cell r="H3228" t="str">
            <v>NotSelf</v>
          </cell>
        </row>
        <row r="3229">
          <cell r="H3229" t="str">
            <v>NotSelf</v>
          </cell>
        </row>
        <row r="3230">
          <cell r="H3230" t="str">
            <v>NotSelf</v>
          </cell>
        </row>
        <row r="3231">
          <cell r="H3231" t="str">
            <v>NotSelf</v>
          </cell>
        </row>
        <row r="3232">
          <cell r="H3232" t="str">
            <v>NotSelf</v>
          </cell>
        </row>
        <row r="3233">
          <cell r="H3233" t="str">
            <v>NotSelf</v>
          </cell>
        </row>
        <row r="3234">
          <cell r="H3234" t="str">
            <v>NotSelf</v>
          </cell>
        </row>
        <row r="3235">
          <cell r="H3235" t="str">
            <v>NotSelf</v>
          </cell>
        </row>
        <row r="3236">
          <cell r="H3236" t="str">
            <v>NotSelf</v>
          </cell>
        </row>
        <row r="3237">
          <cell r="H3237" t="str">
            <v>NotSelf</v>
          </cell>
        </row>
        <row r="3238">
          <cell r="H3238" t="str">
            <v>NotSelf</v>
          </cell>
        </row>
        <row r="3239">
          <cell r="H3239" t="str">
            <v>NotSelf</v>
          </cell>
        </row>
        <row r="3240">
          <cell r="H3240" t="str">
            <v>NotSelf</v>
          </cell>
        </row>
        <row r="3241">
          <cell r="H3241" t="str">
            <v>NotSelf</v>
          </cell>
        </row>
        <row r="3242">
          <cell r="H3242" t="str">
            <v>NotSelf</v>
          </cell>
        </row>
        <row r="3243">
          <cell r="H3243" t="str">
            <v>NotSelf</v>
          </cell>
        </row>
        <row r="3244">
          <cell r="H3244" t="str">
            <v>NotSelf</v>
          </cell>
        </row>
        <row r="3245">
          <cell r="H3245" t="str">
            <v>NotSelf</v>
          </cell>
        </row>
        <row r="3246">
          <cell r="H3246" t="str">
            <v>NotSelf</v>
          </cell>
        </row>
        <row r="3247">
          <cell r="H3247" t="str">
            <v>NotSelf</v>
          </cell>
        </row>
        <row r="3248">
          <cell r="H3248" t="str">
            <v>NotSelf</v>
          </cell>
        </row>
        <row r="3249">
          <cell r="H3249" t="str">
            <v>NotSelf</v>
          </cell>
        </row>
        <row r="3250">
          <cell r="H3250" t="str">
            <v>NotSelf</v>
          </cell>
        </row>
        <row r="3251">
          <cell r="H3251" t="str">
            <v>NotSelf</v>
          </cell>
        </row>
        <row r="3252">
          <cell r="H3252" t="str">
            <v>NotSelf</v>
          </cell>
        </row>
        <row r="3253">
          <cell r="H3253" t="str">
            <v>NotSelf</v>
          </cell>
        </row>
        <row r="3254">
          <cell r="H3254" t="str">
            <v>NotSelf</v>
          </cell>
        </row>
        <row r="3255">
          <cell r="H3255" t="str">
            <v>NotSelf</v>
          </cell>
        </row>
        <row r="3256">
          <cell r="H3256" t="str">
            <v>NotSelf</v>
          </cell>
        </row>
        <row r="3257">
          <cell r="H3257" t="str">
            <v>NotSelf</v>
          </cell>
        </row>
        <row r="3258">
          <cell r="H3258" t="str">
            <v>NotSelf</v>
          </cell>
        </row>
        <row r="3259">
          <cell r="H3259" t="str">
            <v>NotSelf</v>
          </cell>
        </row>
        <row r="3260">
          <cell r="H3260" t="str">
            <v>NotSelf</v>
          </cell>
        </row>
        <row r="3261">
          <cell r="H3261" t="str">
            <v>NotSelf</v>
          </cell>
        </row>
        <row r="3262">
          <cell r="H3262" t="str">
            <v>NotSelf</v>
          </cell>
        </row>
        <row r="3263">
          <cell r="H3263" t="str">
            <v>NotSelf</v>
          </cell>
        </row>
        <row r="3264">
          <cell r="H3264" t="str">
            <v>NotSelf</v>
          </cell>
        </row>
        <row r="3265">
          <cell r="H3265" t="str">
            <v>NotSelf</v>
          </cell>
        </row>
        <row r="3266">
          <cell r="H3266" t="str">
            <v>NotSelf</v>
          </cell>
        </row>
        <row r="3267">
          <cell r="H3267" t="str">
            <v>NotSelf</v>
          </cell>
        </row>
        <row r="3268">
          <cell r="H3268" t="str">
            <v>NotSelf</v>
          </cell>
        </row>
        <row r="3269">
          <cell r="H3269" t="str">
            <v>NotSelf</v>
          </cell>
        </row>
        <row r="3270">
          <cell r="H3270" t="str">
            <v>NotSelf</v>
          </cell>
        </row>
        <row r="3271">
          <cell r="H3271" t="str">
            <v>NotSelf</v>
          </cell>
        </row>
        <row r="3272">
          <cell r="H3272" t="str">
            <v>NotSelf</v>
          </cell>
        </row>
        <row r="3273">
          <cell r="H3273" t="str">
            <v>NotSelf</v>
          </cell>
        </row>
        <row r="3274">
          <cell r="H3274" t="str">
            <v>NotSelf</v>
          </cell>
        </row>
        <row r="3275">
          <cell r="H3275" t="str">
            <v>NotSelf</v>
          </cell>
        </row>
        <row r="3276">
          <cell r="H3276" t="str">
            <v>NotSelf</v>
          </cell>
        </row>
        <row r="3277">
          <cell r="H3277" t="str">
            <v>NotSelf</v>
          </cell>
        </row>
        <row r="3278">
          <cell r="H3278" t="str">
            <v>NotSelf</v>
          </cell>
        </row>
        <row r="3279">
          <cell r="H3279" t="str">
            <v>NotSelf</v>
          </cell>
        </row>
        <row r="3280">
          <cell r="H3280" t="str">
            <v>NotSelf</v>
          </cell>
        </row>
        <row r="3281">
          <cell r="H3281" t="str">
            <v>NotSelf</v>
          </cell>
        </row>
        <row r="3282">
          <cell r="H3282" t="str">
            <v>NotSelf</v>
          </cell>
        </row>
        <row r="3283">
          <cell r="H3283" t="str">
            <v>NotSelf</v>
          </cell>
        </row>
        <row r="3284">
          <cell r="H3284" t="str">
            <v>NotSelf</v>
          </cell>
        </row>
        <row r="3285">
          <cell r="H3285" t="str">
            <v>NotSelf</v>
          </cell>
        </row>
        <row r="3286">
          <cell r="H3286" t="str">
            <v>NotSelf</v>
          </cell>
        </row>
        <row r="3287">
          <cell r="H3287" t="str">
            <v>NotSelf</v>
          </cell>
        </row>
        <row r="3288">
          <cell r="H3288" t="str">
            <v>NotSelf</v>
          </cell>
        </row>
        <row r="3289">
          <cell r="H3289" t="str">
            <v>NotSelf</v>
          </cell>
        </row>
        <row r="3290">
          <cell r="H3290" t="str">
            <v>NotSelf</v>
          </cell>
        </row>
        <row r="3291">
          <cell r="H3291" t="str">
            <v>NotSelf</v>
          </cell>
        </row>
        <row r="3292">
          <cell r="H3292" t="str">
            <v>NotSelf</v>
          </cell>
        </row>
        <row r="3293">
          <cell r="H3293" t="str">
            <v>NotSelf</v>
          </cell>
        </row>
        <row r="3294">
          <cell r="H3294" t="str">
            <v>NotSelf</v>
          </cell>
        </row>
        <row r="3295">
          <cell r="H3295" t="str">
            <v>NotSelf</v>
          </cell>
        </row>
        <row r="3296">
          <cell r="H3296" t="str">
            <v>NotSelf</v>
          </cell>
        </row>
        <row r="3297">
          <cell r="H3297" t="str">
            <v>NotSelf</v>
          </cell>
        </row>
        <row r="3298">
          <cell r="H3298" t="str">
            <v>NotSelf</v>
          </cell>
        </row>
        <row r="3299">
          <cell r="H3299" t="str">
            <v>NotSelf</v>
          </cell>
        </row>
        <row r="3300">
          <cell r="H3300" t="str">
            <v>NotSelf</v>
          </cell>
        </row>
        <row r="3301">
          <cell r="H3301" t="str">
            <v>NotSelf</v>
          </cell>
        </row>
        <row r="3302">
          <cell r="H3302" t="str">
            <v>NotSelf</v>
          </cell>
        </row>
        <row r="3303">
          <cell r="H3303" t="str">
            <v>NotSelf</v>
          </cell>
        </row>
        <row r="3304">
          <cell r="H3304" t="str">
            <v>NotSelf</v>
          </cell>
        </row>
        <row r="3305">
          <cell r="H3305" t="str">
            <v>NotSelf</v>
          </cell>
        </row>
        <row r="3306">
          <cell r="H3306" t="str">
            <v>NotSelf</v>
          </cell>
        </row>
        <row r="3307">
          <cell r="H3307" t="str">
            <v>NotSelf</v>
          </cell>
        </row>
        <row r="3308">
          <cell r="H3308" t="str">
            <v>NotSelf</v>
          </cell>
        </row>
        <row r="3309">
          <cell r="H3309" t="str">
            <v>NotSelf</v>
          </cell>
        </row>
        <row r="3310">
          <cell r="H3310" t="str">
            <v>NotSelf</v>
          </cell>
        </row>
        <row r="3311">
          <cell r="H3311" t="str">
            <v>NotSelf</v>
          </cell>
        </row>
        <row r="3312">
          <cell r="H3312" t="str">
            <v>NotSelf</v>
          </cell>
        </row>
        <row r="3313">
          <cell r="H3313" t="str">
            <v>NotSelf</v>
          </cell>
        </row>
        <row r="3314">
          <cell r="H3314" t="str">
            <v>NotSelf</v>
          </cell>
        </row>
        <row r="3315">
          <cell r="H3315" t="str">
            <v>NotSelf</v>
          </cell>
        </row>
        <row r="3316">
          <cell r="H3316" t="str">
            <v>NotSelf</v>
          </cell>
        </row>
        <row r="3317">
          <cell r="H3317" t="str">
            <v>NotSelf</v>
          </cell>
        </row>
        <row r="3318">
          <cell r="H3318" t="str">
            <v>NotSelf</v>
          </cell>
        </row>
        <row r="3319">
          <cell r="H3319" t="str">
            <v>NotSelf</v>
          </cell>
        </row>
        <row r="3320">
          <cell r="H3320" t="str">
            <v>NotSelf</v>
          </cell>
        </row>
        <row r="3321">
          <cell r="H3321" t="str">
            <v>NotSelf</v>
          </cell>
        </row>
        <row r="3322">
          <cell r="H3322" t="str">
            <v>NotSelf</v>
          </cell>
        </row>
        <row r="3323">
          <cell r="H3323" t="str">
            <v>NotSelf</v>
          </cell>
        </row>
        <row r="3324">
          <cell r="H3324" t="str">
            <v>NotSelf</v>
          </cell>
        </row>
        <row r="3325">
          <cell r="H3325" t="str">
            <v>NotSelf</v>
          </cell>
        </row>
        <row r="3326">
          <cell r="H3326" t="str">
            <v>NotSelf</v>
          </cell>
        </row>
        <row r="3327">
          <cell r="H3327" t="str">
            <v>NotSelf</v>
          </cell>
        </row>
        <row r="3328">
          <cell r="H3328" t="str">
            <v>NotSelf</v>
          </cell>
        </row>
        <row r="3329">
          <cell r="H3329" t="str">
            <v>NotSelf</v>
          </cell>
        </row>
        <row r="3330">
          <cell r="H3330" t="str">
            <v>NotSelf</v>
          </cell>
        </row>
        <row r="3331">
          <cell r="H3331" t="str">
            <v>NotSelf</v>
          </cell>
        </row>
        <row r="3332">
          <cell r="H3332" t="str">
            <v>NotSelf</v>
          </cell>
        </row>
        <row r="3333">
          <cell r="H3333" t="str">
            <v>NotSelf</v>
          </cell>
        </row>
        <row r="3334">
          <cell r="H3334" t="str">
            <v>NotSelf</v>
          </cell>
        </row>
        <row r="3335">
          <cell r="H3335" t="str">
            <v>NotSelf</v>
          </cell>
        </row>
        <row r="3336">
          <cell r="H3336" t="str">
            <v>NotSelf</v>
          </cell>
        </row>
        <row r="3337">
          <cell r="H3337" t="str">
            <v>NotSelf</v>
          </cell>
        </row>
        <row r="3338">
          <cell r="H3338" t="str">
            <v>NotSelf</v>
          </cell>
        </row>
        <row r="3339">
          <cell r="H3339" t="str">
            <v>NotSelf</v>
          </cell>
        </row>
        <row r="3340">
          <cell r="H3340" t="str">
            <v>NotSelf</v>
          </cell>
        </row>
        <row r="3341">
          <cell r="H3341" t="str">
            <v>NotSelf</v>
          </cell>
        </row>
        <row r="3342">
          <cell r="H3342" t="str">
            <v>NotSelf</v>
          </cell>
        </row>
        <row r="3343">
          <cell r="H3343" t="str">
            <v>NotSelf</v>
          </cell>
        </row>
        <row r="3344">
          <cell r="H3344" t="str">
            <v>NotSelf</v>
          </cell>
        </row>
        <row r="3345">
          <cell r="H3345" t="str">
            <v>NotSelf</v>
          </cell>
        </row>
        <row r="3346">
          <cell r="H3346" t="str">
            <v>NotSelf</v>
          </cell>
        </row>
        <row r="3347">
          <cell r="H3347" t="str">
            <v>NotSelf</v>
          </cell>
        </row>
        <row r="3348">
          <cell r="H3348" t="str">
            <v>NotSelf</v>
          </cell>
        </row>
        <row r="3349">
          <cell r="H3349" t="str">
            <v>NotSelf</v>
          </cell>
        </row>
        <row r="3350">
          <cell r="H3350" t="str">
            <v>NotSelf</v>
          </cell>
        </row>
        <row r="3351">
          <cell r="H3351" t="str">
            <v>NotSelf</v>
          </cell>
        </row>
        <row r="3352">
          <cell r="H3352" t="str">
            <v>NotSelf</v>
          </cell>
        </row>
        <row r="3353">
          <cell r="H3353" t="str">
            <v>NotSelf</v>
          </cell>
        </row>
        <row r="3354">
          <cell r="H3354" t="str">
            <v>NotSelf</v>
          </cell>
        </row>
        <row r="3355">
          <cell r="H3355" t="str">
            <v>NotSelf</v>
          </cell>
        </row>
        <row r="3356">
          <cell r="H3356" t="str">
            <v>NotSelf</v>
          </cell>
        </row>
        <row r="3357">
          <cell r="H3357" t="str">
            <v>NotSelf</v>
          </cell>
        </row>
        <row r="3358">
          <cell r="H3358" t="str">
            <v>NotSelf</v>
          </cell>
        </row>
        <row r="3359">
          <cell r="H3359" t="str">
            <v>NotSelf</v>
          </cell>
        </row>
        <row r="3360">
          <cell r="H3360" t="str">
            <v>NotSelf</v>
          </cell>
        </row>
        <row r="3361">
          <cell r="H3361" t="str">
            <v>NotSelf</v>
          </cell>
        </row>
        <row r="3362">
          <cell r="H3362" t="str">
            <v>NotSelf</v>
          </cell>
        </row>
        <row r="3363">
          <cell r="H3363" t="str">
            <v>NotSelf</v>
          </cell>
        </row>
        <row r="3364">
          <cell r="H3364" t="str">
            <v>NotSelf</v>
          </cell>
        </row>
        <row r="3365">
          <cell r="H3365" t="str">
            <v>NotSelf</v>
          </cell>
        </row>
        <row r="3366">
          <cell r="H3366" t="str">
            <v>NotSelf</v>
          </cell>
        </row>
        <row r="3367">
          <cell r="H3367" t="str">
            <v>NotSelf</v>
          </cell>
        </row>
        <row r="3368">
          <cell r="H3368" t="str">
            <v>NotSelf</v>
          </cell>
        </row>
        <row r="3369">
          <cell r="H3369" t="str">
            <v>NotSelf</v>
          </cell>
        </row>
        <row r="3370">
          <cell r="H3370" t="str">
            <v>NotSelf</v>
          </cell>
        </row>
        <row r="3371">
          <cell r="H3371" t="str">
            <v>NotSelf</v>
          </cell>
        </row>
        <row r="3372">
          <cell r="H3372" t="str">
            <v>NotSelf</v>
          </cell>
        </row>
        <row r="3373">
          <cell r="H3373" t="str">
            <v>NotSelf</v>
          </cell>
        </row>
        <row r="3374">
          <cell r="H3374" t="str">
            <v>NotSelf</v>
          </cell>
        </row>
        <row r="3375">
          <cell r="H3375" t="str">
            <v>NotSelf</v>
          </cell>
        </row>
        <row r="3376">
          <cell r="H3376" t="str">
            <v>NotSelf</v>
          </cell>
        </row>
        <row r="3377">
          <cell r="H3377" t="str">
            <v>NotSelf</v>
          </cell>
        </row>
        <row r="3378">
          <cell r="H3378" t="str">
            <v>NotSelf</v>
          </cell>
        </row>
        <row r="3379">
          <cell r="H3379" t="str">
            <v>NotSelf</v>
          </cell>
        </row>
        <row r="3380">
          <cell r="H3380" t="str">
            <v>NotSelf</v>
          </cell>
        </row>
        <row r="3381">
          <cell r="H3381" t="str">
            <v>NotSelf</v>
          </cell>
        </row>
        <row r="3382">
          <cell r="H3382" t="str">
            <v>NotSelf</v>
          </cell>
        </row>
        <row r="3383">
          <cell r="H3383" t="str">
            <v>NotSelf</v>
          </cell>
        </row>
        <row r="3384">
          <cell r="H3384" t="str">
            <v>NotSelf</v>
          </cell>
        </row>
        <row r="3385">
          <cell r="H3385" t="str">
            <v>NotSelf</v>
          </cell>
        </row>
        <row r="3386">
          <cell r="H3386" t="str">
            <v>NotSelf</v>
          </cell>
        </row>
        <row r="3387">
          <cell r="H3387" t="str">
            <v>NotSelf</v>
          </cell>
        </row>
        <row r="3388">
          <cell r="H3388" t="str">
            <v>NotSelf</v>
          </cell>
        </row>
        <row r="3389">
          <cell r="H3389" t="str">
            <v>NotSelf</v>
          </cell>
        </row>
        <row r="3390">
          <cell r="H3390" t="str">
            <v>NotSelf</v>
          </cell>
        </row>
        <row r="3391">
          <cell r="H3391" t="str">
            <v>NotSelf</v>
          </cell>
        </row>
        <row r="3392">
          <cell r="H3392" t="str">
            <v>NotSelf</v>
          </cell>
        </row>
        <row r="3393">
          <cell r="H3393" t="str">
            <v>NotSelf</v>
          </cell>
        </row>
        <row r="3394">
          <cell r="H3394" t="str">
            <v>NotSelf</v>
          </cell>
        </row>
        <row r="3395">
          <cell r="H3395" t="str">
            <v>NotSelf</v>
          </cell>
        </row>
        <row r="3396">
          <cell r="H3396" t="str">
            <v>NotSelf</v>
          </cell>
        </row>
        <row r="3397">
          <cell r="H3397" t="str">
            <v>NotSelf</v>
          </cell>
        </row>
        <row r="3398">
          <cell r="H3398" t="str">
            <v>NotSelf</v>
          </cell>
        </row>
        <row r="3399">
          <cell r="H3399" t="str">
            <v>NotSelf</v>
          </cell>
        </row>
        <row r="3400">
          <cell r="H3400" t="str">
            <v>NotSelf</v>
          </cell>
        </row>
        <row r="3401">
          <cell r="H3401" t="str">
            <v>NotSelf</v>
          </cell>
        </row>
        <row r="3402">
          <cell r="H3402" t="str">
            <v>NotSelf</v>
          </cell>
        </row>
        <row r="3403">
          <cell r="H3403" t="str">
            <v>NotSelf</v>
          </cell>
        </row>
        <row r="3404">
          <cell r="H3404" t="str">
            <v>NotSelf</v>
          </cell>
        </row>
        <row r="3405">
          <cell r="H3405" t="str">
            <v>NotSelf</v>
          </cell>
        </row>
        <row r="3406">
          <cell r="H3406" t="str">
            <v>NotSelf</v>
          </cell>
        </row>
        <row r="3407">
          <cell r="H3407" t="str">
            <v>NotSelf</v>
          </cell>
        </row>
        <row r="3408">
          <cell r="H3408" t="str">
            <v>NotSelf</v>
          </cell>
        </row>
        <row r="3409">
          <cell r="H3409" t="str">
            <v>NotSelf</v>
          </cell>
        </row>
        <row r="3410">
          <cell r="H3410" t="str">
            <v>NotSelf</v>
          </cell>
        </row>
        <row r="3411">
          <cell r="H3411" t="str">
            <v>NotSelf</v>
          </cell>
        </row>
        <row r="3412">
          <cell r="H3412" t="str">
            <v>NotSelf</v>
          </cell>
        </row>
        <row r="3413">
          <cell r="H3413" t="str">
            <v>NotSelf</v>
          </cell>
        </row>
        <row r="3414">
          <cell r="H3414" t="str">
            <v>NotSelf</v>
          </cell>
        </row>
        <row r="3415">
          <cell r="H3415" t="str">
            <v>NotSelf</v>
          </cell>
        </row>
        <row r="3416">
          <cell r="H3416" t="str">
            <v>NotSelf</v>
          </cell>
        </row>
        <row r="3417">
          <cell r="H3417" t="str">
            <v>NotSelf</v>
          </cell>
        </row>
        <row r="3418">
          <cell r="H3418" t="str">
            <v>NotSelf</v>
          </cell>
        </row>
        <row r="3419">
          <cell r="H3419" t="str">
            <v>NotSelf</v>
          </cell>
        </row>
        <row r="3420">
          <cell r="H3420" t="str">
            <v>NotSelf</v>
          </cell>
        </row>
        <row r="3421">
          <cell r="H3421" t="str">
            <v>NotSelf</v>
          </cell>
        </row>
        <row r="3422">
          <cell r="H3422" t="str">
            <v>NotSelf</v>
          </cell>
        </row>
        <row r="3423">
          <cell r="H3423" t="str">
            <v>NotSelf</v>
          </cell>
        </row>
        <row r="3424">
          <cell r="H3424" t="str">
            <v>NotSelf</v>
          </cell>
        </row>
        <row r="3425">
          <cell r="H3425" t="str">
            <v>NotSelf</v>
          </cell>
        </row>
        <row r="3426">
          <cell r="H3426" t="str">
            <v>NotSelf</v>
          </cell>
        </row>
        <row r="3427">
          <cell r="H3427" t="str">
            <v>NotSelf</v>
          </cell>
        </row>
        <row r="3428">
          <cell r="H3428" t="str">
            <v>NotSelf</v>
          </cell>
        </row>
        <row r="3429">
          <cell r="H3429" t="str">
            <v>NotSelf</v>
          </cell>
        </row>
        <row r="3430">
          <cell r="H3430" t="str">
            <v>NotSelf</v>
          </cell>
        </row>
        <row r="3431">
          <cell r="H3431" t="str">
            <v>NotSelf</v>
          </cell>
        </row>
        <row r="3432">
          <cell r="H3432" t="str">
            <v>NotSelf</v>
          </cell>
        </row>
        <row r="3433">
          <cell r="H3433" t="str">
            <v>NotSelf</v>
          </cell>
        </row>
        <row r="3434">
          <cell r="H3434" t="str">
            <v>NotSelf</v>
          </cell>
        </row>
        <row r="3435">
          <cell r="H3435" t="str">
            <v>NotSelf</v>
          </cell>
        </row>
        <row r="3436">
          <cell r="H3436" t="str">
            <v>NotSelf</v>
          </cell>
        </row>
        <row r="3437">
          <cell r="H3437" t="str">
            <v>NotSelf</v>
          </cell>
        </row>
        <row r="3438">
          <cell r="H3438" t="str">
            <v>NotSelf</v>
          </cell>
        </row>
        <row r="3439">
          <cell r="H3439" t="str">
            <v>NotSelf</v>
          </cell>
        </row>
        <row r="3440">
          <cell r="H3440" t="str">
            <v>NotSelf</v>
          </cell>
        </row>
        <row r="3441">
          <cell r="H3441" t="str">
            <v>NotSelf</v>
          </cell>
        </row>
        <row r="3442">
          <cell r="H3442" t="str">
            <v>NotSelf</v>
          </cell>
        </row>
        <row r="3443">
          <cell r="H3443" t="str">
            <v>NotSelf</v>
          </cell>
        </row>
        <row r="3444">
          <cell r="H3444" t="str">
            <v>NotSelf</v>
          </cell>
        </row>
        <row r="3445">
          <cell r="H3445" t="str">
            <v>NotSelf</v>
          </cell>
        </row>
        <row r="3446">
          <cell r="H3446" t="str">
            <v>NotSelf</v>
          </cell>
        </row>
        <row r="3447">
          <cell r="H3447" t="str">
            <v>NotSelf</v>
          </cell>
        </row>
        <row r="3448">
          <cell r="H3448" t="str">
            <v>NotSelf</v>
          </cell>
        </row>
        <row r="3449">
          <cell r="H3449" t="str">
            <v>NotSelf</v>
          </cell>
        </row>
        <row r="3450">
          <cell r="H3450" t="str">
            <v>NotSelf</v>
          </cell>
        </row>
        <row r="3451">
          <cell r="H3451" t="str">
            <v>NotSelf</v>
          </cell>
        </row>
        <row r="3452">
          <cell r="H3452" t="str">
            <v>NotSelf</v>
          </cell>
        </row>
        <row r="3453">
          <cell r="H3453" t="str">
            <v>NotSelf</v>
          </cell>
        </row>
        <row r="3454">
          <cell r="H3454" t="str">
            <v>NotSelf</v>
          </cell>
        </row>
        <row r="3455">
          <cell r="H3455" t="str">
            <v>NotSelf</v>
          </cell>
        </row>
        <row r="3456">
          <cell r="H3456" t="str">
            <v>NotSelf</v>
          </cell>
        </row>
        <row r="3457">
          <cell r="H3457" t="str">
            <v>NotSelf</v>
          </cell>
        </row>
        <row r="3458">
          <cell r="H3458" t="str">
            <v>NotSelf</v>
          </cell>
        </row>
        <row r="3459">
          <cell r="H3459" t="str">
            <v>NotSelf</v>
          </cell>
        </row>
        <row r="3460">
          <cell r="H3460" t="str">
            <v>NotSelf</v>
          </cell>
        </row>
        <row r="3461">
          <cell r="H3461" t="str">
            <v>NotSelf</v>
          </cell>
        </row>
        <row r="3462">
          <cell r="H3462" t="str">
            <v>NotSelf</v>
          </cell>
        </row>
        <row r="3463">
          <cell r="H3463" t="str">
            <v>NotSelf</v>
          </cell>
        </row>
        <row r="3464">
          <cell r="H3464" t="str">
            <v>NotSelf</v>
          </cell>
        </row>
        <row r="3465">
          <cell r="H3465" t="str">
            <v>NotSelf</v>
          </cell>
        </row>
        <row r="3466">
          <cell r="H3466" t="str">
            <v>NotSelf</v>
          </cell>
        </row>
        <row r="3467">
          <cell r="H3467" t="str">
            <v>NotSelf</v>
          </cell>
        </row>
        <row r="3468">
          <cell r="H3468" t="str">
            <v>NotSelf</v>
          </cell>
        </row>
        <row r="3469">
          <cell r="H3469" t="str">
            <v>NotSelf</v>
          </cell>
        </row>
        <row r="3470">
          <cell r="H3470" t="str">
            <v>NotSelf</v>
          </cell>
        </row>
        <row r="3471">
          <cell r="H3471" t="str">
            <v>NotSelf</v>
          </cell>
        </row>
        <row r="3472">
          <cell r="H3472" t="str">
            <v>NotSelf</v>
          </cell>
        </row>
        <row r="3473">
          <cell r="H3473" t="str">
            <v>NotSelf</v>
          </cell>
        </row>
        <row r="3474">
          <cell r="H3474" t="str">
            <v>NotSelf</v>
          </cell>
        </row>
        <row r="3475">
          <cell r="H3475" t="str">
            <v>NotSelf</v>
          </cell>
        </row>
        <row r="3476">
          <cell r="H3476" t="str">
            <v>NotSelf</v>
          </cell>
        </row>
        <row r="3477">
          <cell r="H3477" t="str">
            <v>NotSelf</v>
          </cell>
        </row>
        <row r="3478">
          <cell r="H3478" t="str">
            <v>NotSelf</v>
          </cell>
        </row>
        <row r="3479">
          <cell r="H3479" t="str">
            <v>NotSelf</v>
          </cell>
        </row>
        <row r="3480">
          <cell r="H3480" t="str">
            <v>NotSelf</v>
          </cell>
        </row>
        <row r="3481">
          <cell r="H3481" t="str">
            <v>NotSelf</v>
          </cell>
        </row>
        <row r="3482">
          <cell r="H3482" t="str">
            <v>NotSelf</v>
          </cell>
        </row>
        <row r="3483">
          <cell r="H3483" t="str">
            <v>NotSelf</v>
          </cell>
        </row>
        <row r="3484">
          <cell r="H3484" t="str">
            <v>NotSelf</v>
          </cell>
        </row>
        <row r="3485">
          <cell r="H3485" t="str">
            <v>NotSelf</v>
          </cell>
        </row>
        <row r="3486">
          <cell r="H3486" t="str">
            <v>NotSelf</v>
          </cell>
        </row>
        <row r="3487">
          <cell r="H3487" t="str">
            <v>NotSelf</v>
          </cell>
        </row>
        <row r="3488">
          <cell r="H3488" t="str">
            <v>NotSelf</v>
          </cell>
        </row>
        <row r="3489">
          <cell r="H3489" t="str">
            <v>NotSelf</v>
          </cell>
        </row>
        <row r="3490">
          <cell r="H3490" t="str">
            <v>NotSelf</v>
          </cell>
        </row>
        <row r="3491">
          <cell r="H3491" t="str">
            <v>NotSelf</v>
          </cell>
        </row>
        <row r="3492">
          <cell r="H3492" t="str">
            <v>NotSelf</v>
          </cell>
        </row>
        <row r="3493">
          <cell r="H3493" t="str">
            <v>NotSelf</v>
          </cell>
        </row>
        <row r="3494">
          <cell r="H3494" t="str">
            <v>NotSelf</v>
          </cell>
        </row>
        <row r="3495">
          <cell r="H3495" t="str">
            <v>NotSelf</v>
          </cell>
        </row>
        <row r="3496">
          <cell r="H3496" t="str">
            <v>NotSelf</v>
          </cell>
        </row>
        <row r="3497">
          <cell r="H3497" t="str">
            <v>NotSelf</v>
          </cell>
        </row>
        <row r="3498">
          <cell r="H3498" t="str">
            <v>NotSelf</v>
          </cell>
        </row>
        <row r="3499">
          <cell r="H3499" t="str">
            <v>NotSelf</v>
          </cell>
        </row>
        <row r="3500">
          <cell r="H3500" t="str">
            <v>NotSelf</v>
          </cell>
        </row>
        <row r="3501">
          <cell r="H3501" t="str">
            <v>NotSelf</v>
          </cell>
        </row>
        <row r="3502">
          <cell r="H3502" t="str">
            <v>NotSelf</v>
          </cell>
        </row>
        <row r="3503">
          <cell r="H3503" t="str">
            <v>NotSelf</v>
          </cell>
        </row>
        <row r="3504">
          <cell r="H3504" t="str">
            <v>NotSelf</v>
          </cell>
        </row>
        <row r="3505">
          <cell r="H3505" t="str">
            <v>NotSelf</v>
          </cell>
        </row>
        <row r="3506">
          <cell r="H3506" t="str">
            <v>NotSelf</v>
          </cell>
        </row>
        <row r="3507">
          <cell r="H3507" t="str">
            <v>NotSelf</v>
          </cell>
        </row>
        <row r="3508">
          <cell r="H3508" t="str">
            <v>NotSelf</v>
          </cell>
        </row>
        <row r="3509">
          <cell r="H3509" t="str">
            <v>NotSelf</v>
          </cell>
        </row>
        <row r="3510">
          <cell r="H3510" t="str">
            <v>NotSelf</v>
          </cell>
        </row>
        <row r="3511">
          <cell r="H3511" t="str">
            <v>NotSelf</v>
          </cell>
        </row>
        <row r="3512">
          <cell r="H3512" t="str">
            <v>NotSelf</v>
          </cell>
        </row>
        <row r="3513">
          <cell r="H3513" t="str">
            <v>NotSelf</v>
          </cell>
        </row>
        <row r="3514">
          <cell r="H3514" t="str">
            <v>NotSelf</v>
          </cell>
        </row>
        <row r="3515">
          <cell r="H3515" t="str">
            <v>NotSelf</v>
          </cell>
        </row>
        <row r="3516">
          <cell r="H3516" t="str">
            <v>NotSelf</v>
          </cell>
        </row>
        <row r="3517">
          <cell r="H3517" t="str">
            <v>NotSelf</v>
          </cell>
        </row>
        <row r="3518">
          <cell r="H3518" t="str">
            <v>NotSelf</v>
          </cell>
        </row>
        <row r="3519">
          <cell r="H3519" t="str">
            <v>NotSelf</v>
          </cell>
        </row>
        <row r="3520">
          <cell r="H3520" t="str">
            <v>NotSelf</v>
          </cell>
        </row>
        <row r="3521">
          <cell r="H3521" t="str">
            <v>NotSelf</v>
          </cell>
        </row>
        <row r="3522">
          <cell r="H3522" t="str">
            <v>NotSelf</v>
          </cell>
        </row>
        <row r="3523">
          <cell r="H3523" t="str">
            <v>NotSelf</v>
          </cell>
        </row>
        <row r="3524">
          <cell r="H3524" t="str">
            <v>NotSelf</v>
          </cell>
        </row>
        <row r="3525">
          <cell r="H3525" t="str">
            <v>NotSelf</v>
          </cell>
        </row>
        <row r="3526">
          <cell r="H3526" t="str">
            <v>NotSelf</v>
          </cell>
        </row>
        <row r="3527">
          <cell r="H3527" t="str">
            <v>NotSelf</v>
          </cell>
        </row>
        <row r="3528">
          <cell r="H3528" t="str">
            <v>NotSelf</v>
          </cell>
        </row>
        <row r="3529">
          <cell r="H3529" t="str">
            <v>NotSelf</v>
          </cell>
        </row>
        <row r="3530">
          <cell r="H3530" t="str">
            <v>NotSelf</v>
          </cell>
        </row>
        <row r="3531">
          <cell r="H3531" t="str">
            <v>NotSelf</v>
          </cell>
        </row>
        <row r="3532">
          <cell r="H3532" t="str">
            <v>NotSelf</v>
          </cell>
        </row>
        <row r="3533">
          <cell r="H3533" t="str">
            <v>NotSelf</v>
          </cell>
        </row>
        <row r="3534">
          <cell r="H3534" t="str">
            <v>NotSelf</v>
          </cell>
        </row>
        <row r="3535">
          <cell r="H3535" t="str">
            <v>NotSelf</v>
          </cell>
        </row>
        <row r="3536">
          <cell r="H3536" t="str">
            <v>NotSelf</v>
          </cell>
        </row>
        <row r="3537">
          <cell r="H3537" t="str">
            <v>NotSelf</v>
          </cell>
        </row>
        <row r="3538">
          <cell r="H3538" t="str">
            <v>NotSelf</v>
          </cell>
        </row>
        <row r="3539">
          <cell r="H3539" t="str">
            <v>NotSelf</v>
          </cell>
        </row>
        <row r="3540">
          <cell r="H3540" t="str">
            <v>NotSelf</v>
          </cell>
        </row>
        <row r="3541">
          <cell r="H3541" t="str">
            <v>NotSelf</v>
          </cell>
        </row>
        <row r="3542">
          <cell r="H3542" t="str">
            <v>NotSelf</v>
          </cell>
        </row>
        <row r="3543">
          <cell r="H3543" t="str">
            <v>NotSelf</v>
          </cell>
        </row>
        <row r="3544">
          <cell r="H3544" t="str">
            <v>NotSelf</v>
          </cell>
        </row>
        <row r="3545">
          <cell r="H3545" t="str">
            <v>NotSelf</v>
          </cell>
        </row>
        <row r="3546">
          <cell r="H3546" t="str">
            <v>NotSelf</v>
          </cell>
        </row>
        <row r="3547">
          <cell r="H3547" t="str">
            <v>NotSelf</v>
          </cell>
        </row>
        <row r="3548">
          <cell r="H3548" t="str">
            <v>NotSelf</v>
          </cell>
        </row>
        <row r="3549">
          <cell r="H3549" t="str">
            <v>NotSelf</v>
          </cell>
        </row>
        <row r="3550">
          <cell r="H3550" t="str">
            <v>NotSelf</v>
          </cell>
        </row>
        <row r="3551">
          <cell r="H3551" t="str">
            <v>NotSelf</v>
          </cell>
        </row>
        <row r="3552">
          <cell r="H3552" t="str">
            <v>NotSelf</v>
          </cell>
        </row>
        <row r="3553">
          <cell r="H3553" t="str">
            <v>NotSelf</v>
          </cell>
        </row>
        <row r="3554">
          <cell r="H3554" t="str">
            <v>NotSelf</v>
          </cell>
        </row>
        <row r="3555">
          <cell r="H3555" t="str">
            <v>NotSelf</v>
          </cell>
        </row>
        <row r="3556">
          <cell r="H3556" t="str">
            <v>NotSelf</v>
          </cell>
        </row>
        <row r="3557">
          <cell r="H3557" t="str">
            <v>NotSelf</v>
          </cell>
        </row>
        <row r="3558">
          <cell r="H3558" t="str">
            <v>NotSelf</v>
          </cell>
        </row>
        <row r="3559">
          <cell r="H3559" t="str">
            <v>NotSelf</v>
          </cell>
        </row>
        <row r="3560">
          <cell r="H3560" t="str">
            <v>NotSelf</v>
          </cell>
        </row>
        <row r="3561">
          <cell r="H3561" t="str">
            <v>NotSelf</v>
          </cell>
        </row>
        <row r="3562">
          <cell r="H3562" t="str">
            <v>NotSelf</v>
          </cell>
        </row>
        <row r="3563">
          <cell r="H3563" t="str">
            <v>NotSelf</v>
          </cell>
        </row>
        <row r="3564">
          <cell r="H3564" t="str">
            <v>NotSelf</v>
          </cell>
        </row>
        <row r="3565">
          <cell r="H3565" t="str">
            <v>NotSelf</v>
          </cell>
        </row>
        <row r="3566">
          <cell r="H3566" t="str">
            <v>NotSelf</v>
          </cell>
        </row>
        <row r="3567">
          <cell r="H3567" t="str">
            <v>NotSelf</v>
          </cell>
        </row>
        <row r="3568">
          <cell r="H3568" t="str">
            <v>NotSelf</v>
          </cell>
        </row>
        <row r="3569">
          <cell r="H3569" t="str">
            <v>NotSelf</v>
          </cell>
        </row>
        <row r="3570">
          <cell r="H3570" t="str">
            <v>NotSelf</v>
          </cell>
        </row>
        <row r="3571">
          <cell r="H3571" t="str">
            <v>NotSelf</v>
          </cell>
        </row>
        <row r="3572">
          <cell r="H3572" t="str">
            <v>NotSelf</v>
          </cell>
        </row>
        <row r="3573">
          <cell r="H3573" t="str">
            <v>NotSelf</v>
          </cell>
        </row>
        <row r="3574">
          <cell r="H3574" t="str">
            <v>NotSelf</v>
          </cell>
        </row>
        <row r="3575">
          <cell r="H3575" t="str">
            <v>NotSelf</v>
          </cell>
        </row>
        <row r="3576">
          <cell r="H3576" t="str">
            <v>NotSelf</v>
          </cell>
        </row>
        <row r="3577">
          <cell r="H3577" t="str">
            <v>NotSelf</v>
          </cell>
        </row>
        <row r="3578">
          <cell r="H3578" t="str">
            <v>NotSelf</v>
          </cell>
        </row>
        <row r="3579">
          <cell r="H3579" t="str">
            <v>NotSelf</v>
          </cell>
        </row>
        <row r="3580">
          <cell r="H3580" t="str">
            <v>NotSelf</v>
          </cell>
        </row>
        <row r="3581">
          <cell r="H3581" t="str">
            <v>NotSelf</v>
          </cell>
        </row>
        <row r="3582">
          <cell r="H3582" t="str">
            <v>NotSelf</v>
          </cell>
        </row>
        <row r="3583">
          <cell r="H3583" t="str">
            <v>NotSelf</v>
          </cell>
        </row>
        <row r="3584">
          <cell r="H3584" t="str">
            <v>NotSelf</v>
          </cell>
        </row>
        <row r="3585">
          <cell r="H3585" t="str">
            <v>NotSelf</v>
          </cell>
        </row>
        <row r="3586">
          <cell r="H3586" t="str">
            <v>NotSelf</v>
          </cell>
        </row>
        <row r="3587">
          <cell r="H3587" t="str">
            <v>NotSelf</v>
          </cell>
        </row>
        <row r="3588">
          <cell r="H3588" t="str">
            <v>NotSelf</v>
          </cell>
        </row>
        <row r="3589">
          <cell r="H3589" t="str">
            <v>NotSelf</v>
          </cell>
        </row>
        <row r="3590">
          <cell r="H3590" t="str">
            <v>NotSelf</v>
          </cell>
        </row>
        <row r="3591">
          <cell r="H3591" t="str">
            <v>NotSelf</v>
          </cell>
        </row>
        <row r="3592">
          <cell r="H3592" t="str">
            <v>NotSelf</v>
          </cell>
        </row>
        <row r="3593">
          <cell r="H3593" t="str">
            <v>NotSelf</v>
          </cell>
        </row>
        <row r="3594">
          <cell r="H3594" t="str">
            <v>NotSelf</v>
          </cell>
        </row>
        <row r="3595">
          <cell r="H3595" t="str">
            <v>NotSelf</v>
          </cell>
        </row>
        <row r="3596">
          <cell r="H3596" t="str">
            <v>NotSelf</v>
          </cell>
        </row>
        <row r="3597">
          <cell r="H3597" t="str">
            <v>NotSelf</v>
          </cell>
        </row>
        <row r="3598">
          <cell r="H3598" t="str">
            <v>NotSelf</v>
          </cell>
        </row>
        <row r="3599">
          <cell r="H3599" t="str">
            <v>NotSelf</v>
          </cell>
        </row>
        <row r="3600">
          <cell r="H3600" t="str">
            <v>NotSelf</v>
          </cell>
        </row>
        <row r="3601">
          <cell r="H3601" t="str">
            <v>NotSelf</v>
          </cell>
        </row>
        <row r="3602">
          <cell r="H3602" t="str">
            <v>NotSelf</v>
          </cell>
        </row>
        <row r="3603">
          <cell r="H3603" t="str">
            <v>NotSelf</v>
          </cell>
        </row>
        <row r="3604">
          <cell r="H3604" t="str">
            <v>NotSelf</v>
          </cell>
        </row>
        <row r="3605">
          <cell r="H3605" t="str">
            <v>NotSelf</v>
          </cell>
        </row>
        <row r="3606">
          <cell r="H3606" t="str">
            <v>NotSelf</v>
          </cell>
        </row>
        <row r="3607">
          <cell r="H3607" t="str">
            <v>NotSelf</v>
          </cell>
        </row>
        <row r="3608">
          <cell r="H3608" t="str">
            <v>NotSelf</v>
          </cell>
        </row>
        <row r="3609">
          <cell r="H3609" t="str">
            <v>NotSelf</v>
          </cell>
        </row>
        <row r="3610">
          <cell r="H3610" t="str">
            <v>NotSelf</v>
          </cell>
        </row>
        <row r="3611">
          <cell r="H3611" t="str">
            <v>NotSelf</v>
          </cell>
        </row>
        <row r="3612">
          <cell r="H3612" t="str">
            <v>NotSelf</v>
          </cell>
        </row>
        <row r="3613">
          <cell r="H3613" t="str">
            <v>NotSelf</v>
          </cell>
        </row>
        <row r="3614">
          <cell r="H3614" t="str">
            <v>NotSelf</v>
          </cell>
        </row>
        <row r="3615">
          <cell r="H3615" t="str">
            <v>NotSelf</v>
          </cell>
        </row>
        <row r="3616">
          <cell r="H3616" t="str">
            <v>NotSelf</v>
          </cell>
        </row>
        <row r="3617">
          <cell r="H3617" t="str">
            <v>NotSelf</v>
          </cell>
        </row>
        <row r="3618">
          <cell r="H3618" t="str">
            <v>NotSelf</v>
          </cell>
        </row>
        <row r="3619">
          <cell r="H3619" t="str">
            <v>NotSelf</v>
          </cell>
        </row>
        <row r="3620">
          <cell r="H3620" t="str">
            <v>NotSelf</v>
          </cell>
        </row>
        <row r="3621">
          <cell r="H3621" t="str">
            <v>NotSelf</v>
          </cell>
        </row>
        <row r="3622">
          <cell r="H3622" t="str">
            <v>NotSelf</v>
          </cell>
        </row>
        <row r="3623">
          <cell r="H3623" t="str">
            <v>NotSelf</v>
          </cell>
        </row>
        <row r="3624">
          <cell r="H3624" t="str">
            <v>NotSelf</v>
          </cell>
        </row>
        <row r="3625">
          <cell r="H3625" t="str">
            <v>NotSelf</v>
          </cell>
        </row>
        <row r="3626">
          <cell r="H3626" t="str">
            <v>NotSelf</v>
          </cell>
        </row>
        <row r="3627">
          <cell r="H3627" t="str">
            <v>NotSelf</v>
          </cell>
        </row>
        <row r="3628">
          <cell r="H3628" t="str">
            <v>NotSelf</v>
          </cell>
        </row>
        <row r="3629">
          <cell r="H3629" t="str">
            <v>NotSelf</v>
          </cell>
        </row>
        <row r="3630">
          <cell r="H3630" t="str">
            <v>NotSelf</v>
          </cell>
        </row>
        <row r="3631">
          <cell r="H3631" t="str">
            <v>NotSelf</v>
          </cell>
        </row>
        <row r="3632">
          <cell r="H3632" t="str">
            <v>NotSelf</v>
          </cell>
        </row>
        <row r="3633">
          <cell r="H3633" t="str">
            <v>NotSelf</v>
          </cell>
        </row>
        <row r="3634">
          <cell r="H3634" t="str">
            <v>NotSelf</v>
          </cell>
        </row>
        <row r="3635">
          <cell r="H3635" t="str">
            <v>NotSelf</v>
          </cell>
        </row>
        <row r="3636">
          <cell r="H3636" t="str">
            <v>NotSelf</v>
          </cell>
        </row>
        <row r="3637">
          <cell r="H3637" t="str">
            <v>NotSelf</v>
          </cell>
        </row>
        <row r="3638">
          <cell r="H3638" t="str">
            <v>NotSelf</v>
          </cell>
        </row>
        <row r="3639">
          <cell r="H3639" t="str">
            <v>NotSelf</v>
          </cell>
        </row>
        <row r="3640">
          <cell r="H3640" t="str">
            <v>NotSelf</v>
          </cell>
        </row>
        <row r="3641">
          <cell r="H3641" t="str">
            <v>NotSelf</v>
          </cell>
        </row>
        <row r="3642">
          <cell r="H3642" t="str">
            <v>NotSelf</v>
          </cell>
        </row>
        <row r="3643">
          <cell r="H3643" t="str">
            <v>NotSelf</v>
          </cell>
        </row>
        <row r="3644">
          <cell r="H3644" t="str">
            <v>NotSelf</v>
          </cell>
        </row>
        <row r="3645">
          <cell r="H3645" t="str">
            <v>NotSelf</v>
          </cell>
        </row>
        <row r="3646">
          <cell r="H3646" t="str">
            <v>NotSelf</v>
          </cell>
        </row>
        <row r="3647">
          <cell r="H3647" t="str">
            <v>NotSelf</v>
          </cell>
        </row>
        <row r="3648">
          <cell r="H3648" t="str">
            <v>NotSelf</v>
          </cell>
        </row>
        <row r="3649">
          <cell r="H3649" t="str">
            <v>NotSelf</v>
          </cell>
        </row>
        <row r="3650">
          <cell r="H3650" t="str">
            <v>NotSelf</v>
          </cell>
        </row>
        <row r="3651">
          <cell r="H3651" t="str">
            <v>NotSelf</v>
          </cell>
        </row>
        <row r="3652">
          <cell r="H3652" t="str">
            <v>NotSelf</v>
          </cell>
        </row>
        <row r="3653">
          <cell r="H3653" t="str">
            <v>NotSelf</v>
          </cell>
        </row>
        <row r="3654">
          <cell r="H3654" t="str">
            <v>NotSelf</v>
          </cell>
        </row>
        <row r="3655">
          <cell r="H3655" t="str">
            <v>NotSelf</v>
          </cell>
        </row>
        <row r="3656">
          <cell r="H3656" t="str">
            <v>NotSelf</v>
          </cell>
        </row>
        <row r="3657">
          <cell r="H3657" t="str">
            <v>NotSelf</v>
          </cell>
        </row>
        <row r="3658">
          <cell r="H3658" t="str">
            <v>NotSelf</v>
          </cell>
        </row>
        <row r="3659">
          <cell r="H3659" t="str">
            <v>NotSelf</v>
          </cell>
        </row>
        <row r="3660">
          <cell r="H3660" t="str">
            <v>NotSelf</v>
          </cell>
        </row>
        <row r="3661">
          <cell r="H3661" t="str">
            <v>NotSelf</v>
          </cell>
        </row>
        <row r="3662">
          <cell r="H3662" t="str">
            <v>NotSelf</v>
          </cell>
        </row>
        <row r="3663">
          <cell r="H3663" t="str">
            <v>NotSelf</v>
          </cell>
        </row>
        <row r="3664">
          <cell r="H3664" t="str">
            <v>NotSelf</v>
          </cell>
        </row>
        <row r="3665">
          <cell r="H3665" t="str">
            <v>NotSelf</v>
          </cell>
        </row>
        <row r="3666">
          <cell r="H3666" t="str">
            <v>NotSelf</v>
          </cell>
        </row>
        <row r="3667">
          <cell r="H3667" t="str">
            <v>NotSelf</v>
          </cell>
        </row>
        <row r="3668">
          <cell r="H3668" t="str">
            <v>NotSelf</v>
          </cell>
        </row>
        <row r="3669">
          <cell r="H3669" t="str">
            <v>NotSelf</v>
          </cell>
        </row>
        <row r="3670">
          <cell r="H3670" t="str">
            <v>NotSelf</v>
          </cell>
        </row>
        <row r="3671">
          <cell r="H3671" t="str">
            <v>NotSelf</v>
          </cell>
        </row>
        <row r="3672">
          <cell r="H3672" t="str">
            <v>NotSelf</v>
          </cell>
        </row>
        <row r="3673">
          <cell r="H3673" t="str">
            <v>NotSelf</v>
          </cell>
        </row>
        <row r="3674">
          <cell r="H3674" t="str">
            <v>NotSelf</v>
          </cell>
        </row>
        <row r="3675">
          <cell r="H3675" t="str">
            <v>NotSelf</v>
          </cell>
        </row>
        <row r="3676">
          <cell r="H3676" t="str">
            <v>NotSelf</v>
          </cell>
        </row>
        <row r="3677">
          <cell r="H3677" t="str">
            <v>NotSelf</v>
          </cell>
        </row>
        <row r="3678">
          <cell r="H3678" t="str">
            <v>NotSelf</v>
          </cell>
        </row>
        <row r="3679">
          <cell r="H3679" t="str">
            <v>NotSelf</v>
          </cell>
        </row>
        <row r="3680">
          <cell r="H3680" t="str">
            <v>NotSelf</v>
          </cell>
        </row>
        <row r="3681">
          <cell r="H3681" t="str">
            <v>NotSelf</v>
          </cell>
        </row>
        <row r="3682">
          <cell r="H3682" t="str">
            <v>NotSelf</v>
          </cell>
        </row>
        <row r="3683">
          <cell r="H3683" t="str">
            <v>NotSelf</v>
          </cell>
        </row>
        <row r="3684">
          <cell r="H3684" t="str">
            <v>NotSelf</v>
          </cell>
        </row>
        <row r="3685">
          <cell r="H3685" t="str">
            <v>NotSelf</v>
          </cell>
        </row>
        <row r="3686">
          <cell r="H3686" t="str">
            <v>NotSelf</v>
          </cell>
        </row>
        <row r="3687">
          <cell r="H3687" t="str">
            <v>NotSelf</v>
          </cell>
        </row>
        <row r="3688">
          <cell r="H3688" t="str">
            <v>NotSelf</v>
          </cell>
        </row>
        <row r="3689">
          <cell r="H3689" t="str">
            <v>NotSelf</v>
          </cell>
        </row>
        <row r="3690">
          <cell r="H3690" t="str">
            <v>NotSelf</v>
          </cell>
        </row>
        <row r="3691">
          <cell r="H3691" t="str">
            <v>NotSelf</v>
          </cell>
        </row>
        <row r="3692">
          <cell r="H3692" t="str">
            <v>NotSelf</v>
          </cell>
        </row>
        <row r="3693">
          <cell r="H3693" t="str">
            <v>NotSelf</v>
          </cell>
        </row>
        <row r="3694">
          <cell r="H3694" t="str">
            <v>NotSelf</v>
          </cell>
        </row>
        <row r="3695">
          <cell r="H3695" t="str">
            <v>NotSelf</v>
          </cell>
        </row>
        <row r="3696">
          <cell r="H3696" t="str">
            <v>NotSelf</v>
          </cell>
        </row>
        <row r="3697">
          <cell r="H3697" t="str">
            <v>NotSelf</v>
          </cell>
        </row>
        <row r="3698">
          <cell r="H3698" t="str">
            <v>NotSelf</v>
          </cell>
        </row>
        <row r="3699">
          <cell r="H3699" t="str">
            <v>NotSelf</v>
          </cell>
        </row>
        <row r="3700">
          <cell r="H3700" t="str">
            <v>NotSelf</v>
          </cell>
        </row>
        <row r="3701">
          <cell r="H3701" t="str">
            <v>NotSelf</v>
          </cell>
        </row>
        <row r="3702">
          <cell r="H3702" t="str">
            <v>NotSelf</v>
          </cell>
        </row>
        <row r="3703">
          <cell r="H3703" t="str">
            <v>NotSelf</v>
          </cell>
        </row>
        <row r="3704">
          <cell r="H3704" t="str">
            <v>NotSelf</v>
          </cell>
        </row>
        <row r="3705">
          <cell r="H3705" t="str">
            <v>NotSelf</v>
          </cell>
        </row>
        <row r="3706">
          <cell r="H3706" t="str">
            <v>NotSelf</v>
          </cell>
        </row>
        <row r="3707">
          <cell r="H3707" t="str">
            <v>NotSelf</v>
          </cell>
        </row>
        <row r="3708">
          <cell r="H3708" t="str">
            <v>NotSelf</v>
          </cell>
        </row>
        <row r="3709">
          <cell r="H3709" t="str">
            <v>NotSelf</v>
          </cell>
        </row>
        <row r="3710">
          <cell r="H3710" t="str">
            <v>NotSelf</v>
          </cell>
        </row>
        <row r="3711">
          <cell r="H3711" t="str">
            <v>NotSelf</v>
          </cell>
        </row>
        <row r="3712">
          <cell r="H3712" t="str">
            <v>NotSelf</v>
          </cell>
        </row>
        <row r="3713">
          <cell r="H3713" t="str">
            <v>NotSelf</v>
          </cell>
        </row>
        <row r="3714">
          <cell r="H3714" t="str">
            <v>NotSelf</v>
          </cell>
        </row>
        <row r="3715">
          <cell r="H3715" t="str">
            <v>NotSelf</v>
          </cell>
        </row>
        <row r="3716">
          <cell r="H3716" t="str">
            <v>NotSelf</v>
          </cell>
        </row>
        <row r="3717">
          <cell r="H3717" t="str">
            <v>NotSelf</v>
          </cell>
        </row>
        <row r="3718">
          <cell r="H3718" t="str">
            <v>NotSelf</v>
          </cell>
        </row>
        <row r="3719">
          <cell r="H3719" t="str">
            <v>NotSelf</v>
          </cell>
        </row>
        <row r="3720">
          <cell r="H3720" t="str">
            <v>NotSelf</v>
          </cell>
        </row>
        <row r="3721">
          <cell r="H3721" t="str">
            <v>NotSelf</v>
          </cell>
        </row>
        <row r="3722">
          <cell r="H3722" t="str">
            <v>NotSelf</v>
          </cell>
        </row>
        <row r="3723">
          <cell r="H3723" t="str">
            <v>NotSelf</v>
          </cell>
        </row>
        <row r="3724">
          <cell r="H3724" t="str">
            <v>NotSelf</v>
          </cell>
        </row>
        <row r="3725">
          <cell r="H3725" t="str">
            <v>NotSelf</v>
          </cell>
        </row>
        <row r="3726">
          <cell r="H3726" t="str">
            <v>NotSelf</v>
          </cell>
        </row>
        <row r="3727">
          <cell r="H3727" t="str">
            <v>NotSelf</v>
          </cell>
        </row>
        <row r="3728">
          <cell r="H3728" t="str">
            <v>NotSelf</v>
          </cell>
        </row>
        <row r="3729">
          <cell r="H3729" t="str">
            <v>NotSelf</v>
          </cell>
        </row>
        <row r="3730">
          <cell r="H3730" t="str">
            <v>NotSelf</v>
          </cell>
        </row>
        <row r="3731">
          <cell r="H3731" t="str">
            <v>NotSelf</v>
          </cell>
        </row>
        <row r="3732">
          <cell r="H3732" t="str">
            <v>NotSelf</v>
          </cell>
        </row>
        <row r="3733">
          <cell r="H3733" t="str">
            <v>NotSelf</v>
          </cell>
        </row>
        <row r="3734">
          <cell r="H3734" t="str">
            <v>NotSelf</v>
          </cell>
        </row>
        <row r="3735">
          <cell r="H3735" t="str">
            <v>NotSelf</v>
          </cell>
        </row>
        <row r="3736">
          <cell r="H3736" t="str">
            <v>NotSelf</v>
          </cell>
        </row>
        <row r="3737">
          <cell r="H3737" t="str">
            <v>NotSelf</v>
          </cell>
        </row>
        <row r="3738">
          <cell r="H3738" t="str">
            <v>NotSelf</v>
          </cell>
        </row>
        <row r="3739">
          <cell r="H3739" t="str">
            <v>NotSelf</v>
          </cell>
        </row>
        <row r="3740">
          <cell r="H3740" t="str">
            <v>NotSelf</v>
          </cell>
        </row>
        <row r="3741">
          <cell r="H3741" t="str">
            <v>NotSelf</v>
          </cell>
        </row>
        <row r="3742">
          <cell r="H3742" t="str">
            <v>NotSelf</v>
          </cell>
        </row>
        <row r="3743">
          <cell r="H3743" t="str">
            <v>NotSelf</v>
          </cell>
        </row>
        <row r="3744">
          <cell r="H3744" t="str">
            <v>NotSelf</v>
          </cell>
        </row>
        <row r="3745">
          <cell r="H3745" t="str">
            <v>NotSelf</v>
          </cell>
        </row>
        <row r="3746">
          <cell r="H3746" t="str">
            <v>NotSelf</v>
          </cell>
        </row>
        <row r="3747">
          <cell r="H3747" t="str">
            <v>NotSelf</v>
          </cell>
        </row>
        <row r="3748">
          <cell r="H3748" t="str">
            <v>NotSelf</v>
          </cell>
        </row>
        <row r="3749">
          <cell r="H3749" t="str">
            <v>NotSelf</v>
          </cell>
        </row>
        <row r="3750">
          <cell r="H3750" t="str">
            <v>NotSelf</v>
          </cell>
        </row>
        <row r="3751">
          <cell r="H3751" t="str">
            <v>NotSelf</v>
          </cell>
        </row>
        <row r="3752">
          <cell r="H3752" t="str">
            <v>NotSelf</v>
          </cell>
        </row>
        <row r="3753">
          <cell r="H3753" t="str">
            <v>NotSelf</v>
          </cell>
        </row>
        <row r="3754">
          <cell r="H3754" t="str">
            <v>NotSelf</v>
          </cell>
        </row>
        <row r="3755">
          <cell r="H3755" t="str">
            <v>NotSelf</v>
          </cell>
        </row>
        <row r="3756">
          <cell r="H3756" t="str">
            <v>NotSelf</v>
          </cell>
        </row>
        <row r="3757">
          <cell r="H3757" t="str">
            <v>NotSelf</v>
          </cell>
        </row>
        <row r="3758">
          <cell r="H3758" t="str">
            <v>NotSelf</v>
          </cell>
        </row>
        <row r="3759">
          <cell r="H3759" t="str">
            <v>NotSelf</v>
          </cell>
        </row>
        <row r="3760">
          <cell r="H3760" t="str">
            <v>NotSelf</v>
          </cell>
        </row>
        <row r="3761">
          <cell r="H3761" t="str">
            <v>NotSelf</v>
          </cell>
        </row>
        <row r="3762">
          <cell r="H3762" t="str">
            <v>NotSelf</v>
          </cell>
        </row>
        <row r="3763">
          <cell r="H3763" t="str">
            <v>NotSelf</v>
          </cell>
        </row>
        <row r="3764">
          <cell r="H3764" t="str">
            <v>NotSelf</v>
          </cell>
        </row>
        <row r="3765">
          <cell r="H3765" t="str">
            <v>NotSelf</v>
          </cell>
        </row>
        <row r="3766">
          <cell r="H3766" t="str">
            <v>NotSelf</v>
          </cell>
        </row>
        <row r="3767">
          <cell r="H3767" t="str">
            <v>NotSelf</v>
          </cell>
        </row>
        <row r="3768">
          <cell r="H3768" t="str">
            <v>NotSelf</v>
          </cell>
        </row>
        <row r="3769">
          <cell r="H3769" t="str">
            <v>NotSelf</v>
          </cell>
        </row>
        <row r="3770">
          <cell r="H3770" t="str">
            <v>NotSelf</v>
          </cell>
        </row>
        <row r="3771">
          <cell r="H3771" t="str">
            <v>NotSelf</v>
          </cell>
        </row>
        <row r="3772">
          <cell r="H3772" t="str">
            <v>NotSelf</v>
          </cell>
        </row>
        <row r="3773">
          <cell r="H3773" t="str">
            <v>NotSelf</v>
          </cell>
        </row>
        <row r="3774">
          <cell r="H3774" t="str">
            <v>NotSelf</v>
          </cell>
        </row>
        <row r="3775">
          <cell r="H3775" t="str">
            <v>NotSelf</v>
          </cell>
        </row>
        <row r="3776">
          <cell r="H3776" t="str">
            <v>NotSelf</v>
          </cell>
        </row>
        <row r="3777">
          <cell r="H3777" t="str">
            <v>NotSelf</v>
          </cell>
        </row>
        <row r="3778">
          <cell r="H3778" t="str">
            <v>NotSelf</v>
          </cell>
        </row>
        <row r="3779">
          <cell r="H3779" t="str">
            <v>NotSelf</v>
          </cell>
        </row>
        <row r="3780">
          <cell r="H3780" t="str">
            <v>NotSelf</v>
          </cell>
        </row>
        <row r="3781">
          <cell r="H3781" t="str">
            <v>NotSelf</v>
          </cell>
        </row>
        <row r="3782">
          <cell r="H3782" t="str">
            <v>NotSelf</v>
          </cell>
        </row>
        <row r="3783">
          <cell r="H3783" t="str">
            <v>NotSelf</v>
          </cell>
        </row>
        <row r="3784">
          <cell r="H3784" t="str">
            <v>NotSelf</v>
          </cell>
        </row>
        <row r="3785">
          <cell r="H3785" t="str">
            <v>NotSelf</v>
          </cell>
        </row>
        <row r="3786">
          <cell r="H3786" t="str">
            <v>NotSelf</v>
          </cell>
        </row>
        <row r="3787">
          <cell r="H3787" t="str">
            <v>NotSelf</v>
          </cell>
        </row>
        <row r="3788">
          <cell r="H3788" t="str">
            <v>NotSelf</v>
          </cell>
        </row>
        <row r="3789">
          <cell r="H3789" t="str">
            <v>NotSelf</v>
          </cell>
        </row>
        <row r="3790">
          <cell r="H3790" t="str">
            <v>NotSelf</v>
          </cell>
        </row>
        <row r="3791">
          <cell r="H3791" t="str">
            <v>NotSelf</v>
          </cell>
        </row>
        <row r="3792">
          <cell r="H3792" t="str">
            <v>NotSelf</v>
          </cell>
        </row>
        <row r="3793">
          <cell r="H3793" t="str">
            <v>NotSelf</v>
          </cell>
        </row>
        <row r="3794">
          <cell r="H3794" t="str">
            <v>NotSelf</v>
          </cell>
        </row>
        <row r="3795">
          <cell r="H3795" t="str">
            <v>NotSelf</v>
          </cell>
        </row>
        <row r="3796">
          <cell r="H3796" t="str">
            <v>NotSelf</v>
          </cell>
        </row>
        <row r="3797">
          <cell r="H3797" t="str">
            <v>NotSelf</v>
          </cell>
        </row>
        <row r="3798">
          <cell r="H3798" t="str">
            <v>NotSelf</v>
          </cell>
        </row>
        <row r="3799">
          <cell r="H3799" t="str">
            <v>NotSelf</v>
          </cell>
        </row>
        <row r="3800">
          <cell r="H3800" t="str">
            <v>NotSelf</v>
          </cell>
        </row>
        <row r="3801">
          <cell r="H3801" t="str">
            <v>NotSelf</v>
          </cell>
        </row>
        <row r="3802">
          <cell r="H3802" t="str">
            <v>NotSelf</v>
          </cell>
        </row>
        <row r="3803">
          <cell r="H3803" t="str">
            <v>NotSelf</v>
          </cell>
        </row>
        <row r="3804">
          <cell r="H3804" t="str">
            <v>NotSelf</v>
          </cell>
        </row>
        <row r="3805">
          <cell r="H3805" t="str">
            <v>NotSelf</v>
          </cell>
        </row>
        <row r="3806">
          <cell r="H3806" t="str">
            <v>NotSelf</v>
          </cell>
        </row>
        <row r="3807">
          <cell r="H3807" t="str">
            <v>NotSelf</v>
          </cell>
        </row>
        <row r="3808">
          <cell r="H3808" t="str">
            <v>NotSelf</v>
          </cell>
        </row>
        <row r="3809">
          <cell r="H3809" t="str">
            <v>NotSelf</v>
          </cell>
        </row>
        <row r="3810">
          <cell r="H3810" t="str">
            <v>NotSelf</v>
          </cell>
        </row>
        <row r="3811">
          <cell r="H3811" t="str">
            <v>NotSelf</v>
          </cell>
        </row>
        <row r="3812">
          <cell r="H3812" t="str">
            <v>NotSelf</v>
          </cell>
        </row>
        <row r="3813">
          <cell r="H3813" t="str">
            <v>NotSelf</v>
          </cell>
        </row>
        <row r="3814">
          <cell r="H3814" t="str">
            <v>NotSelf</v>
          </cell>
        </row>
        <row r="3815">
          <cell r="H3815" t="str">
            <v>NotSelf</v>
          </cell>
        </row>
        <row r="3816">
          <cell r="H3816" t="str">
            <v>NotSelf</v>
          </cell>
        </row>
        <row r="3817">
          <cell r="H3817" t="str">
            <v>NotSelf</v>
          </cell>
        </row>
        <row r="3818">
          <cell r="H3818" t="str">
            <v>NotSelf</v>
          </cell>
        </row>
        <row r="3819">
          <cell r="H3819" t="str">
            <v>NotSelf</v>
          </cell>
        </row>
        <row r="3820">
          <cell r="H3820" t="str">
            <v>NotSelf</v>
          </cell>
        </row>
        <row r="3821">
          <cell r="H3821" t="str">
            <v>NotSelf</v>
          </cell>
        </row>
        <row r="3822">
          <cell r="H3822" t="str">
            <v>NotSelf</v>
          </cell>
        </row>
        <row r="3823">
          <cell r="H3823" t="str">
            <v>NotSelf</v>
          </cell>
        </row>
        <row r="3824">
          <cell r="H3824" t="str">
            <v>NotSelf</v>
          </cell>
        </row>
        <row r="3825">
          <cell r="H3825" t="str">
            <v>NotSelf</v>
          </cell>
        </row>
        <row r="3826">
          <cell r="H3826" t="str">
            <v>NotSelf</v>
          </cell>
        </row>
        <row r="3827">
          <cell r="H3827" t="str">
            <v>NotSelf</v>
          </cell>
        </row>
        <row r="3828">
          <cell r="H3828" t="str">
            <v>NotSelf</v>
          </cell>
        </row>
        <row r="3829">
          <cell r="H3829" t="str">
            <v>NotSelf</v>
          </cell>
        </row>
        <row r="3830">
          <cell r="H3830" t="str">
            <v>NotSelf</v>
          </cell>
        </row>
        <row r="3831">
          <cell r="H3831" t="str">
            <v>NotSelf</v>
          </cell>
        </row>
        <row r="3832">
          <cell r="H3832" t="str">
            <v>NotSelf</v>
          </cell>
        </row>
        <row r="3833">
          <cell r="H3833" t="str">
            <v>NotSelf</v>
          </cell>
        </row>
        <row r="3834">
          <cell r="H3834" t="str">
            <v>NotSelf</v>
          </cell>
        </row>
        <row r="3835">
          <cell r="H3835" t="str">
            <v>NotSelf</v>
          </cell>
        </row>
        <row r="3836">
          <cell r="H3836" t="str">
            <v>NotSelf</v>
          </cell>
        </row>
        <row r="3837">
          <cell r="H3837" t="str">
            <v>NotSelf</v>
          </cell>
        </row>
        <row r="3838">
          <cell r="H3838" t="str">
            <v>NotSelf</v>
          </cell>
        </row>
        <row r="3839">
          <cell r="H3839" t="str">
            <v>NotSelf</v>
          </cell>
        </row>
        <row r="3840">
          <cell r="H3840" t="str">
            <v>NotSelf</v>
          </cell>
        </row>
        <row r="3841">
          <cell r="H3841" t="str">
            <v>NotSelf</v>
          </cell>
        </row>
        <row r="3842">
          <cell r="H3842" t="str">
            <v>NotSelf</v>
          </cell>
        </row>
        <row r="3843">
          <cell r="H3843" t="str">
            <v>NotSelf</v>
          </cell>
        </row>
        <row r="3844">
          <cell r="H3844" t="str">
            <v>NotSelf</v>
          </cell>
        </row>
        <row r="3845">
          <cell r="H3845" t="str">
            <v>NotSelf</v>
          </cell>
        </row>
        <row r="3846">
          <cell r="H3846" t="str">
            <v>NotSelf</v>
          </cell>
        </row>
        <row r="3847">
          <cell r="H3847" t="str">
            <v>NotSelf</v>
          </cell>
        </row>
        <row r="3848">
          <cell r="H3848" t="str">
            <v>NotSelf</v>
          </cell>
        </row>
        <row r="3849">
          <cell r="H3849" t="str">
            <v>NotSelf</v>
          </cell>
        </row>
        <row r="3850">
          <cell r="H3850" t="str">
            <v>NotSelf</v>
          </cell>
        </row>
        <row r="3851">
          <cell r="H3851" t="str">
            <v>NotSelf</v>
          </cell>
        </row>
        <row r="3852">
          <cell r="H3852" t="str">
            <v>NotSelf</v>
          </cell>
        </row>
        <row r="3853">
          <cell r="H3853" t="str">
            <v>NotSelf</v>
          </cell>
        </row>
        <row r="3854">
          <cell r="H3854" t="str">
            <v>NotSelf</v>
          </cell>
        </row>
        <row r="3855">
          <cell r="H3855" t="str">
            <v>NotSelf</v>
          </cell>
        </row>
        <row r="3856">
          <cell r="H3856" t="str">
            <v>NotSelf</v>
          </cell>
        </row>
        <row r="3857">
          <cell r="H3857" t="str">
            <v>NotSelf</v>
          </cell>
        </row>
        <row r="3858">
          <cell r="H3858" t="str">
            <v>NotSelf</v>
          </cell>
        </row>
        <row r="3859">
          <cell r="H3859" t="str">
            <v>NotSelf</v>
          </cell>
        </row>
        <row r="3860">
          <cell r="H3860" t="str">
            <v>NotSelf</v>
          </cell>
        </row>
        <row r="3861">
          <cell r="H3861" t="str">
            <v>NotSelf</v>
          </cell>
        </row>
        <row r="3862">
          <cell r="H3862" t="str">
            <v>NotSelf</v>
          </cell>
        </row>
        <row r="3863">
          <cell r="H3863" t="str">
            <v>NotSelf</v>
          </cell>
        </row>
        <row r="3864">
          <cell r="H3864" t="str">
            <v>NotSelf</v>
          </cell>
        </row>
        <row r="3865">
          <cell r="H3865" t="str">
            <v>NotSelf</v>
          </cell>
        </row>
        <row r="3866">
          <cell r="H3866" t="str">
            <v>NotSelf</v>
          </cell>
        </row>
        <row r="3867">
          <cell r="H3867" t="str">
            <v>NotSelf</v>
          </cell>
        </row>
        <row r="3868">
          <cell r="H3868" t="str">
            <v>NotSelf</v>
          </cell>
        </row>
        <row r="3869">
          <cell r="H3869" t="str">
            <v>NotSelf</v>
          </cell>
        </row>
        <row r="3870">
          <cell r="H3870" t="str">
            <v>NotSelf</v>
          </cell>
        </row>
        <row r="3871">
          <cell r="H3871" t="str">
            <v>NotSelf</v>
          </cell>
        </row>
        <row r="3872">
          <cell r="H3872" t="str">
            <v>NotSelf</v>
          </cell>
        </row>
        <row r="3873">
          <cell r="H3873" t="str">
            <v>NotSelf</v>
          </cell>
        </row>
        <row r="3874">
          <cell r="H3874" t="str">
            <v>NotSelf</v>
          </cell>
        </row>
        <row r="3875">
          <cell r="H3875" t="str">
            <v>NotSelf</v>
          </cell>
        </row>
        <row r="3876">
          <cell r="H3876" t="str">
            <v>NotSelf</v>
          </cell>
        </row>
        <row r="3877">
          <cell r="H3877" t="str">
            <v>NotSelf</v>
          </cell>
        </row>
        <row r="3878">
          <cell r="H3878" t="str">
            <v>NotSelf</v>
          </cell>
        </row>
        <row r="3879">
          <cell r="H3879" t="str">
            <v>NotSelf</v>
          </cell>
        </row>
        <row r="3880">
          <cell r="H3880" t="str">
            <v>NotSelf</v>
          </cell>
        </row>
        <row r="3881">
          <cell r="H3881" t="str">
            <v>NotSelf</v>
          </cell>
        </row>
        <row r="3882">
          <cell r="H3882" t="str">
            <v>NotSelf</v>
          </cell>
        </row>
        <row r="3883">
          <cell r="H3883" t="str">
            <v>NotSelf</v>
          </cell>
        </row>
        <row r="3884">
          <cell r="H3884" t="str">
            <v>NotSelf</v>
          </cell>
        </row>
        <row r="3885">
          <cell r="H3885" t="str">
            <v>NotSelf</v>
          </cell>
        </row>
        <row r="3886">
          <cell r="H3886" t="str">
            <v>NotSelf</v>
          </cell>
        </row>
        <row r="3887">
          <cell r="H3887" t="str">
            <v>NotSelf</v>
          </cell>
        </row>
        <row r="3888">
          <cell r="H3888" t="str">
            <v>NotSelf</v>
          </cell>
        </row>
        <row r="3889">
          <cell r="H3889" t="str">
            <v>NotSelf</v>
          </cell>
        </row>
        <row r="3890">
          <cell r="H3890" t="str">
            <v>NotSelf</v>
          </cell>
        </row>
        <row r="3891">
          <cell r="H3891" t="str">
            <v>NotSelf</v>
          </cell>
        </row>
        <row r="3892">
          <cell r="H3892" t="str">
            <v>NotSelf</v>
          </cell>
        </row>
        <row r="3893">
          <cell r="H3893" t="str">
            <v>NotSelf</v>
          </cell>
        </row>
        <row r="3894">
          <cell r="H3894" t="str">
            <v>NotSelf</v>
          </cell>
        </row>
        <row r="3895">
          <cell r="H3895" t="str">
            <v>NotSelf</v>
          </cell>
        </row>
        <row r="3896">
          <cell r="H3896" t="str">
            <v>NotSelf</v>
          </cell>
        </row>
        <row r="3897">
          <cell r="H3897" t="str">
            <v>NotSelf</v>
          </cell>
        </row>
        <row r="3898">
          <cell r="H3898" t="str">
            <v>NotSelf</v>
          </cell>
        </row>
        <row r="3899">
          <cell r="H3899" t="str">
            <v>NotSelf</v>
          </cell>
        </row>
        <row r="3900">
          <cell r="H3900" t="str">
            <v>NotSelf</v>
          </cell>
        </row>
        <row r="3901">
          <cell r="H3901" t="str">
            <v>NotSelf</v>
          </cell>
        </row>
        <row r="3902">
          <cell r="H3902" t="str">
            <v>NotSelf</v>
          </cell>
        </row>
        <row r="3903">
          <cell r="H3903" t="str">
            <v>NotSelf</v>
          </cell>
        </row>
        <row r="3904">
          <cell r="H3904" t="str">
            <v>NotSelf</v>
          </cell>
        </row>
        <row r="3905">
          <cell r="H3905" t="str">
            <v>NotSelf</v>
          </cell>
        </row>
        <row r="3906">
          <cell r="H3906" t="str">
            <v>NotSelf</v>
          </cell>
        </row>
        <row r="3907">
          <cell r="H3907" t="str">
            <v>NotSelf</v>
          </cell>
        </row>
        <row r="3908">
          <cell r="H3908" t="str">
            <v>NotSelf</v>
          </cell>
        </row>
        <row r="3909">
          <cell r="H3909" t="str">
            <v>NotSelf</v>
          </cell>
        </row>
        <row r="3910">
          <cell r="H3910" t="str">
            <v>NotSelf</v>
          </cell>
        </row>
        <row r="3911">
          <cell r="H3911" t="str">
            <v>NotSelf</v>
          </cell>
        </row>
        <row r="3912">
          <cell r="H3912" t="str">
            <v>NotSelf</v>
          </cell>
        </row>
        <row r="3913">
          <cell r="H3913" t="str">
            <v>NotSelf</v>
          </cell>
        </row>
        <row r="3914">
          <cell r="H3914" t="str">
            <v>NotSelf</v>
          </cell>
        </row>
        <row r="3915">
          <cell r="H3915" t="str">
            <v>NotSelf</v>
          </cell>
        </row>
        <row r="3916">
          <cell r="H3916" t="str">
            <v>NotSelf</v>
          </cell>
        </row>
        <row r="3917">
          <cell r="H3917" t="str">
            <v>NotSelf</v>
          </cell>
        </row>
        <row r="3918">
          <cell r="H3918" t="str">
            <v>NotSelf</v>
          </cell>
        </row>
        <row r="3919">
          <cell r="H3919" t="str">
            <v>NotSelf</v>
          </cell>
        </row>
        <row r="3920">
          <cell r="H3920" t="str">
            <v>NotSelf</v>
          </cell>
        </row>
        <row r="3921">
          <cell r="H3921" t="str">
            <v>NotSelf</v>
          </cell>
        </row>
        <row r="3922">
          <cell r="H3922" t="str">
            <v>NotSelf</v>
          </cell>
        </row>
        <row r="3923">
          <cell r="H3923" t="str">
            <v>NotSelf</v>
          </cell>
        </row>
        <row r="3924">
          <cell r="H3924" t="str">
            <v>NotSelf</v>
          </cell>
        </row>
        <row r="3925">
          <cell r="H3925" t="str">
            <v>NotSelf</v>
          </cell>
        </row>
        <row r="3926">
          <cell r="H3926" t="str">
            <v>NotSelf</v>
          </cell>
        </row>
        <row r="3927">
          <cell r="H3927" t="str">
            <v>NotSelf</v>
          </cell>
        </row>
        <row r="3928">
          <cell r="H3928" t="str">
            <v>NotSelf</v>
          </cell>
        </row>
        <row r="3929">
          <cell r="H3929" t="str">
            <v>NotSelf</v>
          </cell>
        </row>
        <row r="3930">
          <cell r="H3930" t="str">
            <v>NotSelf</v>
          </cell>
        </row>
        <row r="3931">
          <cell r="H3931" t="str">
            <v>NotSelf</v>
          </cell>
        </row>
        <row r="3932">
          <cell r="H3932" t="str">
            <v>NotSelf</v>
          </cell>
        </row>
        <row r="3933">
          <cell r="H3933" t="str">
            <v>NotSelf</v>
          </cell>
        </row>
        <row r="3934">
          <cell r="H3934" t="str">
            <v>NotSelf</v>
          </cell>
        </row>
        <row r="3935">
          <cell r="H3935" t="str">
            <v>NotSelf</v>
          </cell>
        </row>
        <row r="3936">
          <cell r="H3936" t="str">
            <v>NotSelf</v>
          </cell>
        </row>
        <row r="3937">
          <cell r="H3937" t="str">
            <v>NotSelf</v>
          </cell>
        </row>
        <row r="3938">
          <cell r="H3938" t="str">
            <v>NotSelf</v>
          </cell>
        </row>
        <row r="3939">
          <cell r="H3939" t="str">
            <v>NotSelf</v>
          </cell>
        </row>
        <row r="3940">
          <cell r="H3940" t="str">
            <v>NotSelf</v>
          </cell>
        </row>
        <row r="3941">
          <cell r="H3941" t="str">
            <v>NotSelf</v>
          </cell>
        </row>
        <row r="3942">
          <cell r="H3942" t="str">
            <v>NotSelf</v>
          </cell>
        </row>
        <row r="3943">
          <cell r="H3943" t="str">
            <v>NotSelf</v>
          </cell>
        </row>
        <row r="3944">
          <cell r="H3944" t="str">
            <v>NotSelf</v>
          </cell>
        </row>
        <row r="3945">
          <cell r="H3945" t="str">
            <v>NotSelf</v>
          </cell>
        </row>
        <row r="3946">
          <cell r="H3946" t="str">
            <v>NotSelf</v>
          </cell>
        </row>
        <row r="3947">
          <cell r="H3947" t="str">
            <v>NotSelf</v>
          </cell>
        </row>
        <row r="3948">
          <cell r="H3948" t="str">
            <v>NotSelf</v>
          </cell>
        </row>
        <row r="3949">
          <cell r="H3949" t="str">
            <v>NotSelf</v>
          </cell>
        </row>
        <row r="3950">
          <cell r="H3950" t="str">
            <v>NotSelf</v>
          </cell>
        </row>
        <row r="3951">
          <cell r="H3951" t="str">
            <v>NotSelf</v>
          </cell>
        </row>
        <row r="3952">
          <cell r="H3952" t="str">
            <v>NotSelf</v>
          </cell>
        </row>
        <row r="3953">
          <cell r="H3953" t="str">
            <v>NotSelf</v>
          </cell>
        </row>
        <row r="3954">
          <cell r="H3954" t="str">
            <v>NotSelf</v>
          </cell>
        </row>
        <row r="3955">
          <cell r="H3955" t="str">
            <v>NotSelf</v>
          </cell>
        </row>
        <row r="3956">
          <cell r="H3956" t="str">
            <v>NotSelf</v>
          </cell>
        </row>
        <row r="3957">
          <cell r="H3957" t="str">
            <v>NotSelf</v>
          </cell>
        </row>
        <row r="3958">
          <cell r="H3958" t="str">
            <v>NotSelf</v>
          </cell>
        </row>
        <row r="3959">
          <cell r="H3959" t="str">
            <v>NotSelf</v>
          </cell>
        </row>
        <row r="3960">
          <cell r="H3960" t="str">
            <v>NotSelf</v>
          </cell>
        </row>
        <row r="3961">
          <cell r="H3961" t="str">
            <v>NotSelf</v>
          </cell>
        </row>
        <row r="3962">
          <cell r="H3962" t="str">
            <v>NotSelf</v>
          </cell>
        </row>
        <row r="3963">
          <cell r="H3963" t="str">
            <v>NotSelf</v>
          </cell>
        </row>
        <row r="3964">
          <cell r="H3964" t="str">
            <v>NotSelf</v>
          </cell>
        </row>
        <row r="3965">
          <cell r="H3965" t="str">
            <v>NotSelf</v>
          </cell>
        </row>
        <row r="3966">
          <cell r="H3966" t="str">
            <v>NotSelf</v>
          </cell>
        </row>
        <row r="3967">
          <cell r="H3967" t="str">
            <v>NotSelf</v>
          </cell>
        </row>
        <row r="3968">
          <cell r="H3968" t="str">
            <v>NotSelf</v>
          </cell>
        </row>
        <row r="3969">
          <cell r="H3969" t="str">
            <v>NotSelf</v>
          </cell>
        </row>
        <row r="3970">
          <cell r="H3970" t="str">
            <v>NotSelf</v>
          </cell>
        </row>
        <row r="3971">
          <cell r="H3971" t="str">
            <v>NotSelf</v>
          </cell>
        </row>
        <row r="3972">
          <cell r="H3972" t="str">
            <v>NotSelf</v>
          </cell>
        </row>
        <row r="3973">
          <cell r="H3973" t="str">
            <v>NotSelf</v>
          </cell>
        </row>
        <row r="3974">
          <cell r="H3974" t="str">
            <v>NotSelf</v>
          </cell>
        </row>
        <row r="3975">
          <cell r="H3975" t="str">
            <v>NotSelf</v>
          </cell>
        </row>
        <row r="3976">
          <cell r="H3976" t="str">
            <v>NotSelf</v>
          </cell>
        </row>
        <row r="3977">
          <cell r="H3977" t="str">
            <v>NotSelf</v>
          </cell>
        </row>
        <row r="3978">
          <cell r="H3978" t="str">
            <v>NotSelf</v>
          </cell>
        </row>
        <row r="3979">
          <cell r="H3979" t="str">
            <v>NotSelf</v>
          </cell>
        </row>
        <row r="3980">
          <cell r="H3980" t="str">
            <v>NotSelf</v>
          </cell>
        </row>
        <row r="3981">
          <cell r="H3981" t="str">
            <v>NotSelf</v>
          </cell>
        </row>
        <row r="3982">
          <cell r="H3982" t="str">
            <v>NotSelf</v>
          </cell>
        </row>
        <row r="3983">
          <cell r="H3983" t="str">
            <v>NotSelf</v>
          </cell>
        </row>
        <row r="3984">
          <cell r="H3984" t="str">
            <v>NotSelf</v>
          </cell>
        </row>
        <row r="3985">
          <cell r="H3985" t="str">
            <v>NotSelf</v>
          </cell>
        </row>
        <row r="3986">
          <cell r="H3986" t="str">
            <v>NotSelf</v>
          </cell>
        </row>
        <row r="3987">
          <cell r="H3987" t="str">
            <v>NotSelf</v>
          </cell>
        </row>
        <row r="3988">
          <cell r="H3988" t="str">
            <v>NotSelf</v>
          </cell>
        </row>
        <row r="3989">
          <cell r="H3989" t="str">
            <v>NotSelf</v>
          </cell>
        </row>
        <row r="3990">
          <cell r="H3990" t="str">
            <v>NotSelf</v>
          </cell>
        </row>
        <row r="3991">
          <cell r="H3991" t="str">
            <v>NotSelf</v>
          </cell>
        </row>
        <row r="3992">
          <cell r="H3992" t="str">
            <v>NotSelf</v>
          </cell>
        </row>
        <row r="3993">
          <cell r="H3993" t="str">
            <v>NotSelf</v>
          </cell>
        </row>
        <row r="3994">
          <cell r="H3994" t="str">
            <v>NotSelf</v>
          </cell>
        </row>
        <row r="3995">
          <cell r="H3995" t="str">
            <v>NotSelf</v>
          </cell>
        </row>
        <row r="3996">
          <cell r="H3996" t="str">
            <v>NotSelf</v>
          </cell>
        </row>
        <row r="3997">
          <cell r="H3997" t="str">
            <v>NotSelf</v>
          </cell>
        </row>
        <row r="3998">
          <cell r="H3998" t="str">
            <v>NotSelf</v>
          </cell>
        </row>
        <row r="3999">
          <cell r="H3999" t="str">
            <v>NotSelf</v>
          </cell>
        </row>
        <row r="4000">
          <cell r="H4000" t="str">
            <v>NotSelf</v>
          </cell>
        </row>
        <row r="4001">
          <cell r="H4001" t="str">
            <v>NotSelf</v>
          </cell>
        </row>
        <row r="4002">
          <cell r="H4002" t="str">
            <v>NotSelf</v>
          </cell>
        </row>
        <row r="4003">
          <cell r="H4003" t="str">
            <v>NotSelf</v>
          </cell>
        </row>
        <row r="4004">
          <cell r="H4004" t="str">
            <v>NotSelf</v>
          </cell>
        </row>
        <row r="4005">
          <cell r="H4005" t="str">
            <v>NotSelf</v>
          </cell>
        </row>
        <row r="4006">
          <cell r="H4006" t="str">
            <v>NotSelf</v>
          </cell>
        </row>
        <row r="4007">
          <cell r="H4007" t="str">
            <v>NotSelf</v>
          </cell>
        </row>
        <row r="4008">
          <cell r="H4008" t="str">
            <v>NotSelf</v>
          </cell>
        </row>
        <row r="4009">
          <cell r="H4009" t="str">
            <v>NotSelf</v>
          </cell>
        </row>
        <row r="4010">
          <cell r="H4010" t="str">
            <v>NotSelf</v>
          </cell>
        </row>
        <row r="4011">
          <cell r="H4011" t="str">
            <v>NotSelf</v>
          </cell>
        </row>
        <row r="4012">
          <cell r="H4012" t="str">
            <v>NotSelf</v>
          </cell>
        </row>
        <row r="4013">
          <cell r="H4013" t="str">
            <v>NotSelf</v>
          </cell>
        </row>
        <row r="4014">
          <cell r="H4014" t="str">
            <v>NotSelf</v>
          </cell>
        </row>
        <row r="4015">
          <cell r="H4015" t="str">
            <v>NotSelf</v>
          </cell>
        </row>
        <row r="4016">
          <cell r="H4016" t="str">
            <v>NotSelf</v>
          </cell>
        </row>
        <row r="4017">
          <cell r="H4017" t="str">
            <v>NotSelf</v>
          </cell>
        </row>
        <row r="4018">
          <cell r="H4018" t="str">
            <v>NotSelf</v>
          </cell>
        </row>
        <row r="4019">
          <cell r="H4019" t="str">
            <v>NotSelf</v>
          </cell>
        </row>
        <row r="4020">
          <cell r="H4020" t="str">
            <v>NotSelf</v>
          </cell>
        </row>
        <row r="4021">
          <cell r="H4021" t="str">
            <v>NotSelf</v>
          </cell>
        </row>
        <row r="4022">
          <cell r="H4022" t="str">
            <v>NotSelf</v>
          </cell>
        </row>
        <row r="4023">
          <cell r="H4023" t="str">
            <v>NotSelf</v>
          </cell>
        </row>
        <row r="4024">
          <cell r="H4024" t="str">
            <v>NotSelf</v>
          </cell>
        </row>
        <row r="4025">
          <cell r="H4025" t="str">
            <v>NotSelf</v>
          </cell>
        </row>
        <row r="4026">
          <cell r="H4026" t="str">
            <v>NotSelf</v>
          </cell>
        </row>
        <row r="4027">
          <cell r="H4027" t="str">
            <v>NotSelf</v>
          </cell>
        </row>
        <row r="4028">
          <cell r="H4028" t="str">
            <v>NotSelf</v>
          </cell>
        </row>
        <row r="4029">
          <cell r="H4029" t="str">
            <v>NotSelf</v>
          </cell>
        </row>
        <row r="4030">
          <cell r="H4030" t="str">
            <v>NotSelf</v>
          </cell>
        </row>
        <row r="4031">
          <cell r="H4031" t="str">
            <v>NotSelf</v>
          </cell>
        </row>
        <row r="4032">
          <cell r="H4032" t="str">
            <v>NotSelf</v>
          </cell>
        </row>
        <row r="4033">
          <cell r="H4033" t="str">
            <v>NotSelf</v>
          </cell>
        </row>
        <row r="4034">
          <cell r="H4034" t="str">
            <v>NotSelf</v>
          </cell>
        </row>
        <row r="4035">
          <cell r="H4035" t="str">
            <v>NotSelf</v>
          </cell>
        </row>
        <row r="4036">
          <cell r="H4036" t="str">
            <v>NotSelf</v>
          </cell>
        </row>
        <row r="4037">
          <cell r="H4037" t="str">
            <v>NotSelf</v>
          </cell>
        </row>
        <row r="4038">
          <cell r="H4038" t="str">
            <v>NotSelf</v>
          </cell>
        </row>
        <row r="4039">
          <cell r="H4039" t="str">
            <v>NotSelf</v>
          </cell>
        </row>
        <row r="4040">
          <cell r="H4040" t="str">
            <v>NotSelf</v>
          </cell>
        </row>
        <row r="4041">
          <cell r="H4041" t="str">
            <v>NotSelf</v>
          </cell>
        </row>
        <row r="4042">
          <cell r="H4042" t="str">
            <v>NotSelf</v>
          </cell>
        </row>
        <row r="4043">
          <cell r="H4043" t="str">
            <v>NotSelf</v>
          </cell>
        </row>
        <row r="4044">
          <cell r="H4044" t="str">
            <v>NotSelf</v>
          </cell>
        </row>
        <row r="4045">
          <cell r="H4045" t="str">
            <v>NotSelf</v>
          </cell>
        </row>
        <row r="4046">
          <cell r="H4046" t="str">
            <v>NotSelf</v>
          </cell>
        </row>
        <row r="4047">
          <cell r="H4047" t="str">
            <v>NotSelf</v>
          </cell>
        </row>
        <row r="4048">
          <cell r="H4048" t="str">
            <v>NotSelf</v>
          </cell>
        </row>
        <row r="4049">
          <cell r="H4049" t="str">
            <v>NotSelf</v>
          </cell>
        </row>
        <row r="4050">
          <cell r="H4050" t="str">
            <v>NotSelf</v>
          </cell>
        </row>
        <row r="4051">
          <cell r="H4051" t="str">
            <v>NotSelf</v>
          </cell>
        </row>
        <row r="4052">
          <cell r="H4052" t="str">
            <v>NotSelf</v>
          </cell>
        </row>
        <row r="4053">
          <cell r="H4053" t="str">
            <v>NotSelf</v>
          </cell>
        </row>
        <row r="4054">
          <cell r="H4054" t="str">
            <v>NotSelf</v>
          </cell>
        </row>
        <row r="4055">
          <cell r="H4055" t="str">
            <v>NotSelf</v>
          </cell>
        </row>
        <row r="4056">
          <cell r="H4056" t="str">
            <v>NotSelf</v>
          </cell>
        </row>
        <row r="4057">
          <cell r="H4057" t="str">
            <v>NotSelf</v>
          </cell>
        </row>
        <row r="4058">
          <cell r="H4058" t="str">
            <v>NotSelf</v>
          </cell>
        </row>
        <row r="4059">
          <cell r="H4059" t="str">
            <v>NotSelf</v>
          </cell>
        </row>
        <row r="4060">
          <cell r="H4060" t="str">
            <v>NotSelf</v>
          </cell>
        </row>
        <row r="4061">
          <cell r="H4061" t="str">
            <v>NotSelf</v>
          </cell>
        </row>
        <row r="4062">
          <cell r="H4062" t="str">
            <v>NotSelf</v>
          </cell>
        </row>
        <row r="4063">
          <cell r="H4063" t="str">
            <v>NotSelf</v>
          </cell>
        </row>
        <row r="4064">
          <cell r="H4064" t="str">
            <v>NotSelf</v>
          </cell>
        </row>
        <row r="4065">
          <cell r="H4065" t="str">
            <v>NotSelf</v>
          </cell>
        </row>
        <row r="4066">
          <cell r="H4066" t="str">
            <v>NotSelf</v>
          </cell>
        </row>
        <row r="4067">
          <cell r="H4067" t="str">
            <v>NotSelf</v>
          </cell>
        </row>
        <row r="4068">
          <cell r="H4068" t="str">
            <v>NotSelf</v>
          </cell>
        </row>
        <row r="4069">
          <cell r="H4069" t="str">
            <v>NotSelf</v>
          </cell>
        </row>
        <row r="4070">
          <cell r="H4070" t="str">
            <v>NotSelf</v>
          </cell>
        </row>
        <row r="4071">
          <cell r="H4071" t="str">
            <v>NotSelf</v>
          </cell>
        </row>
        <row r="4072">
          <cell r="H4072" t="str">
            <v>NotSelf</v>
          </cell>
        </row>
        <row r="4073">
          <cell r="H4073" t="str">
            <v>NotSelf</v>
          </cell>
        </row>
        <row r="4074">
          <cell r="H4074" t="str">
            <v>NotSelf</v>
          </cell>
        </row>
        <row r="4075">
          <cell r="H4075" t="str">
            <v>NotSelf</v>
          </cell>
        </row>
        <row r="4076">
          <cell r="H4076" t="str">
            <v>NotSelf</v>
          </cell>
        </row>
        <row r="4077">
          <cell r="H4077" t="str">
            <v>NotSelf</v>
          </cell>
        </row>
        <row r="4078">
          <cell r="H4078" t="str">
            <v>NotSelf</v>
          </cell>
        </row>
        <row r="4079">
          <cell r="H4079" t="str">
            <v>NotSelf</v>
          </cell>
        </row>
        <row r="4080">
          <cell r="H4080" t="str">
            <v>NotSelf</v>
          </cell>
        </row>
        <row r="4081">
          <cell r="H4081" t="str">
            <v>NotSelf</v>
          </cell>
        </row>
        <row r="4082">
          <cell r="H4082" t="str">
            <v>NotSelf</v>
          </cell>
        </row>
        <row r="4083">
          <cell r="H4083" t="str">
            <v>NotSelf</v>
          </cell>
        </row>
        <row r="4084">
          <cell r="H4084" t="str">
            <v>NotSelf</v>
          </cell>
        </row>
        <row r="4085">
          <cell r="H4085" t="str">
            <v>NotSelf</v>
          </cell>
        </row>
        <row r="4086">
          <cell r="H4086" t="str">
            <v>NotSelf</v>
          </cell>
        </row>
        <row r="4087">
          <cell r="H4087" t="str">
            <v>NotSelf</v>
          </cell>
        </row>
        <row r="4088">
          <cell r="H4088" t="str">
            <v>NotSelf</v>
          </cell>
        </row>
        <row r="4089">
          <cell r="H4089" t="str">
            <v>NotSelf</v>
          </cell>
        </row>
        <row r="4090">
          <cell r="H4090" t="str">
            <v>NotSelf</v>
          </cell>
        </row>
        <row r="4091">
          <cell r="H4091" t="str">
            <v>NotSelf</v>
          </cell>
        </row>
        <row r="4092">
          <cell r="H4092" t="str">
            <v>NotSelf</v>
          </cell>
        </row>
        <row r="4093">
          <cell r="H4093" t="str">
            <v>NotSelf</v>
          </cell>
        </row>
        <row r="4094">
          <cell r="H4094" t="str">
            <v>NotSelf</v>
          </cell>
        </row>
        <row r="4095">
          <cell r="H4095" t="str">
            <v>NotSelf</v>
          </cell>
        </row>
        <row r="4096">
          <cell r="H4096" t="str">
            <v>NotSelf</v>
          </cell>
        </row>
        <row r="4097">
          <cell r="H4097" t="str">
            <v>NotSelf</v>
          </cell>
        </row>
        <row r="4098">
          <cell r="H4098" t="str">
            <v>NotSelf</v>
          </cell>
        </row>
        <row r="4099">
          <cell r="H4099" t="str">
            <v>NotSelf</v>
          </cell>
        </row>
        <row r="4100">
          <cell r="H4100" t="str">
            <v>NotSelf</v>
          </cell>
        </row>
        <row r="4101">
          <cell r="H4101" t="str">
            <v>NotSelf</v>
          </cell>
        </row>
        <row r="4102">
          <cell r="H4102" t="str">
            <v>NotSelf</v>
          </cell>
        </row>
        <row r="4103">
          <cell r="H4103" t="str">
            <v>NotSelf</v>
          </cell>
        </row>
        <row r="4104">
          <cell r="H4104" t="str">
            <v>NotSelf</v>
          </cell>
        </row>
        <row r="4105">
          <cell r="H4105" t="str">
            <v>NotSelf</v>
          </cell>
        </row>
        <row r="4106">
          <cell r="H4106" t="str">
            <v>NotSelf</v>
          </cell>
        </row>
        <row r="4107">
          <cell r="H4107" t="str">
            <v>NotSelf</v>
          </cell>
        </row>
        <row r="4108">
          <cell r="H4108" t="str">
            <v>NotSelf</v>
          </cell>
        </row>
        <row r="4109">
          <cell r="H4109" t="str">
            <v>NotSelf</v>
          </cell>
        </row>
        <row r="4110">
          <cell r="H4110" t="str">
            <v>NotSelf</v>
          </cell>
        </row>
        <row r="4111">
          <cell r="H4111" t="str">
            <v>NotSelf</v>
          </cell>
        </row>
        <row r="4112">
          <cell r="H4112" t="str">
            <v>NotSelf</v>
          </cell>
        </row>
        <row r="4113">
          <cell r="H4113" t="str">
            <v>NotSelf</v>
          </cell>
        </row>
        <row r="4114">
          <cell r="H4114" t="str">
            <v>NotSelf</v>
          </cell>
        </row>
        <row r="4115">
          <cell r="H4115" t="str">
            <v>NotSelf</v>
          </cell>
        </row>
        <row r="4116">
          <cell r="H4116" t="str">
            <v>NotSelf</v>
          </cell>
        </row>
        <row r="4117">
          <cell r="H4117" t="str">
            <v>NotSelf</v>
          </cell>
        </row>
        <row r="4118">
          <cell r="H4118" t="str">
            <v>NotSelf</v>
          </cell>
        </row>
        <row r="4119">
          <cell r="H4119" t="str">
            <v>NotSelf</v>
          </cell>
        </row>
        <row r="4120">
          <cell r="H4120" t="str">
            <v>NotSelf</v>
          </cell>
        </row>
        <row r="4121">
          <cell r="H4121" t="str">
            <v>NotSelf</v>
          </cell>
        </row>
        <row r="4122">
          <cell r="H4122" t="str">
            <v>NotSelf</v>
          </cell>
        </row>
        <row r="4123">
          <cell r="H4123" t="str">
            <v>NotSelf</v>
          </cell>
        </row>
        <row r="4124">
          <cell r="H4124" t="str">
            <v>NotSelf</v>
          </cell>
        </row>
        <row r="4125">
          <cell r="H4125" t="str">
            <v>NotSelf</v>
          </cell>
        </row>
        <row r="4126">
          <cell r="H4126" t="str">
            <v>NotSelf</v>
          </cell>
        </row>
        <row r="4127">
          <cell r="H4127" t="str">
            <v>NotSelf</v>
          </cell>
        </row>
        <row r="4128">
          <cell r="H4128" t="str">
            <v>NotSelf</v>
          </cell>
        </row>
        <row r="4129">
          <cell r="H4129" t="str">
            <v>NotSelf</v>
          </cell>
        </row>
        <row r="4130">
          <cell r="H4130" t="str">
            <v>NotSelf</v>
          </cell>
        </row>
        <row r="4131">
          <cell r="H4131" t="str">
            <v>NotSelf</v>
          </cell>
        </row>
        <row r="4132">
          <cell r="H4132" t="str">
            <v>NotSelf</v>
          </cell>
        </row>
        <row r="4133">
          <cell r="H4133" t="str">
            <v>NotSelf</v>
          </cell>
        </row>
        <row r="4134">
          <cell r="H4134" t="str">
            <v>NotSelf</v>
          </cell>
        </row>
        <row r="4135">
          <cell r="H4135" t="str">
            <v>NotSelf</v>
          </cell>
        </row>
        <row r="4136">
          <cell r="H4136" t="str">
            <v>NotSelf</v>
          </cell>
        </row>
        <row r="4137">
          <cell r="H4137" t="str">
            <v>NotSelf</v>
          </cell>
        </row>
        <row r="4138">
          <cell r="H4138" t="str">
            <v>NotSelf</v>
          </cell>
        </row>
        <row r="4139">
          <cell r="H4139" t="str">
            <v>NotSelf</v>
          </cell>
        </row>
        <row r="4140">
          <cell r="H4140" t="str">
            <v>NotSelf</v>
          </cell>
        </row>
        <row r="4141">
          <cell r="H4141" t="str">
            <v>NotSelf</v>
          </cell>
        </row>
        <row r="4142">
          <cell r="H4142" t="str">
            <v>NotSelf</v>
          </cell>
        </row>
        <row r="4143">
          <cell r="H4143" t="str">
            <v>NotSelf</v>
          </cell>
        </row>
        <row r="4144">
          <cell r="H4144" t="str">
            <v>NotSelf</v>
          </cell>
        </row>
        <row r="4145">
          <cell r="H4145" t="str">
            <v>NotSelf</v>
          </cell>
        </row>
        <row r="4146">
          <cell r="H4146" t="str">
            <v>NotSelf</v>
          </cell>
        </row>
        <row r="4147">
          <cell r="H4147" t="str">
            <v>NotSelf</v>
          </cell>
        </row>
        <row r="4148">
          <cell r="H4148" t="str">
            <v>NotSelf</v>
          </cell>
        </row>
        <row r="4149">
          <cell r="H4149" t="str">
            <v>NotSelf</v>
          </cell>
        </row>
        <row r="4150">
          <cell r="H4150" t="str">
            <v>NotSelf</v>
          </cell>
        </row>
        <row r="4151">
          <cell r="H4151" t="str">
            <v>NotSelf</v>
          </cell>
        </row>
        <row r="4152">
          <cell r="H4152" t="str">
            <v>NotSelf</v>
          </cell>
        </row>
        <row r="4153">
          <cell r="H4153" t="str">
            <v>NotSelf</v>
          </cell>
        </row>
        <row r="4154">
          <cell r="H4154" t="str">
            <v>NotSelf</v>
          </cell>
        </row>
        <row r="4155">
          <cell r="H4155" t="str">
            <v>NotSelf</v>
          </cell>
        </row>
        <row r="4156">
          <cell r="H4156" t="str">
            <v>NotSelf</v>
          </cell>
        </row>
        <row r="4157">
          <cell r="H4157" t="str">
            <v>NotSelf</v>
          </cell>
        </row>
        <row r="4158">
          <cell r="H4158" t="str">
            <v>NotSelf</v>
          </cell>
        </row>
        <row r="4159">
          <cell r="H4159" t="str">
            <v>NotSelf</v>
          </cell>
        </row>
        <row r="4160">
          <cell r="H4160" t="str">
            <v>NotSelf</v>
          </cell>
        </row>
        <row r="4161">
          <cell r="H4161" t="str">
            <v>NotSelf</v>
          </cell>
        </row>
        <row r="4162">
          <cell r="H4162" t="str">
            <v>NotSelf</v>
          </cell>
        </row>
        <row r="4163">
          <cell r="H4163" t="str">
            <v>NotSelf</v>
          </cell>
        </row>
        <row r="4164">
          <cell r="H4164" t="str">
            <v>NotSelf</v>
          </cell>
        </row>
        <row r="4165">
          <cell r="H4165" t="str">
            <v>NotSelf</v>
          </cell>
        </row>
        <row r="4166">
          <cell r="H4166" t="str">
            <v>NotSelf</v>
          </cell>
        </row>
        <row r="4167">
          <cell r="H4167" t="str">
            <v>NotSelf</v>
          </cell>
        </row>
        <row r="4168">
          <cell r="H4168" t="str">
            <v>NotSelf</v>
          </cell>
        </row>
        <row r="4169">
          <cell r="H4169" t="str">
            <v>NotSelf</v>
          </cell>
        </row>
        <row r="4170">
          <cell r="H4170" t="str">
            <v>NotSelf</v>
          </cell>
        </row>
        <row r="4171">
          <cell r="H4171" t="str">
            <v>NotSelf</v>
          </cell>
        </row>
        <row r="4172">
          <cell r="H4172" t="str">
            <v>NotSelf</v>
          </cell>
        </row>
        <row r="4173">
          <cell r="H4173" t="str">
            <v>NotSelf</v>
          </cell>
        </row>
        <row r="4174">
          <cell r="H4174" t="str">
            <v>NotSelf</v>
          </cell>
        </row>
        <row r="4175">
          <cell r="H4175" t="str">
            <v>NotSelf</v>
          </cell>
        </row>
        <row r="4176">
          <cell r="H4176" t="str">
            <v>NotSelf</v>
          </cell>
        </row>
        <row r="4177">
          <cell r="H4177" t="str">
            <v>NotSelf</v>
          </cell>
        </row>
        <row r="4178">
          <cell r="H4178" t="str">
            <v>NotSelf</v>
          </cell>
        </row>
        <row r="4179">
          <cell r="H4179" t="str">
            <v>NotSelf</v>
          </cell>
        </row>
        <row r="4180">
          <cell r="H4180" t="str">
            <v>NotSelf</v>
          </cell>
        </row>
        <row r="4181">
          <cell r="H4181" t="str">
            <v>NotSelf</v>
          </cell>
        </row>
        <row r="4182">
          <cell r="H4182" t="str">
            <v>NotSelf</v>
          </cell>
        </row>
        <row r="4183">
          <cell r="H4183" t="str">
            <v>NotSelf</v>
          </cell>
        </row>
        <row r="4184">
          <cell r="H4184" t="str">
            <v>NotSelf</v>
          </cell>
        </row>
        <row r="4185">
          <cell r="H4185" t="str">
            <v>NotSelf</v>
          </cell>
        </row>
        <row r="4186">
          <cell r="H4186" t="str">
            <v>NotSelf</v>
          </cell>
        </row>
        <row r="4187">
          <cell r="H4187" t="str">
            <v>NotSelf</v>
          </cell>
        </row>
        <row r="4188">
          <cell r="H4188" t="str">
            <v>NotSelf</v>
          </cell>
        </row>
        <row r="4189">
          <cell r="H4189" t="str">
            <v>NotSelf</v>
          </cell>
        </row>
        <row r="4190">
          <cell r="H4190" t="str">
            <v>NotSelf</v>
          </cell>
        </row>
        <row r="4191">
          <cell r="H4191" t="str">
            <v>NotSelf</v>
          </cell>
        </row>
        <row r="4192">
          <cell r="H4192" t="str">
            <v>NotSelf</v>
          </cell>
        </row>
        <row r="4193">
          <cell r="H4193" t="str">
            <v>NotSelf</v>
          </cell>
        </row>
        <row r="4194">
          <cell r="H4194" t="str">
            <v>NotSelf</v>
          </cell>
        </row>
        <row r="4195">
          <cell r="H4195" t="str">
            <v>NotSelf</v>
          </cell>
        </row>
        <row r="4196">
          <cell r="H4196" t="str">
            <v>NotSelf</v>
          </cell>
        </row>
        <row r="4197">
          <cell r="H4197" t="str">
            <v>NotSelf</v>
          </cell>
        </row>
        <row r="4198">
          <cell r="H4198" t="str">
            <v>NotSelf</v>
          </cell>
        </row>
        <row r="4199">
          <cell r="H4199" t="str">
            <v>NotSelf</v>
          </cell>
        </row>
        <row r="4200">
          <cell r="H4200" t="str">
            <v>NotSelf</v>
          </cell>
        </row>
        <row r="4201">
          <cell r="H4201" t="str">
            <v>NotSelf</v>
          </cell>
        </row>
        <row r="4202">
          <cell r="H4202" t="str">
            <v>NotSelf</v>
          </cell>
        </row>
        <row r="4203">
          <cell r="H4203" t="str">
            <v>NotSelf</v>
          </cell>
        </row>
        <row r="4204">
          <cell r="H4204" t="str">
            <v>NotSelf</v>
          </cell>
        </row>
        <row r="4205">
          <cell r="H4205" t="str">
            <v>NotSelf</v>
          </cell>
        </row>
        <row r="4206">
          <cell r="H4206" t="str">
            <v>NotSelf</v>
          </cell>
        </row>
        <row r="4207">
          <cell r="H4207" t="str">
            <v>NotSelf</v>
          </cell>
        </row>
        <row r="4208">
          <cell r="H4208" t="str">
            <v>NotSelf</v>
          </cell>
        </row>
        <row r="4209">
          <cell r="H4209" t="str">
            <v>NotSelf</v>
          </cell>
        </row>
        <row r="4210">
          <cell r="H4210" t="str">
            <v>NotSelf</v>
          </cell>
        </row>
        <row r="4211">
          <cell r="H4211" t="str">
            <v>NotSelf</v>
          </cell>
        </row>
        <row r="4212">
          <cell r="H4212" t="str">
            <v>NotSelf</v>
          </cell>
        </row>
        <row r="4213">
          <cell r="H4213" t="str">
            <v>NotSelf</v>
          </cell>
        </row>
        <row r="4214">
          <cell r="H4214" t="str">
            <v>NotSelf</v>
          </cell>
        </row>
        <row r="4215">
          <cell r="H4215" t="str">
            <v>NotSelf</v>
          </cell>
        </row>
        <row r="4216">
          <cell r="H4216" t="str">
            <v>NotSelf</v>
          </cell>
        </row>
        <row r="4217">
          <cell r="H4217" t="str">
            <v>NotSelf</v>
          </cell>
        </row>
        <row r="4218">
          <cell r="H4218" t="str">
            <v>NotSelf</v>
          </cell>
        </row>
        <row r="4219">
          <cell r="H4219" t="str">
            <v>NotSelf</v>
          </cell>
        </row>
        <row r="4220">
          <cell r="H4220" t="str">
            <v>NotSelf</v>
          </cell>
        </row>
        <row r="4221">
          <cell r="H4221" t="str">
            <v>NotSelf</v>
          </cell>
        </row>
        <row r="4222">
          <cell r="H4222" t="str">
            <v>NotSelf</v>
          </cell>
        </row>
        <row r="4223">
          <cell r="H4223" t="str">
            <v>NotSelf</v>
          </cell>
        </row>
        <row r="4224">
          <cell r="H4224" t="str">
            <v>NotSelf</v>
          </cell>
        </row>
        <row r="4225">
          <cell r="H4225" t="str">
            <v>NotSelf</v>
          </cell>
        </row>
        <row r="4226">
          <cell r="H4226" t="str">
            <v>NotSelf</v>
          </cell>
        </row>
        <row r="4227">
          <cell r="H4227" t="str">
            <v>NotSelf</v>
          </cell>
        </row>
        <row r="4228">
          <cell r="H4228" t="str">
            <v>NotSelf</v>
          </cell>
        </row>
        <row r="4229">
          <cell r="H4229" t="str">
            <v>NotSelf</v>
          </cell>
        </row>
        <row r="4230">
          <cell r="H4230" t="str">
            <v>NotSelf</v>
          </cell>
        </row>
        <row r="4231">
          <cell r="H4231" t="str">
            <v>NotSelf</v>
          </cell>
        </row>
        <row r="4232">
          <cell r="H4232" t="str">
            <v>NotSelf</v>
          </cell>
        </row>
        <row r="4233">
          <cell r="H4233" t="str">
            <v>NotSelf</v>
          </cell>
        </row>
        <row r="4234">
          <cell r="H4234" t="str">
            <v>NotSelf</v>
          </cell>
        </row>
        <row r="4235">
          <cell r="H4235" t="str">
            <v>NotSelf</v>
          </cell>
        </row>
        <row r="4236">
          <cell r="H4236" t="str">
            <v>NotSelf</v>
          </cell>
        </row>
        <row r="4237">
          <cell r="H4237" t="str">
            <v>NotSelf</v>
          </cell>
        </row>
        <row r="4238">
          <cell r="H4238" t="str">
            <v>NotSelf</v>
          </cell>
        </row>
        <row r="4239">
          <cell r="H4239" t="str">
            <v>NotSelf</v>
          </cell>
        </row>
        <row r="4240">
          <cell r="H4240" t="str">
            <v>NotSelf</v>
          </cell>
        </row>
        <row r="4241">
          <cell r="H4241" t="str">
            <v>NotSelf</v>
          </cell>
        </row>
        <row r="4242">
          <cell r="H4242" t="str">
            <v>NotSelf</v>
          </cell>
        </row>
        <row r="4243">
          <cell r="H4243" t="str">
            <v>NotSelf</v>
          </cell>
        </row>
        <row r="4244">
          <cell r="H4244" t="str">
            <v>NotSelf</v>
          </cell>
        </row>
        <row r="4245">
          <cell r="H4245" t="str">
            <v>NotSelf</v>
          </cell>
        </row>
        <row r="4246">
          <cell r="H4246" t="str">
            <v>NotSelf</v>
          </cell>
        </row>
        <row r="4247">
          <cell r="H4247" t="str">
            <v>NotSelf</v>
          </cell>
        </row>
        <row r="4248">
          <cell r="H4248" t="str">
            <v>NotSelf</v>
          </cell>
        </row>
        <row r="4249">
          <cell r="H4249" t="str">
            <v>NotSelf</v>
          </cell>
        </row>
        <row r="4250">
          <cell r="H4250" t="str">
            <v>NotSelf</v>
          </cell>
        </row>
        <row r="4251">
          <cell r="H4251" t="str">
            <v>NotSelf</v>
          </cell>
        </row>
        <row r="4252">
          <cell r="H4252" t="str">
            <v>NotSelf</v>
          </cell>
        </row>
        <row r="4253">
          <cell r="H4253" t="str">
            <v>NotSelf</v>
          </cell>
        </row>
        <row r="4254">
          <cell r="H4254" t="str">
            <v>NotSelf</v>
          </cell>
        </row>
        <row r="4255">
          <cell r="H4255" t="str">
            <v>NotSelf</v>
          </cell>
        </row>
        <row r="4256">
          <cell r="H4256" t="str">
            <v>NotSelf</v>
          </cell>
        </row>
        <row r="4257">
          <cell r="H4257" t="str">
            <v>NotSelf</v>
          </cell>
        </row>
        <row r="4258">
          <cell r="H4258" t="str">
            <v>NotSelf</v>
          </cell>
        </row>
        <row r="4259">
          <cell r="H4259" t="str">
            <v>NotSelf</v>
          </cell>
        </row>
        <row r="4260">
          <cell r="H4260" t="str">
            <v>NotSelf</v>
          </cell>
        </row>
        <row r="4261">
          <cell r="H4261" t="str">
            <v>NotSelf</v>
          </cell>
        </row>
        <row r="4262">
          <cell r="H4262" t="str">
            <v>NotSelf</v>
          </cell>
        </row>
        <row r="4263">
          <cell r="H4263" t="str">
            <v>NotSelf</v>
          </cell>
        </row>
        <row r="4264">
          <cell r="H4264" t="str">
            <v>NotSelf</v>
          </cell>
        </row>
        <row r="4265">
          <cell r="H4265" t="str">
            <v>NotSelf</v>
          </cell>
        </row>
        <row r="4266">
          <cell r="H4266" t="str">
            <v>NotSelf</v>
          </cell>
        </row>
        <row r="4267">
          <cell r="H4267" t="str">
            <v>NotSelf</v>
          </cell>
        </row>
        <row r="4268">
          <cell r="H4268" t="str">
            <v>NotSelf</v>
          </cell>
        </row>
        <row r="4269">
          <cell r="H4269" t="str">
            <v>NotSelf</v>
          </cell>
        </row>
        <row r="4270">
          <cell r="H4270" t="str">
            <v>NotSelf</v>
          </cell>
        </row>
        <row r="4271">
          <cell r="H4271" t="str">
            <v>NotSelf</v>
          </cell>
        </row>
        <row r="4272">
          <cell r="H4272" t="str">
            <v>NotSelf</v>
          </cell>
        </row>
        <row r="4273">
          <cell r="H4273" t="str">
            <v>NotSelf</v>
          </cell>
        </row>
        <row r="4274">
          <cell r="H4274" t="str">
            <v>NotSelf</v>
          </cell>
        </row>
        <row r="4275">
          <cell r="H4275" t="str">
            <v>NotSelf</v>
          </cell>
        </row>
        <row r="4276">
          <cell r="H4276" t="str">
            <v>NotSelf</v>
          </cell>
        </row>
        <row r="4277">
          <cell r="H4277" t="str">
            <v>NotSelf</v>
          </cell>
        </row>
        <row r="4278">
          <cell r="H4278" t="str">
            <v>NotSelf</v>
          </cell>
        </row>
        <row r="4279">
          <cell r="H4279" t="str">
            <v>NotSelf</v>
          </cell>
        </row>
        <row r="4280">
          <cell r="H4280" t="str">
            <v>NotSelf</v>
          </cell>
        </row>
        <row r="4281">
          <cell r="H4281" t="str">
            <v>NotSelf</v>
          </cell>
        </row>
        <row r="4282">
          <cell r="H4282" t="str">
            <v>NotSelf</v>
          </cell>
        </row>
        <row r="4283">
          <cell r="H4283" t="str">
            <v>NotSelf</v>
          </cell>
        </row>
        <row r="4284">
          <cell r="H4284" t="str">
            <v>NotSelf</v>
          </cell>
        </row>
        <row r="4285">
          <cell r="H4285" t="str">
            <v>NotSelf</v>
          </cell>
        </row>
        <row r="4286">
          <cell r="H4286" t="str">
            <v>NotSelf</v>
          </cell>
        </row>
        <row r="4287">
          <cell r="H4287" t="str">
            <v>NotSelf</v>
          </cell>
        </row>
        <row r="4288">
          <cell r="H4288" t="str">
            <v>NotSelf</v>
          </cell>
        </row>
        <row r="4289">
          <cell r="H4289" t="str">
            <v>NotSelf</v>
          </cell>
        </row>
        <row r="4290">
          <cell r="H4290" t="str">
            <v>NotSelf</v>
          </cell>
        </row>
        <row r="4291">
          <cell r="H4291" t="str">
            <v>NotSelf</v>
          </cell>
        </row>
        <row r="4292">
          <cell r="H4292" t="str">
            <v>NotSelf</v>
          </cell>
        </row>
        <row r="4293">
          <cell r="H4293" t="str">
            <v>NotSelf</v>
          </cell>
        </row>
        <row r="4294">
          <cell r="H4294" t="str">
            <v>NotSelf</v>
          </cell>
        </row>
        <row r="4295">
          <cell r="H4295" t="str">
            <v>NotSelf</v>
          </cell>
        </row>
        <row r="4296">
          <cell r="H4296" t="str">
            <v>NotSelf</v>
          </cell>
        </row>
        <row r="4297">
          <cell r="H4297" t="str">
            <v>NotSelf</v>
          </cell>
        </row>
        <row r="4298">
          <cell r="H4298" t="str">
            <v>NotSelf</v>
          </cell>
        </row>
        <row r="4299">
          <cell r="H4299" t="str">
            <v>NotSelf</v>
          </cell>
        </row>
        <row r="4300">
          <cell r="H4300" t="str">
            <v>NotSelf</v>
          </cell>
        </row>
        <row r="4301">
          <cell r="H4301" t="str">
            <v>NotSelf</v>
          </cell>
        </row>
        <row r="4302">
          <cell r="H4302" t="str">
            <v>NotSelf</v>
          </cell>
        </row>
        <row r="4303">
          <cell r="H4303" t="str">
            <v>NotSelf</v>
          </cell>
        </row>
        <row r="4304">
          <cell r="H4304" t="str">
            <v>NotSelf</v>
          </cell>
        </row>
        <row r="4305">
          <cell r="H4305" t="str">
            <v>NotSelf</v>
          </cell>
        </row>
        <row r="4306">
          <cell r="H4306" t="str">
            <v>NotSelf</v>
          </cell>
        </row>
        <row r="4307">
          <cell r="H4307" t="str">
            <v>NotSelf</v>
          </cell>
        </row>
        <row r="4308">
          <cell r="H4308" t="str">
            <v>NotSelf</v>
          </cell>
        </row>
        <row r="4309">
          <cell r="H4309" t="str">
            <v>NotSelf</v>
          </cell>
        </row>
        <row r="4310">
          <cell r="H4310" t="str">
            <v>NotSelf</v>
          </cell>
        </row>
        <row r="4311">
          <cell r="H4311" t="str">
            <v>NotSelf</v>
          </cell>
        </row>
        <row r="4312">
          <cell r="H4312" t="str">
            <v>NotSelf</v>
          </cell>
        </row>
        <row r="4313">
          <cell r="H4313" t="str">
            <v>NotSelf</v>
          </cell>
        </row>
        <row r="4314">
          <cell r="H4314" t="str">
            <v>NotSelf</v>
          </cell>
        </row>
        <row r="4315">
          <cell r="H4315" t="str">
            <v>NotSelf</v>
          </cell>
        </row>
        <row r="4316">
          <cell r="H4316" t="str">
            <v>NotSelf</v>
          </cell>
        </row>
        <row r="4317">
          <cell r="H4317" t="str">
            <v>NotSelf</v>
          </cell>
        </row>
        <row r="4318">
          <cell r="H4318" t="str">
            <v>NotSelf</v>
          </cell>
        </row>
        <row r="4319">
          <cell r="H4319" t="str">
            <v>NotSelf</v>
          </cell>
        </row>
        <row r="4320">
          <cell r="H4320" t="str">
            <v>NotSelf</v>
          </cell>
        </row>
        <row r="4321">
          <cell r="H4321" t="str">
            <v>NotSelf</v>
          </cell>
        </row>
        <row r="4322">
          <cell r="H4322" t="str">
            <v>NotSelf</v>
          </cell>
        </row>
        <row r="4323">
          <cell r="H4323" t="str">
            <v>NotSelf</v>
          </cell>
        </row>
        <row r="4324">
          <cell r="H4324" t="str">
            <v>NotSelf</v>
          </cell>
        </row>
        <row r="4325">
          <cell r="H4325" t="str">
            <v>NotSelf</v>
          </cell>
        </row>
        <row r="4326">
          <cell r="H4326" t="str">
            <v>NotSelf</v>
          </cell>
        </row>
        <row r="4327">
          <cell r="H4327" t="str">
            <v>NotSelf</v>
          </cell>
        </row>
        <row r="4328">
          <cell r="H4328" t="str">
            <v>NotSelf</v>
          </cell>
        </row>
        <row r="4329">
          <cell r="H4329" t="str">
            <v>NotSelf</v>
          </cell>
        </row>
        <row r="4330">
          <cell r="H4330" t="str">
            <v>NotSelf</v>
          </cell>
        </row>
        <row r="4331">
          <cell r="H4331" t="str">
            <v>NotSelf</v>
          </cell>
        </row>
        <row r="4332">
          <cell r="H4332" t="str">
            <v>NotSelf</v>
          </cell>
        </row>
        <row r="4333">
          <cell r="H4333" t="str">
            <v>NotSelf</v>
          </cell>
        </row>
        <row r="4334">
          <cell r="H4334" t="str">
            <v>NotSelf</v>
          </cell>
        </row>
        <row r="4335">
          <cell r="H4335" t="str">
            <v>NotSelf</v>
          </cell>
        </row>
        <row r="4336">
          <cell r="H4336" t="str">
            <v>NotSelf</v>
          </cell>
        </row>
        <row r="4337">
          <cell r="H4337" t="str">
            <v>NotSelf</v>
          </cell>
        </row>
        <row r="4338">
          <cell r="H4338" t="str">
            <v>NotSelf</v>
          </cell>
        </row>
        <row r="4339">
          <cell r="H4339" t="str">
            <v>NotSelf</v>
          </cell>
        </row>
        <row r="4340">
          <cell r="H4340" t="str">
            <v>NotSelf</v>
          </cell>
        </row>
        <row r="4341">
          <cell r="H4341" t="str">
            <v>NotSelf</v>
          </cell>
        </row>
        <row r="4342">
          <cell r="H4342" t="str">
            <v>NotSelf</v>
          </cell>
        </row>
        <row r="4343">
          <cell r="H4343" t="str">
            <v>NotSelf</v>
          </cell>
        </row>
        <row r="4344">
          <cell r="H4344" t="str">
            <v>NotSelf</v>
          </cell>
        </row>
        <row r="4345">
          <cell r="H4345" t="str">
            <v>NotSelf</v>
          </cell>
        </row>
        <row r="4346">
          <cell r="H4346" t="str">
            <v>NotSelf</v>
          </cell>
        </row>
        <row r="4347">
          <cell r="H4347" t="str">
            <v>NotSelf</v>
          </cell>
        </row>
        <row r="4348">
          <cell r="H4348" t="str">
            <v>NotSelf</v>
          </cell>
        </row>
        <row r="4349">
          <cell r="H4349" t="str">
            <v>NotSelf</v>
          </cell>
        </row>
        <row r="4350">
          <cell r="H4350" t="str">
            <v>NotSelf</v>
          </cell>
        </row>
        <row r="4351">
          <cell r="H4351" t="str">
            <v>NotSelf</v>
          </cell>
        </row>
        <row r="4352">
          <cell r="H4352" t="str">
            <v>NotSelf</v>
          </cell>
        </row>
        <row r="4353">
          <cell r="H4353" t="str">
            <v>NotSelf</v>
          </cell>
        </row>
        <row r="4354">
          <cell r="H4354" t="str">
            <v>NotSelf</v>
          </cell>
        </row>
        <row r="4355">
          <cell r="H4355" t="str">
            <v>NotSelf</v>
          </cell>
        </row>
        <row r="4356">
          <cell r="H4356" t="str">
            <v>NotSelf</v>
          </cell>
        </row>
        <row r="4357">
          <cell r="H4357" t="str">
            <v>NotSelf</v>
          </cell>
        </row>
        <row r="4358">
          <cell r="H4358" t="str">
            <v>NotSelf</v>
          </cell>
        </row>
        <row r="4359">
          <cell r="H4359" t="str">
            <v>NotSelf</v>
          </cell>
        </row>
        <row r="4360">
          <cell r="H4360" t="str">
            <v>NotSelf</v>
          </cell>
        </row>
        <row r="4361">
          <cell r="H4361" t="str">
            <v>NotSelf</v>
          </cell>
        </row>
        <row r="4362">
          <cell r="H4362" t="str">
            <v>NotSelf</v>
          </cell>
        </row>
        <row r="4363">
          <cell r="H4363" t="str">
            <v>NotSelf</v>
          </cell>
        </row>
        <row r="4364">
          <cell r="H4364" t="str">
            <v>NotSelf</v>
          </cell>
        </row>
        <row r="4365">
          <cell r="H4365" t="str">
            <v>NotSelf</v>
          </cell>
        </row>
        <row r="4366">
          <cell r="H4366" t="str">
            <v>NotSelf</v>
          </cell>
        </row>
        <row r="4367">
          <cell r="H4367" t="str">
            <v>NotSelf</v>
          </cell>
        </row>
        <row r="4368">
          <cell r="H4368" t="str">
            <v>NotSelf</v>
          </cell>
        </row>
        <row r="4369">
          <cell r="H4369" t="str">
            <v>NotSelf</v>
          </cell>
        </row>
        <row r="4370">
          <cell r="H4370" t="str">
            <v>NotSelf</v>
          </cell>
        </row>
        <row r="4371">
          <cell r="H4371" t="str">
            <v>NotSelf</v>
          </cell>
        </row>
        <row r="4372">
          <cell r="H4372" t="str">
            <v>NotSelf</v>
          </cell>
        </row>
        <row r="4373">
          <cell r="H4373" t="str">
            <v>NotSelf</v>
          </cell>
        </row>
        <row r="4374">
          <cell r="H4374" t="str">
            <v>NotSelf</v>
          </cell>
        </row>
        <row r="4375">
          <cell r="H4375" t="str">
            <v>NotSelf</v>
          </cell>
        </row>
        <row r="4376">
          <cell r="H4376" t="str">
            <v>NotSelf</v>
          </cell>
        </row>
        <row r="4377">
          <cell r="H4377" t="str">
            <v>NotSelf</v>
          </cell>
        </row>
        <row r="4378">
          <cell r="H4378" t="str">
            <v>NotSelf</v>
          </cell>
        </row>
        <row r="4379">
          <cell r="H4379" t="str">
            <v>NotSelf</v>
          </cell>
        </row>
        <row r="4380">
          <cell r="H4380" t="str">
            <v>NotSelf</v>
          </cell>
        </row>
        <row r="4381">
          <cell r="H4381" t="str">
            <v>NotSelf</v>
          </cell>
        </row>
        <row r="4382">
          <cell r="H4382" t="str">
            <v>NotSelf</v>
          </cell>
        </row>
        <row r="4383">
          <cell r="H4383" t="str">
            <v>NotSelf</v>
          </cell>
        </row>
        <row r="4384">
          <cell r="H4384" t="str">
            <v>NotSelf</v>
          </cell>
        </row>
        <row r="4385">
          <cell r="H4385" t="str">
            <v>NotSelf</v>
          </cell>
        </row>
        <row r="4386">
          <cell r="H4386" t="str">
            <v>NotSelf</v>
          </cell>
        </row>
        <row r="4387">
          <cell r="H4387" t="str">
            <v>NotSelf</v>
          </cell>
        </row>
        <row r="4388">
          <cell r="H4388" t="str">
            <v>NotSelf</v>
          </cell>
        </row>
        <row r="4389">
          <cell r="H4389" t="str">
            <v>NotSelf</v>
          </cell>
        </row>
        <row r="4390">
          <cell r="H4390" t="str">
            <v>NotSelf</v>
          </cell>
        </row>
        <row r="4391">
          <cell r="H4391" t="str">
            <v>NotSelf</v>
          </cell>
        </row>
        <row r="4392">
          <cell r="H4392" t="str">
            <v>NotSelf</v>
          </cell>
        </row>
        <row r="4393">
          <cell r="H4393" t="str">
            <v>NotSelf</v>
          </cell>
        </row>
        <row r="4394">
          <cell r="H4394" t="str">
            <v>NotSelf</v>
          </cell>
        </row>
        <row r="4395">
          <cell r="H4395" t="str">
            <v>NotSelf</v>
          </cell>
        </row>
        <row r="4396">
          <cell r="H4396" t="str">
            <v>NotSelf</v>
          </cell>
        </row>
        <row r="4397">
          <cell r="H4397" t="str">
            <v>NotSelf</v>
          </cell>
        </row>
        <row r="4398">
          <cell r="H4398" t="str">
            <v>NotSelf</v>
          </cell>
        </row>
        <row r="4399">
          <cell r="H4399" t="str">
            <v>NotSelf</v>
          </cell>
        </row>
        <row r="4400">
          <cell r="H4400" t="str">
            <v>NotSelf</v>
          </cell>
        </row>
        <row r="4401">
          <cell r="H4401" t="str">
            <v>NotSelf</v>
          </cell>
        </row>
        <row r="4402">
          <cell r="H4402" t="str">
            <v>NotSelf</v>
          </cell>
        </row>
        <row r="4403">
          <cell r="H4403" t="str">
            <v>NotSelf</v>
          </cell>
        </row>
        <row r="4404">
          <cell r="H4404" t="str">
            <v>NotSelf</v>
          </cell>
        </row>
        <row r="4405">
          <cell r="H4405" t="str">
            <v>NotSelf</v>
          </cell>
        </row>
        <row r="4406">
          <cell r="H4406" t="str">
            <v>NotSelf</v>
          </cell>
        </row>
        <row r="4407">
          <cell r="H4407" t="str">
            <v>NotSelf</v>
          </cell>
        </row>
        <row r="4408">
          <cell r="H4408" t="str">
            <v>NotSelf</v>
          </cell>
        </row>
        <row r="4409">
          <cell r="H4409" t="str">
            <v>NotSelf</v>
          </cell>
        </row>
        <row r="4410">
          <cell r="H4410" t="str">
            <v>NotSelf</v>
          </cell>
        </row>
        <row r="4411">
          <cell r="H4411" t="str">
            <v>NotSelf</v>
          </cell>
        </row>
        <row r="4412">
          <cell r="H4412" t="str">
            <v>NotSelf</v>
          </cell>
        </row>
        <row r="4413">
          <cell r="H4413" t="str">
            <v>NotSelf</v>
          </cell>
        </row>
        <row r="4414">
          <cell r="H4414" t="str">
            <v>NotSelf</v>
          </cell>
        </row>
        <row r="4415">
          <cell r="H4415" t="str">
            <v>NotSelf</v>
          </cell>
        </row>
        <row r="4416">
          <cell r="H4416" t="str">
            <v>NotSelf</v>
          </cell>
        </row>
        <row r="4417">
          <cell r="H4417" t="str">
            <v>NotSelf</v>
          </cell>
        </row>
        <row r="4418">
          <cell r="H4418" t="str">
            <v>NotSelf</v>
          </cell>
        </row>
        <row r="4419">
          <cell r="H4419" t="str">
            <v>NotSelf</v>
          </cell>
        </row>
        <row r="4420">
          <cell r="H4420" t="str">
            <v>NotSelf</v>
          </cell>
        </row>
        <row r="4421">
          <cell r="H4421" t="str">
            <v>NotSelf</v>
          </cell>
        </row>
        <row r="4422">
          <cell r="H4422" t="str">
            <v>NotSelf</v>
          </cell>
        </row>
        <row r="4423">
          <cell r="H4423" t="str">
            <v>NotSelf</v>
          </cell>
        </row>
        <row r="4424">
          <cell r="H4424" t="str">
            <v>NotSelf</v>
          </cell>
        </row>
        <row r="4425">
          <cell r="H4425" t="str">
            <v>NotSelf</v>
          </cell>
        </row>
        <row r="4426">
          <cell r="H4426" t="str">
            <v>NotSelf</v>
          </cell>
        </row>
        <row r="4427">
          <cell r="H4427" t="str">
            <v>NotSelf</v>
          </cell>
        </row>
        <row r="4428">
          <cell r="H4428" t="str">
            <v>NotSelf</v>
          </cell>
        </row>
        <row r="4429">
          <cell r="H4429" t="str">
            <v>NotSelf</v>
          </cell>
        </row>
        <row r="4430">
          <cell r="H4430" t="str">
            <v>NotSelf</v>
          </cell>
        </row>
        <row r="4431">
          <cell r="H4431" t="str">
            <v>NotSelf</v>
          </cell>
        </row>
        <row r="4432">
          <cell r="H4432" t="str">
            <v>NotSelf</v>
          </cell>
        </row>
        <row r="4433">
          <cell r="H4433" t="str">
            <v>NotSelf</v>
          </cell>
        </row>
        <row r="4434">
          <cell r="H4434" t="str">
            <v>NotSelf</v>
          </cell>
        </row>
        <row r="4435">
          <cell r="H4435" t="str">
            <v>NotSelf</v>
          </cell>
        </row>
        <row r="4436">
          <cell r="H4436" t="str">
            <v>NotSelf</v>
          </cell>
        </row>
        <row r="4437">
          <cell r="H4437" t="str">
            <v>NotSelf</v>
          </cell>
        </row>
        <row r="4438">
          <cell r="H4438" t="str">
            <v>NotSelf</v>
          </cell>
        </row>
        <row r="4439">
          <cell r="H4439" t="str">
            <v>NotSelf</v>
          </cell>
        </row>
        <row r="4440">
          <cell r="H4440" t="str">
            <v>NotSelf</v>
          </cell>
        </row>
        <row r="4441">
          <cell r="H4441" t="str">
            <v>NotSelf</v>
          </cell>
        </row>
        <row r="4442">
          <cell r="H4442" t="str">
            <v>NotSelf</v>
          </cell>
        </row>
        <row r="4443">
          <cell r="H4443" t="str">
            <v>NotSelf</v>
          </cell>
        </row>
        <row r="4444">
          <cell r="H4444" t="str">
            <v>NotSelf</v>
          </cell>
        </row>
        <row r="4445">
          <cell r="H4445" t="str">
            <v>NotSelf</v>
          </cell>
        </row>
        <row r="4446">
          <cell r="H4446" t="str">
            <v>NotSelf</v>
          </cell>
        </row>
        <row r="4447">
          <cell r="H4447" t="str">
            <v>NotSelf</v>
          </cell>
        </row>
        <row r="4448">
          <cell r="H4448" t="str">
            <v>NotSelf</v>
          </cell>
        </row>
        <row r="4449">
          <cell r="H4449" t="str">
            <v>NotSelf</v>
          </cell>
        </row>
        <row r="4450">
          <cell r="H4450" t="str">
            <v>NotSelf</v>
          </cell>
        </row>
        <row r="4451">
          <cell r="H4451" t="str">
            <v>NotSelf</v>
          </cell>
        </row>
        <row r="4452">
          <cell r="H4452" t="str">
            <v>NotSelf</v>
          </cell>
        </row>
        <row r="4453">
          <cell r="H4453" t="str">
            <v>NotSelf</v>
          </cell>
        </row>
        <row r="4454">
          <cell r="H4454" t="str">
            <v>NotSelf</v>
          </cell>
        </row>
        <row r="4455">
          <cell r="H4455" t="str">
            <v>NotSelf</v>
          </cell>
        </row>
        <row r="4456">
          <cell r="H4456" t="str">
            <v>NotSelf</v>
          </cell>
        </row>
        <row r="4457">
          <cell r="H4457" t="str">
            <v>NotSelf</v>
          </cell>
        </row>
        <row r="4458">
          <cell r="H4458" t="str">
            <v>NotSelf</v>
          </cell>
        </row>
        <row r="4459">
          <cell r="H4459" t="str">
            <v>NotSelf</v>
          </cell>
        </row>
        <row r="4460">
          <cell r="H4460" t="str">
            <v>NotSelf</v>
          </cell>
        </row>
        <row r="4461">
          <cell r="H4461" t="str">
            <v>NotSelf</v>
          </cell>
        </row>
        <row r="4462">
          <cell r="H4462" t="str">
            <v>NotSelf</v>
          </cell>
        </row>
        <row r="4463">
          <cell r="H4463" t="str">
            <v>NotSelf</v>
          </cell>
        </row>
        <row r="4464">
          <cell r="H4464" t="str">
            <v>NotSelf</v>
          </cell>
        </row>
        <row r="4465">
          <cell r="H4465" t="str">
            <v>NotSelf</v>
          </cell>
        </row>
        <row r="4466">
          <cell r="H4466" t="str">
            <v>NotSelf</v>
          </cell>
        </row>
        <row r="4467">
          <cell r="H4467" t="str">
            <v>NotSelf</v>
          </cell>
        </row>
        <row r="4468">
          <cell r="H4468" t="str">
            <v>NotSelf</v>
          </cell>
        </row>
        <row r="4469">
          <cell r="H4469" t="str">
            <v>NotSelf</v>
          </cell>
        </row>
        <row r="4470">
          <cell r="H4470" t="str">
            <v>NotSelf</v>
          </cell>
        </row>
        <row r="4471">
          <cell r="H4471" t="str">
            <v>NotSelf</v>
          </cell>
        </row>
        <row r="4472">
          <cell r="H4472" t="str">
            <v>NotSelf</v>
          </cell>
        </row>
        <row r="4473">
          <cell r="H4473" t="str">
            <v>NotSelf</v>
          </cell>
        </row>
        <row r="4474">
          <cell r="H4474" t="str">
            <v>NotSelf</v>
          </cell>
        </row>
        <row r="4475">
          <cell r="H4475" t="str">
            <v>NotSelf</v>
          </cell>
        </row>
        <row r="4476">
          <cell r="H4476" t="str">
            <v>NotSelf</v>
          </cell>
        </row>
        <row r="4477">
          <cell r="H4477" t="str">
            <v>NotSelf</v>
          </cell>
        </row>
        <row r="4478">
          <cell r="H4478" t="str">
            <v>NotSelf</v>
          </cell>
        </row>
        <row r="4479">
          <cell r="H4479" t="str">
            <v>NotSelf</v>
          </cell>
        </row>
        <row r="4480">
          <cell r="H4480" t="str">
            <v>NotSelf</v>
          </cell>
        </row>
        <row r="4481">
          <cell r="H4481" t="str">
            <v>NotSelf</v>
          </cell>
        </row>
        <row r="4482">
          <cell r="H4482" t="str">
            <v>NotSelf</v>
          </cell>
        </row>
        <row r="4483">
          <cell r="H4483" t="str">
            <v>NotSelf</v>
          </cell>
        </row>
        <row r="4484">
          <cell r="H4484" t="str">
            <v>NotSelf</v>
          </cell>
        </row>
        <row r="4485">
          <cell r="H4485" t="str">
            <v>NotSelf</v>
          </cell>
        </row>
        <row r="4486">
          <cell r="H4486" t="str">
            <v>NotSelf</v>
          </cell>
        </row>
        <row r="4487">
          <cell r="H4487" t="str">
            <v>NotSelf</v>
          </cell>
        </row>
        <row r="4488">
          <cell r="H4488" t="str">
            <v>NotSelf</v>
          </cell>
        </row>
        <row r="4489">
          <cell r="H4489" t="str">
            <v>NotSelf</v>
          </cell>
        </row>
        <row r="4490">
          <cell r="H4490" t="str">
            <v>NotSelf</v>
          </cell>
        </row>
        <row r="4491">
          <cell r="H4491" t="str">
            <v>NotSelf</v>
          </cell>
        </row>
        <row r="4492">
          <cell r="H4492" t="str">
            <v>NotSelf</v>
          </cell>
        </row>
        <row r="4493">
          <cell r="H4493" t="str">
            <v>NotSelf</v>
          </cell>
        </row>
        <row r="4494">
          <cell r="H4494" t="str">
            <v>NotSelf</v>
          </cell>
        </row>
        <row r="4495">
          <cell r="H4495" t="str">
            <v>NotSelf</v>
          </cell>
        </row>
        <row r="4496">
          <cell r="H4496" t="str">
            <v>NotSelf</v>
          </cell>
        </row>
        <row r="4497">
          <cell r="H4497" t="str">
            <v>NotSelf</v>
          </cell>
        </row>
        <row r="4498">
          <cell r="H4498" t="str">
            <v>NotSelf</v>
          </cell>
        </row>
        <row r="4499">
          <cell r="H4499" t="str">
            <v>NotSelf</v>
          </cell>
        </row>
        <row r="4500">
          <cell r="H4500" t="str">
            <v>NotSelf</v>
          </cell>
        </row>
        <row r="4501">
          <cell r="H4501" t="str">
            <v>NotSelf</v>
          </cell>
        </row>
        <row r="4502">
          <cell r="H4502" t="str">
            <v>NotSelf</v>
          </cell>
        </row>
        <row r="4503">
          <cell r="H4503" t="str">
            <v>NotSelf</v>
          </cell>
        </row>
        <row r="4504">
          <cell r="H4504" t="str">
            <v>NotSelf</v>
          </cell>
        </row>
        <row r="4505">
          <cell r="H4505" t="str">
            <v>NotSelf</v>
          </cell>
        </row>
        <row r="4506">
          <cell r="H4506" t="str">
            <v>NotSelf</v>
          </cell>
        </row>
        <row r="4507">
          <cell r="H4507" t="str">
            <v>NotSelf</v>
          </cell>
        </row>
        <row r="4508">
          <cell r="H4508" t="str">
            <v>NotSelf</v>
          </cell>
        </row>
        <row r="4509">
          <cell r="H4509" t="str">
            <v>NotSelf</v>
          </cell>
        </row>
        <row r="4510">
          <cell r="H4510" t="str">
            <v>NotSelf</v>
          </cell>
        </row>
        <row r="4511">
          <cell r="H4511" t="str">
            <v>NotSelf</v>
          </cell>
        </row>
        <row r="4512">
          <cell r="H4512" t="str">
            <v>NotSelf</v>
          </cell>
        </row>
        <row r="4513">
          <cell r="H4513" t="str">
            <v>NotSelf</v>
          </cell>
        </row>
        <row r="4514">
          <cell r="H4514" t="str">
            <v>NotSelf</v>
          </cell>
        </row>
        <row r="4515">
          <cell r="H4515" t="str">
            <v>NotSelf</v>
          </cell>
        </row>
        <row r="4516">
          <cell r="H4516" t="str">
            <v>NotSelf</v>
          </cell>
        </row>
        <row r="4517">
          <cell r="H4517" t="str">
            <v>NotSelf</v>
          </cell>
        </row>
        <row r="4518">
          <cell r="H4518" t="str">
            <v>NotSelf</v>
          </cell>
        </row>
        <row r="4519">
          <cell r="H4519" t="str">
            <v>NotSelf</v>
          </cell>
        </row>
        <row r="4520">
          <cell r="H4520" t="str">
            <v>NotSelf</v>
          </cell>
        </row>
        <row r="4521">
          <cell r="H4521" t="str">
            <v>NotSelf</v>
          </cell>
        </row>
        <row r="4522">
          <cell r="H4522" t="str">
            <v>NotSelf</v>
          </cell>
        </row>
        <row r="4523">
          <cell r="H4523" t="str">
            <v>NotSelf</v>
          </cell>
        </row>
        <row r="4524">
          <cell r="H4524" t="str">
            <v>NotSelf</v>
          </cell>
        </row>
        <row r="4525">
          <cell r="H4525" t="str">
            <v>NotSelf</v>
          </cell>
        </row>
        <row r="4526">
          <cell r="H4526" t="str">
            <v>NotSelf</v>
          </cell>
        </row>
        <row r="4527">
          <cell r="H4527" t="str">
            <v>NotSelf</v>
          </cell>
        </row>
        <row r="4528">
          <cell r="H4528" t="str">
            <v>NotSelf</v>
          </cell>
        </row>
        <row r="4529">
          <cell r="H4529" t="str">
            <v>NotSelf</v>
          </cell>
        </row>
        <row r="4530">
          <cell r="H4530" t="str">
            <v>NotSelf</v>
          </cell>
        </row>
        <row r="4531">
          <cell r="H4531" t="str">
            <v>NotSelf</v>
          </cell>
        </row>
        <row r="4532">
          <cell r="H4532" t="str">
            <v>NotSelf</v>
          </cell>
        </row>
        <row r="4533">
          <cell r="H4533" t="str">
            <v>NotSelf</v>
          </cell>
        </row>
        <row r="4534">
          <cell r="H4534" t="str">
            <v>NotSelf</v>
          </cell>
        </row>
        <row r="4535">
          <cell r="H4535" t="str">
            <v>NotSelf</v>
          </cell>
        </row>
        <row r="4536">
          <cell r="H4536" t="str">
            <v>NotSelf</v>
          </cell>
        </row>
        <row r="4537">
          <cell r="H4537" t="str">
            <v>NotSelf</v>
          </cell>
        </row>
        <row r="4538">
          <cell r="H4538" t="str">
            <v>NotSelf</v>
          </cell>
        </row>
        <row r="4539">
          <cell r="H4539" t="str">
            <v>NotSelf</v>
          </cell>
        </row>
        <row r="4540">
          <cell r="H4540" t="str">
            <v>NotSelf</v>
          </cell>
        </row>
        <row r="4541">
          <cell r="H4541" t="str">
            <v>NotSelf</v>
          </cell>
        </row>
        <row r="4542">
          <cell r="H4542" t="str">
            <v>NotSelf</v>
          </cell>
        </row>
        <row r="4543">
          <cell r="H4543" t="str">
            <v>NotSelf</v>
          </cell>
        </row>
        <row r="4544">
          <cell r="H4544" t="str">
            <v>NotSelf</v>
          </cell>
        </row>
        <row r="4545">
          <cell r="H4545" t="str">
            <v>NotSelf</v>
          </cell>
        </row>
        <row r="4546">
          <cell r="H4546" t="str">
            <v>NotSelf</v>
          </cell>
        </row>
        <row r="4547">
          <cell r="H4547" t="str">
            <v>NotSelf</v>
          </cell>
        </row>
        <row r="4548">
          <cell r="H4548" t="str">
            <v>NotSelf</v>
          </cell>
        </row>
        <row r="4549">
          <cell r="H4549" t="str">
            <v>NotSelf</v>
          </cell>
        </row>
        <row r="4550">
          <cell r="H4550" t="str">
            <v>NotSelf</v>
          </cell>
        </row>
        <row r="4551">
          <cell r="H4551" t="str">
            <v>NotSelf</v>
          </cell>
        </row>
        <row r="4552">
          <cell r="H4552" t="str">
            <v>NotSelf</v>
          </cell>
        </row>
        <row r="4553">
          <cell r="H4553" t="str">
            <v>NotSelf</v>
          </cell>
        </row>
        <row r="4554">
          <cell r="H4554" t="str">
            <v>NotSelf</v>
          </cell>
        </row>
        <row r="4555">
          <cell r="H4555" t="str">
            <v>NotSelf</v>
          </cell>
        </row>
        <row r="4556">
          <cell r="H4556" t="str">
            <v>NotSelf</v>
          </cell>
        </row>
        <row r="4557">
          <cell r="H4557" t="str">
            <v>NotSelf</v>
          </cell>
        </row>
        <row r="4558">
          <cell r="H4558" t="str">
            <v>NotSelf</v>
          </cell>
        </row>
        <row r="4559">
          <cell r="H4559" t="str">
            <v>NotSelf</v>
          </cell>
        </row>
        <row r="4560">
          <cell r="H4560" t="str">
            <v>NotSelf</v>
          </cell>
        </row>
        <row r="4561">
          <cell r="H4561" t="str">
            <v>NotSelf</v>
          </cell>
        </row>
        <row r="4562">
          <cell r="H4562" t="str">
            <v>NotSelf</v>
          </cell>
        </row>
        <row r="4563">
          <cell r="H4563" t="str">
            <v>NotSelf</v>
          </cell>
        </row>
        <row r="4564">
          <cell r="H4564" t="str">
            <v>NotSelf</v>
          </cell>
        </row>
        <row r="4565">
          <cell r="H4565" t="str">
            <v>NotSelf</v>
          </cell>
        </row>
        <row r="4566">
          <cell r="H4566" t="str">
            <v>NotSelf</v>
          </cell>
        </row>
        <row r="4567">
          <cell r="H4567" t="str">
            <v>NotSelf</v>
          </cell>
        </row>
        <row r="4568">
          <cell r="H4568" t="str">
            <v>NotSelf</v>
          </cell>
        </row>
        <row r="4569">
          <cell r="H4569" t="str">
            <v>NotSelf</v>
          </cell>
        </row>
        <row r="4570">
          <cell r="H4570" t="str">
            <v>NotSelf</v>
          </cell>
        </row>
        <row r="4571">
          <cell r="H4571" t="str">
            <v>NotSelf</v>
          </cell>
        </row>
        <row r="4572">
          <cell r="H4572" t="str">
            <v>NotSelf</v>
          </cell>
        </row>
        <row r="4573">
          <cell r="H4573" t="str">
            <v>NotSelf</v>
          </cell>
        </row>
        <row r="4574">
          <cell r="H4574" t="str">
            <v>NotSelf</v>
          </cell>
        </row>
        <row r="4575">
          <cell r="H4575" t="str">
            <v>NotSelf</v>
          </cell>
        </row>
        <row r="4576">
          <cell r="H4576" t="str">
            <v>NotSelf</v>
          </cell>
        </row>
        <row r="4577">
          <cell r="H4577" t="str">
            <v>NotSelf</v>
          </cell>
        </row>
        <row r="4578">
          <cell r="H4578" t="str">
            <v>NotSelf</v>
          </cell>
        </row>
        <row r="4579">
          <cell r="H4579" t="str">
            <v>NotSelf</v>
          </cell>
        </row>
        <row r="4580">
          <cell r="H4580" t="str">
            <v>NotSelf</v>
          </cell>
        </row>
        <row r="4581">
          <cell r="H4581" t="str">
            <v>NotSelf</v>
          </cell>
        </row>
        <row r="4582">
          <cell r="H4582" t="str">
            <v>NotSelf</v>
          </cell>
        </row>
        <row r="4583">
          <cell r="H4583" t="str">
            <v>NotSelf</v>
          </cell>
        </row>
        <row r="4584">
          <cell r="H4584" t="str">
            <v>NotSelf</v>
          </cell>
        </row>
        <row r="4585">
          <cell r="H4585" t="str">
            <v>NotSelf</v>
          </cell>
        </row>
        <row r="4586">
          <cell r="H4586" t="str">
            <v>NotSelf</v>
          </cell>
        </row>
        <row r="4587">
          <cell r="H4587" t="str">
            <v>NotSelf</v>
          </cell>
        </row>
        <row r="4588">
          <cell r="H4588" t="str">
            <v>NotSelf</v>
          </cell>
        </row>
        <row r="4589">
          <cell r="H4589" t="str">
            <v>NotSelf</v>
          </cell>
        </row>
        <row r="4590">
          <cell r="H4590" t="str">
            <v>NotSelf</v>
          </cell>
        </row>
        <row r="4591">
          <cell r="H4591" t="str">
            <v>NotSelf</v>
          </cell>
        </row>
        <row r="4592">
          <cell r="H4592" t="str">
            <v>NotSelf</v>
          </cell>
        </row>
        <row r="4593">
          <cell r="H4593" t="str">
            <v>NotSelf</v>
          </cell>
        </row>
        <row r="4594">
          <cell r="H4594" t="str">
            <v>NotSelf</v>
          </cell>
        </row>
        <row r="4595">
          <cell r="H4595" t="str">
            <v>NotSelf</v>
          </cell>
        </row>
        <row r="4596">
          <cell r="H4596" t="str">
            <v>NotSelf</v>
          </cell>
        </row>
        <row r="4597">
          <cell r="H4597" t="str">
            <v>NotSelf</v>
          </cell>
        </row>
        <row r="4598">
          <cell r="H4598" t="str">
            <v>NotSelf</v>
          </cell>
        </row>
        <row r="4599">
          <cell r="H4599" t="str">
            <v>NotSelf</v>
          </cell>
        </row>
        <row r="4600">
          <cell r="H4600" t="str">
            <v>NotSelf</v>
          </cell>
        </row>
        <row r="4601">
          <cell r="H4601" t="str">
            <v>NotSelf</v>
          </cell>
        </row>
        <row r="4602">
          <cell r="H4602" t="str">
            <v>NotSelf</v>
          </cell>
        </row>
        <row r="4603">
          <cell r="H4603" t="str">
            <v>NotSelf</v>
          </cell>
        </row>
        <row r="4604">
          <cell r="H4604" t="str">
            <v>NotSelf</v>
          </cell>
        </row>
        <row r="4605">
          <cell r="H4605" t="str">
            <v>NotSelf</v>
          </cell>
        </row>
        <row r="4606">
          <cell r="H4606" t="str">
            <v>NotSelf</v>
          </cell>
        </row>
        <row r="4607">
          <cell r="H4607" t="str">
            <v>NotSelf</v>
          </cell>
        </row>
        <row r="4608">
          <cell r="H4608" t="str">
            <v>NotSelf</v>
          </cell>
        </row>
        <row r="4609">
          <cell r="H4609" t="str">
            <v>NotSelf</v>
          </cell>
        </row>
        <row r="4610">
          <cell r="H4610" t="str">
            <v>NotSelf</v>
          </cell>
        </row>
        <row r="4611">
          <cell r="H4611" t="str">
            <v>NotSelf</v>
          </cell>
        </row>
        <row r="4612">
          <cell r="H4612" t="str">
            <v>NotSelf</v>
          </cell>
        </row>
        <row r="4613">
          <cell r="H4613" t="str">
            <v>NotSelf</v>
          </cell>
        </row>
        <row r="4614">
          <cell r="H4614" t="str">
            <v>NotSelf</v>
          </cell>
        </row>
        <row r="4615">
          <cell r="H4615" t="str">
            <v>NotSelf</v>
          </cell>
        </row>
        <row r="4616">
          <cell r="H4616" t="str">
            <v>NotSelf</v>
          </cell>
        </row>
        <row r="4617">
          <cell r="H4617" t="str">
            <v>NotSelf</v>
          </cell>
        </row>
        <row r="4618">
          <cell r="H4618" t="str">
            <v>NotSelf</v>
          </cell>
        </row>
        <row r="4619">
          <cell r="H4619" t="str">
            <v>NotSelf</v>
          </cell>
        </row>
        <row r="4620">
          <cell r="H4620" t="str">
            <v>NotSelf</v>
          </cell>
        </row>
        <row r="4621">
          <cell r="H4621" t="str">
            <v>NotSelf</v>
          </cell>
        </row>
        <row r="4622">
          <cell r="H4622" t="str">
            <v>NotSelf</v>
          </cell>
        </row>
        <row r="4623">
          <cell r="H4623" t="str">
            <v>NotSelf</v>
          </cell>
        </row>
        <row r="4624">
          <cell r="H4624" t="str">
            <v>NotSelf</v>
          </cell>
        </row>
        <row r="4625">
          <cell r="H4625" t="str">
            <v>NotSelf</v>
          </cell>
        </row>
        <row r="4626">
          <cell r="H4626" t="str">
            <v>NotSelf</v>
          </cell>
        </row>
        <row r="4627">
          <cell r="H4627" t="str">
            <v>NotSelf</v>
          </cell>
        </row>
        <row r="4628">
          <cell r="H4628" t="str">
            <v>NotSelf</v>
          </cell>
        </row>
        <row r="4629">
          <cell r="H4629" t="str">
            <v>NotSelf</v>
          </cell>
        </row>
        <row r="4630">
          <cell r="H4630" t="str">
            <v>NotSelf</v>
          </cell>
        </row>
        <row r="4631">
          <cell r="H4631" t="str">
            <v>NotSelf</v>
          </cell>
        </row>
        <row r="4632">
          <cell r="H4632" t="str">
            <v>NotSelf</v>
          </cell>
        </row>
        <row r="4633">
          <cell r="H4633" t="str">
            <v>NotSelf</v>
          </cell>
        </row>
        <row r="4634">
          <cell r="H4634" t="str">
            <v>NotSelf</v>
          </cell>
        </row>
        <row r="4635">
          <cell r="H4635" t="str">
            <v>NotSelf</v>
          </cell>
        </row>
        <row r="4636">
          <cell r="H4636" t="str">
            <v>NotSelf</v>
          </cell>
        </row>
        <row r="4637">
          <cell r="H4637" t="str">
            <v>NotSelf</v>
          </cell>
        </row>
        <row r="4638">
          <cell r="H4638" t="str">
            <v>NotSelf</v>
          </cell>
        </row>
        <row r="4639">
          <cell r="H4639" t="str">
            <v>NotSelf</v>
          </cell>
        </row>
        <row r="4640">
          <cell r="H4640" t="str">
            <v>NotSelf</v>
          </cell>
        </row>
        <row r="4641">
          <cell r="H4641" t="str">
            <v>NotSelf</v>
          </cell>
        </row>
        <row r="4642">
          <cell r="H4642" t="str">
            <v>NotSelf</v>
          </cell>
        </row>
        <row r="4643">
          <cell r="H4643" t="str">
            <v>NotSelf</v>
          </cell>
        </row>
        <row r="4644">
          <cell r="H4644" t="str">
            <v>NotSelf</v>
          </cell>
        </row>
        <row r="4645">
          <cell r="H4645" t="str">
            <v>NotSelf</v>
          </cell>
        </row>
        <row r="4646">
          <cell r="H4646" t="str">
            <v>NotSelf</v>
          </cell>
        </row>
        <row r="4647">
          <cell r="H4647" t="str">
            <v>NotSelf</v>
          </cell>
        </row>
        <row r="4648">
          <cell r="H4648" t="str">
            <v>NotSelf</v>
          </cell>
        </row>
        <row r="4649">
          <cell r="H4649" t="str">
            <v>NotSelf</v>
          </cell>
        </row>
        <row r="4650">
          <cell r="H4650" t="str">
            <v>NotSelf</v>
          </cell>
        </row>
        <row r="4651">
          <cell r="H4651" t="str">
            <v>NotSelf</v>
          </cell>
        </row>
        <row r="4652">
          <cell r="H4652" t="str">
            <v>NotSelf</v>
          </cell>
        </row>
        <row r="4653">
          <cell r="H4653" t="str">
            <v>NotSelf</v>
          </cell>
        </row>
        <row r="4654">
          <cell r="H4654" t="str">
            <v>NotSelf</v>
          </cell>
        </row>
        <row r="4655">
          <cell r="H4655" t="str">
            <v>NotSelf</v>
          </cell>
        </row>
        <row r="4656">
          <cell r="H4656" t="str">
            <v>NotSelf</v>
          </cell>
        </row>
        <row r="4657">
          <cell r="H4657" t="str">
            <v>NotSelf</v>
          </cell>
        </row>
        <row r="4658">
          <cell r="H4658" t="str">
            <v>NotSelf</v>
          </cell>
        </row>
        <row r="4659">
          <cell r="H4659" t="str">
            <v>NotSelf</v>
          </cell>
        </row>
        <row r="4660">
          <cell r="H4660" t="str">
            <v>NotSelf</v>
          </cell>
        </row>
        <row r="4661">
          <cell r="H4661" t="str">
            <v>NotSelf</v>
          </cell>
        </row>
        <row r="4662">
          <cell r="H4662" t="str">
            <v>NotSelf</v>
          </cell>
        </row>
        <row r="4663">
          <cell r="H4663" t="str">
            <v>NotSelf</v>
          </cell>
        </row>
        <row r="4664">
          <cell r="H4664" t="str">
            <v>NotSelf</v>
          </cell>
        </row>
        <row r="4665">
          <cell r="H4665" t="str">
            <v>NotSelf</v>
          </cell>
        </row>
        <row r="4666">
          <cell r="H4666" t="str">
            <v>NotSelf</v>
          </cell>
        </row>
        <row r="4667">
          <cell r="H4667" t="str">
            <v>NotSelf</v>
          </cell>
        </row>
        <row r="4668">
          <cell r="H4668" t="str">
            <v>NotSelf</v>
          </cell>
        </row>
        <row r="4669">
          <cell r="H4669" t="str">
            <v>NotSelf</v>
          </cell>
        </row>
        <row r="4670">
          <cell r="H4670" t="str">
            <v>NotSelf</v>
          </cell>
        </row>
        <row r="4671">
          <cell r="H4671" t="str">
            <v>NotSelf</v>
          </cell>
        </row>
        <row r="4672">
          <cell r="H4672" t="str">
            <v>NotSelf</v>
          </cell>
        </row>
        <row r="4673">
          <cell r="H4673" t="str">
            <v>NotSelf</v>
          </cell>
        </row>
        <row r="4674">
          <cell r="H4674" t="str">
            <v>NotSelf</v>
          </cell>
        </row>
        <row r="4675">
          <cell r="H4675" t="str">
            <v>NotSelf</v>
          </cell>
        </row>
        <row r="4676">
          <cell r="H4676" t="str">
            <v>NotSelf</v>
          </cell>
        </row>
        <row r="4677">
          <cell r="H4677" t="str">
            <v>NotSelf</v>
          </cell>
        </row>
        <row r="4678">
          <cell r="H4678" t="str">
            <v>NotSelf</v>
          </cell>
        </row>
        <row r="4679">
          <cell r="H4679" t="str">
            <v>NotSelf</v>
          </cell>
        </row>
        <row r="4680">
          <cell r="H4680" t="str">
            <v>NotSelf</v>
          </cell>
        </row>
        <row r="4681">
          <cell r="H4681" t="str">
            <v>NotSelf</v>
          </cell>
        </row>
        <row r="4682">
          <cell r="H4682" t="str">
            <v>NotSelf</v>
          </cell>
        </row>
        <row r="4683">
          <cell r="H4683" t="str">
            <v>NotSelf</v>
          </cell>
        </row>
        <row r="4684">
          <cell r="H4684" t="str">
            <v>NotSelf</v>
          </cell>
        </row>
        <row r="4685">
          <cell r="H4685" t="str">
            <v>NotSelf</v>
          </cell>
        </row>
        <row r="4686">
          <cell r="H4686" t="str">
            <v>NotSelf</v>
          </cell>
        </row>
        <row r="4687">
          <cell r="H4687" t="str">
            <v>NotSelf</v>
          </cell>
        </row>
        <row r="4688">
          <cell r="H4688" t="str">
            <v>NotSelf</v>
          </cell>
        </row>
        <row r="4689">
          <cell r="H4689" t="str">
            <v>NotSelf</v>
          </cell>
        </row>
        <row r="4690">
          <cell r="H4690" t="str">
            <v>NotSelf</v>
          </cell>
        </row>
        <row r="4691">
          <cell r="H4691" t="str">
            <v>NotSelf</v>
          </cell>
        </row>
        <row r="4692">
          <cell r="H4692" t="str">
            <v>NotSelf</v>
          </cell>
        </row>
        <row r="4693">
          <cell r="H4693" t="str">
            <v>NotSelf</v>
          </cell>
        </row>
        <row r="4694">
          <cell r="H4694" t="str">
            <v>NotSelf</v>
          </cell>
        </row>
        <row r="4695">
          <cell r="H4695" t="str">
            <v>NotSelf</v>
          </cell>
        </row>
        <row r="4696">
          <cell r="H4696" t="str">
            <v>NotSelf</v>
          </cell>
        </row>
        <row r="4697">
          <cell r="H4697" t="str">
            <v>NotSelf</v>
          </cell>
        </row>
        <row r="4698">
          <cell r="H4698" t="str">
            <v>NotSelf</v>
          </cell>
        </row>
        <row r="4699">
          <cell r="H4699" t="str">
            <v>NotSelf</v>
          </cell>
        </row>
        <row r="4700">
          <cell r="H4700" t="str">
            <v>NotSelf</v>
          </cell>
        </row>
        <row r="4701">
          <cell r="H4701" t="str">
            <v>NotSelf</v>
          </cell>
        </row>
        <row r="4702">
          <cell r="H4702" t="str">
            <v>NotSelf</v>
          </cell>
        </row>
        <row r="4703">
          <cell r="H4703" t="str">
            <v>NotSelf</v>
          </cell>
        </row>
        <row r="4704">
          <cell r="H4704" t="str">
            <v>NotSelf</v>
          </cell>
        </row>
        <row r="4705">
          <cell r="H4705" t="str">
            <v>NotSelf</v>
          </cell>
        </row>
        <row r="4706">
          <cell r="H4706" t="str">
            <v>NotSelf</v>
          </cell>
        </row>
        <row r="4707">
          <cell r="H4707" t="str">
            <v>NotSelf</v>
          </cell>
        </row>
        <row r="4708">
          <cell r="H4708" t="str">
            <v>NotSelf</v>
          </cell>
        </row>
        <row r="4709">
          <cell r="H4709" t="str">
            <v>NotSelf</v>
          </cell>
        </row>
        <row r="4710">
          <cell r="H4710" t="str">
            <v>NotSelf</v>
          </cell>
        </row>
        <row r="4711">
          <cell r="H4711" t="str">
            <v>NotSelf</v>
          </cell>
        </row>
        <row r="4712">
          <cell r="H4712" t="str">
            <v>NotSelf</v>
          </cell>
        </row>
        <row r="4713">
          <cell r="H4713" t="str">
            <v>NotSelf</v>
          </cell>
        </row>
        <row r="4714">
          <cell r="H4714" t="str">
            <v>NotSelf</v>
          </cell>
        </row>
        <row r="4715">
          <cell r="H4715" t="str">
            <v>NotSelf</v>
          </cell>
        </row>
        <row r="4716">
          <cell r="H4716" t="str">
            <v>NotSelf</v>
          </cell>
        </row>
        <row r="4717">
          <cell r="H4717" t="str">
            <v>NotSelf</v>
          </cell>
        </row>
        <row r="4718">
          <cell r="H4718" t="str">
            <v>NotSelf</v>
          </cell>
        </row>
        <row r="4719">
          <cell r="H4719" t="str">
            <v>NotSelf</v>
          </cell>
        </row>
        <row r="4720">
          <cell r="H4720" t="str">
            <v>NotSelf</v>
          </cell>
        </row>
        <row r="4721">
          <cell r="H4721" t="str">
            <v>NotSelf</v>
          </cell>
        </row>
        <row r="4722">
          <cell r="H4722" t="str">
            <v>NotSelf</v>
          </cell>
        </row>
        <row r="4723">
          <cell r="H4723" t="str">
            <v>NotSelf</v>
          </cell>
        </row>
        <row r="4724">
          <cell r="H4724" t="str">
            <v>NotSelf</v>
          </cell>
        </row>
        <row r="4725">
          <cell r="H4725" t="str">
            <v>NotSelf</v>
          </cell>
        </row>
        <row r="4726">
          <cell r="H4726" t="str">
            <v>NotSelf</v>
          </cell>
        </row>
        <row r="4727">
          <cell r="H4727" t="str">
            <v>NotSelf</v>
          </cell>
        </row>
        <row r="4728">
          <cell r="H4728" t="str">
            <v>NotSelf</v>
          </cell>
        </row>
        <row r="4729">
          <cell r="H4729" t="str">
            <v>NotSelf</v>
          </cell>
        </row>
        <row r="4730">
          <cell r="H4730" t="str">
            <v>NotSelf</v>
          </cell>
        </row>
        <row r="4731">
          <cell r="H4731" t="str">
            <v>NotSelf</v>
          </cell>
        </row>
        <row r="4732">
          <cell r="H4732" t="str">
            <v>NotSelf</v>
          </cell>
        </row>
        <row r="4733">
          <cell r="H4733" t="str">
            <v>NotSelf</v>
          </cell>
        </row>
        <row r="4734">
          <cell r="H4734" t="str">
            <v>NotSelf</v>
          </cell>
        </row>
        <row r="4735">
          <cell r="H4735" t="str">
            <v>NotSelf</v>
          </cell>
        </row>
        <row r="4736">
          <cell r="H4736" t="str">
            <v>NotSelf</v>
          </cell>
        </row>
        <row r="4737">
          <cell r="H4737" t="str">
            <v>NotSelf</v>
          </cell>
        </row>
        <row r="4738">
          <cell r="H4738" t="str">
            <v>NotSelf</v>
          </cell>
        </row>
        <row r="4739">
          <cell r="H4739" t="str">
            <v>NotSelf</v>
          </cell>
        </row>
        <row r="4740">
          <cell r="H4740" t="str">
            <v>NotSelf</v>
          </cell>
        </row>
        <row r="4741">
          <cell r="H4741" t="str">
            <v>NotSelf</v>
          </cell>
        </row>
        <row r="4742">
          <cell r="H4742" t="str">
            <v>NotSelf</v>
          </cell>
        </row>
        <row r="4743">
          <cell r="H4743" t="str">
            <v>NotSelf</v>
          </cell>
        </row>
        <row r="4744">
          <cell r="H4744" t="str">
            <v>NotSelf</v>
          </cell>
        </row>
        <row r="4745">
          <cell r="H4745" t="str">
            <v>NotSelf</v>
          </cell>
        </row>
        <row r="4746">
          <cell r="H4746" t="str">
            <v>NotSelf</v>
          </cell>
        </row>
        <row r="4747">
          <cell r="H4747" t="str">
            <v>NotSelf</v>
          </cell>
        </row>
        <row r="4748">
          <cell r="H4748" t="str">
            <v>NotSelf</v>
          </cell>
        </row>
        <row r="4749">
          <cell r="H4749" t="str">
            <v>NotSelf</v>
          </cell>
        </row>
        <row r="4750">
          <cell r="H4750" t="str">
            <v>NotSelf</v>
          </cell>
        </row>
        <row r="4751">
          <cell r="H4751" t="str">
            <v>NotSelf</v>
          </cell>
        </row>
        <row r="4752">
          <cell r="H4752" t="str">
            <v>NotSelf</v>
          </cell>
        </row>
        <row r="4753">
          <cell r="H4753" t="str">
            <v>NotSelf</v>
          </cell>
        </row>
        <row r="4754">
          <cell r="H4754" t="str">
            <v>NotSelf</v>
          </cell>
        </row>
        <row r="4755">
          <cell r="H4755" t="str">
            <v>NotSelf</v>
          </cell>
        </row>
        <row r="4756">
          <cell r="H4756" t="str">
            <v>NotSelf</v>
          </cell>
        </row>
        <row r="4757">
          <cell r="H4757" t="str">
            <v>NotSelf</v>
          </cell>
        </row>
        <row r="4758">
          <cell r="H4758" t="str">
            <v>NotSelf</v>
          </cell>
        </row>
        <row r="4759">
          <cell r="H4759" t="str">
            <v>NotSelf</v>
          </cell>
        </row>
        <row r="4760">
          <cell r="H4760" t="str">
            <v>NotSelf</v>
          </cell>
        </row>
        <row r="4761">
          <cell r="H4761" t="str">
            <v>NotSelf</v>
          </cell>
        </row>
        <row r="4762">
          <cell r="H4762" t="str">
            <v>NotSelf</v>
          </cell>
        </row>
        <row r="4763">
          <cell r="H4763" t="str">
            <v>NotSelf</v>
          </cell>
        </row>
        <row r="4764">
          <cell r="H4764" t="str">
            <v>NotSelf</v>
          </cell>
        </row>
        <row r="4765">
          <cell r="H4765" t="str">
            <v>NotSelf</v>
          </cell>
        </row>
        <row r="4766">
          <cell r="H4766" t="str">
            <v>NotSelf</v>
          </cell>
        </row>
        <row r="4767">
          <cell r="H4767" t="str">
            <v>NotSelf</v>
          </cell>
        </row>
        <row r="4768">
          <cell r="H4768" t="str">
            <v>NotSelf</v>
          </cell>
        </row>
        <row r="4769">
          <cell r="H4769" t="str">
            <v>NotSelf</v>
          </cell>
        </row>
        <row r="4770">
          <cell r="H4770" t="str">
            <v>NotSelf</v>
          </cell>
        </row>
        <row r="4771">
          <cell r="H4771" t="str">
            <v>NotSelf</v>
          </cell>
        </row>
        <row r="4772">
          <cell r="H4772" t="str">
            <v>NotSelf</v>
          </cell>
        </row>
        <row r="4773">
          <cell r="H4773" t="str">
            <v>NotSelf</v>
          </cell>
        </row>
        <row r="4774">
          <cell r="H4774" t="str">
            <v>NotSelf</v>
          </cell>
        </row>
        <row r="4775">
          <cell r="H4775" t="str">
            <v>NotSelf</v>
          </cell>
        </row>
        <row r="4776">
          <cell r="H4776" t="str">
            <v>NotSelf</v>
          </cell>
        </row>
        <row r="4777">
          <cell r="H4777" t="str">
            <v>NotSelf</v>
          </cell>
        </row>
        <row r="4778">
          <cell r="H4778" t="str">
            <v>NotSelf</v>
          </cell>
        </row>
        <row r="4779">
          <cell r="H4779" t="str">
            <v>NotSelf</v>
          </cell>
        </row>
        <row r="4780">
          <cell r="H4780" t="str">
            <v>NotSelf</v>
          </cell>
        </row>
        <row r="4781">
          <cell r="H4781" t="str">
            <v>NotSelf</v>
          </cell>
        </row>
        <row r="4782">
          <cell r="H4782" t="str">
            <v>NotSelf</v>
          </cell>
        </row>
        <row r="4783">
          <cell r="H4783" t="str">
            <v>NotSelf</v>
          </cell>
        </row>
        <row r="4784">
          <cell r="H4784" t="str">
            <v>NotSelf</v>
          </cell>
        </row>
        <row r="4785">
          <cell r="H4785" t="str">
            <v>NotSelf</v>
          </cell>
        </row>
        <row r="4786">
          <cell r="H4786" t="str">
            <v>NotSelf</v>
          </cell>
        </row>
        <row r="4787">
          <cell r="H4787" t="str">
            <v>NotSelf</v>
          </cell>
        </row>
        <row r="4788">
          <cell r="H4788" t="str">
            <v>NotSelf</v>
          </cell>
        </row>
        <row r="4789">
          <cell r="H4789" t="str">
            <v>NotSelf</v>
          </cell>
        </row>
        <row r="4790">
          <cell r="H4790" t="str">
            <v>NotSelf</v>
          </cell>
        </row>
        <row r="4791">
          <cell r="H4791" t="str">
            <v>NotSelf</v>
          </cell>
        </row>
        <row r="4792">
          <cell r="H4792" t="str">
            <v>NotSelf</v>
          </cell>
        </row>
        <row r="4793">
          <cell r="H4793" t="str">
            <v>NotSelf</v>
          </cell>
        </row>
        <row r="4794">
          <cell r="H4794" t="str">
            <v>NotSelf</v>
          </cell>
        </row>
        <row r="4795">
          <cell r="H4795" t="str">
            <v>NotSelf</v>
          </cell>
        </row>
        <row r="4796">
          <cell r="H4796" t="str">
            <v>NotSelf</v>
          </cell>
        </row>
        <row r="4797">
          <cell r="H4797" t="str">
            <v>NotSelf</v>
          </cell>
        </row>
        <row r="4798">
          <cell r="H4798" t="str">
            <v>NotSelf</v>
          </cell>
        </row>
        <row r="4799">
          <cell r="H4799" t="str">
            <v>NotSelf</v>
          </cell>
        </row>
        <row r="4800">
          <cell r="H4800" t="str">
            <v>NotSelf</v>
          </cell>
        </row>
        <row r="4801">
          <cell r="H4801" t="str">
            <v>NotSelf</v>
          </cell>
        </row>
        <row r="4802">
          <cell r="H4802" t="str">
            <v>NotSelf</v>
          </cell>
        </row>
        <row r="4803">
          <cell r="H4803" t="str">
            <v>NotSelf</v>
          </cell>
        </row>
        <row r="4804">
          <cell r="H4804" t="str">
            <v>NotSelf</v>
          </cell>
        </row>
        <row r="4805">
          <cell r="H4805" t="str">
            <v>NotSelf</v>
          </cell>
        </row>
        <row r="4806">
          <cell r="H4806" t="str">
            <v>NotSelf</v>
          </cell>
        </row>
        <row r="4807">
          <cell r="H4807" t="str">
            <v>NotSelf</v>
          </cell>
        </row>
        <row r="4808">
          <cell r="H4808" t="str">
            <v>NotSelf</v>
          </cell>
        </row>
        <row r="4809">
          <cell r="H4809" t="str">
            <v>NotSelf</v>
          </cell>
        </row>
        <row r="4810">
          <cell r="H4810" t="str">
            <v>NotSelf</v>
          </cell>
        </row>
        <row r="4811">
          <cell r="H4811" t="str">
            <v>NotSelf</v>
          </cell>
        </row>
        <row r="4812">
          <cell r="H4812" t="str">
            <v>NotSelf</v>
          </cell>
        </row>
        <row r="4813">
          <cell r="H4813" t="str">
            <v>NotSelf</v>
          </cell>
        </row>
        <row r="4814">
          <cell r="H4814" t="str">
            <v>NotSelf</v>
          </cell>
        </row>
        <row r="4815">
          <cell r="H4815" t="str">
            <v>NotSelf</v>
          </cell>
        </row>
        <row r="4816">
          <cell r="H4816" t="str">
            <v>NotSelf</v>
          </cell>
        </row>
        <row r="4817">
          <cell r="H4817" t="str">
            <v>NotSelf</v>
          </cell>
        </row>
        <row r="4818">
          <cell r="H4818" t="str">
            <v>NotSelf</v>
          </cell>
        </row>
        <row r="4819">
          <cell r="H4819" t="str">
            <v>NotSelf</v>
          </cell>
        </row>
        <row r="4820">
          <cell r="H4820" t="str">
            <v>NotSelf</v>
          </cell>
        </row>
        <row r="4821">
          <cell r="H4821" t="str">
            <v>NotSelf</v>
          </cell>
        </row>
        <row r="4822">
          <cell r="H4822" t="str">
            <v>NotSelf</v>
          </cell>
        </row>
        <row r="4823">
          <cell r="H4823" t="str">
            <v>NotSelf</v>
          </cell>
        </row>
        <row r="4824">
          <cell r="H4824" t="str">
            <v>NotSelf</v>
          </cell>
        </row>
        <row r="4825">
          <cell r="H4825" t="str">
            <v>NotSelf</v>
          </cell>
        </row>
        <row r="4826">
          <cell r="H4826" t="str">
            <v>NotSelf</v>
          </cell>
        </row>
        <row r="4827">
          <cell r="H4827" t="str">
            <v>NotSelf</v>
          </cell>
        </row>
        <row r="4828">
          <cell r="H4828" t="str">
            <v>NotSelf</v>
          </cell>
        </row>
        <row r="4829">
          <cell r="H4829" t="str">
            <v>NotSelf</v>
          </cell>
        </row>
        <row r="4830">
          <cell r="H4830" t="str">
            <v>NotSelf</v>
          </cell>
        </row>
        <row r="4831">
          <cell r="H4831" t="str">
            <v>NotSelf</v>
          </cell>
        </row>
        <row r="4832">
          <cell r="H4832" t="str">
            <v>NotSelf</v>
          </cell>
        </row>
        <row r="4833">
          <cell r="H4833" t="str">
            <v>NotSelf</v>
          </cell>
        </row>
        <row r="4834">
          <cell r="H4834" t="str">
            <v>NotSelf</v>
          </cell>
        </row>
        <row r="4835">
          <cell r="H4835" t="str">
            <v>NotSelf</v>
          </cell>
        </row>
        <row r="4836">
          <cell r="H4836" t="str">
            <v>NotSelf</v>
          </cell>
        </row>
        <row r="4837">
          <cell r="H4837" t="str">
            <v>NotSelf</v>
          </cell>
        </row>
        <row r="4838">
          <cell r="H4838" t="str">
            <v>NotSelf</v>
          </cell>
        </row>
        <row r="4839">
          <cell r="H4839" t="str">
            <v>NotSelf</v>
          </cell>
        </row>
        <row r="4840">
          <cell r="H4840" t="str">
            <v>NotSelf</v>
          </cell>
        </row>
        <row r="4841">
          <cell r="H4841" t="str">
            <v>NotSelf</v>
          </cell>
        </row>
        <row r="4842">
          <cell r="H4842" t="str">
            <v>NotSelf</v>
          </cell>
        </row>
        <row r="4843">
          <cell r="H4843" t="str">
            <v>NotSelf</v>
          </cell>
        </row>
        <row r="4844">
          <cell r="H4844" t="str">
            <v>NotSelf</v>
          </cell>
        </row>
        <row r="4845">
          <cell r="H4845" t="str">
            <v>NotSelf</v>
          </cell>
        </row>
        <row r="4846">
          <cell r="H4846" t="str">
            <v>NotSelf</v>
          </cell>
        </row>
        <row r="4847">
          <cell r="H4847" t="str">
            <v>NotSelf</v>
          </cell>
        </row>
        <row r="4848">
          <cell r="H4848" t="str">
            <v>NotSelf</v>
          </cell>
        </row>
        <row r="4849">
          <cell r="H4849" t="str">
            <v>NotSelf</v>
          </cell>
        </row>
        <row r="4850">
          <cell r="H4850" t="str">
            <v>NotSelf</v>
          </cell>
        </row>
        <row r="4851">
          <cell r="H4851" t="str">
            <v>NotSelf</v>
          </cell>
        </row>
        <row r="4852">
          <cell r="H4852" t="str">
            <v>NotSelf</v>
          </cell>
        </row>
        <row r="4853">
          <cell r="H4853" t="str">
            <v>NotSelf</v>
          </cell>
        </row>
        <row r="4854">
          <cell r="H4854" t="str">
            <v>NotSelf</v>
          </cell>
        </row>
        <row r="4855">
          <cell r="H4855" t="str">
            <v>NotSelf</v>
          </cell>
        </row>
        <row r="4856">
          <cell r="H4856" t="str">
            <v>NotSelf</v>
          </cell>
        </row>
        <row r="4857">
          <cell r="H4857" t="str">
            <v>NotSelf</v>
          </cell>
        </row>
        <row r="4858">
          <cell r="H4858" t="str">
            <v>NotSelf</v>
          </cell>
        </row>
        <row r="4859">
          <cell r="H4859" t="str">
            <v>NotSelf</v>
          </cell>
        </row>
        <row r="4860">
          <cell r="H4860" t="str">
            <v>NotSelf</v>
          </cell>
        </row>
        <row r="4861">
          <cell r="H4861" t="str">
            <v>NotSelf</v>
          </cell>
        </row>
        <row r="4862">
          <cell r="H4862" t="str">
            <v>NotSelf</v>
          </cell>
        </row>
        <row r="4863">
          <cell r="H4863" t="str">
            <v>NotSelf</v>
          </cell>
        </row>
        <row r="4864">
          <cell r="H4864" t="str">
            <v>NotSelf</v>
          </cell>
        </row>
        <row r="4865">
          <cell r="H4865" t="str">
            <v>NotSelf</v>
          </cell>
        </row>
        <row r="4866">
          <cell r="H4866" t="str">
            <v>NotSelf</v>
          </cell>
        </row>
        <row r="4867">
          <cell r="H4867" t="str">
            <v>NotSelf</v>
          </cell>
        </row>
        <row r="4868">
          <cell r="H4868" t="str">
            <v>NotSelf</v>
          </cell>
        </row>
        <row r="4869">
          <cell r="H4869" t="str">
            <v>NotSelf</v>
          </cell>
        </row>
        <row r="4870">
          <cell r="H4870" t="str">
            <v>NotSelf</v>
          </cell>
        </row>
        <row r="4871">
          <cell r="H4871" t="str">
            <v>NotSelf</v>
          </cell>
        </row>
        <row r="4872">
          <cell r="H4872" t="str">
            <v>NotSelf</v>
          </cell>
        </row>
        <row r="4873">
          <cell r="H4873" t="str">
            <v>NotSelf</v>
          </cell>
        </row>
        <row r="4874">
          <cell r="H4874" t="str">
            <v>NotSelf</v>
          </cell>
        </row>
        <row r="4875">
          <cell r="H4875" t="str">
            <v>NotSelf</v>
          </cell>
        </row>
        <row r="4876">
          <cell r="H4876" t="str">
            <v>NotSelf</v>
          </cell>
        </row>
        <row r="4877">
          <cell r="H4877" t="str">
            <v>NotSelf</v>
          </cell>
        </row>
        <row r="4878">
          <cell r="H4878" t="str">
            <v>NotSelf</v>
          </cell>
        </row>
        <row r="4879">
          <cell r="H4879" t="str">
            <v>NotSelf</v>
          </cell>
        </row>
        <row r="4880">
          <cell r="H4880" t="str">
            <v>NotSelf</v>
          </cell>
        </row>
        <row r="4881">
          <cell r="H4881" t="str">
            <v>NotSelf</v>
          </cell>
        </row>
        <row r="4882">
          <cell r="H4882" t="str">
            <v>NotSelf</v>
          </cell>
        </row>
        <row r="4883">
          <cell r="H4883" t="str">
            <v>NotSelf</v>
          </cell>
        </row>
        <row r="4884">
          <cell r="H4884" t="str">
            <v>NotSelf</v>
          </cell>
        </row>
        <row r="4885">
          <cell r="H4885" t="str">
            <v>NotSelf</v>
          </cell>
        </row>
        <row r="4886">
          <cell r="H4886" t="str">
            <v>NotSelf</v>
          </cell>
        </row>
        <row r="4887">
          <cell r="H4887" t="str">
            <v>NotSelf</v>
          </cell>
        </row>
        <row r="4888">
          <cell r="H4888" t="str">
            <v>NotSelf</v>
          </cell>
        </row>
        <row r="4889">
          <cell r="H4889" t="str">
            <v>NotSelf</v>
          </cell>
        </row>
        <row r="4890">
          <cell r="H4890" t="str">
            <v>NotSelf</v>
          </cell>
        </row>
        <row r="4891">
          <cell r="H4891" t="str">
            <v>NotSelf</v>
          </cell>
        </row>
        <row r="4892">
          <cell r="H4892" t="str">
            <v>NotSelf</v>
          </cell>
        </row>
        <row r="4893">
          <cell r="H4893" t="str">
            <v>NotSelf</v>
          </cell>
        </row>
        <row r="4894">
          <cell r="H4894" t="str">
            <v>NotSelf</v>
          </cell>
        </row>
        <row r="4895">
          <cell r="H4895" t="str">
            <v>NotSelf</v>
          </cell>
        </row>
        <row r="4896">
          <cell r="H4896" t="str">
            <v>NotSelf</v>
          </cell>
        </row>
        <row r="4897">
          <cell r="H4897" t="str">
            <v>NotSelf</v>
          </cell>
        </row>
        <row r="4898">
          <cell r="H4898" t="str">
            <v>NotSelf</v>
          </cell>
        </row>
        <row r="4899">
          <cell r="H4899" t="str">
            <v>NotSelf</v>
          </cell>
        </row>
        <row r="4900">
          <cell r="H4900" t="str">
            <v>NotSelf</v>
          </cell>
        </row>
        <row r="4901">
          <cell r="H4901" t="str">
            <v>NotSelf</v>
          </cell>
        </row>
        <row r="4902">
          <cell r="H4902" t="str">
            <v>NotSelf</v>
          </cell>
        </row>
        <row r="4903">
          <cell r="H4903" t="str">
            <v>NotSelf</v>
          </cell>
        </row>
        <row r="4904">
          <cell r="H4904" t="str">
            <v>NotSelf</v>
          </cell>
        </row>
        <row r="4905">
          <cell r="H4905" t="str">
            <v>NotSelf</v>
          </cell>
        </row>
        <row r="4906">
          <cell r="H4906" t="str">
            <v>NotSelf</v>
          </cell>
        </row>
        <row r="4907">
          <cell r="H4907" t="str">
            <v>NotSelf</v>
          </cell>
        </row>
        <row r="4908">
          <cell r="H4908" t="str">
            <v>NotSelf</v>
          </cell>
        </row>
        <row r="4909">
          <cell r="H4909" t="str">
            <v>NotSelf</v>
          </cell>
        </row>
        <row r="4910">
          <cell r="H4910" t="str">
            <v>NotSelf</v>
          </cell>
        </row>
        <row r="4911">
          <cell r="H4911" t="str">
            <v>NotSelf</v>
          </cell>
        </row>
        <row r="4912">
          <cell r="H4912" t="str">
            <v>NotSelf</v>
          </cell>
        </row>
        <row r="4913">
          <cell r="H4913" t="str">
            <v>NotSelf</v>
          </cell>
        </row>
        <row r="4914">
          <cell r="H4914" t="str">
            <v>NotSelf</v>
          </cell>
        </row>
        <row r="4915">
          <cell r="H4915" t="str">
            <v>NotSelf</v>
          </cell>
        </row>
        <row r="4916">
          <cell r="H4916" t="str">
            <v>NotSelf</v>
          </cell>
        </row>
        <row r="4917">
          <cell r="H4917" t="str">
            <v>NotSelf</v>
          </cell>
        </row>
        <row r="4918">
          <cell r="H4918" t="str">
            <v>NotSelf</v>
          </cell>
        </row>
        <row r="4919">
          <cell r="H4919" t="str">
            <v>NotSelf</v>
          </cell>
        </row>
        <row r="4920">
          <cell r="H4920" t="str">
            <v>NotSelf</v>
          </cell>
        </row>
        <row r="4921">
          <cell r="H4921" t="str">
            <v>NotSelf</v>
          </cell>
        </row>
        <row r="4922">
          <cell r="H4922" t="str">
            <v>NotSelf</v>
          </cell>
        </row>
        <row r="4923">
          <cell r="H4923" t="str">
            <v>NotSelf</v>
          </cell>
        </row>
        <row r="4924">
          <cell r="H4924" t="str">
            <v>NotSelf</v>
          </cell>
        </row>
        <row r="4925">
          <cell r="H4925" t="str">
            <v>NotSelf</v>
          </cell>
        </row>
        <row r="4926">
          <cell r="H4926" t="str">
            <v>NotSelf</v>
          </cell>
        </row>
        <row r="4927">
          <cell r="H4927" t="str">
            <v>NotSelf</v>
          </cell>
        </row>
        <row r="4928">
          <cell r="H4928" t="str">
            <v>NotSelf</v>
          </cell>
        </row>
        <row r="4929">
          <cell r="H4929" t="str">
            <v>NotSelf</v>
          </cell>
        </row>
        <row r="4930">
          <cell r="H4930" t="str">
            <v>NotSelf</v>
          </cell>
        </row>
        <row r="4931">
          <cell r="H4931" t="str">
            <v>NotSelf</v>
          </cell>
        </row>
        <row r="4932">
          <cell r="H4932" t="str">
            <v>NotSelf</v>
          </cell>
        </row>
        <row r="4933">
          <cell r="H4933" t="str">
            <v>NotSelf</v>
          </cell>
        </row>
        <row r="4934">
          <cell r="H4934" t="str">
            <v>NotSelf</v>
          </cell>
        </row>
        <row r="4935">
          <cell r="H4935" t="str">
            <v>NotSelf</v>
          </cell>
        </row>
        <row r="4936">
          <cell r="H4936" t="str">
            <v>NotSelf</v>
          </cell>
        </row>
        <row r="4937">
          <cell r="H4937" t="str">
            <v>NotSelf</v>
          </cell>
        </row>
        <row r="4938">
          <cell r="H4938" t="str">
            <v>NotSelf</v>
          </cell>
        </row>
        <row r="4939">
          <cell r="H4939" t="str">
            <v>NotSelf</v>
          </cell>
        </row>
        <row r="4940">
          <cell r="H4940" t="str">
            <v>NotSelf</v>
          </cell>
        </row>
        <row r="4941">
          <cell r="H4941" t="str">
            <v>NotSelf</v>
          </cell>
        </row>
        <row r="4942">
          <cell r="H4942" t="str">
            <v>NotSelf</v>
          </cell>
        </row>
        <row r="4943">
          <cell r="H4943" t="str">
            <v>NotSelf</v>
          </cell>
        </row>
        <row r="4944">
          <cell r="H4944" t="str">
            <v>NotSelf</v>
          </cell>
        </row>
        <row r="4945">
          <cell r="H4945" t="str">
            <v>NotSelf</v>
          </cell>
        </row>
        <row r="4946">
          <cell r="H4946" t="str">
            <v>NotSelf</v>
          </cell>
        </row>
        <row r="4947">
          <cell r="H4947" t="str">
            <v>NotSelf</v>
          </cell>
        </row>
        <row r="4948">
          <cell r="H4948" t="str">
            <v>NotSelf</v>
          </cell>
        </row>
        <row r="4949">
          <cell r="H4949" t="str">
            <v>NotSelf</v>
          </cell>
        </row>
        <row r="4950">
          <cell r="H4950" t="str">
            <v>NotSelf</v>
          </cell>
        </row>
        <row r="4951">
          <cell r="H4951" t="str">
            <v>NotSelf</v>
          </cell>
        </row>
        <row r="4952">
          <cell r="H4952" t="str">
            <v>NotSelf</v>
          </cell>
        </row>
        <row r="4953">
          <cell r="H4953" t="str">
            <v>NotSelf</v>
          </cell>
        </row>
        <row r="4954">
          <cell r="H4954" t="str">
            <v>NotSelf</v>
          </cell>
        </row>
        <row r="4955">
          <cell r="H4955" t="str">
            <v>NotSelf</v>
          </cell>
        </row>
        <row r="4956">
          <cell r="H4956" t="str">
            <v>NotSelf</v>
          </cell>
        </row>
        <row r="4957">
          <cell r="H4957" t="str">
            <v>NotSelf</v>
          </cell>
        </row>
        <row r="4958">
          <cell r="H4958" t="str">
            <v>NotSelf</v>
          </cell>
        </row>
        <row r="4959">
          <cell r="H4959" t="str">
            <v>NotSelf</v>
          </cell>
        </row>
        <row r="4960">
          <cell r="H4960" t="str">
            <v>NotSelf</v>
          </cell>
        </row>
        <row r="4961">
          <cell r="H4961" t="str">
            <v>NotSelf</v>
          </cell>
        </row>
        <row r="4962">
          <cell r="H4962" t="str">
            <v>NotSelf</v>
          </cell>
        </row>
        <row r="4963">
          <cell r="H4963" t="str">
            <v>NotSelf</v>
          </cell>
        </row>
        <row r="4964">
          <cell r="H4964" t="str">
            <v>NotSelf</v>
          </cell>
        </row>
        <row r="4965">
          <cell r="H4965" t="str">
            <v>NotSelf</v>
          </cell>
        </row>
        <row r="4966">
          <cell r="H4966" t="str">
            <v>NotSelf</v>
          </cell>
        </row>
        <row r="4967">
          <cell r="H4967" t="str">
            <v>NotSelf</v>
          </cell>
        </row>
        <row r="4968">
          <cell r="H4968" t="str">
            <v>NotSelf</v>
          </cell>
        </row>
        <row r="4969">
          <cell r="H4969" t="str">
            <v>NotSelf</v>
          </cell>
        </row>
        <row r="4970">
          <cell r="H4970" t="str">
            <v>NotSelf</v>
          </cell>
        </row>
        <row r="4971">
          <cell r="H4971" t="str">
            <v>NotSelf</v>
          </cell>
        </row>
        <row r="4972">
          <cell r="H4972" t="str">
            <v>NotSelf</v>
          </cell>
        </row>
        <row r="4973">
          <cell r="H4973" t="str">
            <v>NotSelf</v>
          </cell>
        </row>
        <row r="4974">
          <cell r="H4974" t="str">
            <v>NotSelf</v>
          </cell>
        </row>
        <row r="4975">
          <cell r="H4975" t="str">
            <v>NotSelf</v>
          </cell>
        </row>
        <row r="4976">
          <cell r="H4976" t="str">
            <v>NotSelf</v>
          </cell>
        </row>
        <row r="4977">
          <cell r="H4977" t="str">
            <v>NotSelf</v>
          </cell>
        </row>
        <row r="4978">
          <cell r="H4978" t="str">
            <v>NotSelf</v>
          </cell>
        </row>
        <row r="4979">
          <cell r="H4979" t="str">
            <v>NotSelf</v>
          </cell>
        </row>
        <row r="4980">
          <cell r="H4980" t="str">
            <v>NotSelf</v>
          </cell>
        </row>
        <row r="4981">
          <cell r="H4981" t="str">
            <v>NotSelf</v>
          </cell>
        </row>
        <row r="4982">
          <cell r="H4982" t="str">
            <v>NotSelf</v>
          </cell>
        </row>
        <row r="4983">
          <cell r="H4983" t="str">
            <v>NotSelf</v>
          </cell>
        </row>
        <row r="4984">
          <cell r="H4984" t="str">
            <v>NotSelf</v>
          </cell>
        </row>
        <row r="4985">
          <cell r="H4985" t="str">
            <v>NotSelf</v>
          </cell>
        </row>
        <row r="4986">
          <cell r="H4986" t="str">
            <v>NotSelf</v>
          </cell>
        </row>
        <row r="4987">
          <cell r="H4987" t="str">
            <v>NotSelf</v>
          </cell>
        </row>
        <row r="4988">
          <cell r="H4988" t="str">
            <v>NotSelf</v>
          </cell>
        </row>
        <row r="4989">
          <cell r="H4989" t="str">
            <v>NotSelf</v>
          </cell>
        </row>
        <row r="4990">
          <cell r="H4990" t="str">
            <v>NotSelf</v>
          </cell>
        </row>
        <row r="4991">
          <cell r="H4991" t="str">
            <v>NotSelf</v>
          </cell>
        </row>
        <row r="4992">
          <cell r="H4992" t="str">
            <v>NotSelf</v>
          </cell>
        </row>
        <row r="4993">
          <cell r="H4993" t="str">
            <v>NotSelf</v>
          </cell>
        </row>
        <row r="4994">
          <cell r="H4994" t="str">
            <v>NotSelf</v>
          </cell>
        </row>
        <row r="4995">
          <cell r="H4995" t="str">
            <v>NotSelf</v>
          </cell>
        </row>
        <row r="4996">
          <cell r="H4996" t="str">
            <v>NotSelf</v>
          </cell>
        </row>
        <row r="4997">
          <cell r="H4997" t="str">
            <v>NotSelf</v>
          </cell>
        </row>
        <row r="4998">
          <cell r="H4998" t="str">
            <v>NotSelf</v>
          </cell>
        </row>
        <row r="4999">
          <cell r="H4999" t="str">
            <v>NotSelf</v>
          </cell>
        </row>
        <row r="5000">
          <cell r="H5000" t="str">
            <v>NotSelf</v>
          </cell>
        </row>
        <row r="5001">
          <cell r="H5001" t="str">
            <v>NotSelf</v>
          </cell>
        </row>
        <row r="5002">
          <cell r="H5002" t="str">
            <v>NotSelf</v>
          </cell>
        </row>
        <row r="5003">
          <cell r="H5003" t="str">
            <v>NotSelf</v>
          </cell>
        </row>
        <row r="5004">
          <cell r="H5004" t="str">
            <v>NotSelf</v>
          </cell>
        </row>
        <row r="5005">
          <cell r="H5005" t="str">
            <v>NotSelf</v>
          </cell>
        </row>
        <row r="5006">
          <cell r="H5006" t="str">
            <v>NotSelf</v>
          </cell>
        </row>
        <row r="5007">
          <cell r="H5007" t="str">
            <v>NotSelf</v>
          </cell>
        </row>
        <row r="5008">
          <cell r="H5008" t="str">
            <v>NotSelf</v>
          </cell>
        </row>
        <row r="5009">
          <cell r="H5009" t="str">
            <v>NotSelf</v>
          </cell>
        </row>
        <row r="5010">
          <cell r="H5010" t="str">
            <v>NotSelf</v>
          </cell>
        </row>
        <row r="5011">
          <cell r="H5011" t="str">
            <v>NotSelf</v>
          </cell>
        </row>
        <row r="5012">
          <cell r="H5012" t="str">
            <v>NotSelf</v>
          </cell>
        </row>
        <row r="5013">
          <cell r="H5013" t="str">
            <v>NotSelf</v>
          </cell>
        </row>
        <row r="5014">
          <cell r="H5014" t="str">
            <v>NotSelf</v>
          </cell>
        </row>
        <row r="5015">
          <cell r="H5015" t="str">
            <v>NotSelf</v>
          </cell>
        </row>
        <row r="5016">
          <cell r="H5016" t="str">
            <v>NotSelf</v>
          </cell>
        </row>
        <row r="5017">
          <cell r="H5017" t="str">
            <v>NotSelf</v>
          </cell>
        </row>
        <row r="5018">
          <cell r="H5018" t="str">
            <v>NotSelf</v>
          </cell>
        </row>
        <row r="5019">
          <cell r="H5019" t="str">
            <v>NotSelf</v>
          </cell>
        </row>
        <row r="5020">
          <cell r="H5020" t="str">
            <v>NotSelf</v>
          </cell>
        </row>
        <row r="5021">
          <cell r="H5021" t="str">
            <v>NotSelf</v>
          </cell>
        </row>
        <row r="5022">
          <cell r="H5022" t="str">
            <v>NotSelf</v>
          </cell>
        </row>
        <row r="5023">
          <cell r="H5023" t="str">
            <v>NotSelf</v>
          </cell>
        </row>
        <row r="5024">
          <cell r="H5024" t="str">
            <v>NotSelf</v>
          </cell>
        </row>
        <row r="5025">
          <cell r="H5025" t="str">
            <v>NotSelf</v>
          </cell>
        </row>
        <row r="5026">
          <cell r="H5026" t="str">
            <v>NotSelf</v>
          </cell>
        </row>
        <row r="5027">
          <cell r="H5027" t="str">
            <v>NotSelf</v>
          </cell>
        </row>
        <row r="5028">
          <cell r="H5028" t="str">
            <v>NotSelf</v>
          </cell>
        </row>
        <row r="5029">
          <cell r="H5029" t="str">
            <v>NotSelf</v>
          </cell>
        </row>
        <row r="5030">
          <cell r="H5030" t="str">
            <v>NotSelf</v>
          </cell>
        </row>
        <row r="5031">
          <cell r="H5031" t="str">
            <v>NotSelf</v>
          </cell>
        </row>
        <row r="5032">
          <cell r="H5032" t="str">
            <v>NotSelf</v>
          </cell>
        </row>
        <row r="5033">
          <cell r="H5033" t="str">
            <v>NotSelf</v>
          </cell>
        </row>
        <row r="5034">
          <cell r="H5034" t="str">
            <v>NotSelf</v>
          </cell>
        </row>
        <row r="5035">
          <cell r="H5035" t="str">
            <v>NotSelf</v>
          </cell>
        </row>
        <row r="5036">
          <cell r="H5036" t="str">
            <v>NotSelf</v>
          </cell>
        </row>
        <row r="5037">
          <cell r="H5037" t="str">
            <v>NotSelf</v>
          </cell>
        </row>
        <row r="5038">
          <cell r="H5038" t="str">
            <v>NotSelf</v>
          </cell>
        </row>
        <row r="5039">
          <cell r="H5039" t="str">
            <v>NotSelf</v>
          </cell>
        </row>
        <row r="5040">
          <cell r="H5040" t="str">
            <v>NotSelf</v>
          </cell>
        </row>
        <row r="5041">
          <cell r="H5041" t="str">
            <v>NotSelf</v>
          </cell>
        </row>
        <row r="5042">
          <cell r="H5042" t="str">
            <v>NotSelf</v>
          </cell>
        </row>
        <row r="5043">
          <cell r="H5043" t="str">
            <v>NotSelf</v>
          </cell>
        </row>
        <row r="5044">
          <cell r="H5044" t="str">
            <v>NotSelf</v>
          </cell>
        </row>
        <row r="5045">
          <cell r="H5045" t="str">
            <v>NotSelf</v>
          </cell>
        </row>
        <row r="5046">
          <cell r="H5046" t="str">
            <v>NotSelf</v>
          </cell>
        </row>
        <row r="5047">
          <cell r="H5047" t="str">
            <v>NotSelf</v>
          </cell>
        </row>
        <row r="5048">
          <cell r="H5048" t="str">
            <v>NotSelf</v>
          </cell>
        </row>
        <row r="5049">
          <cell r="H5049" t="str">
            <v>NotSelf</v>
          </cell>
        </row>
        <row r="5050">
          <cell r="H5050" t="str">
            <v>NotSelf</v>
          </cell>
        </row>
        <row r="5051">
          <cell r="H5051" t="str">
            <v>NotSelf</v>
          </cell>
        </row>
        <row r="5052">
          <cell r="H5052" t="str">
            <v>NotSelf</v>
          </cell>
        </row>
        <row r="5053">
          <cell r="H5053" t="str">
            <v>NotSelf</v>
          </cell>
        </row>
        <row r="5054">
          <cell r="H5054" t="str">
            <v>NotSelf</v>
          </cell>
        </row>
        <row r="5055">
          <cell r="H5055" t="str">
            <v>NotSelf</v>
          </cell>
        </row>
        <row r="5056">
          <cell r="H5056" t="str">
            <v>NotSelf</v>
          </cell>
        </row>
        <row r="5057">
          <cell r="H5057" t="str">
            <v>NotSelf</v>
          </cell>
        </row>
        <row r="5058">
          <cell r="H5058" t="str">
            <v>NotSelf</v>
          </cell>
        </row>
        <row r="5059">
          <cell r="H5059" t="str">
            <v>NotSelf</v>
          </cell>
        </row>
        <row r="5060">
          <cell r="H5060" t="str">
            <v>NotSelf</v>
          </cell>
        </row>
        <row r="5061">
          <cell r="H5061" t="str">
            <v>NotSelf</v>
          </cell>
        </row>
        <row r="5062">
          <cell r="H5062" t="str">
            <v>NotSelf</v>
          </cell>
        </row>
        <row r="5063">
          <cell r="H5063" t="str">
            <v>NotSelf</v>
          </cell>
        </row>
        <row r="5064">
          <cell r="H5064" t="str">
            <v>NotSelf</v>
          </cell>
        </row>
        <row r="5065">
          <cell r="H5065" t="str">
            <v>NotSelf</v>
          </cell>
        </row>
        <row r="5066">
          <cell r="H5066" t="str">
            <v>NotSelf</v>
          </cell>
        </row>
        <row r="5067">
          <cell r="H5067" t="str">
            <v>NotSelf</v>
          </cell>
        </row>
        <row r="5068">
          <cell r="H5068" t="str">
            <v>NotSelf</v>
          </cell>
        </row>
        <row r="5069">
          <cell r="H5069" t="str">
            <v>NotSelf</v>
          </cell>
        </row>
        <row r="5070">
          <cell r="H5070" t="str">
            <v>NotSelf</v>
          </cell>
        </row>
        <row r="5071">
          <cell r="H5071" t="str">
            <v>NotSelf</v>
          </cell>
        </row>
        <row r="5072">
          <cell r="H5072" t="str">
            <v>NotSelf</v>
          </cell>
        </row>
        <row r="5073">
          <cell r="H5073" t="str">
            <v>NotSelf</v>
          </cell>
        </row>
        <row r="5074">
          <cell r="H5074" t="str">
            <v>NotSelf</v>
          </cell>
        </row>
        <row r="5075">
          <cell r="H5075" t="str">
            <v>NotSelf</v>
          </cell>
        </row>
        <row r="5076">
          <cell r="H5076" t="str">
            <v>NotSelf</v>
          </cell>
        </row>
        <row r="5077">
          <cell r="H5077" t="str">
            <v>NotSelf</v>
          </cell>
        </row>
        <row r="5078">
          <cell r="H5078" t="str">
            <v>NotSelf</v>
          </cell>
        </row>
        <row r="5079">
          <cell r="H5079" t="str">
            <v>NotSelf</v>
          </cell>
        </row>
        <row r="5080">
          <cell r="H5080" t="str">
            <v>NotSelf</v>
          </cell>
        </row>
        <row r="5081">
          <cell r="H5081" t="str">
            <v>NotSelf</v>
          </cell>
        </row>
        <row r="5082">
          <cell r="H5082" t="str">
            <v>NotSelf</v>
          </cell>
        </row>
        <row r="5083">
          <cell r="H5083" t="str">
            <v>NotSelf</v>
          </cell>
        </row>
        <row r="5084">
          <cell r="H5084" t="str">
            <v>NotSelf</v>
          </cell>
        </row>
        <row r="5085">
          <cell r="H5085" t="str">
            <v>NotSelf</v>
          </cell>
        </row>
        <row r="5086">
          <cell r="H5086" t="str">
            <v>NotSelf</v>
          </cell>
        </row>
        <row r="5087">
          <cell r="H5087" t="str">
            <v>NotSelf</v>
          </cell>
        </row>
        <row r="5088">
          <cell r="H5088" t="str">
            <v>NotSelf</v>
          </cell>
        </row>
        <row r="5089">
          <cell r="H5089" t="str">
            <v>NotSelf</v>
          </cell>
        </row>
        <row r="5090">
          <cell r="H5090" t="str">
            <v>NotSelf</v>
          </cell>
        </row>
        <row r="5091">
          <cell r="H5091" t="str">
            <v>NotSelf</v>
          </cell>
        </row>
        <row r="5092">
          <cell r="H5092" t="str">
            <v>NotSelf</v>
          </cell>
        </row>
        <row r="5093">
          <cell r="H5093" t="str">
            <v>NotSelf</v>
          </cell>
        </row>
        <row r="5094">
          <cell r="H5094" t="str">
            <v>NotSelf</v>
          </cell>
        </row>
        <row r="5095">
          <cell r="H5095" t="str">
            <v>NotSelf</v>
          </cell>
        </row>
        <row r="5096">
          <cell r="H5096" t="str">
            <v>NotSelf</v>
          </cell>
        </row>
        <row r="5097">
          <cell r="H5097" t="str">
            <v>NotSelf</v>
          </cell>
        </row>
        <row r="5098">
          <cell r="H5098" t="str">
            <v>NotSelf</v>
          </cell>
        </row>
        <row r="5099">
          <cell r="H5099" t="str">
            <v>NotSelf</v>
          </cell>
        </row>
        <row r="5100">
          <cell r="H5100" t="str">
            <v>NotSelf</v>
          </cell>
        </row>
        <row r="5101">
          <cell r="H5101" t="str">
            <v>NotSelf</v>
          </cell>
        </row>
        <row r="5102">
          <cell r="H5102" t="str">
            <v>NotSelf</v>
          </cell>
        </row>
        <row r="5103">
          <cell r="H5103" t="str">
            <v>NotSelf</v>
          </cell>
        </row>
        <row r="5104">
          <cell r="H5104" t="str">
            <v>NotSelf</v>
          </cell>
        </row>
        <row r="5105">
          <cell r="H5105" t="str">
            <v>NotSelf</v>
          </cell>
        </row>
        <row r="5106">
          <cell r="H5106" t="str">
            <v>NotSelf</v>
          </cell>
        </row>
        <row r="5107">
          <cell r="H5107" t="str">
            <v>NotSelf</v>
          </cell>
        </row>
        <row r="5108">
          <cell r="H5108" t="str">
            <v>NotSelf</v>
          </cell>
        </row>
        <row r="5109">
          <cell r="H5109" t="str">
            <v>NotSelf</v>
          </cell>
        </row>
        <row r="5110">
          <cell r="H5110" t="str">
            <v>NotSelf</v>
          </cell>
        </row>
        <row r="5111">
          <cell r="H5111" t="str">
            <v>NotSelf</v>
          </cell>
        </row>
        <row r="5112">
          <cell r="H5112" t="str">
            <v>NotSelf</v>
          </cell>
        </row>
        <row r="5113">
          <cell r="H5113" t="str">
            <v>NotSelf</v>
          </cell>
        </row>
        <row r="5114">
          <cell r="H5114" t="str">
            <v>NotSelf</v>
          </cell>
        </row>
        <row r="5115">
          <cell r="H5115" t="str">
            <v>NotSelf</v>
          </cell>
        </row>
        <row r="5116">
          <cell r="H5116" t="str">
            <v>NotSelf</v>
          </cell>
        </row>
        <row r="5117">
          <cell r="H5117" t="str">
            <v>NotSelf</v>
          </cell>
        </row>
        <row r="5118">
          <cell r="H5118" t="str">
            <v>NotSelf</v>
          </cell>
        </row>
        <row r="5119">
          <cell r="H5119" t="str">
            <v>NotSelf</v>
          </cell>
        </row>
        <row r="5120">
          <cell r="H5120" t="str">
            <v>NotSelf</v>
          </cell>
        </row>
        <row r="5121">
          <cell r="H5121" t="str">
            <v>NotSelf</v>
          </cell>
        </row>
        <row r="5122">
          <cell r="H5122" t="str">
            <v>NotSelf</v>
          </cell>
        </row>
        <row r="5123">
          <cell r="H5123" t="str">
            <v>NotSelf</v>
          </cell>
        </row>
        <row r="5124">
          <cell r="H5124" t="str">
            <v>NotSelf</v>
          </cell>
        </row>
        <row r="5125">
          <cell r="H5125" t="str">
            <v>NotSelf</v>
          </cell>
        </row>
        <row r="5126">
          <cell r="H5126" t="str">
            <v>NotSelf</v>
          </cell>
        </row>
        <row r="5127">
          <cell r="H5127" t="str">
            <v>NotSelf</v>
          </cell>
        </row>
        <row r="5128">
          <cell r="H5128" t="str">
            <v>NotSelf</v>
          </cell>
        </row>
        <row r="5129">
          <cell r="H5129" t="str">
            <v>NotSelf</v>
          </cell>
        </row>
        <row r="5130">
          <cell r="H5130" t="str">
            <v>NotSelf</v>
          </cell>
        </row>
        <row r="5131">
          <cell r="H5131" t="str">
            <v>NotSelf</v>
          </cell>
        </row>
        <row r="5132">
          <cell r="H5132" t="str">
            <v>NotSelf</v>
          </cell>
        </row>
        <row r="5133">
          <cell r="H5133" t="str">
            <v>NotSelf</v>
          </cell>
        </row>
        <row r="5134">
          <cell r="H5134" t="str">
            <v>NotSelf</v>
          </cell>
        </row>
        <row r="5135">
          <cell r="H5135" t="str">
            <v>NotSelf</v>
          </cell>
        </row>
        <row r="5136">
          <cell r="H5136" t="str">
            <v>NotSelf</v>
          </cell>
        </row>
        <row r="5137">
          <cell r="H5137" t="str">
            <v>NotSelf</v>
          </cell>
        </row>
        <row r="5138">
          <cell r="H5138" t="str">
            <v>NotSelf</v>
          </cell>
        </row>
        <row r="5139">
          <cell r="H5139" t="str">
            <v>NotSelf</v>
          </cell>
        </row>
        <row r="5140">
          <cell r="H5140" t="str">
            <v>NotSelf</v>
          </cell>
        </row>
        <row r="5141">
          <cell r="H5141" t="str">
            <v>NotSelf</v>
          </cell>
        </row>
        <row r="5142">
          <cell r="H5142" t="str">
            <v>NotSelf</v>
          </cell>
        </row>
        <row r="5143">
          <cell r="H5143" t="str">
            <v>NotSelf</v>
          </cell>
        </row>
        <row r="5144">
          <cell r="H5144" t="str">
            <v>NotSelf</v>
          </cell>
        </row>
        <row r="5145">
          <cell r="H5145" t="str">
            <v>NotSelf</v>
          </cell>
        </row>
        <row r="5146">
          <cell r="H5146" t="str">
            <v>NotSelf</v>
          </cell>
        </row>
        <row r="5147">
          <cell r="H5147" t="str">
            <v>NotSelf</v>
          </cell>
        </row>
        <row r="5148">
          <cell r="H5148" t="str">
            <v>NotSelf</v>
          </cell>
        </row>
        <row r="5149">
          <cell r="H5149" t="str">
            <v>NotSelf</v>
          </cell>
        </row>
        <row r="5150">
          <cell r="H5150" t="str">
            <v>NotSelf</v>
          </cell>
        </row>
        <row r="5151">
          <cell r="H5151" t="str">
            <v>NotSelf</v>
          </cell>
        </row>
        <row r="5152">
          <cell r="H5152" t="str">
            <v>NotSelf</v>
          </cell>
        </row>
        <row r="5153">
          <cell r="H5153" t="str">
            <v>NotSelf</v>
          </cell>
        </row>
        <row r="5154">
          <cell r="H5154" t="str">
            <v>NotSelf</v>
          </cell>
        </row>
        <row r="5155">
          <cell r="H5155" t="str">
            <v>NotSelf</v>
          </cell>
        </row>
        <row r="5156">
          <cell r="H5156" t="str">
            <v>NotSelf</v>
          </cell>
        </row>
        <row r="5157">
          <cell r="H5157" t="str">
            <v>NotSelf</v>
          </cell>
        </row>
        <row r="5158">
          <cell r="H5158" t="str">
            <v>NotSelf</v>
          </cell>
        </row>
        <row r="5159">
          <cell r="H5159" t="str">
            <v>NotSelf</v>
          </cell>
        </row>
        <row r="5160">
          <cell r="H5160" t="str">
            <v>NotSelf</v>
          </cell>
        </row>
        <row r="5161">
          <cell r="H5161" t="str">
            <v>NotSelf</v>
          </cell>
        </row>
        <row r="5162">
          <cell r="H5162" t="str">
            <v>NotSelf</v>
          </cell>
        </row>
        <row r="5163">
          <cell r="H5163" t="str">
            <v>NotSelf</v>
          </cell>
        </row>
        <row r="5164">
          <cell r="H5164" t="str">
            <v>NotSelf</v>
          </cell>
        </row>
        <row r="5165">
          <cell r="H5165" t="str">
            <v>NotSelf</v>
          </cell>
        </row>
        <row r="5166">
          <cell r="H5166" t="str">
            <v>NotSelf</v>
          </cell>
        </row>
        <row r="5167">
          <cell r="H5167" t="str">
            <v>NotSelf</v>
          </cell>
        </row>
        <row r="5168">
          <cell r="H5168" t="str">
            <v>NotSelf</v>
          </cell>
        </row>
        <row r="5169">
          <cell r="H5169" t="str">
            <v>NotSelf</v>
          </cell>
        </row>
        <row r="5170">
          <cell r="H5170" t="str">
            <v>NotSelf</v>
          </cell>
        </row>
        <row r="5171">
          <cell r="H5171" t="str">
            <v>NotSelf</v>
          </cell>
        </row>
        <row r="5172">
          <cell r="H5172" t="str">
            <v>NotSelf</v>
          </cell>
        </row>
        <row r="5173">
          <cell r="H5173" t="str">
            <v>NotSelf</v>
          </cell>
        </row>
        <row r="5174">
          <cell r="H5174" t="str">
            <v>NotSelf</v>
          </cell>
        </row>
        <row r="5175">
          <cell r="H5175" t="str">
            <v>NotSelf</v>
          </cell>
        </row>
        <row r="5176">
          <cell r="H5176" t="str">
            <v>NotSelf</v>
          </cell>
        </row>
        <row r="5177">
          <cell r="H5177" t="str">
            <v>NotSelf</v>
          </cell>
        </row>
        <row r="5178">
          <cell r="H5178" t="str">
            <v>NotSelf</v>
          </cell>
        </row>
        <row r="5179">
          <cell r="H5179" t="str">
            <v>NotSelf</v>
          </cell>
        </row>
        <row r="5180">
          <cell r="H5180" t="str">
            <v>NotSelf</v>
          </cell>
        </row>
        <row r="5181">
          <cell r="H5181" t="str">
            <v>NotSelf</v>
          </cell>
        </row>
        <row r="5182">
          <cell r="H5182" t="str">
            <v>NotSelf</v>
          </cell>
        </row>
        <row r="5183">
          <cell r="H5183" t="str">
            <v>NotSelf</v>
          </cell>
        </row>
        <row r="5184">
          <cell r="H5184" t="str">
            <v>NotSelf</v>
          </cell>
        </row>
        <row r="5185">
          <cell r="H5185" t="str">
            <v>NotSelf</v>
          </cell>
        </row>
        <row r="5186">
          <cell r="H5186" t="str">
            <v>NotSelf</v>
          </cell>
        </row>
        <row r="5187">
          <cell r="H5187" t="str">
            <v>NotSelf</v>
          </cell>
        </row>
        <row r="5188">
          <cell r="H5188" t="str">
            <v>NotSelf</v>
          </cell>
        </row>
        <row r="5189">
          <cell r="H5189" t="str">
            <v>NotSelf</v>
          </cell>
        </row>
        <row r="5190">
          <cell r="H5190" t="str">
            <v>NotSelf</v>
          </cell>
        </row>
        <row r="5191">
          <cell r="H5191" t="str">
            <v>NotSelf</v>
          </cell>
        </row>
        <row r="5192">
          <cell r="H5192" t="str">
            <v>NotSelf</v>
          </cell>
        </row>
        <row r="5193">
          <cell r="H5193" t="str">
            <v>NotSelf</v>
          </cell>
        </row>
        <row r="5194">
          <cell r="H5194" t="str">
            <v>NotSelf</v>
          </cell>
        </row>
        <row r="5195">
          <cell r="H5195" t="str">
            <v>NotSelf</v>
          </cell>
        </row>
        <row r="5196">
          <cell r="H5196" t="str">
            <v>NotSelf</v>
          </cell>
        </row>
        <row r="5197">
          <cell r="H5197" t="str">
            <v>NotSelf</v>
          </cell>
        </row>
        <row r="5198">
          <cell r="H5198" t="str">
            <v>NotSelf</v>
          </cell>
        </row>
        <row r="5199">
          <cell r="H5199" t="str">
            <v>NotSelf</v>
          </cell>
        </row>
        <row r="5200">
          <cell r="H5200" t="str">
            <v>NotSelf</v>
          </cell>
        </row>
        <row r="5201">
          <cell r="H5201" t="str">
            <v>NotSelf</v>
          </cell>
        </row>
        <row r="5202">
          <cell r="H5202" t="str">
            <v>NotSelf</v>
          </cell>
        </row>
        <row r="5203">
          <cell r="H5203" t="str">
            <v>NotSelf</v>
          </cell>
        </row>
        <row r="5204">
          <cell r="H5204" t="str">
            <v>NotSelf</v>
          </cell>
        </row>
        <row r="5205">
          <cell r="H5205" t="str">
            <v>NotSelf</v>
          </cell>
        </row>
        <row r="5206">
          <cell r="H5206" t="str">
            <v>NotSelf</v>
          </cell>
        </row>
        <row r="5207">
          <cell r="H5207" t="str">
            <v>NotSelf</v>
          </cell>
        </row>
        <row r="5208">
          <cell r="H5208" t="str">
            <v>NotSelf</v>
          </cell>
        </row>
        <row r="5209">
          <cell r="H5209" t="str">
            <v>NotSelf</v>
          </cell>
        </row>
        <row r="5210">
          <cell r="H5210" t="str">
            <v>NotSelf</v>
          </cell>
        </row>
        <row r="5211">
          <cell r="H5211" t="str">
            <v>NotSelf</v>
          </cell>
        </row>
        <row r="5212">
          <cell r="H5212" t="str">
            <v>NotSelf</v>
          </cell>
        </row>
        <row r="5213">
          <cell r="H5213" t="str">
            <v>NotSelf</v>
          </cell>
        </row>
        <row r="5214">
          <cell r="H5214" t="str">
            <v>NotSelf</v>
          </cell>
        </row>
        <row r="5215">
          <cell r="H5215" t="str">
            <v>NotSelf</v>
          </cell>
        </row>
        <row r="5216">
          <cell r="H5216" t="str">
            <v>NotSelf</v>
          </cell>
        </row>
        <row r="5217">
          <cell r="H5217" t="str">
            <v>NotSelf</v>
          </cell>
        </row>
        <row r="5218">
          <cell r="H5218" t="str">
            <v>NotSelf</v>
          </cell>
        </row>
        <row r="5219">
          <cell r="H5219" t="str">
            <v>NotSelf</v>
          </cell>
        </row>
        <row r="5220">
          <cell r="H5220" t="str">
            <v>NotSelf</v>
          </cell>
        </row>
        <row r="5221">
          <cell r="H5221" t="str">
            <v>NotSelf</v>
          </cell>
        </row>
        <row r="5222">
          <cell r="H5222" t="str">
            <v>NotSelf</v>
          </cell>
        </row>
        <row r="5223">
          <cell r="H5223" t="str">
            <v>NotSelf</v>
          </cell>
        </row>
        <row r="5224">
          <cell r="H5224" t="str">
            <v>NotSelf</v>
          </cell>
        </row>
        <row r="5225">
          <cell r="H5225" t="str">
            <v>NotSelf</v>
          </cell>
        </row>
        <row r="5226">
          <cell r="H5226" t="str">
            <v>NotSelf</v>
          </cell>
        </row>
        <row r="5227">
          <cell r="H5227" t="str">
            <v>NotSelf</v>
          </cell>
        </row>
        <row r="5228">
          <cell r="H5228" t="str">
            <v>NotSelf</v>
          </cell>
        </row>
        <row r="5229">
          <cell r="H5229" t="str">
            <v>NotSelf</v>
          </cell>
        </row>
        <row r="5230">
          <cell r="H5230" t="str">
            <v>NotSelf</v>
          </cell>
        </row>
        <row r="5231">
          <cell r="H5231" t="str">
            <v>NotSelf</v>
          </cell>
        </row>
        <row r="5232">
          <cell r="H5232" t="str">
            <v>NotSelf</v>
          </cell>
        </row>
        <row r="5233">
          <cell r="H5233" t="str">
            <v>NotSelf</v>
          </cell>
        </row>
        <row r="5234">
          <cell r="H5234" t="str">
            <v>NotSelf</v>
          </cell>
        </row>
        <row r="5235">
          <cell r="H5235" t="str">
            <v>NotSelf</v>
          </cell>
        </row>
        <row r="5236">
          <cell r="H5236" t="str">
            <v>NotSelf</v>
          </cell>
        </row>
        <row r="5237">
          <cell r="H5237" t="str">
            <v>NotSelf</v>
          </cell>
        </row>
        <row r="5238">
          <cell r="H5238" t="str">
            <v>NotSelf</v>
          </cell>
        </row>
        <row r="5239">
          <cell r="H5239" t="str">
            <v>NotSelf</v>
          </cell>
        </row>
        <row r="5240">
          <cell r="H5240" t="str">
            <v>NotSelf</v>
          </cell>
        </row>
        <row r="5241">
          <cell r="H5241" t="str">
            <v>NotSelf</v>
          </cell>
        </row>
        <row r="5242">
          <cell r="H5242" t="str">
            <v>NotSelf</v>
          </cell>
        </row>
        <row r="5243">
          <cell r="H5243" t="str">
            <v>NotSelf</v>
          </cell>
        </row>
        <row r="5244">
          <cell r="H5244" t="str">
            <v>NotSelf</v>
          </cell>
        </row>
        <row r="5245">
          <cell r="H5245" t="str">
            <v>NotSelf</v>
          </cell>
        </row>
        <row r="5246">
          <cell r="H5246" t="str">
            <v>NotSelf</v>
          </cell>
        </row>
        <row r="5247">
          <cell r="H5247" t="str">
            <v>NotSelf</v>
          </cell>
        </row>
        <row r="5248">
          <cell r="H5248" t="str">
            <v>NotSelf</v>
          </cell>
        </row>
        <row r="5249">
          <cell r="H5249" t="str">
            <v>NotSelf</v>
          </cell>
        </row>
        <row r="5250">
          <cell r="H5250" t="str">
            <v>NotSelf</v>
          </cell>
        </row>
        <row r="5251">
          <cell r="H5251" t="str">
            <v>NotSelf</v>
          </cell>
        </row>
        <row r="5252">
          <cell r="H5252" t="str">
            <v>NotSelf</v>
          </cell>
        </row>
        <row r="5253">
          <cell r="H5253" t="str">
            <v>NotSelf</v>
          </cell>
        </row>
        <row r="5254">
          <cell r="H5254" t="str">
            <v>NotSelf</v>
          </cell>
        </row>
        <row r="5255">
          <cell r="H5255" t="str">
            <v>NotSelf</v>
          </cell>
        </row>
        <row r="5256">
          <cell r="H5256" t="str">
            <v>NotSelf</v>
          </cell>
        </row>
        <row r="5257">
          <cell r="H5257" t="str">
            <v>NotSelf</v>
          </cell>
        </row>
        <row r="5258">
          <cell r="H5258" t="str">
            <v>NotSelf</v>
          </cell>
        </row>
        <row r="5259">
          <cell r="H5259" t="str">
            <v>NotSelf</v>
          </cell>
        </row>
        <row r="5260">
          <cell r="H5260" t="str">
            <v>NotSelf</v>
          </cell>
        </row>
        <row r="5261">
          <cell r="H5261" t="str">
            <v>NotSelf</v>
          </cell>
        </row>
        <row r="5262">
          <cell r="H5262" t="str">
            <v>NotSelf</v>
          </cell>
        </row>
        <row r="5263">
          <cell r="H5263" t="str">
            <v>NotSelf</v>
          </cell>
        </row>
        <row r="5264">
          <cell r="H5264" t="str">
            <v>NotSelf</v>
          </cell>
        </row>
        <row r="5265">
          <cell r="H5265" t="str">
            <v>NotSelf</v>
          </cell>
        </row>
        <row r="5266">
          <cell r="H5266" t="str">
            <v>NotSelf</v>
          </cell>
        </row>
        <row r="5267">
          <cell r="H5267" t="str">
            <v>NotSelf</v>
          </cell>
        </row>
        <row r="5268">
          <cell r="H5268" t="str">
            <v>NotSelf</v>
          </cell>
        </row>
        <row r="5269">
          <cell r="H5269" t="str">
            <v>NotSelf</v>
          </cell>
        </row>
        <row r="5270">
          <cell r="H5270" t="str">
            <v>NotSelf</v>
          </cell>
        </row>
        <row r="5271">
          <cell r="H5271" t="str">
            <v>NotSelf</v>
          </cell>
        </row>
        <row r="5272">
          <cell r="H5272" t="str">
            <v>NotSelf</v>
          </cell>
        </row>
        <row r="5273">
          <cell r="H5273" t="str">
            <v>NotSelf</v>
          </cell>
        </row>
        <row r="5274">
          <cell r="H5274" t="str">
            <v>NotSelf</v>
          </cell>
        </row>
        <row r="5275">
          <cell r="H5275" t="str">
            <v>NotSelf</v>
          </cell>
        </row>
        <row r="5276">
          <cell r="H5276" t="str">
            <v>NotSelf</v>
          </cell>
        </row>
        <row r="5277">
          <cell r="H5277" t="str">
            <v>NotSelf</v>
          </cell>
        </row>
        <row r="5278">
          <cell r="H5278" t="str">
            <v>NotSelf</v>
          </cell>
        </row>
        <row r="5279">
          <cell r="H5279" t="str">
            <v>NotSelf</v>
          </cell>
        </row>
        <row r="5280">
          <cell r="H5280" t="str">
            <v>NotSelf</v>
          </cell>
        </row>
        <row r="5281">
          <cell r="H5281" t="str">
            <v>NotSelf</v>
          </cell>
        </row>
        <row r="5282">
          <cell r="H5282" t="str">
            <v>NotSelf</v>
          </cell>
        </row>
        <row r="5283">
          <cell r="H5283" t="str">
            <v>NotSelf</v>
          </cell>
        </row>
        <row r="5284">
          <cell r="H5284" t="str">
            <v>NotSelf</v>
          </cell>
        </row>
        <row r="5285">
          <cell r="H5285" t="str">
            <v>NotSelf</v>
          </cell>
        </row>
        <row r="5286">
          <cell r="H5286" t="str">
            <v>NotSelf</v>
          </cell>
        </row>
        <row r="5287">
          <cell r="H5287" t="str">
            <v>NotSelf</v>
          </cell>
        </row>
        <row r="5288">
          <cell r="H5288" t="str">
            <v>NotSelf</v>
          </cell>
        </row>
        <row r="5289">
          <cell r="H5289" t="str">
            <v>NotSelf</v>
          </cell>
        </row>
        <row r="5290">
          <cell r="H5290" t="str">
            <v>NotSelf</v>
          </cell>
        </row>
        <row r="5291">
          <cell r="H5291" t="str">
            <v>NotSelf</v>
          </cell>
        </row>
        <row r="5292">
          <cell r="H5292" t="str">
            <v>NotSelf</v>
          </cell>
        </row>
        <row r="5293">
          <cell r="H5293" t="str">
            <v>NotSelf</v>
          </cell>
        </row>
        <row r="5294">
          <cell r="H5294" t="str">
            <v>NotSelf</v>
          </cell>
        </row>
        <row r="5295">
          <cell r="H5295" t="str">
            <v>NotSelf</v>
          </cell>
        </row>
        <row r="5296">
          <cell r="H5296" t="str">
            <v>NotSelf</v>
          </cell>
        </row>
        <row r="5297">
          <cell r="H5297" t="str">
            <v>NotSelf</v>
          </cell>
        </row>
        <row r="5298">
          <cell r="H5298" t="str">
            <v>NotSelf</v>
          </cell>
        </row>
        <row r="5299">
          <cell r="H5299" t="str">
            <v>NotSelf</v>
          </cell>
        </row>
        <row r="5300">
          <cell r="H5300" t="str">
            <v>NotSelf</v>
          </cell>
        </row>
        <row r="5301">
          <cell r="H5301" t="str">
            <v>NotSelf</v>
          </cell>
        </row>
        <row r="5302">
          <cell r="H5302" t="str">
            <v>NotSelf</v>
          </cell>
        </row>
        <row r="5303">
          <cell r="H5303" t="str">
            <v>NotSelf</v>
          </cell>
        </row>
        <row r="5304">
          <cell r="H5304" t="str">
            <v>NotSelf</v>
          </cell>
        </row>
        <row r="5305">
          <cell r="H5305" t="str">
            <v>NotSelf</v>
          </cell>
        </row>
        <row r="5306">
          <cell r="H5306" t="str">
            <v>NotSelf</v>
          </cell>
        </row>
        <row r="5307">
          <cell r="H5307" t="str">
            <v>NotSelf</v>
          </cell>
        </row>
        <row r="5308">
          <cell r="H5308" t="str">
            <v>NotSelf</v>
          </cell>
        </row>
        <row r="5309">
          <cell r="H5309" t="str">
            <v>NotSelf</v>
          </cell>
        </row>
        <row r="5310">
          <cell r="H5310" t="str">
            <v>NotSelf</v>
          </cell>
        </row>
        <row r="5311">
          <cell r="H5311" t="str">
            <v>NotSelf</v>
          </cell>
        </row>
        <row r="5312">
          <cell r="H5312" t="str">
            <v>NotSelf</v>
          </cell>
        </row>
        <row r="5313">
          <cell r="H5313" t="str">
            <v>NotSelf</v>
          </cell>
        </row>
        <row r="5314">
          <cell r="H5314" t="str">
            <v>NotSelf</v>
          </cell>
        </row>
        <row r="5315">
          <cell r="H5315" t="str">
            <v>NotSelf</v>
          </cell>
        </row>
        <row r="5316">
          <cell r="H5316" t="str">
            <v>NotSelf</v>
          </cell>
        </row>
        <row r="5317">
          <cell r="H5317" t="str">
            <v>NotSelf</v>
          </cell>
        </row>
        <row r="5318">
          <cell r="H5318" t="str">
            <v>NotSelf</v>
          </cell>
        </row>
        <row r="5319">
          <cell r="H5319" t="str">
            <v>NotSelf</v>
          </cell>
        </row>
        <row r="5320">
          <cell r="H5320" t="str">
            <v>NotSelf</v>
          </cell>
        </row>
        <row r="5321">
          <cell r="H5321" t="str">
            <v>NotSelf</v>
          </cell>
        </row>
        <row r="5322">
          <cell r="H5322" t="str">
            <v>NotSelf</v>
          </cell>
        </row>
        <row r="5323">
          <cell r="H5323" t="str">
            <v>NotSelf</v>
          </cell>
        </row>
        <row r="5324">
          <cell r="H5324" t="str">
            <v>NotSelf</v>
          </cell>
        </row>
        <row r="5325">
          <cell r="H5325" t="str">
            <v>NotSelf</v>
          </cell>
        </row>
        <row r="5326">
          <cell r="H5326" t="str">
            <v>NotSelf</v>
          </cell>
        </row>
        <row r="5327">
          <cell r="H5327" t="str">
            <v>NotSelf</v>
          </cell>
        </row>
        <row r="5328">
          <cell r="H5328" t="str">
            <v>NotSelf</v>
          </cell>
        </row>
        <row r="5329">
          <cell r="H5329" t="str">
            <v>NotSelf</v>
          </cell>
        </row>
        <row r="5330">
          <cell r="H5330" t="str">
            <v>NotSelf</v>
          </cell>
        </row>
        <row r="5331">
          <cell r="H5331" t="str">
            <v>NotSelf</v>
          </cell>
        </row>
        <row r="5332">
          <cell r="H5332" t="str">
            <v>NotSelf</v>
          </cell>
        </row>
        <row r="5333">
          <cell r="H5333" t="str">
            <v>NotSelf</v>
          </cell>
        </row>
        <row r="5334">
          <cell r="H5334" t="str">
            <v>NotSelf</v>
          </cell>
        </row>
        <row r="5335">
          <cell r="H5335" t="str">
            <v>NotSelf</v>
          </cell>
        </row>
        <row r="5336">
          <cell r="H5336" t="str">
            <v>NotSelf</v>
          </cell>
        </row>
        <row r="5337">
          <cell r="H5337" t="str">
            <v>NotSelf</v>
          </cell>
        </row>
        <row r="5338">
          <cell r="H5338" t="str">
            <v>NotSelf</v>
          </cell>
        </row>
        <row r="5339">
          <cell r="H5339" t="str">
            <v>NotSelf</v>
          </cell>
        </row>
        <row r="5340">
          <cell r="H5340" t="str">
            <v>NotSelf</v>
          </cell>
        </row>
        <row r="5341">
          <cell r="H5341" t="str">
            <v>NotSelf</v>
          </cell>
        </row>
        <row r="5342">
          <cell r="H5342" t="str">
            <v>NotSelf</v>
          </cell>
        </row>
        <row r="5343">
          <cell r="H5343" t="str">
            <v>NotSelf</v>
          </cell>
        </row>
        <row r="5344">
          <cell r="H5344" t="str">
            <v>NotSelf</v>
          </cell>
        </row>
        <row r="5345">
          <cell r="H5345" t="str">
            <v>NotSelf</v>
          </cell>
        </row>
        <row r="5346">
          <cell r="H5346" t="str">
            <v>NotSelf</v>
          </cell>
        </row>
        <row r="5347">
          <cell r="H5347" t="str">
            <v>NotSelf</v>
          </cell>
        </row>
        <row r="5348">
          <cell r="H5348" t="str">
            <v>NotSelf</v>
          </cell>
        </row>
        <row r="5349">
          <cell r="H5349" t="str">
            <v>NotSelf</v>
          </cell>
        </row>
        <row r="5350">
          <cell r="H5350" t="str">
            <v>NotSelf</v>
          </cell>
        </row>
        <row r="5351">
          <cell r="H5351" t="str">
            <v>NotSelf</v>
          </cell>
        </row>
        <row r="5352">
          <cell r="H5352" t="str">
            <v>NotSelf</v>
          </cell>
        </row>
        <row r="5353">
          <cell r="H5353" t="str">
            <v>NotSelf</v>
          </cell>
        </row>
        <row r="5354">
          <cell r="H5354" t="str">
            <v>NotSelf</v>
          </cell>
        </row>
        <row r="5355">
          <cell r="H5355" t="str">
            <v>NotSelf</v>
          </cell>
        </row>
        <row r="5356">
          <cell r="H5356" t="str">
            <v>NotSelf</v>
          </cell>
        </row>
        <row r="5357">
          <cell r="H5357" t="str">
            <v>NotSelf</v>
          </cell>
        </row>
        <row r="5358">
          <cell r="H5358" t="str">
            <v>NotSelf</v>
          </cell>
        </row>
        <row r="5359">
          <cell r="H5359" t="str">
            <v>NotSelf</v>
          </cell>
        </row>
        <row r="5360">
          <cell r="H5360" t="str">
            <v>NotSelf</v>
          </cell>
        </row>
        <row r="5361">
          <cell r="H5361" t="str">
            <v>NotSelf</v>
          </cell>
        </row>
        <row r="5362">
          <cell r="H5362" t="str">
            <v>NotSelf</v>
          </cell>
        </row>
        <row r="5363">
          <cell r="H5363" t="str">
            <v>NotSelf</v>
          </cell>
        </row>
        <row r="5364">
          <cell r="H5364" t="str">
            <v>NotSelf</v>
          </cell>
        </row>
        <row r="5365">
          <cell r="H5365" t="str">
            <v>NotSelf</v>
          </cell>
        </row>
        <row r="5366">
          <cell r="H5366" t="str">
            <v>NotSelf</v>
          </cell>
        </row>
        <row r="5367">
          <cell r="H5367" t="str">
            <v>NotSelf</v>
          </cell>
        </row>
        <row r="5368">
          <cell r="H5368" t="str">
            <v>NotSelf</v>
          </cell>
        </row>
        <row r="5369">
          <cell r="H5369" t="str">
            <v>NotSelf</v>
          </cell>
        </row>
        <row r="5370">
          <cell r="H5370" t="str">
            <v>NotSelf</v>
          </cell>
        </row>
        <row r="5371">
          <cell r="H5371" t="str">
            <v>NotSelf</v>
          </cell>
        </row>
        <row r="5372">
          <cell r="H5372" t="str">
            <v>NotSelf</v>
          </cell>
        </row>
        <row r="5373">
          <cell r="H5373" t="str">
            <v>NotSelf</v>
          </cell>
        </row>
        <row r="5374">
          <cell r="H5374" t="str">
            <v>NotSelf</v>
          </cell>
        </row>
        <row r="5375">
          <cell r="H5375" t="str">
            <v>NotSelf</v>
          </cell>
        </row>
        <row r="5376">
          <cell r="H5376" t="str">
            <v>NotSelf</v>
          </cell>
        </row>
        <row r="5377">
          <cell r="H5377" t="str">
            <v>NotSelf</v>
          </cell>
        </row>
        <row r="5378">
          <cell r="H5378" t="str">
            <v>NotSelf</v>
          </cell>
        </row>
        <row r="5379">
          <cell r="H5379" t="str">
            <v>NotSelf</v>
          </cell>
        </row>
        <row r="5380">
          <cell r="H5380" t="str">
            <v>NotSelf</v>
          </cell>
        </row>
        <row r="5381">
          <cell r="H5381" t="str">
            <v>NotSelf</v>
          </cell>
        </row>
        <row r="5382">
          <cell r="H5382" t="str">
            <v>NotSelf</v>
          </cell>
        </row>
        <row r="5383">
          <cell r="H5383" t="str">
            <v>NotSelf</v>
          </cell>
        </row>
        <row r="5384">
          <cell r="H5384" t="str">
            <v>NotSelf</v>
          </cell>
        </row>
        <row r="5385">
          <cell r="H5385" t="str">
            <v>NotSelf</v>
          </cell>
        </row>
        <row r="5386">
          <cell r="H5386" t="str">
            <v>NotSelf</v>
          </cell>
        </row>
        <row r="5387">
          <cell r="H5387" t="str">
            <v>NotSelf</v>
          </cell>
        </row>
        <row r="5388">
          <cell r="H5388" t="str">
            <v>NotSelf</v>
          </cell>
        </row>
        <row r="5389">
          <cell r="H5389" t="str">
            <v>NotSelf</v>
          </cell>
        </row>
        <row r="5390">
          <cell r="H5390" t="str">
            <v>NotSelf</v>
          </cell>
        </row>
        <row r="5391">
          <cell r="H5391" t="str">
            <v>NotSelf</v>
          </cell>
        </row>
        <row r="5392">
          <cell r="H5392" t="str">
            <v>NotSelf</v>
          </cell>
        </row>
        <row r="5393">
          <cell r="H5393" t="str">
            <v>NotSelf</v>
          </cell>
        </row>
        <row r="5394">
          <cell r="H5394" t="str">
            <v>NotSelf</v>
          </cell>
        </row>
        <row r="5395">
          <cell r="H5395" t="str">
            <v>NotSelf</v>
          </cell>
        </row>
        <row r="5396">
          <cell r="H5396" t="str">
            <v>NotSelf</v>
          </cell>
        </row>
        <row r="5397">
          <cell r="H5397" t="str">
            <v>NotSelf</v>
          </cell>
        </row>
        <row r="5398">
          <cell r="H5398" t="str">
            <v>NotSelf</v>
          </cell>
        </row>
        <row r="5399">
          <cell r="H5399" t="str">
            <v>NotSelf</v>
          </cell>
        </row>
        <row r="5400">
          <cell r="H5400" t="str">
            <v>NotSelf</v>
          </cell>
        </row>
        <row r="5401">
          <cell r="H5401" t="str">
            <v>NotSelf</v>
          </cell>
        </row>
        <row r="5402">
          <cell r="H5402" t="str">
            <v>NotSelf</v>
          </cell>
        </row>
        <row r="5403">
          <cell r="H5403" t="str">
            <v>NotSelf</v>
          </cell>
        </row>
        <row r="5404">
          <cell r="H5404" t="str">
            <v>NotSelf</v>
          </cell>
        </row>
        <row r="5405">
          <cell r="H5405" t="str">
            <v>NotSelf</v>
          </cell>
        </row>
        <row r="5406">
          <cell r="H5406" t="str">
            <v>NotSelf</v>
          </cell>
        </row>
        <row r="5407">
          <cell r="H5407" t="str">
            <v>NotSelf</v>
          </cell>
        </row>
        <row r="5408">
          <cell r="H5408" t="str">
            <v>NotSelf</v>
          </cell>
        </row>
        <row r="5409">
          <cell r="H5409" t="str">
            <v>NotSelf</v>
          </cell>
        </row>
        <row r="5410">
          <cell r="H5410" t="str">
            <v>NotSelf</v>
          </cell>
        </row>
        <row r="5411">
          <cell r="H5411" t="str">
            <v>NotSelf</v>
          </cell>
        </row>
        <row r="5412">
          <cell r="H5412" t="str">
            <v>NotSelf</v>
          </cell>
        </row>
        <row r="5413">
          <cell r="H5413" t="str">
            <v>NotSelf</v>
          </cell>
        </row>
        <row r="5414">
          <cell r="H5414" t="str">
            <v>NotSelf</v>
          </cell>
        </row>
        <row r="5415">
          <cell r="H5415" t="str">
            <v>NotSelf</v>
          </cell>
        </row>
        <row r="5416">
          <cell r="H5416" t="str">
            <v>NotSelf</v>
          </cell>
        </row>
        <row r="5417">
          <cell r="H5417" t="str">
            <v>NotSelf</v>
          </cell>
        </row>
        <row r="5418">
          <cell r="H5418" t="str">
            <v>NotSelf</v>
          </cell>
        </row>
        <row r="5419">
          <cell r="H5419" t="str">
            <v>NotSelf</v>
          </cell>
        </row>
        <row r="5420">
          <cell r="H5420" t="str">
            <v>NotSelf</v>
          </cell>
        </row>
        <row r="5421">
          <cell r="H5421" t="str">
            <v>NotSelf</v>
          </cell>
        </row>
        <row r="5422">
          <cell r="H5422" t="str">
            <v>NotSelf</v>
          </cell>
        </row>
        <row r="5423">
          <cell r="H5423" t="str">
            <v>NotSelf</v>
          </cell>
        </row>
        <row r="5424">
          <cell r="H5424" t="str">
            <v>NotSelf</v>
          </cell>
        </row>
        <row r="5425">
          <cell r="H5425" t="str">
            <v>NotSelf</v>
          </cell>
        </row>
        <row r="5426">
          <cell r="H5426" t="str">
            <v>NotSelf</v>
          </cell>
        </row>
        <row r="5427">
          <cell r="H5427" t="str">
            <v>NotSelf</v>
          </cell>
        </row>
        <row r="5428">
          <cell r="H5428" t="str">
            <v>NotSelf</v>
          </cell>
        </row>
        <row r="5429">
          <cell r="H5429" t="str">
            <v>NotSelf</v>
          </cell>
        </row>
        <row r="5430">
          <cell r="H5430" t="str">
            <v>NotSelf</v>
          </cell>
        </row>
        <row r="5431">
          <cell r="H5431" t="str">
            <v>NotSelf</v>
          </cell>
        </row>
        <row r="5432">
          <cell r="H5432" t="str">
            <v>NotSelf</v>
          </cell>
        </row>
        <row r="5433">
          <cell r="H5433" t="str">
            <v>NotSelf</v>
          </cell>
        </row>
        <row r="5434">
          <cell r="H5434" t="str">
            <v>NotSelf</v>
          </cell>
        </row>
        <row r="5435">
          <cell r="H5435" t="str">
            <v>NotSelf</v>
          </cell>
        </row>
        <row r="5436">
          <cell r="H5436" t="str">
            <v>NotSelf</v>
          </cell>
        </row>
        <row r="5437">
          <cell r="H5437" t="str">
            <v>NotSelf</v>
          </cell>
        </row>
        <row r="5438">
          <cell r="H5438" t="str">
            <v>NotSelf</v>
          </cell>
        </row>
        <row r="5439">
          <cell r="H5439" t="str">
            <v>NotSelf</v>
          </cell>
        </row>
        <row r="5440">
          <cell r="H5440" t="str">
            <v>NotSelf</v>
          </cell>
        </row>
        <row r="5441">
          <cell r="H5441" t="str">
            <v>NotSelf</v>
          </cell>
        </row>
        <row r="5442">
          <cell r="H5442" t="str">
            <v>NotSelf</v>
          </cell>
        </row>
        <row r="5443">
          <cell r="H5443" t="str">
            <v>NotSelf</v>
          </cell>
        </row>
        <row r="5444">
          <cell r="H5444" t="str">
            <v>NotSelf</v>
          </cell>
        </row>
        <row r="5445">
          <cell r="H5445" t="str">
            <v>NotSelf</v>
          </cell>
        </row>
        <row r="5446">
          <cell r="H5446" t="str">
            <v>NotSelf</v>
          </cell>
        </row>
        <row r="5447">
          <cell r="H5447" t="str">
            <v>NotSelf</v>
          </cell>
        </row>
        <row r="5448">
          <cell r="H5448" t="str">
            <v>NotSelf</v>
          </cell>
        </row>
        <row r="5449">
          <cell r="H5449" t="str">
            <v>NotSelf</v>
          </cell>
        </row>
        <row r="5450">
          <cell r="H5450" t="str">
            <v>NotSelf</v>
          </cell>
        </row>
        <row r="5451">
          <cell r="H5451" t="str">
            <v>NotSelf</v>
          </cell>
        </row>
        <row r="5452">
          <cell r="H5452" t="str">
            <v>NotSelf</v>
          </cell>
        </row>
        <row r="5453">
          <cell r="H5453" t="str">
            <v>NotSelf</v>
          </cell>
        </row>
        <row r="5454">
          <cell r="H5454" t="str">
            <v>NotSelf</v>
          </cell>
        </row>
        <row r="5455">
          <cell r="H5455" t="str">
            <v>NotSelf</v>
          </cell>
        </row>
        <row r="5456">
          <cell r="H5456" t="str">
            <v>NotSelf</v>
          </cell>
        </row>
        <row r="5457">
          <cell r="H5457" t="str">
            <v>NotSelf</v>
          </cell>
        </row>
        <row r="5458">
          <cell r="H5458" t="str">
            <v>NotSelf</v>
          </cell>
        </row>
        <row r="5459">
          <cell r="H5459" t="str">
            <v>NotSelf</v>
          </cell>
        </row>
        <row r="5460">
          <cell r="H5460" t="str">
            <v>NotSelf</v>
          </cell>
        </row>
        <row r="5461">
          <cell r="H5461" t="str">
            <v>NotSelf</v>
          </cell>
        </row>
        <row r="5462">
          <cell r="H5462" t="str">
            <v>NotSelf</v>
          </cell>
        </row>
        <row r="5463">
          <cell r="H5463" t="str">
            <v>NotSelf</v>
          </cell>
        </row>
        <row r="5464">
          <cell r="H5464" t="str">
            <v>NotSelf</v>
          </cell>
        </row>
        <row r="5465">
          <cell r="H5465" t="str">
            <v>NotSelf</v>
          </cell>
        </row>
        <row r="5466">
          <cell r="H5466" t="str">
            <v>NotSelf</v>
          </cell>
        </row>
        <row r="5467">
          <cell r="H5467" t="str">
            <v>NotSelf</v>
          </cell>
        </row>
        <row r="5468">
          <cell r="H5468" t="str">
            <v>NotSelf</v>
          </cell>
        </row>
        <row r="5469">
          <cell r="H5469" t="str">
            <v>NotSelf</v>
          </cell>
        </row>
        <row r="5470">
          <cell r="H5470" t="str">
            <v>NotSelf</v>
          </cell>
        </row>
        <row r="5471">
          <cell r="H5471" t="str">
            <v>NotSelf</v>
          </cell>
        </row>
        <row r="5472">
          <cell r="H5472" t="str">
            <v>NotSelf</v>
          </cell>
        </row>
        <row r="5473">
          <cell r="H5473" t="str">
            <v>NotSelf</v>
          </cell>
        </row>
        <row r="5474">
          <cell r="H5474" t="str">
            <v>NotSelf</v>
          </cell>
        </row>
        <row r="5475">
          <cell r="H5475" t="str">
            <v>NotSelf</v>
          </cell>
        </row>
        <row r="5476">
          <cell r="H5476" t="str">
            <v>NotSelf</v>
          </cell>
        </row>
        <row r="5477">
          <cell r="H5477" t="str">
            <v>NotSelf</v>
          </cell>
        </row>
        <row r="5478">
          <cell r="H5478" t="str">
            <v>NotSelf</v>
          </cell>
        </row>
        <row r="5479">
          <cell r="H5479" t="str">
            <v>NotSelf</v>
          </cell>
        </row>
        <row r="5480">
          <cell r="H5480" t="str">
            <v>NotSelf</v>
          </cell>
        </row>
        <row r="5481">
          <cell r="H5481" t="str">
            <v>NotSelf</v>
          </cell>
        </row>
        <row r="5482">
          <cell r="H5482" t="str">
            <v>NotSelf</v>
          </cell>
        </row>
        <row r="5483">
          <cell r="H5483" t="str">
            <v>NotSelf</v>
          </cell>
        </row>
        <row r="5484">
          <cell r="H5484" t="str">
            <v>NotSelf</v>
          </cell>
        </row>
        <row r="5485">
          <cell r="H5485" t="str">
            <v>NotSelf</v>
          </cell>
        </row>
        <row r="5486">
          <cell r="H5486" t="str">
            <v>NotSelf</v>
          </cell>
        </row>
        <row r="5487">
          <cell r="H5487" t="str">
            <v>NotSelf</v>
          </cell>
        </row>
        <row r="5488">
          <cell r="H5488" t="str">
            <v>NotSelf</v>
          </cell>
        </row>
        <row r="5489">
          <cell r="H5489" t="str">
            <v>NotSelf</v>
          </cell>
        </row>
        <row r="5490">
          <cell r="H5490" t="str">
            <v>NotSelf</v>
          </cell>
        </row>
        <row r="5491">
          <cell r="H5491" t="str">
            <v>NotSelf</v>
          </cell>
        </row>
        <row r="5492">
          <cell r="H5492" t="str">
            <v>NotSelf</v>
          </cell>
        </row>
        <row r="5493">
          <cell r="H5493" t="str">
            <v>NotSelf</v>
          </cell>
        </row>
        <row r="5494">
          <cell r="H5494" t="str">
            <v>NotSelf</v>
          </cell>
        </row>
        <row r="5495">
          <cell r="H5495" t="str">
            <v>NotSelf</v>
          </cell>
        </row>
        <row r="5496">
          <cell r="H5496" t="str">
            <v>NotSelf</v>
          </cell>
        </row>
        <row r="5497">
          <cell r="H5497" t="str">
            <v>NotSelf</v>
          </cell>
        </row>
        <row r="5498">
          <cell r="H5498" t="str">
            <v>NotSelf</v>
          </cell>
        </row>
        <row r="5499">
          <cell r="H5499" t="str">
            <v>NotSelf</v>
          </cell>
        </row>
        <row r="5500">
          <cell r="H5500" t="str">
            <v>NotSelf</v>
          </cell>
        </row>
        <row r="5501">
          <cell r="H5501" t="str">
            <v>NotSelf</v>
          </cell>
        </row>
        <row r="5502">
          <cell r="H5502" t="str">
            <v>NotSelf</v>
          </cell>
        </row>
        <row r="5503">
          <cell r="H5503" t="str">
            <v>NotSelf</v>
          </cell>
        </row>
        <row r="5504">
          <cell r="H5504" t="str">
            <v>NotSelf</v>
          </cell>
        </row>
        <row r="5505">
          <cell r="H5505" t="str">
            <v>NotSelf</v>
          </cell>
        </row>
        <row r="5506">
          <cell r="H5506" t="str">
            <v>NotSelf</v>
          </cell>
        </row>
        <row r="5507">
          <cell r="H5507" t="str">
            <v>NotSelf</v>
          </cell>
        </row>
        <row r="5508">
          <cell r="H5508" t="str">
            <v>NotSelf</v>
          </cell>
        </row>
        <row r="5509">
          <cell r="H5509" t="str">
            <v>NotSelf</v>
          </cell>
        </row>
        <row r="5510">
          <cell r="H5510" t="str">
            <v>NotSelf</v>
          </cell>
        </row>
        <row r="5511">
          <cell r="H5511" t="str">
            <v>NotSelf</v>
          </cell>
        </row>
        <row r="5512">
          <cell r="H5512" t="str">
            <v>NotSelf</v>
          </cell>
        </row>
        <row r="5513">
          <cell r="H5513" t="str">
            <v>NotSelf</v>
          </cell>
        </row>
        <row r="5514">
          <cell r="H5514" t="str">
            <v>NotSelf</v>
          </cell>
        </row>
        <row r="5515">
          <cell r="H5515" t="str">
            <v>Self</v>
          </cell>
        </row>
        <row r="5516">
          <cell r="H5516" t="str">
            <v>Self</v>
          </cell>
        </row>
        <row r="5517">
          <cell r="H5517" t="str">
            <v>Self</v>
          </cell>
        </row>
        <row r="5518">
          <cell r="H5518" t="str">
            <v>Self</v>
          </cell>
        </row>
        <row r="5519">
          <cell r="H5519" t="str">
            <v>Self</v>
          </cell>
        </row>
        <row r="5520">
          <cell r="H5520" t="str">
            <v>Self</v>
          </cell>
        </row>
        <row r="5521">
          <cell r="H5521" t="str">
            <v>Self</v>
          </cell>
        </row>
        <row r="5522">
          <cell r="H5522" t="str">
            <v>Self</v>
          </cell>
        </row>
        <row r="5523">
          <cell r="H5523" t="str">
            <v>Self</v>
          </cell>
        </row>
        <row r="5524">
          <cell r="H5524" t="str">
            <v>Self</v>
          </cell>
        </row>
        <row r="5525">
          <cell r="H5525" t="str">
            <v>Self</v>
          </cell>
        </row>
        <row r="5526">
          <cell r="H5526" t="str">
            <v>Self</v>
          </cell>
        </row>
        <row r="5527">
          <cell r="H5527" t="str">
            <v>Self</v>
          </cell>
        </row>
        <row r="5528">
          <cell r="H5528" t="str">
            <v>Self</v>
          </cell>
        </row>
        <row r="5529">
          <cell r="H5529" t="str">
            <v>Self</v>
          </cell>
        </row>
        <row r="5530">
          <cell r="H5530" t="str">
            <v>Self</v>
          </cell>
        </row>
        <row r="5531">
          <cell r="H5531" t="str">
            <v>Self</v>
          </cell>
        </row>
        <row r="5532">
          <cell r="H5532" t="str">
            <v>Self</v>
          </cell>
        </row>
        <row r="5533">
          <cell r="H5533" t="str">
            <v>Self</v>
          </cell>
        </row>
        <row r="5534">
          <cell r="H5534" t="str">
            <v>Self</v>
          </cell>
        </row>
        <row r="5535">
          <cell r="H5535" t="str">
            <v>Self</v>
          </cell>
        </row>
        <row r="5536">
          <cell r="H5536" t="str">
            <v>Self</v>
          </cell>
        </row>
        <row r="5537">
          <cell r="H5537" t="str">
            <v>Self</v>
          </cell>
        </row>
        <row r="5538">
          <cell r="H5538" t="str">
            <v>Self</v>
          </cell>
        </row>
        <row r="5539">
          <cell r="H5539" t="str">
            <v>Self</v>
          </cell>
        </row>
        <row r="5540">
          <cell r="H5540" t="str">
            <v>Self</v>
          </cell>
        </row>
        <row r="5541">
          <cell r="H5541" t="str">
            <v>Self</v>
          </cell>
        </row>
        <row r="5542">
          <cell r="H5542" t="str">
            <v>Self</v>
          </cell>
        </row>
        <row r="5543">
          <cell r="H5543" t="str">
            <v>Self</v>
          </cell>
        </row>
        <row r="5544">
          <cell r="H5544" t="str">
            <v>Self</v>
          </cell>
        </row>
        <row r="5545">
          <cell r="H5545" t="str">
            <v>Self</v>
          </cell>
        </row>
        <row r="5546">
          <cell r="H5546" t="str">
            <v>Self</v>
          </cell>
        </row>
        <row r="5547">
          <cell r="H5547" t="str">
            <v>Self</v>
          </cell>
        </row>
        <row r="5548">
          <cell r="H5548" t="str">
            <v>Self</v>
          </cell>
        </row>
        <row r="5549">
          <cell r="H5549" t="str">
            <v>Self</v>
          </cell>
        </row>
        <row r="5550">
          <cell r="H5550" t="str">
            <v>Self</v>
          </cell>
        </row>
        <row r="5551">
          <cell r="H5551" t="str">
            <v>Self</v>
          </cell>
        </row>
        <row r="5552">
          <cell r="H5552" t="str">
            <v>Self</v>
          </cell>
        </row>
        <row r="5553">
          <cell r="H5553" t="str">
            <v>Self</v>
          </cell>
        </row>
        <row r="5554">
          <cell r="H5554" t="str">
            <v>Self</v>
          </cell>
        </row>
        <row r="5555">
          <cell r="H5555" t="str">
            <v>Self</v>
          </cell>
        </row>
        <row r="5556">
          <cell r="H5556" t="str">
            <v>Self</v>
          </cell>
        </row>
        <row r="5557">
          <cell r="H5557" t="str">
            <v>Self</v>
          </cell>
        </row>
        <row r="5558">
          <cell r="H5558" t="str">
            <v>Self</v>
          </cell>
        </row>
        <row r="5559">
          <cell r="H5559" t="str">
            <v>Self</v>
          </cell>
        </row>
        <row r="5560">
          <cell r="H5560" t="str">
            <v>Self</v>
          </cell>
        </row>
        <row r="5561">
          <cell r="H5561" t="str">
            <v>Self</v>
          </cell>
        </row>
        <row r="5562">
          <cell r="H5562" t="str">
            <v>Self</v>
          </cell>
        </row>
        <row r="5563">
          <cell r="H5563" t="str">
            <v>Self</v>
          </cell>
        </row>
        <row r="5564">
          <cell r="H5564" t="str">
            <v>Self</v>
          </cell>
        </row>
        <row r="5565">
          <cell r="H5565" t="str">
            <v>Self</v>
          </cell>
        </row>
        <row r="5566">
          <cell r="H5566" t="str">
            <v>Self</v>
          </cell>
        </row>
        <row r="5567">
          <cell r="H5567" t="str">
            <v>Self</v>
          </cell>
        </row>
        <row r="5568">
          <cell r="H5568" t="str">
            <v>Self</v>
          </cell>
        </row>
        <row r="5569">
          <cell r="H5569" t="str">
            <v>Self</v>
          </cell>
        </row>
        <row r="5570">
          <cell r="H5570" t="str">
            <v>Self</v>
          </cell>
        </row>
        <row r="5571">
          <cell r="H5571" t="str">
            <v>Self</v>
          </cell>
        </row>
        <row r="5572">
          <cell r="H5572" t="str">
            <v>Self</v>
          </cell>
        </row>
        <row r="5573">
          <cell r="H5573" t="str">
            <v>Self</v>
          </cell>
        </row>
        <row r="5574">
          <cell r="H5574" t="str">
            <v>Self</v>
          </cell>
        </row>
        <row r="5575">
          <cell r="H5575" t="str">
            <v>Self</v>
          </cell>
        </row>
        <row r="5576">
          <cell r="H5576" t="str">
            <v>Self</v>
          </cell>
        </row>
        <row r="5577">
          <cell r="H5577" t="str">
            <v>Self</v>
          </cell>
        </row>
        <row r="5578">
          <cell r="H5578" t="str">
            <v>Self</v>
          </cell>
        </row>
        <row r="5579">
          <cell r="H5579" t="str">
            <v>Self</v>
          </cell>
        </row>
        <row r="5580">
          <cell r="H5580" t="str">
            <v>Self</v>
          </cell>
        </row>
        <row r="5581">
          <cell r="H5581" t="str">
            <v>Self</v>
          </cell>
        </row>
        <row r="5582">
          <cell r="H5582" t="str">
            <v>Self</v>
          </cell>
        </row>
        <row r="5583">
          <cell r="H5583" t="str">
            <v>Self</v>
          </cell>
        </row>
        <row r="5584">
          <cell r="H5584" t="str">
            <v>NotSelf</v>
          </cell>
        </row>
        <row r="5585">
          <cell r="H5585" t="str">
            <v>NotSelf</v>
          </cell>
        </row>
        <row r="5586">
          <cell r="H5586" t="str">
            <v>NotSelf</v>
          </cell>
        </row>
        <row r="5587">
          <cell r="H5587" t="str">
            <v>NotSelf</v>
          </cell>
        </row>
        <row r="5588">
          <cell r="H5588" t="str">
            <v>NotSelf</v>
          </cell>
        </row>
        <row r="5589">
          <cell r="H5589" t="str">
            <v>NotSelf</v>
          </cell>
        </row>
        <row r="5590">
          <cell r="H5590" t="str">
            <v>NotSelf</v>
          </cell>
        </row>
        <row r="5591">
          <cell r="H5591" t="str">
            <v>NotSelf</v>
          </cell>
        </row>
        <row r="5592">
          <cell r="H5592" t="str">
            <v>NotSelf</v>
          </cell>
        </row>
        <row r="5593">
          <cell r="H5593" t="str">
            <v>NotSelf</v>
          </cell>
        </row>
        <row r="5594">
          <cell r="H5594" t="str">
            <v>NotSelf</v>
          </cell>
        </row>
        <row r="5595">
          <cell r="H5595" t="str">
            <v>NotSelf</v>
          </cell>
        </row>
        <row r="5596">
          <cell r="H5596" t="str">
            <v>NotSelf</v>
          </cell>
        </row>
        <row r="5597">
          <cell r="H5597" t="str">
            <v>NotSelf</v>
          </cell>
        </row>
        <row r="5598">
          <cell r="H5598" t="str">
            <v>NotSelf</v>
          </cell>
        </row>
        <row r="5599">
          <cell r="H5599" t="str">
            <v>NotSelf</v>
          </cell>
        </row>
        <row r="5600">
          <cell r="H5600" t="str">
            <v>NotSelf</v>
          </cell>
        </row>
        <row r="5601">
          <cell r="H5601" t="str">
            <v>NotSelf</v>
          </cell>
        </row>
        <row r="5602">
          <cell r="H5602" t="str">
            <v>NotSelf</v>
          </cell>
        </row>
        <row r="5603">
          <cell r="H5603" t="str">
            <v>NotSelf</v>
          </cell>
        </row>
        <row r="5604">
          <cell r="H5604" t="str">
            <v>NotSelf</v>
          </cell>
        </row>
        <row r="5605">
          <cell r="H5605" t="str">
            <v>NotSelf</v>
          </cell>
        </row>
        <row r="5606">
          <cell r="H5606" t="str">
            <v>NotSelf</v>
          </cell>
        </row>
        <row r="5607">
          <cell r="H5607" t="str">
            <v>NotSelf</v>
          </cell>
        </row>
        <row r="5608">
          <cell r="H5608" t="str">
            <v>NotSelf</v>
          </cell>
        </row>
        <row r="5609">
          <cell r="H5609" t="str">
            <v>NotSelf</v>
          </cell>
        </row>
        <row r="5610">
          <cell r="H5610" t="str">
            <v>NotSelf</v>
          </cell>
        </row>
        <row r="5611">
          <cell r="H5611" t="str">
            <v>NotSelf</v>
          </cell>
        </row>
        <row r="5612">
          <cell r="H5612" t="str">
            <v>NotSelf</v>
          </cell>
        </row>
        <row r="5613">
          <cell r="H5613" t="str">
            <v>NotSelf</v>
          </cell>
        </row>
        <row r="5614">
          <cell r="H5614" t="str">
            <v>NotSelf</v>
          </cell>
        </row>
        <row r="5615">
          <cell r="H5615" t="str">
            <v>NotSelf</v>
          </cell>
        </row>
        <row r="5616">
          <cell r="H5616" t="str">
            <v>NotSelf</v>
          </cell>
        </row>
        <row r="5617">
          <cell r="H5617" t="str">
            <v>NotSelf</v>
          </cell>
        </row>
        <row r="5618">
          <cell r="H5618" t="str">
            <v>NotSelf</v>
          </cell>
        </row>
        <row r="5619">
          <cell r="H5619" t="str">
            <v>NotSelf</v>
          </cell>
        </row>
        <row r="5620">
          <cell r="H5620" t="str">
            <v>NotSelf</v>
          </cell>
        </row>
        <row r="5621">
          <cell r="H5621" t="str">
            <v>NotSelf</v>
          </cell>
        </row>
        <row r="5622">
          <cell r="H5622" t="str">
            <v>NotSelf</v>
          </cell>
        </row>
        <row r="5623">
          <cell r="H5623" t="str">
            <v>NotSelf</v>
          </cell>
        </row>
        <row r="5624">
          <cell r="H5624" t="str">
            <v>NotSelf</v>
          </cell>
        </row>
        <row r="5625">
          <cell r="H5625" t="str">
            <v>NotSelf</v>
          </cell>
        </row>
        <row r="5626">
          <cell r="H5626" t="str">
            <v>NotSelf</v>
          </cell>
        </row>
        <row r="5627">
          <cell r="H5627" t="str">
            <v>NotSelf</v>
          </cell>
        </row>
        <row r="5628">
          <cell r="H5628" t="str">
            <v>NotSelf</v>
          </cell>
        </row>
        <row r="5629">
          <cell r="H5629" t="str">
            <v>NotSelf</v>
          </cell>
        </row>
        <row r="5630">
          <cell r="H5630" t="str">
            <v>NotSelf</v>
          </cell>
        </row>
        <row r="5631">
          <cell r="H5631" t="str">
            <v>NotSelf</v>
          </cell>
        </row>
        <row r="5632">
          <cell r="H5632" t="str">
            <v>NotSelf</v>
          </cell>
        </row>
        <row r="5633">
          <cell r="H5633" t="str">
            <v>NotSelf</v>
          </cell>
        </row>
        <row r="5634">
          <cell r="H5634" t="str">
            <v>NotSelf</v>
          </cell>
        </row>
        <row r="5635">
          <cell r="H5635" t="str">
            <v>NotSelf</v>
          </cell>
        </row>
        <row r="5636">
          <cell r="H5636" t="str">
            <v>NotSelf</v>
          </cell>
        </row>
        <row r="5637">
          <cell r="H5637" t="str">
            <v>NotSelf</v>
          </cell>
        </row>
        <row r="5638">
          <cell r="H5638" t="str">
            <v>NotSelf</v>
          </cell>
        </row>
        <row r="5639">
          <cell r="H5639" t="str">
            <v>NotSelf</v>
          </cell>
        </row>
        <row r="5640">
          <cell r="H5640" t="str">
            <v>NotSelf</v>
          </cell>
        </row>
        <row r="5641">
          <cell r="H5641" t="str">
            <v>NotSelf</v>
          </cell>
        </row>
        <row r="5642">
          <cell r="H5642" t="str">
            <v>NotSelf</v>
          </cell>
        </row>
        <row r="5643">
          <cell r="H5643" t="str">
            <v>NotSelf</v>
          </cell>
        </row>
        <row r="5644">
          <cell r="H5644" t="str">
            <v>NotSelf</v>
          </cell>
        </row>
        <row r="5645">
          <cell r="H5645" t="str">
            <v>NotSelf</v>
          </cell>
        </row>
        <row r="5646">
          <cell r="H5646" t="str">
            <v>NotSelf</v>
          </cell>
        </row>
        <row r="5647">
          <cell r="H5647" t="str">
            <v>NotSelf</v>
          </cell>
        </row>
        <row r="5648">
          <cell r="H5648" t="str">
            <v>NotSelf</v>
          </cell>
        </row>
        <row r="5649">
          <cell r="H5649" t="str">
            <v>NotSelf</v>
          </cell>
        </row>
        <row r="5650">
          <cell r="H5650" t="str">
            <v>NotSelf</v>
          </cell>
        </row>
        <row r="5651">
          <cell r="H5651" t="str">
            <v>NotSelf</v>
          </cell>
        </row>
        <row r="5652">
          <cell r="H5652" t="str">
            <v>NotSelf</v>
          </cell>
        </row>
        <row r="5653">
          <cell r="H5653" t="str">
            <v>NotSelf</v>
          </cell>
        </row>
        <row r="5654">
          <cell r="H5654" t="str">
            <v>NotSelf</v>
          </cell>
        </row>
        <row r="5655">
          <cell r="H5655" t="str">
            <v>NotSelf</v>
          </cell>
        </row>
        <row r="5656">
          <cell r="H5656" t="str">
            <v>NotSelf</v>
          </cell>
        </row>
        <row r="5657">
          <cell r="H5657" t="str">
            <v>NotSelf</v>
          </cell>
        </row>
        <row r="5658">
          <cell r="H5658" t="str">
            <v>NotSelf</v>
          </cell>
        </row>
        <row r="5659">
          <cell r="H5659" t="str">
            <v>NotSelf</v>
          </cell>
        </row>
        <row r="5660">
          <cell r="H5660" t="str">
            <v>NotSelf</v>
          </cell>
        </row>
        <row r="5661">
          <cell r="H5661" t="str">
            <v>NotSelf</v>
          </cell>
        </row>
        <row r="5662">
          <cell r="H5662" t="str">
            <v>NotSelf</v>
          </cell>
        </row>
        <row r="5663">
          <cell r="H5663" t="str">
            <v>NotSelf</v>
          </cell>
        </row>
        <row r="5664">
          <cell r="H5664" t="str">
            <v>NotSelf</v>
          </cell>
        </row>
        <row r="5665">
          <cell r="H5665" t="str">
            <v>NotSelf</v>
          </cell>
        </row>
        <row r="5666">
          <cell r="H5666" t="str">
            <v>NotSelf</v>
          </cell>
        </row>
        <row r="5667">
          <cell r="H5667" t="str">
            <v>NotSelf</v>
          </cell>
        </row>
        <row r="5668">
          <cell r="H5668" t="str">
            <v>NotSelf</v>
          </cell>
        </row>
        <row r="5669">
          <cell r="H5669" t="str">
            <v>NotSelf</v>
          </cell>
        </row>
        <row r="5670">
          <cell r="H5670" t="str">
            <v>NotSelf</v>
          </cell>
        </row>
        <row r="5671">
          <cell r="H5671" t="str">
            <v>NotSelf</v>
          </cell>
        </row>
        <row r="5672">
          <cell r="H5672" t="str">
            <v>NotSelf</v>
          </cell>
        </row>
        <row r="5673">
          <cell r="H5673" t="str">
            <v>NotSelf</v>
          </cell>
        </row>
        <row r="5674">
          <cell r="H5674" t="str">
            <v>NotSelf</v>
          </cell>
        </row>
        <row r="5675">
          <cell r="H5675" t="str">
            <v>NotSelf</v>
          </cell>
        </row>
        <row r="5676">
          <cell r="H5676" t="str">
            <v>NotSelf</v>
          </cell>
        </row>
        <row r="5677">
          <cell r="H5677" t="str">
            <v>NotSelf</v>
          </cell>
        </row>
        <row r="5678">
          <cell r="H5678" t="str">
            <v>NotSelf</v>
          </cell>
        </row>
        <row r="5679">
          <cell r="H5679" t="str">
            <v>NotSelf</v>
          </cell>
        </row>
        <row r="5680">
          <cell r="H5680" t="str">
            <v>NotSelf</v>
          </cell>
        </row>
        <row r="5681">
          <cell r="H5681" t="str">
            <v>NotSelf</v>
          </cell>
        </row>
        <row r="5682">
          <cell r="H5682" t="str">
            <v>NotSelf</v>
          </cell>
        </row>
        <row r="5683">
          <cell r="H5683" t="str">
            <v>NotSelf</v>
          </cell>
        </row>
        <row r="5684">
          <cell r="H5684" t="str">
            <v>NotSelf</v>
          </cell>
        </row>
        <row r="5685">
          <cell r="H5685" t="str">
            <v>NotSelf</v>
          </cell>
        </row>
        <row r="5686">
          <cell r="H5686" t="str">
            <v>NotSelf</v>
          </cell>
        </row>
        <row r="5687">
          <cell r="H5687" t="str">
            <v>NotSelf</v>
          </cell>
        </row>
        <row r="5688">
          <cell r="H5688" t="str">
            <v>NotSelf</v>
          </cell>
        </row>
        <row r="5689">
          <cell r="H5689" t="str">
            <v>NotSelf</v>
          </cell>
        </row>
        <row r="5690">
          <cell r="H5690" t="str">
            <v>NotSelf</v>
          </cell>
        </row>
        <row r="5691">
          <cell r="H5691" t="str">
            <v>NotSelf</v>
          </cell>
        </row>
        <row r="5692">
          <cell r="H5692" t="str">
            <v>NotSelf</v>
          </cell>
        </row>
        <row r="5693">
          <cell r="H5693" t="str">
            <v>NotSelf</v>
          </cell>
        </row>
        <row r="5694">
          <cell r="H5694" t="str">
            <v>NotSelf</v>
          </cell>
        </row>
        <row r="5695">
          <cell r="H5695" t="str">
            <v>NotSelf</v>
          </cell>
        </row>
        <row r="5696">
          <cell r="H5696" t="str">
            <v>NotSelf</v>
          </cell>
        </row>
        <row r="5697">
          <cell r="H5697" t="str">
            <v>NotSelf</v>
          </cell>
        </row>
        <row r="5698">
          <cell r="H5698" t="str">
            <v>NotSelf</v>
          </cell>
        </row>
        <row r="5699">
          <cell r="H5699" t="str">
            <v>NotSelf</v>
          </cell>
        </row>
        <row r="5700">
          <cell r="H5700" t="str">
            <v>NotSelf</v>
          </cell>
        </row>
        <row r="5701">
          <cell r="H5701" t="str">
            <v>NotSelf</v>
          </cell>
        </row>
        <row r="5702">
          <cell r="H5702" t="str">
            <v>NotSelf</v>
          </cell>
        </row>
        <row r="5703">
          <cell r="H5703" t="str">
            <v>NotSelf</v>
          </cell>
        </row>
        <row r="5704">
          <cell r="H5704" t="str">
            <v>NotSelf</v>
          </cell>
        </row>
        <row r="5705">
          <cell r="H5705" t="str">
            <v>NotSelf</v>
          </cell>
        </row>
        <row r="5706">
          <cell r="H5706" t="str">
            <v>NotSelf</v>
          </cell>
        </row>
        <row r="5707">
          <cell r="H5707" t="str">
            <v>NotSelf</v>
          </cell>
        </row>
        <row r="5708">
          <cell r="H5708" t="str">
            <v>NotSelf</v>
          </cell>
        </row>
        <row r="5709">
          <cell r="H5709" t="str">
            <v>NotSelf</v>
          </cell>
        </row>
        <row r="5710">
          <cell r="H5710" t="str">
            <v>NotSelf</v>
          </cell>
        </row>
        <row r="5711">
          <cell r="H5711" t="str">
            <v>NotSelf</v>
          </cell>
        </row>
        <row r="5712">
          <cell r="H5712" t="str">
            <v>NotSelf</v>
          </cell>
        </row>
        <row r="5713">
          <cell r="H5713" t="str">
            <v>NotSelf</v>
          </cell>
        </row>
        <row r="5714">
          <cell r="H5714" t="str">
            <v>NotSelf</v>
          </cell>
        </row>
        <row r="5715">
          <cell r="H5715" t="str">
            <v>NotSelf</v>
          </cell>
        </row>
        <row r="5716">
          <cell r="H5716" t="str">
            <v>NotSelf</v>
          </cell>
        </row>
        <row r="5717">
          <cell r="H5717" t="str">
            <v>NotSelf</v>
          </cell>
        </row>
        <row r="5718">
          <cell r="H5718" t="str">
            <v>NotSelf</v>
          </cell>
        </row>
        <row r="5719">
          <cell r="H5719" t="str">
            <v>NotSelf</v>
          </cell>
        </row>
        <row r="5720">
          <cell r="H5720" t="str">
            <v>NotSelf</v>
          </cell>
        </row>
        <row r="5721">
          <cell r="H5721" t="str">
            <v>NotSelf</v>
          </cell>
        </row>
        <row r="5722">
          <cell r="H5722" t="str">
            <v>NotSelf</v>
          </cell>
        </row>
        <row r="5723">
          <cell r="H5723" t="str">
            <v>NotSelf</v>
          </cell>
        </row>
        <row r="5724">
          <cell r="H5724" t="str">
            <v>NotSelf</v>
          </cell>
        </row>
        <row r="5725">
          <cell r="H5725" t="str">
            <v>NotSelf</v>
          </cell>
        </row>
        <row r="5726">
          <cell r="H5726" t="str">
            <v>NotSelf</v>
          </cell>
        </row>
        <row r="5727">
          <cell r="H5727" t="str">
            <v>NotSelf</v>
          </cell>
        </row>
        <row r="5728">
          <cell r="H5728" t="str">
            <v>NotSelf</v>
          </cell>
        </row>
        <row r="5729">
          <cell r="H5729" t="str">
            <v>NotSelf</v>
          </cell>
        </row>
        <row r="5730">
          <cell r="H5730" t="str">
            <v>NotSelf</v>
          </cell>
        </row>
        <row r="5731">
          <cell r="H5731" t="str">
            <v>NotSelf</v>
          </cell>
        </row>
        <row r="5732">
          <cell r="H5732" t="str">
            <v>NotSelf</v>
          </cell>
        </row>
        <row r="5733">
          <cell r="H5733" t="str">
            <v>NotSelf</v>
          </cell>
        </row>
        <row r="5734">
          <cell r="H5734" t="str">
            <v>NotSelf</v>
          </cell>
        </row>
        <row r="5735">
          <cell r="H5735" t="str">
            <v>NotSelf</v>
          </cell>
        </row>
        <row r="5736">
          <cell r="H5736" t="str">
            <v>NotSelf</v>
          </cell>
        </row>
        <row r="5737">
          <cell r="H5737" t="str">
            <v>NotSelf</v>
          </cell>
        </row>
        <row r="5738">
          <cell r="H5738" t="str">
            <v>NotSelf</v>
          </cell>
        </row>
        <row r="5739">
          <cell r="H5739" t="str">
            <v>NotSelf</v>
          </cell>
        </row>
        <row r="5740">
          <cell r="H5740" t="str">
            <v>NotSelf</v>
          </cell>
        </row>
        <row r="5741">
          <cell r="H5741" t="str">
            <v>NotSelf</v>
          </cell>
        </row>
        <row r="5742">
          <cell r="H5742" t="str">
            <v>NotSelf</v>
          </cell>
        </row>
        <row r="5743">
          <cell r="H5743" t="str">
            <v>NotSelf</v>
          </cell>
        </row>
        <row r="5744">
          <cell r="H5744" t="str">
            <v>NotSelf</v>
          </cell>
        </row>
        <row r="5745">
          <cell r="H5745" t="str">
            <v>NotSelf</v>
          </cell>
        </row>
        <row r="5746">
          <cell r="H5746" t="str">
            <v>NotSelf</v>
          </cell>
        </row>
        <row r="5747">
          <cell r="H5747" t="str">
            <v>NotSelf</v>
          </cell>
        </row>
        <row r="5748">
          <cell r="H5748" t="str">
            <v>NotSelf</v>
          </cell>
        </row>
        <row r="5749">
          <cell r="H5749" t="str">
            <v>NotSelf</v>
          </cell>
        </row>
        <row r="5750">
          <cell r="H5750" t="str">
            <v>NotSelf</v>
          </cell>
        </row>
        <row r="5751">
          <cell r="H5751" t="str">
            <v>NotSelf</v>
          </cell>
        </row>
        <row r="5752">
          <cell r="H5752" t="str">
            <v>NotSelf</v>
          </cell>
        </row>
        <row r="5753">
          <cell r="H5753" t="str">
            <v>NotSelf</v>
          </cell>
        </row>
        <row r="5754">
          <cell r="H5754" t="str">
            <v>NotSelf</v>
          </cell>
        </row>
        <row r="5755">
          <cell r="H5755" t="str">
            <v>NotSelf</v>
          </cell>
        </row>
        <row r="5756">
          <cell r="H5756" t="str">
            <v>NotSelf</v>
          </cell>
        </row>
        <row r="5757">
          <cell r="H5757" t="str">
            <v>NotSelf</v>
          </cell>
        </row>
        <row r="5758">
          <cell r="H5758" t="str">
            <v>NotSelf</v>
          </cell>
        </row>
        <row r="5759">
          <cell r="H5759" t="str">
            <v>NotSelf</v>
          </cell>
        </row>
        <row r="5760">
          <cell r="H5760" t="str">
            <v>NotSelf</v>
          </cell>
        </row>
        <row r="5761">
          <cell r="H5761" t="str">
            <v>NotSelf</v>
          </cell>
        </row>
        <row r="5762">
          <cell r="H5762" t="str">
            <v>NotSelf</v>
          </cell>
        </row>
        <row r="5763">
          <cell r="H5763" t="str">
            <v>NotSelf</v>
          </cell>
        </row>
        <row r="5764">
          <cell r="H5764" t="str">
            <v>NotSelf</v>
          </cell>
        </row>
        <row r="5765">
          <cell r="H5765" t="str">
            <v>NotSelf</v>
          </cell>
        </row>
        <row r="5766">
          <cell r="H5766" t="str">
            <v>NotSelf</v>
          </cell>
        </row>
        <row r="5767">
          <cell r="H5767" t="str">
            <v>NotSelf</v>
          </cell>
        </row>
        <row r="5768">
          <cell r="H5768" t="str">
            <v>NotSelf</v>
          </cell>
        </row>
        <row r="5769">
          <cell r="H5769" t="str">
            <v>NotSelf</v>
          </cell>
        </row>
        <row r="5770">
          <cell r="H5770" t="str">
            <v>NotSelf</v>
          </cell>
        </row>
        <row r="5771">
          <cell r="H5771" t="str">
            <v>NotSelf</v>
          </cell>
        </row>
        <row r="5772">
          <cell r="H5772" t="str">
            <v>NotSelf</v>
          </cell>
        </row>
        <row r="5773">
          <cell r="H5773" t="str">
            <v>NotSelf</v>
          </cell>
        </row>
        <row r="5774">
          <cell r="H5774" t="str">
            <v>NotSelf</v>
          </cell>
        </row>
        <row r="5775">
          <cell r="H5775" t="str">
            <v>NotSelf</v>
          </cell>
        </row>
        <row r="5776">
          <cell r="H5776" t="str">
            <v>NotSelf</v>
          </cell>
        </row>
        <row r="5777">
          <cell r="H5777" t="str">
            <v>NotSelf</v>
          </cell>
        </row>
        <row r="5778">
          <cell r="H5778" t="str">
            <v>NotSelf</v>
          </cell>
        </row>
        <row r="5779">
          <cell r="H5779" t="str">
            <v>NotSelf</v>
          </cell>
        </row>
        <row r="5780">
          <cell r="H5780" t="str">
            <v>NotSelf</v>
          </cell>
        </row>
        <row r="5781">
          <cell r="H5781" t="str">
            <v>NotSelf</v>
          </cell>
        </row>
        <row r="5782">
          <cell r="H5782" t="str">
            <v>NotSelf</v>
          </cell>
        </row>
        <row r="5783">
          <cell r="H5783" t="str">
            <v>NotSelf</v>
          </cell>
        </row>
        <row r="5784">
          <cell r="H5784" t="str">
            <v>NotSelf</v>
          </cell>
        </row>
        <row r="5785">
          <cell r="H5785" t="str">
            <v>NotSelf</v>
          </cell>
        </row>
        <row r="5786">
          <cell r="H5786" t="str">
            <v>NotSelf</v>
          </cell>
        </row>
        <row r="5787">
          <cell r="H5787" t="str">
            <v>NotSelf</v>
          </cell>
        </row>
        <row r="5788">
          <cell r="H5788" t="str">
            <v>NotSelf</v>
          </cell>
        </row>
        <row r="5789">
          <cell r="H5789" t="str">
            <v>NotSelf</v>
          </cell>
        </row>
        <row r="5790">
          <cell r="H5790" t="str">
            <v>NotSelf</v>
          </cell>
        </row>
        <row r="5791">
          <cell r="H5791" t="str">
            <v>NotSelf</v>
          </cell>
        </row>
        <row r="5792">
          <cell r="H5792" t="str">
            <v>NotSelf</v>
          </cell>
        </row>
        <row r="5793">
          <cell r="H5793" t="str">
            <v>NotSelf</v>
          </cell>
        </row>
        <row r="5794">
          <cell r="H5794" t="str">
            <v>NotSelf</v>
          </cell>
        </row>
        <row r="5795">
          <cell r="H5795" t="str">
            <v>NotSelf</v>
          </cell>
        </row>
        <row r="5796">
          <cell r="H5796" t="str">
            <v>NotSelf</v>
          </cell>
        </row>
        <row r="5797">
          <cell r="H5797" t="str">
            <v>NotSelf</v>
          </cell>
        </row>
        <row r="5798">
          <cell r="H5798" t="str">
            <v>NotSelf</v>
          </cell>
        </row>
        <row r="5799">
          <cell r="H5799" t="str">
            <v>NotSelf</v>
          </cell>
        </row>
        <row r="5800">
          <cell r="H5800" t="str">
            <v>NotSelf</v>
          </cell>
        </row>
        <row r="5801">
          <cell r="H5801" t="str">
            <v>NotSelf</v>
          </cell>
        </row>
        <row r="5802">
          <cell r="H5802" t="str">
            <v>NotSelf</v>
          </cell>
        </row>
        <row r="5803">
          <cell r="H5803" t="str">
            <v>NotSelf</v>
          </cell>
        </row>
        <row r="5804">
          <cell r="H5804" t="str">
            <v>NotSelf</v>
          </cell>
        </row>
        <row r="5805">
          <cell r="H5805" t="str">
            <v>NotSelf</v>
          </cell>
        </row>
        <row r="5806">
          <cell r="H5806" t="str">
            <v>NotSelf</v>
          </cell>
        </row>
        <row r="5807">
          <cell r="H5807" t="str">
            <v>NotSelf</v>
          </cell>
        </row>
        <row r="5808">
          <cell r="H5808" t="str">
            <v>NotSelf</v>
          </cell>
        </row>
        <row r="5809">
          <cell r="H5809" t="str">
            <v>NotSelf</v>
          </cell>
        </row>
        <row r="5810">
          <cell r="H5810" t="str">
            <v>NotSelf</v>
          </cell>
        </row>
        <row r="5811">
          <cell r="H5811" t="str">
            <v>NotSelf</v>
          </cell>
        </row>
        <row r="5812">
          <cell r="H5812" t="str">
            <v>NotSelf</v>
          </cell>
        </row>
        <row r="5813">
          <cell r="H5813" t="str">
            <v>NotSelf</v>
          </cell>
        </row>
        <row r="5814">
          <cell r="H5814" t="str">
            <v>NotSelf</v>
          </cell>
        </row>
        <row r="5815">
          <cell r="H5815" t="str">
            <v>NotSelf</v>
          </cell>
        </row>
        <row r="5816">
          <cell r="H5816" t="str">
            <v>NotSelf</v>
          </cell>
        </row>
        <row r="5817">
          <cell r="H5817" t="str">
            <v>NotSelf</v>
          </cell>
        </row>
        <row r="5818">
          <cell r="H5818" t="str">
            <v>NotSelf</v>
          </cell>
        </row>
        <row r="5819">
          <cell r="H5819" t="str">
            <v>NotSelf</v>
          </cell>
        </row>
        <row r="5820">
          <cell r="H5820" t="str">
            <v>NotSelf</v>
          </cell>
        </row>
        <row r="5821">
          <cell r="H5821" t="str">
            <v>NotSelf</v>
          </cell>
        </row>
        <row r="5822">
          <cell r="H5822" t="str">
            <v>NotSelf</v>
          </cell>
        </row>
        <row r="5823">
          <cell r="H5823" t="str">
            <v>NotSelf</v>
          </cell>
        </row>
        <row r="5824">
          <cell r="H5824" t="str">
            <v>NotSelf</v>
          </cell>
        </row>
        <row r="5825">
          <cell r="H5825" t="str">
            <v>NotSelf</v>
          </cell>
        </row>
        <row r="5826">
          <cell r="H5826" t="str">
            <v>NotSelf</v>
          </cell>
        </row>
        <row r="5827">
          <cell r="H5827" t="str">
            <v>NotSelf</v>
          </cell>
        </row>
        <row r="5828">
          <cell r="H5828" t="str">
            <v>NotSelf</v>
          </cell>
        </row>
        <row r="5829">
          <cell r="H5829" t="str">
            <v>NotSelf</v>
          </cell>
        </row>
        <row r="5830">
          <cell r="H5830" t="str">
            <v>NotSelf</v>
          </cell>
        </row>
        <row r="5831">
          <cell r="H5831" t="str">
            <v>NotSelf</v>
          </cell>
        </row>
        <row r="5832">
          <cell r="H5832" t="str">
            <v>NotSelf</v>
          </cell>
        </row>
        <row r="5833">
          <cell r="H5833" t="str">
            <v>NotSelf</v>
          </cell>
        </row>
        <row r="5834">
          <cell r="H5834" t="str">
            <v>NotSelf</v>
          </cell>
        </row>
        <row r="5835">
          <cell r="H5835" t="str">
            <v>NotSelf</v>
          </cell>
        </row>
        <row r="5836">
          <cell r="H5836" t="str">
            <v>NotSelf</v>
          </cell>
        </row>
        <row r="5837">
          <cell r="H5837" t="str">
            <v>NotSelf</v>
          </cell>
        </row>
        <row r="5838">
          <cell r="H5838" t="str">
            <v>NotSelf</v>
          </cell>
        </row>
        <row r="5839">
          <cell r="H5839" t="str">
            <v>NotSelf</v>
          </cell>
        </row>
        <row r="5840">
          <cell r="H5840" t="str">
            <v>NotSelf</v>
          </cell>
        </row>
        <row r="5841">
          <cell r="H5841" t="str">
            <v>NotSelf</v>
          </cell>
        </row>
        <row r="5842">
          <cell r="H5842" t="str">
            <v>NotSelf</v>
          </cell>
        </row>
        <row r="5843">
          <cell r="H5843" t="str">
            <v>NotSelf</v>
          </cell>
        </row>
        <row r="5844">
          <cell r="H5844" t="str">
            <v>NotSelf</v>
          </cell>
        </row>
        <row r="5845">
          <cell r="H5845" t="str">
            <v>NotSelf</v>
          </cell>
        </row>
        <row r="5846">
          <cell r="H5846" t="str">
            <v>NotSelf</v>
          </cell>
        </row>
        <row r="5847">
          <cell r="H5847" t="str">
            <v>NotSelf</v>
          </cell>
        </row>
        <row r="5848">
          <cell r="H5848" t="str">
            <v>NotSelf</v>
          </cell>
        </row>
        <row r="5849">
          <cell r="H5849" t="str">
            <v>NotSelf</v>
          </cell>
        </row>
        <row r="5850">
          <cell r="H5850" t="str">
            <v>NotSelf</v>
          </cell>
        </row>
        <row r="5851">
          <cell r="H5851" t="str">
            <v>NotSelf</v>
          </cell>
        </row>
        <row r="5852">
          <cell r="H5852" t="str">
            <v>NotSelf</v>
          </cell>
        </row>
        <row r="5853">
          <cell r="H5853" t="str">
            <v>NotSelf</v>
          </cell>
        </row>
        <row r="5854">
          <cell r="H5854" t="str">
            <v>NotSelf</v>
          </cell>
        </row>
        <row r="5855">
          <cell r="H5855" t="str">
            <v>NotSelf</v>
          </cell>
        </row>
        <row r="5856">
          <cell r="H5856" t="str">
            <v>NotSelf</v>
          </cell>
        </row>
        <row r="5857">
          <cell r="H5857" t="str">
            <v>NotSelf</v>
          </cell>
        </row>
        <row r="5858">
          <cell r="H5858" t="str">
            <v>NotSelf</v>
          </cell>
        </row>
        <row r="5859">
          <cell r="H5859" t="str">
            <v>NotSelf</v>
          </cell>
        </row>
        <row r="5860">
          <cell r="H5860" t="str">
            <v>NotSelf</v>
          </cell>
        </row>
        <row r="5861">
          <cell r="H5861" t="str">
            <v>NotSelf</v>
          </cell>
        </row>
        <row r="5862">
          <cell r="H5862" t="str">
            <v>NotSelf</v>
          </cell>
        </row>
        <row r="5863">
          <cell r="H5863" t="str">
            <v>NotSelf</v>
          </cell>
        </row>
        <row r="5864">
          <cell r="H5864" t="str">
            <v>NotSelf</v>
          </cell>
        </row>
        <row r="5865">
          <cell r="H5865" t="str">
            <v>NotSelf</v>
          </cell>
        </row>
        <row r="5866">
          <cell r="H5866" t="str">
            <v>NotSelf</v>
          </cell>
        </row>
        <row r="5867">
          <cell r="H5867" t="str">
            <v>NotSelf</v>
          </cell>
        </row>
        <row r="5868">
          <cell r="H5868" t="str">
            <v>NotSelf</v>
          </cell>
        </row>
        <row r="5869">
          <cell r="H5869" t="str">
            <v>NotSelf</v>
          </cell>
        </row>
        <row r="5870">
          <cell r="H5870" t="str">
            <v>NotSelf</v>
          </cell>
        </row>
        <row r="5871">
          <cell r="H5871" t="str">
            <v>NotSelf</v>
          </cell>
        </row>
        <row r="5872">
          <cell r="H5872" t="str">
            <v>NotSelf</v>
          </cell>
        </row>
        <row r="5873">
          <cell r="H5873" t="str">
            <v>NotSelf</v>
          </cell>
        </row>
        <row r="5874">
          <cell r="H5874" t="str">
            <v>NotSelf</v>
          </cell>
        </row>
        <row r="5875">
          <cell r="H5875" t="str">
            <v>NotSelf</v>
          </cell>
        </row>
        <row r="5876">
          <cell r="H5876" t="str">
            <v>NotSelf</v>
          </cell>
        </row>
        <row r="5877">
          <cell r="H5877" t="str">
            <v>NotSelf</v>
          </cell>
        </row>
        <row r="5878">
          <cell r="H5878" t="str">
            <v>NotSelf</v>
          </cell>
        </row>
        <row r="5879">
          <cell r="H5879" t="str">
            <v>NotSelf</v>
          </cell>
        </row>
        <row r="5880">
          <cell r="H5880" t="str">
            <v>NotSelf</v>
          </cell>
        </row>
        <row r="5881">
          <cell r="H5881" t="str">
            <v>NotSelf</v>
          </cell>
        </row>
        <row r="5882">
          <cell r="H5882" t="str">
            <v>NotSelf</v>
          </cell>
        </row>
        <row r="5883">
          <cell r="H5883" t="str">
            <v>NotSelf</v>
          </cell>
        </row>
        <row r="5884">
          <cell r="H5884" t="str">
            <v>NotSelf</v>
          </cell>
        </row>
        <row r="5885">
          <cell r="H5885" t="str">
            <v>NotSelf</v>
          </cell>
        </row>
        <row r="5886">
          <cell r="H5886" t="str">
            <v>NotSelf</v>
          </cell>
        </row>
        <row r="5887">
          <cell r="H5887" t="str">
            <v>NotSelf</v>
          </cell>
        </row>
        <row r="5888">
          <cell r="H5888" t="str">
            <v>NotSelf</v>
          </cell>
        </row>
        <row r="5889">
          <cell r="H5889" t="str">
            <v>NotSelf</v>
          </cell>
        </row>
        <row r="5890">
          <cell r="H5890" t="str">
            <v>NotSelf</v>
          </cell>
        </row>
        <row r="5891">
          <cell r="H5891" t="str">
            <v>NotSelf</v>
          </cell>
        </row>
        <row r="5892">
          <cell r="H5892" t="str">
            <v>NotSelf</v>
          </cell>
        </row>
        <row r="5893">
          <cell r="H5893" t="str">
            <v>NotSelf</v>
          </cell>
        </row>
        <row r="5894">
          <cell r="H5894" t="str">
            <v>NotSelf</v>
          </cell>
        </row>
        <row r="5895">
          <cell r="H5895" t="str">
            <v>NotSelf</v>
          </cell>
        </row>
        <row r="5896">
          <cell r="H5896" t="str">
            <v>NotSelf</v>
          </cell>
        </row>
        <row r="5897">
          <cell r="H5897" t="str">
            <v>NotSelf</v>
          </cell>
        </row>
        <row r="5898">
          <cell r="H5898" t="str">
            <v>NotSelf</v>
          </cell>
        </row>
        <row r="5899">
          <cell r="H5899" t="str">
            <v>NotSelf</v>
          </cell>
        </row>
        <row r="5900">
          <cell r="H5900" t="str">
            <v>NotSelf</v>
          </cell>
        </row>
        <row r="5901">
          <cell r="H5901" t="str">
            <v>NotSelf</v>
          </cell>
        </row>
        <row r="5902">
          <cell r="H5902" t="str">
            <v>NotSelf</v>
          </cell>
        </row>
        <row r="5903">
          <cell r="H5903" t="str">
            <v>NotSelf</v>
          </cell>
        </row>
        <row r="5904">
          <cell r="H5904" t="str">
            <v>NotSelf</v>
          </cell>
        </row>
        <row r="5905">
          <cell r="H5905" t="str">
            <v>Self</v>
          </cell>
        </row>
        <row r="5906">
          <cell r="H5906" t="str">
            <v>Self</v>
          </cell>
        </row>
        <row r="5907">
          <cell r="H5907" t="str">
            <v>Self</v>
          </cell>
        </row>
        <row r="5908">
          <cell r="H5908" t="str">
            <v>Self</v>
          </cell>
        </row>
        <row r="5909">
          <cell r="H5909" t="str">
            <v>Self</v>
          </cell>
        </row>
        <row r="5910">
          <cell r="H5910" t="str">
            <v>Self</v>
          </cell>
        </row>
        <row r="5911">
          <cell r="H5911" t="str">
            <v>Self</v>
          </cell>
        </row>
        <row r="5912">
          <cell r="H5912" t="str">
            <v>Self</v>
          </cell>
        </row>
        <row r="5913">
          <cell r="H5913" t="str">
            <v>Self</v>
          </cell>
        </row>
        <row r="5914">
          <cell r="H5914" t="str">
            <v>Self</v>
          </cell>
        </row>
        <row r="5915">
          <cell r="H5915" t="str">
            <v>Self</v>
          </cell>
        </row>
        <row r="5916">
          <cell r="H5916" t="str">
            <v>Self</v>
          </cell>
        </row>
        <row r="5917">
          <cell r="H5917" t="str">
            <v>Self</v>
          </cell>
        </row>
        <row r="5918">
          <cell r="H5918" t="str">
            <v>Self</v>
          </cell>
        </row>
        <row r="5919">
          <cell r="H5919" t="str">
            <v>Self</v>
          </cell>
        </row>
        <row r="5920">
          <cell r="H5920" t="str">
            <v>Self</v>
          </cell>
        </row>
        <row r="5921">
          <cell r="H5921" t="str">
            <v>Self</v>
          </cell>
        </row>
        <row r="5922">
          <cell r="H5922" t="str">
            <v>Self</v>
          </cell>
        </row>
        <row r="5923">
          <cell r="H5923" t="str">
            <v>Self</v>
          </cell>
        </row>
        <row r="5924">
          <cell r="H5924" t="str">
            <v>Self</v>
          </cell>
        </row>
        <row r="5925">
          <cell r="H5925" t="str">
            <v>Self</v>
          </cell>
        </row>
        <row r="5926">
          <cell r="H5926" t="str">
            <v>Self</v>
          </cell>
        </row>
        <row r="5927">
          <cell r="H5927" t="str">
            <v>Self</v>
          </cell>
        </row>
        <row r="5928">
          <cell r="H5928" t="str">
            <v>Self</v>
          </cell>
        </row>
        <row r="5929">
          <cell r="H5929" t="str">
            <v>Self</v>
          </cell>
        </row>
        <row r="5930">
          <cell r="H5930" t="str">
            <v>Self</v>
          </cell>
        </row>
        <row r="5931">
          <cell r="H5931" t="str">
            <v>Self</v>
          </cell>
        </row>
        <row r="5932">
          <cell r="H5932" t="str">
            <v>Self</v>
          </cell>
        </row>
        <row r="5933">
          <cell r="H5933" t="str">
            <v>Self</v>
          </cell>
        </row>
        <row r="5934">
          <cell r="H5934" t="str">
            <v>Self</v>
          </cell>
        </row>
        <row r="5935">
          <cell r="H5935" t="str">
            <v>Self</v>
          </cell>
        </row>
        <row r="5936">
          <cell r="H5936" t="str">
            <v>Self</v>
          </cell>
        </row>
        <row r="5937">
          <cell r="H5937" t="str">
            <v>Self</v>
          </cell>
        </row>
        <row r="5938">
          <cell r="H5938" t="str">
            <v>Self</v>
          </cell>
        </row>
        <row r="5939">
          <cell r="H5939" t="str">
            <v>Self</v>
          </cell>
        </row>
        <row r="5940">
          <cell r="H5940" t="str">
            <v>Self</v>
          </cell>
        </row>
        <row r="5941">
          <cell r="H5941" t="str">
            <v>Self</v>
          </cell>
        </row>
        <row r="5942">
          <cell r="H5942" t="str">
            <v>Self</v>
          </cell>
        </row>
        <row r="5943">
          <cell r="H5943" t="str">
            <v>Self</v>
          </cell>
        </row>
        <row r="5944">
          <cell r="H5944" t="str">
            <v>Self</v>
          </cell>
        </row>
        <row r="5945">
          <cell r="H5945" t="str">
            <v>Self</v>
          </cell>
        </row>
        <row r="5946">
          <cell r="H5946" t="str">
            <v>Self</v>
          </cell>
        </row>
        <row r="5947">
          <cell r="H5947" t="str">
            <v>Self</v>
          </cell>
        </row>
        <row r="5948">
          <cell r="H5948" t="str">
            <v>Self</v>
          </cell>
        </row>
        <row r="5949">
          <cell r="H5949" t="str">
            <v>Self</v>
          </cell>
        </row>
        <row r="5950">
          <cell r="H5950" t="str">
            <v>Self</v>
          </cell>
        </row>
        <row r="5951">
          <cell r="H5951" t="str">
            <v>Self</v>
          </cell>
        </row>
        <row r="5952">
          <cell r="H5952" t="str">
            <v>Self</v>
          </cell>
        </row>
        <row r="5953">
          <cell r="H5953" t="str">
            <v>Self</v>
          </cell>
        </row>
        <row r="5954">
          <cell r="H5954" t="str">
            <v>Self</v>
          </cell>
        </row>
        <row r="5955">
          <cell r="H5955" t="str">
            <v>Self</v>
          </cell>
        </row>
        <row r="5956">
          <cell r="H5956" t="str">
            <v>Self</v>
          </cell>
        </row>
        <row r="5957">
          <cell r="H5957" t="str">
            <v>Self</v>
          </cell>
        </row>
        <row r="5958">
          <cell r="H5958" t="str">
            <v>Self</v>
          </cell>
        </row>
        <row r="5959">
          <cell r="H5959" t="str">
            <v>Self</v>
          </cell>
        </row>
        <row r="5960">
          <cell r="H5960" t="str">
            <v>Self</v>
          </cell>
        </row>
        <row r="5961">
          <cell r="H5961" t="str">
            <v>Self</v>
          </cell>
        </row>
        <row r="5962">
          <cell r="H5962" t="str">
            <v>Self</v>
          </cell>
        </row>
        <row r="5963">
          <cell r="H5963" t="str">
            <v>Self</v>
          </cell>
        </row>
        <row r="5964">
          <cell r="H5964" t="str">
            <v>Self</v>
          </cell>
        </row>
        <row r="5965">
          <cell r="H5965" t="str">
            <v>Self</v>
          </cell>
        </row>
        <row r="5966">
          <cell r="H5966" t="str">
            <v>Self</v>
          </cell>
        </row>
        <row r="5967">
          <cell r="H5967" t="str">
            <v>Self</v>
          </cell>
        </row>
        <row r="5968">
          <cell r="H5968" t="str">
            <v>Self</v>
          </cell>
        </row>
        <row r="5969">
          <cell r="H5969" t="str">
            <v>Self</v>
          </cell>
        </row>
        <row r="5970">
          <cell r="H5970" t="str">
            <v>Self</v>
          </cell>
        </row>
        <row r="5971">
          <cell r="H5971" t="str">
            <v>Self</v>
          </cell>
        </row>
        <row r="5972">
          <cell r="H5972" t="str">
            <v>Self</v>
          </cell>
        </row>
        <row r="5973">
          <cell r="H5973" t="str">
            <v>Self</v>
          </cell>
        </row>
        <row r="5974">
          <cell r="H5974" t="str">
            <v>Self</v>
          </cell>
        </row>
        <row r="5975">
          <cell r="H5975" t="str">
            <v>Self</v>
          </cell>
        </row>
        <row r="5976">
          <cell r="H5976" t="str">
            <v>Self</v>
          </cell>
        </row>
        <row r="5977">
          <cell r="H5977" t="str">
            <v>Self</v>
          </cell>
        </row>
        <row r="5978">
          <cell r="H5978" t="str">
            <v>Self</v>
          </cell>
        </row>
        <row r="5979">
          <cell r="H5979" t="str">
            <v>Self</v>
          </cell>
        </row>
        <row r="5980">
          <cell r="H5980" t="str">
            <v>Self</v>
          </cell>
        </row>
        <row r="5981">
          <cell r="H5981" t="str">
            <v>Self</v>
          </cell>
        </row>
        <row r="5982">
          <cell r="H5982" t="str">
            <v>Self</v>
          </cell>
        </row>
        <row r="5983">
          <cell r="H5983" t="str">
            <v>Self</v>
          </cell>
        </row>
        <row r="5984">
          <cell r="H5984" t="str">
            <v>Self</v>
          </cell>
        </row>
        <row r="5985">
          <cell r="H5985" t="str">
            <v>Self</v>
          </cell>
        </row>
        <row r="5986">
          <cell r="H5986" t="str">
            <v>Self</v>
          </cell>
        </row>
        <row r="5987">
          <cell r="H5987" t="str">
            <v>Self</v>
          </cell>
        </row>
        <row r="5988">
          <cell r="H5988" t="str">
            <v>Self</v>
          </cell>
        </row>
        <row r="5989">
          <cell r="H5989" t="str">
            <v>Self</v>
          </cell>
        </row>
        <row r="5990">
          <cell r="H5990" t="str">
            <v>Self</v>
          </cell>
        </row>
        <row r="5991">
          <cell r="H5991" t="str">
            <v>Self</v>
          </cell>
        </row>
        <row r="5992">
          <cell r="H5992" t="str">
            <v>Self</v>
          </cell>
        </row>
        <row r="5993">
          <cell r="H5993" t="str">
            <v>Self</v>
          </cell>
        </row>
        <row r="5994">
          <cell r="H5994" t="str">
            <v>Self</v>
          </cell>
        </row>
        <row r="5995">
          <cell r="H5995" t="str">
            <v>Self</v>
          </cell>
        </row>
        <row r="5996">
          <cell r="H5996" t="str">
            <v>Self</v>
          </cell>
        </row>
        <row r="5997">
          <cell r="H5997" t="str">
            <v>Self</v>
          </cell>
        </row>
        <row r="5998">
          <cell r="H5998" t="str">
            <v>Self</v>
          </cell>
        </row>
        <row r="5999">
          <cell r="H5999" t="str">
            <v>Self</v>
          </cell>
        </row>
        <row r="6000">
          <cell r="H6000" t="str">
            <v>Self</v>
          </cell>
        </row>
        <row r="6001">
          <cell r="H6001" t="str">
            <v>Self</v>
          </cell>
        </row>
        <row r="6002">
          <cell r="H6002" t="str">
            <v>Self</v>
          </cell>
        </row>
        <row r="6003">
          <cell r="H6003" t="str">
            <v>Self</v>
          </cell>
        </row>
        <row r="6004">
          <cell r="H6004" t="str">
            <v>Self</v>
          </cell>
        </row>
        <row r="6005">
          <cell r="H6005" t="str">
            <v>Self</v>
          </cell>
        </row>
        <row r="6006">
          <cell r="H6006" t="str">
            <v>Self</v>
          </cell>
        </row>
        <row r="6007">
          <cell r="H6007" t="str">
            <v>Self</v>
          </cell>
        </row>
        <row r="6008">
          <cell r="H6008" t="str">
            <v>Self</v>
          </cell>
        </row>
        <row r="6009">
          <cell r="H6009" t="str">
            <v>Self</v>
          </cell>
        </row>
        <row r="6010">
          <cell r="H6010" t="str">
            <v>Self</v>
          </cell>
        </row>
        <row r="6011">
          <cell r="H6011" t="str">
            <v>Self</v>
          </cell>
        </row>
        <row r="6012">
          <cell r="H6012" t="str">
            <v>Self</v>
          </cell>
        </row>
        <row r="6013">
          <cell r="H6013" t="str">
            <v>Self</v>
          </cell>
        </row>
        <row r="6014">
          <cell r="H6014" t="str">
            <v>Self</v>
          </cell>
        </row>
        <row r="6015">
          <cell r="H6015" t="str">
            <v>Self</v>
          </cell>
        </row>
        <row r="6016">
          <cell r="H6016" t="str">
            <v>Self</v>
          </cell>
        </row>
        <row r="6017">
          <cell r="H6017" t="str">
            <v>Self</v>
          </cell>
        </row>
        <row r="6018">
          <cell r="H6018" t="str">
            <v>Self</v>
          </cell>
        </row>
        <row r="6019">
          <cell r="H6019" t="str">
            <v>Self</v>
          </cell>
        </row>
        <row r="6020">
          <cell r="H6020" t="str">
            <v>Self</v>
          </cell>
        </row>
        <row r="6021">
          <cell r="H6021" t="str">
            <v>Self</v>
          </cell>
        </row>
        <row r="6022">
          <cell r="H6022" t="str">
            <v>Self</v>
          </cell>
        </row>
        <row r="6023">
          <cell r="H6023" t="str">
            <v>Self</v>
          </cell>
        </row>
        <row r="6024">
          <cell r="H6024" t="str">
            <v>Self</v>
          </cell>
        </row>
        <row r="6025">
          <cell r="H6025" t="str">
            <v>Self</v>
          </cell>
        </row>
        <row r="6026">
          <cell r="H6026" t="str">
            <v>Self</v>
          </cell>
        </row>
        <row r="6027">
          <cell r="H6027" t="str">
            <v>Self</v>
          </cell>
        </row>
        <row r="6028">
          <cell r="H6028" t="str">
            <v>Self</v>
          </cell>
        </row>
        <row r="6029">
          <cell r="H6029" t="str">
            <v>Self</v>
          </cell>
        </row>
        <row r="6030">
          <cell r="H6030" t="str">
            <v>Self</v>
          </cell>
        </row>
        <row r="6031">
          <cell r="H6031" t="str">
            <v>Self</v>
          </cell>
        </row>
        <row r="6032">
          <cell r="H6032" t="str">
            <v>Self</v>
          </cell>
        </row>
        <row r="6033">
          <cell r="H6033" t="str">
            <v>Self</v>
          </cell>
        </row>
        <row r="6034">
          <cell r="H6034" t="str">
            <v>Self</v>
          </cell>
        </row>
        <row r="6035">
          <cell r="H6035" t="str">
            <v>Self</v>
          </cell>
        </row>
        <row r="6036">
          <cell r="H6036" t="str">
            <v>Self</v>
          </cell>
        </row>
        <row r="6037">
          <cell r="H6037" t="str">
            <v>Self</v>
          </cell>
        </row>
        <row r="6038">
          <cell r="H6038" t="str">
            <v>Self</v>
          </cell>
        </row>
        <row r="6039">
          <cell r="H6039" t="str">
            <v>Self</v>
          </cell>
        </row>
        <row r="6040">
          <cell r="H6040" t="str">
            <v>Self</v>
          </cell>
        </row>
        <row r="6041">
          <cell r="H6041" t="str">
            <v>Self</v>
          </cell>
        </row>
        <row r="6042">
          <cell r="H6042" t="str">
            <v>Self</v>
          </cell>
        </row>
        <row r="6043">
          <cell r="H6043" t="str">
            <v>Self</v>
          </cell>
        </row>
        <row r="6044">
          <cell r="H6044" t="str">
            <v>Self</v>
          </cell>
        </row>
        <row r="6045">
          <cell r="H6045" t="str">
            <v>Self</v>
          </cell>
        </row>
        <row r="6046">
          <cell r="H6046" t="str">
            <v>Self</v>
          </cell>
        </row>
        <row r="6047">
          <cell r="H6047" t="str">
            <v>Self</v>
          </cell>
        </row>
        <row r="6048">
          <cell r="H6048" t="str">
            <v>Self</v>
          </cell>
        </row>
        <row r="6049">
          <cell r="H6049" t="str">
            <v>Self</v>
          </cell>
        </row>
        <row r="6050">
          <cell r="H6050" t="str">
            <v>Self</v>
          </cell>
        </row>
        <row r="6051">
          <cell r="H6051" t="str">
            <v>Self</v>
          </cell>
        </row>
        <row r="6052">
          <cell r="H6052" t="str">
            <v>Self</v>
          </cell>
        </row>
        <row r="6053">
          <cell r="H6053" t="str">
            <v>Self</v>
          </cell>
        </row>
        <row r="6054">
          <cell r="H6054" t="str">
            <v>Self</v>
          </cell>
        </row>
        <row r="6055">
          <cell r="H6055" t="str">
            <v>Self</v>
          </cell>
        </row>
        <row r="6056">
          <cell r="H6056" t="str">
            <v>Self</v>
          </cell>
        </row>
        <row r="6057">
          <cell r="H6057" t="str">
            <v>Self</v>
          </cell>
        </row>
        <row r="6058">
          <cell r="H6058" t="str">
            <v>Self</v>
          </cell>
        </row>
        <row r="6059">
          <cell r="H6059" t="str">
            <v>Self</v>
          </cell>
        </row>
        <row r="6060">
          <cell r="H6060" t="str">
            <v>Self</v>
          </cell>
        </row>
        <row r="6061">
          <cell r="H6061" t="str">
            <v>Self</v>
          </cell>
        </row>
        <row r="6062">
          <cell r="H6062" t="str">
            <v>Self</v>
          </cell>
        </row>
        <row r="6063">
          <cell r="H6063" t="str">
            <v>Self</v>
          </cell>
        </row>
        <row r="6064">
          <cell r="H6064" t="str">
            <v>Self</v>
          </cell>
        </row>
        <row r="6065">
          <cell r="H6065" t="str">
            <v>Self</v>
          </cell>
        </row>
        <row r="6066">
          <cell r="H6066" t="str">
            <v>Self</v>
          </cell>
        </row>
        <row r="6067">
          <cell r="H6067" t="str">
            <v>Self</v>
          </cell>
        </row>
        <row r="6068">
          <cell r="H6068" t="str">
            <v>Self</v>
          </cell>
        </row>
        <row r="6069">
          <cell r="H6069" t="str">
            <v>Self</v>
          </cell>
        </row>
        <row r="6070">
          <cell r="H6070" t="str">
            <v>Self</v>
          </cell>
        </row>
        <row r="6071">
          <cell r="H6071" t="str">
            <v>Self</v>
          </cell>
        </row>
        <row r="6072">
          <cell r="H6072" t="str">
            <v>Self</v>
          </cell>
        </row>
        <row r="6073">
          <cell r="H6073" t="str">
            <v>Self</v>
          </cell>
        </row>
        <row r="6074">
          <cell r="H6074" t="str">
            <v>Self</v>
          </cell>
        </row>
        <row r="6075">
          <cell r="H6075" t="str">
            <v>Self</v>
          </cell>
        </row>
        <row r="6076">
          <cell r="H6076" t="str">
            <v>Self</v>
          </cell>
        </row>
        <row r="6077">
          <cell r="H6077" t="str">
            <v>Self</v>
          </cell>
        </row>
        <row r="6078">
          <cell r="H6078" t="str">
            <v>Self</v>
          </cell>
        </row>
        <row r="6079">
          <cell r="H6079" t="str">
            <v>Self</v>
          </cell>
        </row>
        <row r="6080">
          <cell r="H6080" t="str">
            <v>Self</v>
          </cell>
        </row>
        <row r="6081">
          <cell r="H6081" t="str">
            <v>Self</v>
          </cell>
        </row>
        <row r="6082">
          <cell r="H6082" t="str">
            <v>Self</v>
          </cell>
        </row>
        <row r="6083">
          <cell r="H6083" t="str">
            <v>Self</v>
          </cell>
        </row>
        <row r="6084">
          <cell r="H6084" t="str">
            <v>Self</v>
          </cell>
        </row>
        <row r="6085">
          <cell r="H6085" t="str">
            <v>Self</v>
          </cell>
        </row>
        <row r="6086">
          <cell r="H6086" t="str">
            <v>Self</v>
          </cell>
        </row>
        <row r="6087">
          <cell r="H6087" t="str">
            <v>Self</v>
          </cell>
        </row>
        <row r="6088">
          <cell r="H6088" t="str">
            <v>Self</v>
          </cell>
        </row>
        <row r="6089">
          <cell r="H6089" t="str">
            <v>Self</v>
          </cell>
        </row>
        <row r="6090">
          <cell r="H6090" t="str">
            <v>Self</v>
          </cell>
        </row>
        <row r="6091">
          <cell r="H6091" t="str">
            <v>Self</v>
          </cell>
        </row>
        <row r="6092">
          <cell r="H6092" t="str">
            <v>Self</v>
          </cell>
        </row>
        <row r="6093">
          <cell r="H6093" t="str">
            <v>Self</v>
          </cell>
        </row>
        <row r="6094">
          <cell r="H6094" t="str">
            <v>Self</v>
          </cell>
        </row>
        <row r="6095">
          <cell r="H6095" t="str">
            <v>Self</v>
          </cell>
        </row>
        <row r="6096">
          <cell r="H6096" t="str">
            <v>Self</v>
          </cell>
        </row>
        <row r="6097">
          <cell r="H6097" t="str">
            <v>Self</v>
          </cell>
        </row>
        <row r="6098">
          <cell r="H6098" t="str">
            <v>Self</v>
          </cell>
        </row>
        <row r="6099">
          <cell r="H6099" t="str">
            <v>Self</v>
          </cell>
        </row>
        <row r="6100">
          <cell r="H6100" t="str">
            <v>Self</v>
          </cell>
        </row>
        <row r="6101">
          <cell r="H6101" t="str">
            <v>Self</v>
          </cell>
        </row>
        <row r="6102">
          <cell r="H6102" t="str">
            <v>Self</v>
          </cell>
        </row>
        <row r="6103">
          <cell r="H6103" t="str">
            <v>Self</v>
          </cell>
        </row>
        <row r="6104">
          <cell r="H6104" t="str">
            <v>Self</v>
          </cell>
        </row>
        <row r="6105">
          <cell r="H6105" t="str">
            <v>Self</v>
          </cell>
        </row>
        <row r="6106">
          <cell r="H6106" t="str">
            <v>Self</v>
          </cell>
        </row>
        <row r="6107">
          <cell r="H6107" t="str">
            <v>Self</v>
          </cell>
        </row>
        <row r="6108">
          <cell r="H6108" t="str">
            <v>Self</v>
          </cell>
        </row>
        <row r="6109">
          <cell r="H6109" t="str">
            <v>Self</v>
          </cell>
        </row>
        <row r="6110">
          <cell r="H6110" t="str">
            <v>Self</v>
          </cell>
        </row>
        <row r="6111">
          <cell r="H6111" t="str">
            <v>Self</v>
          </cell>
        </row>
        <row r="6112">
          <cell r="H6112" t="str">
            <v>Self</v>
          </cell>
        </row>
        <row r="6113">
          <cell r="H6113" t="str">
            <v>Self</v>
          </cell>
        </row>
        <row r="6114">
          <cell r="H6114" t="str">
            <v>Self</v>
          </cell>
        </row>
        <row r="6115">
          <cell r="H6115" t="str">
            <v>Self</v>
          </cell>
        </row>
        <row r="6116">
          <cell r="H6116" t="str">
            <v>Self</v>
          </cell>
        </row>
        <row r="6117">
          <cell r="H6117" t="str">
            <v>Self</v>
          </cell>
        </row>
        <row r="6118">
          <cell r="H6118" t="str">
            <v>Self</v>
          </cell>
        </row>
        <row r="6119">
          <cell r="H6119" t="str">
            <v>Self</v>
          </cell>
        </row>
        <row r="6120">
          <cell r="H6120" t="str">
            <v>Self</v>
          </cell>
        </row>
        <row r="6121">
          <cell r="H6121" t="str">
            <v>Self</v>
          </cell>
        </row>
        <row r="6122">
          <cell r="H6122" t="str">
            <v>Self</v>
          </cell>
        </row>
        <row r="6123">
          <cell r="H6123" t="str">
            <v>Self</v>
          </cell>
        </row>
        <row r="6124">
          <cell r="H6124" t="str">
            <v>Self</v>
          </cell>
        </row>
        <row r="6125">
          <cell r="H6125" t="str">
            <v>Self</v>
          </cell>
        </row>
        <row r="6126">
          <cell r="H6126" t="str">
            <v>Self</v>
          </cell>
        </row>
        <row r="6127">
          <cell r="H6127" t="str">
            <v>Self</v>
          </cell>
        </row>
        <row r="6128">
          <cell r="H6128" t="str">
            <v>Self</v>
          </cell>
        </row>
        <row r="6129">
          <cell r="H6129" t="str">
            <v>Self</v>
          </cell>
        </row>
        <row r="6130">
          <cell r="H6130" t="str">
            <v>Self</v>
          </cell>
        </row>
        <row r="6131">
          <cell r="H6131" t="str">
            <v>Self</v>
          </cell>
        </row>
        <row r="6132">
          <cell r="H6132" t="str">
            <v>Self</v>
          </cell>
        </row>
        <row r="6133">
          <cell r="H6133" t="str">
            <v>Self</v>
          </cell>
        </row>
        <row r="6134">
          <cell r="H6134" t="str">
            <v>Self</v>
          </cell>
        </row>
        <row r="6135">
          <cell r="H6135" t="str">
            <v>Self</v>
          </cell>
        </row>
        <row r="6136">
          <cell r="H6136" t="str">
            <v>Self</v>
          </cell>
        </row>
        <row r="6137">
          <cell r="H6137" t="str">
            <v>Self</v>
          </cell>
        </row>
        <row r="6138">
          <cell r="H6138" t="str">
            <v>Self</v>
          </cell>
        </row>
        <row r="6139">
          <cell r="H6139" t="str">
            <v>Self</v>
          </cell>
        </row>
        <row r="6140">
          <cell r="H6140" t="str">
            <v>Self</v>
          </cell>
        </row>
        <row r="6141">
          <cell r="H6141" t="str">
            <v>Self</v>
          </cell>
        </row>
        <row r="6142">
          <cell r="H6142" t="str">
            <v>Self</v>
          </cell>
        </row>
        <row r="6143">
          <cell r="H6143" t="str">
            <v>Self</v>
          </cell>
        </row>
        <row r="6144">
          <cell r="H6144" t="str">
            <v>Self</v>
          </cell>
        </row>
        <row r="6145">
          <cell r="H6145" t="str">
            <v>Self</v>
          </cell>
        </row>
        <row r="6146">
          <cell r="H6146" t="str">
            <v>Self</v>
          </cell>
        </row>
        <row r="6147">
          <cell r="H6147" t="str">
            <v>Self</v>
          </cell>
        </row>
        <row r="6148">
          <cell r="H6148" t="str">
            <v>Self</v>
          </cell>
        </row>
        <row r="6149">
          <cell r="H6149" t="str">
            <v>Self</v>
          </cell>
        </row>
        <row r="6150">
          <cell r="H6150" t="str">
            <v>Self</v>
          </cell>
        </row>
        <row r="6151">
          <cell r="H6151" t="str">
            <v>Self</v>
          </cell>
        </row>
        <row r="6152">
          <cell r="H6152" t="str">
            <v>Self</v>
          </cell>
        </row>
        <row r="6153">
          <cell r="H6153" t="str">
            <v>Self</v>
          </cell>
        </row>
        <row r="6154">
          <cell r="H6154" t="str">
            <v>Self</v>
          </cell>
        </row>
        <row r="6155">
          <cell r="H6155" t="str">
            <v>Self</v>
          </cell>
        </row>
        <row r="6156">
          <cell r="H6156" t="str">
            <v>Self</v>
          </cell>
        </row>
        <row r="6157">
          <cell r="H6157" t="str">
            <v>Self</v>
          </cell>
        </row>
        <row r="6158">
          <cell r="H6158" t="str">
            <v>Self</v>
          </cell>
        </row>
        <row r="6159">
          <cell r="H6159" t="str">
            <v>Self</v>
          </cell>
        </row>
        <row r="6160">
          <cell r="H6160" t="str">
            <v>Self</v>
          </cell>
        </row>
        <row r="6161">
          <cell r="H6161" t="str">
            <v>Self</v>
          </cell>
        </row>
        <row r="6162">
          <cell r="H6162" t="str">
            <v>Self</v>
          </cell>
        </row>
        <row r="6163">
          <cell r="H6163" t="str">
            <v>Self</v>
          </cell>
        </row>
        <row r="6164">
          <cell r="H6164" t="str">
            <v>Self</v>
          </cell>
        </row>
        <row r="6165">
          <cell r="H6165" t="str">
            <v>Self</v>
          </cell>
        </row>
        <row r="6166">
          <cell r="H6166" t="str">
            <v>Self</v>
          </cell>
        </row>
        <row r="6167">
          <cell r="H6167" t="str">
            <v>Self</v>
          </cell>
        </row>
        <row r="6168">
          <cell r="H6168" t="str">
            <v>Self</v>
          </cell>
        </row>
        <row r="6169">
          <cell r="H6169" t="str">
            <v>Self</v>
          </cell>
        </row>
        <row r="6170">
          <cell r="H6170" t="str">
            <v>Self</v>
          </cell>
        </row>
        <row r="6171">
          <cell r="H6171" t="str">
            <v>Self</v>
          </cell>
        </row>
        <row r="6172">
          <cell r="H6172" t="str">
            <v>Self</v>
          </cell>
        </row>
        <row r="6173">
          <cell r="H6173" t="str">
            <v>Self</v>
          </cell>
        </row>
        <row r="6174">
          <cell r="H6174" t="str">
            <v>Self</v>
          </cell>
        </row>
        <row r="6175">
          <cell r="H6175" t="str">
            <v>Self</v>
          </cell>
        </row>
        <row r="6176">
          <cell r="H6176" t="str">
            <v>Self</v>
          </cell>
        </row>
        <row r="6177">
          <cell r="H6177" t="str">
            <v>Self</v>
          </cell>
        </row>
        <row r="6178">
          <cell r="H6178" t="str">
            <v>Self</v>
          </cell>
        </row>
        <row r="6179">
          <cell r="H6179" t="str">
            <v>Self</v>
          </cell>
        </row>
        <row r="6180">
          <cell r="H6180" t="str">
            <v>Self</v>
          </cell>
        </row>
        <row r="6181">
          <cell r="H6181" t="str">
            <v>Self</v>
          </cell>
        </row>
        <row r="6182">
          <cell r="H6182" t="str">
            <v>Self</v>
          </cell>
        </row>
        <row r="6183">
          <cell r="H6183" t="str">
            <v>Self</v>
          </cell>
        </row>
        <row r="6184">
          <cell r="H6184" t="str">
            <v>Self</v>
          </cell>
        </row>
        <row r="6185">
          <cell r="H6185" t="str">
            <v>Self</v>
          </cell>
        </row>
        <row r="6186">
          <cell r="H6186" t="str">
            <v>Self</v>
          </cell>
        </row>
        <row r="6187">
          <cell r="H6187" t="str">
            <v>Self</v>
          </cell>
        </row>
        <row r="6188">
          <cell r="H6188" t="str">
            <v>Self</v>
          </cell>
        </row>
        <row r="6189">
          <cell r="H6189" t="str">
            <v>Self</v>
          </cell>
        </row>
        <row r="6190">
          <cell r="H6190" t="str">
            <v>Self</v>
          </cell>
        </row>
        <row r="6191">
          <cell r="H6191" t="str">
            <v>Self</v>
          </cell>
        </row>
        <row r="6192">
          <cell r="H6192" t="str">
            <v>Self</v>
          </cell>
        </row>
        <row r="6193">
          <cell r="H6193" t="str">
            <v>Self</v>
          </cell>
        </row>
        <row r="6194">
          <cell r="H6194" t="str">
            <v>Self</v>
          </cell>
        </row>
        <row r="6195">
          <cell r="H6195" t="str">
            <v>Self</v>
          </cell>
        </row>
        <row r="6196">
          <cell r="H6196" t="str">
            <v>Self</v>
          </cell>
        </row>
        <row r="6197">
          <cell r="H6197" t="str">
            <v>Self</v>
          </cell>
        </row>
        <row r="6198">
          <cell r="H6198" t="str">
            <v>Self</v>
          </cell>
        </row>
        <row r="6199">
          <cell r="H6199" t="str">
            <v>Self</v>
          </cell>
        </row>
        <row r="6200">
          <cell r="H6200" t="str">
            <v>Self</v>
          </cell>
        </row>
        <row r="6201">
          <cell r="H6201" t="str">
            <v>Self</v>
          </cell>
        </row>
        <row r="6202">
          <cell r="H6202" t="str">
            <v>Self</v>
          </cell>
        </row>
        <row r="6203">
          <cell r="H6203" t="str">
            <v>Self</v>
          </cell>
        </row>
        <row r="6204">
          <cell r="H6204" t="str">
            <v>Self</v>
          </cell>
        </row>
        <row r="6205">
          <cell r="H6205" t="str">
            <v>NotSelf</v>
          </cell>
        </row>
        <row r="6206">
          <cell r="H6206" t="str">
            <v>NotSelf</v>
          </cell>
        </row>
        <row r="6207">
          <cell r="H6207" t="str">
            <v>NotSelf</v>
          </cell>
        </row>
        <row r="6208">
          <cell r="H6208" t="str">
            <v>NotSelf</v>
          </cell>
        </row>
        <row r="6209">
          <cell r="H6209" t="str">
            <v>NotSelf</v>
          </cell>
        </row>
        <row r="6210">
          <cell r="H6210" t="str">
            <v>NotSelf</v>
          </cell>
        </row>
        <row r="6211">
          <cell r="H6211" t="str">
            <v>NotSelf</v>
          </cell>
        </row>
        <row r="6212">
          <cell r="H6212" t="str">
            <v>NotSelf</v>
          </cell>
        </row>
        <row r="6213">
          <cell r="H6213" t="str">
            <v>NotSelf</v>
          </cell>
        </row>
        <row r="6214">
          <cell r="H6214" t="str">
            <v>NotSelf</v>
          </cell>
        </row>
        <row r="6215">
          <cell r="H6215" t="str">
            <v>NotSelf</v>
          </cell>
        </row>
        <row r="6216">
          <cell r="H6216" t="str">
            <v>NotSelf</v>
          </cell>
        </row>
        <row r="6217">
          <cell r="H6217" t="str">
            <v>NotSelf</v>
          </cell>
        </row>
        <row r="6218">
          <cell r="H6218" t="str">
            <v>NotSelf</v>
          </cell>
        </row>
        <row r="6219">
          <cell r="H6219" t="str">
            <v>NotSelf</v>
          </cell>
        </row>
        <row r="6220">
          <cell r="H6220" t="str">
            <v>NotSelf</v>
          </cell>
        </row>
        <row r="6221">
          <cell r="H6221" t="str">
            <v>NotSelf</v>
          </cell>
        </row>
        <row r="6222">
          <cell r="H6222" t="str">
            <v>NotSelf</v>
          </cell>
        </row>
        <row r="6223">
          <cell r="H6223" t="str">
            <v>NotSelf</v>
          </cell>
        </row>
        <row r="6224">
          <cell r="H6224" t="str">
            <v>NotSelf</v>
          </cell>
        </row>
        <row r="6225">
          <cell r="H6225" t="str">
            <v>NotSelf</v>
          </cell>
        </row>
        <row r="6226">
          <cell r="H6226" t="str">
            <v>NotSelf</v>
          </cell>
        </row>
        <row r="6227">
          <cell r="H6227" t="str">
            <v>NotSelf</v>
          </cell>
        </row>
        <row r="6228">
          <cell r="H6228" t="str">
            <v>NotSelf</v>
          </cell>
        </row>
        <row r="6229">
          <cell r="H6229" t="str">
            <v>NotSelf</v>
          </cell>
        </row>
        <row r="6230">
          <cell r="H6230" t="str">
            <v>NotSelf</v>
          </cell>
        </row>
        <row r="6231">
          <cell r="H6231" t="str">
            <v>NotSelf</v>
          </cell>
        </row>
        <row r="6232">
          <cell r="H6232" t="str">
            <v>NotSelf</v>
          </cell>
        </row>
        <row r="6233">
          <cell r="H6233" t="str">
            <v>NotSelf</v>
          </cell>
        </row>
        <row r="6234">
          <cell r="H6234" t="str">
            <v>NotSelf</v>
          </cell>
        </row>
        <row r="6235">
          <cell r="H6235" t="str">
            <v>NotSelf</v>
          </cell>
        </row>
        <row r="6236">
          <cell r="H6236" t="str">
            <v>NotSelf</v>
          </cell>
        </row>
        <row r="6237">
          <cell r="H6237" t="str">
            <v>NotSelf</v>
          </cell>
        </row>
        <row r="6238">
          <cell r="H6238" t="str">
            <v>NotSelf</v>
          </cell>
        </row>
        <row r="6239">
          <cell r="H6239" t="str">
            <v>NotSelf</v>
          </cell>
        </row>
        <row r="6240">
          <cell r="H6240" t="str">
            <v>NotSelf</v>
          </cell>
        </row>
        <row r="6241">
          <cell r="H6241" t="str">
            <v>NotSelf</v>
          </cell>
        </row>
        <row r="6242">
          <cell r="H6242" t="str">
            <v>NotSelf</v>
          </cell>
        </row>
        <row r="6243">
          <cell r="H6243" t="str">
            <v>NotSelf</v>
          </cell>
        </row>
        <row r="6244">
          <cell r="H6244" t="str">
            <v>NotSelf</v>
          </cell>
        </row>
        <row r="6245">
          <cell r="H6245" t="str">
            <v>NotSelf</v>
          </cell>
        </row>
        <row r="6246">
          <cell r="H6246" t="str">
            <v>NotSelf</v>
          </cell>
        </row>
        <row r="6247">
          <cell r="H6247" t="str">
            <v>NotSelf</v>
          </cell>
        </row>
        <row r="6248">
          <cell r="H6248" t="str">
            <v>NotSelf</v>
          </cell>
        </row>
        <row r="6249">
          <cell r="H6249" t="str">
            <v>NotSelf</v>
          </cell>
        </row>
        <row r="6250">
          <cell r="H6250" t="str">
            <v>NotSelf</v>
          </cell>
        </row>
        <row r="6251">
          <cell r="H6251" t="str">
            <v>NotSelf</v>
          </cell>
        </row>
        <row r="6252">
          <cell r="H6252" t="str">
            <v>NotSelf</v>
          </cell>
        </row>
        <row r="6253">
          <cell r="H6253" t="str">
            <v>NotSelf</v>
          </cell>
        </row>
        <row r="6254">
          <cell r="H6254" t="str">
            <v>NotSelf</v>
          </cell>
        </row>
        <row r="6255">
          <cell r="H6255" t="str">
            <v>NotSelf</v>
          </cell>
        </row>
        <row r="6256">
          <cell r="H6256" t="str">
            <v>NotSelf</v>
          </cell>
        </row>
        <row r="6257">
          <cell r="H6257" t="str">
            <v>NotSelf</v>
          </cell>
        </row>
        <row r="6258">
          <cell r="H6258" t="str">
            <v>NotSelf</v>
          </cell>
        </row>
        <row r="6259">
          <cell r="H6259" t="str">
            <v>NotSelf</v>
          </cell>
        </row>
        <row r="6260">
          <cell r="H6260" t="str">
            <v>NotSelf</v>
          </cell>
        </row>
        <row r="6261">
          <cell r="H6261" t="str">
            <v>NotSelf</v>
          </cell>
        </row>
        <row r="6262">
          <cell r="H6262" t="str">
            <v>NotSelf</v>
          </cell>
        </row>
        <row r="6263">
          <cell r="H6263" t="str">
            <v>NotSelf</v>
          </cell>
        </row>
        <row r="6264">
          <cell r="H6264" t="str">
            <v>NotSelf</v>
          </cell>
        </row>
        <row r="6265">
          <cell r="H6265" t="str">
            <v>NotSelf</v>
          </cell>
        </row>
        <row r="6266">
          <cell r="H6266" t="str">
            <v>NotSelf</v>
          </cell>
        </row>
        <row r="6267">
          <cell r="H6267" t="str">
            <v>NotSelf</v>
          </cell>
        </row>
        <row r="6268">
          <cell r="H6268" t="str">
            <v>NotSelf</v>
          </cell>
        </row>
        <row r="6269">
          <cell r="H6269" t="str">
            <v>NotSelf</v>
          </cell>
        </row>
        <row r="6270">
          <cell r="H6270" t="str">
            <v>NotSelf</v>
          </cell>
        </row>
        <row r="6271">
          <cell r="H6271" t="str">
            <v>NotSelf</v>
          </cell>
        </row>
        <row r="6272">
          <cell r="H6272" t="str">
            <v>NotSelf</v>
          </cell>
        </row>
        <row r="6273">
          <cell r="H6273" t="str">
            <v>NotSelf</v>
          </cell>
        </row>
        <row r="6274">
          <cell r="H6274" t="str">
            <v>NotSelf</v>
          </cell>
        </row>
        <row r="6275">
          <cell r="H6275" t="str">
            <v>NotSelf</v>
          </cell>
        </row>
        <row r="6276">
          <cell r="H6276" t="str">
            <v>NotSelf</v>
          </cell>
        </row>
        <row r="6277">
          <cell r="H6277" t="str">
            <v>NotSelf</v>
          </cell>
        </row>
        <row r="6278">
          <cell r="H6278" t="str">
            <v>NotSelf</v>
          </cell>
        </row>
        <row r="6279">
          <cell r="H6279" t="str">
            <v>NotSelf</v>
          </cell>
        </row>
        <row r="6280">
          <cell r="H6280" t="str">
            <v>NotSelf</v>
          </cell>
        </row>
        <row r="6281">
          <cell r="H6281" t="str">
            <v>NotSelf</v>
          </cell>
        </row>
        <row r="6282">
          <cell r="H6282" t="str">
            <v>NotSelf</v>
          </cell>
        </row>
        <row r="6283">
          <cell r="H6283" t="str">
            <v>NotSelf</v>
          </cell>
        </row>
        <row r="6284">
          <cell r="H6284" t="str">
            <v>NotSelf</v>
          </cell>
        </row>
        <row r="6285">
          <cell r="H6285" t="str">
            <v>NotSelf</v>
          </cell>
        </row>
        <row r="6286">
          <cell r="H6286" t="str">
            <v>NotSelf</v>
          </cell>
        </row>
        <row r="6287">
          <cell r="H6287" t="str">
            <v>NotSelf</v>
          </cell>
        </row>
        <row r="6288">
          <cell r="H6288" t="str">
            <v>NotSelf</v>
          </cell>
        </row>
        <row r="6289">
          <cell r="H6289" t="str">
            <v>NotSelf</v>
          </cell>
        </row>
        <row r="6290">
          <cell r="H6290" t="str">
            <v>NotSelf</v>
          </cell>
        </row>
        <row r="6291">
          <cell r="H6291" t="str">
            <v>NotSelf</v>
          </cell>
        </row>
        <row r="6292">
          <cell r="H6292" t="str">
            <v>NotSelf</v>
          </cell>
        </row>
        <row r="6293">
          <cell r="H6293" t="str">
            <v>NotSelf</v>
          </cell>
        </row>
        <row r="6294">
          <cell r="H6294" t="str">
            <v>NotSelf</v>
          </cell>
        </row>
        <row r="6295">
          <cell r="H6295" t="str">
            <v>NotSelf</v>
          </cell>
        </row>
        <row r="6296">
          <cell r="H6296" t="str">
            <v>NotSelf</v>
          </cell>
        </row>
        <row r="6297">
          <cell r="H6297" t="str">
            <v>NotSelf</v>
          </cell>
        </row>
        <row r="6298">
          <cell r="H6298" t="str">
            <v>NotSelf</v>
          </cell>
        </row>
        <row r="6299">
          <cell r="H6299" t="str">
            <v>NotSelf</v>
          </cell>
        </row>
        <row r="6300">
          <cell r="H6300" t="str">
            <v>NotSelf</v>
          </cell>
        </row>
        <row r="6301">
          <cell r="H6301" t="str">
            <v>NotSelf</v>
          </cell>
        </row>
        <row r="6302">
          <cell r="H6302" t="str">
            <v>NotSelf</v>
          </cell>
        </row>
        <row r="6303">
          <cell r="H6303" t="str">
            <v>NotSelf</v>
          </cell>
        </row>
        <row r="6304">
          <cell r="H6304" t="str">
            <v>NotSelf</v>
          </cell>
        </row>
        <row r="6305">
          <cell r="H6305" t="str">
            <v>NotSelf</v>
          </cell>
        </row>
        <row r="6306">
          <cell r="H6306" t="str">
            <v>NotSelf</v>
          </cell>
        </row>
        <row r="6307">
          <cell r="H6307" t="str">
            <v>NotSelf</v>
          </cell>
        </row>
        <row r="6308">
          <cell r="H6308" t="str">
            <v>NotSelf</v>
          </cell>
        </row>
        <row r="6309">
          <cell r="H6309" t="str">
            <v>NotSelf</v>
          </cell>
        </row>
        <row r="6310">
          <cell r="H6310" t="str">
            <v>NotSelf</v>
          </cell>
        </row>
        <row r="6311">
          <cell r="H6311" t="str">
            <v>NotSelf</v>
          </cell>
        </row>
        <row r="6312">
          <cell r="H6312" t="str">
            <v>NotSelf</v>
          </cell>
        </row>
        <row r="6313">
          <cell r="H6313" t="str">
            <v>NotSelf</v>
          </cell>
        </row>
        <row r="6314">
          <cell r="H6314" t="str">
            <v>NotSelf</v>
          </cell>
        </row>
        <row r="6315">
          <cell r="H6315" t="str">
            <v>NotSelf</v>
          </cell>
        </row>
        <row r="6316">
          <cell r="H6316" t="str">
            <v>NotSelf</v>
          </cell>
        </row>
        <row r="6317">
          <cell r="H6317" t="str">
            <v>NotSelf</v>
          </cell>
        </row>
        <row r="6318">
          <cell r="H6318" t="str">
            <v>NotSelf</v>
          </cell>
        </row>
        <row r="6319">
          <cell r="H6319" t="str">
            <v>NotSelf</v>
          </cell>
        </row>
        <row r="6320">
          <cell r="H6320" t="str">
            <v>NotSelf</v>
          </cell>
        </row>
        <row r="6321">
          <cell r="H6321" t="str">
            <v>NotSelf</v>
          </cell>
        </row>
        <row r="6322">
          <cell r="H6322" t="str">
            <v>NotSelf</v>
          </cell>
        </row>
        <row r="6323">
          <cell r="H6323" t="str">
            <v>NotSelf</v>
          </cell>
        </row>
        <row r="6324">
          <cell r="H6324" t="str">
            <v>NotSelf</v>
          </cell>
        </row>
        <row r="6325">
          <cell r="H6325" t="str">
            <v>NotSelf</v>
          </cell>
        </row>
        <row r="6326">
          <cell r="H6326" t="str">
            <v>NotSelf</v>
          </cell>
        </row>
        <row r="6327">
          <cell r="H6327" t="str">
            <v>NotSelf</v>
          </cell>
        </row>
        <row r="6328">
          <cell r="H6328" t="str">
            <v>NotSelf</v>
          </cell>
        </row>
        <row r="6329">
          <cell r="H6329" t="str">
            <v>NotSelf</v>
          </cell>
        </row>
        <row r="6330">
          <cell r="H6330" t="str">
            <v>NotSelf</v>
          </cell>
        </row>
        <row r="6331">
          <cell r="H6331" t="str">
            <v>NotSelf</v>
          </cell>
        </row>
        <row r="6332">
          <cell r="H6332" t="str">
            <v>NotSelf</v>
          </cell>
        </row>
        <row r="6333">
          <cell r="H6333" t="str">
            <v>NotSelf</v>
          </cell>
        </row>
        <row r="6334">
          <cell r="H6334" t="str">
            <v>NotSelf</v>
          </cell>
        </row>
        <row r="6335">
          <cell r="H6335" t="str">
            <v>NotSelf</v>
          </cell>
        </row>
        <row r="6336">
          <cell r="H6336" t="str">
            <v>NotSelf</v>
          </cell>
        </row>
        <row r="6337">
          <cell r="H6337" t="str">
            <v>NotSelf</v>
          </cell>
        </row>
        <row r="6338">
          <cell r="H6338" t="str">
            <v>NotSelf</v>
          </cell>
        </row>
        <row r="6339">
          <cell r="H6339" t="str">
            <v>NotSelf</v>
          </cell>
        </row>
        <row r="6340">
          <cell r="H6340" t="str">
            <v>NotSelf</v>
          </cell>
        </row>
        <row r="6341">
          <cell r="H6341" t="str">
            <v>NotSelf</v>
          </cell>
        </row>
        <row r="6342">
          <cell r="H6342" t="str">
            <v>NotSelf</v>
          </cell>
        </row>
        <row r="6343">
          <cell r="H6343" t="str">
            <v>NotSelf</v>
          </cell>
        </row>
        <row r="6344">
          <cell r="H6344" t="str">
            <v>NotSelf</v>
          </cell>
        </row>
        <row r="6345">
          <cell r="H6345" t="str">
            <v>NotSelf</v>
          </cell>
        </row>
        <row r="6346">
          <cell r="H6346" t="str">
            <v>NotSelf</v>
          </cell>
        </row>
        <row r="6347">
          <cell r="H6347" t="str">
            <v>NotSelf</v>
          </cell>
        </row>
        <row r="6348">
          <cell r="H6348" t="str">
            <v>NotSelf</v>
          </cell>
        </row>
        <row r="6349">
          <cell r="H6349" t="str">
            <v>NotSelf</v>
          </cell>
        </row>
        <row r="6350">
          <cell r="H6350" t="str">
            <v>NotSelf</v>
          </cell>
        </row>
        <row r="6351">
          <cell r="H6351" t="str">
            <v>NotSelf</v>
          </cell>
        </row>
        <row r="6352">
          <cell r="H6352" t="str">
            <v>NotSelf</v>
          </cell>
        </row>
        <row r="6353">
          <cell r="H6353" t="str">
            <v>NotSelf</v>
          </cell>
        </row>
        <row r="6354">
          <cell r="H6354" t="str">
            <v>NotSelf</v>
          </cell>
        </row>
        <row r="6355">
          <cell r="H6355" t="str">
            <v>NotSelf</v>
          </cell>
        </row>
        <row r="6356">
          <cell r="H6356" t="str">
            <v>NotSelf</v>
          </cell>
        </row>
        <row r="6357">
          <cell r="H6357" t="str">
            <v>NotSelf</v>
          </cell>
        </row>
        <row r="6358">
          <cell r="H6358" t="str">
            <v>NotSelf</v>
          </cell>
        </row>
        <row r="6359">
          <cell r="H6359" t="str">
            <v>NotSelf</v>
          </cell>
        </row>
        <row r="6360">
          <cell r="H6360" t="str">
            <v>NotSelf</v>
          </cell>
        </row>
        <row r="6361">
          <cell r="H6361" t="str">
            <v>NotSelf</v>
          </cell>
        </row>
        <row r="6362">
          <cell r="H6362" t="str">
            <v>NotSelf</v>
          </cell>
        </row>
        <row r="6363">
          <cell r="H6363" t="str">
            <v>NotSelf</v>
          </cell>
        </row>
        <row r="6364">
          <cell r="H6364" t="str">
            <v>NotSelf</v>
          </cell>
        </row>
        <row r="6365">
          <cell r="H6365" t="str">
            <v>NotSelf</v>
          </cell>
        </row>
        <row r="6366">
          <cell r="H6366" t="str">
            <v>NotSelf</v>
          </cell>
        </row>
        <row r="6367">
          <cell r="H6367" t="str">
            <v>NotSelf</v>
          </cell>
        </row>
        <row r="6368">
          <cell r="H6368" t="str">
            <v>NotSelf</v>
          </cell>
        </row>
        <row r="6369">
          <cell r="H6369" t="str">
            <v>NotSelf</v>
          </cell>
        </row>
        <row r="6370">
          <cell r="H6370" t="str">
            <v>NotSelf</v>
          </cell>
        </row>
        <row r="6371">
          <cell r="H6371" t="str">
            <v>NotSelf</v>
          </cell>
        </row>
        <row r="6372">
          <cell r="H6372" t="str">
            <v>NotSelf</v>
          </cell>
        </row>
        <row r="6373">
          <cell r="H6373" t="str">
            <v>NotSelf</v>
          </cell>
        </row>
        <row r="6374">
          <cell r="H6374" t="str">
            <v>NotSelf</v>
          </cell>
        </row>
        <row r="6375">
          <cell r="H6375" t="str">
            <v>NotSelf</v>
          </cell>
        </row>
        <row r="6376">
          <cell r="H6376" t="str">
            <v>NotSelf</v>
          </cell>
        </row>
        <row r="6377">
          <cell r="H6377" t="str">
            <v>NotSelf</v>
          </cell>
        </row>
        <row r="6378">
          <cell r="H6378" t="str">
            <v>NotSelf</v>
          </cell>
        </row>
        <row r="6379">
          <cell r="H6379" t="str">
            <v>NotSelf</v>
          </cell>
        </row>
        <row r="6380">
          <cell r="H6380" t="str">
            <v>NotSelf</v>
          </cell>
        </row>
        <row r="6381">
          <cell r="H6381" t="str">
            <v>NotSelf</v>
          </cell>
        </row>
        <row r="6382">
          <cell r="H6382" t="str">
            <v>NotSelf</v>
          </cell>
        </row>
        <row r="6383">
          <cell r="H6383" t="str">
            <v>NotSelf</v>
          </cell>
        </row>
        <row r="6384">
          <cell r="H6384" t="str">
            <v>NotSelf</v>
          </cell>
        </row>
        <row r="6385">
          <cell r="H6385" t="str">
            <v>NotSelf</v>
          </cell>
        </row>
        <row r="6386">
          <cell r="H6386" t="str">
            <v>NotSelf</v>
          </cell>
        </row>
        <row r="6387">
          <cell r="H6387" t="str">
            <v>NotSelf</v>
          </cell>
        </row>
        <row r="6388">
          <cell r="H6388" t="str">
            <v>NotSelf</v>
          </cell>
        </row>
        <row r="6389">
          <cell r="H6389" t="str">
            <v>NotSelf</v>
          </cell>
        </row>
        <row r="6390">
          <cell r="H6390" t="str">
            <v>NotSelf</v>
          </cell>
        </row>
        <row r="6391">
          <cell r="H6391" t="str">
            <v>NotSelf</v>
          </cell>
        </row>
        <row r="6392">
          <cell r="H6392" t="str">
            <v>NotSelf</v>
          </cell>
        </row>
        <row r="6393">
          <cell r="H6393" t="str">
            <v>NotSelf</v>
          </cell>
        </row>
        <row r="6394">
          <cell r="H6394" t="str">
            <v>NotSelf</v>
          </cell>
        </row>
        <row r="6395">
          <cell r="H6395" t="str">
            <v>NotSelf</v>
          </cell>
        </row>
        <row r="6396">
          <cell r="H6396" t="str">
            <v>NotSelf</v>
          </cell>
        </row>
        <row r="6397">
          <cell r="H6397" t="str">
            <v>NotSelf</v>
          </cell>
        </row>
        <row r="6398">
          <cell r="H6398" t="str">
            <v>NotSelf</v>
          </cell>
        </row>
        <row r="6399">
          <cell r="H6399" t="str">
            <v>NotSelf</v>
          </cell>
        </row>
        <row r="6400">
          <cell r="H6400" t="str">
            <v>NotSelf</v>
          </cell>
        </row>
        <row r="6401">
          <cell r="H6401" t="str">
            <v>NotSelf</v>
          </cell>
        </row>
        <row r="6402">
          <cell r="H6402" t="str">
            <v>NotSelf</v>
          </cell>
        </row>
        <row r="6403">
          <cell r="H6403" t="str">
            <v>NotSelf</v>
          </cell>
        </row>
        <row r="6404">
          <cell r="H6404" t="str">
            <v>NotSelf</v>
          </cell>
        </row>
        <row r="6405">
          <cell r="H6405" t="str">
            <v>NotSelf</v>
          </cell>
        </row>
        <row r="6406">
          <cell r="H6406" t="str">
            <v>NotSelf</v>
          </cell>
        </row>
        <row r="6407">
          <cell r="H6407" t="str">
            <v>NotSelf</v>
          </cell>
        </row>
        <row r="6408">
          <cell r="H6408" t="str">
            <v>NotSelf</v>
          </cell>
        </row>
        <row r="6409">
          <cell r="H6409" t="str">
            <v>NotSelf</v>
          </cell>
        </row>
        <row r="6410">
          <cell r="H6410" t="str">
            <v>NotSelf</v>
          </cell>
        </row>
        <row r="6411">
          <cell r="H6411" t="str">
            <v>NotSelf</v>
          </cell>
        </row>
        <row r="6412">
          <cell r="H6412" t="str">
            <v>NotSelf</v>
          </cell>
        </row>
        <row r="6413">
          <cell r="H6413" t="str">
            <v>NotSelf</v>
          </cell>
        </row>
        <row r="6414">
          <cell r="H6414" t="str">
            <v>NotSelf</v>
          </cell>
        </row>
        <row r="6415">
          <cell r="H6415" t="str">
            <v>NotSelf</v>
          </cell>
        </row>
        <row r="6416">
          <cell r="H6416" t="str">
            <v>NotSelf</v>
          </cell>
        </row>
        <row r="6417">
          <cell r="H6417" t="str">
            <v>NotSelf</v>
          </cell>
        </row>
        <row r="6418">
          <cell r="H6418" t="str">
            <v>NotSelf</v>
          </cell>
        </row>
        <row r="6419">
          <cell r="H6419" t="str">
            <v>NotSelf</v>
          </cell>
        </row>
        <row r="6420">
          <cell r="H6420" t="str">
            <v>NotSelf</v>
          </cell>
        </row>
        <row r="6421">
          <cell r="H6421" t="str">
            <v>NotSelf</v>
          </cell>
        </row>
        <row r="6422">
          <cell r="H6422" t="str">
            <v>NotSelf</v>
          </cell>
        </row>
        <row r="6423">
          <cell r="H6423" t="str">
            <v>NotSelf</v>
          </cell>
        </row>
        <row r="6424">
          <cell r="H6424" t="str">
            <v>NotSelf</v>
          </cell>
        </row>
        <row r="6425">
          <cell r="H6425" t="str">
            <v>NotSelf</v>
          </cell>
        </row>
        <row r="6426">
          <cell r="H6426" t="str">
            <v>NotSelf</v>
          </cell>
        </row>
        <row r="6427">
          <cell r="H6427" t="str">
            <v>NotSelf</v>
          </cell>
        </row>
        <row r="6428">
          <cell r="H6428" t="str">
            <v>NotSelf</v>
          </cell>
        </row>
        <row r="6429">
          <cell r="H6429" t="str">
            <v>NotSelf</v>
          </cell>
        </row>
        <row r="6430">
          <cell r="H6430" t="str">
            <v>NotSelf</v>
          </cell>
        </row>
        <row r="6431">
          <cell r="H6431" t="str">
            <v>NotSelf</v>
          </cell>
        </row>
        <row r="6432">
          <cell r="H6432" t="str">
            <v>NotSelf</v>
          </cell>
        </row>
        <row r="6433">
          <cell r="H6433" t="str">
            <v>NotSelf</v>
          </cell>
        </row>
        <row r="6434">
          <cell r="H6434" t="str">
            <v>NotSelf</v>
          </cell>
        </row>
        <row r="6435">
          <cell r="H6435" t="str">
            <v>NotSelf</v>
          </cell>
        </row>
        <row r="6436">
          <cell r="H6436" t="str">
            <v>NotSelf</v>
          </cell>
        </row>
        <row r="6437">
          <cell r="H6437" t="str">
            <v>NotSelf</v>
          </cell>
        </row>
        <row r="6438">
          <cell r="H6438" t="str">
            <v>NotSelf</v>
          </cell>
        </row>
        <row r="6439">
          <cell r="H6439" t="str">
            <v>NotSelf</v>
          </cell>
        </row>
        <row r="6440">
          <cell r="H6440" t="str">
            <v>NotSelf</v>
          </cell>
        </row>
        <row r="6441">
          <cell r="H6441" t="str">
            <v>NotSelf</v>
          </cell>
        </row>
        <row r="6442">
          <cell r="H6442" t="str">
            <v>NotSelf</v>
          </cell>
        </row>
        <row r="6443">
          <cell r="H6443" t="str">
            <v>NotSelf</v>
          </cell>
        </row>
        <row r="6444">
          <cell r="H6444" t="str">
            <v>NotSelf</v>
          </cell>
        </row>
        <row r="6445">
          <cell r="H6445" t="str">
            <v>NotSelf</v>
          </cell>
        </row>
        <row r="6446">
          <cell r="H6446" t="str">
            <v>NotSelf</v>
          </cell>
        </row>
        <row r="6447">
          <cell r="H6447" t="str">
            <v>NotSelf</v>
          </cell>
        </row>
        <row r="6448">
          <cell r="H6448" t="str">
            <v>NotSelf</v>
          </cell>
        </row>
        <row r="6449">
          <cell r="H6449" t="str">
            <v>NotSelf</v>
          </cell>
        </row>
        <row r="6450">
          <cell r="H6450" t="str">
            <v>NotSelf</v>
          </cell>
        </row>
        <row r="6451">
          <cell r="H6451" t="str">
            <v>NotSelf</v>
          </cell>
        </row>
        <row r="6452">
          <cell r="H6452" t="str">
            <v>NotSelf</v>
          </cell>
        </row>
        <row r="6453">
          <cell r="H6453" t="str">
            <v>NotSelf</v>
          </cell>
        </row>
        <row r="6454">
          <cell r="H6454" t="str">
            <v>NotSelf</v>
          </cell>
        </row>
        <row r="6455">
          <cell r="H6455" t="str">
            <v>NotSelf</v>
          </cell>
        </row>
        <row r="6456">
          <cell r="H6456" t="str">
            <v>NotSelf</v>
          </cell>
        </row>
        <row r="6457">
          <cell r="H6457" t="str">
            <v>NotSelf</v>
          </cell>
        </row>
        <row r="6458">
          <cell r="H6458" t="str">
            <v>NotSelf</v>
          </cell>
        </row>
        <row r="6459">
          <cell r="H6459" t="str">
            <v>NotSelf</v>
          </cell>
        </row>
        <row r="6460">
          <cell r="H6460" t="str">
            <v>NotSelf</v>
          </cell>
        </row>
        <row r="6461">
          <cell r="H6461" t="str">
            <v>NotSelf</v>
          </cell>
        </row>
        <row r="6462">
          <cell r="H6462" t="str">
            <v>NotSelf</v>
          </cell>
        </row>
        <row r="6463">
          <cell r="H6463" t="str">
            <v>NotSelf</v>
          </cell>
        </row>
        <row r="6464">
          <cell r="H6464" t="str">
            <v>NotSelf</v>
          </cell>
        </row>
        <row r="6465">
          <cell r="H6465" t="str">
            <v>NotSelf</v>
          </cell>
        </row>
        <row r="6466">
          <cell r="H6466" t="str">
            <v>NotSelf</v>
          </cell>
        </row>
        <row r="6467">
          <cell r="H6467" t="str">
            <v>NotSelf</v>
          </cell>
        </row>
        <row r="6468">
          <cell r="H6468" t="str">
            <v>NotSelf</v>
          </cell>
        </row>
        <row r="6469">
          <cell r="H6469" t="str">
            <v>NotSelf</v>
          </cell>
        </row>
        <row r="6470">
          <cell r="H6470" t="str">
            <v>NotSelf</v>
          </cell>
        </row>
        <row r="6471">
          <cell r="H6471" t="str">
            <v>NotSelf</v>
          </cell>
        </row>
        <row r="6472">
          <cell r="H6472" t="str">
            <v>NotSelf</v>
          </cell>
        </row>
        <row r="6473">
          <cell r="H6473" t="str">
            <v>NotSelf</v>
          </cell>
        </row>
        <row r="6474">
          <cell r="H6474" t="str">
            <v>NotSelf</v>
          </cell>
        </row>
        <row r="6475">
          <cell r="H6475" t="str">
            <v>NotSelf</v>
          </cell>
        </row>
        <row r="6476">
          <cell r="H6476" t="str">
            <v>NotSelf</v>
          </cell>
        </row>
        <row r="6477">
          <cell r="H6477" t="str">
            <v>NotSelf</v>
          </cell>
        </row>
        <row r="6478">
          <cell r="H6478" t="str">
            <v>NotSelf</v>
          </cell>
        </row>
        <row r="6479">
          <cell r="H6479" t="str">
            <v>NotSelf</v>
          </cell>
        </row>
        <row r="6480">
          <cell r="H6480" t="str">
            <v>NotSelf</v>
          </cell>
        </row>
        <row r="6481">
          <cell r="H6481" t="str">
            <v>NotSelf</v>
          </cell>
        </row>
        <row r="6482">
          <cell r="H6482" t="str">
            <v>NotSelf</v>
          </cell>
        </row>
        <row r="6483">
          <cell r="H6483" t="str">
            <v>NotSelf</v>
          </cell>
        </row>
        <row r="6484">
          <cell r="H6484" t="str">
            <v>NotSelf</v>
          </cell>
        </row>
        <row r="6485">
          <cell r="H6485" t="str">
            <v>NotSelf</v>
          </cell>
        </row>
        <row r="6486">
          <cell r="H6486" t="str">
            <v>NotSelf</v>
          </cell>
        </row>
        <row r="6487">
          <cell r="H6487" t="str">
            <v>NotSelf</v>
          </cell>
        </row>
        <row r="6488">
          <cell r="H6488" t="str">
            <v>NotSelf</v>
          </cell>
        </row>
        <row r="6489">
          <cell r="H6489" t="str">
            <v>NotSelf</v>
          </cell>
        </row>
        <row r="6490">
          <cell r="H6490" t="str">
            <v>NotSelf</v>
          </cell>
        </row>
        <row r="6491">
          <cell r="H6491" t="str">
            <v>NotSelf</v>
          </cell>
        </row>
        <row r="6492">
          <cell r="H6492" t="str">
            <v>NotSelf</v>
          </cell>
        </row>
        <row r="6493">
          <cell r="H6493" t="str">
            <v>NotSelf</v>
          </cell>
        </row>
        <row r="6494">
          <cell r="H6494" t="str">
            <v>NotSelf</v>
          </cell>
        </row>
        <row r="6495">
          <cell r="H6495" t="str">
            <v>NotSelf</v>
          </cell>
        </row>
        <row r="6496">
          <cell r="H6496" t="str">
            <v>NotSelf</v>
          </cell>
        </row>
        <row r="6497">
          <cell r="H6497" t="str">
            <v>NotSelf</v>
          </cell>
        </row>
        <row r="6498">
          <cell r="H6498" t="str">
            <v>NotSelf</v>
          </cell>
        </row>
        <row r="6499">
          <cell r="H6499" t="str">
            <v>NotSelf</v>
          </cell>
        </row>
        <row r="6500">
          <cell r="H6500" t="str">
            <v>NotSelf</v>
          </cell>
        </row>
        <row r="6501">
          <cell r="H6501" t="str">
            <v>NotSelf</v>
          </cell>
        </row>
        <row r="6502">
          <cell r="H6502" t="str">
            <v>NotSelf</v>
          </cell>
        </row>
        <row r="6503">
          <cell r="H6503" t="str">
            <v>NotSelf</v>
          </cell>
        </row>
        <row r="6504">
          <cell r="H6504" t="str">
            <v>NotSelf</v>
          </cell>
        </row>
        <row r="6505">
          <cell r="H6505" t="str">
            <v>NotSelf</v>
          </cell>
        </row>
        <row r="6506">
          <cell r="H6506" t="str">
            <v>NotSelf</v>
          </cell>
        </row>
        <row r="6507">
          <cell r="H6507" t="str">
            <v>NotSelf</v>
          </cell>
        </row>
        <row r="6508">
          <cell r="H6508" t="str">
            <v>NotSelf</v>
          </cell>
        </row>
        <row r="6509">
          <cell r="H6509" t="str">
            <v>NotSelf</v>
          </cell>
        </row>
        <row r="6510">
          <cell r="H6510" t="str">
            <v>NotSelf</v>
          </cell>
        </row>
        <row r="6511">
          <cell r="H6511" t="str">
            <v>NotSelf</v>
          </cell>
        </row>
        <row r="6512">
          <cell r="H6512" t="str">
            <v>NotSelf</v>
          </cell>
        </row>
        <row r="6513">
          <cell r="H6513" t="str">
            <v>NotSelf</v>
          </cell>
        </row>
        <row r="6514">
          <cell r="H6514" t="str">
            <v>NotSelf</v>
          </cell>
        </row>
        <row r="6515">
          <cell r="H6515" t="str">
            <v>NotSelf</v>
          </cell>
        </row>
        <row r="6516">
          <cell r="H6516" t="str">
            <v>NotSelf</v>
          </cell>
        </row>
        <row r="6517">
          <cell r="H6517" t="str">
            <v>NotSelf</v>
          </cell>
        </row>
        <row r="6518">
          <cell r="H6518" t="str">
            <v>NotSelf</v>
          </cell>
        </row>
        <row r="6519">
          <cell r="H6519" t="str">
            <v>NotSelf</v>
          </cell>
        </row>
        <row r="6520">
          <cell r="H6520" t="str">
            <v>NotSelf</v>
          </cell>
        </row>
        <row r="6521">
          <cell r="H6521" t="str">
            <v>NotSelf</v>
          </cell>
        </row>
        <row r="6522">
          <cell r="H6522" t="str">
            <v>NotSelf</v>
          </cell>
        </row>
        <row r="6523">
          <cell r="H6523" t="str">
            <v>NotSelf</v>
          </cell>
        </row>
        <row r="6524">
          <cell r="H6524" t="str">
            <v>NotSelf</v>
          </cell>
        </row>
        <row r="6525">
          <cell r="H6525" t="str">
            <v>NotSelf</v>
          </cell>
        </row>
        <row r="6526">
          <cell r="H6526" t="str">
            <v>NotSelf</v>
          </cell>
        </row>
        <row r="6527">
          <cell r="H6527" t="str">
            <v>NotSelf</v>
          </cell>
        </row>
        <row r="6528">
          <cell r="H6528" t="str">
            <v>NotSelf</v>
          </cell>
        </row>
        <row r="6529">
          <cell r="H6529" t="str">
            <v>NotSelf</v>
          </cell>
        </row>
        <row r="6530">
          <cell r="H6530" t="str">
            <v>NotSelf</v>
          </cell>
        </row>
        <row r="6531">
          <cell r="H6531" t="str">
            <v>NotSelf</v>
          </cell>
        </row>
        <row r="6532">
          <cell r="H6532" t="str">
            <v>NotSelf</v>
          </cell>
        </row>
        <row r="6533">
          <cell r="H6533" t="str">
            <v>NotSelf</v>
          </cell>
        </row>
        <row r="6534">
          <cell r="H6534" t="str">
            <v>NotSelf</v>
          </cell>
        </row>
        <row r="6535">
          <cell r="H6535" t="str">
            <v>NotSelf</v>
          </cell>
        </row>
        <row r="6536">
          <cell r="H6536" t="str">
            <v>NotSelf</v>
          </cell>
        </row>
        <row r="6537">
          <cell r="H6537" t="str">
            <v>NotSelf</v>
          </cell>
        </row>
        <row r="6538">
          <cell r="H6538" t="str">
            <v>NotSelf</v>
          </cell>
        </row>
        <row r="6539">
          <cell r="H6539" t="str">
            <v>NotSelf</v>
          </cell>
        </row>
        <row r="6540">
          <cell r="H6540" t="str">
            <v>NotSelf</v>
          </cell>
        </row>
        <row r="6541">
          <cell r="H6541" t="str">
            <v>NotSelf</v>
          </cell>
        </row>
        <row r="6542">
          <cell r="H6542" t="str">
            <v>NotSelf</v>
          </cell>
        </row>
        <row r="6543">
          <cell r="H6543" t="str">
            <v>NotSelf</v>
          </cell>
        </row>
        <row r="6544">
          <cell r="H6544" t="str">
            <v>NotSelf</v>
          </cell>
        </row>
        <row r="6545">
          <cell r="H6545" t="str">
            <v>NotSelf</v>
          </cell>
        </row>
        <row r="6546">
          <cell r="H6546" t="str">
            <v>NotSelf</v>
          </cell>
        </row>
        <row r="6547">
          <cell r="H6547" t="str">
            <v>NotSelf</v>
          </cell>
        </row>
        <row r="6548">
          <cell r="H6548" t="str">
            <v>NotSelf</v>
          </cell>
        </row>
        <row r="6549">
          <cell r="H6549" t="str">
            <v>NotSelf</v>
          </cell>
        </row>
        <row r="6550">
          <cell r="H6550" t="str">
            <v>NotSelf</v>
          </cell>
        </row>
        <row r="6551">
          <cell r="H6551" t="str">
            <v>NotSelf</v>
          </cell>
        </row>
        <row r="6552">
          <cell r="H6552" t="str">
            <v>NotSelf</v>
          </cell>
        </row>
        <row r="6553">
          <cell r="H6553" t="str">
            <v>NotSelf</v>
          </cell>
        </row>
        <row r="6554">
          <cell r="H6554" t="str">
            <v>NotSelf</v>
          </cell>
        </row>
        <row r="6555">
          <cell r="H6555" t="str">
            <v>NotSelf</v>
          </cell>
        </row>
        <row r="6556">
          <cell r="H6556" t="str">
            <v>NotSelf</v>
          </cell>
        </row>
        <row r="6557">
          <cell r="H6557" t="str">
            <v>NotSelf</v>
          </cell>
        </row>
        <row r="6558">
          <cell r="H6558" t="str">
            <v>NotSelf</v>
          </cell>
        </row>
        <row r="6559">
          <cell r="H6559" t="str">
            <v>NotSelf</v>
          </cell>
        </row>
        <row r="6560">
          <cell r="H6560" t="str">
            <v>NotSelf</v>
          </cell>
        </row>
        <row r="6561">
          <cell r="H6561" t="str">
            <v>NotSelf</v>
          </cell>
        </row>
        <row r="6562">
          <cell r="H6562" t="str">
            <v>NotSelf</v>
          </cell>
        </row>
        <row r="6563">
          <cell r="H6563" t="str">
            <v>NotSelf</v>
          </cell>
        </row>
        <row r="6564">
          <cell r="H6564" t="str">
            <v>NotSelf</v>
          </cell>
        </row>
        <row r="6565">
          <cell r="H6565" t="str">
            <v>NotSelf</v>
          </cell>
        </row>
        <row r="6566">
          <cell r="H6566" t="str">
            <v>NotSelf</v>
          </cell>
        </row>
        <row r="6567">
          <cell r="H6567" t="str">
            <v>NotSelf</v>
          </cell>
        </row>
        <row r="6568">
          <cell r="H6568" t="str">
            <v>NotSelf</v>
          </cell>
        </row>
        <row r="6569">
          <cell r="H6569" t="str">
            <v>NotSelf</v>
          </cell>
        </row>
        <row r="6570">
          <cell r="H6570" t="str">
            <v>NotSelf</v>
          </cell>
        </row>
        <row r="6571">
          <cell r="H6571" t="str">
            <v>NotSelf</v>
          </cell>
        </row>
        <row r="6572">
          <cell r="H6572" t="str">
            <v>NotSelf</v>
          </cell>
        </row>
        <row r="6573">
          <cell r="H6573" t="str">
            <v>NotSelf</v>
          </cell>
        </row>
        <row r="6574">
          <cell r="H6574" t="str">
            <v>NotSelf</v>
          </cell>
        </row>
        <row r="6575">
          <cell r="H6575" t="str">
            <v>NotSelf</v>
          </cell>
        </row>
        <row r="6576">
          <cell r="H6576" t="str">
            <v>NotSelf</v>
          </cell>
        </row>
        <row r="6577">
          <cell r="H6577" t="str">
            <v>NotSelf</v>
          </cell>
        </row>
        <row r="6578">
          <cell r="H6578" t="str">
            <v>NotSelf</v>
          </cell>
        </row>
        <row r="6579">
          <cell r="H6579" t="str">
            <v>NotSelf</v>
          </cell>
        </row>
        <row r="6580">
          <cell r="H6580" t="str">
            <v>NotSelf</v>
          </cell>
        </row>
        <row r="6581">
          <cell r="H6581" t="str">
            <v>NotSelf</v>
          </cell>
        </row>
        <row r="6582">
          <cell r="H6582" t="str">
            <v>NotSelf</v>
          </cell>
        </row>
        <row r="6583">
          <cell r="H6583" t="str">
            <v>NotSelf</v>
          </cell>
        </row>
        <row r="6584">
          <cell r="H6584" t="str">
            <v>NotSelf</v>
          </cell>
        </row>
        <row r="6585">
          <cell r="H6585" t="str">
            <v>NotSelf</v>
          </cell>
        </row>
        <row r="6586">
          <cell r="H6586" t="str">
            <v>NotSelf</v>
          </cell>
        </row>
        <row r="6587">
          <cell r="H6587" t="str">
            <v>NotSelf</v>
          </cell>
        </row>
        <row r="6588">
          <cell r="H6588" t="str">
            <v>NotSelf</v>
          </cell>
        </row>
        <row r="6589">
          <cell r="H6589" t="str">
            <v>NotSelf</v>
          </cell>
        </row>
        <row r="6590">
          <cell r="H6590" t="str">
            <v>NotSelf</v>
          </cell>
        </row>
        <row r="6591">
          <cell r="H6591" t="str">
            <v>NotSelf</v>
          </cell>
        </row>
        <row r="6592">
          <cell r="H6592" t="str">
            <v>NotSelf</v>
          </cell>
        </row>
        <row r="6593">
          <cell r="H6593" t="str">
            <v>NotSelf</v>
          </cell>
        </row>
        <row r="6594">
          <cell r="H6594" t="str">
            <v>NotSelf</v>
          </cell>
        </row>
        <row r="6595">
          <cell r="H6595" t="str">
            <v>NotSelf</v>
          </cell>
        </row>
        <row r="6596">
          <cell r="H6596" t="str">
            <v>NotSelf</v>
          </cell>
        </row>
        <row r="6597">
          <cell r="H6597" t="str">
            <v>NotSelf</v>
          </cell>
        </row>
        <row r="6598">
          <cell r="H6598" t="str">
            <v>NotSelf</v>
          </cell>
        </row>
        <row r="6599">
          <cell r="H6599" t="str">
            <v>NotSelf</v>
          </cell>
        </row>
        <row r="6600">
          <cell r="H6600" t="str">
            <v>NotSelf</v>
          </cell>
        </row>
        <row r="6601">
          <cell r="H6601" t="str">
            <v>NotSelf</v>
          </cell>
        </row>
        <row r="6602">
          <cell r="H6602" t="str">
            <v>NotSelf</v>
          </cell>
        </row>
        <row r="6603">
          <cell r="H6603" t="str">
            <v>NotSelf</v>
          </cell>
        </row>
        <row r="6604">
          <cell r="H6604" t="str">
            <v>NotSelf</v>
          </cell>
        </row>
        <row r="6605">
          <cell r="H6605" t="str">
            <v>NotSelf</v>
          </cell>
        </row>
        <row r="6606">
          <cell r="H6606" t="str">
            <v>NotSelf</v>
          </cell>
        </row>
        <row r="6607">
          <cell r="H6607" t="str">
            <v>NotSelf</v>
          </cell>
        </row>
        <row r="6608">
          <cell r="H6608" t="str">
            <v>NotSelf</v>
          </cell>
        </row>
        <row r="6609">
          <cell r="H6609" t="str">
            <v>NotSelf</v>
          </cell>
        </row>
        <row r="6610">
          <cell r="H6610" t="str">
            <v>NotSelf</v>
          </cell>
        </row>
        <row r="6611">
          <cell r="H6611" t="str">
            <v>NotSelf</v>
          </cell>
        </row>
        <row r="6612">
          <cell r="H6612" t="str">
            <v>NotSelf</v>
          </cell>
        </row>
        <row r="6613">
          <cell r="H6613" t="str">
            <v>NotSelf</v>
          </cell>
        </row>
        <row r="6614">
          <cell r="H6614" t="str">
            <v>NotSelf</v>
          </cell>
        </row>
        <row r="6615">
          <cell r="H6615" t="str">
            <v>NotSelf</v>
          </cell>
        </row>
        <row r="6616">
          <cell r="H6616" t="str">
            <v>NotSelf</v>
          </cell>
        </row>
        <row r="6617">
          <cell r="H6617" t="str">
            <v>NotSelf</v>
          </cell>
        </row>
        <row r="6618">
          <cell r="H6618" t="str">
            <v>NotSelf</v>
          </cell>
        </row>
        <row r="6619">
          <cell r="H6619" t="str">
            <v>NotSelf</v>
          </cell>
        </row>
        <row r="6620">
          <cell r="H6620" t="str">
            <v>NotSelf</v>
          </cell>
        </row>
        <row r="6621">
          <cell r="H6621" t="str">
            <v>NotSelf</v>
          </cell>
        </row>
        <row r="6622">
          <cell r="H6622" t="str">
            <v>NotSelf</v>
          </cell>
        </row>
        <row r="6623">
          <cell r="H6623" t="str">
            <v>NotSelf</v>
          </cell>
        </row>
        <row r="6624">
          <cell r="H6624" t="str">
            <v>NotSelf</v>
          </cell>
        </row>
        <row r="6625">
          <cell r="H6625" t="str">
            <v>NotSelf</v>
          </cell>
        </row>
        <row r="6626">
          <cell r="H6626" t="str">
            <v>NotSelf</v>
          </cell>
        </row>
        <row r="6627">
          <cell r="H6627" t="str">
            <v>NotSelf</v>
          </cell>
        </row>
        <row r="6628">
          <cell r="H6628" t="str">
            <v>NotSelf</v>
          </cell>
        </row>
        <row r="6629">
          <cell r="H6629" t="str">
            <v>NotSelf</v>
          </cell>
        </row>
        <row r="6630">
          <cell r="H6630" t="str">
            <v>NotSelf</v>
          </cell>
        </row>
        <row r="6631">
          <cell r="H6631" t="str">
            <v>NotSelf</v>
          </cell>
        </row>
        <row r="6632">
          <cell r="H6632" t="str">
            <v>NotSelf</v>
          </cell>
        </row>
        <row r="6633">
          <cell r="H6633" t="str">
            <v>NotSelf</v>
          </cell>
        </row>
        <row r="6634">
          <cell r="H6634" t="str">
            <v>NotSelf</v>
          </cell>
        </row>
        <row r="6635">
          <cell r="H6635" t="str">
            <v>NotSelf</v>
          </cell>
        </row>
        <row r="6636">
          <cell r="H6636" t="str">
            <v>NotSelf</v>
          </cell>
        </row>
        <row r="6637">
          <cell r="H6637" t="str">
            <v>NotSelf</v>
          </cell>
        </row>
        <row r="6638">
          <cell r="H6638" t="str">
            <v>NotSelf</v>
          </cell>
        </row>
        <row r="6639">
          <cell r="H6639" t="str">
            <v>NotSelf</v>
          </cell>
        </row>
        <row r="6640">
          <cell r="H6640" t="str">
            <v>NotSelf</v>
          </cell>
        </row>
        <row r="6641">
          <cell r="H6641" t="str">
            <v>NotSelf</v>
          </cell>
        </row>
        <row r="6642">
          <cell r="H6642" t="str">
            <v>NotSelf</v>
          </cell>
        </row>
        <row r="6643">
          <cell r="H6643" t="str">
            <v>NotSelf</v>
          </cell>
        </row>
        <row r="6644">
          <cell r="H6644" t="str">
            <v>NotSelf</v>
          </cell>
        </row>
        <row r="6645">
          <cell r="H6645" t="str">
            <v>NotSelf</v>
          </cell>
        </row>
        <row r="6646">
          <cell r="H6646" t="str">
            <v>NotSelf</v>
          </cell>
        </row>
        <row r="6647">
          <cell r="H6647" t="str">
            <v>NotSelf</v>
          </cell>
        </row>
        <row r="6648">
          <cell r="H6648" t="str">
            <v>NotSelf</v>
          </cell>
        </row>
        <row r="6649">
          <cell r="H6649" t="str">
            <v>NotSelf</v>
          </cell>
        </row>
        <row r="6650">
          <cell r="H6650" t="str">
            <v>NotSelf</v>
          </cell>
        </row>
        <row r="6651">
          <cell r="H6651" t="str">
            <v>NotSelf</v>
          </cell>
        </row>
        <row r="6652">
          <cell r="H6652" t="str">
            <v>NotSelf</v>
          </cell>
        </row>
        <row r="6653">
          <cell r="H6653" t="str">
            <v>NotSelf</v>
          </cell>
        </row>
        <row r="6654">
          <cell r="H6654" t="str">
            <v>NotSelf</v>
          </cell>
        </row>
        <row r="6655">
          <cell r="H6655" t="str">
            <v>NotSelf</v>
          </cell>
        </row>
        <row r="6656">
          <cell r="H6656" t="str">
            <v>NotSelf</v>
          </cell>
        </row>
        <row r="6657">
          <cell r="H6657" t="str">
            <v>NotSelf</v>
          </cell>
        </row>
        <row r="6658">
          <cell r="H6658" t="str">
            <v>NotSelf</v>
          </cell>
        </row>
        <row r="6659">
          <cell r="H6659" t="str">
            <v>NotSelf</v>
          </cell>
        </row>
        <row r="6660">
          <cell r="H6660" t="str">
            <v>NotSelf</v>
          </cell>
        </row>
        <row r="6661">
          <cell r="H6661" t="str">
            <v>NotSelf</v>
          </cell>
        </row>
        <row r="6662">
          <cell r="H6662" t="str">
            <v>NotSelf</v>
          </cell>
        </row>
        <row r="6663">
          <cell r="H6663" t="str">
            <v>NotSelf</v>
          </cell>
        </row>
        <row r="6664">
          <cell r="H6664" t="str">
            <v>NotSelf</v>
          </cell>
        </row>
        <row r="6665">
          <cell r="H6665" t="str">
            <v>NotSelf</v>
          </cell>
        </row>
        <row r="6666">
          <cell r="H6666" t="str">
            <v>NotSelf</v>
          </cell>
        </row>
        <row r="6667">
          <cell r="H6667" t="str">
            <v>NotSelf</v>
          </cell>
        </row>
        <row r="6668">
          <cell r="H6668" t="str">
            <v>NotSelf</v>
          </cell>
        </row>
        <row r="6669">
          <cell r="H6669" t="str">
            <v>NotSelf</v>
          </cell>
        </row>
        <row r="6670">
          <cell r="H6670" t="str">
            <v>NotSelf</v>
          </cell>
        </row>
        <row r="6671">
          <cell r="H6671" t="str">
            <v>NotSelf</v>
          </cell>
        </row>
        <row r="6672">
          <cell r="H6672" t="str">
            <v>NotSelf</v>
          </cell>
        </row>
        <row r="6673">
          <cell r="H6673" t="str">
            <v>NotSelf</v>
          </cell>
        </row>
        <row r="6674">
          <cell r="H6674" t="str">
            <v>NotSelf</v>
          </cell>
        </row>
        <row r="6675">
          <cell r="H6675" t="str">
            <v>NotSelf</v>
          </cell>
        </row>
        <row r="6676">
          <cell r="H6676" t="str">
            <v>NotSelf</v>
          </cell>
        </row>
        <row r="6677">
          <cell r="H6677" t="str">
            <v>NotSelf</v>
          </cell>
        </row>
        <row r="6678">
          <cell r="H6678" t="str">
            <v>NotSelf</v>
          </cell>
        </row>
        <row r="6679">
          <cell r="H6679" t="str">
            <v>NotSelf</v>
          </cell>
        </row>
        <row r="6680">
          <cell r="H6680" t="str">
            <v>NotSelf</v>
          </cell>
        </row>
        <row r="6681">
          <cell r="H6681" t="str">
            <v>NotSelf</v>
          </cell>
        </row>
        <row r="6682">
          <cell r="H6682" t="str">
            <v>NotSelf</v>
          </cell>
        </row>
        <row r="6683">
          <cell r="H6683" t="str">
            <v>NotSelf</v>
          </cell>
        </row>
        <row r="6684">
          <cell r="H6684" t="str">
            <v>NotSelf</v>
          </cell>
        </row>
        <row r="6685">
          <cell r="H6685" t="str">
            <v>NotSelf</v>
          </cell>
        </row>
        <row r="6686">
          <cell r="H6686" t="str">
            <v>NotSelf</v>
          </cell>
        </row>
        <row r="6687">
          <cell r="H6687" t="str">
            <v>NotSelf</v>
          </cell>
        </row>
        <row r="6688">
          <cell r="H6688" t="str">
            <v>NotSelf</v>
          </cell>
        </row>
        <row r="6689">
          <cell r="H6689" t="str">
            <v>NotSelf</v>
          </cell>
        </row>
        <row r="6690">
          <cell r="H6690" t="str">
            <v>NotSelf</v>
          </cell>
        </row>
        <row r="6691">
          <cell r="H6691" t="str">
            <v>NotSelf</v>
          </cell>
        </row>
        <row r="6692">
          <cell r="H6692" t="str">
            <v>NotSelf</v>
          </cell>
        </row>
        <row r="6693">
          <cell r="H6693" t="str">
            <v>NotSelf</v>
          </cell>
        </row>
        <row r="6694">
          <cell r="H6694" t="str">
            <v>NotSelf</v>
          </cell>
        </row>
        <row r="6695">
          <cell r="H6695" t="str">
            <v>NotSelf</v>
          </cell>
        </row>
        <row r="6696">
          <cell r="H6696" t="str">
            <v>NotSelf</v>
          </cell>
        </row>
        <row r="6697">
          <cell r="H6697" t="str">
            <v>NotSelf</v>
          </cell>
        </row>
        <row r="6698">
          <cell r="H6698" t="str">
            <v>NotSelf</v>
          </cell>
        </row>
        <row r="6699">
          <cell r="H6699" t="str">
            <v>NotSelf</v>
          </cell>
        </row>
        <row r="6700">
          <cell r="H6700" t="str">
            <v>NotSelf</v>
          </cell>
        </row>
        <row r="6701">
          <cell r="H6701" t="str">
            <v>NotSelf</v>
          </cell>
        </row>
        <row r="6702">
          <cell r="H6702" t="str">
            <v>NotSelf</v>
          </cell>
        </row>
        <row r="6703">
          <cell r="H6703" t="str">
            <v>NotSelf</v>
          </cell>
        </row>
        <row r="6704">
          <cell r="H6704" t="str">
            <v>NotSelf</v>
          </cell>
        </row>
        <row r="6705">
          <cell r="H6705" t="str">
            <v>NotSelf</v>
          </cell>
        </row>
        <row r="6706">
          <cell r="H6706" t="str">
            <v>NotSelf</v>
          </cell>
        </row>
        <row r="6707">
          <cell r="H6707" t="str">
            <v>NotSelf</v>
          </cell>
        </row>
        <row r="6708">
          <cell r="H6708" t="str">
            <v>NotSelf</v>
          </cell>
        </row>
        <row r="6709">
          <cell r="H6709" t="str">
            <v>NotSelf</v>
          </cell>
        </row>
        <row r="6710">
          <cell r="H6710" t="str">
            <v>NotSelf</v>
          </cell>
        </row>
        <row r="6711">
          <cell r="H6711" t="str">
            <v>NotSelf</v>
          </cell>
        </row>
        <row r="6712">
          <cell r="H6712" t="str">
            <v>NotSelf</v>
          </cell>
        </row>
        <row r="6713">
          <cell r="H6713" t="str">
            <v>NotSelf</v>
          </cell>
        </row>
        <row r="6714">
          <cell r="H6714" t="str">
            <v>NotSelf</v>
          </cell>
        </row>
        <row r="6715">
          <cell r="H6715" t="str">
            <v>NotSelf</v>
          </cell>
        </row>
        <row r="6716">
          <cell r="H6716" t="str">
            <v>NotSelf</v>
          </cell>
        </row>
        <row r="6717">
          <cell r="H6717" t="str">
            <v>NotSelf</v>
          </cell>
        </row>
        <row r="6718">
          <cell r="H6718" t="str">
            <v>NotSelf</v>
          </cell>
        </row>
        <row r="6719">
          <cell r="H6719" t="str">
            <v>NotSelf</v>
          </cell>
        </row>
        <row r="6720">
          <cell r="H6720" t="str">
            <v>NotSelf</v>
          </cell>
        </row>
        <row r="6721">
          <cell r="H6721" t="str">
            <v>NotSelf</v>
          </cell>
        </row>
        <row r="6722">
          <cell r="H6722" t="str">
            <v>NotSelf</v>
          </cell>
        </row>
        <row r="6723">
          <cell r="H6723" t="str">
            <v>NotSelf</v>
          </cell>
        </row>
        <row r="6724">
          <cell r="H6724" t="str">
            <v>NotSelf</v>
          </cell>
        </row>
        <row r="6725">
          <cell r="H6725" t="str">
            <v>NotSelf</v>
          </cell>
        </row>
        <row r="6726">
          <cell r="H6726" t="str">
            <v>NotSelf</v>
          </cell>
        </row>
        <row r="6727">
          <cell r="H6727" t="str">
            <v>NotSelf</v>
          </cell>
        </row>
        <row r="6728">
          <cell r="H6728" t="str">
            <v>NotSelf</v>
          </cell>
        </row>
        <row r="6729">
          <cell r="H6729" t="str">
            <v>NotSelf</v>
          </cell>
        </row>
        <row r="6730">
          <cell r="H6730" t="str">
            <v>NotSelf</v>
          </cell>
        </row>
        <row r="6731">
          <cell r="H6731" t="str">
            <v>NotSelf</v>
          </cell>
        </row>
        <row r="6732">
          <cell r="H6732" t="str">
            <v>NotSelf</v>
          </cell>
        </row>
        <row r="6733">
          <cell r="H6733" t="str">
            <v>NotSelf</v>
          </cell>
        </row>
        <row r="6734">
          <cell r="H6734" t="str">
            <v>NotSelf</v>
          </cell>
        </row>
        <row r="6735">
          <cell r="H6735" t="str">
            <v>NotSelf</v>
          </cell>
        </row>
        <row r="6736">
          <cell r="H6736" t="str">
            <v>NotSelf</v>
          </cell>
        </row>
        <row r="6737">
          <cell r="H6737" t="str">
            <v>NotSelf</v>
          </cell>
        </row>
        <row r="6738">
          <cell r="H6738" t="str">
            <v>NotSelf</v>
          </cell>
        </row>
        <row r="6739">
          <cell r="H6739" t="str">
            <v>NotSelf</v>
          </cell>
        </row>
        <row r="6740">
          <cell r="H6740" t="str">
            <v>NotSelf</v>
          </cell>
        </row>
        <row r="6741">
          <cell r="H6741" t="str">
            <v>NotSelf</v>
          </cell>
        </row>
        <row r="6742">
          <cell r="H6742" t="str">
            <v>NotSelf</v>
          </cell>
        </row>
        <row r="6743">
          <cell r="H6743" t="str">
            <v>NotSelf</v>
          </cell>
        </row>
        <row r="6744">
          <cell r="H6744" t="str">
            <v>NotSelf</v>
          </cell>
        </row>
        <row r="6745">
          <cell r="H6745" t="str">
            <v>NotSelf</v>
          </cell>
        </row>
        <row r="6746">
          <cell r="H6746" t="str">
            <v>NotSelf</v>
          </cell>
        </row>
        <row r="6747">
          <cell r="H6747" t="str">
            <v>NotSelf</v>
          </cell>
        </row>
        <row r="6748">
          <cell r="H6748" t="str">
            <v>NotSelf</v>
          </cell>
        </row>
        <row r="6749">
          <cell r="H6749" t="str">
            <v>NotSelf</v>
          </cell>
        </row>
        <row r="6750">
          <cell r="H6750" t="str">
            <v>NotSelf</v>
          </cell>
        </row>
        <row r="6751">
          <cell r="H6751" t="str">
            <v>NotSelf</v>
          </cell>
        </row>
        <row r="6752">
          <cell r="H6752" t="str">
            <v>NotSelf</v>
          </cell>
        </row>
        <row r="6753">
          <cell r="H6753" t="str">
            <v>NotSelf</v>
          </cell>
        </row>
        <row r="6754">
          <cell r="H6754" t="str">
            <v>NotSelf</v>
          </cell>
        </row>
        <row r="6755">
          <cell r="H6755" t="str">
            <v>NotSelf</v>
          </cell>
        </row>
        <row r="6756">
          <cell r="H6756" t="str">
            <v>NotSelf</v>
          </cell>
        </row>
        <row r="6757">
          <cell r="H6757" t="str">
            <v>NotSelf</v>
          </cell>
        </row>
        <row r="6758">
          <cell r="H6758" t="str">
            <v>NotSelf</v>
          </cell>
        </row>
        <row r="6759">
          <cell r="H6759" t="str">
            <v>NotSelf</v>
          </cell>
        </row>
        <row r="6760">
          <cell r="H6760" t="str">
            <v>NotSelf</v>
          </cell>
        </row>
        <row r="6761">
          <cell r="H6761" t="str">
            <v>NotSelf</v>
          </cell>
        </row>
        <row r="6762">
          <cell r="H6762" t="str">
            <v>NotSelf</v>
          </cell>
        </row>
        <row r="6763">
          <cell r="H6763" t="str">
            <v>NotSelf</v>
          </cell>
        </row>
        <row r="6764">
          <cell r="H6764" t="str">
            <v>NotSelf</v>
          </cell>
        </row>
        <row r="6765">
          <cell r="H6765" t="str">
            <v>NotSelf</v>
          </cell>
        </row>
        <row r="6766">
          <cell r="H6766" t="str">
            <v>NotSelf</v>
          </cell>
        </row>
        <row r="6767">
          <cell r="H6767" t="str">
            <v>NotSelf</v>
          </cell>
        </row>
        <row r="6768">
          <cell r="H6768" t="str">
            <v>NotSelf</v>
          </cell>
        </row>
        <row r="6769">
          <cell r="H6769" t="str">
            <v>NotSelf</v>
          </cell>
        </row>
        <row r="6770">
          <cell r="H6770" t="str">
            <v>NotSelf</v>
          </cell>
        </row>
        <row r="6771">
          <cell r="H6771" t="str">
            <v>NotSelf</v>
          </cell>
        </row>
        <row r="6772">
          <cell r="H6772" t="str">
            <v>NotSelf</v>
          </cell>
        </row>
        <row r="6773">
          <cell r="H6773" t="str">
            <v>NotSelf</v>
          </cell>
        </row>
        <row r="6774">
          <cell r="H6774" t="str">
            <v>NotSelf</v>
          </cell>
        </row>
        <row r="6775">
          <cell r="H6775" t="str">
            <v>NotSelf</v>
          </cell>
        </row>
        <row r="6776">
          <cell r="H6776" t="str">
            <v>NotSelf</v>
          </cell>
        </row>
        <row r="6777">
          <cell r="H6777" t="str">
            <v>NotSelf</v>
          </cell>
        </row>
        <row r="6778">
          <cell r="H6778" t="str">
            <v>NotSelf</v>
          </cell>
        </row>
        <row r="6779">
          <cell r="H6779" t="str">
            <v>NotSelf</v>
          </cell>
        </row>
        <row r="6780">
          <cell r="H6780" t="str">
            <v>NotSelf</v>
          </cell>
        </row>
        <row r="6781">
          <cell r="H6781" t="str">
            <v>NotSelf</v>
          </cell>
        </row>
        <row r="6782">
          <cell r="H6782" t="str">
            <v>NotSelf</v>
          </cell>
        </row>
        <row r="6783">
          <cell r="H6783" t="str">
            <v>NotSelf</v>
          </cell>
        </row>
        <row r="6784">
          <cell r="H6784" t="str">
            <v>NotSelf</v>
          </cell>
        </row>
        <row r="6785">
          <cell r="H6785" t="str">
            <v>NotSelf</v>
          </cell>
        </row>
        <row r="6786">
          <cell r="H6786" t="str">
            <v>NotSelf</v>
          </cell>
        </row>
        <row r="6787">
          <cell r="H6787" t="str">
            <v>NotSelf</v>
          </cell>
        </row>
        <row r="6788">
          <cell r="H6788" t="str">
            <v>NotSelf</v>
          </cell>
        </row>
        <row r="6789">
          <cell r="H6789" t="str">
            <v>NotSelf</v>
          </cell>
        </row>
        <row r="6790">
          <cell r="H6790" t="str">
            <v>NotSelf</v>
          </cell>
        </row>
        <row r="6791">
          <cell r="H6791" t="str">
            <v>NotSelf</v>
          </cell>
        </row>
        <row r="6792">
          <cell r="H6792" t="str">
            <v>NotSelf</v>
          </cell>
        </row>
        <row r="6793">
          <cell r="H6793" t="str">
            <v>NotSelf</v>
          </cell>
        </row>
        <row r="6794">
          <cell r="H6794" t="str">
            <v>NotSelf</v>
          </cell>
        </row>
        <row r="6795">
          <cell r="H6795" t="str">
            <v>NotSelf</v>
          </cell>
        </row>
        <row r="6796">
          <cell r="H6796" t="str">
            <v>NotSelf</v>
          </cell>
        </row>
        <row r="6797">
          <cell r="H6797" t="str">
            <v>NotSelf</v>
          </cell>
        </row>
        <row r="6798">
          <cell r="H6798" t="str">
            <v>NotSelf</v>
          </cell>
        </row>
        <row r="6799">
          <cell r="H6799" t="str">
            <v>NotSelf</v>
          </cell>
        </row>
        <row r="6800">
          <cell r="H6800" t="str">
            <v>NotSelf</v>
          </cell>
        </row>
        <row r="6801">
          <cell r="H6801" t="str">
            <v>NotSelf</v>
          </cell>
        </row>
        <row r="6802">
          <cell r="H6802" t="str">
            <v>NotSelf</v>
          </cell>
        </row>
        <row r="6803">
          <cell r="H6803" t="str">
            <v>NotSelf</v>
          </cell>
        </row>
        <row r="6804">
          <cell r="H6804" t="str">
            <v>NotSelf</v>
          </cell>
        </row>
        <row r="6805">
          <cell r="H6805" t="str">
            <v>NotSelf</v>
          </cell>
        </row>
        <row r="6806">
          <cell r="H6806" t="str">
            <v>NotSelf</v>
          </cell>
        </row>
        <row r="6807">
          <cell r="H6807" t="str">
            <v>NotSelf</v>
          </cell>
        </row>
        <row r="6808">
          <cell r="H6808" t="str">
            <v>NotSelf</v>
          </cell>
        </row>
        <row r="6809">
          <cell r="H6809" t="str">
            <v>NotSelf</v>
          </cell>
        </row>
        <row r="6810">
          <cell r="H6810" t="str">
            <v>NotSelf</v>
          </cell>
        </row>
        <row r="6811">
          <cell r="H6811" t="str">
            <v>NotSelf</v>
          </cell>
        </row>
        <row r="6812">
          <cell r="H6812" t="str">
            <v>NotSelf</v>
          </cell>
        </row>
        <row r="6813">
          <cell r="H6813" t="str">
            <v>NotSelf</v>
          </cell>
        </row>
        <row r="6814">
          <cell r="H6814" t="str">
            <v>NotSelf</v>
          </cell>
        </row>
        <row r="6815">
          <cell r="H6815" t="str">
            <v>NotSelf</v>
          </cell>
        </row>
        <row r="6816">
          <cell r="H6816" t="str">
            <v>NotSelf</v>
          </cell>
        </row>
        <row r="6817">
          <cell r="H6817" t="str">
            <v>NotSelf</v>
          </cell>
        </row>
        <row r="6818">
          <cell r="H6818" t="str">
            <v>NotSelf</v>
          </cell>
        </row>
        <row r="6819">
          <cell r="H6819" t="str">
            <v>NotSelf</v>
          </cell>
        </row>
        <row r="6820">
          <cell r="H6820" t="str">
            <v>NotSelf</v>
          </cell>
        </row>
        <row r="6821">
          <cell r="H6821" t="str">
            <v>NotSelf</v>
          </cell>
        </row>
        <row r="6822">
          <cell r="H6822" t="str">
            <v>NotSelf</v>
          </cell>
        </row>
        <row r="6823">
          <cell r="H6823" t="str">
            <v>NotSelf</v>
          </cell>
        </row>
        <row r="6824">
          <cell r="H6824" t="str">
            <v>NotSelf</v>
          </cell>
        </row>
        <row r="6825">
          <cell r="H6825" t="str">
            <v>NotSelf</v>
          </cell>
        </row>
        <row r="6826">
          <cell r="H6826" t="str">
            <v>NotSelf</v>
          </cell>
        </row>
        <row r="6827">
          <cell r="H6827" t="str">
            <v>NotSelf</v>
          </cell>
        </row>
        <row r="6828">
          <cell r="H6828" t="str">
            <v>NotSelf</v>
          </cell>
        </row>
        <row r="6829">
          <cell r="H6829" t="str">
            <v>NotSelf</v>
          </cell>
        </row>
        <row r="6830">
          <cell r="H6830" t="str">
            <v>NotSelf</v>
          </cell>
        </row>
        <row r="6831">
          <cell r="H6831" t="str">
            <v>NotSelf</v>
          </cell>
        </row>
        <row r="6832">
          <cell r="H6832" t="str">
            <v>NotSelf</v>
          </cell>
        </row>
        <row r="6833">
          <cell r="H6833" t="str">
            <v>NotSelf</v>
          </cell>
        </row>
        <row r="6834">
          <cell r="H6834" t="str">
            <v>NotSelf</v>
          </cell>
        </row>
        <row r="6835">
          <cell r="H6835" t="str">
            <v>NotSelf</v>
          </cell>
        </row>
        <row r="6836">
          <cell r="H6836" t="str">
            <v>NotSelf</v>
          </cell>
        </row>
        <row r="6837">
          <cell r="H6837" t="str">
            <v>NotSelf</v>
          </cell>
        </row>
        <row r="6838">
          <cell r="H6838" t="str">
            <v>NotSelf</v>
          </cell>
        </row>
        <row r="6839">
          <cell r="H6839" t="str">
            <v>NotSelf</v>
          </cell>
        </row>
        <row r="6840">
          <cell r="H6840" t="str">
            <v>NotSelf</v>
          </cell>
        </row>
        <row r="6841">
          <cell r="H6841" t="str">
            <v>NotSelf</v>
          </cell>
        </row>
        <row r="6842">
          <cell r="H6842" t="str">
            <v>NotSelf</v>
          </cell>
        </row>
        <row r="6843">
          <cell r="H6843" t="str">
            <v>NotSelf</v>
          </cell>
        </row>
        <row r="6844">
          <cell r="H6844" t="str">
            <v>NotSelf</v>
          </cell>
        </row>
        <row r="6845">
          <cell r="H6845" t="str">
            <v>NotSelf</v>
          </cell>
        </row>
        <row r="6846">
          <cell r="H6846" t="str">
            <v>NotSelf</v>
          </cell>
        </row>
        <row r="6847">
          <cell r="H6847" t="str">
            <v>NotSelf</v>
          </cell>
        </row>
        <row r="6848">
          <cell r="H6848" t="str">
            <v>NotSelf</v>
          </cell>
        </row>
        <row r="6849">
          <cell r="H6849" t="str">
            <v>NotSelf</v>
          </cell>
        </row>
        <row r="6850">
          <cell r="H6850" t="str">
            <v>NotSelf</v>
          </cell>
        </row>
        <row r="6851">
          <cell r="H6851" t="str">
            <v>NotSelf</v>
          </cell>
        </row>
        <row r="6852">
          <cell r="H6852" t="str">
            <v>NotSelf</v>
          </cell>
        </row>
        <row r="6853">
          <cell r="H6853" t="str">
            <v>NotSelf</v>
          </cell>
        </row>
        <row r="6854">
          <cell r="H6854" t="str">
            <v>NotSelf</v>
          </cell>
        </row>
        <row r="6855">
          <cell r="H6855" t="str">
            <v>NotSelf</v>
          </cell>
        </row>
        <row r="6856">
          <cell r="H6856" t="str">
            <v>NotSelf</v>
          </cell>
        </row>
        <row r="6857">
          <cell r="H6857" t="str">
            <v>NotSelf</v>
          </cell>
        </row>
        <row r="6858">
          <cell r="H6858" t="str">
            <v>NotSelf</v>
          </cell>
        </row>
        <row r="6859">
          <cell r="H6859" t="str">
            <v>NotSelf</v>
          </cell>
        </row>
        <row r="6860">
          <cell r="H6860" t="str">
            <v>NotSelf</v>
          </cell>
        </row>
        <row r="6861">
          <cell r="H6861" t="str">
            <v>NotSelf</v>
          </cell>
        </row>
        <row r="6862">
          <cell r="H6862" t="str">
            <v>NotSelf</v>
          </cell>
        </row>
        <row r="6863">
          <cell r="H6863" t="str">
            <v>NotSelf</v>
          </cell>
        </row>
        <row r="6864">
          <cell r="H6864" t="str">
            <v>NotSelf</v>
          </cell>
        </row>
        <row r="6865">
          <cell r="H6865" t="str">
            <v>NotSelf</v>
          </cell>
        </row>
        <row r="6866">
          <cell r="H6866" t="str">
            <v>NotSelf</v>
          </cell>
        </row>
        <row r="6867">
          <cell r="H6867" t="str">
            <v>NotSelf</v>
          </cell>
        </row>
        <row r="6868">
          <cell r="H6868" t="str">
            <v>NotSelf</v>
          </cell>
        </row>
        <row r="6869">
          <cell r="H6869" t="str">
            <v>NotSelf</v>
          </cell>
        </row>
        <row r="6870">
          <cell r="H6870" t="str">
            <v>NotSelf</v>
          </cell>
        </row>
        <row r="6871">
          <cell r="H6871" t="str">
            <v>NotSelf</v>
          </cell>
        </row>
        <row r="6872">
          <cell r="H6872" t="str">
            <v>NotSelf</v>
          </cell>
        </row>
        <row r="6873">
          <cell r="H6873" t="str">
            <v>NotSelf</v>
          </cell>
        </row>
        <row r="6874">
          <cell r="H6874" t="str">
            <v>NotSelf</v>
          </cell>
        </row>
        <row r="6875">
          <cell r="H6875" t="str">
            <v>NotSelf</v>
          </cell>
        </row>
        <row r="6876">
          <cell r="H6876" t="str">
            <v>NotSelf</v>
          </cell>
        </row>
        <row r="6877">
          <cell r="H6877" t="str">
            <v>NotSelf</v>
          </cell>
        </row>
        <row r="6878">
          <cell r="H6878" t="str">
            <v>NotSelf</v>
          </cell>
        </row>
        <row r="6879">
          <cell r="H6879" t="str">
            <v>NotSelf</v>
          </cell>
        </row>
        <row r="6880">
          <cell r="H6880" t="str">
            <v>NotSelf</v>
          </cell>
        </row>
        <row r="6881">
          <cell r="H6881" t="str">
            <v>NotSelf</v>
          </cell>
        </row>
        <row r="6882">
          <cell r="H6882" t="str">
            <v>NotSelf</v>
          </cell>
        </row>
        <row r="6883">
          <cell r="H6883" t="str">
            <v>NotSelf</v>
          </cell>
        </row>
        <row r="6884">
          <cell r="H6884" t="str">
            <v>NotSelf</v>
          </cell>
        </row>
        <row r="6885">
          <cell r="H6885" t="str">
            <v>NotSelf</v>
          </cell>
        </row>
        <row r="6886">
          <cell r="H6886" t="str">
            <v>NotSelf</v>
          </cell>
        </row>
        <row r="6887">
          <cell r="H6887" t="str">
            <v>NotSelf</v>
          </cell>
        </row>
        <row r="6888">
          <cell r="H6888" t="str">
            <v>NotSelf</v>
          </cell>
        </row>
        <row r="6889">
          <cell r="H6889" t="str">
            <v>NotSelf</v>
          </cell>
        </row>
        <row r="6890">
          <cell r="H6890" t="str">
            <v>NotSelf</v>
          </cell>
        </row>
        <row r="6891">
          <cell r="H6891" t="str">
            <v>NotSelf</v>
          </cell>
        </row>
        <row r="6892">
          <cell r="H6892" t="str">
            <v>NotSelf</v>
          </cell>
        </row>
        <row r="6893">
          <cell r="H6893" t="str">
            <v>NotSelf</v>
          </cell>
        </row>
        <row r="6894">
          <cell r="H6894" t="str">
            <v>NotSelf</v>
          </cell>
        </row>
        <row r="6895">
          <cell r="H6895" t="str">
            <v>NotSelf</v>
          </cell>
        </row>
        <row r="6896">
          <cell r="H6896" t="str">
            <v>NotSelf</v>
          </cell>
        </row>
        <row r="6897">
          <cell r="H6897" t="str">
            <v>NotSelf</v>
          </cell>
        </row>
        <row r="6898">
          <cell r="H6898" t="str">
            <v>NotSelf</v>
          </cell>
        </row>
        <row r="6899">
          <cell r="H6899" t="str">
            <v>NotSelf</v>
          </cell>
        </row>
        <row r="6900">
          <cell r="H6900" t="str">
            <v>NotSelf</v>
          </cell>
        </row>
        <row r="6901">
          <cell r="H6901" t="str">
            <v>NotSelf</v>
          </cell>
        </row>
        <row r="6902">
          <cell r="H6902" t="str">
            <v>NotSelf</v>
          </cell>
        </row>
        <row r="6903">
          <cell r="H6903" t="str">
            <v>NotSelf</v>
          </cell>
        </row>
        <row r="6904">
          <cell r="H6904" t="str">
            <v>NotSelf</v>
          </cell>
        </row>
        <row r="6905">
          <cell r="H6905" t="str">
            <v>NotSelf</v>
          </cell>
        </row>
        <row r="6906">
          <cell r="H6906" t="str">
            <v>NotSelf</v>
          </cell>
        </row>
        <row r="6907">
          <cell r="H6907" t="str">
            <v>NotSelf</v>
          </cell>
        </row>
        <row r="6908">
          <cell r="H6908" t="str">
            <v>NotSelf</v>
          </cell>
        </row>
        <row r="6909">
          <cell r="H6909" t="str">
            <v>NotSelf</v>
          </cell>
        </row>
        <row r="6910">
          <cell r="H6910" t="str">
            <v>NotSelf</v>
          </cell>
        </row>
        <row r="6911">
          <cell r="H6911" t="str">
            <v>NotSelf</v>
          </cell>
        </row>
        <row r="6912">
          <cell r="H6912" t="str">
            <v>NotSelf</v>
          </cell>
        </row>
        <row r="6913">
          <cell r="H6913" t="str">
            <v>NotSelf</v>
          </cell>
        </row>
        <row r="6914">
          <cell r="H6914" t="str">
            <v>NotSelf</v>
          </cell>
        </row>
        <row r="6915">
          <cell r="H6915" t="str">
            <v>NotSelf</v>
          </cell>
        </row>
        <row r="6916">
          <cell r="H6916" t="str">
            <v>NotSelf</v>
          </cell>
        </row>
        <row r="6917">
          <cell r="H6917" t="str">
            <v>NotSelf</v>
          </cell>
        </row>
        <row r="6918">
          <cell r="H6918" t="str">
            <v>NotSelf</v>
          </cell>
        </row>
        <row r="6919">
          <cell r="H6919" t="str">
            <v>NotSelf</v>
          </cell>
        </row>
        <row r="6920">
          <cell r="H6920" t="str">
            <v>NotSelf</v>
          </cell>
        </row>
        <row r="6921">
          <cell r="H6921" t="str">
            <v>NotSelf</v>
          </cell>
        </row>
        <row r="6922">
          <cell r="H6922" t="str">
            <v>NotSelf</v>
          </cell>
        </row>
        <row r="6923">
          <cell r="H6923" t="str">
            <v>NotSelf</v>
          </cell>
        </row>
        <row r="6924">
          <cell r="H6924" t="str">
            <v>NotSelf</v>
          </cell>
        </row>
        <row r="6925">
          <cell r="H6925" t="str">
            <v>NotSelf</v>
          </cell>
        </row>
        <row r="6926">
          <cell r="H6926" t="str">
            <v>NotSelf</v>
          </cell>
        </row>
        <row r="6927">
          <cell r="H6927" t="str">
            <v>NotSelf</v>
          </cell>
        </row>
        <row r="6928">
          <cell r="H6928" t="str">
            <v>NotSelf</v>
          </cell>
        </row>
        <row r="6929">
          <cell r="H6929" t="str">
            <v>NotSelf</v>
          </cell>
        </row>
        <row r="6930">
          <cell r="H6930" t="str">
            <v>NotSelf</v>
          </cell>
        </row>
        <row r="6931">
          <cell r="H6931" t="str">
            <v>NotSelf</v>
          </cell>
        </row>
        <row r="6932">
          <cell r="H6932" t="str">
            <v>NotSelf</v>
          </cell>
        </row>
        <row r="6933">
          <cell r="H6933" t="str">
            <v>NotSelf</v>
          </cell>
        </row>
        <row r="6934">
          <cell r="H6934" t="str">
            <v>NotSelf</v>
          </cell>
        </row>
        <row r="6935">
          <cell r="H6935" t="str">
            <v>NotSelf</v>
          </cell>
        </row>
        <row r="6936">
          <cell r="H6936" t="str">
            <v>NotSelf</v>
          </cell>
        </row>
        <row r="6937">
          <cell r="H6937" t="str">
            <v>NotSelf</v>
          </cell>
        </row>
        <row r="6938">
          <cell r="H6938" t="str">
            <v>NotSelf</v>
          </cell>
        </row>
        <row r="6939">
          <cell r="H6939" t="str">
            <v>NotSelf</v>
          </cell>
        </row>
        <row r="6940">
          <cell r="H6940" t="str">
            <v>NotSelf</v>
          </cell>
        </row>
        <row r="6941">
          <cell r="H6941" t="str">
            <v>NotSelf</v>
          </cell>
        </row>
        <row r="6942">
          <cell r="H6942" t="str">
            <v>NotSelf</v>
          </cell>
        </row>
        <row r="6943">
          <cell r="H6943" t="str">
            <v>NotSelf</v>
          </cell>
        </row>
        <row r="6944">
          <cell r="H6944" t="str">
            <v>NotSelf</v>
          </cell>
        </row>
        <row r="6945">
          <cell r="H6945" t="str">
            <v>NotSelf</v>
          </cell>
        </row>
        <row r="6946">
          <cell r="H6946" t="str">
            <v>NotSelf</v>
          </cell>
        </row>
        <row r="6947">
          <cell r="H6947" t="str">
            <v>NotSelf</v>
          </cell>
        </row>
        <row r="6948">
          <cell r="H6948" t="str">
            <v>NotSelf</v>
          </cell>
        </row>
        <row r="6949">
          <cell r="H6949" t="str">
            <v>NotSelf</v>
          </cell>
        </row>
        <row r="6950">
          <cell r="H6950" t="str">
            <v>NotSelf</v>
          </cell>
        </row>
        <row r="6951">
          <cell r="H6951" t="str">
            <v>NotSelf</v>
          </cell>
        </row>
        <row r="6952">
          <cell r="H6952" t="str">
            <v>NotSelf</v>
          </cell>
        </row>
        <row r="6953">
          <cell r="H6953" t="str">
            <v>NotSelf</v>
          </cell>
        </row>
        <row r="6954">
          <cell r="H6954" t="str">
            <v>NotSelf</v>
          </cell>
        </row>
        <row r="6955">
          <cell r="H6955" t="str">
            <v>NotSelf</v>
          </cell>
        </row>
        <row r="6956">
          <cell r="H6956" t="str">
            <v>NotSelf</v>
          </cell>
        </row>
        <row r="6957">
          <cell r="H6957" t="str">
            <v>NotSelf</v>
          </cell>
        </row>
        <row r="6958">
          <cell r="H6958" t="str">
            <v>NotSelf</v>
          </cell>
        </row>
        <row r="6959">
          <cell r="H6959" t="str">
            <v>NotSelf</v>
          </cell>
        </row>
        <row r="6960">
          <cell r="H6960" t="str">
            <v>NotSelf</v>
          </cell>
        </row>
        <row r="6961">
          <cell r="H6961" t="str">
            <v>NotSelf</v>
          </cell>
        </row>
        <row r="6962">
          <cell r="H6962" t="str">
            <v>NotSelf</v>
          </cell>
        </row>
        <row r="6963">
          <cell r="H6963" t="str">
            <v>NotSelf</v>
          </cell>
        </row>
        <row r="6964">
          <cell r="H6964" t="str">
            <v>NotSelf</v>
          </cell>
        </row>
        <row r="6965">
          <cell r="H6965" t="str">
            <v>NotSelf</v>
          </cell>
        </row>
        <row r="6966">
          <cell r="H6966" t="str">
            <v>NotSelf</v>
          </cell>
        </row>
        <row r="6967">
          <cell r="H6967" t="str">
            <v>NotSelf</v>
          </cell>
        </row>
        <row r="6968">
          <cell r="H6968" t="str">
            <v>NotSelf</v>
          </cell>
        </row>
        <row r="6969">
          <cell r="H6969" t="str">
            <v>NotSelf</v>
          </cell>
        </row>
        <row r="6970">
          <cell r="H6970" t="str">
            <v>NotSelf</v>
          </cell>
        </row>
        <row r="6971">
          <cell r="H6971" t="str">
            <v>NotSelf</v>
          </cell>
        </row>
        <row r="6972">
          <cell r="H6972" t="str">
            <v>NotSelf</v>
          </cell>
        </row>
        <row r="6973">
          <cell r="H6973" t="str">
            <v>NotSelf</v>
          </cell>
        </row>
        <row r="6974">
          <cell r="H6974" t="str">
            <v>NotSelf</v>
          </cell>
        </row>
        <row r="6975">
          <cell r="H6975" t="str">
            <v>NotSelf</v>
          </cell>
        </row>
        <row r="6976">
          <cell r="H6976" t="str">
            <v>NotSelf</v>
          </cell>
        </row>
        <row r="6977">
          <cell r="H6977" t="str">
            <v>NotSelf</v>
          </cell>
        </row>
        <row r="6978">
          <cell r="H6978" t="str">
            <v>NotSelf</v>
          </cell>
        </row>
        <row r="6979">
          <cell r="H6979" t="str">
            <v>NotSelf</v>
          </cell>
        </row>
        <row r="6980">
          <cell r="H6980" t="str">
            <v>NotSelf</v>
          </cell>
        </row>
        <row r="6981">
          <cell r="H6981" t="str">
            <v>NotSelf</v>
          </cell>
        </row>
        <row r="6982">
          <cell r="H6982" t="str">
            <v>NotSelf</v>
          </cell>
        </row>
        <row r="6983">
          <cell r="H6983" t="str">
            <v>NotSelf</v>
          </cell>
        </row>
        <row r="6984">
          <cell r="H6984" t="str">
            <v>NotSelf</v>
          </cell>
        </row>
        <row r="6985">
          <cell r="H6985" t="str">
            <v>NotSelf</v>
          </cell>
        </row>
        <row r="6986">
          <cell r="H6986" t="str">
            <v>NotSelf</v>
          </cell>
        </row>
        <row r="6987">
          <cell r="H6987" t="str">
            <v>NotSelf</v>
          </cell>
        </row>
        <row r="6988">
          <cell r="H6988" t="str">
            <v>NotSelf</v>
          </cell>
        </row>
        <row r="6989">
          <cell r="H6989" t="str">
            <v>NotSelf</v>
          </cell>
        </row>
        <row r="6990">
          <cell r="H6990" t="str">
            <v>NotSelf</v>
          </cell>
        </row>
        <row r="6991">
          <cell r="H6991" t="str">
            <v>NotSelf</v>
          </cell>
        </row>
        <row r="6992">
          <cell r="H6992" t="str">
            <v>NotSelf</v>
          </cell>
        </row>
        <row r="6993">
          <cell r="H6993" t="str">
            <v>NotSelf</v>
          </cell>
        </row>
        <row r="6994">
          <cell r="H6994" t="str">
            <v>NotSelf</v>
          </cell>
        </row>
        <row r="6995">
          <cell r="H6995" t="str">
            <v>NotSelf</v>
          </cell>
        </row>
        <row r="6996">
          <cell r="H6996" t="str">
            <v>NotSelf</v>
          </cell>
        </row>
        <row r="6997">
          <cell r="H6997" t="str">
            <v>NotSelf</v>
          </cell>
        </row>
        <row r="6998">
          <cell r="H6998" t="str">
            <v>NotSelf</v>
          </cell>
        </row>
        <row r="6999">
          <cell r="H6999" t="str">
            <v>NotSelf</v>
          </cell>
        </row>
        <row r="7000">
          <cell r="H7000" t="str">
            <v>NotSelf</v>
          </cell>
        </row>
        <row r="7001">
          <cell r="H7001" t="str">
            <v>NotSelf</v>
          </cell>
        </row>
        <row r="7002">
          <cell r="H7002" t="str">
            <v>NotSelf</v>
          </cell>
        </row>
        <row r="7003">
          <cell r="H7003" t="str">
            <v>NotSelf</v>
          </cell>
        </row>
        <row r="7004">
          <cell r="H7004" t="str">
            <v>NotSelf</v>
          </cell>
        </row>
        <row r="7005">
          <cell r="H7005" t="str">
            <v>NotSelf</v>
          </cell>
        </row>
        <row r="7006">
          <cell r="H7006" t="str">
            <v>NotSelf</v>
          </cell>
        </row>
        <row r="7007">
          <cell r="H7007" t="str">
            <v>NotSelf</v>
          </cell>
        </row>
        <row r="7008">
          <cell r="H7008" t="str">
            <v>NotSelf</v>
          </cell>
        </row>
        <row r="7009">
          <cell r="H7009" t="str">
            <v>NotSelf</v>
          </cell>
        </row>
        <row r="7010">
          <cell r="H7010" t="str">
            <v>NotSelf</v>
          </cell>
        </row>
        <row r="7011">
          <cell r="H7011" t="str">
            <v>NotSelf</v>
          </cell>
        </row>
        <row r="7012">
          <cell r="H7012" t="str">
            <v>NotSelf</v>
          </cell>
        </row>
        <row r="7013">
          <cell r="H7013" t="str">
            <v>NotSelf</v>
          </cell>
        </row>
        <row r="7014">
          <cell r="H7014" t="str">
            <v>NotSelf</v>
          </cell>
        </row>
        <row r="7015">
          <cell r="H7015" t="str">
            <v>NotSelf</v>
          </cell>
        </row>
        <row r="7016">
          <cell r="H7016" t="str">
            <v>NotSelf</v>
          </cell>
        </row>
        <row r="7017">
          <cell r="H7017" t="str">
            <v>NotSelf</v>
          </cell>
        </row>
        <row r="7018">
          <cell r="H7018" t="str">
            <v>NotSelf</v>
          </cell>
        </row>
        <row r="7019">
          <cell r="H7019" t="str">
            <v>NotSelf</v>
          </cell>
        </row>
        <row r="7020">
          <cell r="H7020" t="str">
            <v>NotSelf</v>
          </cell>
        </row>
        <row r="7021">
          <cell r="H7021" t="str">
            <v>NotSelf</v>
          </cell>
        </row>
        <row r="7022">
          <cell r="H7022" t="str">
            <v>NotSelf</v>
          </cell>
        </row>
        <row r="7023">
          <cell r="H7023" t="str">
            <v>NotSelf</v>
          </cell>
        </row>
        <row r="7024">
          <cell r="H7024" t="str">
            <v>NotSelf</v>
          </cell>
        </row>
        <row r="7025">
          <cell r="H7025" t="str">
            <v>NotSelf</v>
          </cell>
        </row>
        <row r="7026">
          <cell r="H7026" t="str">
            <v>NotSelf</v>
          </cell>
        </row>
        <row r="7027">
          <cell r="H7027" t="str">
            <v>NotSelf</v>
          </cell>
        </row>
        <row r="7028">
          <cell r="H7028" t="str">
            <v>NotSelf</v>
          </cell>
        </row>
        <row r="7029">
          <cell r="H7029" t="str">
            <v>NotSelf</v>
          </cell>
        </row>
        <row r="7030">
          <cell r="H7030" t="str">
            <v>NotSelf</v>
          </cell>
        </row>
        <row r="7031">
          <cell r="H7031" t="str">
            <v>NotSelf</v>
          </cell>
        </row>
        <row r="7032">
          <cell r="H7032" t="str">
            <v>NotSelf</v>
          </cell>
        </row>
        <row r="7033">
          <cell r="H7033" t="str">
            <v>NotSelf</v>
          </cell>
        </row>
        <row r="7034">
          <cell r="H7034" t="str">
            <v>NotSelf</v>
          </cell>
        </row>
        <row r="7035">
          <cell r="H7035" t="str">
            <v>NotSelf</v>
          </cell>
        </row>
        <row r="7036">
          <cell r="H7036" t="str">
            <v>NotSelf</v>
          </cell>
        </row>
        <row r="7037">
          <cell r="H7037" t="str">
            <v>NotSelf</v>
          </cell>
        </row>
        <row r="7038">
          <cell r="H7038" t="str">
            <v>NotSelf</v>
          </cell>
        </row>
        <row r="7039">
          <cell r="H7039" t="str">
            <v>NotSelf</v>
          </cell>
        </row>
        <row r="7040">
          <cell r="H7040" t="str">
            <v>NotSelf</v>
          </cell>
        </row>
        <row r="7041">
          <cell r="H7041" t="str">
            <v>NotSelf</v>
          </cell>
        </row>
        <row r="7042">
          <cell r="H7042" t="str">
            <v>NotSelf</v>
          </cell>
        </row>
        <row r="7043">
          <cell r="H7043" t="str">
            <v>NotSelf</v>
          </cell>
        </row>
        <row r="7044">
          <cell r="H7044" t="str">
            <v>NotSelf</v>
          </cell>
        </row>
        <row r="7045">
          <cell r="H7045" t="str">
            <v>NotSelf</v>
          </cell>
        </row>
        <row r="7046">
          <cell r="H7046" t="str">
            <v>NotSelf</v>
          </cell>
        </row>
        <row r="7047">
          <cell r="H7047" t="str">
            <v>NotSelf</v>
          </cell>
        </row>
        <row r="7048">
          <cell r="H7048" t="str">
            <v>NotSelf</v>
          </cell>
        </row>
        <row r="7049">
          <cell r="H7049" t="str">
            <v>NotSelf</v>
          </cell>
        </row>
        <row r="7050">
          <cell r="H7050" t="str">
            <v>NotSelf</v>
          </cell>
        </row>
        <row r="7051">
          <cell r="H7051" t="str">
            <v>NotSelf</v>
          </cell>
        </row>
        <row r="7052">
          <cell r="H7052" t="str">
            <v>NotSelf</v>
          </cell>
        </row>
        <row r="7053">
          <cell r="H7053" t="str">
            <v>NotSelf</v>
          </cell>
        </row>
        <row r="7054">
          <cell r="H7054" t="str">
            <v>NotSelf</v>
          </cell>
        </row>
        <row r="7055">
          <cell r="H7055" t="str">
            <v>NotSelf</v>
          </cell>
        </row>
        <row r="7056">
          <cell r="H7056" t="str">
            <v>NotSelf</v>
          </cell>
        </row>
        <row r="7057">
          <cell r="H7057" t="str">
            <v>NotSelf</v>
          </cell>
        </row>
        <row r="7058">
          <cell r="H7058" t="str">
            <v>NotSelf</v>
          </cell>
        </row>
        <row r="7059">
          <cell r="H7059" t="str">
            <v>NotSelf</v>
          </cell>
        </row>
        <row r="7060">
          <cell r="H7060" t="str">
            <v>NotSelf</v>
          </cell>
        </row>
        <row r="7061">
          <cell r="H7061" t="str">
            <v>NotSelf</v>
          </cell>
        </row>
        <row r="7062">
          <cell r="H7062" t="str">
            <v>NotSelf</v>
          </cell>
        </row>
        <row r="7063">
          <cell r="H7063" t="str">
            <v>NotSelf</v>
          </cell>
        </row>
        <row r="7064">
          <cell r="H7064" t="str">
            <v>NotSelf</v>
          </cell>
        </row>
        <row r="7065">
          <cell r="H7065" t="str">
            <v>NotSelf</v>
          </cell>
        </row>
        <row r="7066">
          <cell r="H7066" t="str">
            <v>NotSelf</v>
          </cell>
        </row>
        <row r="7067">
          <cell r="H7067" t="str">
            <v>NotSelf</v>
          </cell>
        </row>
        <row r="7068">
          <cell r="H7068" t="str">
            <v>NotSelf</v>
          </cell>
        </row>
        <row r="7069">
          <cell r="H7069" t="str">
            <v>NotSelf</v>
          </cell>
        </row>
        <row r="7070">
          <cell r="H7070" t="str">
            <v>NotSelf</v>
          </cell>
        </row>
        <row r="7071">
          <cell r="H7071" t="str">
            <v>NotSelf</v>
          </cell>
        </row>
        <row r="7072">
          <cell r="H7072" t="str">
            <v>NotSelf</v>
          </cell>
        </row>
        <row r="7073">
          <cell r="H7073" t="str">
            <v>NotSelf</v>
          </cell>
        </row>
        <row r="7074">
          <cell r="H7074" t="str">
            <v>NotSelf</v>
          </cell>
        </row>
        <row r="7075">
          <cell r="H7075" t="str">
            <v>NotSelf</v>
          </cell>
        </row>
        <row r="7076">
          <cell r="H7076" t="str">
            <v>NotSelf</v>
          </cell>
        </row>
        <row r="7077">
          <cell r="H7077" t="str">
            <v>NotSelf</v>
          </cell>
        </row>
        <row r="7078">
          <cell r="H7078" t="str">
            <v>NotSelf</v>
          </cell>
        </row>
        <row r="7079">
          <cell r="H7079" t="str">
            <v>NotSelf</v>
          </cell>
        </row>
        <row r="7080">
          <cell r="H7080" t="str">
            <v>NotSelf</v>
          </cell>
        </row>
        <row r="7081">
          <cell r="H7081" t="str">
            <v>NotSelf</v>
          </cell>
        </row>
        <row r="7082">
          <cell r="H7082" t="str">
            <v>NotSelf</v>
          </cell>
        </row>
        <row r="7083">
          <cell r="H7083" t="str">
            <v>NotSelf</v>
          </cell>
        </row>
        <row r="7084">
          <cell r="H7084" t="str">
            <v>NotSelf</v>
          </cell>
        </row>
        <row r="7085">
          <cell r="H7085" t="str">
            <v>NotSelf</v>
          </cell>
        </row>
        <row r="7086">
          <cell r="H7086" t="str">
            <v>NotSelf</v>
          </cell>
        </row>
        <row r="7087">
          <cell r="H7087" t="str">
            <v>NotSelf</v>
          </cell>
        </row>
        <row r="7088">
          <cell r="H7088" t="str">
            <v>NotSelf</v>
          </cell>
        </row>
        <row r="7089">
          <cell r="H7089" t="str">
            <v>NotSelf</v>
          </cell>
        </row>
        <row r="7090">
          <cell r="H7090" t="str">
            <v>NotSelf</v>
          </cell>
        </row>
        <row r="7091">
          <cell r="H7091" t="str">
            <v>NotSelf</v>
          </cell>
        </row>
        <row r="7092">
          <cell r="H7092" t="str">
            <v>NotSelf</v>
          </cell>
        </row>
        <row r="7093">
          <cell r="H7093" t="str">
            <v>NotSelf</v>
          </cell>
        </row>
        <row r="7094">
          <cell r="H7094" t="str">
            <v>NotSelf</v>
          </cell>
        </row>
        <row r="7095">
          <cell r="H7095" t="str">
            <v>NotSelf</v>
          </cell>
        </row>
        <row r="7096">
          <cell r="H7096" t="str">
            <v>NotSelf</v>
          </cell>
        </row>
        <row r="7097">
          <cell r="H7097" t="str">
            <v>NotSelf</v>
          </cell>
        </row>
        <row r="7098">
          <cell r="H7098" t="str">
            <v>NotSelf</v>
          </cell>
        </row>
        <row r="7099">
          <cell r="H7099" t="str">
            <v>NotSelf</v>
          </cell>
        </row>
        <row r="7100">
          <cell r="H7100" t="str">
            <v>NotSelf</v>
          </cell>
        </row>
        <row r="7101">
          <cell r="H7101" t="str">
            <v>NotSelf</v>
          </cell>
        </row>
        <row r="7102">
          <cell r="H7102" t="str">
            <v>NotSelf</v>
          </cell>
        </row>
        <row r="7103">
          <cell r="H7103" t="str">
            <v>NotSelf</v>
          </cell>
        </row>
        <row r="7104">
          <cell r="H7104" t="str">
            <v>NotSelf</v>
          </cell>
        </row>
        <row r="7105">
          <cell r="H7105" t="str">
            <v>NotSelf</v>
          </cell>
        </row>
        <row r="7106">
          <cell r="H7106" t="str">
            <v>NotSelf</v>
          </cell>
        </row>
        <row r="7107">
          <cell r="H7107" t="str">
            <v>NotSelf</v>
          </cell>
        </row>
        <row r="7108">
          <cell r="H7108" t="str">
            <v>NotSelf</v>
          </cell>
        </row>
        <row r="7109">
          <cell r="H7109" t="str">
            <v>NotSelf</v>
          </cell>
        </row>
        <row r="7110">
          <cell r="H7110" t="str">
            <v>NotSelf</v>
          </cell>
        </row>
        <row r="7111">
          <cell r="H7111" t="str">
            <v>NotSelf</v>
          </cell>
        </row>
        <row r="7112">
          <cell r="H7112" t="str">
            <v>NotSelf</v>
          </cell>
        </row>
        <row r="7113">
          <cell r="H7113" t="str">
            <v>NotSelf</v>
          </cell>
        </row>
        <row r="7114">
          <cell r="H7114" t="str">
            <v>NotSelf</v>
          </cell>
        </row>
        <row r="7115">
          <cell r="H7115" t="str">
            <v>NotSelf</v>
          </cell>
        </row>
        <row r="7116">
          <cell r="H7116" t="str">
            <v>NotSelf</v>
          </cell>
        </row>
        <row r="7117">
          <cell r="H7117" t="str">
            <v>NotSelf</v>
          </cell>
        </row>
        <row r="7118">
          <cell r="H7118" t="str">
            <v>NotSelf</v>
          </cell>
        </row>
        <row r="7119">
          <cell r="H7119" t="str">
            <v>NotSelf</v>
          </cell>
        </row>
        <row r="7120">
          <cell r="H7120" t="str">
            <v>NotSelf</v>
          </cell>
        </row>
        <row r="7121">
          <cell r="H7121" t="str">
            <v>NotSelf</v>
          </cell>
        </row>
        <row r="7122">
          <cell r="H7122" t="str">
            <v>NotSelf</v>
          </cell>
        </row>
        <row r="7123">
          <cell r="H7123" t="str">
            <v>NotSelf</v>
          </cell>
        </row>
        <row r="7124">
          <cell r="H7124" t="str">
            <v>NotSelf</v>
          </cell>
        </row>
        <row r="7125">
          <cell r="H7125" t="str">
            <v>NotSelf</v>
          </cell>
        </row>
        <row r="7126">
          <cell r="H7126" t="str">
            <v>NotSelf</v>
          </cell>
        </row>
        <row r="7127">
          <cell r="H7127" t="str">
            <v>NotSelf</v>
          </cell>
        </row>
        <row r="7128">
          <cell r="H7128" t="str">
            <v>NotSelf</v>
          </cell>
        </row>
        <row r="7129">
          <cell r="H7129" t="str">
            <v>NotSelf</v>
          </cell>
        </row>
        <row r="7130">
          <cell r="H7130" t="str">
            <v>NotSelf</v>
          </cell>
        </row>
        <row r="7131">
          <cell r="H7131" t="str">
            <v>NotSelf</v>
          </cell>
        </row>
        <row r="7132">
          <cell r="H7132" t="str">
            <v>NotSelf</v>
          </cell>
        </row>
        <row r="7133">
          <cell r="H7133" t="str">
            <v>NotSelf</v>
          </cell>
        </row>
        <row r="7134">
          <cell r="H7134" t="str">
            <v>NotSelf</v>
          </cell>
        </row>
        <row r="7135">
          <cell r="H7135" t="str">
            <v>NotSelf</v>
          </cell>
        </row>
        <row r="7136">
          <cell r="H7136" t="str">
            <v>NotSelf</v>
          </cell>
        </row>
        <row r="7137">
          <cell r="H7137" t="str">
            <v>NotSelf</v>
          </cell>
        </row>
        <row r="7138">
          <cell r="H7138" t="str">
            <v>NotSelf</v>
          </cell>
        </row>
        <row r="7139">
          <cell r="H7139" t="str">
            <v>NotSelf</v>
          </cell>
        </row>
        <row r="7140">
          <cell r="H7140" t="str">
            <v>NotSelf</v>
          </cell>
        </row>
        <row r="7141">
          <cell r="H7141" t="str">
            <v>NotSelf</v>
          </cell>
        </row>
        <row r="7142">
          <cell r="H7142" t="str">
            <v>NotSelf</v>
          </cell>
        </row>
        <row r="7143">
          <cell r="H7143" t="str">
            <v>NotSelf</v>
          </cell>
        </row>
        <row r="7144">
          <cell r="H7144" t="str">
            <v>NotSelf</v>
          </cell>
        </row>
        <row r="7145">
          <cell r="H7145" t="str">
            <v>NotSelf</v>
          </cell>
        </row>
        <row r="7146">
          <cell r="H7146" t="str">
            <v>NotSelf</v>
          </cell>
        </row>
        <row r="7147">
          <cell r="H7147" t="str">
            <v>NotSelf</v>
          </cell>
        </row>
        <row r="7148">
          <cell r="H7148" t="str">
            <v>NotSelf</v>
          </cell>
        </row>
        <row r="7149">
          <cell r="H7149" t="str">
            <v>NotSelf</v>
          </cell>
        </row>
        <row r="7150">
          <cell r="H7150" t="str">
            <v>NotSelf</v>
          </cell>
        </row>
        <row r="7151">
          <cell r="H7151" t="str">
            <v>NotSelf</v>
          </cell>
        </row>
        <row r="7152">
          <cell r="H7152" t="str">
            <v>NotSelf</v>
          </cell>
        </row>
        <row r="7153">
          <cell r="H7153" t="str">
            <v>NotSelf</v>
          </cell>
        </row>
        <row r="7154">
          <cell r="H7154" t="str">
            <v>NotSelf</v>
          </cell>
        </row>
        <row r="7155">
          <cell r="H7155" t="str">
            <v>NotSelf</v>
          </cell>
        </row>
        <row r="7156">
          <cell r="H7156" t="str">
            <v>NotSelf</v>
          </cell>
        </row>
        <row r="7157">
          <cell r="H7157" t="str">
            <v>NotSelf</v>
          </cell>
        </row>
        <row r="7158">
          <cell r="H7158" t="str">
            <v>NotSelf</v>
          </cell>
        </row>
        <row r="7159">
          <cell r="H7159" t="str">
            <v>NotSelf</v>
          </cell>
        </row>
        <row r="7160">
          <cell r="H7160" t="str">
            <v>NotSelf</v>
          </cell>
        </row>
        <row r="7161">
          <cell r="H7161" t="str">
            <v>NotSelf</v>
          </cell>
        </row>
        <row r="7162">
          <cell r="H7162" t="str">
            <v>NotSelf</v>
          </cell>
        </row>
        <row r="7163">
          <cell r="H7163" t="str">
            <v>NotSelf</v>
          </cell>
        </row>
        <row r="7164">
          <cell r="H7164" t="str">
            <v>NotSelf</v>
          </cell>
        </row>
        <row r="7165">
          <cell r="H7165" t="str">
            <v>NotSelf</v>
          </cell>
        </row>
        <row r="7166">
          <cell r="H7166" t="str">
            <v>NotSelf</v>
          </cell>
        </row>
        <row r="7167">
          <cell r="H7167" t="str">
            <v>NotSelf</v>
          </cell>
        </row>
        <row r="7168">
          <cell r="H7168" t="str">
            <v>NotSelf</v>
          </cell>
        </row>
        <row r="7169">
          <cell r="H7169" t="str">
            <v>NotSelf</v>
          </cell>
        </row>
        <row r="7170">
          <cell r="H7170" t="str">
            <v>NotSelf</v>
          </cell>
        </row>
        <row r="7171">
          <cell r="H7171" t="str">
            <v>NotSelf</v>
          </cell>
        </row>
        <row r="7172">
          <cell r="H7172" t="str">
            <v>NotSelf</v>
          </cell>
        </row>
        <row r="7173">
          <cell r="H7173" t="str">
            <v>NotSelf</v>
          </cell>
        </row>
        <row r="7174">
          <cell r="H7174" t="str">
            <v>NotSelf</v>
          </cell>
        </row>
        <row r="7175">
          <cell r="H7175" t="str">
            <v>NotSelf</v>
          </cell>
        </row>
        <row r="7176">
          <cell r="H7176" t="str">
            <v>NotSelf</v>
          </cell>
        </row>
        <row r="7177">
          <cell r="H7177" t="str">
            <v>NotSelf</v>
          </cell>
        </row>
        <row r="7178">
          <cell r="H7178" t="str">
            <v>NotSelf</v>
          </cell>
        </row>
        <row r="7179">
          <cell r="H7179" t="str">
            <v>NotSelf</v>
          </cell>
        </row>
        <row r="7180">
          <cell r="H7180" t="str">
            <v>NotSelf</v>
          </cell>
        </row>
        <row r="7181">
          <cell r="H7181" t="str">
            <v>NotSelf</v>
          </cell>
        </row>
        <row r="7182">
          <cell r="H7182" t="str">
            <v>NotSelf</v>
          </cell>
        </row>
        <row r="7183">
          <cell r="H7183" t="str">
            <v>NotSelf</v>
          </cell>
        </row>
        <row r="7184">
          <cell r="H7184" t="str">
            <v>NotSelf</v>
          </cell>
        </row>
        <row r="7185">
          <cell r="H7185" t="str">
            <v>NotSelf</v>
          </cell>
        </row>
        <row r="7186">
          <cell r="H7186" t="str">
            <v>NotSelf</v>
          </cell>
        </row>
        <row r="7187">
          <cell r="H7187" t="str">
            <v>NotSelf</v>
          </cell>
        </row>
        <row r="7188">
          <cell r="H7188" t="str">
            <v>NotSelf</v>
          </cell>
        </row>
        <row r="7189">
          <cell r="H7189" t="str">
            <v>NotSelf</v>
          </cell>
        </row>
        <row r="7190">
          <cell r="H7190" t="str">
            <v>NotSelf</v>
          </cell>
        </row>
        <row r="7191">
          <cell r="H7191" t="str">
            <v>NotSelf</v>
          </cell>
        </row>
        <row r="7192">
          <cell r="H7192" t="str">
            <v>NotSelf</v>
          </cell>
        </row>
        <row r="7193">
          <cell r="H7193" t="str">
            <v>NotSelf</v>
          </cell>
        </row>
        <row r="7194">
          <cell r="H7194" t="str">
            <v>NotSelf</v>
          </cell>
        </row>
        <row r="7195">
          <cell r="H7195" t="str">
            <v>NotSelf</v>
          </cell>
        </row>
        <row r="7196">
          <cell r="H7196" t="str">
            <v>NotSelf</v>
          </cell>
        </row>
        <row r="7197">
          <cell r="H7197" t="str">
            <v>NotSelf</v>
          </cell>
        </row>
        <row r="7198">
          <cell r="H7198" t="str">
            <v>NotSelf</v>
          </cell>
        </row>
        <row r="7199">
          <cell r="H7199" t="str">
            <v>NotSelf</v>
          </cell>
        </row>
        <row r="7200">
          <cell r="H7200" t="str">
            <v>NotSelf</v>
          </cell>
        </row>
        <row r="7201">
          <cell r="H7201" t="str">
            <v>NotSelf</v>
          </cell>
        </row>
        <row r="7202">
          <cell r="H7202" t="str">
            <v>NotSelf</v>
          </cell>
        </row>
        <row r="7203">
          <cell r="H7203" t="str">
            <v>NotSelf</v>
          </cell>
        </row>
        <row r="7204">
          <cell r="H7204" t="str">
            <v>NotSelf</v>
          </cell>
        </row>
        <row r="7205">
          <cell r="H7205" t="str">
            <v>NotSelf</v>
          </cell>
        </row>
        <row r="7206">
          <cell r="H7206" t="str">
            <v>NotSelf</v>
          </cell>
        </row>
        <row r="7207">
          <cell r="H7207" t="str">
            <v>NotSelf</v>
          </cell>
        </row>
        <row r="7208">
          <cell r="H7208" t="str">
            <v>NotSelf</v>
          </cell>
        </row>
        <row r="7209">
          <cell r="H7209" t="str">
            <v>NotSelf</v>
          </cell>
        </row>
        <row r="7210">
          <cell r="H7210" t="str">
            <v>NotSelf</v>
          </cell>
        </row>
        <row r="7211">
          <cell r="H7211" t="str">
            <v>NotSelf</v>
          </cell>
        </row>
        <row r="7212">
          <cell r="H7212" t="str">
            <v>NotSelf</v>
          </cell>
        </row>
        <row r="7213">
          <cell r="H7213" t="str">
            <v>NotSelf</v>
          </cell>
        </row>
        <row r="7214">
          <cell r="H7214" t="str">
            <v>NotSelf</v>
          </cell>
        </row>
        <row r="7215">
          <cell r="H7215" t="str">
            <v>NotSelf</v>
          </cell>
        </row>
        <row r="7216">
          <cell r="H7216" t="str">
            <v>NotSelf</v>
          </cell>
        </row>
        <row r="7217">
          <cell r="H7217" t="str">
            <v>NotSelf</v>
          </cell>
        </row>
        <row r="7218">
          <cell r="H7218" t="str">
            <v>NotSelf</v>
          </cell>
        </row>
        <row r="7219">
          <cell r="H7219" t="str">
            <v>NotSelf</v>
          </cell>
        </row>
        <row r="7220">
          <cell r="H7220" t="str">
            <v>NotSelf</v>
          </cell>
        </row>
        <row r="7221">
          <cell r="H7221" t="str">
            <v>NotSelf</v>
          </cell>
        </row>
        <row r="7222">
          <cell r="H7222" t="str">
            <v>NotSelf</v>
          </cell>
        </row>
        <row r="7223">
          <cell r="H7223" t="str">
            <v>NotSelf</v>
          </cell>
        </row>
        <row r="7224">
          <cell r="H7224" t="str">
            <v>NotSelf</v>
          </cell>
        </row>
        <row r="7225">
          <cell r="H7225" t="str">
            <v>NotSelf</v>
          </cell>
        </row>
        <row r="7226">
          <cell r="H7226" t="str">
            <v>NotSelf</v>
          </cell>
        </row>
        <row r="7227">
          <cell r="H7227" t="str">
            <v>NotSelf</v>
          </cell>
        </row>
        <row r="7228">
          <cell r="H7228" t="str">
            <v>NotSelf</v>
          </cell>
        </row>
        <row r="7229">
          <cell r="H7229" t="str">
            <v>NotSelf</v>
          </cell>
        </row>
        <row r="7230">
          <cell r="H7230" t="str">
            <v>NotSelf</v>
          </cell>
        </row>
        <row r="7231">
          <cell r="H7231" t="str">
            <v>NotSelf</v>
          </cell>
        </row>
        <row r="7232">
          <cell r="H7232" t="str">
            <v>NotSelf</v>
          </cell>
        </row>
        <row r="7233">
          <cell r="H7233" t="str">
            <v>NotSelf</v>
          </cell>
        </row>
        <row r="7234">
          <cell r="H7234" t="str">
            <v>NotSelf</v>
          </cell>
        </row>
        <row r="7235">
          <cell r="H7235" t="str">
            <v>NotSelf</v>
          </cell>
        </row>
        <row r="7236">
          <cell r="H7236" t="str">
            <v>NotSelf</v>
          </cell>
        </row>
        <row r="7237">
          <cell r="H7237" t="str">
            <v>NotSelf</v>
          </cell>
        </row>
        <row r="7238">
          <cell r="H7238" t="str">
            <v>NotSelf</v>
          </cell>
        </row>
        <row r="7239">
          <cell r="H7239" t="str">
            <v>NotSelf</v>
          </cell>
        </row>
        <row r="7240">
          <cell r="H7240" t="str">
            <v>NotSelf</v>
          </cell>
        </row>
        <row r="7241">
          <cell r="H7241" t="str">
            <v>NotSelf</v>
          </cell>
        </row>
        <row r="7242">
          <cell r="H7242" t="str">
            <v>NotSelf</v>
          </cell>
        </row>
        <row r="7243">
          <cell r="H7243" t="str">
            <v>NotSelf</v>
          </cell>
        </row>
        <row r="7244">
          <cell r="H7244" t="str">
            <v>NotSelf</v>
          </cell>
        </row>
        <row r="7245">
          <cell r="H7245" t="str">
            <v>NotSelf</v>
          </cell>
        </row>
        <row r="7246">
          <cell r="H7246" t="str">
            <v>NotSelf</v>
          </cell>
        </row>
        <row r="7247">
          <cell r="H7247" t="str">
            <v>NotSelf</v>
          </cell>
        </row>
        <row r="7248">
          <cell r="H7248" t="str">
            <v>NotSelf</v>
          </cell>
        </row>
        <row r="7249">
          <cell r="H7249" t="str">
            <v>NotSelf</v>
          </cell>
        </row>
        <row r="7250">
          <cell r="H7250" t="str">
            <v>NotSelf</v>
          </cell>
        </row>
        <row r="7251">
          <cell r="H7251" t="str">
            <v>NotSelf</v>
          </cell>
        </row>
        <row r="7252">
          <cell r="H7252" t="str">
            <v>NotSelf</v>
          </cell>
        </row>
        <row r="7253">
          <cell r="H7253" t="str">
            <v>NotSelf</v>
          </cell>
        </row>
        <row r="7254">
          <cell r="H7254" t="str">
            <v>NotSelf</v>
          </cell>
        </row>
        <row r="7255">
          <cell r="H7255" t="str">
            <v>NotSelf</v>
          </cell>
        </row>
        <row r="7256">
          <cell r="H7256" t="str">
            <v>NotSelf</v>
          </cell>
        </row>
        <row r="7257">
          <cell r="H7257" t="str">
            <v>NotSelf</v>
          </cell>
        </row>
        <row r="7258">
          <cell r="H7258" t="str">
            <v>NotSelf</v>
          </cell>
        </row>
        <row r="7259">
          <cell r="H7259" t="str">
            <v>NotSelf</v>
          </cell>
        </row>
        <row r="7260">
          <cell r="H7260" t="str">
            <v>NotSelf</v>
          </cell>
        </row>
        <row r="7261">
          <cell r="H7261" t="str">
            <v>NotSelf</v>
          </cell>
        </row>
        <row r="7262">
          <cell r="H7262" t="str">
            <v>NotSelf</v>
          </cell>
        </row>
        <row r="7263">
          <cell r="H7263" t="str">
            <v>NotSelf</v>
          </cell>
        </row>
        <row r="7264">
          <cell r="H7264" t="str">
            <v>NotSelf</v>
          </cell>
        </row>
        <row r="7265">
          <cell r="H7265" t="str">
            <v>NotSelf</v>
          </cell>
        </row>
        <row r="7266">
          <cell r="H7266" t="str">
            <v>NotSelf</v>
          </cell>
        </row>
        <row r="7267">
          <cell r="H7267" t="str">
            <v>NotSelf</v>
          </cell>
        </row>
        <row r="7268">
          <cell r="H7268" t="str">
            <v>NotSelf</v>
          </cell>
        </row>
        <row r="7269">
          <cell r="H7269" t="str">
            <v>NotSelf</v>
          </cell>
        </row>
        <row r="7270">
          <cell r="H7270" t="str">
            <v>NotSelf</v>
          </cell>
        </row>
        <row r="7271">
          <cell r="H7271" t="str">
            <v>NotSelf</v>
          </cell>
        </row>
        <row r="7272">
          <cell r="H7272" t="str">
            <v>NotSelf</v>
          </cell>
        </row>
        <row r="7273">
          <cell r="H7273" t="str">
            <v>NotSelf</v>
          </cell>
        </row>
        <row r="7274">
          <cell r="H7274" t="str">
            <v>NotSelf</v>
          </cell>
        </row>
        <row r="7275">
          <cell r="H7275" t="str">
            <v>NotSelf</v>
          </cell>
        </row>
        <row r="7276">
          <cell r="H7276" t="str">
            <v>NotSelf</v>
          </cell>
        </row>
        <row r="7277">
          <cell r="H7277" t="str">
            <v>NotSelf</v>
          </cell>
        </row>
        <row r="7278">
          <cell r="H7278" t="str">
            <v>NotSelf</v>
          </cell>
        </row>
        <row r="7279">
          <cell r="H7279" t="str">
            <v>NotSelf</v>
          </cell>
        </row>
        <row r="7280">
          <cell r="H7280" t="str">
            <v>NotSelf</v>
          </cell>
        </row>
        <row r="7281">
          <cell r="H7281" t="str">
            <v>NotSelf</v>
          </cell>
        </row>
        <row r="7282">
          <cell r="H7282" t="str">
            <v>NotSelf</v>
          </cell>
        </row>
        <row r="7283">
          <cell r="H7283" t="str">
            <v>NotSelf</v>
          </cell>
        </row>
        <row r="7284">
          <cell r="H7284" t="str">
            <v>NotSelf</v>
          </cell>
        </row>
        <row r="7285">
          <cell r="H7285" t="str">
            <v>NotSelf</v>
          </cell>
        </row>
        <row r="7286">
          <cell r="H7286" t="str">
            <v>NotSelf</v>
          </cell>
        </row>
        <row r="7287">
          <cell r="H7287" t="str">
            <v>NotSelf</v>
          </cell>
        </row>
        <row r="7288">
          <cell r="H7288" t="str">
            <v>NotSelf</v>
          </cell>
        </row>
        <row r="7289">
          <cell r="H7289" t="str">
            <v>NotSelf</v>
          </cell>
        </row>
        <row r="7290">
          <cell r="H7290" t="str">
            <v>NotSelf</v>
          </cell>
        </row>
        <row r="7291">
          <cell r="H7291" t="str">
            <v>NotSelf</v>
          </cell>
        </row>
        <row r="7292">
          <cell r="H7292" t="str">
            <v>NotSelf</v>
          </cell>
        </row>
        <row r="7293">
          <cell r="H7293" t="str">
            <v>NotSelf</v>
          </cell>
        </row>
        <row r="7294">
          <cell r="H7294" t="str">
            <v>NotSelf</v>
          </cell>
        </row>
        <row r="7295">
          <cell r="H7295" t="str">
            <v>NotSelf</v>
          </cell>
        </row>
        <row r="7296">
          <cell r="H7296" t="str">
            <v>NotSelf</v>
          </cell>
        </row>
        <row r="7297">
          <cell r="H7297" t="str">
            <v>NotSelf</v>
          </cell>
        </row>
        <row r="7298">
          <cell r="H7298" t="str">
            <v>NotSelf</v>
          </cell>
        </row>
        <row r="7299">
          <cell r="H7299" t="str">
            <v>NotSelf</v>
          </cell>
        </row>
        <row r="7300">
          <cell r="H7300" t="str">
            <v>NotSelf</v>
          </cell>
        </row>
        <row r="7301">
          <cell r="H7301" t="str">
            <v>NotSelf</v>
          </cell>
        </row>
        <row r="7302">
          <cell r="H7302" t="str">
            <v>NotSelf</v>
          </cell>
        </row>
        <row r="7303">
          <cell r="H7303" t="str">
            <v>NotSelf</v>
          </cell>
        </row>
        <row r="7304">
          <cell r="H7304" t="str">
            <v>NotSelf</v>
          </cell>
        </row>
        <row r="7305">
          <cell r="H7305" t="str">
            <v>NotSelf</v>
          </cell>
        </row>
        <row r="7306">
          <cell r="H7306" t="str">
            <v>NotSelf</v>
          </cell>
        </row>
        <row r="7307">
          <cell r="H7307" t="str">
            <v>NotSelf</v>
          </cell>
        </row>
        <row r="7308">
          <cell r="H7308" t="str">
            <v>NotSelf</v>
          </cell>
        </row>
        <row r="7309">
          <cell r="H7309" t="str">
            <v>NotSelf</v>
          </cell>
        </row>
        <row r="7310">
          <cell r="H7310" t="str">
            <v>NotSelf</v>
          </cell>
        </row>
        <row r="7311">
          <cell r="H7311" t="str">
            <v>NotSelf</v>
          </cell>
        </row>
        <row r="7312">
          <cell r="H7312" t="str">
            <v>NotSelf</v>
          </cell>
        </row>
        <row r="7313">
          <cell r="H7313" t="str">
            <v>NotSelf</v>
          </cell>
        </row>
        <row r="7314">
          <cell r="H7314" t="str">
            <v>NotSelf</v>
          </cell>
        </row>
        <row r="7315">
          <cell r="H7315" t="str">
            <v>NotSelf</v>
          </cell>
        </row>
        <row r="7316">
          <cell r="H7316" t="str">
            <v>NotSelf</v>
          </cell>
        </row>
        <row r="7317">
          <cell r="H7317" t="str">
            <v>NotSelf</v>
          </cell>
        </row>
        <row r="7318">
          <cell r="H7318" t="str">
            <v>NotSelf</v>
          </cell>
        </row>
        <row r="7319">
          <cell r="H7319" t="str">
            <v>NotSelf</v>
          </cell>
        </row>
        <row r="7320">
          <cell r="H7320" t="str">
            <v>NotSelf</v>
          </cell>
        </row>
        <row r="7321">
          <cell r="H7321" t="str">
            <v>NotSelf</v>
          </cell>
        </row>
        <row r="7322">
          <cell r="H7322" t="str">
            <v>NotSelf</v>
          </cell>
        </row>
        <row r="7323">
          <cell r="H7323" t="str">
            <v>NotSelf</v>
          </cell>
        </row>
        <row r="7324">
          <cell r="H7324" t="str">
            <v>NotSelf</v>
          </cell>
        </row>
        <row r="7325">
          <cell r="H7325" t="str">
            <v>NotSelf</v>
          </cell>
        </row>
        <row r="7326">
          <cell r="H7326" t="str">
            <v>NotSelf</v>
          </cell>
        </row>
        <row r="7327">
          <cell r="H7327" t="str">
            <v>NotSelf</v>
          </cell>
        </row>
        <row r="7328">
          <cell r="H7328" t="str">
            <v>NotSelf</v>
          </cell>
        </row>
        <row r="7329">
          <cell r="H7329" t="str">
            <v>NotSelf</v>
          </cell>
        </row>
        <row r="7330">
          <cell r="H7330" t="str">
            <v>NotSelf</v>
          </cell>
        </row>
        <row r="7331">
          <cell r="H7331" t="str">
            <v>NotSelf</v>
          </cell>
        </row>
        <row r="7332">
          <cell r="H7332" t="str">
            <v>NotSelf</v>
          </cell>
        </row>
        <row r="7333">
          <cell r="H7333" t="str">
            <v>NotSelf</v>
          </cell>
        </row>
        <row r="7334">
          <cell r="H7334" t="str">
            <v>NotSelf</v>
          </cell>
        </row>
        <row r="7335">
          <cell r="H7335" t="str">
            <v>NotSelf</v>
          </cell>
        </row>
        <row r="7336">
          <cell r="H7336" t="str">
            <v>NotSelf</v>
          </cell>
        </row>
        <row r="7337">
          <cell r="H7337" t="str">
            <v>NotSelf</v>
          </cell>
        </row>
        <row r="7338">
          <cell r="H7338" t="str">
            <v>NotSelf</v>
          </cell>
        </row>
        <row r="7339">
          <cell r="H7339" t="str">
            <v>NotSelf</v>
          </cell>
        </row>
        <row r="7340">
          <cell r="H7340" t="str">
            <v>NotSelf</v>
          </cell>
        </row>
        <row r="7341">
          <cell r="H7341" t="str">
            <v>NotSelf</v>
          </cell>
        </row>
        <row r="7342">
          <cell r="H7342" t="str">
            <v>NotSelf</v>
          </cell>
        </row>
        <row r="7343">
          <cell r="H7343" t="str">
            <v>NotSelf</v>
          </cell>
        </row>
        <row r="7344">
          <cell r="H7344" t="str">
            <v>NotSelf</v>
          </cell>
        </row>
        <row r="7345">
          <cell r="H7345" t="str">
            <v>NotSelf</v>
          </cell>
        </row>
        <row r="7346">
          <cell r="H7346" t="str">
            <v>NotSelf</v>
          </cell>
        </row>
        <row r="7347">
          <cell r="H7347" t="str">
            <v>NotSelf</v>
          </cell>
        </row>
        <row r="7348">
          <cell r="H7348" t="str">
            <v>NotSelf</v>
          </cell>
        </row>
        <row r="7349">
          <cell r="H7349" t="str">
            <v>NotSelf</v>
          </cell>
        </row>
        <row r="7350">
          <cell r="H7350" t="str">
            <v>NotSelf</v>
          </cell>
        </row>
        <row r="7351">
          <cell r="H7351" t="str">
            <v>NotSelf</v>
          </cell>
        </row>
        <row r="7352">
          <cell r="H7352" t="str">
            <v>NotSelf</v>
          </cell>
        </row>
        <row r="7353">
          <cell r="H7353" t="str">
            <v>NotSelf</v>
          </cell>
        </row>
        <row r="7354">
          <cell r="H7354" t="str">
            <v>NotSelf</v>
          </cell>
        </row>
        <row r="7355">
          <cell r="H7355" t="str">
            <v>NotSelf</v>
          </cell>
        </row>
        <row r="7356">
          <cell r="H7356" t="str">
            <v>NotSelf</v>
          </cell>
        </row>
        <row r="7357">
          <cell r="H7357" t="str">
            <v>NotSelf</v>
          </cell>
        </row>
        <row r="7358">
          <cell r="H7358" t="str">
            <v>NotSelf</v>
          </cell>
        </row>
        <row r="7359">
          <cell r="H7359" t="str">
            <v>NotSelf</v>
          </cell>
        </row>
        <row r="7360">
          <cell r="H7360" t="str">
            <v>NotSelf</v>
          </cell>
        </row>
        <row r="7361">
          <cell r="H7361" t="str">
            <v>NotSelf</v>
          </cell>
        </row>
        <row r="7362">
          <cell r="H7362" t="str">
            <v>NotSelf</v>
          </cell>
        </row>
        <row r="7363">
          <cell r="H7363" t="str">
            <v>NotSelf</v>
          </cell>
        </row>
        <row r="7364">
          <cell r="H7364" t="str">
            <v>NotSelf</v>
          </cell>
        </row>
        <row r="7365">
          <cell r="H7365" t="str">
            <v>NotSelf</v>
          </cell>
        </row>
        <row r="7366">
          <cell r="H7366" t="str">
            <v>NotSelf</v>
          </cell>
        </row>
        <row r="7367">
          <cell r="H7367" t="str">
            <v>NotSelf</v>
          </cell>
        </row>
        <row r="7368">
          <cell r="H7368" t="str">
            <v>NotSelf</v>
          </cell>
        </row>
        <row r="7369">
          <cell r="H7369" t="str">
            <v>NotSelf</v>
          </cell>
        </row>
        <row r="7370">
          <cell r="H7370" t="str">
            <v>NotSelf</v>
          </cell>
        </row>
        <row r="7371">
          <cell r="H7371" t="str">
            <v>NotSelf</v>
          </cell>
        </row>
        <row r="7372">
          <cell r="H7372" t="str">
            <v>NotSelf</v>
          </cell>
        </row>
        <row r="7373">
          <cell r="H7373" t="str">
            <v>NotSelf</v>
          </cell>
        </row>
        <row r="7374">
          <cell r="H7374" t="str">
            <v>NotSelf</v>
          </cell>
        </row>
        <row r="7375">
          <cell r="H7375" t="str">
            <v>NotSelf</v>
          </cell>
        </row>
        <row r="7376">
          <cell r="H7376" t="str">
            <v>NotSelf</v>
          </cell>
        </row>
        <row r="7377">
          <cell r="H7377" t="str">
            <v>NotSelf</v>
          </cell>
        </row>
        <row r="7378">
          <cell r="H7378" t="str">
            <v>NotSelf</v>
          </cell>
        </row>
        <row r="7379">
          <cell r="H7379" t="str">
            <v>NotSelf</v>
          </cell>
        </row>
        <row r="7380">
          <cell r="H7380" t="str">
            <v>NotSelf</v>
          </cell>
        </row>
        <row r="7381">
          <cell r="H7381" t="str">
            <v>NotSelf</v>
          </cell>
        </row>
        <row r="7382">
          <cell r="H7382" t="str">
            <v>NotSelf</v>
          </cell>
        </row>
        <row r="7383">
          <cell r="H7383" t="str">
            <v>NotSelf</v>
          </cell>
        </row>
        <row r="7384">
          <cell r="H7384" t="str">
            <v>NotSelf</v>
          </cell>
        </row>
        <row r="7385">
          <cell r="H7385" t="str">
            <v>NotSelf</v>
          </cell>
        </row>
        <row r="7386">
          <cell r="H7386" t="str">
            <v>NotSelf</v>
          </cell>
        </row>
        <row r="7387">
          <cell r="H7387" t="str">
            <v>NotSelf</v>
          </cell>
        </row>
        <row r="7388">
          <cell r="H7388" t="str">
            <v>NotSelf</v>
          </cell>
        </row>
        <row r="7389">
          <cell r="H7389" t="str">
            <v>NotSelf</v>
          </cell>
        </row>
        <row r="7390">
          <cell r="H7390" t="str">
            <v>NotSelf</v>
          </cell>
        </row>
        <row r="7391">
          <cell r="H7391" t="str">
            <v>NotSelf</v>
          </cell>
        </row>
        <row r="7392">
          <cell r="H7392" t="str">
            <v>NotSelf</v>
          </cell>
        </row>
        <row r="7393">
          <cell r="H7393" t="str">
            <v>NotSelf</v>
          </cell>
        </row>
        <row r="7394">
          <cell r="H7394" t="str">
            <v>NotSelf</v>
          </cell>
        </row>
        <row r="7395">
          <cell r="H7395" t="str">
            <v>NotSelf</v>
          </cell>
        </row>
        <row r="7396">
          <cell r="H7396" t="str">
            <v>NotSelf</v>
          </cell>
        </row>
        <row r="7397">
          <cell r="H7397" t="str">
            <v>NotSelf</v>
          </cell>
        </row>
        <row r="7398">
          <cell r="H7398" t="str">
            <v>NotSelf</v>
          </cell>
        </row>
        <row r="7399">
          <cell r="H7399" t="str">
            <v>NotSelf</v>
          </cell>
        </row>
        <row r="7400">
          <cell r="H7400" t="str">
            <v>NotSelf</v>
          </cell>
        </row>
        <row r="7401">
          <cell r="H7401" t="str">
            <v>NotSelf</v>
          </cell>
        </row>
        <row r="7402">
          <cell r="H7402" t="str">
            <v>NotSelf</v>
          </cell>
        </row>
        <row r="7403">
          <cell r="H7403" t="str">
            <v>NotSelf</v>
          </cell>
        </row>
        <row r="7404">
          <cell r="H7404" t="str">
            <v>NotSelf</v>
          </cell>
        </row>
        <row r="7405">
          <cell r="H7405" t="str">
            <v>NotSelf</v>
          </cell>
        </row>
        <row r="7406">
          <cell r="H7406" t="str">
            <v>NotSelf</v>
          </cell>
        </row>
        <row r="7407">
          <cell r="H7407" t="str">
            <v>NotSelf</v>
          </cell>
        </row>
        <row r="7408">
          <cell r="H7408" t="str">
            <v>NotSelf</v>
          </cell>
        </row>
        <row r="7409">
          <cell r="H7409" t="str">
            <v>NotSelf</v>
          </cell>
        </row>
        <row r="7410">
          <cell r="H7410" t="str">
            <v>NotSelf</v>
          </cell>
        </row>
        <row r="7411">
          <cell r="H7411" t="str">
            <v>NotSelf</v>
          </cell>
        </row>
        <row r="7412">
          <cell r="H7412" t="str">
            <v>NotSelf</v>
          </cell>
        </row>
        <row r="7413">
          <cell r="H7413" t="str">
            <v>NotSelf</v>
          </cell>
        </row>
        <row r="7414">
          <cell r="H7414" t="str">
            <v>NotSelf</v>
          </cell>
        </row>
        <row r="7415">
          <cell r="H7415" t="str">
            <v>NotSelf</v>
          </cell>
        </row>
        <row r="7416">
          <cell r="H7416" t="str">
            <v>NotSelf</v>
          </cell>
        </row>
        <row r="7417">
          <cell r="H7417" t="str">
            <v>NotSelf</v>
          </cell>
        </row>
        <row r="7418">
          <cell r="H7418" t="str">
            <v>NotSelf</v>
          </cell>
        </row>
        <row r="7419">
          <cell r="H7419" t="str">
            <v>NotSelf</v>
          </cell>
        </row>
        <row r="7420">
          <cell r="H7420" t="str">
            <v>NotSelf</v>
          </cell>
        </row>
        <row r="7421">
          <cell r="H7421" t="str">
            <v>NotSelf</v>
          </cell>
        </row>
        <row r="7422">
          <cell r="H7422" t="str">
            <v>NotSelf</v>
          </cell>
        </row>
        <row r="7423">
          <cell r="H7423" t="str">
            <v>NotSelf</v>
          </cell>
        </row>
        <row r="7424">
          <cell r="H7424" t="str">
            <v>NotSelf</v>
          </cell>
        </row>
        <row r="7425">
          <cell r="H7425" t="str">
            <v>NotSelf</v>
          </cell>
        </row>
        <row r="7426">
          <cell r="H7426" t="str">
            <v>NotSelf</v>
          </cell>
        </row>
        <row r="7427">
          <cell r="H7427" t="str">
            <v>NotSelf</v>
          </cell>
        </row>
        <row r="7428">
          <cell r="H7428" t="str">
            <v>NotSelf</v>
          </cell>
        </row>
        <row r="7429">
          <cell r="H7429" t="str">
            <v>NotSelf</v>
          </cell>
        </row>
        <row r="7430">
          <cell r="H7430" t="str">
            <v>NotSelf</v>
          </cell>
        </row>
        <row r="7431">
          <cell r="H7431" t="str">
            <v>NotSelf</v>
          </cell>
        </row>
        <row r="7432">
          <cell r="H7432" t="str">
            <v>NotSelf</v>
          </cell>
        </row>
        <row r="7433">
          <cell r="H7433" t="str">
            <v>NotSelf</v>
          </cell>
        </row>
        <row r="7434">
          <cell r="H7434" t="str">
            <v>NotSelf</v>
          </cell>
        </row>
        <row r="7435">
          <cell r="H7435" t="str">
            <v>NotSelf</v>
          </cell>
        </row>
        <row r="7436">
          <cell r="H7436" t="str">
            <v>NotSelf</v>
          </cell>
        </row>
        <row r="7437">
          <cell r="H7437" t="str">
            <v>NotSelf</v>
          </cell>
        </row>
        <row r="7438">
          <cell r="H7438" t="str">
            <v>NotSelf</v>
          </cell>
        </row>
        <row r="7439">
          <cell r="H7439" t="str">
            <v>NotSelf</v>
          </cell>
        </row>
        <row r="7440">
          <cell r="H7440" t="str">
            <v>NotSelf</v>
          </cell>
        </row>
        <row r="7441">
          <cell r="H7441" t="str">
            <v>NotSelf</v>
          </cell>
        </row>
        <row r="7442">
          <cell r="H7442" t="str">
            <v>NotSelf</v>
          </cell>
        </row>
        <row r="7443">
          <cell r="H7443" t="str">
            <v>NotSelf</v>
          </cell>
        </row>
        <row r="7444">
          <cell r="H7444" t="str">
            <v>NotSelf</v>
          </cell>
        </row>
        <row r="7445">
          <cell r="H7445" t="str">
            <v>NotSelf</v>
          </cell>
        </row>
        <row r="7446">
          <cell r="H7446" t="str">
            <v>NotSelf</v>
          </cell>
        </row>
        <row r="7447">
          <cell r="H7447" t="str">
            <v>NotSelf</v>
          </cell>
        </row>
        <row r="7448">
          <cell r="H7448" t="str">
            <v>NotSelf</v>
          </cell>
        </row>
        <row r="7449">
          <cell r="H7449" t="str">
            <v>NotSelf</v>
          </cell>
        </row>
        <row r="7450">
          <cell r="H7450" t="str">
            <v>NotSelf</v>
          </cell>
        </row>
        <row r="7451">
          <cell r="H7451" t="str">
            <v>NotSelf</v>
          </cell>
        </row>
        <row r="7452">
          <cell r="H7452" t="str">
            <v>NotSelf</v>
          </cell>
        </row>
        <row r="7453">
          <cell r="H7453" t="str">
            <v>NotSelf</v>
          </cell>
        </row>
        <row r="7454">
          <cell r="H7454" t="str">
            <v>NotSelf</v>
          </cell>
        </row>
        <row r="7455">
          <cell r="H7455" t="str">
            <v>NotSelf</v>
          </cell>
        </row>
        <row r="7456">
          <cell r="H7456" t="str">
            <v>NotSelf</v>
          </cell>
        </row>
        <row r="7457">
          <cell r="H7457" t="str">
            <v>NotSelf</v>
          </cell>
        </row>
        <row r="7458">
          <cell r="H7458" t="str">
            <v>NotSelf</v>
          </cell>
        </row>
        <row r="7459">
          <cell r="H7459" t="str">
            <v>NotSelf</v>
          </cell>
        </row>
        <row r="7460">
          <cell r="H7460" t="str">
            <v>NotSelf</v>
          </cell>
        </row>
        <row r="7461">
          <cell r="H7461" t="str">
            <v>NotSelf</v>
          </cell>
        </row>
        <row r="7462">
          <cell r="H7462" t="str">
            <v>NotSelf</v>
          </cell>
        </row>
        <row r="7463">
          <cell r="H7463" t="str">
            <v>NotSelf</v>
          </cell>
        </row>
        <row r="7464">
          <cell r="H7464" t="str">
            <v>NotSelf</v>
          </cell>
        </row>
        <row r="7465">
          <cell r="H7465" t="str">
            <v>NotSelf</v>
          </cell>
        </row>
        <row r="7466">
          <cell r="H7466" t="str">
            <v>NotSelf</v>
          </cell>
        </row>
        <row r="7467">
          <cell r="H7467" t="str">
            <v>NotSelf</v>
          </cell>
        </row>
        <row r="7468">
          <cell r="H7468" t="str">
            <v>NotSelf</v>
          </cell>
        </row>
        <row r="7469">
          <cell r="H7469" t="str">
            <v>NotSelf</v>
          </cell>
        </row>
        <row r="7470">
          <cell r="H7470" t="str">
            <v>NotSelf</v>
          </cell>
        </row>
        <row r="7471">
          <cell r="H7471" t="str">
            <v>NotSelf</v>
          </cell>
        </row>
        <row r="7472">
          <cell r="H7472" t="str">
            <v>NotSelf</v>
          </cell>
        </row>
        <row r="7473">
          <cell r="H7473" t="str">
            <v>NotSelf</v>
          </cell>
        </row>
        <row r="7474">
          <cell r="H7474" t="str">
            <v>NotSelf</v>
          </cell>
        </row>
        <row r="7475">
          <cell r="H7475" t="str">
            <v>NotSelf</v>
          </cell>
        </row>
        <row r="7476">
          <cell r="H7476" t="str">
            <v>NotSelf</v>
          </cell>
        </row>
        <row r="7477">
          <cell r="H7477" t="str">
            <v>NotSelf</v>
          </cell>
        </row>
        <row r="7478">
          <cell r="H7478" t="str">
            <v>NotSelf</v>
          </cell>
        </row>
        <row r="7479">
          <cell r="H7479" t="str">
            <v>NotSelf</v>
          </cell>
        </row>
        <row r="7480">
          <cell r="H7480" t="str">
            <v>NotSelf</v>
          </cell>
        </row>
        <row r="7481">
          <cell r="H7481" t="str">
            <v>NotSelf</v>
          </cell>
        </row>
        <row r="7482">
          <cell r="H7482" t="str">
            <v>NotSelf</v>
          </cell>
        </row>
        <row r="7483">
          <cell r="H7483" t="str">
            <v>NotSelf</v>
          </cell>
        </row>
        <row r="7484">
          <cell r="H7484" t="str">
            <v>NotSelf</v>
          </cell>
        </row>
        <row r="7485">
          <cell r="H7485" t="str">
            <v>NotSelf</v>
          </cell>
        </row>
        <row r="7486">
          <cell r="H7486" t="str">
            <v>NotSelf</v>
          </cell>
        </row>
        <row r="7487">
          <cell r="H7487" t="str">
            <v>NotSelf</v>
          </cell>
        </row>
        <row r="7488">
          <cell r="H7488" t="str">
            <v>NotSelf</v>
          </cell>
        </row>
        <row r="7489">
          <cell r="H7489" t="str">
            <v>NotSelf</v>
          </cell>
        </row>
        <row r="7490">
          <cell r="H7490" t="str">
            <v>NotSelf</v>
          </cell>
        </row>
        <row r="7491">
          <cell r="H7491" t="str">
            <v>NotSelf</v>
          </cell>
        </row>
        <row r="7492">
          <cell r="H7492" t="str">
            <v>NotSelf</v>
          </cell>
        </row>
        <row r="7493">
          <cell r="H7493" t="str">
            <v>NotSelf</v>
          </cell>
        </row>
        <row r="7494">
          <cell r="H7494" t="str">
            <v>NotSelf</v>
          </cell>
        </row>
        <row r="7495">
          <cell r="H7495" t="str">
            <v>NotSelf</v>
          </cell>
        </row>
        <row r="7496">
          <cell r="H7496" t="str">
            <v>NotSelf</v>
          </cell>
        </row>
        <row r="7497">
          <cell r="H7497" t="str">
            <v>NotSelf</v>
          </cell>
        </row>
        <row r="7498">
          <cell r="H7498" t="str">
            <v>NotSelf</v>
          </cell>
        </row>
        <row r="7499">
          <cell r="H7499" t="str">
            <v>NotSelf</v>
          </cell>
        </row>
        <row r="7500">
          <cell r="H7500" t="str">
            <v>NotSelf</v>
          </cell>
        </row>
        <row r="7501">
          <cell r="H7501" t="str">
            <v>NotSelf</v>
          </cell>
        </row>
        <row r="7502">
          <cell r="H7502" t="str">
            <v>NotSelf</v>
          </cell>
        </row>
        <row r="7503">
          <cell r="H7503" t="str">
            <v>NotSelf</v>
          </cell>
        </row>
        <row r="7504">
          <cell r="H7504" t="str">
            <v>NotSelf</v>
          </cell>
        </row>
        <row r="7505">
          <cell r="H7505" t="str">
            <v>NotSelf</v>
          </cell>
        </row>
        <row r="7506">
          <cell r="H7506" t="str">
            <v>NotSelf</v>
          </cell>
        </row>
        <row r="7507">
          <cell r="H7507" t="str">
            <v>NotSelf</v>
          </cell>
        </row>
        <row r="7508">
          <cell r="H7508" t="str">
            <v>NotSelf</v>
          </cell>
        </row>
        <row r="7509">
          <cell r="H7509" t="str">
            <v>NotSelf</v>
          </cell>
        </row>
        <row r="7510">
          <cell r="H7510" t="str">
            <v>NotSelf</v>
          </cell>
        </row>
        <row r="7511">
          <cell r="H7511" t="str">
            <v>NotSelf</v>
          </cell>
        </row>
        <row r="7512">
          <cell r="H7512" t="str">
            <v>NotSelf</v>
          </cell>
        </row>
        <row r="7513">
          <cell r="H7513" t="str">
            <v>NotSelf</v>
          </cell>
        </row>
        <row r="7514">
          <cell r="H7514" t="str">
            <v>NotSelf</v>
          </cell>
        </row>
        <row r="7515">
          <cell r="H7515" t="str">
            <v>NotSelf</v>
          </cell>
        </row>
        <row r="7516">
          <cell r="H7516" t="str">
            <v>NotSelf</v>
          </cell>
        </row>
        <row r="7517">
          <cell r="H7517" t="str">
            <v>NotSelf</v>
          </cell>
        </row>
        <row r="7518">
          <cell r="H7518" t="str">
            <v>NotSelf</v>
          </cell>
        </row>
        <row r="7519">
          <cell r="H7519" t="str">
            <v>NotSelf</v>
          </cell>
        </row>
        <row r="7520">
          <cell r="H7520" t="str">
            <v>NotSelf</v>
          </cell>
        </row>
        <row r="7521">
          <cell r="H7521" t="str">
            <v>NotSelf</v>
          </cell>
        </row>
        <row r="7522">
          <cell r="H7522" t="str">
            <v>NotSelf</v>
          </cell>
        </row>
        <row r="7523">
          <cell r="H7523" t="str">
            <v>NotSelf</v>
          </cell>
        </row>
        <row r="7524">
          <cell r="H7524" t="str">
            <v>NotSelf</v>
          </cell>
        </row>
        <row r="7525">
          <cell r="H7525" t="str">
            <v>NotSelf</v>
          </cell>
        </row>
        <row r="7526">
          <cell r="H7526" t="str">
            <v>NotSelf</v>
          </cell>
        </row>
        <row r="7527">
          <cell r="H7527" t="str">
            <v>NotSelf</v>
          </cell>
        </row>
        <row r="7528">
          <cell r="H7528" t="str">
            <v>NotSelf</v>
          </cell>
        </row>
        <row r="7529">
          <cell r="H7529" t="str">
            <v>NotSelf</v>
          </cell>
        </row>
        <row r="7530">
          <cell r="H7530" t="str">
            <v>NotSelf</v>
          </cell>
        </row>
        <row r="7531">
          <cell r="H7531" t="str">
            <v>NotSelf</v>
          </cell>
        </row>
        <row r="7532">
          <cell r="H7532" t="str">
            <v>NotSelf</v>
          </cell>
        </row>
        <row r="7533">
          <cell r="H7533" t="str">
            <v>NotSelf</v>
          </cell>
        </row>
        <row r="7534">
          <cell r="H7534" t="str">
            <v>NotSelf</v>
          </cell>
        </row>
        <row r="7535">
          <cell r="H7535" t="str">
            <v>NotSelf</v>
          </cell>
        </row>
        <row r="7536">
          <cell r="H7536" t="str">
            <v>NotSelf</v>
          </cell>
        </row>
        <row r="7537">
          <cell r="H7537" t="str">
            <v>NotSelf</v>
          </cell>
        </row>
        <row r="7538">
          <cell r="H7538" t="str">
            <v>NotSelf</v>
          </cell>
        </row>
        <row r="7539">
          <cell r="H7539" t="str">
            <v>NotSelf</v>
          </cell>
        </row>
        <row r="7540">
          <cell r="H7540" t="str">
            <v>NotSelf</v>
          </cell>
        </row>
        <row r="7541">
          <cell r="H7541" t="str">
            <v>NotSelf</v>
          </cell>
        </row>
        <row r="7542">
          <cell r="H7542" t="str">
            <v>NotSelf</v>
          </cell>
        </row>
        <row r="7543">
          <cell r="H7543" t="str">
            <v>NotSelf</v>
          </cell>
        </row>
        <row r="7544">
          <cell r="H7544" t="str">
            <v>NotSelf</v>
          </cell>
        </row>
        <row r="7545">
          <cell r="H7545" t="str">
            <v>NotSelf</v>
          </cell>
        </row>
        <row r="7546">
          <cell r="H7546" t="str">
            <v>NotSelf</v>
          </cell>
        </row>
        <row r="7547">
          <cell r="H7547" t="str">
            <v>NotSelf</v>
          </cell>
        </row>
        <row r="7548">
          <cell r="H7548" t="str">
            <v>NotSelf</v>
          </cell>
        </row>
        <row r="7549">
          <cell r="H7549" t="str">
            <v>NotSelf</v>
          </cell>
        </row>
        <row r="7550">
          <cell r="H7550" t="str">
            <v>NotSelf</v>
          </cell>
        </row>
        <row r="7551">
          <cell r="H7551" t="str">
            <v>NotSelf</v>
          </cell>
        </row>
        <row r="7552">
          <cell r="H7552" t="str">
            <v>NotSelf</v>
          </cell>
        </row>
        <row r="7553">
          <cell r="H7553" t="str">
            <v>NotSelf</v>
          </cell>
        </row>
        <row r="7554">
          <cell r="H7554" t="str">
            <v>NotSelf</v>
          </cell>
        </row>
        <row r="7555">
          <cell r="H7555" t="str">
            <v>NotSelf</v>
          </cell>
        </row>
        <row r="7556">
          <cell r="H7556" t="str">
            <v>NotSelf</v>
          </cell>
        </row>
        <row r="7557">
          <cell r="H7557" t="str">
            <v>NotSelf</v>
          </cell>
        </row>
        <row r="7558">
          <cell r="H7558" t="str">
            <v>NotSelf</v>
          </cell>
        </row>
        <row r="7559">
          <cell r="H7559" t="str">
            <v>NotSelf</v>
          </cell>
        </row>
        <row r="7560">
          <cell r="H7560" t="str">
            <v>NotSelf</v>
          </cell>
        </row>
        <row r="7561">
          <cell r="H7561" t="str">
            <v>NotSelf</v>
          </cell>
        </row>
        <row r="7562">
          <cell r="H7562" t="str">
            <v>NotSelf</v>
          </cell>
        </row>
        <row r="7563">
          <cell r="H7563" t="str">
            <v>NotSelf</v>
          </cell>
        </row>
        <row r="7564">
          <cell r="H7564" t="str">
            <v>NotSelf</v>
          </cell>
        </row>
        <row r="7565">
          <cell r="H7565" t="str">
            <v>NotSelf</v>
          </cell>
        </row>
        <row r="7566">
          <cell r="H7566" t="str">
            <v>NotSelf</v>
          </cell>
        </row>
        <row r="7567">
          <cell r="H7567" t="str">
            <v>NotSelf</v>
          </cell>
        </row>
        <row r="7568">
          <cell r="H7568" t="str">
            <v>NotSelf</v>
          </cell>
        </row>
        <row r="7569">
          <cell r="H7569" t="str">
            <v>NotSelf</v>
          </cell>
        </row>
        <row r="7570">
          <cell r="H7570" t="str">
            <v>NotSelf</v>
          </cell>
        </row>
        <row r="7571">
          <cell r="H7571" t="str">
            <v>NotSelf</v>
          </cell>
        </row>
        <row r="7572">
          <cell r="H7572" t="str">
            <v>NotSelf</v>
          </cell>
        </row>
        <row r="7573">
          <cell r="H7573" t="str">
            <v>NotSelf</v>
          </cell>
        </row>
        <row r="7574">
          <cell r="H7574" t="str">
            <v>NotSelf</v>
          </cell>
        </row>
        <row r="7575">
          <cell r="H7575" t="str">
            <v>NotSelf</v>
          </cell>
        </row>
        <row r="7576">
          <cell r="H7576" t="str">
            <v>NotSelf</v>
          </cell>
        </row>
        <row r="7577">
          <cell r="H7577" t="str">
            <v>NotSelf</v>
          </cell>
        </row>
        <row r="7578">
          <cell r="H7578" t="str">
            <v>NotSelf</v>
          </cell>
        </row>
        <row r="7579">
          <cell r="H7579" t="str">
            <v>NotSelf</v>
          </cell>
        </row>
        <row r="7580">
          <cell r="H7580" t="str">
            <v>NotSelf</v>
          </cell>
        </row>
        <row r="7581">
          <cell r="H7581" t="str">
            <v>NotSelf</v>
          </cell>
        </row>
        <row r="7582">
          <cell r="H7582" t="str">
            <v>NotSelf</v>
          </cell>
        </row>
        <row r="7583">
          <cell r="H7583" t="str">
            <v>NotSelf</v>
          </cell>
        </row>
        <row r="7584">
          <cell r="H7584" t="str">
            <v>NotSelf</v>
          </cell>
        </row>
        <row r="7585">
          <cell r="H7585" t="str">
            <v>NotSelf</v>
          </cell>
        </row>
        <row r="7586">
          <cell r="H7586" t="str">
            <v>NotSelf</v>
          </cell>
        </row>
        <row r="7587">
          <cell r="H7587" t="str">
            <v>NotSelf</v>
          </cell>
        </row>
        <row r="7588">
          <cell r="H7588" t="str">
            <v>NotSelf</v>
          </cell>
        </row>
        <row r="7589">
          <cell r="H7589" t="str">
            <v>NotSelf</v>
          </cell>
        </row>
        <row r="7590">
          <cell r="H7590" t="str">
            <v>NotSelf</v>
          </cell>
        </row>
        <row r="7591">
          <cell r="H7591" t="str">
            <v>NotSelf</v>
          </cell>
        </row>
        <row r="7592">
          <cell r="H7592" t="str">
            <v>NotSelf</v>
          </cell>
        </row>
        <row r="7593">
          <cell r="H7593" t="str">
            <v>NotSelf</v>
          </cell>
        </row>
        <row r="7594">
          <cell r="H7594" t="str">
            <v>NotSelf</v>
          </cell>
        </row>
        <row r="7595">
          <cell r="H7595" t="str">
            <v>NotSelf</v>
          </cell>
        </row>
        <row r="7596">
          <cell r="H7596" t="str">
            <v>NotSelf</v>
          </cell>
        </row>
        <row r="7597">
          <cell r="H7597" t="str">
            <v>NotSelf</v>
          </cell>
        </row>
        <row r="7598">
          <cell r="H7598" t="str">
            <v>NotSelf</v>
          </cell>
        </row>
        <row r="7599">
          <cell r="H7599" t="str">
            <v>NotSelf</v>
          </cell>
        </row>
        <row r="7600">
          <cell r="H7600" t="str">
            <v>NotSelf</v>
          </cell>
        </row>
        <row r="7601">
          <cell r="H7601" t="str">
            <v>NotSelf</v>
          </cell>
        </row>
        <row r="7602">
          <cell r="H7602" t="str">
            <v>NotSelf</v>
          </cell>
        </row>
        <row r="7603">
          <cell r="H7603" t="str">
            <v>NotSelf</v>
          </cell>
        </row>
        <row r="7604">
          <cell r="H7604" t="str">
            <v>NotSelf</v>
          </cell>
        </row>
        <row r="7605">
          <cell r="H7605" t="str">
            <v>NotSelf</v>
          </cell>
        </row>
        <row r="7606">
          <cell r="H7606" t="str">
            <v>NotSelf</v>
          </cell>
        </row>
        <row r="7607">
          <cell r="H7607" t="str">
            <v>NotSelf</v>
          </cell>
        </row>
        <row r="7608">
          <cell r="H7608" t="str">
            <v>NotSelf</v>
          </cell>
        </row>
        <row r="7609">
          <cell r="H7609" t="str">
            <v>NotSelf</v>
          </cell>
        </row>
        <row r="7610">
          <cell r="H7610" t="str">
            <v>NotSelf</v>
          </cell>
        </row>
        <row r="7611">
          <cell r="H7611" t="str">
            <v>NotSelf</v>
          </cell>
        </row>
        <row r="7612">
          <cell r="H7612" t="str">
            <v>NotSelf</v>
          </cell>
        </row>
        <row r="7613">
          <cell r="H7613" t="str">
            <v>NotSelf</v>
          </cell>
        </row>
        <row r="7614">
          <cell r="H7614" t="str">
            <v>NotSelf</v>
          </cell>
        </row>
        <row r="7615">
          <cell r="H7615" t="str">
            <v>NotSelf</v>
          </cell>
        </row>
        <row r="7616">
          <cell r="H7616" t="str">
            <v>NotSelf</v>
          </cell>
        </row>
        <row r="7617">
          <cell r="H7617" t="str">
            <v>NotSelf</v>
          </cell>
        </row>
        <row r="7618">
          <cell r="H7618" t="str">
            <v>NotSelf</v>
          </cell>
        </row>
        <row r="7619">
          <cell r="H7619" t="str">
            <v>NotSelf</v>
          </cell>
        </row>
        <row r="7620">
          <cell r="H7620" t="str">
            <v>NotSelf</v>
          </cell>
        </row>
        <row r="7621">
          <cell r="H7621" t="str">
            <v>NotSelf</v>
          </cell>
        </row>
        <row r="7622">
          <cell r="H7622" t="str">
            <v>NotSelf</v>
          </cell>
        </row>
        <row r="7623">
          <cell r="H7623" t="str">
            <v>NotSelf</v>
          </cell>
        </row>
        <row r="7624">
          <cell r="H7624" t="str">
            <v>NotSelf</v>
          </cell>
        </row>
        <row r="7625">
          <cell r="H7625" t="str">
            <v>NotSelf</v>
          </cell>
        </row>
        <row r="7626">
          <cell r="H7626" t="str">
            <v>NotSelf</v>
          </cell>
        </row>
        <row r="7627">
          <cell r="H7627" t="str">
            <v>NotSelf</v>
          </cell>
        </row>
        <row r="7628">
          <cell r="H7628" t="str">
            <v>NotSelf</v>
          </cell>
        </row>
        <row r="7629">
          <cell r="H7629" t="str">
            <v>NotSelf</v>
          </cell>
        </row>
        <row r="7630">
          <cell r="H7630" t="str">
            <v>NotSelf</v>
          </cell>
        </row>
        <row r="7631">
          <cell r="H7631" t="str">
            <v>NotSelf</v>
          </cell>
        </row>
        <row r="7632">
          <cell r="H7632" t="str">
            <v>NotSelf</v>
          </cell>
        </row>
        <row r="7633">
          <cell r="H7633" t="str">
            <v>NotSelf</v>
          </cell>
        </row>
        <row r="7634">
          <cell r="H7634" t="str">
            <v>NotSelf</v>
          </cell>
        </row>
        <row r="7635">
          <cell r="H7635" t="str">
            <v>NotSelf</v>
          </cell>
        </row>
        <row r="7636">
          <cell r="H7636" t="str">
            <v>NotSelf</v>
          </cell>
        </row>
        <row r="7637">
          <cell r="H7637" t="str">
            <v>NotSelf</v>
          </cell>
        </row>
        <row r="7638">
          <cell r="H7638" t="str">
            <v>NotSelf</v>
          </cell>
        </row>
        <row r="7639">
          <cell r="H7639" t="str">
            <v>NotSelf</v>
          </cell>
        </row>
        <row r="7640">
          <cell r="H7640" t="str">
            <v>NotSelf</v>
          </cell>
        </row>
        <row r="7641">
          <cell r="H7641" t="str">
            <v>NotSelf</v>
          </cell>
        </row>
        <row r="7642">
          <cell r="H7642" t="str">
            <v>NotSelf</v>
          </cell>
        </row>
        <row r="7643">
          <cell r="H7643" t="str">
            <v>NotSelf</v>
          </cell>
        </row>
        <row r="7644">
          <cell r="H7644" t="str">
            <v>NotSelf</v>
          </cell>
        </row>
        <row r="7645">
          <cell r="H7645" t="str">
            <v>NotSelf</v>
          </cell>
        </row>
        <row r="7646">
          <cell r="H7646" t="str">
            <v>NotSelf</v>
          </cell>
        </row>
        <row r="7647">
          <cell r="H7647" t="str">
            <v>NotSelf</v>
          </cell>
        </row>
        <row r="7648">
          <cell r="H7648" t="str">
            <v>NotSelf</v>
          </cell>
        </row>
        <row r="7649">
          <cell r="H7649" t="str">
            <v>NotSelf</v>
          </cell>
        </row>
        <row r="7650">
          <cell r="H7650" t="str">
            <v>NotSelf</v>
          </cell>
        </row>
        <row r="7651">
          <cell r="H7651" t="str">
            <v>NotSelf</v>
          </cell>
        </row>
        <row r="7652">
          <cell r="H7652" t="str">
            <v>NotSelf</v>
          </cell>
        </row>
        <row r="7653">
          <cell r="H7653" t="str">
            <v>NotSelf</v>
          </cell>
        </row>
        <row r="7654">
          <cell r="H7654" t="str">
            <v>NotSelf</v>
          </cell>
        </row>
        <row r="7655">
          <cell r="H7655" t="str">
            <v>NotSelf</v>
          </cell>
        </row>
        <row r="7656">
          <cell r="H7656" t="str">
            <v>NotSelf</v>
          </cell>
        </row>
        <row r="7657">
          <cell r="H7657" t="str">
            <v>NotSelf</v>
          </cell>
        </row>
        <row r="7658">
          <cell r="H7658" t="str">
            <v>NotSelf</v>
          </cell>
        </row>
        <row r="7659">
          <cell r="H7659" t="str">
            <v>NotSelf</v>
          </cell>
        </row>
        <row r="7660">
          <cell r="H7660" t="str">
            <v>NotSelf</v>
          </cell>
        </row>
        <row r="7661">
          <cell r="H7661" t="str">
            <v>NotSelf</v>
          </cell>
        </row>
        <row r="7662">
          <cell r="H7662" t="str">
            <v>NotSelf</v>
          </cell>
        </row>
        <row r="7663">
          <cell r="H7663" t="str">
            <v>NotSelf</v>
          </cell>
        </row>
        <row r="7664">
          <cell r="H7664" t="str">
            <v>NotSelf</v>
          </cell>
        </row>
        <row r="7665">
          <cell r="H7665" t="str">
            <v>NotSelf</v>
          </cell>
        </row>
        <row r="7666">
          <cell r="H7666" t="str">
            <v>NotSelf</v>
          </cell>
        </row>
        <row r="7667">
          <cell r="H7667" t="str">
            <v>NotSelf</v>
          </cell>
        </row>
        <row r="7668">
          <cell r="H7668" t="str">
            <v>NotSelf</v>
          </cell>
        </row>
        <row r="7669">
          <cell r="H7669" t="str">
            <v>NotSelf</v>
          </cell>
        </row>
        <row r="7670">
          <cell r="H7670" t="str">
            <v>NotSelf</v>
          </cell>
        </row>
        <row r="7671">
          <cell r="H7671" t="str">
            <v>NotSelf</v>
          </cell>
        </row>
        <row r="7672">
          <cell r="H7672" t="str">
            <v>NotSelf</v>
          </cell>
        </row>
        <row r="7673">
          <cell r="H7673" t="str">
            <v>NotSelf</v>
          </cell>
        </row>
        <row r="7674">
          <cell r="H7674" t="str">
            <v>NotSelf</v>
          </cell>
        </row>
        <row r="7675">
          <cell r="H7675" t="str">
            <v>NotSelf</v>
          </cell>
        </row>
        <row r="7676">
          <cell r="H7676" t="str">
            <v>NotSelf</v>
          </cell>
        </row>
        <row r="7677">
          <cell r="H7677" t="str">
            <v>NotSelf</v>
          </cell>
        </row>
        <row r="7678">
          <cell r="H7678" t="str">
            <v>NotSelf</v>
          </cell>
        </row>
        <row r="7679">
          <cell r="H7679" t="str">
            <v>NotSelf</v>
          </cell>
        </row>
        <row r="7680">
          <cell r="H7680" t="str">
            <v>NotSelf</v>
          </cell>
        </row>
        <row r="7681">
          <cell r="H7681" t="str">
            <v>NotSelf</v>
          </cell>
        </row>
        <row r="7682">
          <cell r="H7682" t="str">
            <v>NotSelf</v>
          </cell>
        </row>
        <row r="7683">
          <cell r="H7683" t="str">
            <v>NotSelf</v>
          </cell>
        </row>
        <row r="7684">
          <cell r="H7684" t="str">
            <v>NotSelf</v>
          </cell>
        </row>
        <row r="7685">
          <cell r="H7685" t="str">
            <v>NotSelf</v>
          </cell>
        </row>
        <row r="7686">
          <cell r="H7686" t="str">
            <v>NotSelf</v>
          </cell>
        </row>
        <row r="7687">
          <cell r="H7687" t="str">
            <v>NotSelf</v>
          </cell>
        </row>
        <row r="7688">
          <cell r="H7688" t="str">
            <v>NotSelf</v>
          </cell>
        </row>
        <row r="7689">
          <cell r="H7689" t="str">
            <v>NotSelf</v>
          </cell>
        </row>
        <row r="7690">
          <cell r="H7690" t="str">
            <v>NotSelf</v>
          </cell>
        </row>
        <row r="7691">
          <cell r="H7691" t="str">
            <v>NotSelf</v>
          </cell>
        </row>
        <row r="7692">
          <cell r="H7692" t="str">
            <v>NotSelf</v>
          </cell>
        </row>
        <row r="7693">
          <cell r="H7693" t="str">
            <v>NotSelf</v>
          </cell>
        </row>
        <row r="7694">
          <cell r="H7694" t="str">
            <v>NotSelf</v>
          </cell>
        </row>
        <row r="7695">
          <cell r="H7695" t="str">
            <v>NotSelf</v>
          </cell>
        </row>
        <row r="7696">
          <cell r="H7696" t="str">
            <v>NotSelf</v>
          </cell>
        </row>
        <row r="7697">
          <cell r="H7697" t="str">
            <v>NotSelf</v>
          </cell>
        </row>
        <row r="7698">
          <cell r="H7698" t="str">
            <v>NotSelf</v>
          </cell>
        </row>
        <row r="7699">
          <cell r="H7699" t="str">
            <v>NotSelf</v>
          </cell>
        </row>
        <row r="7700">
          <cell r="H7700" t="str">
            <v>NotSelf</v>
          </cell>
        </row>
        <row r="7701">
          <cell r="H7701" t="str">
            <v>NotSelf</v>
          </cell>
        </row>
        <row r="7702">
          <cell r="H7702" t="str">
            <v>NotSelf</v>
          </cell>
        </row>
        <row r="7703">
          <cell r="H7703" t="str">
            <v>NotSelf</v>
          </cell>
        </row>
        <row r="7704">
          <cell r="H7704" t="str">
            <v>NotSelf</v>
          </cell>
        </row>
        <row r="7705">
          <cell r="H7705" t="str">
            <v>NotSelf</v>
          </cell>
        </row>
        <row r="7706">
          <cell r="H7706" t="str">
            <v>NotSelf</v>
          </cell>
        </row>
        <row r="7707">
          <cell r="H7707" t="str">
            <v>NotSelf</v>
          </cell>
        </row>
        <row r="7708">
          <cell r="H7708" t="str">
            <v>NotSelf</v>
          </cell>
        </row>
        <row r="7709">
          <cell r="H7709" t="str">
            <v>NotSelf</v>
          </cell>
        </row>
        <row r="7710">
          <cell r="H7710" t="str">
            <v>NotSelf</v>
          </cell>
        </row>
        <row r="7711">
          <cell r="H7711" t="str">
            <v>NotSelf</v>
          </cell>
        </row>
        <row r="7712">
          <cell r="H7712" t="str">
            <v>NotSelf</v>
          </cell>
        </row>
        <row r="7713">
          <cell r="H7713" t="str">
            <v>NotSelf</v>
          </cell>
        </row>
        <row r="7714">
          <cell r="H7714" t="str">
            <v>NotSelf</v>
          </cell>
        </row>
        <row r="7715">
          <cell r="H7715" t="str">
            <v>NotSelf</v>
          </cell>
        </row>
        <row r="7716">
          <cell r="H7716" t="str">
            <v>NotSelf</v>
          </cell>
        </row>
        <row r="7717">
          <cell r="H7717" t="str">
            <v>NotSelf</v>
          </cell>
        </row>
        <row r="7718">
          <cell r="H7718" t="str">
            <v>NotSelf</v>
          </cell>
        </row>
        <row r="7719">
          <cell r="H7719" t="str">
            <v>NotSelf</v>
          </cell>
        </row>
        <row r="7720">
          <cell r="H7720" t="str">
            <v>NotSelf</v>
          </cell>
        </row>
        <row r="7721">
          <cell r="H7721" t="str">
            <v>NotSelf</v>
          </cell>
        </row>
        <row r="7722">
          <cell r="H7722" t="str">
            <v>NotSelf</v>
          </cell>
        </row>
        <row r="7723">
          <cell r="H7723" t="str">
            <v>NotSelf</v>
          </cell>
        </row>
        <row r="7724">
          <cell r="H7724" t="str">
            <v>NotSelf</v>
          </cell>
        </row>
        <row r="7725">
          <cell r="H7725" t="str">
            <v>NotSelf</v>
          </cell>
        </row>
        <row r="7726">
          <cell r="H7726" t="str">
            <v>NotSelf</v>
          </cell>
        </row>
        <row r="7727">
          <cell r="H7727" t="str">
            <v>NotSelf</v>
          </cell>
        </row>
        <row r="7728">
          <cell r="H7728" t="str">
            <v>NotSelf</v>
          </cell>
        </row>
        <row r="7729">
          <cell r="H7729" t="str">
            <v>NotSelf</v>
          </cell>
        </row>
        <row r="7730">
          <cell r="H7730" t="str">
            <v>NotSelf</v>
          </cell>
        </row>
        <row r="7731">
          <cell r="H7731" t="str">
            <v>NotSelf</v>
          </cell>
        </row>
        <row r="7732">
          <cell r="H7732" t="str">
            <v>NotSelf</v>
          </cell>
        </row>
        <row r="7733">
          <cell r="H7733" t="str">
            <v>NotSelf</v>
          </cell>
        </row>
        <row r="7734">
          <cell r="H7734" t="str">
            <v>NotSelf</v>
          </cell>
        </row>
        <row r="7735">
          <cell r="H7735" t="str">
            <v>NotSelf</v>
          </cell>
        </row>
        <row r="7736">
          <cell r="H7736" t="str">
            <v>NotSelf</v>
          </cell>
        </row>
        <row r="7737">
          <cell r="H7737" t="str">
            <v>NotSelf</v>
          </cell>
        </row>
        <row r="7738">
          <cell r="H7738" t="str">
            <v>NotSelf</v>
          </cell>
        </row>
        <row r="7739">
          <cell r="H7739" t="str">
            <v>NotSelf</v>
          </cell>
        </row>
        <row r="7740">
          <cell r="H7740" t="str">
            <v>NotSelf</v>
          </cell>
        </row>
        <row r="7741">
          <cell r="H7741" t="str">
            <v>NotSelf</v>
          </cell>
        </row>
        <row r="7742">
          <cell r="H7742" t="str">
            <v>NotSelf</v>
          </cell>
        </row>
        <row r="7743">
          <cell r="H7743" t="str">
            <v>NotSelf</v>
          </cell>
        </row>
        <row r="7744">
          <cell r="H7744" t="str">
            <v>NotSelf</v>
          </cell>
        </row>
        <row r="7745">
          <cell r="H7745" t="str">
            <v>NotSelf</v>
          </cell>
        </row>
        <row r="7746">
          <cell r="H7746" t="str">
            <v>NotSelf</v>
          </cell>
        </row>
        <row r="7747">
          <cell r="H7747" t="str">
            <v>NotSelf</v>
          </cell>
        </row>
        <row r="7748">
          <cell r="H7748" t="str">
            <v>NotSelf</v>
          </cell>
        </row>
        <row r="7749">
          <cell r="H7749" t="str">
            <v>NotSelf</v>
          </cell>
        </row>
        <row r="7750">
          <cell r="H7750" t="str">
            <v>NotSelf</v>
          </cell>
        </row>
        <row r="7751">
          <cell r="H7751" t="str">
            <v>NotSelf</v>
          </cell>
        </row>
        <row r="7752">
          <cell r="H7752" t="str">
            <v>NotSelf</v>
          </cell>
        </row>
        <row r="7753">
          <cell r="H7753" t="str">
            <v>NotSelf</v>
          </cell>
        </row>
        <row r="7754">
          <cell r="H7754" t="str">
            <v>NotSelf</v>
          </cell>
        </row>
        <row r="7755">
          <cell r="H7755" t="str">
            <v>NotSelf</v>
          </cell>
        </row>
        <row r="7756">
          <cell r="H7756" t="str">
            <v>NotSelf</v>
          </cell>
        </row>
        <row r="7757">
          <cell r="H7757" t="str">
            <v>NotSelf</v>
          </cell>
        </row>
        <row r="7758">
          <cell r="H7758" t="str">
            <v>NotSelf</v>
          </cell>
        </row>
        <row r="7759">
          <cell r="H7759" t="str">
            <v>NotSelf</v>
          </cell>
        </row>
        <row r="7760">
          <cell r="H7760" t="str">
            <v>NotSelf</v>
          </cell>
        </row>
        <row r="7761">
          <cell r="H7761" t="str">
            <v>NotSelf</v>
          </cell>
        </row>
        <row r="7762">
          <cell r="H7762" t="str">
            <v>NotSelf</v>
          </cell>
        </row>
        <row r="7763">
          <cell r="H7763" t="str">
            <v>NotSelf</v>
          </cell>
        </row>
        <row r="7764">
          <cell r="H7764" t="str">
            <v>NotSelf</v>
          </cell>
        </row>
        <row r="7765">
          <cell r="H7765" t="str">
            <v>NotSelf</v>
          </cell>
        </row>
        <row r="7766">
          <cell r="H7766" t="str">
            <v>NotSelf</v>
          </cell>
        </row>
        <row r="7767">
          <cell r="H7767" t="str">
            <v>NotSelf</v>
          </cell>
        </row>
        <row r="7768">
          <cell r="H7768" t="str">
            <v>NotSelf</v>
          </cell>
        </row>
        <row r="7769">
          <cell r="H7769" t="str">
            <v>NotSelf</v>
          </cell>
        </row>
        <row r="7770">
          <cell r="H7770" t="str">
            <v>NotSelf</v>
          </cell>
        </row>
        <row r="7771">
          <cell r="H7771" t="str">
            <v>NotSelf</v>
          </cell>
        </row>
        <row r="7772">
          <cell r="H7772" t="str">
            <v>NotSelf</v>
          </cell>
        </row>
        <row r="7773">
          <cell r="H7773" t="str">
            <v>NotSelf</v>
          </cell>
        </row>
        <row r="7774">
          <cell r="H7774" t="str">
            <v>NotSelf</v>
          </cell>
        </row>
        <row r="7775">
          <cell r="H7775" t="str">
            <v>NotSelf</v>
          </cell>
        </row>
        <row r="7776">
          <cell r="H7776" t="str">
            <v>NotSelf</v>
          </cell>
        </row>
        <row r="7777">
          <cell r="H7777" t="str">
            <v>NotSelf</v>
          </cell>
        </row>
        <row r="7778">
          <cell r="H7778" t="str">
            <v>NotSelf</v>
          </cell>
        </row>
        <row r="7779">
          <cell r="H7779" t="str">
            <v>NotSelf</v>
          </cell>
        </row>
        <row r="7780">
          <cell r="H7780" t="str">
            <v>NotSelf</v>
          </cell>
        </row>
        <row r="7781">
          <cell r="H7781" t="str">
            <v>NotSelf</v>
          </cell>
        </row>
        <row r="7782">
          <cell r="H7782" t="str">
            <v>NotSelf</v>
          </cell>
        </row>
        <row r="7783">
          <cell r="H7783" t="str">
            <v>NotSelf</v>
          </cell>
        </row>
        <row r="7784">
          <cell r="H7784" t="str">
            <v>NotSelf</v>
          </cell>
        </row>
        <row r="7785">
          <cell r="H7785" t="str">
            <v>NotSelf</v>
          </cell>
        </row>
        <row r="7786">
          <cell r="H7786" t="str">
            <v>NotSelf</v>
          </cell>
        </row>
        <row r="7787">
          <cell r="H7787" t="str">
            <v>NotSelf</v>
          </cell>
        </row>
        <row r="7788">
          <cell r="H7788" t="str">
            <v>NotSelf</v>
          </cell>
        </row>
        <row r="7789">
          <cell r="H7789" t="str">
            <v>NotSelf</v>
          </cell>
        </row>
        <row r="7790">
          <cell r="H7790" t="str">
            <v>NotSelf</v>
          </cell>
        </row>
        <row r="7791">
          <cell r="H7791" t="str">
            <v>NotSelf</v>
          </cell>
        </row>
        <row r="7792">
          <cell r="H7792" t="str">
            <v>NotSelf</v>
          </cell>
        </row>
        <row r="7793">
          <cell r="H7793" t="str">
            <v>NotSelf</v>
          </cell>
        </row>
        <row r="7794">
          <cell r="H7794" t="str">
            <v>NotSelf</v>
          </cell>
        </row>
        <row r="7795">
          <cell r="H7795" t="str">
            <v>NotSelf</v>
          </cell>
        </row>
        <row r="7796">
          <cell r="H7796" t="str">
            <v>NotSelf</v>
          </cell>
        </row>
        <row r="7797">
          <cell r="H7797" t="str">
            <v>NotSelf</v>
          </cell>
        </row>
        <row r="7798">
          <cell r="H7798" t="str">
            <v>NotSelf</v>
          </cell>
        </row>
        <row r="7799">
          <cell r="H7799" t="str">
            <v>NotSelf</v>
          </cell>
        </row>
        <row r="7800">
          <cell r="H7800" t="str">
            <v>NotSelf</v>
          </cell>
        </row>
        <row r="7801">
          <cell r="H7801" t="str">
            <v>NotSelf</v>
          </cell>
        </row>
        <row r="7802">
          <cell r="H7802" t="str">
            <v>NotSelf</v>
          </cell>
        </row>
        <row r="7803">
          <cell r="H7803" t="str">
            <v>NotSelf</v>
          </cell>
        </row>
        <row r="7804">
          <cell r="H7804" t="str">
            <v>NotSelf</v>
          </cell>
        </row>
        <row r="7805">
          <cell r="H7805" t="str">
            <v>NotSelf</v>
          </cell>
        </row>
        <row r="7806">
          <cell r="H7806" t="str">
            <v>NotSelf</v>
          </cell>
        </row>
        <row r="7807">
          <cell r="H7807" t="str">
            <v>NotSelf</v>
          </cell>
        </row>
        <row r="7808">
          <cell r="H7808" t="str">
            <v>NotSelf</v>
          </cell>
        </row>
        <row r="7809">
          <cell r="H7809" t="str">
            <v>NotSelf</v>
          </cell>
        </row>
        <row r="7810">
          <cell r="H7810" t="str">
            <v>NotSelf</v>
          </cell>
        </row>
        <row r="7811">
          <cell r="H7811" t="str">
            <v>NotSelf</v>
          </cell>
        </row>
        <row r="7812">
          <cell r="H7812" t="str">
            <v>NotSelf</v>
          </cell>
        </row>
        <row r="7813">
          <cell r="H7813" t="str">
            <v>NotSelf</v>
          </cell>
        </row>
        <row r="7814">
          <cell r="H7814" t="str">
            <v>NotSelf</v>
          </cell>
        </row>
        <row r="7815">
          <cell r="H7815" t="str">
            <v>NotSelf</v>
          </cell>
        </row>
        <row r="7816">
          <cell r="H7816" t="str">
            <v>NotSelf</v>
          </cell>
        </row>
        <row r="7817">
          <cell r="H7817" t="str">
            <v>NotSelf</v>
          </cell>
        </row>
        <row r="7818">
          <cell r="H7818" t="str">
            <v>NotSelf</v>
          </cell>
        </row>
        <row r="7819">
          <cell r="H7819" t="str">
            <v>NotSelf</v>
          </cell>
        </row>
        <row r="7820">
          <cell r="H7820" t="str">
            <v>NotSelf</v>
          </cell>
        </row>
        <row r="7821">
          <cell r="H7821" t="str">
            <v>NotSelf</v>
          </cell>
        </row>
        <row r="7822">
          <cell r="H7822" t="str">
            <v>NotSelf</v>
          </cell>
        </row>
        <row r="7823">
          <cell r="H7823" t="str">
            <v>NotSelf</v>
          </cell>
        </row>
        <row r="7824">
          <cell r="H7824" t="str">
            <v>NotSelf</v>
          </cell>
        </row>
        <row r="7825">
          <cell r="H7825" t="str">
            <v>NotSelf</v>
          </cell>
        </row>
        <row r="7826">
          <cell r="H7826" t="str">
            <v>NotSelf</v>
          </cell>
        </row>
        <row r="7827">
          <cell r="H7827" t="str">
            <v>NotSelf</v>
          </cell>
        </row>
        <row r="7828">
          <cell r="H7828" t="str">
            <v>NotSelf</v>
          </cell>
        </row>
        <row r="7829">
          <cell r="H7829" t="str">
            <v>NotSelf</v>
          </cell>
        </row>
        <row r="7830">
          <cell r="H7830" t="str">
            <v>NotSelf</v>
          </cell>
        </row>
        <row r="7831">
          <cell r="H7831" t="str">
            <v>NotSelf</v>
          </cell>
        </row>
        <row r="7832">
          <cell r="H7832" t="str">
            <v>NotSelf</v>
          </cell>
        </row>
        <row r="7833">
          <cell r="H7833" t="str">
            <v>NotSelf</v>
          </cell>
        </row>
        <row r="7834">
          <cell r="H7834" t="str">
            <v>NotSelf</v>
          </cell>
        </row>
        <row r="7835">
          <cell r="H7835" t="str">
            <v>NotSelf</v>
          </cell>
        </row>
        <row r="7836">
          <cell r="H7836" t="str">
            <v>NotSelf</v>
          </cell>
        </row>
        <row r="7837">
          <cell r="H7837" t="str">
            <v>NotSelf</v>
          </cell>
        </row>
        <row r="7838">
          <cell r="H7838" t="str">
            <v>NotSelf</v>
          </cell>
        </row>
        <row r="7839">
          <cell r="H7839" t="str">
            <v>NotSelf</v>
          </cell>
        </row>
        <row r="7840">
          <cell r="H7840" t="str">
            <v>NotSelf</v>
          </cell>
        </row>
        <row r="7841">
          <cell r="H7841" t="str">
            <v>NotSelf</v>
          </cell>
        </row>
        <row r="7842">
          <cell r="H7842" t="str">
            <v>NotSelf</v>
          </cell>
        </row>
        <row r="7843">
          <cell r="H7843" t="str">
            <v>NotSelf</v>
          </cell>
        </row>
        <row r="7844">
          <cell r="H7844" t="str">
            <v>NotSelf</v>
          </cell>
        </row>
        <row r="7845">
          <cell r="H7845" t="str">
            <v>NotSelf</v>
          </cell>
        </row>
        <row r="7846">
          <cell r="H7846" t="str">
            <v>NotSelf</v>
          </cell>
        </row>
        <row r="7847">
          <cell r="H7847" t="str">
            <v>NotSelf</v>
          </cell>
        </row>
        <row r="7848">
          <cell r="H7848" t="str">
            <v>NotSelf</v>
          </cell>
        </row>
        <row r="7849">
          <cell r="H7849" t="str">
            <v>NotSelf</v>
          </cell>
        </row>
        <row r="7850">
          <cell r="H7850" t="str">
            <v>NotSelf</v>
          </cell>
        </row>
        <row r="7851">
          <cell r="H7851" t="str">
            <v>NotSelf</v>
          </cell>
        </row>
        <row r="7852">
          <cell r="H7852" t="str">
            <v>NotSelf</v>
          </cell>
        </row>
        <row r="7853">
          <cell r="H7853" t="str">
            <v>NotSelf</v>
          </cell>
        </row>
        <row r="7854">
          <cell r="H7854" t="str">
            <v>NotSelf</v>
          </cell>
        </row>
        <row r="7855">
          <cell r="H7855" t="str">
            <v>NotSelf</v>
          </cell>
        </row>
        <row r="7856">
          <cell r="H7856" t="str">
            <v>NotSelf</v>
          </cell>
        </row>
        <row r="7857">
          <cell r="H7857" t="str">
            <v>NotSelf</v>
          </cell>
        </row>
        <row r="7858">
          <cell r="H7858" t="str">
            <v>NotSelf</v>
          </cell>
        </row>
        <row r="7859">
          <cell r="H7859" t="str">
            <v>NotSelf</v>
          </cell>
        </row>
        <row r="7860">
          <cell r="H7860" t="str">
            <v>NotSelf</v>
          </cell>
        </row>
        <row r="7861">
          <cell r="H7861" t="str">
            <v>NotSelf</v>
          </cell>
        </row>
        <row r="7862">
          <cell r="H7862" t="str">
            <v>NotSelf</v>
          </cell>
        </row>
        <row r="7863">
          <cell r="H7863" t="str">
            <v>NotSelf</v>
          </cell>
        </row>
        <row r="7864">
          <cell r="H7864" t="str">
            <v>NotSelf</v>
          </cell>
        </row>
        <row r="7865">
          <cell r="H7865" t="str">
            <v>NotSelf</v>
          </cell>
        </row>
        <row r="7866">
          <cell r="H7866" t="str">
            <v>NotSelf</v>
          </cell>
        </row>
        <row r="7867">
          <cell r="H7867" t="str">
            <v>NotSelf</v>
          </cell>
        </row>
        <row r="7868">
          <cell r="H7868" t="str">
            <v>NotSelf</v>
          </cell>
        </row>
        <row r="7869">
          <cell r="H7869" t="str">
            <v>NotSelf</v>
          </cell>
        </row>
        <row r="7870">
          <cell r="H7870" t="str">
            <v>NotSelf</v>
          </cell>
        </row>
        <row r="7871">
          <cell r="H7871" t="str">
            <v>NotSelf</v>
          </cell>
        </row>
        <row r="7872">
          <cell r="H7872" t="str">
            <v>NotSelf</v>
          </cell>
        </row>
        <row r="7873">
          <cell r="H7873" t="str">
            <v>NotSelf</v>
          </cell>
        </row>
        <row r="7874">
          <cell r="H7874" t="str">
            <v>NotSelf</v>
          </cell>
        </row>
        <row r="7875">
          <cell r="H7875" t="str">
            <v>NotSelf</v>
          </cell>
        </row>
        <row r="7876">
          <cell r="H7876" t="str">
            <v>NotSelf</v>
          </cell>
        </row>
        <row r="7877">
          <cell r="H7877" t="str">
            <v>NotSelf</v>
          </cell>
        </row>
        <row r="7878">
          <cell r="H7878" t="str">
            <v>NotSelf</v>
          </cell>
        </row>
        <row r="7879">
          <cell r="H7879" t="str">
            <v>NotSelf</v>
          </cell>
        </row>
        <row r="7880">
          <cell r="H7880" t="str">
            <v>NotSelf</v>
          </cell>
        </row>
        <row r="7881">
          <cell r="H7881" t="str">
            <v>NotSelf</v>
          </cell>
        </row>
        <row r="7882">
          <cell r="H7882" t="str">
            <v>NotSelf</v>
          </cell>
        </row>
        <row r="7883">
          <cell r="H7883" t="str">
            <v>NotSelf</v>
          </cell>
        </row>
        <row r="7884">
          <cell r="H7884" t="str">
            <v>NotSelf</v>
          </cell>
        </row>
        <row r="7885">
          <cell r="H7885" t="str">
            <v>NotSelf</v>
          </cell>
        </row>
        <row r="7886">
          <cell r="H7886" t="str">
            <v>NotSelf</v>
          </cell>
        </row>
        <row r="7887">
          <cell r="H7887" t="str">
            <v>NotSelf</v>
          </cell>
        </row>
        <row r="7888">
          <cell r="H7888" t="str">
            <v>NotSelf</v>
          </cell>
        </row>
        <row r="7889">
          <cell r="H7889" t="str">
            <v>NotSelf</v>
          </cell>
        </row>
        <row r="7890">
          <cell r="H7890" t="str">
            <v>NotSelf</v>
          </cell>
        </row>
        <row r="7891">
          <cell r="H7891" t="str">
            <v>NotSelf</v>
          </cell>
        </row>
        <row r="7892">
          <cell r="H7892" t="str">
            <v>NotSelf</v>
          </cell>
        </row>
        <row r="7893">
          <cell r="H7893" t="str">
            <v>NotSelf</v>
          </cell>
        </row>
        <row r="7894">
          <cell r="H7894" t="str">
            <v>NotSelf</v>
          </cell>
        </row>
        <row r="7895">
          <cell r="H7895" t="str">
            <v>NotSelf</v>
          </cell>
        </row>
        <row r="7896">
          <cell r="H7896" t="str">
            <v>NotSelf</v>
          </cell>
        </row>
        <row r="7897">
          <cell r="H7897" t="str">
            <v>NotSelf</v>
          </cell>
        </row>
        <row r="7898">
          <cell r="H7898" t="str">
            <v>NotSelf</v>
          </cell>
        </row>
        <row r="7899">
          <cell r="H7899" t="str">
            <v>NotSelf</v>
          </cell>
        </row>
        <row r="7900">
          <cell r="H7900" t="str">
            <v>NotSelf</v>
          </cell>
        </row>
        <row r="7901">
          <cell r="H7901" t="str">
            <v>NotSelf</v>
          </cell>
        </row>
        <row r="7902">
          <cell r="H7902" t="str">
            <v>NotSelf</v>
          </cell>
        </row>
        <row r="7903">
          <cell r="H7903" t="str">
            <v>NotSelf</v>
          </cell>
        </row>
        <row r="7904">
          <cell r="H7904" t="str">
            <v>NotSelf</v>
          </cell>
        </row>
        <row r="7905">
          <cell r="H7905" t="str">
            <v>NotSelf</v>
          </cell>
        </row>
        <row r="7906">
          <cell r="H7906" t="str">
            <v>NotSelf</v>
          </cell>
        </row>
        <row r="7907">
          <cell r="H7907" t="str">
            <v>NotSelf</v>
          </cell>
        </row>
        <row r="7908">
          <cell r="H7908" t="str">
            <v>NotSelf</v>
          </cell>
        </row>
        <row r="7909">
          <cell r="H7909" t="str">
            <v>NotSelf</v>
          </cell>
        </row>
        <row r="7910">
          <cell r="H7910" t="str">
            <v>NotSelf</v>
          </cell>
        </row>
        <row r="7911">
          <cell r="H7911" t="str">
            <v>NotSelf</v>
          </cell>
        </row>
        <row r="7912">
          <cell r="H7912" t="str">
            <v>NotSelf</v>
          </cell>
        </row>
        <row r="7913">
          <cell r="H7913" t="str">
            <v>NotSelf</v>
          </cell>
        </row>
        <row r="7914">
          <cell r="H7914" t="str">
            <v>NotSelf</v>
          </cell>
        </row>
        <row r="7915">
          <cell r="H7915" t="str">
            <v>NotSelf</v>
          </cell>
        </row>
        <row r="7916">
          <cell r="H7916" t="str">
            <v>NotSelf</v>
          </cell>
        </row>
        <row r="7917">
          <cell r="H7917" t="str">
            <v>NotSelf</v>
          </cell>
        </row>
        <row r="7918">
          <cell r="H7918" t="str">
            <v>NotSelf</v>
          </cell>
        </row>
        <row r="7919">
          <cell r="H7919" t="str">
            <v>NotSelf</v>
          </cell>
        </row>
        <row r="7920">
          <cell r="H7920" t="str">
            <v>NotSelf</v>
          </cell>
        </row>
        <row r="7921">
          <cell r="H7921" t="str">
            <v>NotSelf</v>
          </cell>
        </row>
        <row r="7922">
          <cell r="H7922" t="str">
            <v>NotSelf</v>
          </cell>
        </row>
        <row r="7923">
          <cell r="H7923" t="str">
            <v>NotSelf</v>
          </cell>
        </row>
        <row r="7924">
          <cell r="H7924" t="str">
            <v>NotSelf</v>
          </cell>
        </row>
        <row r="7925">
          <cell r="H7925" t="str">
            <v>NotSelf</v>
          </cell>
        </row>
        <row r="7926">
          <cell r="H7926" t="str">
            <v>NotSelf</v>
          </cell>
        </row>
        <row r="7927">
          <cell r="H7927" t="str">
            <v>NotSelf</v>
          </cell>
        </row>
        <row r="7928">
          <cell r="H7928" t="str">
            <v>NotSelf</v>
          </cell>
        </row>
        <row r="7929">
          <cell r="H7929" t="str">
            <v>NotSelf</v>
          </cell>
        </row>
        <row r="7930">
          <cell r="H7930" t="str">
            <v>NotSelf</v>
          </cell>
        </row>
        <row r="7931">
          <cell r="H7931" t="str">
            <v>NotSelf</v>
          </cell>
        </row>
        <row r="7932">
          <cell r="H7932" t="str">
            <v>NotSelf</v>
          </cell>
        </row>
        <row r="7933">
          <cell r="H7933" t="str">
            <v>NotSelf</v>
          </cell>
        </row>
        <row r="7934">
          <cell r="H7934" t="str">
            <v>NotSelf</v>
          </cell>
        </row>
        <row r="7935">
          <cell r="H7935" t="str">
            <v>NotSelf</v>
          </cell>
        </row>
        <row r="7936">
          <cell r="H7936" t="str">
            <v>NotSelf</v>
          </cell>
        </row>
        <row r="7937">
          <cell r="H7937" t="str">
            <v>NotSelf</v>
          </cell>
        </row>
        <row r="7938">
          <cell r="H7938" t="str">
            <v>NotSelf</v>
          </cell>
        </row>
        <row r="7939">
          <cell r="H7939" t="str">
            <v>NotSelf</v>
          </cell>
        </row>
        <row r="7940">
          <cell r="H7940" t="str">
            <v>NotSelf</v>
          </cell>
        </row>
        <row r="7941">
          <cell r="H7941" t="str">
            <v>NotSelf</v>
          </cell>
        </row>
        <row r="7942">
          <cell r="H7942" t="str">
            <v>NotSelf</v>
          </cell>
        </row>
        <row r="7943">
          <cell r="H7943" t="str">
            <v>NotSelf</v>
          </cell>
        </row>
        <row r="7944">
          <cell r="H7944" t="str">
            <v>NotSelf</v>
          </cell>
        </row>
        <row r="7945">
          <cell r="H7945" t="str">
            <v>NotSelf</v>
          </cell>
        </row>
        <row r="7946">
          <cell r="H7946" t="str">
            <v>NotSelf</v>
          </cell>
        </row>
        <row r="7947">
          <cell r="H7947" t="str">
            <v>NotSelf</v>
          </cell>
        </row>
        <row r="7948">
          <cell r="H7948" t="str">
            <v>NotSelf</v>
          </cell>
        </row>
        <row r="7949">
          <cell r="H7949" t="str">
            <v>NotSelf</v>
          </cell>
        </row>
        <row r="7950">
          <cell r="H7950" t="str">
            <v>NotSelf</v>
          </cell>
        </row>
        <row r="7951">
          <cell r="H7951" t="str">
            <v>NotSelf</v>
          </cell>
        </row>
        <row r="7952">
          <cell r="H7952" t="str">
            <v>NotSelf</v>
          </cell>
        </row>
        <row r="7953">
          <cell r="H7953" t="str">
            <v>NotSelf</v>
          </cell>
        </row>
        <row r="7954">
          <cell r="H7954" t="str">
            <v>NotSelf</v>
          </cell>
        </row>
        <row r="7955">
          <cell r="H7955" t="str">
            <v>NotSelf</v>
          </cell>
        </row>
        <row r="7956">
          <cell r="H7956" t="str">
            <v>NotSelf</v>
          </cell>
        </row>
        <row r="7957">
          <cell r="H7957" t="str">
            <v>NotSelf</v>
          </cell>
        </row>
        <row r="7958">
          <cell r="H7958" t="str">
            <v>NotSelf</v>
          </cell>
        </row>
        <row r="7959">
          <cell r="H7959" t="str">
            <v>NotSelf</v>
          </cell>
        </row>
        <row r="7960">
          <cell r="H7960" t="str">
            <v>NotSelf</v>
          </cell>
        </row>
        <row r="7961">
          <cell r="H7961" t="str">
            <v>NotSelf</v>
          </cell>
        </row>
        <row r="7962">
          <cell r="H7962" t="str">
            <v>NotSelf</v>
          </cell>
        </row>
        <row r="7963">
          <cell r="H7963" t="str">
            <v>NotSelf</v>
          </cell>
        </row>
        <row r="7964">
          <cell r="H7964" t="str">
            <v>NotSelf</v>
          </cell>
        </row>
        <row r="7965">
          <cell r="H7965" t="str">
            <v>NotSelf</v>
          </cell>
        </row>
        <row r="7966">
          <cell r="H7966" t="str">
            <v>NotSelf</v>
          </cell>
        </row>
        <row r="7967">
          <cell r="H7967" t="str">
            <v>NotSelf</v>
          </cell>
        </row>
        <row r="7968">
          <cell r="H7968" t="str">
            <v>NotSelf</v>
          </cell>
        </row>
        <row r="7969">
          <cell r="H7969" t="str">
            <v>NotSelf</v>
          </cell>
        </row>
        <row r="7970">
          <cell r="H7970" t="str">
            <v>NotSelf</v>
          </cell>
        </row>
        <row r="7971">
          <cell r="H7971" t="str">
            <v>NotSelf</v>
          </cell>
        </row>
        <row r="7972">
          <cell r="H7972" t="str">
            <v>NotSelf</v>
          </cell>
        </row>
        <row r="7973">
          <cell r="H7973" t="str">
            <v>NotSelf</v>
          </cell>
        </row>
        <row r="7974">
          <cell r="H7974" t="str">
            <v>NotSelf</v>
          </cell>
        </row>
        <row r="7975">
          <cell r="H7975" t="str">
            <v>NotSelf</v>
          </cell>
        </row>
        <row r="7976">
          <cell r="H7976" t="str">
            <v>NotSelf</v>
          </cell>
        </row>
        <row r="7977">
          <cell r="H7977" t="str">
            <v>NotSelf</v>
          </cell>
        </row>
        <row r="7978">
          <cell r="H7978" t="str">
            <v>NotSelf</v>
          </cell>
        </row>
        <row r="7979">
          <cell r="H7979" t="str">
            <v>NotSelf</v>
          </cell>
        </row>
        <row r="7980">
          <cell r="H7980" t="str">
            <v>NotSelf</v>
          </cell>
        </row>
        <row r="7981">
          <cell r="H7981" t="str">
            <v>NotSelf</v>
          </cell>
        </row>
        <row r="7982">
          <cell r="H7982" t="str">
            <v>NotSelf</v>
          </cell>
        </row>
        <row r="7983">
          <cell r="H7983" t="str">
            <v>NotSelf</v>
          </cell>
        </row>
        <row r="7984">
          <cell r="H7984" t="str">
            <v>NotSelf</v>
          </cell>
        </row>
        <row r="7985">
          <cell r="H7985" t="str">
            <v>NotSelf</v>
          </cell>
        </row>
        <row r="7986">
          <cell r="H7986" t="str">
            <v>NotSelf</v>
          </cell>
        </row>
        <row r="7987">
          <cell r="H7987" t="str">
            <v>NotSelf</v>
          </cell>
        </row>
        <row r="7988">
          <cell r="H7988" t="str">
            <v>NotSelf</v>
          </cell>
        </row>
        <row r="7989">
          <cell r="H7989" t="str">
            <v>NotSelf</v>
          </cell>
        </row>
        <row r="7990">
          <cell r="H7990" t="str">
            <v>NotSelf</v>
          </cell>
        </row>
        <row r="7991">
          <cell r="H7991" t="str">
            <v>NotSelf</v>
          </cell>
        </row>
        <row r="7992">
          <cell r="H7992" t="str">
            <v>NotSelf</v>
          </cell>
        </row>
        <row r="7993">
          <cell r="H7993" t="str">
            <v>NotSelf</v>
          </cell>
        </row>
        <row r="7994">
          <cell r="H7994" t="str">
            <v>NotSelf</v>
          </cell>
        </row>
        <row r="7995">
          <cell r="H7995" t="str">
            <v>NotSelf</v>
          </cell>
        </row>
        <row r="7996">
          <cell r="H7996" t="str">
            <v>NotSelf</v>
          </cell>
        </row>
        <row r="7997">
          <cell r="H7997" t="str">
            <v>NotSelf</v>
          </cell>
        </row>
        <row r="7998">
          <cell r="H7998" t="str">
            <v>NotSelf</v>
          </cell>
        </row>
        <row r="7999">
          <cell r="H7999" t="str">
            <v>NotSelf</v>
          </cell>
        </row>
        <row r="8000">
          <cell r="H8000" t="str">
            <v>NotSelf</v>
          </cell>
        </row>
        <row r="8001">
          <cell r="H8001" t="str">
            <v>NotSelf</v>
          </cell>
        </row>
        <row r="8002">
          <cell r="H8002" t="str">
            <v>NotSelf</v>
          </cell>
        </row>
        <row r="8003">
          <cell r="H8003" t="str">
            <v>NotSelf</v>
          </cell>
        </row>
        <row r="8004">
          <cell r="H8004" t="str">
            <v>NotSelf</v>
          </cell>
        </row>
        <row r="8005">
          <cell r="H8005" t="str">
            <v>NotSelf</v>
          </cell>
        </row>
        <row r="8006">
          <cell r="H8006" t="str">
            <v>NotSelf</v>
          </cell>
        </row>
        <row r="8007">
          <cell r="H8007" t="str">
            <v>NotSelf</v>
          </cell>
        </row>
        <row r="8008">
          <cell r="H8008" t="str">
            <v>NotSelf</v>
          </cell>
        </row>
        <row r="8009">
          <cell r="H8009" t="str">
            <v>NotSelf</v>
          </cell>
        </row>
        <row r="8010">
          <cell r="H8010" t="str">
            <v>NotSelf</v>
          </cell>
        </row>
        <row r="8011">
          <cell r="H8011" t="str">
            <v>NotSelf</v>
          </cell>
        </row>
        <row r="8012">
          <cell r="H8012" t="str">
            <v>NotSelf</v>
          </cell>
        </row>
        <row r="8013">
          <cell r="H8013" t="str">
            <v>NotSelf</v>
          </cell>
        </row>
        <row r="8014">
          <cell r="H8014" t="str">
            <v>NotSelf</v>
          </cell>
        </row>
        <row r="8015">
          <cell r="H8015" t="str">
            <v>NotSelf</v>
          </cell>
        </row>
        <row r="8016">
          <cell r="H8016" t="str">
            <v>NotSelf</v>
          </cell>
        </row>
        <row r="8017">
          <cell r="H8017" t="str">
            <v>NotSelf</v>
          </cell>
        </row>
        <row r="8018">
          <cell r="H8018" t="str">
            <v>NotSelf</v>
          </cell>
        </row>
        <row r="8019">
          <cell r="H8019" t="str">
            <v>NotSelf</v>
          </cell>
        </row>
        <row r="8020">
          <cell r="H8020" t="str">
            <v>NotSelf</v>
          </cell>
        </row>
        <row r="8021">
          <cell r="H8021" t="str">
            <v>NotSelf</v>
          </cell>
        </row>
        <row r="8022">
          <cell r="H8022" t="str">
            <v>NotSelf</v>
          </cell>
        </row>
        <row r="8023">
          <cell r="H8023" t="str">
            <v>NotSelf</v>
          </cell>
        </row>
        <row r="8024">
          <cell r="H8024" t="str">
            <v>NotSelf</v>
          </cell>
        </row>
        <row r="8025">
          <cell r="H8025" t="str">
            <v>NotSelf</v>
          </cell>
        </row>
        <row r="8026">
          <cell r="H8026" t="str">
            <v>NotSelf</v>
          </cell>
        </row>
        <row r="8027">
          <cell r="H8027" t="str">
            <v>NotSelf</v>
          </cell>
        </row>
        <row r="8028">
          <cell r="H8028" t="str">
            <v>NotSelf</v>
          </cell>
        </row>
        <row r="8029">
          <cell r="H8029" t="str">
            <v>NotSelf</v>
          </cell>
        </row>
        <row r="8030">
          <cell r="H8030" t="str">
            <v>NotSelf</v>
          </cell>
        </row>
        <row r="8031">
          <cell r="H8031" t="str">
            <v>NotSelf</v>
          </cell>
        </row>
        <row r="8032">
          <cell r="H8032" t="str">
            <v>NotSelf</v>
          </cell>
        </row>
        <row r="8033">
          <cell r="H8033" t="str">
            <v>NotSelf</v>
          </cell>
        </row>
        <row r="8034">
          <cell r="H8034" t="str">
            <v>NotSelf</v>
          </cell>
        </row>
        <row r="8035">
          <cell r="H8035" t="str">
            <v>NotSelf</v>
          </cell>
        </row>
        <row r="8036">
          <cell r="H8036" t="str">
            <v>NotSelf</v>
          </cell>
        </row>
        <row r="8037">
          <cell r="H8037" t="str">
            <v>NotSelf</v>
          </cell>
        </row>
        <row r="8038">
          <cell r="H8038" t="str">
            <v>NotSelf</v>
          </cell>
        </row>
        <row r="8039">
          <cell r="H8039" t="str">
            <v>NotSelf</v>
          </cell>
        </row>
        <row r="8040">
          <cell r="H8040" t="str">
            <v>NotSelf</v>
          </cell>
        </row>
        <row r="8041">
          <cell r="H8041" t="str">
            <v>NotSelf</v>
          </cell>
        </row>
        <row r="8042">
          <cell r="H8042" t="str">
            <v>NotSelf</v>
          </cell>
        </row>
        <row r="8043">
          <cell r="H8043" t="str">
            <v>NotSelf</v>
          </cell>
        </row>
        <row r="8044">
          <cell r="H8044" t="str">
            <v>NotSelf</v>
          </cell>
        </row>
        <row r="8045">
          <cell r="H8045" t="str">
            <v>NotSelf</v>
          </cell>
        </row>
        <row r="8046">
          <cell r="H8046" t="str">
            <v>NotSelf</v>
          </cell>
        </row>
        <row r="8047">
          <cell r="H8047" t="str">
            <v>NotSelf</v>
          </cell>
        </row>
        <row r="8048">
          <cell r="H8048" t="str">
            <v>NotSelf</v>
          </cell>
        </row>
        <row r="8049">
          <cell r="H8049" t="str">
            <v>NotSelf</v>
          </cell>
        </row>
        <row r="8050">
          <cell r="H8050" t="str">
            <v>NotSelf</v>
          </cell>
        </row>
        <row r="8051">
          <cell r="H8051" t="str">
            <v>NotSelf</v>
          </cell>
        </row>
        <row r="8052">
          <cell r="H8052" t="str">
            <v>NotSelf</v>
          </cell>
        </row>
        <row r="8053">
          <cell r="H8053" t="str">
            <v>NotSelf</v>
          </cell>
        </row>
        <row r="8054">
          <cell r="H8054" t="str">
            <v>NotSelf</v>
          </cell>
        </row>
        <row r="8055">
          <cell r="H8055" t="str">
            <v>NotSelf</v>
          </cell>
        </row>
        <row r="8056">
          <cell r="H8056" t="str">
            <v>NotSelf</v>
          </cell>
        </row>
        <row r="8057">
          <cell r="H8057" t="str">
            <v>NotSelf</v>
          </cell>
        </row>
        <row r="8058">
          <cell r="H8058" t="str">
            <v>NotSelf</v>
          </cell>
        </row>
        <row r="8059">
          <cell r="H8059" t="str">
            <v>NotSelf</v>
          </cell>
        </row>
        <row r="8060">
          <cell r="H8060" t="str">
            <v>NotSelf</v>
          </cell>
        </row>
        <row r="8061">
          <cell r="H8061" t="str">
            <v>NotSelf</v>
          </cell>
        </row>
        <row r="8062">
          <cell r="H8062" t="str">
            <v>NotSelf</v>
          </cell>
        </row>
        <row r="8063">
          <cell r="H8063" t="str">
            <v>NotSelf</v>
          </cell>
        </row>
        <row r="8064">
          <cell r="H8064" t="str">
            <v>NotSelf</v>
          </cell>
        </row>
        <row r="8065">
          <cell r="H8065" t="str">
            <v>NotSelf</v>
          </cell>
        </row>
        <row r="8066">
          <cell r="H8066" t="str">
            <v>NotSelf</v>
          </cell>
        </row>
        <row r="8067">
          <cell r="H8067" t="str">
            <v>NotSelf</v>
          </cell>
        </row>
        <row r="8068">
          <cell r="H8068" t="str">
            <v>NotSelf</v>
          </cell>
        </row>
        <row r="8069">
          <cell r="H8069" t="str">
            <v>NotSelf</v>
          </cell>
        </row>
        <row r="8070">
          <cell r="H8070" t="str">
            <v>NotSelf</v>
          </cell>
        </row>
        <row r="8071">
          <cell r="H8071" t="str">
            <v>NotSelf</v>
          </cell>
        </row>
        <row r="8072">
          <cell r="H8072" t="str">
            <v>NotSelf</v>
          </cell>
        </row>
        <row r="8073">
          <cell r="H8073" t="str">
            <v>NotSelf</v>
          </cell>
        </row>
        <row r="8074">
          <cell r="H8074" t="str">
            <v>NotSelf</v>
          </cell>
        </row>
        <row r="8075">
          <cell r="H8075" t="str">
            <v>NotSelf</v>
          </cell>
        </row>
        <row r="8076">
          <cell r="H8076" t="str">
            <v>NotSelf</v>
          </cell>
        </row>
        <row r="8077">
          <cell r="H8077" t="str">
            <v>NotSelf</v>
          </cell>
        </row>
        <row r="8078">
          <cell r="H8078" t="str">
            <v>NotSelf</v>
          </cell>
        </row>
        <row r="8079">
          <cell r="H8079" t="str">
            <v>NotSelf</v>
          </cell>
        </row>
        <row r="8080">
          <cell r="H8080" t="str">
            <v>NotSelf</v>
          </cell>
        </row>
        <row r="8081">
          <cell r="H8081" t="str">
            <v>NotSelf</v>
          </cell>
        </row>
        <row r="8082">
          <cell r="H8082" t="str">
            <v>NotSelf</v>
          </cell>
        </row>
        <row r="8083">
          <cell r="H8083" t="str">
            <v>NotSelf</v>
          </cell>
        </row>
        <row r="8084">
          <cell r="H8084" t="str">
            <v>NotSelf</v>
          </cell>
        </row>
        <row r="8085">
          <cell r="H8085" t="str">
            <v>NotSelf</v>
          </cell>
        </row>
        <row r="8086">
          <cell r="H8086" t="str">
            <v>NotSelf</v>
          </cell>
        </row>
        <row r="8087">
          <cell r="H8087" t="str">
            <v>NotSelf</v>
          </cell>
        </row>
        <row r="8088">
          <cell r="H8088" t="str">
            <v>NotSelf</v>
          </cell>
        </row>
        <row r="8089">
          <cell r="H8089" t="str">
            <v>NotSelf</v>
          </cell>
        </row>
        <row r="8090">
          <cell r="H8090" t="str">
            <v>NotSelf</v>
          </cell>
        </row>
        <row r="8091">
          <cell r="H8091" t="str">
            <v>NotSelf</v>
          </cell>
        </row>
        <row r="8092">
          <cell r="H8092" t="str">
            <v>NotSelf</v>
          </cell>
        </row>
        <row r="8093">
          <cell r="H8093" t="str">
            <v>NotSelf</v>
          </cell>
        </row>
        <row r="8094">
          <cell r="H8094" t="str">
            <v>NotSelf</v>
          </cell>
        </row>
        <row r="8095">
          <cell r="H8095" t="str">
            <v>NotSelf</v>
          </cell>
        </row>
        <row r="8096">
          <cell r="H8096" t="str">
            <v>NotSelf</v>
          </cell>
        </row>
        <row r="8097">
          <cell r="H8097" t="str">
            <v>NotSelf</v>
          </cell>
        </row>
        <row r="8098">
          <cell r="H8098" t="str">
            <v>NotSelf</v>
          </cell>
        </row>
        <row r="8099">
          <cell r="H8099" t="str">
            <v>NotSelf</v>
          </cell>
        </row>
        <row r="8100">
          <cell r="H8100" t="str">
            <v>NotSelf</v>
          </cell>
        </row>
        <row r="8101">
          <cell r="H8101" t="str">
            <v>NotSelf</v>
          </cell>
        </row>
        <row r="8102">
          <cell r="H8102" t="str">
            <v>NotSelf</v>
          </cell>
        </row>
        <row r="8103">
          <cell r="H8103" t="str">
            <v>NotSelf</v>
          </cell>
        </row>
        <row r="8104">
          <cell r="H8104" t="str">
            <v>NotSelf</v>
          </cell>
        </row>
        <row r="8105">
          <cell r="H8105" t="str">
            <v>NotSelf</v>
          </cell>
        </row>
        <row r="8106">
          <cell r="H8106" t="str">
            <v>NotSelf</v>
          </cell>
        </row>
        <row r="8107">
          <cell r="H8107" t="str">
            <v>NotSelf</v>
          </cell>
        </row>
        <row r="8108">
          <cell r="H8108" t="str">
            <v>NotSelf</v>
          </cell>
        </row>
        <row r="8109">
          <cell r="H8109" t="str">
            <v>NotSelf</v>
          </cell>
        </row>
        <row r="8110">
          <cell r="H8110" t="str">
            <v>NotSelf</v>
          </cell>
        </row>
        <row r="8111">
          <cell r="H8111" t="str">
            <v>NotSelf</v>
          </cell>
        </row>
        <row r="8112">
          <cell r="H8112" t="str">
            <v>NotSelf</v>
          </cell>
        </row>
        <row r="8113">
          <cell r="H8113" t="str">
            <v>NotSelf</v>
          </cell>
        </row>
        <row r="8114">
          <cell r="H8114" t="str">
            <v>NotSelf</v>
          </cell>
        </row>
        <row r="8115">
          <cell r="H8115" t="str">
            <v>NotSelf</v>
          </cell>
        </row>
        <row r="8116">
          <cell r="H8116" t="str">
            <v>NotSelf</v>
          </cell>
        </row>
        <row r="8117">
          <cell r="H8117" t="str">
            <v>NotSelf</v>
          </cell>
        </row>
        <row r="8118">
          <cell r="H8118" t="str">
            <v>NotSelf</v>
          </cell>
        </row>
        <row r="8119">
          <cell r="H8119" t="str">
            <v>NotSelf</v>
          </cell>
        </row>
        <row r="8120">
          <cell r="H8120" t="str">
            <v>NotSelf</v>
          </cell>
        </row>
        <row r="8121">
          <cell r="H8121" t="str">
            <v>NotSelf</v>
          </cell>
        </row>
        <row r="8122">
          <cell r="H8122" t="str">
            <v>NotSelf</v>
          </cell>
        </row>
        <row r="8123">
          <cell r="H8123" t="str">
            <v>NotSelf</v>
          </cell>
        </row>
        <row r="8124">
          <cell r="H8124" t="str">
            <v>NotSelf</v>
          </cell>
        </row>
        <row r="8125">
          <cell r="H8125" t="str">
            <v>NotSelf</v>
          </cell>
        </row>
        <row r="8126">
          <cell r="H8126" t="str">
            <v>NotSelf</v>
          </cell>
        </row>
        <row r="8127">
          <cell r="H8127" t="str">
            <v>NotSelf</v>
          </cell>
        </row>
        <row r="8128">
          <cell r="H8128" t="str">
            <v>NotSelf</v>
          </cell>
        </row>
        <row r="8129">
          <cell r="H8129" t="str">
            <v>NotSelf</v>
          </cell>
        </row>
        <row r="8130">
          <cell r="H8130" t="str">
            <v>NotSelf</v>
          </cell>
        </row>
        <row r="8131">
          <cell r="H8131" t="str">
            <v>NotSelf</v>
          </cell>
        </row>
        <row r="8132">
          <cell r="H8132" t="str">
            <v>NotSelf</v>
          </cell>
        </row>
        <row r="8133">
          <cell r="H8133" t="str">
            <v>NotSelf</v>
          </cell>
        </row>
        <row r="8134">
          <cell r="H8134" t="str">
            <v>NotSelf</v>
          </cell>
        </row>
        <row r="8135">
          <cell r="H8135" t="str">
            <v>NotSelf</v>
          </cell>
        </row>
        <row r="8136">
          <cell r="H8136" t="str">
            <v>NotSelf</v>
          </cell>
        </row>
        <row r="8137">
          <cell r="H8137" t="str">
            <v>NotSelf</v>
          </cell>
        </row>
        <row r="8138">
          <cell r="H8138" t="str">
            <v>NotSelf</v>
          </cell>
        </row>
        <row r="8139">
          <cell r="H8139" t="str">
            <v>NotSelf</v>
          </cell>
        </row>
        <row r="8140">
          <cell r="H8140" t="str">
            <v>NotSelf</v>
          </cell>
        </row>
        <row r="8141">
          <cell r="H8141" t="str">
            <v>NotSelf</v>
          </cell>
        </row>
        <row r="8142">
          <cell r="H8142" t="str">
            <v>NotSelf</v>
          </cell>
        </row>
        <row r="8143">
          <cell r="H8143" t="str">
            <v>NotSelf</v>
          </cell>
        </row>
        <row r="8144">
          <cell r="H8144" t="str">
            <v>NotSelf</v>
          </cell>
        </row>
        <row r="8145">
          <cell r="H8145" t="str">
            <v>NotSelf</v>
          </cell>
        </row>
        <row r="8146">
          <cell r="H8146" t="str">
            <v>NotSelf</v>
          </cell>
        </row>
        <row r="8147">
          <cell r="H8147" t="str">
            <v>NotSelf</v>
          </cell>
        </row>
        <row r="8148">
          <cell r="H8148" t="str">
            <v>NotSelf</v>
          </cell>
        </row>
        <row r="8149">
          <cell r="H8149" t="str">
            <v>NotSelf</v>
          </cell>
        </row>
        <row r="8150">
          <cell r="H8150" t="str">
            <v>NotSelf</v>
          </cell>
        </row>
        <row r="8151">
          <cell r="H8151" t="str">
            <v>NotSelf</v>
          </cell>
        </row>
        <row r="8152">
          <cell r="H8152" t="str">
            <v>NotSelf</v>
          </cell>
        </row>
        <row r="8153">
          <cell r="H8153" t="str">
            <v>NotSelf</v>
          </cell>
        </row>
        <row r="8154">
          <cell r="H8154" t="str">
            <v>NotSelf</v>
          </cell>
        </row>
        <row r="8155">
          <cell r="H8155" t="str">
            <v>NotSelf</v>
          </cell>
        </row>
        <row r="8156">
          <cell r="H8156" t="str">
            <v>NotSelf</v>
          </cell>
        </row>
        <row r="8157">
          <cell r="H8157" t="str">
            <v>NotSelf</v>
          </cell>
        </row>
        <row r="8158">
          <cell r="H8158" t="str">
            <v>NotSelf</v>
          </cell>
        </row>
        <row r="8159">
          <cell r="H8159" t="str">
            <v>NotSelf</v>
          </cell>
        </row>
        <row r="8160">
          <cell r="H8160" t="str">
            <v>NotSelf</v>
          </cell>
        </row>
        <row r="8161">
          <cell r="H8161" t="str">
            <v>NotSelf</v>
          </cell>
        </row>
        <row r="8162">
          <cell r="H8162" t="str">
            <v>NotSelf</v>
          </cell>
        </row>
        <row r="8163">
          <cell r="H8163" t="str">
            <v>NotSelf</v>
          </cell>
        </row>
        <row r="8164">
          <cell r="H8164" t="str">
            <v>NotSelf</v>
          </cell>
        </row>
        <row r="8165">
          <cell r="H8165" t="str">
            <v>NotSelf</v>
          </cell>
        </row>
        <row r="8166">
          <cell r="H8166" t="str">
            <v>NotSelf</v>
          </cell>
        </row>
        <row r="8167">
          <cell r="H8167" t="str">
            <v>NotSelf</v>
          </cell>
        </row>
        <row r="8168">
          <cell r="H8168" t="str">
            <v>NotSelf</v>
          </cell>
        </row>
        <row r="8169">
          <cell r="H8169" t="str">
            <v>NotSelf</v>
          </cell>
        </row>
        <row r="8170">
          <cell r="H8170" t="str">
            <v>NotSelf</v>
          </cell>
        </row>
        <row r="8171">
          <cell r="H8171" t="str">
            <v>NotSelf</v>
          </cell>
        </row>
        <row r="8172">
          <cell r="H8172" t="str">
            <v>NotSelf</v>
          </cell>
        </row>
        <row r="8173">
          <cell r="H8173" t="str">
            <v>NotSelf</v>
          </cell>
        </row>
        <row r="8174">
          <cell r="H8174" t="str">
            <v>NotSelf</v>
          </cell>
        </row>
        <row r="8175">
          <cell r="H8175" t="str">
            <v>NotSelf</v>
          </cell>
        </row>
        <row r="8176">
          <cell r="H8176" t="str">
            <v>NotSelf</v>
          </cell>
        </row>
        <row r="8177">
          <cell r="H8177" t="str">
            <v>NotSelf</v>
          </cell>
        </row>
        <row r="8178">
          <cell r="H8178" t="str">
            <v>NotSelf</v>
          </cell>
        </row>
        <row r="8179">
          <cell r="H8179" t="str">
            <v>NotSelf</v>
          </cell>
        </row>
        <row r="8180">
          <cell r="H8180" t="str">
            <v>NotSelf</v>
          </cell>
        </row>
        <row r="8181">
          <cell r="H8181" t="str">
            <v>NotSelf</v>
          </cell>
        </row>
        <row r="8182">
          <cell r="H8182" t="str">
            <v>NotSelf</v>
          </cell>
        </row>
        <row r="8183">
          <cell r="H8183" t="str">
            <v>NotSelf</v>
          </cell>
        </row>
        <row r="8184">
          <cell r="H8184" t="str">
            <v>NotSelf</v>
          </cell>
        </row>
        <row r="8185">
          <cell r="H8185" t="str">
            <v>NotSelf</v>
          </cell>
        </row>
        <row r="8186">
          <cell r="H8186" t="str">
            <v>NotSelf</v>
          </cell>
        </row>
        <row r="8187">
          <cell r="H8187" t="str">
            <v>NotSelf</v>
          </cell>
        </row>
        <row r="8188">
          <cell r="H8188" t="str">
            <v>NotSelf</v>
          </cell>
        </row>
        <row r="8189">
          <cell r="H8189" t="str">
            <v>NotSelf</v>
          </cell>
        </row>
        <row r="8190">
          <cell r="H8190" t="str">
            <v>NotSelf</v>
          </cell>
        </row>
        <row r="8191">
          <cell r="H8191" t="str">
            <v>NotSelf</v>
          </cell>
        </row>
        <row r="8192">
          <cell r="H8192" t="str">
            <v>NotSelf</v>
          </cell>
        </row>
        <row r="8193">
          <cell r="H8193" t="str">
            <v>NotSelf</v>
          </cell>
        </row>
        <row r="8194">
          <cell r="H8194" t="str">
            <v>NotSelf</v>
          </cell>
        </row>
        <row r="8195">
          <cell r="H8195" t="str">
            <v>NotSelf</v>
          </cell>
        </row>
        <row r="8196">
          <cell r="H8196" t="str">
            <v>NotSelf</v>
          </cell>
        </row>
        <row r="8197">
          <cell r="H8197" t="str">
            <v>NotSelf</v>
          </cell>
        </row>
        <row r="8198">
          <cell r="H8198" t="str">
            <v>NotSelf</v>
          </cell>
        </row>
        <row r="8199">
          <cell r="H8199" t="str">
            <v>NotSelf</v>
          </cell>
        </row>
        <row r="8200">
          <cell r="H8200" t="str">
            <v>NotSelf</v>
          </cell>
        </row>
        <row r="8201">
          <cell r="H8201" t="str">
            <v>NotSelf</v>
          </cell>
        </row>
        <row r="8202">
          <cell r="H8202" t="str">
            <v>NotSelf</v>
          </cell>
        </row>
        <row r="8203">
          <cell r="H8203" t="str">
            <v>NotSelf</v>
          </cell>
        </row>
        <row r="8204">
          <cell r="H8204" t="str">
            <v>NotSelf</v>
          </cell>
        </row>
        <row r="8205">
          <cell r="H8205" t="str">
            <v>NotSelf</v>
          </cell>
        </row>
        <row r="8206">
          <cell r="H8206" t="str">
            <v>NotSelf</v>
          </cell>
        </row>
        <row r="8207">
          <cell r="H8207" t="str">
            <v>NotSelf</v>
          </cell>
        </row>
        <row r="8208">
          <cell r="H8208" t="str">
            <v>NotSelf</v>
          </cell>
        </row>
        <row r="8209">
          <cell r="H8209" t="str">
            <v>NotSelf</v>
          </cell>
        </row>
        <row r="8210">
          <cell r="H8210" t="str">
            <v>NotSelf</v>
          </cell>
        </row>
        <row r="8211">
          <cell r="H8211" t="str">
            <v>NotSelf</v>
          </cell>
        </row>
        <row r="8212">
          <cell r="H8212" t="str">
            <v>NotSelf</v>
          </cell>
        </row>
        <row r="8213">
          <cell r="H8213" t="str">
            <v>NotSelf</v>
          </cell>
        </row>
        <row r="8214">
          <cell r="H8214" t="str">
            <v>NotSelf</v>
          </cell>
        </row>
        <row r="8215">
          <cell r="H8215" t="str">
            <v>NotSelf</v>
          </cell>
        </row>
        <row r="8216">
          <cell r="H8216" t="str">
            <v>NotSelf</v>
          </cell>
        </row>
        <row r="8217">
          <cell r="H8217" t="str">
            <v>NotSelf</v>
          </cell>
        </row>
        <row r="8218">
          <cell r="H8218" t="str">
            <v>NotSelf</v>
          </cell>
        </row>
        <row r="8219">
          <cell r="H8219" t="str">
            <v>NotSelf</v>
          </cell>
        </row>
        <row r="8220">
          <cell r="H8220" t="str">
            <v>NotSelf</v>
          </cell>
        </row>
        <row r="8221">
          <cell r="H8221" t="str">
            <v>NotSelf</v>
          </cell>
        </row>
        <row r="8222">
          <cell r="H8222" t="str">
            <v>NotSelf</v>
          </cell>
        </row>
        <row r="8223">
          <cell r="H8223" t="str">
            <v>NotSelf</v>
          </cell>
        </row>
        <row r="8224">
          <cell r="H8224" t="str">
            <v>NotSelf</v>
          </cell>
        </row>
        <row r="8225">
          <cell r="H8225" t="str">
            <v>NotSelf</v>
          </cell>
        </row>
        <row r="8226">
          <cell r="H8226" t="str">
            <v>NotSelf</v>
          </cell>
        </row>
        <row r="8227">
          <cell r="H8227" t="str">
            <v>NotSelf</v>
          </cell>
        </row>
        <row r="8228">
          <cell r="H8228" t="str">
            <v>NotSelf</v>
          </cell>
        </row>
        <row r="8229">
          <cell r="H8229" t="str">
            <v>NotSelf</v>
          </cell>
        </row>
        <row r="8230">
          <cell r="H8230" t="str">
            <v>NotSelf</v>
          </cell>
        </row>
        <row r="8231">
          <cell r="H8231" t="str">
            <v>NotSelf</v>
          </cell>
        </row>
        <row r="8232">
          <cell r="H8232" t="str">
            <v>NotSelf</v>
          </cell>
        </row>
        <row r="8233">
          <cell r="H8233" t="str">
            <v>NotSelf</v>
          </cell>
        </row>
        <row r="8234">
          <cell r="H8234" t="str">
            <v>NotSelf</v>
          </cell>
        </row>
        <row r="8235">
          <cell r="H8235" t="str">
            <v>NotSelf</v>
          </cell>
        </row>
        <row r="8236">
          <cell r="H8236" t="str">
            <v>NotSelf</v>
          </cell>
        </row>
        <row r="8237">
          <cell r="H8237" t="str">
            <v>NotSelf</v>
          </cell>
        </row>
        <row r="8238">
          <cell r="H8238" t="str">
            <v>NotSelf</v>
          </cell>
        </row>
        <row r="8239">
          <cell r="H8239" t="str">
            <v>NotSelf</v>
          </cell>
        </row>
        <row r="8240">
          <cell r="H8240" t="str">
            <v>NotSelf</v>
          </cell>
        </row>
        <row r="8241">
          <cell r="H8241" t="str">
            <v>NotSelf</v>
          </cell>
        </row>
        <row r="8242">
          <cell r="H8242" t="str">
            <v>NotSelf</v>
          </cell>
        </row>
        <row r="8243">
          <cell r="H8243" t="str">
            <v>NotSelf</v>
          </cell>
        </row>
        <row r="8244">
          <cell r="H8244" t="str">
            <v>NotSelf</v>
          </cell>
        </row>
        <row r="8245">
          <cell r="H8245" t="str">
            <v>NotSelf</v>
          </cell>
        </row>
        <row r="8246">
          <cell r="H8246" t="str">
            <v>NotSelf</v>
          </cell>
        </row>
        <row r="8247">
          <cell r="H8247" t="str">
            <v>NotSelf</v>
          </cell>
        </row>
        <row r="8248">
          <cell r="H8248" t="str">
            <v>NotSelf</v>
          </cell>
        </row>
        <row r="8249">
          <cell r="H8249" t="str">
            <v>NotSelf</v>
          </cell>
        </row>
        <row r="8250">
          <cell r="H8250" t="str">
            <v>NotSelf</v>
          </cell>
        </row>
        <row r="8251">
          <cell r="H8251" t="str">
            <v>NotSelf</v>
          </cell>
        </row>
        <row r="8252">
          <cell r="H8252" t="str">
            <v>NotSelf</v>
          </cell>
        </row>
        <row r="8253">
          <cell r="H8253" t="str">
            <v>NotSelf</v>
          </cell>
        </row>
        <row r="8254">
          <cell r="H8254" t="str">
            <v>NotSelf</v>
          </cell>
        </row>
        <row r="8255">
          <cell r="H8255" t="str">
            <v>NotSelf</v>
          </cell>
        </row>
        <row r="8256">
          <cell r="H8256" t="str">
            <v>NotSelf</v>
          </cell>
        </row>
        <row r="8257">
          <cell r="H8257" t="str">
            <v>NotSelf</v>
          </cell>
        </row>
        <row r="8258">
          <cell r="H8258" t="str">
            <v>NotSelf</v>
          </cell>
        </row>
        <row r="8259">
          <cell r="H8259" t="str">
            <v>NotSelf</v>
          </cell>
        </row>
        <row r="8260">
          <cell r="H8260" t="str">
            <v>NotSelf</v>
          </cell>
        </row>
        <row r="8261">
          <cell r="H8261" t="str">
            <v>NotSelf</v>
          </cell>
        </row>
        <row r="8262">
          <cell r="H8262" t="str">
            <v>NotSelf</v>
          </cell>
        </row>
        <row r="8263">
          <cell r="H8263" t="str">
            <v>NotSelf</v>
          </cell>
        </row>
        <row r="8264">
          <cell r="H8264" t="str">
            <v>NotSelf</v>
          </cell>
        </row>
        <row r="8265">
          <cell r="H8265" t="str">
            <v>NotSelf</v>
          </cell>
        </row>
        <row r="8266">
          <cell r="H8266" t="str">
            <v>NotSelf</v>
          </cell>
        </row>
        <row r="8267">
          <cell r="H8267" t="str">
            <v>NotSelf</v>
          </cell>
        </row>
        <row r="8268">
          <cell r="H8268" t="str">
            <v>NotSelf</v>
          </cell>
        </row>
        <row r="8269">
          <cell r="H8269" t="str">
            <v>NotSelf</v>
          </cell>
        </row>
        <row r="8270">
          <cell r="H8270" t="str">
            <v>NotSelf</v>
          </cell>
        </row>
        <row r="8271">
          <cell r="H8271" t="str">
            <v>NotSelf</v>
          </cell>
        </row>
        <row r="8272">
          <cell r="H8272" t="str">
            <v>NotSelf</v>
          </cell>
        </row>
        <row r="8273">
          <cell r="H8273" t="str">
            <v>NotSelf</v>
          </cell>
        </row>
        <row r="8274">
          <cell r="H8274" t="str">
            <v>NotSelf</v>
          </cell>
        </row>
        <row r="8275">
          <cell r="H8275" t="str">
            <v>NotSelf</v>
          </cell>
        </row>
        <row r="8276">
          <cell r="H8276" t="str">
            <v>NotSelf</v>
          </cell>
        </row>
        <row r="8277">
          <cell r="H8277" t="str">
            <v>NotSelf</v>
          </cell>
        </row>
        <row r="8278">
          <cell r="H8278" t="str">
            <v>NotSelf</v>
          </cell>
        </row>
        <row r="8279">
          <cell r="H8279" t="str">
            <v>NotSelf</v>
          </cell>
        </row>
        <row r="8280">
          <cell r="H8280" t="str">
            <v>NotSelf</v>
          </cell>
        </row>
        <row r="8281">
          <cell r="H8281" t="str">
            <v>NotSelf</v>
          </cell>
        </row>
        <row r="8282">
          <cell r="H8282" t="str">
            <v>NotSelf</v>
          </cell>
        </row>
        <row r="8283">
          <cell r="H8283" t="str">
            <v>NotSelf</v>
          </cell>
        </row>
        <row r="8284">
          <cell r="H8284" t="str">
            <v>NotSelf</v>
          </cell>
        </row>
        <row r="8285">
          <cell r="H8285" t="str">
            <v>NotSelf</v>
          </cell>
        </row>
        <row r="8286">
          <cell r="H8286" t="str">
            <v>NotSelf</v>
          </cell>
        </row>
        <row r="8287">
          <cell r="H8287" t="str">
            <v>NotSelf</v>
          </cell>
        </row>
        <row r="8288">
          <cell r="H8288" t="str">
            <v>NotSelf</v>
          </cell>
        </row>
        <row r="8289">
          <cell r="H8289" t="str">
            <v>NotSelf</v>
          </cell>
        </row>
        <row r="8290">
          <cell r="H8290" t="str">
            <v>NotSelf</v>
          </cell>
        </row>
        <row r="8291">
          <cell r="H8291" t="str">
            <v>NotSelf</v>
          </cell>
        </row>
        <row r="8292">
          <cell r="H8292" t="str">
            <v>NotSelf</v>
          </cell>
        </row>
        <row r="8293">
          <cell r="H8293" t="str">
            <v>NotSelf</v>
          </cell>
        </row>
        <row r="8294">
          <cell r="H8294" t="str">
            <v>NotSelf</v>
          </cell>
        </row>
        <row r="8295">
          <cell r="H8295" t="str">
            <v>NotSelf</v>
          </cell>
        </row>
        <row r="8296">
          <cell r="H8296" t="str">
            <v>NotSelf</v>
          </cell>
        </row>
        <row r="8297">
          <cell r="H8297" t="str">
            <v>NotSelf</v>
          </cell>
        </row>
        <row r="8298">
          <cell r="H8298" t="str">
            <v>NotSelf</v>
          </cell>
        </row>
        <row r="8299">
          <cell r="H8299" t="str">
            <v>NotSelf</v>
          </cell>
        </row>
        <row r="8300">
          <cell r="H8300" t="str">
            <v>NotSelf</v>
          </cell>
        </row>
        <row r="8301">
          <cell r="H8301" t="str">
            <v>NotSelf</v>
          </cell>
        </row>
        <row r="8302">
          <cell r="H8302" t="str">
            <v>NotSelf</v>
          </cell>
        </row>
        <row r="8303">
          <cell r="H8303" t="str">
            <v>NotSelf</v>
          </cell>
        </row>
        <row r="8304">
          <cell r="H8304" t="str">
            <v>NotSelf</v>
          </cell>
        </row>
        <row r="8305">
          <cell r="H8305" t="str">
            <v>NotSelf</v>
          </cell>
        </row>
        <row r="8306">
          <cell r="H8306" t="str">
            <v>NotSelf</v>
          </cell>
        </row>
        <row r="8307">
          <cell r="H8307" t="str">
            <v>NotSelf</v>
          </cell>
        </row>
        <row r="8308">
          <cell r="H8308" t="str">
            <v>NotSelf</v>
          </cell>
        </row>
        <row r="8309">
          <cell r="H8309" t="str">
            <v>NotSelf</v>
          </cell>
        </row>
        <row r="8310">
          <cell r="H8310" t="str">
            <v>NotSelf</v>
          </cell>
        </row>
        <row r="8311">
          <cell r="H8311" t="str">
            <v>NotSelf</v>
          </cell>
        </row>
        <row r="8312">
          <cell r="H8312" t="str">
            <v>NotSelf</v>
          </cell>
        </row>
        <row r="8313">
          <cell r="H8313" t="str">
            <v>NotSelf</v>
          </cell>
        </row>
        <row r="8314">
          <cell r="H8314" t="str">
            <v>NotSelf</v>
          </cell>
        </row>
        <row r="8315">
          <cell r="H8315" t="str">
            <v>NotSelf</v>
          </cell>
        </row>
        <row r="8316">
          <cell r="H8316" t="str">
            <v>NotSelf</v>
          </cell>
        </row>
        <row r="8317">
          <cell r="H8317" t="str">
            <v>NotSelf</v>
          </cell>
        </row>
        <row r="8318">
          <cell r="H8318" t="str">
            <v>NotSelf</v>
          </cell>
        </row>
        <row r="8319">
          <cell r="H8319" t="str">
            <v>NotSelf</v>
          </cell>
        </row>
        <row r="8320">
          <cell r="H8320" t="str">
            <v>NotSelf</v>
          </cell>
        </row>
        <row r="8321">
          <cell r="H8321" t="str">
            <v>NotSelf</v>
          </cell>
        </row>
        <row r="8322">
          <cell r="H8322" t="str">
            <v>NotSelf</v>
          </cell>
        </row>
        <row r="8323">
          <cell r="H8323" t="str">
            <v>NotSelf</v>
          </cell>
        </row>
        <row r="8324">
          <cell r="H8324" t="str">
            <v>NotSelf</v>
          </cell>
        </row>
        <row r="8325">
          <cell r="H8325" t="str">
            <v>NotSelf</v>
          </cell>
        </row>
        <row r="8326">
          <cell r="H8326" t="str">
            <v>NotSelf</v>
          </cell>
        </row>
        <row r="8327">
          <cell r="H8327" t="str">
            <v>NotSelf</v>
          </cell>
        </row>
        <row r="8328">
          <cell r="H8328" t="str">
            <v>NotSelf</v>
          </cell>
        </row>
        <row r="8329">
          <cell r="H8329" t="str">
            <v>NotSelf</v>
          </cell>
        </row>
        <row r="8330">
          <cell r="H8330" t="str">
            <v>NotSelf</v>
          </cell>
        </row>
        <row r="8331">
          <cell r="H8331" t="str">
            <v>NotSelf</v>
          </cell>
        </row>
        <row r="8332">
          <cell r="H8332" t="str">
            <v>NotSelf</v>
          </cell>
        </row>
        <row r="8333">
          <cell r="H8333" t="str">
            <v>NotSelf</v>
          </cell>
        </row>
        <row r="8334">
          <cell r="H8334" t="str">
            <v>NotSelf</v>
          </cell>
        </row>
        <row r="8335">
          <cell r="H8335" t="str">
            <v>NotSelf</v>
          </cell>
        </row>
        <row r="8336">
          <cell r="H8336" t="str">
            <v>NotSelf</v>
          </cell>
        </row>
        <row r="8337">
          <cell r="H8337" t="str">
            <v>NotSelf</v>
          </cell>
        </row>
        <row r="8338">
          <cell r="H8338" t="str">
            <v>NotSelf</v>
          </cell>
        </row>
        <row r="8339">
          <cell r="H8339" t="str">
            <v>NotSelf</v>
          </cell>
        </row>
        <row r="8340">
          <cell r="H8340" t="str">
            <v>NotSelf</v>
          </cell>
        </row>
        <row r="8341">
          <cell r="H8341" t="str">
            <v>NotSelf</v>
          </cell>
        </row>
        <row r="8342">
          <cell r="H8342" t="str">
            <v>NotSelf</v>
          </cell>
        </row>
        <row r="8343">
          <cell r="H8343" t="str">
            <v>NotSelf</v>
          </cell>
        </row>
        <row r="8344">
          <cell r="H8344" t="str">
            <v>NotSelf</v>
          </cell>
        </row>
        <row r="8345">
          <cell r="H8345" t="str">
            <v>NotSelf</v>
          </cell>
        </row>
        <row r="8346">
          <cell r="H8346" t="str">
            <v>NotSelf</v>
          </cell>
        </row>
        <row r="8347">
          <cell r="H8347" t="str">
            <v>NotSelf</v>
          </cell>
        </row>
        <row r="8348">
          <cell r="H8348" t="str">
            <v>NotSelf</v>
          </cell>
        </row>
        <row r="8349">
          <cell r="H8349" t="str">
            <v>NotSelf</v>
          </cell>
        </row>
        <row r="8350">
          <cell r="H8350" t="str">
            <v>NotSelf</v>
          </cell>
        </row>
        <row r="8351">
          <cell r="H8351" t="str">
            <v>NotSelf</v>
          </cell>
        </row>
        <row r="8352">
          <cell r="H8352" t="str">
            <v>NotSelf</v>
          </cell>
        </row>
        <row r="8353">
          <cell r="H8353" t="str">
            <v>NotSelf</v>
          </cell>
        </row>
        <row r="8354">
          <cell r="H8354" t="str">
            <v>NotSelf</v>
          </cell>
        </row>
        <row r="8355">
          <cell r="H8355" t="str">
            <v>NotSelf</v>
          </cell>
        </row>
        <row r="8356">
          <cell r="H8356" t="str">
            <v>NotSelf</v>
          </cell>
        </row>
        <row r="8357">
          <cell r="H8357" t="str">
            <v>NotSelf</v>
          </cell>
        </row>
        <row r="8358">
          <cell r="H8358" t="str">
            <v>NotSelf</v>
          </cell>
        </row>
        <row r="8359">
          <cell r="H8359" t="str">
            <v>NotSelf</v>
          </cell>
        </row>
        <row r="8360">
          <cell r="H8360" t="str">
            <v>NotSelf</v>
          </cell>
        </row>
        <row r="8361">
          <cell r="H8361" t="str">
            <v>NotSelf</v>
          </cell>
        </row>
        <row r="8362">
          <cell r="H8362" t="str">
            <v>NotSelf</v>
          </cell>
        </row>
        <row r="8363">
          <cell r="H8363" t="str">
            <v>NotSelf</v>
          </cell>
        </row>
        <row r="8364">
          <cell r="H8364" t="str">
            <v>NotSelf</v>
          </cell>
        </row>
        <row r="8365">
          <cell r="H8365" t="str">
            <v>NotSelf</v>
          </cell>
        </row>
        <row r="8366">
          <cell r="H8366" t="str">
            <v>NotSelf</v>
          </cell>
        </row>
        <row r="8367">
          <cell r="H8367" t="str">
            <v>NotSelf</v>
          </cell>
        </row>
        <row r="8368">
          <cell r="H8368" t="str">
            <v>NotSelf</v>
          </cell>
        </row>
        <row r="8369">
          <cell r="H8369" t="str">
            <v>NotSelf</v>
          </cell>
        </row>
        <row r="8370">
          <cell r="H8370" t="str">
            <v>NotSelf</v>
          </cell>
        </row>
        <row r="8371">
          <cell r="H8371" t="str">
            <v>NotSelf</v>
          </cell>
        </row>
        <row r="8372">
          <cell r="H8372" t="str">
            <v>NotSelf</v>
          </cell>
        </row>
        <row r="8373">
          <cell r="H8373" t="str">
            <v>NotSelf</v>
          </cell>
        </row>
        <row r="8374">
          <cell r="H8374" t="str">
            <v>NotSelf</v>
          </cell>
        </row>
        <row r="8375">
          <cell r="H8375" t="str">
            <v>NotSelf</v>
          </cell>
        </row>
        <row r="8376">
          <cell r="H8376" t="str">
            <v>NotSelf</v>
          </cell>
        </row>
        <row r="8377">
          <cell r="H8377" t="str">
            <v>NotSelf</v>
          </cell>
        </row>
        <row r="8378">
          <cell r="H8378" t="str">
            <v>NotSelf</v>
          </cell>
        </row>
        <row r="8379">
          <cell r="H8379" t="str">
            <v>NotSelf</v>
          </cell>
        </row>
        <row r="8380">
          <cell r="H8380" t="str">
            <v>NotSelf</v>
          </cell>
        </row>
        <row r="8381">
          <cell r="H8381" t="str">
            <v>NotSelf</v>
          </cell>
        </row>
        <row r="8382">
          <cell r="H8382" t="str">
            <v>NotSelf</v>
          </cell>
        </row>
        <row r="8383">
          <cell r="H8383" t="str">
            <v>NotSelf</v>
          </cell>
        </row>
        <row r="8384">
          <cell r="H8384" t="str">
            <v>NotSelf</v>
          </cell>
        </row>
        <row r="8385">
          <cell r="H8385" t="str">
            <v>NotSelf</v>
          </cell>
        </row>
        <row r="8386">
          <cell r="H8386" t="str">
            <v>NotSelf</v>
          </cell>
        </row>
        <row r="8387">
          <cell r="H8387" t="str">
            <v>NotSelf</v>
          </cell>
        </row>
        <row r="8388">
          <cell r="H8388" t="str">
            <v>NotSelf</v>
          </cell>
        </row>
        <row r="8389">
          <cell r="H8389" t="str">
            <v>NotSelf</v>
          </cell>
        </row>
        <row r="8390">
          <cell r="H8390" t="str">
            <v>NotSelf</v>
          </cell>
        </row>
        <row r="8391">
          <cell r="H8391" t="str">
            <v>NotSelf</v>
          </cell>
        </row>
        <row r="8392">
          <cell r="H8392" t="str">
            <v>NotSelf</v>
          </cell>
        </row>
        <row r="8393">
          <cell r="H8393" t="str">
            <v>NotSelf</v>
          </cell>
        </row>
        <row r="8394">
          <cell r="H8394" t="str">
            <v>NotSelf</v>
          </cell>
        </row>
        <row r="8395">
          <cell r="H8395" t="str">
            <v>NotSelf</v>
          </cell>
        </row>
        <row r="8396">
          <cell r="H8396" t="str">
            <v>NotSelf</v>
          </cell>
        </row>
        <row r="8397">
          <cell r="H8397" t="str">
            <v>NotSelf</v>
          </cell>
        </row>
        <row r="8398">
          <cell r="H8398" t="str">
            <v>NotSelf</v>
          </cell>
        </row>
        <row r="8399">
          <cell r="H8399" t="str">
            <v>NotSelf</v>
          </cell>
        </row>
        <row r="8400">
          <cell r="H8400" t="str">
            <v>NotSelf</v>
          </cell>
        </row>
        <row r="8401">
          <cell r="H8401" t="str">
            <v>NotSelf</v>
          </cell>
        </row>
        <row r="8402">
          <cell r="H8402" t="str">
            <v>NotSelf</v>
          </cell>
        </row>
        <row r="8403">
          <cell r="H8403" t="str">
            <v>NotSelf</v>
          </cell>
        </row>
        <row r="8404">
          <cell r="H8404" t="str">
            <v>NotSelf</v>
          </cell>
        </row>
        <row r="8405">
          <cell r="H8405" t="str">
            <v>NotSelf</v>
          </cell>
        </row>
        <row r="8406">
          <cell r="H8406" t="str">
            <v>NotSelf</v>
          </cell>
        </row>
        <row r="8407">
          <cell r="H8407" t="str">
            <v>NotSelf</v>
          </cell>
        </row>
        <row r="8408">
          <cell r="H8408" t="str">
            <v>NotSelf</v>
          </cell>
        </row>
        <row r="8409">
          <cell r="H8409" t="str">
            <v>NotSelf</v>
          </cell>
        </row>
        <row r="8410">
          <cell r="H8410" t="str">
            <v>NotSelf</v>
          </cell>
        </row>
        <row r="8411">
          <cell r="H8411" t="str">
            <v>NotSelf</v>
          </cell>
        </row>
        <row r="8412">
          <cell r="H8412" t="str">
            <v>NotSelf</v>
          </cell>
        </row>
        <row r="8413">
          <cell r="H8413" t="str">
            <v>NotSelf</v>
          </cell>
        </row>
        <row r="8414">
          <cell r="H8414" t="str">
            <v>NotSelf</v>
          </cell>
        </row>
        <row r="8415">
          <cell r="H8415" t="str">
            <v>NotSelf</v>
          </cell>
        </row>
        <row r="8416">
          <cell r="H8416" t="str">
            <v>NotSelf</v>
          </cell>
        </row>
        <row r="8417">
          <cell r="H8417" t="str">
            <v>NotSelf</v>
          </cell>
        </row>
        <row r="8418">
          <cell r="H8418" t="str">
            <v>NotSelf</v>
          </cell>
        </row>
        <row r="8419">
          <cell r="H8419" t="str">
            <v>NotSelf</v>
          </cell>
        </row>
        <row r="8420">
          <cell r="H8420" t="str">
            <v>NotSelf</v>
          </cell>
        </row>
        <row r="8421">
          <cell r="H8421" t="str">
            <v>NotSelf</v>
          </cell>
        </row>
        <row r="8422">
          <cell r="H8422" t="str">
            <v>NotSelf</v>
          </cell>
        </row>
        <row r="8423">
          <cell r="H8423" t="str">
            <v>NotSelf</v>
          </cell>
        </row>
        <row r="8424">
          <cell r="H8424" t="str">
            <v>NotSelf</v>
          </cell>
        </row>
        <row r="8425">
          <cell r="H8425" t="str">
            <v>NotSelf</v>
          </cell>
        </row>
        <row r="8426">
          <cell r="H8426" t="str">
            <v>NotSelf</v>
          </cell>
        </row>
        <row r="8427">
          <cell r="H8427" t="str">
            <v>NotSelf</v>
          </cell>
        </row>
        <row r="8428">
          <cell r="H8428" t="str">
            <v>NotSelf</v>
          </cell>
        </row>
        <row r="8429">
          <cell r="H8429" t="str">
            <v>NotSelf</v>
          </cell>
        </row>
        <row r="8430">
          <cell r="H8430" t="str">
            <v>NotSelf</v>
          </cell>
        </row>
        <row r="8431">
          <cell r="H8431" t="str">
            <v>NotSelf</v>
          </cell>
        </row>
        <row r="8432">
          <cell r="H8432" t="str">
            <v>NotSelf</v>
          </cell>
        </row>
        <row r="8433">
          <cell r="H8433" t="str">
            <v>NotSelf</v>
          </cell>
        </row>
        <row r="8434">
          <cell r="H8434" t="str">
            <v>NotSelf</v>
          </cell>
        </row>
        <row r="8435">
          <cell r="H8435" t="str">
            <v>NotSelf</v>
          </cell>
        </row>
        <row r="8436">
          <cell r="H8436" t="str">
            <v>NotSelf</v>
          </cell>
        </row>
        <row r="8437">
          <cell r="H8437" t="str">
            <v>NotSelf</v>
          </cell>
        </row>
        <row r="8438">
          <cell r="H8438" t="str">
            <v>NotSelf</v>
          </cell>
        </row>
        <row r="8439">
          <cell r="H8439" t="str">
            <v>NotSelf</v>
          </cell>
        </row>
        <row r="8440">
          <cell r="H8440" t="str">
            <v>NotSelf</v>
          </cell>
        </row>
        <row r="8441">
          <cell r="H8441" t="str">
            <v>NotSelf</v>
          </cell>
        </row>
        <row r="8442">
          <cell r="H8442" t="str">
            <v>NotSelf</v>
          </cell>
        </row>
        <row r="8443">
          <cell r="H8443" t="str">
            <v>NotSelf</v>
          </cell>
        </row>
        <row r="8444">
          <cell r="H8444" t="str">
            <v>NotSelf</v>
          </cell>
        </row>
        <row r="8445">
          <cell r="H8445" t="str">
            <v>NotSelf</v>
          </cell>
        </row>
        <row r="8446">
          <cell r="H8446" t="str">
            <v>NotSelf</v>
          </cell>
        </row>
        <row r="8447">
          <cell r="H8447" t="str">
            <v>NotSelf</v>
          </cell>
        </row>
        <row r="8448">
          <cell r="H8448" t="str">
            <v>NotSelf</v>
          </cell>
        </row>
        <row r="8449">
          <cell r="H8449" t="str">
            <v>NotSelf</v>
          </cell>
        </row>
        <row r="8450">
          <cell r="H8450" t="str">
            <v>NotSelf</v>
          </cell>
        </row>
        <row r="8451">
          <cell r="H8451" t="str">
            <v>NotSelf</v>
          </cell>
        </row>
        <row r="8452">
          <cell r="H8452" t="str">
            <v>NotSelf</v>
          </cell>
        </row>
        <row r="8453">
          <cell r="H8453" t="str">
            <v>NotSelf</v>
          </cell>
        </row>
        <row r="8454">
          <cell r="H8454" t="str">
            <v>NotSelf</v>
          </cell>
        </row>
        <row r="8455">
          <cell r="H8455" t="str">
            <v>NotSelf</v>
          </cell>
        </row>
        <row r="8456">
          <cell r="H8456" t="str">
            <v>NotSelf</v>
          </cell>
        </row>
        <row r="8457">
          <cell r="H8457" t="str">
            <v>NotSelf</v>
          </cell>
        </row>
        <row r="8458">
          <cell r="H8458" t="str">
            <v>NotSelf</v>
          </cell>
        </row>
        <row r="8459">
          <cell r="H8459" t="str">
            <v>NotSelf</v>
          </cell>
        </row>
        <row r="8460">
          <cell r="H8460" t="str">
            <v>NotSelf</v>
          </cell>
        </row>
        <row r="8461">
          <cell r="H8461" t="str">
            <v>NotSelf</v>
          </cell>
        </row>
        <row r="8462">
          <cell r="H8462" t="str">
            <v>NotSelf</v>
          </cell>
        </row>
        <row r="8463">
          <cell r="H8463" t="str">
            <v>NotSelf</v>
          </cell>
        </row>
        <row r="8464">
          <cell r="H8464" t="str">
            <v>NotSelf</v>
          </cell>
        </row>
        <row r="8465">
          <cell r="H8465" t="str">
            <v>NotSelf</v>
          </cell>
        </row>
        <row r="8466">
          <cell r="H8466" t="str">
            <v>NotSelf</v>
          </cell>
        </row>
        <row r="8467">
          <cell r="H8467" t="str">
            <v>NotSelf</v>
          </cell>
        </row>
        <row r="8468">
          <cell r="H8468" t="str">
            <v>NotSelf</v>
          </cell>
        </row>
        <row r="8469">
          <cell r="H8469" t="str">
            <v>NotSelf</v>
          </cell>
        </row>
        <row r="8470">
          <cell r="H8470" t="str">
            <v>NotSelf</v>
          </cell>
        </row>
        <row r="8471">
          <cell r="H8471" t="str">
            <v>NotSelf</v>
          </cell>
        </row>
        <row r="8472">
          <cell r="H8472" t="str">
            <v>NotSelf</v>
          </cell>
        </row>
        <row r="8473">
          <cell r="H8473" t="str">
            <v>NotSelf</v>
          </cell>
        </row>
        <row r="8474">
          <cell r="H8474" t="str">
            <v>NotSelf</v>
          </cell>
        </row>
        <row r="8475">
          <cell r="H8475" t="str">
            <v>NotSelf</v>
          </cell>
        </row>
        <row r="8476">
          <cell r="H8476" t="str">
            <v>NotSelf</v>
          </cell>
        </row>
        <row r="8477">
          <cell r="H8477" t="str">
            <v>NotSelf</v>
          </cell>
        </row>
        <row r="8478">
          <cell r="H8478" t="str">
            <v>NotSelf</v>
          </cell>
        </row>
        <row r="8479">
          <cell r="H8479" t="str">
            <v>NotSelf</v>
          </cell>
        </row>
        <row r="8480">
          <cell r="H8480" t="str">
            <v>NotSelf</v>
          </cell>
        </row>
        <row r="8481">
          <cell r="H8481" t="str">
            <v>NotSelf</v>
          </cell>
        </row>
        <row r="8482">
          <cell r="H8482" t="str">
            <v>NotSelf</v>
          </cell>
        </row>
        <row r="8483">
          <cell r="H8483" t="str">
            <v>NotSelf</v>
          </cell>
        </row>
        <row r="8484">
          <cell r="H8484" t="str">
            <v>NotSelf</v>
          </cell>
        </row>
        <row r="8485">
          <cell r="H8485" t="str">
            <v>NotSelf</v>
          </cell>
        </row>
        <row r="8486">
          <cell r="H8486" t="str">
            <v>NotSelf</v>
          </cell>
        </row>
        <row r="8487">
          <cell r="H8487" t="str">
            <v>NotSelf</v>
          </cell>
        </row>
        <row r="8488">
          <cell r="H8488" t="str">
            <v>NotSelf</v>
          </cell>
        </row>
        <row r="8489">
          <cell r="H8489" t="str">
            <v>NotSelf</v>
          </cell>
        </row>
        <row r="8490">
          <cell r="H8490" t="str">
            <v>NotSelf</v>
          </cell>
        </row>
        <row r="8491">
          <cell r="H8491" t="str">
            <v>NotSelf</v>
          </cell>
        </row>
        <row r="8492">
          <cell r="H8492" t="str">
            <v>NotSelf</v>
          </cell>
        </row>
        <row r="8493">
          <cell r="H8493" t="str">
            <v>NotSelf</v>
          </cell>
        </row>
        <row r="8494">
          <cell r="H8494" t="str">
            <v>NotSelf</v>
          </cell>
        </row>
        <row r="8495">
          <cell r="H8495" t="str">
            <v>NotSelf</v>
          </cell>
        </row>
        <row r="8496">
          <cell r="H8496" t="str">
            <v>NotSelf</v>
          </cell>
        </row>
        <row r="8497">
          <cell r="H8497" t="str">
            <v>NotSelf</v>
          </cell>
        </row>
        <row r="8498">
          <cell r="H8498" t="str">
            <v>NotSelf</v>
          </cell>
        </row>
        <row r="8499">
          <cell r="H8499" t="str">
            <v>NotSelf</v>
          </cell>
        </row>
        <row r="8500">
          <cell r="H8500" t="str">
            <v>NotSelf</v>
          </cell>
        </row>
        <row r="8501">
          <cell r="H8501" t="str">
            <v>NotSelf</v>
          </cell>
        </row>
        <row r="8502">
          <cell r="H8502" t="str">
            <v>NotSelf</v>
          </cell>
        </row>
        <row r="8503">
          <cell r="H8503" t="str">
            <v>NotSelf</v>
          </cell>
        </row>
        <row r="8504">
          <cell r="H8504" t="str">
            <v>NotSelf</v>
          </cell>
        </row>
        <row r="8505">
          <cell r="H8505" t="str">
            <v>NotSelf</v>
          </cell>
        </row>
        <row r="8506">
          <cell r="H8506" t="str">
            <v>NotSelf</v>
          </cell>
        </row>
        <row r="8507">
          <cell r="H8507" t="str">
            <v>NotSelf</v>
          </cell>
        </row>
        <row r="8508">
          <cell r="H8508" t="str">
            <v>NotSelf</v>
          </cell>
        </row>
        <row r="8509">
          <cell r="H8509" t="str">
            <v>NotSelf</v>
          </cell>
        </row>
        <row r="8510">
          <cell r="H8510" t="str">
            <v>NotSelf</v>
          </cell>
        </row>
        <row r="8511">
          <cell r="H8511" t="str">
            <v>NotSelf</v>
          </cell>
        </row>
        <row r="8512">
          <cell r="H8512" t="str">
            <v>NotSelf</v>
          </cell>
        </row>
        <row r="8513">
          <cell r="H8513" t="str">
            <v>NotSelf</v>
          </cell>
        </row>
        <row r="8514">
          <cell r="H8514" t="str">
            <v>NotSelf</v>
          </cell>
        </row>
        <row r="8515">
          <cell r="H8515" t="str">
            <v>NotSelf</v>
          </cell>
        </row>
        <row r="8516">
          <cell r="H8516" t="str">
            <v>NotSelf</v>
          </cell>
        </row>
        <row r="8517">
          <cell r="H8517" t="str">
            <v>NotSelf</v>
          </cell>
        </row>
        <row r="8518">
          <cell r="H8518" t="str">
            <v>NotSelf</v>
          </cell>
        </row>
        <row r="8519">
          <cell r="H8519" t="str">
            <v>NotSelf</v>
          </cell>
        </row>
        <row r="8520">
          <cell r="H8520" t="str">
            <v>NotSelf</v>
          </cell>
        </row>
        <row r="8521">
          <cell r="H8521" t="str">
            <v>NotSelf</v>
          </cell>
        </row>
        <row r="8522">
          <cell r="H8522" t="str">
            <v>NotSelf</v>
          </cell>
        </row>
        <row r="8523">
          <cell r="H8523" t="str">
            <v>NotSelf</v>
          </cell>
        </row>
        <row r="8524">
          <cell r="H8524" t="str">
            <v>NotSelf</v>
          </cell>
        </row>
        <row r="8525">
          <cell r="H8525" t="str">
            <v>NotSelf</v>
          </cell>
        </row>
        <row r="8526">
          <cell r="H8526" t="str">
            <v>NotSelf</v>
          </cell>
        </row>
        <row r="8527">
          <cell r="H8527" t="str">
            <v>NotSelf</v>
          </cell>
        </row>
        <row r="8528">
          <cell r="H8528" t="str">
            <v>NotSelf</v>
          </cell>
        </row>
        <row r="8529">
          <cell r="H8529" t="str">
            <v>NotSelf</v>
          </cell>
        </row>
        <row r="8530">
          <cell r="H8530" t="str">
            <v>NotSelf</v>
          </cell>
        </row>
        <row r="8531">
          <cell r="H8531" t="str">
            <v>NotSelf</v>
          </cell>
        </row>
        <row r="8532">
          <cell r="H8532" t="str">
            <v>NotSelf</v>
          </cell>
        </row>
        <row r="8533">
          <cell r="H8533" t="str">
            <v>NotSelf</v>
          </cell>
        </row>
        <row r="8534">
          <cell r="H8534" t="str">
            <v>NotSelf</v>
          </cell>
        </row>
        <row r="8535">
          <cell r="H8535" t="str">
            <v>NotSelf</v>
          </cell>
        </row>
        <row r="8536">
          <cell r="H8536" t="str">
            <v>NotSelf</v>
          </cell>
        </row>
        <row r="8537">
          <cell r="H8537" t="str">
            <v>NotSelf</v>
          </cell>
        </row>
        <row r="8538">
          <cell r="H8538" t="str">
            <v>NotSelf</v>
          </cell>
        </row>
        <row r="8539">
          <cell r="H8539" t="str">
            <v>NotSelf</v>
          </cell>
        </row>
        <row r="8540">
          <cell r="H8540" t="str">
            <v>NotSelf</v>
          </cell>
        </row>
        <row r="8541">
          <cell r="H8541" t="str">
            <v>NotSelf</v>
          </cell>
        </row>
        <row r="8542">
          <cell r="H8542" t="str">
            <v>NotSelf</v>
          </cell>
        </row>
        <row r="8543">
          <cell r="H8543" t="str">
            <v>NotSelf</v>
          </cell>
        </row>
        <row r="8544">
          <cell r="H8544" t="str">
            <v>NotSelf</v>
          </cell>
        </row>
        <row r="8545">
          <cell r="H8545" t="str">
            <v>NotSelf</v>
          </cell>
        </row>
        <row r="8546">
          <cell r="H8546" t="str">
            <v>NotSelf</v>
          </cell>
        </row>
        <row r="8547">
          <cell r="H8547" t="str">
            <v>NotSelf</v>
          </cell>
        </row>
        <row r="8548">
          <cell r="H8548" t="str">
            <v>NotSelf</v>
          </cell>
        </row>
        <row r="8549">
          <cell r="H8549" t="str">
            <v>NotSelf</v>
          </cell>
        </row>
        <row r="8550">
          <cell r="H8550" t="str">
            <v>NotSelf</v>
          </cell>
        </row>
        <row r="8551">
          <cell r="H8551" t="str">
            <v>NotSelf</v>
          </cell>
        </row>
        <row r="8552">
          <cell r="H8552" t="str">
            <v>NotSelf</v>
          </cell>
        </row>
        <row r="8553">
          <cell r="H8553" t="str">
            <v>NotSelf</v>
          </cell>
        </row>
        <row r="8554">
          <cell r="H8554" t="str">
            <v>NotSelf</v>
          </cell>
        </row>
        <row r="8555">
          <cell r="H8555" t="str">
            <v>NotSelf</v>
          </cell>
        </row>
        <row r="8556">
          <cell r="H8556" t="str">
            <v>NotSelf</v>
          </cell>
        </row>
        <row r="8557">
          <cell r="H8557" t="str">
            <v>NotSelf</v>
          </cell>
        </row>
        <row r="8558">
          <cell r="H8558" t="str">
            <v>NotSelf</v>
          </cell>
        </row>
        <row r="8559">
          <cell r="H8559" t="str">
            <v>NotSelf</v>
          </cell>
        </row>
        <row r="8560">
          <cell r="H8560" t="str">
            <v>NotSelf</v>
          </cell>
        </row>
        <row r="8561">
          <cell r="H8561" t="str">
            <v>NotSelf</v>
          </cell>
        </row>
        <row r="8562">
          <cell r="H8562" t="str">
            <v>NotSelf</v>
          </cell>
        </row>
        <row r="8563">
          <cell r="H8563" t="str">
            <v>NotSelf</v>
          </cell>
        </row>
        <row r="8564">
          <cell r="H8564" t="str">
            <v>NotSelf</v>
          </cell>
        </row>
        <row r="8565">
          <cell r="H8565" t="str">
            <v>NotSelf</v>
          </cell>
        </row>
        <row r="8566">
          <cell r="H8566" t="str">
            <v>NotSelf</v>
          </cell>
        </row>
        <row r="8567">
          <cell r="H8567" t="str">
            <v>NotSelf</v>
          </cell>
        </row>
        <row r="8568">
          <cell r="H8568" t="str">
            <v>NotSelf</v>
          </cell>
        </row>
        <row r="8569">
          <cell r="H8569" t="str">
            <v>NotSelf</v>
          </cell>
        </row>
        <row r="8570">
          <cell r="H8570" t="str">
            <v>NotSelf</v>
          </cell>
        </row>
        <row r="8571">
          <cell r="H8571" t="str">
            <v>NotSelf</v>
          </cell>
        </row>
        <row r="8572">
          <cell r="H8572" t="str">
            <v>NotSelf</v>
          </cell>
        </row>
        <row r="8573">
          <cell r="H8573" t="str">
            <v>NotSelf</v>
          </cell>
        </row>
        <row r="8574">
          <cell r="H8574" t="str">
            <v>NotSelf</v>
          </cell>
        </row>
        <row r="8575">
          <cell r="H8575" t="str">
            <v>NotSelf</v>
          </cell>
        </row>
        <row r="8576">
          <cell r="H8576" t="str">
            <v>NotSelf</v>
          </cell>
        </row>
        <row r="8577">
          <cell r="H8577" t="str">
            <v>NotSelf</v>
          </cell>
        </row>
        <row r="8578">
          <cell r="H8578" t="str">
            <v>NotSelf</v>
          </cell>
        </row>
        <row r="8579">
          <cell r="H8579" t="str">
            <v>NotSelf</v>
          </cell>
        </row>
        <row r="8580">
          <cell r="H8580" t="str">
            <v>NotSelf</v>
          </cell>
        </row>
        <row r="8581">
          <cell r="H8581" t="str">
            <v>NotSelf</v>
          </cell>
        </row>
        <row r="8582">
          <cell r="H8582" t="str">
            <v>NotSelf</v>
          </cell>
        </row>
        <row r="8583">
          <cell r="H8583" t="str">
            <v>NotSelf</v>
          </cell>
        </row>
        <row r="8584">
          <cell r="H8584" t="str">
            <v>NotSelf</v>
          </cell>
        </row>
        <row r="8585">
          <cell r="H8585" t="str">
            <v>NotSelf</v>
          </cell>
        </row>
        <row r="8586">
          <cell r="H8586" t="str">
            <v>NotSelf</v>
          </cell>
        </row>
        <row r="8587">
          <cell r="H8587" t="str">
            <v>NotSelf</v>
          </cell>
        </row>
        <row r="8588">
          <cell r="H8588" t="str">
            <v>NotSelf</v>
          </cell>
        </row>
        <row r="8589">
          <cell r="H8589" t="str">
            <v>NotSelf</v>
          </cell>
        </row>
        <row r="8590">
          <cell r="H8590" t="str">
            <v>NotSelf</v>
          </cell>
        </row>
        <row r="8591">
          <cell r="H8591" t="str">
            <v>NotSelf</v>
          </cell>
        </row>
        <row r="8592">
          <cell r="H8592" t="str">
            <v>NotSelf</v>
          </cell>
        </row>
        <row r="8593">
          <cell r="H8593" t="str">
            <v>NotSelf</v>
          </cell>
        </row>
        <row r="8594">
          <cell r="H8594" t="str">
            <v>NotSelf</v>
          </cell>
        </row>
        <row r="8595">
          <cell r="H8595" t="str">
            <v>NotSelf</v>
          </cell>
        </row>
        <row r="8596">
          <cell r="H8596" t="str">
            <v>NotSelf</v>
          </cell>
        </row>
        <row r="8597">
          <cell r="H8597" t="str">
            <v>NotSelf</v>
          </cell>
        </row>
        <row r="8598">
          <cell r="H8598" t="str">
            <v>NotSelf</v>
          </cell>
        </row>
        <row r="8599">
          <cell r="H8599" t="str">
            <v>NotSelf</v>
          </cell>
        </row>
        <row r="8600">
          <cell r="H8600" t="str">
            <v>NotSelf</v>
          </cell>
        </row>
        <row r="8601">
          <cell r="H8601" t="str">
            <v>NotSelf</v>
          </cell>
        </row>
        <row r="8602">
          <cell r="H8602" t="str">
            <v>NotSelf</v>
          </cell>
        </row>
        <row r="8603">
          <cell r="H8603" t="str">
            <v>NotSelf</v>
          </cell>
        </row>
        <row r="8604">
          <cell r="H8604" t="str">
            <v>NotSelf</v>
          </cell>
        </row>
        <row r="8605">
          <cell r="H8605" t="str">
            <v>NotSelf</v>
          </cell>
        </row>
        <row r="8606">
          <cell r="H8606" t="str">
            <v>NotSelf</v>
          </cell>
        </row>
        <row r="8607">
          <cell r="H8607" t="str">
            <v>NotSelf</v>
          </cell>
        </row>
        <row r="8608">
          <cell r="H8608" t="str">
            <v>NotSelf</v>
          </cell>
        </row>
        <row r="8609">
          <cell r="H8609" t="str">
            <v>NotSelf</v>
          </cell>
        </row>
        <row r="8610">
          <cell r="H8610" t="str">
            <v>NotSelf</v>
          </cell>
        </row>
        <row r="8611">
          <cell r="H8611" t="str">
            <v>NotSelf</v>
          </cell>
        </row>
        <row r="8612">
          <cell r="H8612" t="str">
            <v>NotSelf</v>
          </cell>
        </row>
        <row r="8613">
          <cell r="H8613" t="str">
            <v>NotSelf</v>
          </cell>
        </row>
        <row r="8614">
          <cell r="H8614" t="str">
            <v>NotSelf</v>
          </cell>
        </row>
        <row r="8615">
          <cell r="H8615" t="str">
            <v>NotSelf</v>
          </cell>
        </row>
        <row r="8616">
          <cell r="H8616" t="str">
            <v>NotSelf</v>
          </cell>
        </row>
        <row r="8617">
          <cell r="H8617" t="str">
            <v>NotSelf</v>
          </cell>
        </row>
        <row r="8618">
          <cell r="H8618" t="str">
            <v>NotSelf</v>
          </cell>
        </row>
        <row r="8619">
          <cell r="H8619" t="str">
            <v>NotSelf</v>
          </cell>
        </row>
        <row r="8620">
          <cell r="H8620" t="str">
            <v>NotSelf</v>
          </cell>
        </row>
        <row r="8621">
          <cell r="H8621" t="str">
            <v>NotSelf</v>
          </cell>
        </row>
        <row r="8622">
          <cell r="H8622" t="str">
            <v>NotSelf</v>
          </cell>
        </row>
        <row r="8623">
          <cell r="H8623" t="str">
            <v>NotSelf</v>
          </cell>
        </row>
        <row r="8624">
          <cell r="H8624" t="str">
            <v>NotSelf</v>
          </cell>
        </row>
        <row r="8625">
          <cell r="H8625" t="str">
            <v>NotSelf</v>
          </cell>
        </row>
        <row r="8626">
          <cell r="H8626" t="str">
            <v>NotSelf</v>
          </cell>
        </row>
        <row r="8627">
          <cell r="H8627" t="str">
            <v>NotSelf</v>
          </cell>
        </row>
        <row r="8628">
          <cell r="H8628" t="str">
            <v>NotSelf</v>
          </cell>
        </row>
        <row r="8629">
          <cell r="H8629" t="str">
            <v>NotSelf</v>
          </cell>
        </row>
        <row r="8630">
          <cell r="H8630" t="str">
            <v>NotSelf</v>
          </cell>
        </row>
        <row r="8631">
          <cell r="H8631" t="str">
            <v>NotSelf</v>
          </cell>
        </row>
        <row r="8632">
          <cell r="H8632" t="str">
            <v>NotSelf</v>
          </cell>
        </row>
        <row r="8633">
          <cell r="H8633" t="str">
            <v>NotSelf</v>
          </cell>
        </row>
        <row r="8634">
          <cell r="H8634" t="str">
            <v>NotSelf</v>
          </cell>
        </row>
        <row r="8635">
          <cell r="H8635" t="str">
            <v>NotSelf</v>
          </cell>
        </row>
        <row r="8636">
          <cell r="H8636" t="str">
            <v>NotSelf</v>
          </cell>
        </row>
        <row r="8637">
          <cell r="H8637" t="str">
            <v>NotSelf</v>
          </cell>
        </row>
        <row r="8638">
          <cell r="H8638" t="str">
            <v>NotSelf</v>
          </cell>
        </row>
        <row r="8639">
          <cell r="H8639" t="str">
            <v>NotSelf</v>
          </cell>
        </row>
        <row r="8640">
          <cell r="H8640" t="str">
            <v>NotSelf</v>
          </cell>
        </row>
        <row r="8641">
          <cell r="H8641" t="str">
            <v>NotSelf</v>
          </cell>
        </row>
        <row r="8642">
          <cell r="H8642" t="str">
            <v>NotSelf</v>
          </cell>
        </row>
        <row r="8643">
          <cell r="H8643" t="str">
            <v>NotSelf</v>
          </cell>
        </row>
        <row r="8644">
          <cell r="H8644" t="str">
            <v>NotSelf</v>
          </cell>
        </row>
        <row r="8645">
          <cell r="H8645" t="str">
            <v>NotSelf</v>
          </cell>
        </row>
        <row r="8646">
          <cell r="H8646" t="str">
            <v>NotSelf</v>
          </cell>
        </row>
        <row r="8647">
          <cell r="H8647" t="str">
            <v>NotSelf</v>
          </cell>
        </row>
        <row r="8648">
          <cell r="H8648" t="str">
            <v>NotSelf</v>
          </cell>
        </row>
        <row r="8649">
          <cell r="H8649" t="str">
            <v>NotSelf</v>
          </cell>
        </row>
        <row r="8650">
          <cell r="H8650" t="str">
            <v>NotSelf</v>
          </cell>
        </row>
        <row r="8651">
          <cell r="H8651" t="str">
            <v>NotSelf</v>
          </cell>
        </row>
        <row r="8652">
          <cell r="H8652" t="str">
            <v>NotSelf</v>
          </cell>
        </row>
        <row r="8653">
          <cell r="H8653" t="str">
            <v>NotSelf</v>
          </cell>
        </row>
        <row r="8654">
          <cell r="H8654" t="str">
            <v>NotSelf</v>
          </cell>
        </row>
        <row r="8655">
          <cell r="H8655" t="str">
            <v>NotSelf</v>
          </cell>
        </row>
        <row r="8656">
          <cell r="H8656" t="str">
            <v>NotSelf</v>
          </cell>
        </row>
        <row r="8657">
          <cell r="H8657" t="str">
            <v>NotSelf</v>
          </cell>
        </row>
        <row r="8658">
          <cell r="H8658" t="str">
            <v>NotSelf</v>
          </cell>
        </row>
        <row r="8659">
          <cell r="H8659" t="str">
            <v>NotSelf</v>
          </cell>
        </row>
        <row r="8660">
          <cell r="H8660" t="str">
            <v>NotSelf</v>
          </cell>
        </row>
        <row r="8661">
          <cell r="H8661" t="str">
            <v>NotSelf</v>
          </cell>
        </row>
        <row r="8662">
          <cell r="H8662" t="str">
            <v>NotSelf</v>
          </cell>
        </row>
        <row r="8663">
          <cell r="H8663" t="str">
            <v>NotSelf</v>
          </cell>
        </row>
        <row r="8664">
          <cell r="H8664" t="str">
            <v>NotSelf</v>
          </cell>
        </row>
        <row r="8665">
          <cell r="H8665" t="str">
            <v>NotSelf</v>
          </cell>
        </row>
        <row r="8666">
          <cell r="H8666" t="str">
            <v>NotSelf</v>
          </cell>
        </row>
        <row r="8667">
          <cell r="H8667" t="str">
            <v>NotSelf</v>
          </cell>
        </row>
        <row r="8668">
          <cell r="H8668" t="str">
            <v>NotSelf</v>
          </cell>
        </row>
        <row r="8669">
          <cell r="H8669" t="str">
            <v>NotSelf</v>
          </cell>
        </row>
        <row r="8670">
          <cell r="H8670" t="str">
            <v>NotSelf</v>
          </cell>
        </row>
        <row r="8671">
          <cell r="H8671" t="str">
            <v>NotSelf</v>
          </cell>
        </row>
        <row r="8672">
          <cell r="H8672" t="str">
            <v>NotSelf</v>
          </cell>
        </row>
        <row r="8673">
          <cell r="H8673" t="str">
            <v>NotSelf</v>
          </cell>
        </row>
        <row r="8674">
          <cell r="H8674" t="str">
            <v>NotSelf</v>
          </cell>
        </row>
        <row r="8675">
          <cell r="H8675" t="str">
            <v>NotSelf</v>
          </cell>
        </row>
        <row r="8676">
          <cell r="H8676" t="str">
            <v>NotSelf</v>
          </cell>
        </row>
        <row r="8677">
          <cell r="H8677" t="str">
            <v>NotSelf</v>
          </cell>
        </row>
        <row r="8678">
          <cell r="H8678" t="str">
            <v>NotSelf</v>
          </cell>
        </row>
        <row r="8679">
          <cell r="H8679" t="str">
            <v>NotSelf</v>
          </cell>
        </row>
        <row r="8680">
          <cell r="H8680" t="str">
            <v>NotSelf</v>
          </cell>
        </row>
        <row r="8681">
          <cell r="H8681" t="str">
            <v>NotSelf</v>
          </cell>
        </row>
        <row r="8682">
          <cell r="H8682" t="str">
            <v>NotSelf</v>
          </cell>
        </row>
        <row r="8683">
          <cell r="H8683" t="str">
            <v>NotSelf</v>
          </cell>
        </row>
        <row r="8684">
          <cell r="H8684" t="str">
            <v>NotSelf</v>
          </cell>
        </row>
        <row r="8685">
          <cell r="H8685" t="str">
            <v>NotSelf</v>
          </cell>
        </row>
        <row r="8686">
          <cell r="H8686" t="str">
            <v>NotSelf</v>
          </cell>
        </row>
        <row r="8687">
          <cell r="H8687" t="str">
            <v>NotSelf</v>
          </cell>
        </row>
        <row r="8688">
          <cell r="H8688" t="str">
            <v>NotSelf</v>
          </cell>
        </row>
        <row r="8689">
          <cell r="H8689" t="str">
            <v>NotSelf</v>
          </cell>
        </row>
        <row r="8690">
          <cell r="H8690" t="str">
            <v>NotSelf</v>
          </cell>
        </row>
        <row r="8691">
          <cell r="H8691" t="str">
            <v>NotSelf</v>
          </cell>
        </row>
        <row r="8692">
          <cell r="H8692" t="str">
            <v>NotSelf</v>
          </cell>
        </row>
        <row r="8693">
          <cell r="H8693" t="str">
            <v>NotSelf</v>
          </cell>
        </row>
        <row r="8694">
          <cell r="H8694" t="str">
            <v>NotSelf</v>
          </cell>
        </row>
        <row r="8695">
          <cell r="H8695" t="str">
            <v>NotSelf</v>
          </cell>
        </row>
        <row r="8696">
          <cell r="H8696" t="str">
            <v>NotSelf</v>
          </cell>
        </row>
        <row r="8697">
          <cell r="H8697" t="str">
            <v>NotSelf</v>
          </cell>
        </row>
        <row r="8698">
          <cell r="H8698" t="str">
            <v>NotSelf</v>
          </cell>
        </row>
        <row r="8699">
          <cell r="H8699" t="str">
            <v>NotSelf</v>
          </cell>
        </row>
        <row r="8700">
          <cell r="H8700" t="str">
            <v>NotSelf</v>
          </cell>
        </row>
        <row r="8701">
          <cell r="H8701" t="str">
            <v>NotSelf</v>
          </cell>
        </row>
        <row r="8702">
          <cell r="H8702" t="str">
            <v>NotSelf</v>
          </cell>
        </row>
        <row r="8703">
          <cell r="H8703" t="str">
            <v>NotSelf</v>
          </cell>
        </row>
        <row r="8704">
          <cell r="H8704" t="str">
            <v>NotSelf</v>
          </cell>
        </row>
        <row r="8705">
          <cell r="H8705" t="str">
            <v>NotSelf</v>
          </cell>
        </row>
        <row r="8706">
          <cell r="H8706" t="str">
            <v>NotSelf</v>
          </cell>
        </row>
        <row r="8707">
          <cell r="H8707" t="str">
            <v>NotSelf</v>
          </cell>
        </row>
        <row r="8708">
          <cell r="H8708" t="str">
            <v>NotSelf</v>
          </cell>
        </row>
        <row r="8709">
          <cell r="H8709" t="str">
            <v>NotSelf</v>
          </cell>
        </row>
        <row r="8710">
          <cell r="H8710" t="str">
            <v>NotSelf</v>
          </cell>
        </row>
        <row r="8711">
          <cell r="H8711" t="str">
            <v>NotSelf</v>
          </cell>
        </row>
        <row r="8712">
          <cell r="H8712" t="str">
            <v>NotSelf</v>
          </cell>
        </row>
        <row r="8713">
          <cell r="H8713" t="str">
            <v>NotSelf</v>
          </cell>
        </row>
        <row r="8714">
          <cell r="H8714" t="str">
            <v>NotSelf</v>
          </cell>
        </row>
        <row r="8715">
          <cell r="H8715" t="str">
            <v>NotSelf</v>
          </cell>
        </row>
        <row r="8716">
          <cell r="H8716" t="str">
            <v>NotSelf</v>
          </cell>
        </row>
        <row r="8717">
          <cell r="H8717" t="str">
            <v>NotSelf</v>
          </cell>
        </row>
        <row r="8718">
          <cell r="H8718" t="str">
            <v>NotSelf</v>
          </cell>
        </row>
        <row r="8719">
          <cell r="H8719" t="str">
            <v>NotSelf</v>
          </cell>
        </row>
        <row r="8720">
          <cell r="H8720" t="str">
            <v>NotSelf</v>
          </cell>
        </row>
        <row r="8721">
          <cell r="H8721" t="str">
            <v>NotSelf</v>
          </cell>
        </row>
        <row r="8722">
          <cell r="H8722" t="str">
            <v>NotSelf</v>
          </cell>
        </row>
        <row r="8723">
          <cell r="H8723" t="str">
            <v>NotSelf</v>
          </cell>
        </row>
        <row r="8724">
          <cell r="H8724" t="str">
            <v>NotSelf</v>
          </cell>
        </row>
        <row r="8725">
          <cell r="H8725" t="str">
            <v>NotSelf</v>
          </cell>
        </row>
        <row r="8726">
          <cell r="H8726" t="str">
            <v>NotSelf</v>
          </cell>
        </row>
        <row r="8727">
          <cell r="H8727" t="str">
            <v>Self</v>
          </cell>
        </row>
        <row r="8728">
          <cell r="H8728" t="str">
            <v>Self</v>
          </cell>
        </row>
        <row r="8729">
          <cell r="H8729" t="str">
            <v>Self</v>
          </cell>
        </row>
        <row r="8730">
          <cell r="H8730" t="str">
            <v>Self</v>
          </cell>
        </row>
        <row r="8731">
          <cell r="H8731" t="str">
            <v>Self</v>
          </cell>
        </row>
        <row r="8732">
          <cell r="H8732" t="str">
            <v>Self</v>
          </cell>
        </row>
        <row r="8733">
          <cell r="H8733" t="str">
            <v>Self</v>
          </cell>
        </row>
        <row r="8734">
          <cell r="H8734" t="str">
            <v>Self</v>
          </cell>
        </row>
        <row r="8735">
          <cell r="H8735" t="str">
            <v>Self</v>
          </cell>
        </row>
        <row r="8736">
          <cell r="H8736" t="str">
            <v>Self</v>
          </cell>
        </row>
        <row r="8737">
          <cell r="H8737" t="str">
            <v>Self</v>
          </cell>
        </row>
        <row r="8738">
          <cell r="H8738" t="str">
            <v>Self</v>
          </cell>
        </row>
        <row r="8739">
          <cell r="H8739" t="str">
            <v>Self</v>
          </cell>
        </row>
        <row r="8740">
          <cell r="H8740" t="str">
            <v>Self</v>
          </cell>
        </row>
        <row r="8741">
          <cell r="H8741" t="str">
            <v>Self</v>
          </cell>
        </row>
        <row r="8742">
          <cell r="H8742" t="str">
            <v>Self</v>
          </cell>
        </row>
        <row r="8743">
          <cell r="H8743" t="str">
            <v>Self</v>
          </cell>
        </row>
        <row r="8744">
          <cell r="H8744" t="str">
            <v>Self</v>
          </cell>
        </row>
        <row r="8745">
          <cell r="H8745" t="str">
            <v>Self</v>
          </cell>
        </row>
        <row r="8746">
          <cell r="H8746" t="str">
            <v>Self</v>
          </cell>
        </row>
        <row r="8747">
          <cell r="H8747" t="str">
            <v>Self</v>
          </cell>
        </row>
        <row r="8748">
          <cell r="H8748" t="str">
            <v>Self</v>
          </cell>
        </row>
        <row r="8749">
          <cell r="H8749" t="str">
            <v>Self</v>
          </cell>
        </row>
        <row r="8750">
          <cell r="H8750" t="str">
            <v>Self</v>
          </cell>
        </row>
        <row r="8751">
          <cell r="H8751" t="str">
            <v>Self</v>
          </cell>
        </row>
        <row r="8752">
          <cell r="H8752" t="str">
            <v>Self</v>
          </cell>
        </row>
        <row r="8753">
          <cell r="H8753" t="str">
            <v>Self</v>
          </cell>
        </row>
        <row r="8754">
          <cell r="H8754" t="str">
            <v>Self</v>
          </cell>
        </row>
        <row r="8755">
          <cell r="H8755" t="str">
            <v>Self</v>
          </cell>
        </row>
        <row r="8756">
          <cell r="H8756" t="str">
            <v>Self</v>
          </cell>
        </row>
        <row r="8757">
          <cell r="H8757" t="str">
            <v>Self</v>
          </cell>
        </row>
        <row r="8758">
          <cell r="H8758" t="str">
            <v>Self</v>
          </cell>
        </row>
        <row r="8759">
          <cell r="H8759" t="str">
            <v>Self</v>
          </cell>
        </row>
        <row r="8760">
          <cell r="H8760" t="str">
            <v>Self</v>
          </cell>
        </row>
        <row r="8761">
          <cell r="H8761" t="str">
            <v>Self</v>
          </cell>
        </row>
        <row r="8762">
          <cell r="H8762" t="str">
            <v>Self</v>
          </cell>
        </row>
        <row r="8763">
          <cell r="H8763" t="str">
            <v>Self</v>
          </cell>
        </row>
        <row r="8764">
          <cell r="H8764" t="str">
            <v>Self</v>
          </cell>
        </row>
        <row r="8765">
          <cell r="H8765" t="str">
            <v>Self</v>
          </cell>
        </row>
        <row r="8766">
          <cell r="H8766" t="str">
            <v>Self</v>
          </cell>
        </row>
        <row r="8767">
          <cell r="H8767" t="str">
            <v>Self</v>
          </cell>
        </row>
        <row r="8768">
          <cell r="H8768" t="str">
            <v>Self</v>
          </cell>
        </row>
        <row r="8769">
          <cell r="H8769" t="str">
            <v>Self</v>
          </cell>
        </row>
        <row r="8770">
          <cell r="H8770" t="str">
            <v>Self</v>
          </cell>
        </row>
        <row r="8771">
          <cell r="H8771" t="str">
            <v>Self</v>
          </cell>
        </row>
        <row r="8772">
          <cell r="H8772" t="str">
            <v>NotSelf</v>
          </cell>
        </row>
        <row r="8773">
          <cell r="H8773" t="str">
            <v>NotSelf</v>
          </cell>
        </row>
        <row r="8774">
          <cell r="H8774" t="str">
            <v>NotSelf</v>
          </cell>
        </row>
        <row r="8775">
          <cell r="H8775" t="str">
            <v>NotSelf</v>
          </cell>
        </row>
        <row r="8776">
          <cell r="H8776" t="str">
            <v>NotSelf</v>
          </cell>
        </row>
        <row r="8777">
          <cell r="H8777" t="str">
            <v>NotSelf</v>
          </cell>
        </row>
        <row r="8778">
          <cell r="H8778" t="str">
            <v>NotSelf</v>
          </cell>
        </row>
        <row r="8779">
          <cell r="H8779" t="str">
            <v>NotSelf</v>
          </cell>
        </row>
        <row r="8780">
          <cell r="H8780" t="str">
            <v>NotSelf</v>
          </cell>
        </row>
        <row r="8781">
          <cell r="H8781" t="str">
            <v>NotSelf</v>
          </cell>
        </row>
        <row r="8782">
          <cell r="H8782" t="str">
            <v>NotSelf</v>
          </cell>
        </row>
        <row r="8783">
          <cell r="H8783" t="str">
            <v>NotSelf</v>
          </cell>
        </row>
        <row r="8784">
          <cell r="H8784" t="str">
            <v>NotSelf</v>
          </cell>
        </row>
        <row r="8785">
          <cell r="H8785" t="str">
            <v>NotSelf</v>
          </cell>
        </row>
        <row r="8786">
          <cell r="H8786" t="str">
            <v>NotSelf</v>
          </cell>
        </row>
        <row r="8787">
          <cell r="H8787" t="str">
            <v>NotSelf</v>
          </cell>
        </row>
        <row r="8788">
          <cell r="H8788" t="str">
            <v>NotSelf</v>
          </cell>
        </row>
        <row r="8789">
          <cell r="H8789" t="str">
            <v>NotSelf</v>
          </cell>
        </row>
        <row r="8790">
          <cell r="H8790" t="str">
            <v>NotSelf</v>
          </cell>
        </row>
        <row r="8791">
          <cell r="H8791" t="str">
            <v>NotSelf</v>
          </cell>
        </row>
        <row r="8792">
          <cell r="H8792" t="str">
            <v>NotSelf</v>
          </cell>
        </row>
        <row r="8793">
          <cell r="H8793" t="str">
            <v>NotSelf</v>
          </cell>
        </row>
        <row r="8794">
          <cell r="H8794" t="str">
            <v>NotSelf</v>
          </cell>
        </row>
        <row r="8795">
          <cell r="H8795" t="str">
            <v>NotSelf</v>
          </cell>
        </row>
        <row r="8796">
          <cell r="H8796" t="str">
            <v>NotSelf</v>
          </cell>
        </row>
        <row r="8797">
          <cell r="H8797" t="str">
            <v>NotSelf</v>
          </cell>
        </row>
        <row r="8798">
          <cell r="H8798" t="str">
            <v>NotSelf</v>
          </cell>
        </row>
        <row r="8799">
          <cell r="H8799" t="str">
            <v>NotSelf</v>
          </cell>
        </row>
        <row r="8800">
          <cell r="H8800" t="str">
            <v>NotSelf</v>
          </cell>
        </row>
        <row r="8801">
          <cell r="H8801" t="str">
            <v>NotSelf</v>
          </cell>
        </row>
        <row r="8802">
          <cell r="H8802" t="str">
            <v>NotSelf</v>
          </cell>
        </row>
        <row r="8803">
          <cell r="H8803" t="str">
            <v>NotSelf</v>
          </cell>
        </row>
        <row r="8804">
          <cell r="H8804" t="str">
            <v>NotSelf</v>
          </cell>
        </row>
        <row r="8805">
          <cell r="H8805" t="str">
            <v>NotSelf</v>
          </cell>
        </row>
        <row r="8806">
          <cell r="H8806" t="str">
            <v>NotSelf</v>
          </cell>
        </row>
        <row r="8807">
          <cell r="H8807" t="str">
            <v>NotSelf</v>
          </cell>
        </row>
        <row r="8808">
          <cell r="H8808" t="str">
            <v>NotSelf</v>
          </cell>
        </row>
        <row r="8809">
          <cell r="H8809" t="str">
            <v>NotSelf</v>
          </cell>
        </row>
        <row r="8810">
          <cell r="H8810" t="str">
            <v>NotSelf</v>
          </cell>
        </row>
        <row r="8811">
          <cell r="H8811" t="str">
            <v>NotSelf</v>
          </cell>
        </row>
        <row r="8812">
          <cell r="H8812" t="str">
            <v>NotSelf</v>
          </cell>
        </row>
        <row r="8813">
          <cell r="H8813" t="str">
            <v>NotSelf</v>
          </cell>
        </row>
        <row r="8814">
          <cell r="H8814" t="str">
            <v>NotSelf</v>
          </cell>
        </row>
        <row r="8815">
          <cell r="H8815" t="str">
            <v>NotSelf</v>
          </cell>
        </row>
        <row r="8816">
          <cell r="H8816" t="str">
            <v>NotSelf</v>
          </cell>
        </row>
        <row r="8817">
          <cell r="H8817" t="str">
            <v>NotSelf</v>
          </cell>
        </row>
        <row r="8818">
          <cell r="H8818" t="str">
            <v>NotSelf</v>
          </cell>
        </row>
        <row r="8819">
          <cell r="H8819" t="str">
            <v>NotSelf</v>
          </cell>
        </row>
        <row r="8820">
          <cell r="H8820" t="str">
            <v>NotSelf</v>
          </cell>
        </row>
        <row r="8821">
          <cell r="H8821" t="str">
            <v>NotSelf</v>
          </cell>
        </row>
        <row r="8822">
          <cell r="H8822" t="str">
            <v>NotSelf</v>
          </cell>
        </row>
        <row r="8823">
          <cell r="H8823" t="str">
            <v>NotSelf</v>
          </cell>
        </row>
        <row r="8824">
          <cell r="H8824" t="str">
            <v>NotSelf</v>
          </cell>
        </row>
        <row r="8825">
          <cell r="H8825" t="str">
            <v>NotSelf</v>
          </cell>
        </row>
        <row r="8826">
          <cell r="H8826" t="str">
            <v>NotSelf</v>
          </cell>
        </row>
        <row r="8827">
          <cell r="H8827" t="str">
            <v>NotSelf</v>
          </cell>
        </row>
        <row r="8828">
          <cell r="H8828" t="str">
            <v>NotSelf</v>
          </cell>
        </row>
        <row r="8829">
          <cell r="H8829" t="str">
            <v>NotSelf</v>
          </cell>
        </row>
        <row r="8830">
          <cell r="H8830" t="str">
            <v>NotSelf</v>
          </cell>
        </row>
        <row r="8831">
          <cell r="H8831" t="str">
            <v>NotSelf</v>
          </cell>
        </row>
        <row r="8832">
          <cell r="H8832" t="str">
            <v>NotSelf</v>
          </cell>
        </row>
        <row r="8833">
          <cell r="H8833" t="str">
            <v>NotSelf</v>
          </cell>
        </row>
        <row r="8834">
          <cell r="H8834" t="str">
            <v>NotSelf</v>
          </cell>
        </row>
        <row r="8835">
          <cell r="H8835" t="str">
            <v>NotSelf</v>
          </cell>
        </row>
        <row r="8836">
          <cell r="H8836" t="str">
            <v>NotSelf</v>
          </cell>
        </row>
        <row r="8837">
          <cell r="H8837" t="str">
            <v>NotSelf</v>
          </cell>
        </row>
        <row r="8838">
          <cell r="H8838" t="str">
            <v>NotSelf</v>
          </cell>
        </row>
        <row r="8839">
          <cell r="H8839" t="str">
            <v>NotSelf</v>
          </cell>
        </row>
        <row r="8840">
          <cell r="H8840" t="str">
            <v>NotSelf</v>
          </cell>
        </row>
        <row r="8841">
          <cell r="H8841" t="str">
            <v>NotSelf</v>
          </cell>
        </row>
        <row r="8842">
          <cell r="H8842" t="str">
            <v>NotSelf</v>
          </cell>
        </row>
        <row r="8843">
          <cell r="H8843" t="str">
            <v>NotSelf</v>
          </cell>
        </row>
        <row r="8844">
          <cell r="H8844" t="str">
            <v>NotSelf</v>
          </cell>
        </row>
        <row r="8845">
          <cell r="H8845" t="str">
            <v>NotSelf</v>
          </cell>
        </row>
        <row r="8846">
          <cell r="H8846" t="str">
            <v>NotSelf</v>
          </cell>
        </row>
        <row r="8847">
          <cell r="H8847" t="str">
            <v>NotSelf</v>
          </cell>
        </row>
        <row r="8848">
          <cell r="H8848" t="str">
            <v>NotSelf</v>
          </cell>
        </row>
        <row r="8849">
          <cell r="H8849" t="str">
            <v>NotSelf</v>
          </cell>
        </row>
        <row r="8850">
          <cell r="H8850" t="str">
            <v>NotSelf</v>
          </cell>
        </row>
        <row r="8851">
          <cell r="H8851" t="str">
            <v>NotSelf</v>
          </cell>
        </row>
        <row r="8852">
          <cell r="H8852" t="str">
            <v>NotSelf</v>
          </cell>
        </row>
        <row r="8853">
          <cell r="H8853" t="str">
            <v>NotSelf</v>
          </cell>
        </row>
        <row r="8854">
          <cell r="H8854" t="str">
            <v>NotSelf</v>
          </cell>
        </row>
        <row r="8855">
          <cell r="H8855" t="str">
            <v>NotSelf</v>
          </cell>
        </row>
        <row r="8856">
          <cell r="H8856" t="str">
            <v>NotSelf</v>
          </cell>
        </row>
        <row r="8857">
          <cell r="H8857" t="str">
            <v>NotSelf</v>
          </cell>
        </row>
        <row r="8858">
          <cell r="H8858" t="str">
            <v>NotSelf</v>
          </cell>
        </row>
        <row r="8859">
          <cell r="H8859" t="str">
            <v>NotSelf</v>
          </cell>
        </row>
        <row r="8860">
          <cell r="H8860" t="str">
            <v>NotSelf</v>
          </cell>
        </row>
        <row r="8861">
          <cell r="H8861" t="str">
            <v>NotSelf</v>
          </cell>
        </row>
        <row r="8862">
          <cell r="H8862" t="str">
            <v>NotSelf</v>
          </cell>
        </row>
        <row r="8863">
          <cell r="H8863" t="str">
            <v>NotSelf</v>
          </cell>
        </row>
        <row r="8864">
          <cell r="H8864" t="str">
            <v>NotSelf</v>
          </cell>
        </row>
        <row r="8865">
          <cell r="H8865" t="str">
            <v>NotSelf</v>
          </cell>
        </row>
        <row r="8866">
          <cell r="H8866" t="str">
            <v>NotSelf</v>
          </cell>
        </row>
        <row r="8867">
          <cell r="H8867" t="str">
            <v>NotSelf</v>
          </cell>
        </row>
        <row r="8868">
          <cell r="H8868" t="str">
            <v>NotSelf</v>
          </cell>
        </row>
        <row r="8869">
          <cell r="H8869" t="str">
            <v>NotSelf</v>
          </cell>
        </row>
        <row r="8870">
          <cell r="H8870" t="str">
            <v>NotSelf</v>
          </cell>
        </row>
        <row r="8871">
          <cell r="H8871" t="str">
            <v>NotSelf</v>
          </cell>
        </row>
        <row r="8872">
          <cell r="H8872" t="str">
            <v>NotSelf</v>
          </cell>
        </row>
        <row r="8873">
          <cell r="H8873" t="str">
            <v>NotSelf</v>
          </cell>
        </row>
        <row r="8874">
          <cell r="H8874" t="str">
            <v>NotSelf</v>
          </cell>
        </row>
        <row r="8875">
          <cell r="H8875" t="str">
            <v>NotSelf</v>
          </cell>
        </row>
        <row r="8876">
          <cell r="H8876" t="str">
            <v>NotSelf</v>
          </cell>
        </row>
        <row r="8877">
          <cell r="H8877" t="str">
            <v>NotSelf</v>
          </cell>
        </row>
        <row r="8878">
          <cell r="H8878" t="str">
            <v>NotSelf</v>
          </cell>
        </row>
        <row r="8879">
          <cell r="H8879" t="str">
            <v>NotSelf</v>
          </cell>
        </row>
        <row r="8880">
          <cell r="H8880" t="str">
            <v>NotSelf</v>
          </cell>
        </row>
        <row r="8881">
          <cell r="H8881" t="str">
            <v>NotSelf</v>
          </cell>
        </row>
        <row r="8882">
          <cell r="H8882" t="str">
            <v>NotSelf</v>
          </cell>
        </row>
        <row r="8883">
          <cell r="H8883" t="str">
            <v>NotSelf</v>
          </cell>
        </row>
        <row r="8884">
          <cell r="H8884" t="str">
            <v>NotSelf</v>
          </cell>
        </row>
        <row r="8885">
          <cell r="H8885" t="str">
            <v>NotSelf</v>
          </cell>
        </row>
        <row r="8886">
          <cell r="H8886" t="str">
            <v>NotSelf</v>
          </cell>
        </row>
        <row r="8887">
          <cell r="H8887" t="str">
            <v>NotSelf</v>
          </cell>
        </row>
        <row r="8888">
          <cell r="H8888" t="str">
            <v>NotSelf</v>
          </cell>
        </row>
        <row r="8889">
          <cell r="H8889" t="str">
            <v>Self</v>
          </cell>
        </row>
        <row r="8890">
          <cell r="H8890" t="str">
            <v>Self</v>
          </cell>
        </row>
        <row r="8891">
          <cell r="H8891" t="str">
            <v>Self</v>
          </cell>
        </row>
        <row r="8892">
          <cell r="H8892" t="str">
            <v>Self</v>
          </cell>
        </row>
        <row r="8893">
          <cell r="H8893" t="str">
            <v>Self</v>
          </cell>
        </row>
        <row r="8894">
          <cell r="H8894" t="str">
            <v>Self</v>
          </cell>
        </row>
        <row r="8895">
          <cell r="H8895" t="str">
            <v>Self</v>
          </cell>
        </row>
        <row r="8896">
          <cell r="H8896" t="str">
            <v>Self</v>
          </cell>
        </row>
        <row r="8897">
          <cell r="H8897" t="str">
            <v>Self</v>
          </cell>
        </row>
        <row r="8898">
          <cell r="H8898" t="str">
            <v>Self</v>
          </cell>
        </row>
        <row r="8899">
          <cell r="H8899" t="str">
            <v>Self</v>
          </cell>
        </row>
        <row r="8900">
          <cell r="H8900" t="str">
            <v>Self</v>
          </cell>
        </row>
        <row r="8901">
          <cell r="H8901" t="str">
            <v>Self</v>
          </cell>
        </row>
        <row r="8902">
          <cell r="H8902" t="str">
            <v>Self</v>
          </cell>
        </row>
        <row r="8903">
          <cell r="H8903" t="str">
            <v>Self</v>
          </cell>
        </row>
        <row r="8904">
          <cell r="H8904" t="str">
            <v>Self</v>
          </cell>
        </row>
        <row r="8905">
          <cell r="H8905" t="str">
            <v>NotSelf</v>
          </cell>
        </row>
        <row r="8906">
          <cell r="H8906" t="str">
            <v>NotSelf</v>
          </cell>
        </row>
        <row r="8907">
          <cell r="H8907" t="str">
            <v>NotSelf</v>
          </cell>
        </row>
        <row r="8908">
          <cell r="H8908" t="str">
            <v>NotSelf</v>
          </cell>
        </row>
        <row r="8909">
          <cell r="H8909" t="str">
            <v>NotSelf</v>
          </cell>
        </row>
        <row r="8910">
          <cell r="H8910" t="str">
            <v>NotSelf</v>
          </cell>
        </row>
        <row r="8911">
          <cell r="H8911" t="str">
            <v>NotSelf</v>
          </cell>
        </row>
        <row r="8912">
          <cell r="H8912" t="str">
            <v>NotSelf</v>
          </cell>
        </row>
        <row r="8913">
          <cell r="H8913" t="str">
            <v>NotSelf</v>
          </cell>
        </row>
        <row r="8914">
          <cell r="H8914" t="str">
            <v>NotSelf</v>
          </cell>
        </row>
        <row r="8915">
          <cell r="H8915" t="str">
            <v>NotSelf</v>
          </cell>
        </row>
        <row r="8916">
          <cell r="H8916" t="str">
            <v>NotSelf</v>
          </cell>
        </row>
        <row r="8917">
          <cell r="H8917" t="str">
            <v>NotSelf</v>
          </cell>
        </row>
        <row r="8918">
          <cell r="H8918" t="str">
            <v>NotSelf</v>
          </cell>
        </row>
        <row r="8919">
          <cell r="H8919" t="str">
            <v>NotSelf</v>
          </cell>
        </row>
        <row r="8920">
          <cell r="H8920" t="str">
            <v>NotSelf</v>
          </cell>
        </row>
        <row r="8921">
          <cell r="H8921" t="str">
            <v>NotSelf</v>
          </cell>
        </row>
        <row r="8922">
          <cell r="H8922" t="str">
            <v>Self</v>
          </cell>
        </row>
        <row r="8923">
          <cell r="H8923" t="str">
            <v>Self</v>
          </cell>
        </row>
        <row r="8924">
          <cell r="H8924" t="str">
            <v>Self</v>
          </cell>
        </row>
        <row r="8925">
          <cell r="H8925" t="str">
            <v>Self</v>
          </cell>
        </row>
        <row r="8926">
          <cell r="H8926" t="str">
            <v>Self</v>
          </cell>
        </row>
        <row r="8927">
          <cell r="H8927" t="str">
            <v>Self</v>
          </cell>
        </row>
        <row r="8928">
          <cell r="H8928" t="str">
            <v>Self</v>
          </cell>
        </row>
        <row r="8929">
          <cell r="H8929" t="str">
            <v>Self</v>
          </cell>
        </row>
        <row r="8930">
          <cell r="H8930" t="str">
            <v>Self</v>
          </cell>
        </row>
        <row r="8931">
          <cell r="H8931" t="str">
            <v>Self</v>
          </cell>
        </row>
        <row r="8932">
          <cell r="H8932" t="str">
            <v>Self</v>
          </cell>
        </row>
        <row r="8933">
          <cell r="H8933" t="str">
            <v>NotSelf</v>
          </cell>
        </row>
        <row r="8934">
          <cell r="H8934" t="str">
            <v>NotSelf</v>
          </cell>
        </row>
        <row r="8935">
          <cell r="H8935" t="str">
            <v>NotSelf</v>
          </cell>
        </row>
        <row r="8936">
          <cell r="H8936" t="str">
            <v>NotSelf</v>
          </cell>
        </row>
        <row r="8937">
          <cell r="H8937" t="str">
            <v>NotSelf</v>
          </cell>
        </row>
        <row r="8938">
          <cell r="H8938" t="str">
            <v>NotSelf</v>
          </cell>
        </row>
        <row r="8939">
          <cell r="H8939" t="str">
            <v>Self</v>
          </cell>
        </row>
        <row r="8940">
          <cell r="H8940" t="str">
            <v>Self</v>
          </cell>
        </row>
        <row r="8941">
          <cell r="H8941" t="str">
            <v>Self</v>
          </cell>
        </row>
        <row r="8942">
          <cell r="H8942" t="str">
            <v>Self</v>
          </cell>
        </row>
        <row r="8943">
          <cell r="H8943" t="str">
            <v>Self</v>
          </cell>
        </row>
        <row r="8944">
          <cell r="H8944" t="str">
            <v>Self</v>
          </cell>
        </row>
        <row r="8945">
          <cell r="H8945" t="str">
            <v>Self</v>
          </cell>
        </row>
        <row r="8946">
          <cell r="H8946" t="str">
            <v>NotSelf</v>
          </cell>
        </row>
        <row r="8947">
          <cell r="H8947" t="str">
            <v>Self</v>
          </cell>
        </row>
        <row r="8948">
          <cell r="H8948" t="str">
            <v>Self</v>
          </cell>
        </row>
        <row r="8949">
          <cell r="H8949" t="str">
            <v>Self</v>
          </cell>
        </row>
        <row r="8950">
          <cell r="H8950" t="str">
            <v>Self</v>
          </cell>
        </row>
        <row r="8951">
          <cell r="H8951" t="str">
            <v>Self</v>
          </cell>
        </row>
        <row r="8952">
          <cell r="H8952" t="str">
            <v>Self</v>
          </cell>
        </row>
        <row r="8953">
          <cell r="H8953" t="str">
            <v>Self</v>
          </cell>
        </row>
        <row r="8954">
          <cell r="H8954" t="str">
            <v>Self</v>
          </cell>
        </row>
        <row r="8955">
          <cell r="H8955" t="str">
            <v>Self</v>
          </cell>
        </row>
        <row r="8956">
          <cell r="H8956" t="str">
            <v>Self</v>
          </cell>
        </row>
        <row r="8957">
          <cell r="H8957" t="str">
            <v>Self</v>
          </cell>
        </row>
        <row r="8958">
          <cell r="H8958" t="str">
            <v>Self</v>
          </cell>
        </row>
        <row r="8959">
          <cell r="H8959" t="str">
            <v>Self</v>
          </cell>
        </row>
        <row r="8960">
          <cell r="H8960" t="str">
            <v>Self</v>
          </cell>
        </row>
        <row r="8961">
          <cell r="H8961" t="str">
            <v>Self</v>
          </cell>
        </row>
        <row r="8962">
          <cell r="H8962" t="str">
            <v>Self</v>
          </cell>
        </row>
        <row r="8963">
          <cell r="H8963" t="str">
            <v>Self</v>
          </cell>
        </row>
        <row r="8964">
          <cell r="H8964" t="str">
            <v>Self</v>
          </cell>
        </row>
        <row r="8965">
          <cell r="H8965" t="str">
            <v>Self</v>
          </cell>
        </row>
        <row r="8966">
          <cell r="H8966" t="str">
            <v>Self</v>
          </cell>
        </row>
        <row r="8967">
          <cell r="H8967" t="str">
            <v>Self</v>
          </cell>
        </row>
        <row r="8968">
          <cell r="H8968" t="str">
            <v>Self</v>
          </cell>
        </row>
        <row r="8969">
          <cell r="H8969" t="str">
            <v>Self</v>
          </cell>
        </row>
        <row r="8970">
          <cell r="H8970" t="str">
            <v>Self</v>
          </cell>
        </row>
        <row r="8971">
          <cell r="H8971" t="str">
            <v>Self</v>
          </cell>
        </row>
        <row r="8972">
          <cell r="H8972" t="str">
            <v>Self</v>
          </cell>
        </row>
        <row r="8973">
          <cell r="H8973" t="str">
            <v>Self</v>
          </cell>
        </row>
        <row r="8974">
          <cell r="H8974" t="str">
            <v>Self</v>
          </cell>
        </row>
        <row r="8975">
          <cell r="H8975" t="str">
            <v>Self</v>
          </cell>
        </row>
        <row r="8976">
          <cell r="H8976" t="str">
            <v>Self</v>
          </cell>
        </row>
        <row r="8977">
          <cell r="H8977" t="str">
            <v>Self</v>
          </cell>
        </row>
        <row r="8978">
          <cell r="H8978" t="str">
            <v>Self</v>
          </cell>
        </row>
        <row r="8979">
          <cell r="H8979" t="str">
            <v>Self</v>
          </cell>
        </row>
        <row r="8980">
          <cell r="H8980" t="str">
            <v>Self</v>
          </cell>
        </row>
        <row r="8981">
          <cell r="H8981" t="str">
            <v>Self</v>
          </cell>
        </row>
        <row r="8982">
          <cell r="H8982" t="str">
            <v>Self</v>
          </cell>
        </row>
        <row r="8983">
          <cell r="H8983" t="str">
            <v>Self</v>
          </cell>
        </row>
        <row r="8984">
          <cell r="H8984" t="str">
            <v>Self</v>
          </cell>
        </row>
        <row r="8985">
          <cell r="H8985" t="str">
            <v>Self</v>
          </cell>
        </row>
        <row r="8986">
          <cell r="H8986" t="str">
            <v>Self</v>
          </cell>
        </row>
        <row r="8987">
          <cell r="H8987" t="str">
            <v>Self</v>
          </cell>
        </row>
        <row r="8988">
          <cell r="H8988" t="str">
            <v>Self</v>
          </cell>
        </row>
        <row r="8989">
          <cell r="H8989" t="str">
            <v>Self</v>
          </cell>
        </row>
        <row r="8990">
          <cell r="H8990" t="str">
            <v>Self</v>
          </cell>
        </row>
        <row r="8991">
          <cell r="H8991" t="str">
            <v>Self</v>
          </cell>
        </row>
        <row r="8992">
          <cell r="H8992" t="str">
            <v>Self</v>
          </cell>
        </row>
        <row r="8993">
          <cell r="H8993" t="str">
            <v>Self</v>
          </cell>
        </row>
        <row r="8994">
          <cell r="H8994" t="str">
            <v>Self</v>
          </cell>
        </row>
        <row r="8995">
          <cell r="H8995" t="str">
            <v>Self</v>
          </cell>
        </row>
        <row r="8996">
          <cell r="H8996" t="str">
            <v>Self</v>
          </cell>
        </row>
        <row r="8997">
          <cell r="H8997" t="str">
            <v>Self</v>
          </cell>
        </row>
        <row r="8998">
          <cell r="H8998" t="str">
            <v>Self</v>
          </cell>
        </row>
        <row r="8999">
          <cell r="H8999" t="str">
            <v>Self</v>
          </cell>
        </row>
        <row r="9000">
          <cell r="H9000" t="str">
            <v>Self</v>
          </cell>
        </row>
        <row r="9001">
          <cell r="H9001" t="str">
            <v>Self</v>
          </cell>
        </row>
        <row r="9002">
          <cell r="H9002" t="str">
            <v>Self</v>
          </cell>
        </row>
        <row r="9003">
          <cell r="H9003" t="str">
            <v>Self</v>
          </cell>
        </row>
        <row r="9004">
          <cell r="H9004" t="str">
            <v>Self</v>
          </cell>
        </row>
        <row r="9005">
          <cell r="H9005" t="str">
            <v>Self</v>
          </cell>
        </row>
        <row r="9006">
          <cell r="H9006" t="str">
            <v>Self</v>
          </cell>
        </row>
        <row r="9007">
          <cell r="H9007" t="str">
            <v>Self</v>
          </cell>
        </row>
        <row r="9008">
          <cell r="H9008" t="str">
            <v>Self</v>
          </cell>
        </row>
        <row r="9009">
          <cell r="H9009" t="str">
            <v>Self</v>
          </cell>
        </row>
        <row r="9010">
          <cell r="H9010" t="str">
            <v>Self</v>
          </cell>
        </row>
        <row r="9011">
          <cell r="H9011" t="str">
            <v>Self</v>
          </cell>
        </row>
        <row r="9012">
          <cell r="H9012" t="str">
            <v>Self</v>
          </cell>
        </row>
        <row r="9013">
          <cell r="H9013" t="str">
            <v>Self</v>
          </cell>
        </row>
        <row r="9014">
          <cell r="H9014" t="str">
            <v>Self</v>
          </cell>
        </row>
        <row r="9015">
          <cell r="H9015" t="str">
            <v>Self</v>
          </cell>
        </row>
        <row r="9016">
          <cell r="H9016" t="str">
            <v>Self</v>
          </cell>
        </row>
        <row r="9017">
          <cell r="H9017" t="str">
            <v>Self</v>
          </cell>
        </row>
        <row r="9018">
          <cell r="H9018" t="str">
            <v>Self</v>
          </cell>
        </row>
        <row r="9019">
          <cell r="H9019" t="str">
            <v>Self</v>
          </cell>
        </row>
        <row r="9020">
          <cell r="H9020" t="str">
            <v>Self</v>
          </cell>
        </row>
        <row r="9021">
          <cell r="H9021" t="str">
            <v>Self</v>
          </cell>
        </row>
        <row r="9022">
          <cell r="H9022" t="str">
            <v>Self</v>
          </cell>
        </row>
        <row r="9023">
          <cell r="H9023" t="str">
            <v>Self</v>
          </cell>
        </row>
        <row r="9024">
          <cell r="H9024" t="str">
            <v>Self</v>
          </cell>
        </row>
        <row r="9025">
          <cell r="H9025" t="str">
            <v>Self</v>
          </cell>
        </row>
        <row r="9026">
          <cell r="H9026" t="str">
            <v>Self</v>
          </cell>
        </row>
        <row r="9027">
          <cell r="H9027" t="str">
            <v>Self</v>
          </cell>
        </row>
        <row r="9028">
          <cell r="H9028" t="str">
            <v>Self</v>
          </cell>
        </row>
        <row r="9029">
          <cell r="H9029" t="str">
            <v>Self</v>
          </cell>
        </row>
        <row r="9030">
          <cell r="H9030" t="str">
            <v>Self</v>
          </cell>
        </row>
        <row r="9031">
          <cell r="H9031" t="str">
            <v>Self</v>
          </cell>
        </row>
        <row r="9032">
          <cell r="H9032" t="str">
            <v>Self</v>
          </cell>
        </row>
        <row r="9033">
          <cell r="H9033" t="str">
            <v>Self</v>
          </cell>
        </row>
        <row r="9034">
          <cell r="H9034" t="str">
            <v>Self</v>
          </cell>
        </row>
        <row r="9035">
          <cell r="H9035" t="str">
            <v>Self</v>
          </cell>
        </row>
        <row r="9036">
          <cell r="H9036" t="str">
            <v>Self</v>
          </cell>
        </row>
        <row r="9037">
          <cell r="H9037" t="str">
            <v>Self</v>
          </cell>
        </row>
        <row r="9038">
          <cell r="H9038" t="str">
            <v>Self</v>
          </cell>
        </row>
        <row r="9039">
          <cell r="H9039" t="str">
            <v>NotSelf</v>
          </cell>
        </row>
        <row r="9040">
          <cell r="H9040" t="str">
            <v>NotSelf</v>
          </cell>
        </row>
        <row r="9041">
          <cell r="H9041" t="str">
            <v>NotSelf</v>
          </cell>
        </row>
        <row r="9042">
          <cell r="H9042" t="str">
            <v>NotSelf</v>
          </cell>
        </row>
        <row r="9043">
          <cell r="H9043" t="str">
            <v>NotSelf</v>
          </cell>
        </row>
        <row r="9044">
          <cell r="H9044" t="str">
            <v>NotSelf</v>
          </cell>
        </row>
        <row r="9045">
          <cell r="H9045" t="str">
            <v>NotSelf</v>
          </cell>
        </row>
        <row r="9046">
          <cell r="H9046" t="str">
            <v>NotSelf</v>
          </cell>
        </row>
        <row r="9047">
          <cell r="H9047" t="str">
            <v>NotSelf</v>
          </cell>
        </row>
        <row r="9048">
          <cell r="H9048" t="str">
            <v>NotSelf</v>
          </cell>
        </row>
        <row r="9049">
          <cell r="H9049" t="str">
            <v>NotSelf</v>
          </cell>
        </row>
        <row r="9050">
          <cell r="H9050" t="str">
            <v>NotSelf</v>
          </cell>
        </row>
        <row r="9051">
          <cell r="H9051" t="str">
            <v>NotSelf</v>
          </cell>
        </row>
        <row r="9052">
          <cell r="H9052" t="str">
            <v>NotSelf</v>
          </cell>
        </row>
        <row r="9053">
          <cell r="H9053" t="str">
            <v>NotSelf</v>
          </cell>
        </row>
        <row r="9054">
          <cell r="H9054" t="str">
            <v>NotSelf</v>
          </cell>
        </row>
        <row r="9055">
          <cell r="H9055" t="str">
            <v>NotSelf</v>
          </cell>
        </row>
        <row r="9056">
          <cell r="H9056" t="str">
            <v>NotSelf</v>
          </cell>
        </row>
        <row r="9057">
          <cell r="H9057" t="str">
            <v>NotSelf</v>
          </cell>
        </row>
        <row r="9058">
          <cell r="H9058" t="str">
            <v>NotSelf</v>
          </cell>
        </row>
        <row r="9059">
          <cell r="H9059" t="str">
            <v>NotSelf</v>
          </cell>
        </row>
        <row r="9060">
          <cell r="H9060" t="str">
            <v>NotSelf</v>
          </cell>
        </row>
        <row r="9061">
          <cell r="H9061" t="str">
            <v>NotSelf</v>
          </cell>
        </row>
        <row r="9062">
          <cell r="H9062" t="str">
            <v>NotSelf</v>
          </cell>
        </row>
        <row r="9063">
          <cell r="H9063" t="str">
            <v>NotSelf</v>
          </cell>
        </row>
        <row r="9064">
          <cell r="H9064" t="str">
            <v>NotSelf</v>
          </cell>
        </row>
        <row r="9065">
          <cell r="H9065" t="str">
            <v>NotSelf</v>
          </cell>
        </row>
        <row r="9066">
          <cell r="H9066" t="str">
            <v>NotSelf</v>
          </cell>
        </row>
        <row r="9067">
          <cell r="H9067" t="str">
            <v>NotSelf</v>
          </cell>
        </row>
        <row r="9068">
          <cell r="H9068" t="str">
            <v>NotSelf</v>
          </cell>
        </row>
        <row r="9069">
          <cell r="H9069" t="str">
            <v>NotSelf</v>
          </cell>
        </row>
        <row r="9070">
          <cell r="H9070" t="str">
            <v>NotSelf</v>
          </cell>
        </row>
        <row r="9071">
          <cell r="H9071" t="str">
            <v>NotSelf</v>
          </cell>
        </row>
        <row r="9072">
          <cell r="H9072" t="str">
            <v>NotSelf</v>
          </cell>
        </row>
        <row r="9073">
          <cell r="H9073" t="str">
            <v>NotSelf</v>
          </cell>
        </row>
        <row r="9074">
          <cell r="H9074" t="str">
            <v>NotSelf</v>
          </cell>
        </row>
        <row r="9075">
          <cell r="H9075" t="str">
            <v>NotSelf</v>
          </cell>
        </row>
        <row r="9076">
          <cell r="H9076" t="str">
            <v>NotSelf</v>
          </cell>
        </row>
        <row r="9077">
          <cell r="H9077" t="str">
            <v>NotSelf</v>
          </cell>
        </row>
        <row r="9078">
          <cell r="H9078" t="str">
            <v>NotSelf</v>
          </cell>
        </row>
        <row r="9079">
          <cell r="H9079" t="str">
            <v>NotSelf</v>
          </cell>
        </row>
        <row r="9080">
          <cell r="H9080" t="str">
            <v>NotSelf</v>
          </cell>
        </row>
        <row r="9081">
          <cell r="H9081" t="str">
            <v>NotSelf</v>
          </cell>
        </row>
        <row r="9082">
          <cell r="H9082" t="str">
            <v>NotSelf</v>
          </cell>
        </row>
        <row r="9083">
          <cell r="H9083" t="str">
            <v>NotSelf</v>
          </cell>
        </row>
        <row r="9084">
          <cell r="H9084" t="str">
            <v>NotSelf</v>
          </cell>
        </row>
        <row r="9085">
          <cell r="H9085" t="str">
            <v>NotSelf</v>
          </cell>
        </row>
        <row r="9086">
          <cell r="H9086" t="str">
            <v>NotSelf</v>
          </cell>
        </row>
        <row r="9087">
          <cell r="H9087" t="str">
            <v>NotSelf</v>
          </cell>
        </row>
        <row r="9088">
          <cell r="H9088" t="str">
            <v>NotSelf</v>
          </cell>
        </row>
        <row r="9089">
          <cell r="H9089" t="str">
            <v>NotSelf</v>
          </cell>
        </row>
        <row r="9090">
          <cell r="H9090" t="str">
            <v>NotSelf</v>
          </cell>
        </row>
        <row r="9091">
          <cell r="H9091" t="str">
            <v>NotSelf</v>
          </cell>
        </row>
        <row r="9092">
          <cell r="H9092" t="str">
            <v>NotSelf</v>
          </cell>
        </row>
        <row r="9093">
          <cell r="H9093" t="str">
            <v>NotSelf</v>
          </cell>
        </row>
        <row r="9094">
          <cell r="H9094" t="str">
            <v>NotSelf</v>
          </cell>
        </row>
        <row r="9095">
          <cell r="H9095" t="str">
            <v>NotSelf</v>
          </cell>
        </row>
        <row r="9096">
          <cell r="H9096" t="str">
            <v>NotSelf</v>
          </cell>
        </row>
        <row r="9097">
          <cell r="H9097" t="str">
            <v>NotSelf</v>
          </cell>
        </row>
        <row r="9098">
          <cell r="H9098" t="str">
            <v>NotSelf</v>
          </cell>
        </row>
        <row r="9099">
          <cell r="H9099" t="str">
            <v>NotSelf</v>
          </cell>
        </row>
        <row r="9100">
          <cell r="H9100" t="str">
            <v>NotSelf</v>
          </cell>
        </row>
        <row r="9101">
          <cell r="H9101" t="str">
            <v>NotSelf</v>
          </cell>
        </row>
        <row r="9102">
          <cell r="H9102" t="str">
            <v>NotSelf</v>
          </cell>
        </row>
        <row r="9103">
          <cell r="H9103" t="str">
            <v>NotSelf</v>
          </cell>
        </row>
        <row r="9104">
          <cell r="H9104" t="str">
            <v>NotSelf</v>
          </cell>
        </row>
        <row r="9105">
          <cell r="H9105" t="str">
            <v>NotSelf</v>
          </cell>
        </row>
        <row r="9106">
          <cell r="H9106" t="str">
            <v>NotSelf</v>
          </cell>
        </row>
        <row r="9107">
          <cell r="H9107" t="str">
            <v>NotSelf</v>
          </cell>
        </row>
        <row r="9108">
          <cell r="H9108" t="str">
            <v>NotSelf</v>
          </cell>
        </row>
        <row r="9109">
          <cell r="H9109" t="str">
            <v>NotSelf</v>
          </cell>
        </row>
        <row r="9110">
          <cell r="H9110" t="str">
            <v>NotSelf</v>
          </cell>
        </row>
        <row r="9111">
          <cell r="H9111" t="str">
            <v>NotSelf</v>
          </cell>
        </row>
        <row r="9112">
          <cell r="H9112" t="str">
            <v>NotSelf</v>
          </cell>
        </row>
        <row r="9113">
          <cell r="H9113" t="str">
            <v>NotSelf</v>
          </cell>
        </row>
        <row r="9114">
          <cell r="H9114" t="str">
            <v>NotSelf</v>
          </cell>
        </row>
        <row r="9115">
          <cell r="H9115" t="str">
            <v>NotSelf</v>
          </cell>
        </row>
        <row r="9116">
          <cell r="H9116" t="str">
            <v>NotSelf</v>
          </cell>
        </row>
        <row r="9117">
          <cell r="H9117" t="str">
            <v>NotSelf</v>
          </cell>
        </row>
        <row r="9118">
          <cell r="H9118" t="str">
            <v>NotSelf</v>
          </cell>
        </row>
        <row r="9119">
          <cell r="H9119" t="str">
            <v>NotSelf</v>
          </cell>
        </row>
        <row r="9120">
          <cell r="H9120" t="str">
            <v>NotSelf</v>
          </cell>
        </row>
        <row r="9121">
          <cell r="H9121" t="str">
            <v>NotSelf</v>
          </cell>
        </row>
        <row r="9122">
          <cell r="H9122" t="str">
            <v>NotSelf</v>
          </cell>
        </row>
        <row r="9123">
          <cell r="H9123" t="str">
            <v>NotSelf</v>
          </cell>
        </row>
        <row r="9124">
          <cell r="H9124" t="str">
            <v>NotSelf</v>
          </cell>
        </row>
        <row r="9125">
          <cell r="H9125" t="str">
            <v>NotSelf</v>
          </cell>
        </row>
        <row r="9126">
          <cell r="H9126" t="str">
            <v>NotSelf</v>
          </cell>
        </row>
        <row r="9127">
          <cell r="H9127" t="str">
            <v>NotSelf</v>
          </cell>
        </row>
        <row r="9128">
          <cell r="H9128" t="str">
            <v>NotSelf</v>
          </cell>
        </row>
        <row r="9129">
          <cell r="H9129" t="str">
            <v>NotSelf</v>
          </cell>
        </row>
        <row r="9130">
          <cell r="H9130" t="str">
            <v>NotSelf</v>
          </cell>
        </row>
        <row r="9131">
          <cell r="H9131" t="str">
            <v>NotSelf</v>
          </cell>
        </row>
        <row r="9132">
          <cell r="H9132" t="str">
            <v>NotSelf</v>
          </cell>
        </row>
        <row r="9133">
          <cell r="H9133" t="str">
            <v>NotSelf</v>
          </cell>
        </row>
        <row r="9134">
          <cell r="H9134" t="str">
            <v>NotSelf</v>
          </cell>
        </row>
        <row r="9135">
          <cell r="H9135" t="str">
            <v>NotSelf</v>
          </cell>
        </row>
        <row r="9136">
          <cell r="H9136" t="str">
            <v>NotSelf</v>
          </cell>
        </row>
        <row r="9137">
          <cell r="H9137" t="str">
            <v>NotSelf</v>
          </cell>
        </row>
        <row r="9138">
          <cell r="H9138" t="str">
            <v>NotSelf</v>
          </cell>
        </row>
        <row r="9139">
          <cell r="H9139" t="str">
            <v>NotSelf</v>
          </cell>
        </row>
        <row r="9140">
          <cell r="H9140" t="str">
            <v>NotSelf</v>
          </cell>
        </row>
        <row r="9141">
          <cell r="H9141" t="str">
            <v>NotSelf</v>
          </cell>
        </row>
        <row r="9142">
          <cell r="H9142" t="str">
            <v>NotSelf</v>
          </cell>
        </row>
        <row r="9143">
          <cell r="H9143" t="str">
            <v>NotSelf</v>
          </cell>
        </row>
        <row r="9144">
          <cell r="H9144" t="str">
            <v>NotSelf</v>
          </cell>
        </row>
        <row r="9145">
          <cell r="H9145" t="str">
            <v>NotSelf</v>
          </cell>
        </row>
        <row r="9146">
          <cell r="H9146" t="str">
            <v>NotSelf</v>
          </cell>
        </row>
        <row r="9147">
          <cell r="H9147" t="str">
            <v>NotSelf</v>
          </cell>
        </row>
        <row r="9148">
          <cell r="H9148" t="str">
            <v>NotSelf</v>
          </cell>
        </row>
        <row r="9149">
          <cell r="H9149" t="str">
            <v>NotSelf</v>
          </cell>
        </row>
        <row r="9150">
          <cell r="H9150" t="str">
            <v>NotSelf</v>
          </cell>
        </row>
        <row r="9151">
          <cell r="H9151" t="str">
            <v>NotSelf</v>
          </cell>
        </row>
        <row r="9152">
          <cell r="H9152" t="str">
            <v>NotSelf</v>
          </cell>
        </row>
        <row r="9153">
          <cell r="H9153" t="str">
            <v>NotSelf</v>
          </cell>
        </row>
        <row r="9154">
          <cell r="H9154" t="str">
            <v>NotSelf</v>
          </cell>
        </row>
        <row r="9155">
          <cell r="H9155" t="str">
            <v>NotSelf</v>
          </cell>
        </row>
        <row r="9156">
          <cell r="H9156" t="str">
            <v>NotSelf</v>
          </cell>
        </row>
        <row r="9157">
          <cell r="H9157" t="str">
            <v>NotSelf</v>
          </cell>
        </row>
        <row r="9158">
          <cell r="H9158" t="str">
            <v>NotSelf</v>
          </cell>
        </row>
        <row r="9159">
          <cell r="H9159" t="str">
            <v>NotSelf</v>
          </cell>
        </row>
        <row r="9160">
          <cell r="H9160" t="str">
            <v>NotSelf</v>
          </cell>
        </row>
        <row r="9161">
          <cell r="H9161" t="str">
            <v>NotSelf</v>
          </cell>
        </row>
        <row r="9162">
          <cell r="H9162" t="str">
            <v>NotSelf</v>
          </cell>
        </row>
        <row r="9163">
          <cell r="H9163" t="str">
            <v>NotSelf</v>
          </cell>
        </row>
        <row r="9164">
          <cell r="H9164" t="str">
            <v>NotSelf</v>
          </cell>
        </row>
        <row r="9165">
          <cell r="H9165" t="str">
            <v>NotSelf</v>
          </cell>
        </row>
        <row r="9166">
          <cell r="H9166" t="str">
            <v>Self</v>
          </cell>
        </row>
        <row r="9167">
          <cell r="H9167" t="str">
            <v>Self</v>
          </cell>
        </row>
        <row r="9168">
          <cell r="H9168" t="str">
            <v>Self</v>
          </cell>
        </row>
        <row r="9169">
          <cell r="H9169" t="str">
            <v>Self</v>
          </cell>
        </row>
        <row r="9170">
          <cell r="H9170" t="str">
            <v>Self</v>
          </cell>
        </row>
        <row r="9171">
          <cell r="H9171" t="str">
            <v>Self</v>
          </cell>
        </row>
        <row r="9172">
          <cell r="H9172" t="str">
            <v>Self</v>
          </cell>
        </row>
        <row r="9173">
          <cell r="H9173" t="str">
            <v>Self</v>
          </cell>
        </row>
        <row r="9174">
          <cell r="H9174" t="str">
            <v>Self</v>
          </cell>
        </row>
        <row r="9175">
          <cell r="H9175" t="str">
            <v>Self</v>
          </cell>
        </row>
        <row r="9176">
          <cell r="H9176" t="str">
            <v>Self</v>
          </cell>
        </row>
        <row r="9177">
          <cell r="H9177" t="str">
            <v>Self</v>
          </cell>
        </row>
        <row r="9178">
          <cell r="H9178" t="str">
            <v>Self</v>
          </cell>
        </row>
        <row r="9179">
          <cell r="H9179" t="str">
            <v>Self</v>
          </cell>
        </row>
        <row r="9180">
          <cell r="H9180" t="str">
            <v>Self</v>
          </cell>
        </row>
        <row r="9181">
          <cell r="H9181" t="str">
            <v>Self</v>
          </cell>
        </row>
        <row r="9182">
          <cell r="H9182" t="str">
            <v>Self</v>
          </cell>
        </row>
        <row r="9183">
          <cell r="H9183" t="str">
            <v>Self</v>
          </cell>
        </row>
        <row r="9184">
          <cell r="H9184" t="str">
            <v>Self</v>
          </cell>
        </row>
        <row r="9185">
          <cell r="H9185" t="str">
            <v>Self</v>
          </cell>
        </row>
        <row r="9186">
          <cell r="H9186" t="str">
            <v>Self</v>
          </cell>
        </row>
        <row r="9187">
          <cell r="H9187" t="str">
            <v>Self</v>
          </cell>
        </row>
        <row r="9188">
          <cell r="H9188" t="str">
            <v>Self</v>
          </cell>
        </row>
        <row r="9189">
          <cell r="H9189" t="str">
            <v>Self</v>
          </cell>
        </row>
        <row r="9190">
          <cell r="H9190" t="str">
            <v>Self</v>
          </cell>
        </row>
        <row r="9191">
          <cell r="H9191" t="str">
            <v>Self</v>
          </cell>
        </row>
        <row r="9192">
          <cell r="H9192" t="str">
            <v>Self</v>
          </cell>
        </row>
        <row r="9193">
          <cell r="H9193" t="str">
            <v>Self</v>
          </cell>
        </row>
        <row r="9194">
          <cell r="H9194" t="str">
            <v>Self</v>
          </cell>
        </row>
        <row r="9195">
          <cell r="H9195" t="str">
            <v>Self</v>
          </cell>
        </row>
        <row r="9196">
          <cell r="H9196" t="str">
            <v>Self</v>
          </cell>
        </row>
        <row r="9197">
          <cell r="H9197" t="str">
            <v>Self</v>
          </cell>
        </row>
        <row r="9198">
          <cell r="H9198" t="str">
            <v>Self</v>
          </cell>
        </row>
        <row r="9199">
          <cell r="H9199" t="str">
            <v>Self</v>
          </cell>
        </row>
        <row r="9200">
          <cell r="H9200" t="str">
            <v>Self</v>
          </cell>
        </row>
        <row r="9201">
          <cell r="H9201" t="str">
            <v>Self</v>
          </cell>
        </row>
        <row r="9202">
          <cell r="H9202" t="str">
            <v>Self</v>
          </cell>
        </row>
        <row r="9203">
          <cell r="H9203" t="str">
            <v>Self</v>
          </cell>
        </row>
        <row r="9204">
          <cell r="H9204" t="str">
            <v>Self</v>
          </cell>
        </row>
        <row r="9205">
          <cell r="H9205" t="str">
            <v>Self</v>
          </cell>
        </row>
        <row r="9206">
          <cell r="H9206" t="str">
            <v>Self</v>
          </cell>
        </row>
        <row r="9207">
          <cell r="H9207" t="str">
            <v>Self</v>
          </cell>
        </row>
        <row r="9208">
          <cell r="H9208" t="str">
            <v>Self</v>
          </cell>
        </row>
        <row r="9209">
          <cell r="H9209" t="str">
            <v>Self</v>
          </cell>
        </row>
        <row r="9210">
          <cell r="H9210" t="str">
            <v>Self</v>
          </cell>
        </row>
        <row r="9211">
          <cell r="H9211" t="str">
            <v>Self</v>
          </cell>
        </row>
        <row r="9212">
          <cell r="H9212" t="str">
            <v>Self</v>
          </cell>
        </row>
        <row r="9213">
          <cell r="H9213" t="str">
            <v>Self</v>
          </cell>
        </row>
        <row r="9214">
          <cell r="H9214" t="str">
            <v>Self</v>
          </cell>
        </row>
        <row r="9215">
          <cell r="H9215" t="str">
            <v>Self</v>
          </cell>
        </row>
        <row r="9216">
          <cell r="H9216" t="str">
            <v>Self</v>
          </cell>
        </row>
        <row r="9217">
          <cell r="H9217" t="str">
            <v>Self</v>
          </cell>
        </row>
        <row r="9218">
          <cell r="H9218" t="str">
            <v>Self</v>
          </cell>
        </row>
        <row r="9219">
          <cell r="H9219" t="str">
            <v>Self</v>
          </cell>
        </row>
        <row r="9220">
          <cell r="H9220" t="str">
            <v>Self</v>
          </cell>
        </row>
        <row r="9221">
          <cell r="H9221" t="str">
            <v>Self</v>
          </cell>
        </row>
        <row r="9222">
          <cell r="H9222" t="str">
            <v>Self</v>
          </cell>
        </row>
        <row r="9223">
          <cell r="H9223" t="str">
            <v>Self</v>
          </cell>
        </row>
        <row r="9224">
          <cell r="H9224" t="str">
            <v>Self</v>
          </cell>
        </row>
        <row r="9225">
          <cell r="H9225" t="str">
            <v>Self</v>
          </cell>
        </row>
        <row r="9226">
          <cell r="H9226" t="str">
            <v>Self</v>
          </cell>
        </row>
        <row r="9227">
          <cell r="H9227" t="str">
            <v>Self</v>
          </cell>
        </row>
        <row r="9228">
          <cell r="H9228" t="str">
            <v>Self</v>
          </cell>
        </row>
        <row r="9229">
          <cell r="H9229" t="str">
            <v>Self</v>
          </cell>
        </row>
        <row r="9230">
          <cell r="H9230" t="str">
            <v>Self</v>
          </cell>
        </row>
        <row r="9231">
          <cell r="H9231" t="str">
            <v>Self</v>
          </cell>
        </row>
        <row r="9232">
          <cell r="H9232" t="str">
            <v>Self</v>
          </cell>
        </row>
        <row r="9233">
          <cell r="H9233" t="str">
            <v>Self</v>
          </cell>
        </row>
        <row r="9234">
          <cell r="H9234" t="str">
            <v>Self</v>
          </cell>
        </row>
        <row r="9235">
          <cell r="H9235" t="str">
            <v>Self</v>
          </cell>
        </row>
        <row r="9236">
          <cell r="H9236" t="str">
            <v>Self</v>
          </cell>
        </row>
        <row r="9237">
          <cell r="H9237" t="str">
            <v>Self</v>
          </cell>
        </row>
        <row r="9238">
          <cell r="H9238" t="str">
            <v>Self</v>
          </cell>
        </row>
        <row r="9239">
          <cell r="H9239" t="str">
            <v>Self</v>
          </cell>
        </row>
        <row r="9240">
          <cell r="H9240" t="str">
            <v>Self</v>
          </cell>
        </row>
        <row r="9241">
          <cell r="H9241" t="str">
            <v>Self</v>
          </cell>
        </row>
        <row r="9242">
          <cell r="H9242" t="str">
            <v>Self</v>
          </cell>
        </row>
        <row r="9243">
          <cell r="H9243" t="str">
            <v>Self</v>
          </cell>
        </row>
        <row r="9244">
          <cell r="H9244" t="str">
            <v>Self</v>
          </cell>
        </row>
        <row r="9245">
          <cell r="H9245" t="str">
            <v>Self</v>
          </cell>
        </row>
        <row r="9246">
          <cell r="H9246" t="str">
            <v>Self</v>
          </cell>
        </row>
        <row r="9247">
          <cell r="H9247" t="str">
            <v>Self</v>
          </cell>
        </row>
        <row r="9248">
          <cell r="H9248" t="str">
            <v>Self</v>
          </cell>
        </row>
        <row r="9249">
          <cell r="H9249" t="str">
            <v>Self</v>
          </cell>
        </row>
        <row r="9250">
          <cell r="H9250" t="str">
            <v>Self</v>
          </cell>
        </row>
        <row r="9251">
          <cell r="H9251" t="str">
            <v>Self</v>
          </cell>
        </row>
        <row r="9252">
          <cell r="H9252" t="str">
            <v>Self</v>
          </cell>
        </row>
        <row r="9253">
          <cell r="H9253" t="str">
            <v>Self</v>
          </cell>
        </row>
        <row r="9254">
          <cell r="H9254" t="str">
            <v>Self</v>
          </cell>
        </row>
        <row r="9255">
          <cell r="H9255" t="str">
            <v>Self</v>
          </cell>
        </row>
        <row r="9256">
          <cell r="H9256" t="str">
            <v>Self</v>
          </cell>
        </row>
        <row r="9257">
          <cell r="H9257" t="str">
            <v>Self</v>
          </cell>
        </row>
        <row r="9258">
          <cell r="H9258" t="str">
            <v>Self</v>
          </cell>
        </row>
        <row r="9259">
          <cell r="H9259" t="str">
            <v>Self</v>
          </cell>
        </row>
        <row r="9260">
          <cell r="H9260" t="str">
            <v>Self</v>
          </cell>
        </row>
        <row r="9261">
          <cell r="H9261" t="str">
            <v>Self</v>
          </cell>
        </row>
        <row r="9262">
          <cell r="H9262" t="str">
            <v>Self</v>
          </cell>
        </row>
        <row r="9263">
          <cell r="H9263" t="str">
            <v>Self</v>
          </cell>
        </row>
        <row r="9264">
          <cell r="H9264" t="str">
            <v>Self</v>
          </cell>
        </row>
        <row r="9265">
          <cell r="H9265" t="str">
            <v>Self</v>
          </cell>
        </row>
        <row r="9266">
          <cell r="H9266" t="str">
            <v>Self</v>
          </cell>
        </row>
        <row r="9267">
          <cell r="H9267" t="str">
            <v>Self</v>
          </cell>
        </row>
        <row r="9268">
          <cell r="H9268" t="str">
            <v>Self</v>
          </cell>
        </row>
        <row r="9269">
          <cell r="H9269" t="str">
            <v>Self</v>
          </cell>
        </row>
        <row r="9270">
          <cell r="H9270" t="str">
            <v>Self</v>
          </cell>
        </row>
        <row r="9271">
          <cell r="H9271" t="str">
            <v>Self</v>
          </cell>
        </row>
        <row r="9272">
          <cell r="H9272" t="str">
            <v>Self</v>
          </cell>
        </row>
        <row r="9273">
          <cell r="H9273" t="str">
            <v>Self</v>
          </cell>
        </row>
        <row r="9274">
          <cell r="H9274" t="str">
            <v>Self</v>
          </cell>
        </row>
        <row r="9275">
          <cell r="H9275" t="str">
            <v>Self</v>
          </cell>
        </row>
        <row r="9276">
          <cell r="H9276" t="str">
            <v>Self</v>
          </cell>
        </row>
        <row r="9277">
          <cell r="H9277" t="str">
            <v>Self</v>
          </cell>
        </row>
        <row r="9278">
          <cell r="H9278" t="str">
            <v>Self</v>
          </cell>
        </row>
        <row r="9279">
          <cell r="H9279" t="str">
            <v>Self</v>
          </cell>
        </row>
        <row r="9280">
          <cell r="H9280" t="str">
            <v>Self</v>
          </cell>
        </row>
        <row r="9281">
          <cell r="H9281" t="str">
            <v>Self</v>
          </cell>
        </row>
        <row r="9282">
          <cell r="H9282" t="str">
            <v>Self</v>
          </cell>
        </row>
        <row r="9283">
          <cell r="H9283" t="str">
            <v>Self</v>
          </cell>
        </row>
        <row r="9284">
          <cell r="H9284" t="str">
            <v>Self</v>
          </cell>
        </row>
        <row r="9285">
          <cell r="H9285" t="str">
            <v>Self</v>
          </cell>
        </row>
        <row r="9286">
          <cell r="H9286" t="str">
            <v>Self</v>
          </cell>
        </row>
        <row r="9287">
          <cell r="H9287" t="str">
            <v>Self</v>
          </cell>
        </row>
        <row r="9288">
          <cell r="H9288" t="str">
            <v>Self</v>
          </cell>
        </row>
        <row r="9289">
          <cell r="H9289" t="str">
            <v>Self</v>
          </cell>
        </row>
        <row r="9290">
          <cell r="H9290" t="str">
            <v>Self</v>
          </cell>
        </row>
        <row r="9291">
          <cell r="H9291" t="str">
            <v>Self</v>
          </cell>
        </row>
        <row r="9292">
          <cell r="H9292" t="str">
            <v>Self</v>
          </cell>
        </row>
        <row r="9293">
          <cell r="H9293" t="str">
            <v>Self</v>
          </cell>
        </row>
        <row r="9294">
          <cell r="H9294" t="str">
            <v>Self</v>
          </cell>
        </row>
        <row r="9295">
          <cell r="H9295" t="str">
            <v>Self</v>
          </cell>
        </row>
        <row r="9296">
          <cell r="H9296" t="str">
            <v>Self</v>
          </cell>
        </row>
        <row r="9297">
          <cell r="H9297" t="str">
            <v>Self</v>
          </cell>
        </row>
        <row r="9298">
          <cell r="H9298" t="str">
            <v>Self</v>
          </cell>
        </row>
        <row r="9299">
          <cell r="H9299" t="str">
            <v>Self</v>
          </cell>
        </row>
        <row r="9300">
          <cell r="H9300" t="str">
            <v>Self</v>
          </cell>
        </row>
        <row r="9301">
          <cell r="H9301" t="str">
            <v>Self</v>
          </cell>
        </row>
        <row r="9302">
          <cell r="H9302" t="str">
            <v>Self</v>
          </cell>
        </row>
        <row r="9303">
          <cell r="H9303" t="str">
            <v>Self</v>
          </cell>
        </row>
        <row r="9304">
          <cell r="H9304" t="str">
            <v>Self</v>
          </cell>
        </row>
        <row r="9305">
          <cell r="H9305" t="str">
            <v>Self</v>
          </cell>
        </row>
        <row r="9306">
          <cell r="H9306" t="str">
            <v>Self</v>
          </cell>
        </row>
        <row r="9307">
          <cell r="H9307" t="str">
            <v>Self</v>
          </cell>
        </row>
        <row r="9308">
          <cell r="H9308" t="str">
            <v>Self</v>
          </cell>
        </row>
        <row r="9309">
          <cell r="H9309" t="str">
            <v>Self</v>
          </cell>
        </row>
        <row r="9310">
          <cell r="H9310" t="str">
            <v>Self</v>
          </cell>
        </row>
        <row r="9311">
          <cell r="H9311" t="str">
            <v>Self</v>
          </cell>
        </row>
        <row r="9312">
          <cell r="H9312" t="str">
            <v>Self</v>
          </cell>
        </row>
        <row r="9313">
          <cell r="H9313" t="str">
            <v>Self</v>
          </cell>
        </row>
        <row r="9314">
          <cell r="H9314" t="str">
            <v>Self</v>
          </cell>
        </row>
        <row r="9315">
          <cell r="H9315" t="str">
            <v>Self</v>
          </cell>
        </row>
        <row r="9316">
          <cell r="H9316" t="str">
            <v>Self</v>
          </cell>
        </row>
        <row r="9317">
          <cell r="H9317" t="str">
            <v>Self</v>
          </cell>
        </row>
        <row r="9318">
          <cell r="H9318" t="str">
            <v>Self</v>
          </cell>
        </row>
        <row r="9319">
          <cell r="H9319" t="str">
            <v>Self</v>
          </cell>
        </row>
        <row r="9320">
          <cell r="H9320" t="str">
            <v>Self</v>
          </cell>
        </row>
        <row r="9321">
          <cell r="H9321" t="str">
            <v>Self</v>
          </cell>
        </row>
        <row r="9322">
          <cell r="H9322" t="str">
            <v>Self</v>
          </cell>
        </row>
        <row r="9323">
          <cell r="H9323" t="str">
            <v>Self</v>
          </cell>
        </row>
        <row r="9324">
          <cell r="H9324" t="str">
            <v>Self</v>
          </cell>
        </row>
        <row r="9325">
          <cell r="H9325" t="str">
            <v>Self</v>
          </cell>
        </row>
        <row r="9326">
          <cell r="H9326" t="str">
            <v>Self</v>
          </cell>
        </row>
        <row r="9327">
          <cell r="H9327" t="str">
            <v>Self</v>
          </cell>
        </row>
        <row r="9328">
          <cell r="H9328" t="str">
            <v>Self</v>
          </cell>
        </row>
        <row r="9329">
          <cell r="H9329" t="str">
            <v>Self</v>
          </cell>
        </row>
        <row r="9330">
          <cell r="H9330" t="str">
            <v>Self</v>
          </cell>
        </row>
        <row r="9331">
          <cell r="H9331" t="str">
            <v>Self</v>
          </cell>
        </row>
        <row r="9332">
          <cell r="H9332" t="str">
            <v>Self</v>
          </cell>
        </row>
        <row r="9333">
          <cell r="H9333" t="str">
            <v>Self</v>
          </cell>
        </row>
        <row r="9334">
          <cell r="H9334" t="str">
            <v>Self</v>
          </cell>
        </row>
        <row r="9335">
          <cell r="H9335" t="str">
            <v>Self</v>
          </cell>
        </row>
        <row r="9336">
          <cell r="H9336" t="str">
            <v>Self</v>
          </cell>
        </row>
        <row r="9337">
          <cell r="H9337" t="str">
            <v>Self</v>
          </cell>
        </row>
        <row r="9338">
          <cell r="H9338" t="str">
            <v>Self</v>
          </cell>
        </row>
        <row r="9339">
          <cell r="H9339" t="str">
            <v>Self</v>
          </cell>
        </row>
        <row r="9340">
          <cell r="H9340" t="str">
            <v>Self</v>
          </cell>
        </row>
        <row r="9341">
          <cell r="H9341" t="str">
            <v>Self</v>
          </cell>
        </row>
        <row r="9342">
          <cell r="H9342" t="str">
            <v>Self</v>
          </cell>
        </row>
        <row r="9343">
          <cell r="H9343" t="str">
            <v>Self</v>
          </cell>
        </row>
        <row r="9344">
          <cell r="H9344" t="str">
            <v>Self</v>
          </cell>
        </row>
        <row r="9345">
          <cell r="H9345" t="str">
            <v>Self</v>
          </cell>
        </row>
        <row r="9346">
          <cell r="H9346" t="str">
            <v>Self</v>
          </cell>
        </row>
        <row r="9347">
          <cell r="H9347" t="str">
            <v>Self</v>
          </cell>
        </row>
        <row r="9348">
          <cell r="H9348" t="str">
            <v>Self</v>
          </cell>
        </row>
        <row r="9349">
          <cell r="H9349" t="str">
            <v>Self</v>
          </cell>
        </row>
        <row r="9350">
          <cell r="H9350" t="str">
            <v>Self</v>
          </cell>
        </row>
        <row r="9351">
          <cell r="H9351" t="str">
            <v>Self</v>
          </cell>
        </row>
        <row r="9352">
          <cell r="H9352" t="str">
            <v>Self</v>
          </cell>
        </row>
        <row r="9353">
          <cell r="H9353" t="str">
            <v>Self</v>
          </cell>
        </row>
        <row r="9354">
          <cell r="H9354" t="str">
            <v>Self</v>
          </cell>
        </row>
        <row r="9355">
          <cell r="H9355" t="str">
            <v>Self</v>
          </cell>
        </row>
        <row r="9356">
          <cell r="H9356" t="str">
            <v>Self</v>
          </cell>
        </row>
        <row r="9357">
          <cell r="H9357" t="str">
            <v>Self</v>
          </cell>
        </row>
        <row r="9358">
          <cell r="H9358" t="str">
            <v>Self</v>
          </cell>
        </row>
        <row r="9359">
          <cell r="H9359" t="str">
            <v>Self</v>
          </cell>
        </row>
        <row r="9360">
          <cell r="H9360" t="str">
            <v>Self</v>
          </cell>
        </row>
        <row r="9361">
          <cell r="H9361" t="str">
            <v>Self</v>
          </cell>
        </row>
        <row r="9362">
          <cell r="H9362" t="str">
            <v>Self</v>
          </cell>
        </row>
        <row r="9363">
          <cell r="H9363" t="str">
            <v>Self</v>
          </cell>
        </row>
        <row r="9364">
          <cell r="H9364" t="str">
            <v>Self</v>
          </cell>
        </row>
        <row r="9365">
          <cell r="H9365" t="str">
            <v>Self</v>
          </cell>
        </row>
        <row r="9366">
          <cell r="H9366" t="str">
            <v>Self</v>
          </cell>
        </row>
        <row r="9367">
          <cell r="H9367" t="str">
            <v>Self</v>
          </cell>
        </row>
        <row r="9368">
          <cell r="H9368" t="str">
            <v>Self</v>
          </cell>
        </row>
        <row r="9369">
          <cell r="H9369" t="str">
            <v>Self</v>
          </cell>
        </row>
        <row r="9370">
          <cell r="H9370" t="str">
            <v>Self</v>
          </cell>
        </row>
        <row r="9371">
          <cell r="H9371" t="str">
            <v>Self</v>
          </cell>
        </row>
        <row r="9372">
          <cell r="H9372" t="str">
            <v>Self</v>
          </cell>
        </row>
        <row r="9373">
          <cell r="H9373" t="str">
            <v>Self</v>
          </cell>
        </row>
        <row r="9374">
          <cell r="H9374" t="str">
            <v>Self</v>
          </cell>
        </row>
        <row r="9375">
          <cell r="H9375" t="str">
            <v>Self</v>
          </cell>
        </row>
        <row r="9376">
          <cell r="H9376" t="str">
            <v>Self</v>
          </cell>
        </row>
        <row r="9377">
          <cell r="H9377" t="str">
            <v>Self</v>
          </cell>
        </row>
        <row r="9378">
          <cell r="H9378" t="str">
            <v>Self</v>
          </cell>
        </row>
        <row r="9379">
          <cell r="H9379" t="str">
            <v>Self</v>
          </cell>
        </row>
        <row r="9380">
          <cell r="H9380" t="str">
            <v>Self</v>
          </cell>
        </row>
        <row r="9381">
          <cell r="H9381" t="str">
            <v>Self</v>
          </cell>
        </row>
        <row r="9382">
          <cell r="H9382" t="str">
            <v>Self</v>
          </cell>
        </row>
        <row r="9383">
          <cell r="H9383" t="str">
            <v>Self</v>
          </cell>
        </row>
        <row r="9384">
          <cell r="H9384" t="str">
            <v>Self</v>
          </cell>
        </row>
        <row r="9385">
          <cell r="H9385" t="str">
            <v>Self</v>
          </cell>
        </row>
        <row r="9386">
          <cell r="H9386" t="str">
            <v>Self</v>
          </cell>
        </row>
        <row r="9387">
          <cell r="H9387" t="str">
            <v>Self</v>
          </cell>
        </row>
        <row r="9388">
          <cell r="H9388" t="str">
            <v>Self</v>
          </cell>
        </row>
        <row r="9389">
          <cell r="H9389" t="str">
            <v>Self</v>
          </cell>
        </row>
        <row r="9390">
          <cell r="H9390" t="str">
            <v>Self</v>
          </cell>
        </row>
        <row r="9391">
          <cell r="H9391" t="str">
            <v>Self</v>
          </cell>
        </row>
        <row r="9392">
          <cell r="H9392" t="str">
            <v>Self</v>
          </cell>
        </row>
        <row r="9393">
          <cell r="H9393" t="str">
            <v>Self</v>
          </cell>
        </row>
        <row r="9394">
          <cell r="H9394" t="str">
            <v>Self</v>
          </cell>
        </row>
        <row r="9395">
          <cell r="H9395" t="str">
            <v>Self</v>
          </cell>
        </row>
        <row r="9396">
          <cell r="H9396" t="str">
            <v>Self</v>
          </cell>
        </row>
        <row r="9397">
          <cell r="H9397" t="str">
            <v>Self</v>
          </cell>
        </row>
        <row r="9398">
          <cell r="H9398" t="str">
            <v>Self</v>
          </cell>
        </row>
        <row r="9399">
          <cell r="H9399" t="str">
            <v>Self</v>
          </cell>
        </row>
        <row r="9400">
          <cell r="H9400" t="str">
            <v>Self</v>
          </cell>
        </row>
        <row r="9401">
          <cell r="H9401" t="str">
            <v>Self</v>
          </cell>
        </row>
        <row r="9402">
          <cell r="H9402" t="str">
            <v>Self</v>
          </cell>
        </row>
        <row r="9403">
          <cell r="H9403" t="str">
            <v>Self</v>
          </cell>
        </row>
        <row r="9404">
          <cell r="H9404" t="str">
            <v>Self</v>
          </cell>
        </row>
        <row r="9405">
          <cell r="H9405" t="str">
            <v>Self</v>
          </cell>
        </row>
        <row r="9406">
          <cell r="H9406" t="str">
            <v>Self</v>
          </cell>
        </row>
        <row r="9407">
          <cell r="H9407" t="str">
            <v>Self</v>
          </cell>
        </row>
        <row r="9408">
          <cell r="H9408" t="str">
            <v>Self</v>
          </cell>
        </row>
        <row r="9409">
          <cell r="H9409" t="str">
            <v>Self</v>
          </cell>
        </row>
        <row r="9410">
          <cell r="H9410" t="str">
            <v>Self</v>
          </cell>
        </row>
        <row r="9411">
          <cell r="H9411" t="str">
            <v>Self</v>
          </cell>
        </row>
        <row r="9412">
          <cell r="H9412" t="str">
            <v>Self</v>
          </cell>
        </row>
        <row r="9413">
          <cell r="H9413" t="str">
            <v>Self</v>
          </cell>
        </row>
        <row r="9414">
          <cell r="H9414" t="str">
            <v>Self</v>
          </cell>
        </row>
        <row r="9415">
          <cell r="H9415" t="str">
            <v>Self</v>
          </cell>
        </row>
        <row r="9416">
          <cell r="H9416" t="str">
            <v>Self</v>
          </cell>
        </row>
        <row r="9417">
          <cell r="H9417" t="str">
            <v>Self</v>
          </cell>
        </row>
        <row r="9418">
          <cell r="H9418" t="str">
            <v>Self</v>
          </cell>
        </row>
        <row r="9419">
          <cell r="H9419" t="str">
            <v>Self</v>
          </cell>
        </row>
        <row r="9420">
          <cell r="H9420" t="str">
            <v>Self</v>
          </cell>
        </row>
        <row r="9421">
          <cell r="H9421" t="str">
            <v>Self</v>
          </cell>
        </row>
        <row r="9422">
          <cell r="H9422" t="str">
            <v>Self</v>
          </cell>
        </row>
        <row r="9423">
          <cell r="H9423" t="str">
            <v>Self</v>
          </cell>
        </row>
        <row r="9424">
          <cell r="H9424" t="str">
            <v>Self</v>
          </cell>
        </row>
        <row r="9425">
          <cell r="H9425" t="str">
            <v>Self</v>
          </cell>
        </row>
        <row r="9426">
          <cell r="H9426" t="str">
            <v>Self</v>
          </cell>
        </row>
        <row r="9427">
          <cell r="H9427" t="str">
            <v>Self</v>
          </cell>
        </row>
        <row r="9428">
          <cell r="H9428" t="str">
            <v>Self</v>
          </cell>
        </row>
        <row r="9429">
          <cell r="H9429" t="str">
            <v>Self</v>
          </cell>
        </row>
        <row r="9430">
          <cell r="H9430" t="str">
            <v>Self</v>
          </cell>
        </row>
        <row r="9431">
          <cell r="H9431" t="str">
            <v>Self</v>
          </cell>
        </row>
        <row r="9432">
          <cell r="H9432" t="str">
            <v>Self</v>
          </cell>
        </row>
        <row r="9433">
          <cell r="H9433" t="str">
            <v>Self</v>
          </cell>
        </row>
        <row r="9434">
          <cell r="H9434" t="str">
            <v>Self</v>
          </cell>
        </row>
        <row r="9435">
          <cell r="H9435" t="str">
            <v>Self</v>
          </cell>
        </row>
        <row r="9436">
          <cell r="H9436" t="str">
            <v>Self</v>
          </cell>
        </row>
        <row r="9437">
          <cell r="H9437" t="str">
            <v>Self</v>
          </cell>
        </row>
        <row r="9438">
          <cell r="H9438" t="str">
            <v>Self</v>
          </cell>
        </row>
        <row r="9439">
          <cell r="H9439" t="str">
            <v>Self</v>
          </cell>
        </row>
        <row r="9440">
          <cell r="H9440" t="str">
            <v>Self</v>
          </cell>
        </row>
        <row r="9441">
          <cell r="H9441" t="str">
            <v>Self</v>
          </cell>
        </row>
        <row r="9442">
          <cell r="H9442" t="str">
            <v>Self</v>
          </cell>
        </row>
        <row r="9443">
          <cell r="H9443" t="str">
            <v>Self</v>
          </cell>
        </row>
        <row r="9444">
          <cell r="H9444" t="str">
            <v>Self</v>
          </cell>
        </row>
        <row r="9445">
          <cell r="H9445" t="str">
            <v>Self</v>
          </cell>
        </row>
        <row r="9446">
          <cell r="H9446" t="str">
            <v>Self</v>
          </cell>
        </row>
        <row r="9447">
          <cell r="H9447" t="str">
            <v>Self</v>
          </cell>
        </row>
        <row r="9448">
          <cell r="H9448" t="str">
            <v>Self</v>
          </cell>
        </row>
        <row r="9449">
          <cell r="H9449" t="str">
            <v>Self</v>
          </cell>
        </row>
        <row r="9450">
          <cell r="H9450" t="str">
            <v>Self</v>
          </cell>
        </row>
        <row r="9451">
          <cell r="H9451" t="str">
            <v>Self</v>
          </cell>
        </row>
        <row r="9452">
          <cell r="H9452" t="str">
            <v>Self</v>
          </cell>
        </row>
        <row r="9453">
          <cell r="H9453" t="str">
            <v>Self</v>
          </cell>
        </row>
        <row r="9454">
          <cell r="H9454" t="str">
            <v>Self</v>
          </cell>
        </row>
        <row r="9455">
          <cell r="H9455" t="str">
            <v>Self</v>
          </cell>
        </row>
        <row r="9456">
          <cell r="H9456" t="str">
            <v>Self</v>
          </cell>
        </row>
        <row r="9457">
          <cell r="H9457" t="str">
            <v>Self</v>
          </cell>
        </row>
        <row r="9458">
          <cell r="H9458" t="str">
            <v>Self</v>
          </cell>
        </row>
        <row r="9459">
          <cell r="H9459" t="str">
            <v>Self</v>
          </cell>
        </row>
        <row r="9460">
          <cell r="H9460" t="str">
            <v>Self</v>
          </cell>
        </row>
        <row r="9461">
          <cell r="H9461" t="str">
            <v>Self</v>
          </cell>
        </row>
        <row r="9462">
          <cell r="H9462" t="str">
            <v>Self</v>
          </cell>
        </row>
        <row r="9463">
          <cell r="H9463" t="str">
            <v>Self</v>
          </cell>
        </row>
        <row r="9464">
          <cell r="H9464" t="str">
            <v>Self</v>
          </cell>
        </row>
        <row r="9465">
          <cell r="H9465" t="str">
            <v>Self</v>
          </cell>
        </row>
        <row r="9466">
          <cell r="H9466" t="str">
            <v>Self</v>
          </cell>
        </row>
        <row r="9467">
          <cell r="H9467" t="str">
            <v>Self</v>
          </cell>
        </row>
        <row r="9468">
          <cell r="H9468" t="str">
            <v>Self</v>
          </cell>
        </row>
        <row r="9469">
          <cell r="H9469" t="str">
            <v>Self</v>
          </cell>
        </row>
        <row r="9470">
          <cell r="H9470" t="str">
            <v>Self</v>
          </cell>
        </row>
        <row r="9471">
          <cell r="H9471" t="str">
            <v>Self</v>
          </cell>
        </row>
        <row r="9472">
          <cell r="H9472" t="str">
            <v>Self</v>
          </cell>
        </row>
        <row r="9473">
          <cell r="H9473" t="str">
            <v>Self</v>
          </cell>
        </row>
        <row r="9474">
          <cell r="H9474" t="str">
            <v>Self</v>
          </cell>
        </row>
        <row r="9475">
          <cell r="H9475" t="str">
            <v>Self</v>
          </cell>
        </row>
        <row r="9476">
          <cell r="H9476" t="str">
            <v>Self</v>
          </cell>
        </row>
        <row r="9477">
          <cell r="H9477" t="str">
            <v>Self</v>
          </cell>
        </row>
        <row r="9478">
          <cell r="H9478" t="str">
            <v>Self</v>
          </cell>
        </row>
        <row r="9479">
          <cell r="H9479" t="str">
            <v>Self</v>
          </cell>
        </row>
        <row r="9480">
          <cell r="H9480" t="str">
            <v>Self</v>
          </cell>
        </row>
        <row r="9481">
          <cell r="H9481" t="str">
            <v>Self</v>
          </cell>
        </row>
        <row r="9482">
          <cell r="H9482" t="str">
            <v>Self</v>
          </cell>
        </row>
        <row r="9483">
          <cell r="H9483" t="str">
            <v>Self</v>
          </cell>
        </row>
        <row r="9484">
          <cell r="H9484" t="str">
            <v>Self</v>
          </cell>
        </row>
        <row r="9485">
          <cell r="H9485" t="str">
            <v>Self</v>
          </cell>
        </row>
        <row r="9486">
          <cell r="H9486" t="str">
            <v>Self</v>
          </cell>
        </row>
        <row r="9487">
          <cell r="H9487" t="str">
            <v>Self</v>
          </cell>
        </row>
        <row r="9488">
          <cell r="H9488" t="str">
            <v>Self</v>
          </cell>
        </row>
        <row r="9489">
          <cell r="H9489" t="str">
            <v>Self</v>
          </cell>
        </row>
        <row r="9490">
          <cell r="H9490" t="str">
            <v>Self</v>
          </cell>
        </row>
        <row r="9491">
          <cell r="H9491" t="str">
            <v>Self</v>
          </cell>
        </row>
        <row r="9492">
          <cell r="H9492" t="str">
            <v>Self</v>
          </cell>
        </row>
        <row r="9493">
          <cell r="H9493" t="str">
            <v>Self</v>
          </cell>
        </row>
        <row r="9494">
          <cell r="H9494" t="str">
            <v>Self</v>
          </cell>
        </row>
        <row r="9495">
          <cell r="H9495" t="str">
            <v>Self</v>
          </cell>
        </row>
        <row r="9496">
          <cell r="H9496" t="str">
            <v>Self</v>
          </cell>
        </row>
        <row r="9497">
          <cell r="H9497" t="str">
            <v>Self</v>
          </cell>
        </row>
        <row r="9498">
          <cell r="H9498" t="str">
            <v>Self</v>
          </cell>
        </row>
        <row r="9499">
          <cell r="H9499" t="str">
            <v>Self</v>
          </cell>
        </row>
        <row r="9500">
          <cell r="H9500" t="str">
            <v>Self</v>
          </cell>
        </row>
        <row r="9501">
          <cell r="H9501" t="str">
            <v>Self</v>
          </cell>
        </row>
        <row r="9502">
          <cell r="H9502" t="str">
            <v>Self</v>
          </cell>
        </row>
        <row r="9503">
          <cell r="H9503" t="str">
            <v>Self</v>
          </cell>
        </row>
        <row r="9504">
          <cell r="H9504" t="str">
            <v>Self</v>
          </cell>
        </row>
        <row r="9505">
          <cell r="H9505" t="str">
            <v>Self</v>
          </cell>
        </row>
        <row r="9506">
          <cell r="H9506" t="str">
            <v>Self</v>
          </cell>
        </row>
        <row r="9507">
          <cell r="H9507" t="str">
            <v>Self</v>
          </cell>
        </row>
        <row r="9508">
          <cell r="H9508" t="str">
            <v>Self</v>
          </cell>
        </row>
        <row r="9509">
          <cell r="H9509" t="str">
            <v>Self</v>
          </cell>
        </row>
        <row r="9510">
          <cell r="H9510" t="str">
            <v>Self</v>
          </cell>
        </row>
        <row r="9511">
          <cell r="H9511" t="str">
            <v>Self</v>
          </cell>
        </row>
        <row r="9512">
          <cell r="H9512" t="str">
            <v>Self</v>
          </cell>
        </row>
        <row r="9513">
          <cell r="H9513" t="str">
            <v>Self</v>
          </cell>
        </row>
        <row r="9514">
          <cell r="H9514" t="str">
            <v>Self</v>
          </cell>
        </row>
        <row r="9515">
          <cell r="H9515" t="str">
            <v>Self</v>
          </cell>
        </row>
        <row r="9516">
          <cell r="H9516" t="str">
            <v>Self</v>
          </cell>
        </row>
        <row r="9517">
          <cell r="H9517" t="str">
            <v>Self</v>
          </cell>
        </row>
        <row r="9518">
          <cell r="H9518" t="str">
            <v>Self</v>
          </cell>
        </row>
        <row r="9519">
          <cell r="H9519" t="str">
            <v>Self</v>
          </cell>
        </row>
        <row r="9520">
          <cell r="H9520" t="str">
            <v>Self</v>
          </cell>
        </row>
        <row r="9521">
          <cell r="H9521" t="str">
            <v>Self</v>
          </cell>
        </row>
        <row r="9522">
          <cell r="H9522" t="str">
            <v>Self</v>
          </cell>
        </row>
        <row r="9523">
          <cell r="H9523" t="str">
            <v>Self</v>
          </cell>
        </row>
        <row r="9524">
          <cell r="H9524" t="str">
            <v>Self</v>
          </cell>
        </row>
        <row r="9525">
          <cell r="H9525" t="str">
            <v>Self</v>
          </cell>
        </row>
        <row r="9526">
          <cell r="H9526" t="str">
            <v>Self</v>
          </cell>
        </row>
        <row r="9527">
          <cell r="H9527" t="str">
            <v>Self</v>
          </cell>
        </row>
        <row r="9528">
          <cell r="H9528" t="str">
            <v>Self</v>
          </cell>
        </row>
        <row r="9529">
          <cell r="H9529" t="str">
            <v>Self</v>
          </cell>
        </row>
        <row r="9530">
          <cell r="H9530" t="str">
            <v>Self</v>
          </cell>
        </row>
        <row r="9531">
          <cell r="H9531" t="str">
            <v>Self</v>
          </cell>
        </row>
        <row r="9532">
          <cell r="H9532" t="str">
            <v>Self</v>
          </cell>
        </row>
        <row r="9533">
          <cell r="H9533" t="str">
            <v>Self</v>
          </cell>
        </row>
        <row r="9534">
          <cell r="H9534" t="str">
            <v>Self</v>
          </cell>
        </row>
        <row r="9535">
          <cell r="H9535" t="str">
            <v>Self</v>
          </cell>
        </row>
        <row r="9536">
          <cell r="H9536" t="str">
            <v>Self</v>
          </cell>
        </row>
        <row r="9537">
          <cell r="H9537" t="str">
            <v>Self</v>
          </cell>
        </row>
        <row r="9538">
          <cell r="H9538" t="str">
            <v>NotSelf</v>
          </cell>
        </row>
        <row r="9539">
          <cell r="H9539" t="str">
            <v>NotSelf</v>
          </cell>
        </row>
        <row r="9540">
          <cell r="H9540" t="str">
            <v>NotSelf</v>
          </cell>
        </row>
        <row r="9541">
          <cell r="H9541" t="str">
            <v>NotSelf</v>
          </cell>
        </row>
        <row r="9542">
          <cell r="H9542" t="str">
            <v>NotSelf</v>
          </cell>
        </row>
        <row r="9543">
          <cell r="H9543" t="str">
            <v>NotSelf</v>
          </cell>
        </row>
        <row r="9544">
          <cell r="H9544" t="str">
            <v>NotSelf</v>
          </cell>
        </row>
        <row r="9545">
          <cell r="H9545" t="str">
            <v>NotSelf</v>
          </cell>
        </row>
        <row r="9546">
          <cell r="H9546" t="str">
            <v>NotSelf</v>
          </cell>
        </row>
        <row r="9547">
          <cell r="H9547" t="str">
            <v>NotSelf</v>
          </cell>
        </row>
        <row r="9548">
          <cell r="H9548" t="str">
            <v>NotSelf</v>
          </cell>
        </row>
        <row r="9549">
          <cell r="H9549" t="str">
            <v>NotSelf</v>
          </cell>
        </row>
        <row r="9550">
          <cell r="H9550" t="str">
            <v>NotSelf</v>
          </cell>
        </row>
        <row r="9551">
          <cell r="H9551" t="str">
            <v>NotSelf</v>
          </cell>
        </row>
        <row r="9552">
          <cell r="H9552" t="str">
            <v>NotSelf</v>
          </cell>
        </row>
        <row r="9553">
          <cell r="H9553" t="str">
            <v>NotSelf</v>
          </cell>
        </row>
        <row r="9554">
          <cell r="H9554" t="str">
            <v>NotSelf</v>
          </cell>
        </row>
        <row r="9555">
          <cell r="H9555" t="str">
            <v>NotSelf</v>
          </cell>
        </row>
        <row r="9556">
          <cell r="H9556" t="str">
            <v>NotSelf</v>
          </cell>
        </row>
        <row r="9557">
          <cell r="H9557" t="str">
            <v>NotSelf</v>
          </cell>
        </row>
        <row r="9558">
          <cell r="H9558" t="str">
            <v>NotSelf</v>
          </cell>
        </row>
        <row r="9559">
          <cell r="H9559" t="str">
            <v>NotSelf</v>
          </cell>
        </row>
        <row r="9560">
          <cell r="H9560" t="str">
            <v>NotSelf</v>
          </cell>
        </row>
        <row r="9561">
          <cell r="H9561" t="str">
            <v>NotSelf</v>
          </cell>
        </row>
        <row r="9562">
          <cell r="H9562" t="str">
            <v>NotSelf</v>
          </cell>
        </row>
        <row r="9563">
          <cell r="H9563" t="str">
            <v>NotSelf</v>
          </cell>
        </row>
        <row r="9564">
          <cell r="H9564" t="str">
            <v>NotSelf</v>
          </cell>
        </row>
        <row r="9565">
          <cell r="H9565" t="str">
            <v>NotSelf</v>
          </cell>
        </row>
        <row r="9566">
          <cell r="H9566" t="str">
            <v>NotSelf</v>
          </cell>
        </row>
        <row r="9567">
          <cell r="H9567" t="str">
            <v>NotSelf</v>
          </cell>
        </row>
        <row r="9568">
          <cell r="H9568" t="str">
            <v>NotSelf</v>
          </cell>
        </row>
        <row r="9569">
          <cell r="H9569" t="str">
            <v>NotSelf</v>
          </cell>
        </row>
        <row r="9570">
          <cell r="H9570" t="str">
            <v>NotSelf</v>
          </cell>
        </row>
        <row r="9571">
          <cell r="H9571" t="str">
            <v>NotSelf</v>
          </cell>
        </row>
        <row r="9572">
          <cell r="H9572" t="str">
            <v>NotSelf</v>
          </cell>
        </row>
        <row r="9573">
          <cell r="H9573" t="str">
            <v>NotSelf</v>
          </cell>
        </row>
        <row r="9574">
          <cell r="H9574" t="str">
            <v>NotSelf</v>
          </cell>
        </row>
        <row r="9575">
          <cell r="H9575" t="str">
            <v>NotSelf</v>
          </cell>
        </row>
        <row r="9576">
          <cell r="H9576" t="str">
            <v>NotSelf</v>
          </cell>
        </row>
        <row r="9577">
          <cell r="H9577" t="str">
            <v>NotSelf</v>
          </cell>
        </row>
        <row r="9578">
          <cell r="H9578" t="str">
            <v>NotSelf</v>
          </cell>
        </row>
        <row r="9579">
          <cell r="H9579" t="str">
            <v>NotSelf</v>
          </cell>
        </row>
        <row r="9580">
          <cell r="H9580" t="str">
            <v>NotSelf</v>
          </cell>
        </row>
        <row r="9581">
          <cell r="H9581" t="str">
            <v>NotSelf</v>
          </cell>
        </row>
        <row r="9582">
          <cell r="H9582" t="str">
            <v>NotSelf</v>
          </cell>
        </row>
        <row r="9583">
          <cell r="H9583" t="str">
            <v>NotSelf</v>
          </cell>
        </row>
        <row r="9584">
          <cell r="H9584" t="str">
            <v>NotSelf</v>
          </cell>
        </row>
        <row r="9585">
          <cell r="H9585" t="str">
            <v>NotSelf</v>
          </cell>
        </row>
        <row r="9586">
          <cell r="H9586" t="str">
            <v>NotSelf</v>
          </cell>
        </row>
        <row r="9587">
          <cell r="H9587" t="str">
            <v>NotSelf</v>
          </cell>
        </row>
        <row r="9588">
          <cell r="H9588" t="str">
            <v>NotSelf</v>
          </cell>
        </row>
        <row r="9589">
          <cell r="H9589" t="str">
            <v>NotSelf</v>
          </cell>
        </row>
        <row r="9590">
          <cell r="H9590" t="str">
            <v>NotSelf</v>
          </cell>
        </row>
        <row r="9591">
          <cell r="H9591" t="str">
            <v>NotSelf</v>
          </cell>
        </row>
        <row r="9592">
          <cell r="H9592" t="str">
            <v>NotSelf</v>
          </cell>
        </row>
        <row r="9593">
          <cell r="H9593" t="str">
            <v>NotSelf</v>
          </cell>
        </row>
        <row r="9594">
          <cell r="H9594" t="str">
            <v>NotSelf</v>
          </cell>
        </row>
        <row r="9595">
          <cell r="H9595" t="str">
            <v>NotSelf</v>
          </cell>
        </row>
        <row r="9596">
          <cell r="H9596" t="str">
            <v>NotSelf</v>
          </cell>
        </row>
        <row r="9597">
          <cell r="H9597" t="str">
            <v>NotSelf</v>
          </cell>
        </row>
        <row r="9598">
          <cell r="H9598" t="str">
            <v>NotSelf</v>
          </cell>
        </row>
        <row r="9599">
          <cell r="H9599" t="str">
            <v>NotSelf</v>
          </cell>
        </row>
        <row r="9600">
          <cell r="H9600" t="str">
            <v>NotSelf</v>
          </cell>
        </row>
        <row r="9601">
          <cell r="H9601" t="str">
            <v>NotSelf</v>
          </cell>
        </row>
        <row r="9602">
          <cell r="H9602" t="str">
            <v>NotSelf</v>
          </cell>
        </row>
        <row r="9603">
          <cell r="H9603" t="str">
            <v>NotSelf</v>
          </cell>
        </row>
        <row r="9604">
          <cell r="H9604" t="str">
            <v>NotSelf</v>
          </cell>
        </row>
        <row r="9605">
          <cell r="H9605" t="str">
            <v>NotSelf</v>
          </cell>
        </row>
        <row r="9606">
          <cell r="H9606" t="str">
            <v>NotSelf</v>
          </cell>
        </row>
        <row r="9607">
          <cell r="H9607" t="str">
            <v>NotSelf</v>
          </cell>
        </row>
        <row r="9608">
          <cell r="H9608" t="str">
            <v>NotSelf</v>
          </cell>
        </row>
        <row r="9609">
          <cell r="H9609" t="str">
            <v>NotSelf</v>
          </cell>
        </row>
        <row r="9610">
          <cell r="H9610" t="str">
            <v>NotSelf</v>
          </cell>
        </row>
        <row r="9611">
          <cell r="H9611" t="str">
            <v>NotSelf</v>
          </cell>
        </row>
        <row r="9612">
          <cell r="H9612" t="str">
            <v>NotSelf</v>
          </cell>
        </row>
        <row r="9613">
          <cell r="H9613" t="str">
            <v>NotSelf</v>
          </cell>
        </row>
        <row r="9614">
          <cell r="H9614" t="str">
            <v>NotSelf</v>
          </cell>
        </row>
        <row r="9615">
          <cell r="H9615" t="str">
            <v>NotSelf</v>
          </cell>
        </row>
        <row r="9616">
          <cell r="H9616" t="str">
            <v>NotSelf</v>
          </cell>
        </row>
        <row r="9617">
          <cell r="H9617" t="str">
            <v>NotSelf</v>
          </cell>
        </row>
        <row r="9618">
          <cell r="H9618" t="str">
            <v>NotSelf</v>
          </cell>
        </row>
        <row r="9619">
          <cell r="H9619" t="str">
            <v>NotSelf</v>
          </cell>
        </row>
        <row r="9620">
          <cell r="H9620" t="str">
            <v>NotSelf</v>
          </cell>
        </row>
        <row r="9621">
          <cell r="H9621" t="str">
            <v>NotSelf</v>
          </cell>
        </row>
        <row r="9622">
          <cell r="H9622" t="str">
            <v>NotSelf</v>
          </cell>
        </row>
        <row r="9623">
          <cell r="H9623" t="str">
            <v>NotSelf</v>
          </cell>
        </row>
        <row r="9624">
          <cell r="H9624" t="str">
            <v>NotSelf</v>
          </cell>
        </row>
        <row r="9625">
          <cell r="H9625" t="str">
            <v>NotSelf</v>
          </cell>
        </row>
        <row r="9626">
          <cell r="H9626" t="str">
            <v>NotSelf</v>
          </cell>
        </row>
        <row r="9627">
          <cell r="H9627" t="str">
            <v>NotSelf</v>
          </cell>
        </row>
        <row r="9628">
          <cell r="H9628" t="str">
            <v>NotSelf</v>
          </cell>
        </row>
        <row r="9629">
          <cell r="H9629" t="str">
            <v>NotSelf</v>
          </cell>
        </row>
        <row r="9630">
          <cell r="H9630" t="str">
            <v>NotSelf</v>
          </cell>
        </row>
        <row r="9631">
          <cell r="H9631" t="str">
            <v>NotSelf</v>
          </cell>
        </row>
        <row r="9632">
          <cell r="H9632" t="str">
            <v>NotSelf</v>
          </cell>
        </row>
        <row r="9633">
          <cell r="H9633" t="str">
            <v>NotSelf</v>
          </cell>
        </row>
        <row r="9634">
          <cell r="H9634" t="str">
            <v>NotSelf</v>
          </cell>
        </row>
        <row r="9635">
          <cell r="H9635" t="str">
            <v>NotSelf</v>
          </cell>
        </row>
        <row r="9636">
          <cell r="H9636" t="str">
            <v>NotSelf</v>
          </cell>
        </row>
        <row r="9637">
          <cell r="H9637" t="str">
            <v>NotSelf</v>
          </cell>
        </row>
        <row r="9638">
          <cell r="H9638" t="str">
            <v>NotSelf</v>
          </cell>
        </row>
        <row r="9639">
          <cell r="H9639" t="str">
            <v>NotSelf</v>
          </cell>
        </row>
        <row r="9640">
          <cell r="H9640" t="str">
            <v>NotSelf</v>
          </cell>
        </row>
        <row r="9641">
          <cell r="H9641" t="str">
            <v>NotSelf</v>
          </cell>
        </row>
        <row r="9642">
          <cell r="H9642" t="str">
            <v>NotSelf</v>
          </cell>
        </row>
        <row r="9643">
          <cell r="H9643" t="str">
            <v>NotSelf</v>
          </cell>
        </row>
        <row r="9644">
          <cell r="H9644" t="str">
            <v>NotSelf</v>
          </cell>
        </row>
        <row r="9645">
          <cell r="H9645" t="str">
            <v>NotSelf</v>
          </cell>
        </row>
        <row r="9646">
          <cell r="H9646" t="str">
            <v>NotSelf</v>
          </cell>
        </row>
        <row r="9647">
          <cell r="H9647" t="str">
            <v>NotSelf</v>
          </cell>
        </row>
        <row r="9648">
          <cell r="H9648" t="str">
            <v>NotSelf</v>
          </cell>
        </row>
        <row r="9649">
          <cell r="H9649" t="str">
            <v>NotSelf</v>
          </cell>
        </row>
        <row r="9650">
          <cell r="H9650" t="str">
            <v>NotSelf</v>
          </cell>
        </row>
        <row r="9651">
          <cell r="H9651" t="str">
            <v>NotSelf</v>
          </cell>
        </row>
        <row r="9652">
          <cell r="H9652" t="str">
            <v>NotSelf</v>
          </cell>
        </row>
        <row r="9653">
          <cell r="H9653" t="str">
            <v>NotSelf</v>
          </cell>
        </row>
        <row r="9654">
          <cell r="H9654" t="str">
            <v>NotSelf</v>
          </cell>
        </row>
        <row r="9655">
          <cell r="H9655" t="str">
            <v>NotSelf</v>
          </cell>
        </row>
        <row r="9656">
          <cell r="H9656" t="str">
            <v>NotSelf</v>
          </cell>
        </row>
        <row r="9657">
          <cell r="H9657" t="str">
            <v>NotSelf</v>
          </cell>
        </row>
        <row r="9658">
          <cell r="H9658" t="str">
            <v>NotSelf</v>
          </cell>
        </row>
        <row r="9659">
          <cell r="H9659" t="str">
            <v>NotSelf</v>
          </cell>
        </row>
        <row r="9660">
          <cell r="H9660" t="str">
            <v>NotSelf</v>
          </cell>
        </row>
        <row r="9661">
          <cell r="H9661" t="str">
            <v>NotSelf</v>
          </cell>
        </row>
        <row r="9662">
          <cell r="H9662" t="str">
            <v>NotSelf</v>
          </cell>
        </row>
        <row r="9663">
          <cell r="H9663" t="str">
            <v>NotSelf</v>
          </cell>
        </row>
        <row r="9664">
          <cell r="H9664" t="str">
            <v>NotSelf</v>
          </cell>
        </row>
        <row r="9665">
          <cell r="H9665" t="str">
            <v>NotSelf</v>
          </cell>
        </row>
        <row r="9666">
          <cell r="H9666" t="str">
            <v>NotSelf</v>
          </cell>
        </row>
        <row r="9667">
          <cell r="H9667" t="str">
            <v>NotSelf</v>
          </cell>
        </row>
        <row r="9668">
          <cell r="H9668" t="str">
            <v>NotSelf</v>
          </cell>
        </row>
        <row r="9669">
          <cell r="H9669" t="str">
            <v>NotSelf</v>
          </cell>
        </row>
        <row r="9670">
          <cell r="H9670" t="str">
            <v>NotSelf</v>
          </cell>
        </row>
        <row r="9671">
          <cell r="H9671" t="str">
            <v>NotSelf</v>
          </cell>
        </row>
        <row r="9672">
          <cell r="H9672" t="str">
            <v>NotSelf</v>
          </cell>
        </row>
        <row r="9673">
          <cell r="H9673" t="str">
            <v>NotSelf</v>
          </cell>
        </row>
        <row r="9674">
          <cell r="H9674" t="str">
            <v>NotSelf</v>
          </cell>
        </row>
        <row r="9675">
          <cell r="H9675" t="str">
            <v>NotSelf</v>
          </cell>
        </row>
        <row r="9676">
          <cell r="H9676" t="str">
            <v>NotSelf</v>
          </cell>
        </row>
        <row r="9677">
          <cell r="H9677" t="str">
            <v>NotSelf</v>
          </cell>
        </row>
        <row r="9678">
          <cell r="H9678" t="str">
            <v>NotSelf</v>
          </cell>
        </row>
        <row r="9679">
          <cell r="H9679" t="str">
            <v>NotSelf</v>
          </cell>
        </row>
        <row r="9680">
          <cell r="H9680" t="str">
            <v>NotSelf</v>
          </cell>
        </row>
        <row r="9681">
          <cell r="H9681" t="str">
            <v>NotSelf</v>
          </cell>
        </row>
        <row r="9682">
          <cell r="H9682" t="str">
            <v>NotSelf</v>
          </cell>
        </row>
        <row r="9683">
          <cell r="H9683" t="str">
            <v>NotSelf</v>
          </cell>
        </row>
        <row r="9684">
          <cell r="H9684" t="str">
            <v>NotSelf</v>
          </cell>
        </row>
        <row r="9685">
          <cell r="H9685" t="str">
            <v>NotSelf</v>
          </cell>
        </row>
        <row r="9686">
          <cell r="H9686" t="str">
            <v>NotSelf</v>
          </cell>
        </row>
        <row r="9687">
          <cell r="H9687" t="str">
            <v>NotSelf</v>
          </cell>
        </row>
        <row r="9688">
          <cell r="H9688" t="str">
            <v>NotSelf</v>
          </cell>
        </row>
        <row r="9689">
          <cell r="H9689" t="str">
            <v>NotSelf</v>
          </cell>
        </row>
        <row r="9690">
          <cell r="H9690" t="str">
            <v>NotSelf</v>
          </cell>
        </row>
        <row r="9691">
          <cell r="H9691" t="str">
            <v>NotSelf</v>
          </cell>
        </row>
        <row r="9692">
          <cell r="H9692" t="str">
            <v>NotSelf</v>
          </cell>
        </row>
        <row r="9693">
          <cell r="H9693" t="str">
            <v>NotSelf</v>
          </cell>
        </row>
        <row r="9694">
          <cell r="H9694" t="str">
            <v>NotSelf</v>
          </cell>
        </row>
        <row r="9695">
          <cell r="H9695" t="str">
            <v>NotSelf</v>
          </cell>
        </row>
        <row r="9696">
          <cell r="H9696" t="str">
            <v>NotSelf</v>
          </cell>
        </row>
        <row r="9697">
          <cell r="H9697" t="str">
            <v>NotSelf</v>
          </cell>
        </row>
        <row r="9698">
          <cell r="H9698" t="str">
            <v>NotSelf</v>
          </cell>
        </row>
        <row r="9699">
          <cell r="H9699" t="str">
            <v>NotSelf</v>
          </cell>
        </row>
        <row r="9700">
          <cell r="H9700" t="str">
            <v>NotSelf</v>
          </cell>
        </row>
        <row r="9701">
          <cell r="H9701" t="str">
            <v>NotSelf</v>
          </cell>
        </row>
        <row r="9702">
          <cell r="H9702" t="str">
            <v>NotSelf</v>
          </cell>
        </row>
        <row r="9703">
          <cell r="H9703" t="str">
            <v>NotSelf</v>
          </cell>
        </row>
        <row r="9704">
          <cell r="H9704" t="str">
            <v>NotSelf</v>
          </cell>
        </row>
        <row r="9705">
          <cell r="H9705" t="str">
            <v>NotSelf</v>
          </cell>
        </row>
        <row r="9706">
          <cell r="H9706" t="str">
            <v>NotSelf</v>
          </cell>
        </row>
        <row r="9707">
          <cell r="H9707" t="str">
            <v>NotSelf</v>
          </cell>
        </row>
        <row r="9708">
          <cell r="H9708" t="str">
            <v>NotSelf</v>
          </cell>
        </row>
        <row r="9709">
          <cell r="H9709" t="str">
            <v>NotSelf</v>
          </cell>
        </row>
        <row r="9710">
          <cell r="H9710" t="str">
            <v>NotSelf</v>
          </cell>
        </row>
        <row r="9711">
          <cell r="H9711" t="str">
            <v>NotSelf</v>
          </cell>
        </row>
        <row r="9712">
          <cell r="H9712" t="str">
            <v>NotSelf</v>
          </cell>
        </row>
        <row r="9713">
          <cell r="H9713" t="str">
            <v>NotSelf</v>
          </cell>
        </row>
        <row r="9714">
          <cell r="H9714" t="str">
            <v>NotSelf</v>
          </cell>
        </row>
        <row r="9715">
          <cell r="H9715" t="str">
            <v>NotSelf</v>
          </cell>
        </row>
        <row r="9716">
          <cell r="H9716" t="str">
            <v>NotSelf</v>
          </cell>
        </row>
        <row r="9717">
          <cell r="H9717" t="str">
            <v>NotSelf</v>
          </cell>
        </row>
        <row r="9718">
          <cell r="H9718" t="str">
            <v>NotSelf</v>
          </cell>
        </row>
        <row r="9719">
          <cell r="H9719" t="str">
            <v>NotSelf</v>
          </cell>
        </row>
        <row r="9720">
          <cell r="H9720" t="str">
            <v>NotSelf</v>
          </cell>
        </row>
        <row r="9721">
          <cell r="H9721" t="str">
            <v>NotSelf</v>
          </cell>
        </row>
        <row r="9722">
          <cell r="H9722" t="str">
            <v>NotSelf</v>
          </cell>
        </row>
        <row r="9723">
          <cell r="H9723" t="str">
            <v>NotSelf</v>
          </cell>
        </row>
        <row r="9724">
          <cell r="H9724" t="str">
            <v>NotSelf</v>
          </cell>
        </row>
        <row r="9725">
          <cell r="H9725" t="str">
            <v>NotSelf</v>
          </cell>
        </row>
        <row r="9726">
          <cell r="H9726" t="str">
            <v>NotSelf</v>
          </cell>
        </row>
        <row r="9727">
          <cell r="H9727" t="str">
            <v>NotSelf</v>
          </cell>
        </row>
        <row r="9728">
          <cell r="H9728" t="str">
            <v>NotSelf</v>
          </cell>
        </row>
        <row r="9729">
          <cell r="H9729" t="str">
            <v>NotSelf</v>
          </cell>
        </row>
        <row r="9730">
          <cell r="H9730" t="str">
            <v>NotSelf</v>
          </cell>
        </row>
        <row r="9731">
          <cell r="H9731" t="str">
            <v>NotSelf</v>
          </cell>
        </row>
        <row r="9732">
          <cell r="H9732" t="str">
            <v>NotSelf</v>
          </cell>
        </row>
        <row r="9733">
          <cell r="H9733" t="str">
            <v>NotSelf</v>
          </cell>
        </row>
        <row r="9734">
          <cell r="H9734" t="str">
            <v>NotSelf</v>
          </cell>
        </row>
        <row r="9735">
          <cell r="H9735" t="str">
            <v>NotSelf</v>
          </cell>
        </row>
        <row r="9736">
          <cell r="H9736" t="str">
            <v>NotSelf</v>
          </cell>
        </row>
        <row r="9737">
          <cell r="H9737" t="str">
            <v>NotSelf</v>
          </cell>
        </row>
        <row r="9738">
          <cell r="H9738" t="str">
            <v>NotSelf</v>
          </cell>
        </row>
        <row r="9739">
          <cell r="H9739" t="str">
            <v>NotSelf</v>
          </cell>
        </row>
        <row r="9740">
          <cell r="H9740" t="str">
            <v>NotSelf</v>
          </cell>
        </row>
        <row r="9741">
          <cell r="H9741" t="str">
            <v>NotSelf</v>
          </cell>
        </row>
        <row r="9742">
          <cell r="H9742" t="str">
            <v>NotSelf</v>
          </cell>
        </row>
        <row r="9743">
          <cell r="H9743" t="str">
            <v>NotSelf</v>
          </cell>
        </row>
        <row r="9744">
          <cell r="H9744" t="str">
            <v>NotSelf</v>
          </cell>
        </row>
        <row r="9745">
          <cell r="H9745" t="str">
            <v>NotSelf</v>
          </cell>
        </row>
        <row r="9746">
          <cell r="H9746" t="str">
            <v>NotSelf</v>
          </cell>
        </row>
        <row r="9747">
          <cell r="H9747" t="str">
            <v>NotSelf</v>
          </cell>
        </row>
        <row r="9748">
          <cell r="H9748" t="str">
            <v>NotSelf</v>
          </cell>
        </row>
        <row r="9749">
          <cell r="H9749" t="str">
            <v>NotSelf</v>
          </cell>
        </row>
        <row r="9750">
          <cell r="H9750" t="str">
            <v>NotSelf</v>
          </cell>
        </row>
        <row r="9751">
          <cell r="H9751" t="str">
            <v>NotSelf</v>
          </cell>
        </row>
        <row r="9752">
          <cell r="H9752" t="str">
            <v>NotSelf</v>
          </cell>
        </row>
        <row r="9753">
          <cell r="H9753" t="str">
            <v>NotSelf</v>
          </cell>
        </row>
        <row r="9754">
          <cell r="H9754" t="str">
            <v>NotSelf</v>
          </cell>
        </row>
        <row r="9755">
          <cell r="H9755" t="str">
            <v>NotSelf</v>
          </cell>
        </row>
        <row r="9756">
          <cell r="H9756" t="str">
            <v>NotSelf</v>
          </cell>
        </row>
        <row r="9757">
          <cell r="H9757" t="str">
            <v>NotSelf</v>
          </cell>
        </row>
        <row r="9758">
          <cell r="H9758" t="str">
            <v>NotSelf</v>
          </cell>
        </row>
        <row r="9759">
          <cell r="H9759" t="str">
            <v>NotSelf</v>
          </cell>
        </row>
        <row r="9760">
          <cell r="H9760" t="str">
            <v>NotSelf</v>
          </cell>
        </row>
        <row r="9761">
          <cell r="H9761" t="str">
            <v>NotSelf</v>
          </cell>
        </row>
        <row r="9762">
          <cell r="H9762" t="str">
            <v>NotSelf</v>
          </cell>
        </row>
        <row r="9763">
          <cell r="H9763" t="str">
            <v>NotSelf</v>
          </cell>
        </row>
        <row r="9764">
          <cell r="H9764" t="str">
            <v>NotSelf</v>
          </cell>
        </row>
        <row r="9765">
          <cell r="H9765" t="str">
            <v>NotSelf</v>
          </cell>
        </row>
        <row r="9766">
          <cell r="H9766" t="str">
            <v>NotSelf</v>
          </cell>
        </row>
        <row r="9767">
          <cell r="H9767" t="str">
            <v>NotSelf</v>
          </cell>
        </row>
        <row r="9768">
          <cell r="H9768" t="str">
            <v>NotSelf</v>
          </cell>
        </row>
        <row r="9769">
          <cell r="H9769" t="str">
            <v>NotSelf</v>
          </cell>
        </row>
        <row r="9770">
          <cell r="H9770" t="str">
            <v>NotSelf</v>
          </cell>
        </row>
        <row r="9771">
          <cell r="H9771" t="str">
            <v>NotSelf</v>
          </cell>
        </row>
        <row r="9772">
          <cell r="H9772" t="str">
            <v>NotSelf</v>
          </cell>
        </row>
        <row r="9773">
          <cell r="H9773" t="str">
            <v>NotSelf</v>
          </cell>
        </row>
        <row r="9774">
          <cell r="H9774" t="str">
            <v>NotSelf</v>
          </cell>
        </row>
        <row r="9775">
          <cell r="H9775" t="str">
            <v>NotSelf</v>
          </cell>
        </row>
        <row r="9776">
          <cell r="H9776" t="str">
            <v>NotSelf</v>
          </cell>
        </row>
        <row r="9777">
          <cell r="H9777" t="str">
            <v>NotSelf</v>
          </cell>
        </row>
        <row r="9778">
          <cell r="H9778" t="str">
            <v>NotSelf</v>
          </cell>
        </row>
        <row r="9779">
          <cell r="H9779" t="str">
            <v>NotSelf</v>
          </cell>
        </row>
        <row r="9780">
          <cell r="H9780" t="str">
            <v>NotSelf</v>
          </cell>
        </row>
        <row r="9781">
          <cell r="H9781" t="str">
            <v>NotSelf</v>
          </cell>
        </row>
        <row r="9782">
          <cell r="H9782" t="str">
            <v>NotSelf</v>
          </cell>
        </row>
        <row r="9783">
          <cell r="H9783" t="str">
            <v>NotSelf</v>
          </cell>
        </row>
        <row r="9784">
          <cell r="H9784" t="str">
            <v>NotSelf</v>
          </cell>
        </row>
        <row r="9785">
          <cell r="H9785" t="str">
            <v>NotSelf</v>
          </cell>
        </row>
        <row r="9786">
          <cell r="H9786" t="str">
            <v>NotSelf</v>
          </cell>
        </row>
        <row r="9787">
          <cell r="H9787" t="str">
            <v>NotSelf</v>
          </cell>
        </row>
        <row r="9788">
          <cell r="H9788" t="str">
            <v>NotSelf</v>
          </cell>
        </row>
        <row r="9789">
          <cell r="H9789" t="str">
            <v>NotSelf</v>
          </cell>
        </row>
        <row r="9790">
          <cell r="H9790" t="str">
            <v>NotSelf</v>
          </cell>
        </row>
        <row r="9791">
          <cell r="H9791" t="str">
            <v>NotSelf</v>
          </cell>
        </row>
        <row r="9792">
          <cell r="H9792" t="str">
            <v>NotSelf</v>
          </cell>
        </row>
        <row r="9793">
          <cell r="H9793" t="str">
            <v>NotSelf</v>
          </cell>
        </row>
        <row r="9794">
          <cell r="H9794" t="str">
            <v>NotSelf</v>
          </cell>
        </row>
        <row r="9795">
          <cell r="H9795" t="str">
            <v>NotSelf</v>
          </cell>
        </row>
        <row r="9796">
          <cell r="H9796" t="str">
            <v>NotSelf</v>
          </cell>
        </row>
        <row r="9797">
          <cell r="H9797" t="str">
            <v>NotSelf</v>
          </cell>
        </row>
        <row r="9798">
          <cell r="H9798" t="str">
            <v>NotSelf</v>
          </cell>
        </row>
        <row r="9799">
          <cell r="H9799" t="str">
            <v>NotSelf</v>
          </cell>
        </row>
        <row r="9800">
          <cell r="H9800" t="str">
            <v>NotSelf</v>
          </cell>
        </row>
        <row r="9801">
          <cell r="H9801" t="str">
            <v>NotSelf</v>
          </cell>
        </row>
        <row r="9802">
          <cell r="H9802" t="str">
            <v>NotSelf</v>
          </cell>
        </row>
        <row r="9803">
          <cell r="H9803" t="str">
            <v>NotSelf</v>
          </cell>
        </row>
        <row r="9804">
          <cell r="H9804" t="str">
            <v>NotSelf</v>
          </cell>
        </row>
        <row r="9805">
          <cell r="H9805" t="str">
            <v>NotSelf</v>
          </cell>
        </row>
        <row r="9806">
          <cell r="H9806" t="str">
            <v>NotSelf</v>
          </cell>
        </row>
        <row r="9807">
          <cell r="H9807" t="str">
            <v>NotSelf</v>
          </cell>
        </row>
        <row r="9808">
          <cell r="H9808" t="str">
            <v>NotSelf</v>
          </cell>
        </row>
        <row r="9809">
          <cell r="H9809" t="str">
            <v>NotSelf</v>
          </cell>
        </row>
        <row r="9810">
          <cell r="H9810" t="str">
            <v>NotSelf</v>
          </cell>
        </row>
        <row r="9811">
          <cell r="H9811" t="str">
            <v>NotSelf</v>
          </cell>
        </row>
        <row r="9812">
          <cell r="H9812" t="str">
            <v>NotSelf</v>
          </cell>
        </row>
        <row r="9813">
          <cell r="H9813" t="str">
            <v>NotSelf</v>
          </cell>
        </row>
        <row r="9814">
          <cell r="H9814" t="str">
            <v>NotSelf</v>
          </cell>
        </row>
        <row r="9815">
          <cell r="H9815" t="str">
            <v>NotSelf</v>
          </cell>
        </row>
        <row r="9816">
          <cell r="H9816" t="str">
            <v>NotSelf</v>
          </cell>
        </row>
        <row r="9817">
          <cell r="H9817" t="str">
            <v>NotSelf</v>
          </cell>
        </row>
        <row r="9818">
          <cell r="H9818" t="str">
            <v>NotSelf</v>
          </cell>
        </row>
        <row r="9819">
          <cell r="H9819" t="str">
            <v>NotSelf</v>
          </cell>
        </row>
        <row r="9820">
          <cell r="H9820" t="str">
            <v>NotSelf</v>
          </cell>
        </row>
        <row r="9821">
          <cell r="H9821" t="str">
            <v>NotSelf</v>
          </cell>
        </row>
        <row r="9822">
          <cell r="H9822" t="str">
            <v>NotSelf</v>
          </cell>
        </row>
        <row r="9823">
          <cell r="H9823" t="str">
            <v>NotSelf</v>
          </cell>
        </row>
        <row r="9824">
          <cell r="H9824" t="str">
            <v>NotSelf</v>
          </cell>
        </row>
        <row r="9825">
          <cell r="H9825" t="str">
            <v>NotSelf</v>
          </cell>
        </row>
        <row r="9826">
          <cell r="H9826" t="str">
            <v>NotSelf</v>
          </cell>
        </row>
        <row r="9827">
          <cell r="H9827" t="str">
            <v>NotSelf</v>
          </cell>
        </row>
        <row r="9828">
          <cell r="H9828" t="str">
            <v>NotSelf</v>
          </cell>
        </row>
        <row r="9829">
          <cell r="H9829" t="str">
            <v>NotSelf</v>
          </cell>
        </row>
        <row r="9830">
          <cell r="H9830" t="str">
            <v>NotSelf</v>
          </cell>
        </row>
        <row r="9831">
          <cell r="H9831" t="str">
            <v>NotSelf</v>
          </cell>
        </row>
        <row r="9832">
          <cell r="H9832" t="str">
            <v>NotSelf</v>
          </cell>
        </row>
        <row r="9833">
          <cell r="H9833" t="str">
            <v>NotSelf</v>
          </cell>
        </row>
        <row r="9834">
          <cell r="H9834" t="str">
            <v>NotSelf</v>
          </cell>
        </row>
        <row r="9835">
          <cell r="H9835" t="str">
            <v>NotSelf</v>
          </cell>
        </row>
        <row r="9836">
          <cell r="H9836" t="str">
            <v>NotSelf</v>
          </cell>
        </row>
        <row r="9837">
          <cell r="H9837" t="str">
            <v>NotSelf</v>
          </cell>
        </row>
        <row r="9838">
          <cell r="H9838" t="str">
            <v>NotSelf</v>
          </cell>
        </row>
        <row r="9839">
          <cell r="H9839" t="str">
            <v>NotSelf</v>
          </cell>
        </row>
        <row r="9840">
          <cell r="H9840" t="str">
            <v>NotSelf</v>
          </cell>
        </row>
        <row r="9841">
          <cell r="H9841" t="str">
            <v>NotSelf</v>
          </cell>
        </row>
        <row r="9842">
          <cell r="H9842" t="str">
            <v>NotSelf</v>
          </cell>
        </row>
        <row r="9843">
          <cell r="H9843" t="str">
            <v>NotSelf</v>
          </cell>
        </row>
        <row r="9844">
          <cell r="H9844" t="str">
            <v>NotSelf</v>
          </cell>
        </row>
        <row r="9845">
          <cell r="H9845" t="str">
            <v>NotSelf</v>
          </cell>
        </row>
        <row r="9846">
          <cell r="H9846" t="str">
            <v>NotSelf</v>
          </cell>
        </row>
        <row r="9847">
          <cell r="H9847" t="str">
            <v>NotSelf</v>
          </cell>
        </row>
        <row r="9848">
          <cell r="H9848" t="str">
            <v>NotSelf</v>
          </cell>
        </row>
        <row r="9849">
          <cell r="H9849" t="str">
            <v>NotSelf</v>
          </cell>
        </row>
        <row r="9850">
          <cell r="H9850" t="str">
            <v>NotSelf</v>
          </cell>
        </row>
        <row r="9851">
          <cell r="H9851" t="str">
            <v>NotSelf</v>
          </cell>
        </row>
        <row r="9852">
          <cell r="H9852" t="str">
            <v>NotSelf</v>
          </cell>
        </row>
        <row r="9853">
          <cell r="H9853" t="str">
            <v>NotSelf</v>
          </cell>
        </row>
        <row r="9854">
          <cell r="H9854" t="str">
            <v>NotSelf</v>
          </cell>
        </row>
        <row r="9855">
          <cell r="H9855" t="str">
            <v>NotSelf</v>
          </cell>
        </row>
        <row r="9856">
          <cell r="H9856" t="str">
            <v>NotSelf</v>
          </cell>
        </row>
        <row r="9857">
          <cell r="H9857" t="str">
            <v>NotSelf</v>
          </cell>
        </row>
        <row r="9858">
          <cell r="H9858" t="str">
            <v>NotSelf</v>
          </cell>
        </row>
        <row r="9859">
          <cell r="H9859" t="str">
            <v>NotSelf</v>
          </cell>
        </row>
        <row r="9860">
          <cell r="H9860" t="str">
            <v>NotSelf</v>
          </cell>
        </row>
        <row r="9861">
          <cell r="H9861" t="str">
            <v>NotSelf</v>
          </cell>
        </row>
        <row r="9862">
          <cell r="H9862" t="str">
            <v>NotSelf</v>
          </cell>
        </row>
        <row r="9863">
          <cell r="H9863" t="str">
            <v>NotSelf</v>
          </cell>
        </row>
        <row r="9864">
          <cell r="H9864" t="str">
            <v>NotSelf</v>
          </cell>
        </row>
        <row r="9865">
          <cell r="H9865" t="str">
            <v>NotSelf</v>
          </cell>
        </row>
        <row r="9866">
          <cell r="H9866" t="str">
            <v>NotSelf</v>
          </cell>
        </row>
        <row r="9867">
          <cell r="H9867" t="str">
            <v>NotSelf</v>
          </cell>
        </row>
        <row r="9868">
          <cell r="H9868" t="str">
            <v>NotSelf</v>
          </cell>
        </row>
        <row r="9869">
          <cell r="H9869" t="str">
            <v>NotSelf</v>
          </cell>
        </row>
        <row r="9870">
          <cell r="H9870" t="str">
            <v>NotSelf</v>
          </cell>
        </row>
        <row r="9871">
          <cell r="H9871" t="str">
            <v>NotSelf</v>
          </cell>
        </row>
        <row r="9872">
          <cell r="H9872" t="str">
            <v>NotSelf</v>
          </cell>
        </row>
        <row r="9873">
          <cell r="H9873" t="str">
            <v>NotSelf</v>
          </cell>
        </row>
        <row r="9874">
          <cell r="H9874" t="str">
            <v>NotSelf</v>
          </cell>
        </row>
        <row r="9875">
          <cell r="H9875" t="str">
            <v>NotSelf</v>
          </cell>
        </row>
        <row r="9876">
          <cell r="H9876" t="str">
            <v>NotSelf</v>
          </cell>
        </row>
        <row r="9877">
          <cell r="H9877" t="str">
            <v>NotSelf</v>
          </cell>
        </row>
        <row r="9878">
          <cell r="H9878" t="str">
            <v>NotSelf</v>
          </cell>
        </row>
        <row r="9879">
          <cell r="H9879" t="str">
            <v>NotSelf</v>
          </cell>
        </row>
        <row r="9880">
          <cell r="H9880" t="str">
            <v>NotSelf</v>
          </cell>
        </row>
        <row r="9881">
          <cell r="H9881" t="str">
            <v>NotSelf</v>
          </cell>
        </row>
        <row r="9882">
          <cell r="H9882" t="str">
            <v>NotSelf</v>
          </cell>
        </row>
        <row r="9883">
          <cell r="H9883" t="str">
            <v>NotSelf</v>
          </cell>
        </row>
        <row r="9884">
          <cell r="H9884" t="str">
            <v>NotSelf</v>
          </cell>
        </row>
        <row r="9885">
          <cell r="H9885" t="str">
            <v>NotSelf</v>
          </cell>
        </row>
        <row r="9886">
          <cell r="H9886" t="str">
            <v>NotSelf</v>
          </cell>
        </row>
        <row r="9887">
          <cell r="H9887" t="str">
            <v>NotSelf</v>
          </cell>
        </row>
        <row r="9888">
          <cell r="H9888" t="str">
            <v>NotSelf</v>
          </cell>
        </row>
        <row r="9889">
          <cell r="H9889" t="str">
            <v>NotSelf</v>
          </cell>
        </row>
        <row r="9890">
          <cell r="H9890" t="str">
            <v>NotSelf</v>
          </cell>
        </row>
        <row r="9891">
          <cell r="H9891" t="str">
            <v>NotSelf</v>
          </cell>
        </row>
        <row r="9892">
          <cell r="H9892" t="str">
            <v>NotSelf</v>
          </cell>
        </row>
        <row r="9893">
          <cell r="H9893" t="str">
            <v>NotSelf</v>
          </cell>
        </row>
        <row r="9894">
          <cell r="H9894" t="str">
            <v>NotSelf</v>
          </cell>
        </row>
        <row r="9895">
          <cell r="H9895" t="str">
            <v>NotSelf</v>
          </cell>
        </row>
        <row r="9896">
          <cell r="H9896" t="str">
            <v>NotSelf</v>
          </cell>
        </row>
        <row r="9897">
          <cell r="H9897" t="str">
            <v>NotSelf</v>
          </cell>
        </row>
        <row r="9898">
          <cell r="H9898" t="str">
            <v>NotSelf</v>
          </cell>
        </row>
        <row r="9899">
          <cell r="H9899" t="str">
            <v>NotSelf</v>
          </cell>
        </row>
        <row r="9900">
          <cell r="H9900" t="str">
            <v>NotSelf</v>
          </cell>
        </row>
        <row r="9901">
          <cell r="H9901" t="str">
            <v>NotSelf</v>
          </cell>
        </row>
        <row r="9902">
          <cell r="H9902" t="str">
            <v>NotSelf</v>
          </cell>
        </row>
        <row r="9903">
          <cell r="H9903" t="str">
            <v>NotSelf</v>
          </cell>
        </row>
        <row r="9904">
          <cell r="H9904" t="str">
            <v>NotSelf</v>
          </cell>
        </row>
        <row r="9905">
          <cell r="H9905" t="str">
            <v>NotSelf</v>
          </cell>
        </row>
        <row r="9906">
          <cell r="H9906" t="str">
            <v>NotSelf</v>
          </cell>
        </row>
        <row r="9907">
          <cell r="H9907" t="str">
            <v>NotSelf</v>
          </cell>
        </row>
        <row r="9908">
          <cell r="H9908" t="str">
            <v>NotSelf</v>
          </cell>
        </row>
        <row r="9909">
          <cell r="H9909" t="str">
            <v>NotSelf</v>
          </cell>
        </row>
        <row r="9910">
          <cell r="H9910" t="str">
            <v>NotSelf</v>
          </cell>
        </row>
        <row r="9911">
          <cell r="H9911" t="str">
            <v>NotSelf</v>
          </cell>
        </row>
        <row r="9912">
          <cell r="H9912" t="str">
            <v>NotSelf</v>
          </cell>
        </row>
        <row r="9913">
          <cell r="H9913" t="str">
            <v>NotSelf</v>
          </cell>
        </row>
        <row r="9914">
          <cell r="H9914" t="str">
            <v>NotSelf</v>
          </cell>
        </row>
        <row r="9915">
          <cell r="H9915" t="str">
            <v>NotSelf</v>
          </cell>
        </row>
        <row r="9916">
          <cell r="H9916" t="str">
            <v>NotSelf</v>
          </cell>
        </row>
        <row r="9917">
          <cell r="H9917" t="str">
            <v>NotSelf</v>
          </cell>
        </row>
        <row r="9918">
          <cell r="H9918" t="str">
            <v>NotSelf</v>
          </cell>
        </row>
        <row r="9919">
          <cell r="H9919" t="str">
            <v>NotSelf</v>
          </cell>
        </row>
        <row r="9920">
          <cell r="H9920" t="str">
            <v>NotSelf</v>
          </cell>
        </row>
        <row r="9921">
          <cell r="H9921" t="str">
            <v>NotSelf</v>
          </cell>
        </row>
        <row r="9922">
          <cell r="H9922" t="str">
            <v>NotSelf</v>
          </cell>
        </row>
        <row r="9923">
          <cell r="H9923" t="str">
            <v>NotSelf</v>
          </cell>
        </row>
        <row r="9924">
          <cell r="H9924" t="str">
            <v>NotSelf</v>
          </cell>
        </row>
        <row r="9925">
          <cell r="H9925" t="str">
            <v>NotSelf</v>
          </cell>
        </row>
        <row r="9926">
          <cell r="H9926" t="str">
            <v>NotSelf</v>
          </cell>
        </row>
        <row r="9927">
          <cell r="H9927" t="str">
            <v>NotSelf</v>
          </cell>
        </row>
        <row r="9928">
          <cell r="H9928" t="str">
            <v>NotSelf</v>
          </cell>
        </row>
        <row r="9929">
          <cell r="H9929" t="str">
            <v>NotSelf</v>
          </cell>
        </row>
        <row r="9930">
          <cell r="H9930" t="str">
            <v>NotSelf</v>
          </cell>
        </row>
        <row r="9931">
          <cell r="H9931" t="str">
            <v>NotSelf</v>
          </cell>
        </row>
        <row r="9932">
          <cell r="H9932" t="str">
            <v>NotSelf</v>
          </cell>
        </row>
        <row r="9933">
          <cell r="H9933" t="str">
            <v>NotSelf</v>
          </cell>
        </row>
        <row r="9934">
          <cell r="H9934" t="str">
            <v>NotSelf</v>
          </cell>
        </row>
        <row r="9935">
          <cell r="H9935" t="str">
            <v>NotSelf</v>
          </cell>
        </row>
        <row r="9936">
          <cell r="H9936" t="str">
            <v>NotSelf</v>
          </cell>
        </row>
        <row r="9937">
          <cell r="H9937" t="str">
            <v>NotSelf</v>
          </cell>
        </row>
        <row r="9938">
          <cell r="H9938" t="str">
            <v>NotSelf</v>
          </cell>
        </row>
        <row r="9939">
          <cell r="H9939" t="str">
            <v>NotSelf</v>
          </cell>
        </row>
        <row r="9940">
          <cell r="H9940" t="str">
            <v>NotSelf</v>
          </cell>
        </row>
        <row r="9941">
          <cell r="H9941" t="str">
            <v>NotSelf</v>
          </cell>
        </row>
        <row r="9942">
          <cell r="H9942" t="str">
            <v>NotSelf</v>
          </cell>
        </row>
        <row r="9943">
          <cell r="H9943" t="str">
            <v>NotSelf</v>
          </cell>
        </row>
        <row r="9944">
          <cell r="H9944" t="str">
            <v>NotSelf</v>
          </cell>
        </row>
        <row r="9945">
          <cell r="H9945" t="str">
            <v>NotSelf</v>
          </cell>
        </row>
        <row r="9946">
          <cell r="H9946" t="str">
            <v>NotSelf</v>
          </cell>
        </row>
        <row r="9947">
          <cell r="H9947" t="str">
            <v>NotSelf</v>
          </cell>
        </row>
        <row r="9948">
          <cell r="H9948" t="str">
            <v>NotSelf</v>
          </cell>
        </row>
        <row r="9949">
          <cell r="H9949" t="str">
            <v>NotSelf</v>
          </cell>
        </row>
        <row r="9950">
          <cell r="H9950" t="str">
            <v>NotSelf</v>
          </cell>
        </row>
        <row r="9951">
          <cell r="H9951" t="str">
            <v>NotSelf</v>
          </cell>
        </row>
        <row r="9952">
          <cell r="H9952" t="str">
            <v>NotSelf</v>
          </cell>
        </row>
        <row r="9953">
          <cell r="H9953" t="str">
            <v>NotSelf</v>
          </cell>
        </row>
        <row r="9954">
          <cell r="H9954" t="str">
            <v>NotSelf</v>
          </cell>
        </row>
        <row r="9955">
          <cell r="H9955" t="str">
            <v>NotSelf</v>
          </cell>
        </row>
        <row r="9956">
          <cell r="H9956" t="str">
            <v>NotSelf</v>
          </cell>
        </row>
        <row r="9957">
          <cell r="H9957" t="str">
            <v>NotSelf</v>
          </cell>
        </row>
        <row r="9958">
          <cell r="H9958" t="str">
            <v>NotSelf</v>
          </cell>
        </row>
        <row r="9959">
          <cell r="H9959" t="str">
            <v>NotSelf</v>
          </cell>
        </row>
        <row r="9960">
          <cell r="H9960" t="str">
            <v>NotSelf</v>
          </cell>
        </row>
        <row r="9961">
          <cell r="H9961" t="str">
            <v>NotSelf</v>
          </cell>
        </row>
        <row r="9962">
          <cell r="H9962" t="str">
            <v>NotSelf</v>
          </cell>
        </row>
        <row r="9963">
          <cell r="H9963" t="str">
            <v>NotSelf</v>
          </cell>
        </row>
        <row r="9964">
          <cell r="H9964" t="str">
            <v>NotSelf</v>
          </cell>
        </row>
        <row r="9965">
          <cell r="H9965" t="str">
            <v>NotSelf</v>
          </cell>
        </row>
        <row r="9966">
          <cell r="H9966" t="str">
            <v>NotSelf</v>
          </cell>
        </row>
        <row r="9967">
          <cell r="H9967" t="str">
            <v>NotSelf</v>
          </cell>
        </row>
        <row r="9968">
          <cell r="H9968" t="str">
            <v>NotSelf</v>
          </cell>
        </row>
        <row r="9969">
          <cell r="H9969" t="str">
            <v>NotSelf</v>
          </cell>
        </row>
        <row r="9970">
          <cell r="H9970" t="str">
            <v>NotSelf</v>
          </cell>
        </row>
        <row r="9971">
          <cell r="H9971" t="str">
            <v>Self</v>
          </cell>
        </row>
        <row r="9972">
          <cell r="H9972" t="str">
            <v>Self</v>
          </cell>
        </row>
        <row r="9973">
          <cell r="H9973" t="str">
            <v>Self</v>
          </cell>
        </row>
        <row r="9974">
          <cell r="H9974" t="str">
            <v>Self</v>
          </cell>
        </row>
        <row r="9975">
          <cell r="H9975" t="str">
            <v>Self</v>
          </cell>
        </row>
        <row r="9976">
          <cell r="H9976" t="str">
            <v>Self</v>
          </cell>
        </row>
        <row r="9977">
          <cell r="H9977" t="str">
            <v>Self</v>
          </cell>
        </row>
        <row r="9978">
          <cell r="H9978" t="str">
            <v>Self</v>
          </cell>
        </row>
        <row r="9979">
          <cell r="H9979" t="str">
            <v>Self</v>
          </cell>
        </row>
        <row r="9980">
          <cell r="H9980" t="str">
            <v>Self</v>
          </cell>
        </row>
        <row r="9981">
          <cell r="H9981" t="str">
            <v>Self</v>
          </cell>
        </row>
        <row r="9982">
          <cell r="H9982" t="str">
            <v>Self</v>
          </cell>
        </row>
        <row r="9983">
          <cell r="H9983" t="str">
            <v>Self</v>
          </cell>
        </row>
        <row r="9984">
          <cell r="H9984" t="str">
            <v>Self</v>
          </cell>
        </row>
        <row r="9985">
          <cell r="H9985" t="str">
            <v>Self</v>
          </cell>
        </row>
        <row r="9986">
          <cell r="H9986" t="str">
            <v>Self</v>
          </cell>
        </row>
        <row r="9987">
          <cell r="H9987" t="str">
            <v>Self</v>
          </cell>
        </row>
        <row r="9988">
          <cell r="H9988" t="str">
            <v>Self</v>
          </cell>
        </row>
        <row r="9989">
          <cell r="H9989" t="str">
            <v>Self</v>
          </cell>
        </row>
        <row r="9990">
          <cell r="H9990" t="str">
            <v>Self</v>
          </cell>
        </row>
        <row r="9991">
          <cell r="H9991" t="str">
            <v>Self</v>
          </cell>
        </row>
        <row r="9992">
          <cell r="H9992" t="str">
            <v>Self</v>
          </cell>
        </row>
        <row r="9993">
          <cell r="H9993" t="str">
            <v>Self</v>
          </cell>
        </row>
        <row r="9994">
          <cell r="H9994" t="str">
            <v>Self</v>
          </cell>
        </row>
        <row r="9995">
          <cell r="H9995" t="str">
            <v>Self</v>
          </cell>
        </row>
        <row r="9996">
          <cell r="H9996" t="str">
            <v>Self</v>
          </cell>
        </row>
        <row r="9997">
          <cell r="H9997" t="str">
            <v>Self</v>
          </cell>
        </row>
        <row r="9998">
          <cell r="H9998" t="str">
            <v>Self</v>
          </cell>
        </row>
        <row r="9999">
          <cell r="H9999" t="str">
            <v>Self</v>
          </cell>
        </row>
        <row r="10000">
          <cell r="H10000" t="str">
            <v>Self</v>
          </cell>
        </row>
        <row r="10001">
          <cell r="H10001" t="str">
            <v>Self</v>
          </cell>
        </row>
        <row r="10002">
          <cell r="H10002" t="str">
            <v>Self</v>
          </cell>
        </row>
        <row r="10003">
          <cell r="H10003" t="str">
            <v>Self</v>
          </cell>
        </row>
        <row r="10004">
          <cell r="H10004" t="str">
            <v>Self</v>
          </cell>
        </row>
        <row r="10005">
          <cell r="H10005" t="str">
            <v>Self</v>
          </cell>
        </row>
        <row r="10006">
          <cell r="H10006" t="str">
            <v>Self</v>
          </cell>
        </row>
        <row r="10007">
          <cell r="H10007" t="str">
            <v>Self</v>
          </cell>
        </row>
        <row r="10008">
          <cell r="H10008" t="str">
            <v>Self</v>
          </cell>
        </row>
        <row r="10009">
          <cell r="H10009" t="str">
            <v>Self</v>
          </cell>
        </row>
        <row r="10010">
          <cell r="H10010" t="str">
            <v>Self</v>
          </cell>
        </row>
        <row r="10011">
          <cell r="H10011" t="str">
            <v>Self</v>
          </cell>
        </row>
        <row r="10012">
          <cell r="H10012" t="str">
            <v>Self</v>
          </cell>
        </row>
        <row r="10013">
          <cell r="H10013" t="str">
            <v>Self</v>
          </cell>
        </row>
        <row r="10014">
          <cell r="H10014" t="str">
            <v>Self</v>
          </cell>
        </row>
        <row r="10015">
          <cell r="H10015" t="str">
            <v>Self</v>
          </cell>
        </row>
        <row r="10016">
          <cell r="H10016" t="str">
            <v>Self</v>
          </cell>
        </row>
        <row r="10017">
          <cell r="H10017" t="str">
            <v>Self</v>
          </cell>
        </row>
        <row r="10018">
          <cell r="H10018" t="str">
            <v>Self</v>
          </cell>
        </row>
        <row r="10019">
          <cell r="H10019" t="str">
            <v>Self</v>
          </cell>
        </row>
        <row r="10020">
          <cell r="H10020" t="str">
            <v>Self</v>
          </cell>
        </row>
        <row r="10021">
          <cell r="H10021" t="str">
            <v>Self</v>
          </cell>
        </row>
        <row r="10022">
          <cell r="H10022" t="str">
            <v>Self</v>
          </cell>
        </row>
        <row r="10023">
          <cell r="H10023" t="str">
            <v>Self</v>
          </cell>
        </row>
        <row r="10024">
          <cell r="H10024" t="str">
            <v>Self</v>
          </cell>
        </row>
        <row r="10025">
          <cell r="H10025" t="str">
            <v>Self</v>
          </cell>
        </row>
        <row r="10026">
          <cell r="H10026" t="str">
            <v>Self</v>
          </cell>
        </row>
        <row r="10027">
          <cell r="H10027" t="str">
            <v>Self</v>
          </cell>
        </row>
        <row r="10028">
          <cell r="H10028" t="str">
            <v>Self</v>
          </cell>
        </row>
        <row r="10029">
          <cell r="H10029" t="str">
            <v>NotSelf</v>
          </cell>
        </row>
        <row r="10030">
          <cell r="H10030" t="str">
            <v>NotSelf</v>
          </cell>
        </row>
        <row r="10031">
          <cell r="H10031" t="str">
            <v>NotSelf</v>
          </cell>
        </row>
        <row r="10032">
          <cell r="H10032" t="str">
            <v>NotSelf</v>
          </cell>
        </row>
        <row r="10033">
          <cell r="H10033" t="str">
            <v>NotSelf</v>
          </cell>
        </row>
        <row r="10034">
          <cell r="H10034" t="str">
            <v>NotSelf</v>
          </cell>
        </row>
        <row r="10035">
          <cell r="H10035" t="str">
            <v>NotSelf</v>
          </cell>
        </row>
        <row r="10036">
          <cell r="H10036" t="str">
            <v>NotSelf</v>
          </cell>
        </row>
        <row r="10037">
          <cell r="H10037" t="str">
            <v>NotSelf</v>
          </cell>
        </row>
        <row r="10038">
          <cell r="H10038" t="str">
            <v>NotSelf</v>
          </cell>
        </row>
        <row r="10039">
          <cell r="H10039" t="str">
            <v>NotSelf</v>
          </cell>
        </row>
        <row r="10040">
          <cell r="H10040" t="str">
            <v>NotSelf</v>
          </cell>
        </row>
        <row r="10041">
          <cell r="H10041" t="str">
            <v>NotSelf</v>
          </cell>
        </row>
        <row r="10042">
          <cell r="H10042" t="str">
            <v>NotSelf</v>
          </cell>
        </row>
        <row r="10043">
          <cell r="H10043" t="str">
            <v>NotSelf</v>
          </cell>
        </row>
        <row r="10044">
          <cell r="H10044" t="str">
            <v>NotSelf</v>
          </cell>
        </row>
        <row r="10045">
          <cell r="H10045" t="str">
            <v>NotSelf</v>
          </cell>
        </row>
        <row r="10046">
          <cell r="H10046" t="str">
            <v>NotSelf</v>
          </cell>
        </row>
        <row r="10047">
          <cell r="H10047" t="str">
            <v>NotSelf</v>
          </cell>
        </row>
        <row r="10048">
          <cell r="H10048" t="str">
            <v>NotSelf</v>
          </cell>
        </row>
        <row r="10049">
          <cell r="H10049" t="str">
            <v>NotSelf</v>
          </cell>
        </row>
        <row r="10050">
          <cell r="H10050" t="str">
            <v>NotSelf</v>
          </cell>
        </row>
        <row r="10051">
          <cell r="H10051" t="str">
            <v>NotSelf</v>
          </cell>
        </row>
        <row r="10052">
          <cell r="H10052" t="str">
            <v>NotSelf</v>
          </cell>
        </row>
        <row r="10053">
          <cell r="H10053" t="str">
            <v>NotSelf</v>
          </cell>
        </row>
        <row r="10054">
          <cell r="H10054" t="str">
            <v>NotSelf</v>
          </cell>
        </row>
        <row r="10055">
          <cell r="H10055" t="str">
            <v>NotSelf</v>
          </cell>
        </row>
        <row r="10056">
          <cell r="H10056" t="str">
            <v>NotSelf</v>
          </cell>
        </row>
        <row r="10057">
          <cell r="H10057" t="str">
            <v>NotSelf</v>
          </cell>
        </row>
        <row r="10058">
          <cell r="H10058" t="str">
            <v>NotSelf</v>
          </cell>
        </row>
        <row r="10059">
          <cell r="H10059" t="str">
            <v>NotSelf</v>
          </cell>
        </row>
        <row r="10060">
          <cell r="H10060" t="str">
            <v>NotSelf</v>
          </cell>
        </row>
        <row r="10061">
          <cell r="H10061" t="str">
            <v>NotSelf</v>
          </cell>
        </row>
        <row r="10062">
          <cell r="H10062" t="str">
            <v>NotSelf</v>
          </cell>
        </row>
        <row r="10063">
          <cell r="H10063" t="str">
            <v>NotSelf</v>
          </cell>
        </row>
        <row r="10064">
          <cell r="H10064" t="str">
            <v>NotSelf</v>
          </cell>
        </row>
        <row r="10065">
          <cell r="H10065" t="str">
            <v>NotSelf</v>
          </cell>
        </row>
        <row r="10066">
          <cell r="H10066" t="str">
            <v>NotSelf</v>
          </cell>
        </row>
        <row r="10067">
          <cell r="H10067" t="str">
            <v>NotSelf</v>
          </cell>
        </row>
        <row r="10068">
          <cell r="H10068" t="str">
            <v>NotSelf</v>
          </cell>
        </row>
        <row r="10069">
          <cell r="H10069" t="str">
            <v>NotSelf</v>
          </cell>
        </row>
        <row r="10070">
          <cell r="H10070" t="str">
            <v>NotSelf</v>
          </cell>
        </row>
        <row r="10071">
          <cell r="H10071" t="str">
            <v>NotSelf</v>
          </cell>
        </row>
        <row r="10072">
          <cell r="H10072" t="str">
            <v>NotSelf</v>
          </cell>
        </row>
        <row r="10073">
          <cell r="H10073" t="str">
            <v>NotSelf</v>
          </cell>
        </row>
        <row r="10074">
          <cell r="H10074" t="str">
            <v>NotSelf</v>
          </cell>
        </row>
        <row r="10075">
          <cell r="H10075" t="str">
            <v>NotSelf</v>
          </cell>
        </row>
        <row r="10076">
          <cell r="H10076" t="str">
            <v>NotSelf</v>
          </cell>
        </row>
        <row r="10077">
          <cell r="H10077" t="str">
            <v>NotSelf</v>
          </cell>
        </row>
        <row r="10078">
          <cell r="H10078" t="str">
            <v>NotSelf</v>
          </cell>
        </row>
        <row r="10079">
          <cell r="H10079" t="str">
            <v>NotSelf</v>
          </cell>
        </row>
        <row r="10080">
          <cell r="H10080" t="str">
            <v>NotSelf</v>
          </cell>
        </row>
        <row r="10081">
          <cell r="H10081" t="str">
            <v>NotSelf</v>
          </cell>
        </row>
        <row r="10082">
          <cell r="H10082" t="str">
            <v>NotSelf</v>
          </cell>
        </row>
        <row r="10083">
          <cell r="H10083" t="str">
            <v>NotSelf</v>
          </cell>
        </row>
        <row r="10084">
          <cell r="H10084" t="str">
            <v>NotSelf</v>
          </cell>
        </row>
        <row r="10085">
          <cell r="H10085" t="str">
            <v>NotSelf</v>
          </cell>
        </row>
        <row r="10086">
          <cell r="H10086" t="str">
            <v>NotSelf</v>
          </cell>
        </row>
        <row r="10087">
          <cell r="H10087" t="str">
            <v>NotSelf</v>
          </cell>
        </row>
        <row r="10088">
          <cell r="H10088" t="str">
            <v>NotSelf</v>
          </cell>
        </row>
        <row r="10089">
          <cell r="H10089" t="str">
            <v>NotSelf</v>
          </cell>
        </row>
        <row r="10090">
          <cell r="H10090" t="str">
            <v>NotSelf</v>
          </cell>
        </row>
        <row r="10091">
          <cell r="H10091" t="str">
            <v>NotSelf</v>
          </cell>
        </row>
        <row r="10092">
          <cell r="H10092" t="str">
            <v>NotSelf</v>
          </cell>
        </row>
        <row r="10093">
          <cell r="H10093" t="str">
            <v>NotSelf</v>
          </cell>
        </row>
        <row r="10094">
          <cell r="H10094" t="str">
            <v>NotSelf</v>
          </cell>
        </row>
        <row r="10095">
          <cell r="H10095" t="str">
            <v>NotSelf</v>
          </cell>
        </row>
        <row r="10096">
          <cell r="H10096" t="str">
            <v>NotSelf</v>
          </cell>
        </row>
        <row r="10097">
          <cell r="H10097" t="str">
            <v>NotSelf</v>
          </cell>
        </row>
        <row r="10098">
          <cell r="H10098" t="str">
            <v>NotSelf</v>
          </cell>
        </row>
        <row r="10099">
          <cell r="H10099" t="str">
            <v>NotSelf</v>
          </cell>
        </row>
        <row r="10100">
          <cell r="H10100" t="str">
            <v>NotSelf</v>
          </cell>
        </row>
        <row r="10101">
          <cell r="H10101" t="str">
            <v>NotSelf</v>
          </cell>
        </row>
        <row r="10102">
          <cell r="H10102" t="str">
            <v>NotSelf</v>
          </cell>
        </row>
        <row r="10103">
          <cell r="H10103" t="str">
            <v>NotSelf</v>
          </cell>
        </row>
        <row r="10104">
          <cell r="H10104" t="str">
            <v>NotSelf</v>
          </cell>
        </row>
        <row r="10105">
          <cell r="H10105" t="str">
            <v>NotSelf</v>
          </cell>
        </row>
        <row r="10106">
          <cell r="H10106" t="str">
            <v>NotSelf</v>
          </cell>
        </row>
        <row r="10107">
          <cell r="H10107" t="str">
            <v>NotSelf</v>
          </cell>
        </row>
        <row r="10108">
          <cell r="H10108" t="str">
            <v>NotSelf</v>
          </cell>
        </row>
        <row r="10109">
          <cell r="H10109" t="str">
            <v>NotSelf</v>
          </cell>
        </row>
        <row r="10110">
          <cell r="H10110" t="str">
            <v>NotSelf</v>
          </cell>
        </row>
        <row r="10111">
          <cell r="H10111" t="str">
            <v>NotSelf</v>
          </cell>
        </row>
        <row r="10112">
          <cell r="H10112" t="str">
            <v>NotSelf</v>
          </cell>
        </row>
        <row r="10113">
          <cell r="H10113" t="str">
            <v>NotSelf</v>
          </cell>
        </row>
        <row r="10114">
          <cell r="H10114" t="str">
            <v>NotSelf</v>
          </cell>
        </row>
        <row r="10115">
          <cell r="H10115" t="str">
            <v>NotSelf</v>
          </cell>
        </row>
        <row r="10116">
          <cell r="H10116" t="str">
            <v>NotSelf</v>
          </cell>
        </row>
        <row r="10117">
          <cell r="H10117" t="str">
            <v>NotSelf</v>
          </cell>
        </row>
        <row r="10118">
          <cell r="H10118" t="str">
            <v>NotSelf</v>
          </cell>
        </row>
        <row r="10119">
          <cell r="H10119" t="str">
            <v>NotSelf</v>
          </cell>
        </row>
        <row r="10120">
          <cell r="H10120" t="str">
            <v>NotSelf</v>
          </cell>
        </row>
        <row r="10121">
          <cell r="H10121" t="str">
            <v>NotSelf</v>
          </cell>
        </row>
        <row r="10122">
          <cell r="H10122" t="str">
            <v>NotSelf</v>
          </cell>
        </row>
        <row r="10123">
          <cell r="H10123" t="str">
            <v>NotSelf</v>
          </cell>
        </row>
        <row r="10124">
          <cell r="H10124" t="str">
            <v>NotSelf</v>
          </cell>
        </row>
        <row r="10125">
          <cell r="H10125" t="str">
            <v>NotSelf</v>
          </cell>
        </row>
        <row r="10126">
          <cell r="H10126" t="str">
            <v>NotSelf</v>
          </cell>
        </row>
        <row r="10127">
          <cell r="H10127" t="str">
            <v>NotSelf</v>
          </cell>
        </row>
        <row r="10128">
          <cell r="H10128" t="str">
            <v>NotSelf</v>
          </cell>
        </row>
        <row r="10129">
          <cell r="H10129" t="str">
            <v>NotSelf</v>
          </cell>
        </row>
        <row r="10130">
          <cell r="H10130" t="str">
            <v>NotSelf</v>
          </cell>
        </row>
        <row r="10131">
          <cell r="H10131" t="str">
            <v>NotSelf</v>
          </cell>
        </row>
        <row r="10132">
          <cell r="H10132" t="str">
            <v>NotSelf</v>
          </cell>
        </row>
        <row r="10133">
          <cell r="H10133" t="str">
            <v>NotSelf</v>
          </cell>
        </row>
        <row r="10134">
          <cell r="H10134" t="str">
            <v>NotSelf</v>
          </cell>
        </row>
        <row r="10135">
          <cell r="H10135" t="str">
            <v>NotSelf</v>
          </cell>
        </row>
        <row r="10136">
          <cell r="H10136" t="str">
            <v>NotSelf</v>
          </cell>
        </row>
        <row r="10137">
          <cell r="H10137" t="str">
            <v>NotSelf</v>
          </cell>
        </row>
        <row r="10138">
          <cell r="H10138" t="str">
            <v>NotSelf</v>
          </cell>
        </row>
        <row r="10139">
          <cell r="H10139" t="str">
            <v>NotSelf</v>
          </cell>
        </row>
        <row r="10140">
          <cell r="H10140" t="str">
            <v>NotSelf</v>
          </cell>
        </row>
        <row r="10141">
          <cell r="H10141" t="str">
            <v>NotSelf</v>
          </cell>
        </row>
        <row r="10142">
          <cell r="H10142" t="str">
            <v>NotSelf</v>
          </cell>
        </row>
        <row r="10143">
          <cell r="H10143" t="str">
            <v>NotSelf</v>
          </cell>
        </row>
        <row r="10144">
          <cell r="H10144" t="str">
            <v>NotSelf</v>
          </cell>
        </row>
        <row r="10145">
          <cell r="H10145" t="str">
            <v>NotSelf</v>
          </cell>
        </row>
        <row r="10146">
          <cell r="H10146" t="str">
            <v>NotSelf</v>
          </cell>
        </row>
        <row r="10147">
          <cell r="H10147" t="str">
            <v>NotSelf</v>
          </cell>
        </row>
        <row r="10148">
          <cell r="H10148" t="str">
            <v>NotSelf</v>
          </cell>
        </row>
        <row r="10149">
          <cell r="H10149" t="str">
            <v>NotSelf</v>
          </cell>
        </row>
        <row r="10150">
          <cell r="H10150" t="str">
            <v>NotSelf</v>
          </cell>
        </row>
        <row r="10151">
          <cell r="H10151" t="str">
            <v>NotSelf</v>
          </cell>
        </row>
        <row r="10152">
          <cell r="H10152" t="str">
            <v>NotSelf</v>
          </cell>
        </row>
        <row r="10153">
          <cell r="H10153" t="str">
            <v>NotSelf</v>
          </cell>
        </row>
        <row r="10154">
          <cell r="H10154" t="str">
            <v>NotSelf</v>
          </cell>
        </row>
        <row r="10155">
          <cell r="H10155" t="str">
            <v>NotSelf</v>
          </cell>
        </row>
        <row r="10156">
          <cell r="H10156" t="str">
            <v>NotSelf</v>
          </cell>
        </row>
        <row r="10157">
          <cell r="H10157" t="str">
            <v>NotSelf</v>
          </cell>
        </row>
        <row r="10158">
          <cell r="H10158" t="str">
            <v>NotSelf</v>
          </cell>
        </row>
        <row r="10159">
          <cell r="H10159" t="str">
            <v>NotSelf</v>
          </cell>
        </row>
        <row r="10160">
          <cell r="H10160" t="str">
            <v>NotSelf</v>
          </cell>
        </row>
        <row r="10161">
          <cell r="H10161" t="str">
            <v>NotSelf</v>
          </cell>
        </row>
        <row r="10162">
          <cell r="H10162" t="str">
            <v>NotSelf</v>
          </cell>
        </row>
        <row r="10163">
          <cell r="H10163" t="str">
            <v>NotSelf</v>
          </cell>
        </row>
        <row r="10164">
          <cell r="H10164" t="str">
            <v>NotSelf</v>
          </cell>
        </row>
        <row r="10165">
          <cell r="H10165" t="str">
            <v>NotSelf</v>
          </cell>
        </row>
        <row r="10166">
          <cell r="H10166" t="str">
            <v>NotSelf</v>
          </cell>
        </row>
        <row r="10167">
          <cell r="H10167" t="str">
            <v>NotSelf</v>
          </cell>
        </row>
        <row r="10168">
          <cell r="H10168" t="str">
            <v>NotSelf</v>
          </cell>
        </row>
        <row r="10169">
          <cell r="H10169" t="str">
            <v>NotSelf</v>
          </cell>
        </row>
        <row r="10170">
          <cell r="H10170" t="str">
            <v>NotSelf</v>
          </cell>
        </row>
        <row r="10171">
          <cell r="H10171" t="str">
            <v>NotSelf</v>
          </cell>
        </row>
        <row r="10172">
          <cell r="H10172" t="str">
            <v>NotSelf</v>
          </cell>
        </row>
        <row r="10173">
          <cell r="H10173" t="str">
            <v>NotSelf</v>
          </cell>
        </row>
        <row r="10174">
          <cell r="H10174" t="str">
            <v>NotSelf</v>
          </cell>
        </row>
        <row r="10175">
          <cell r="H10175" t="str">
            <v>NotSelf</v>
          </cell>
        </row>
        <row r="10176">
          <cell r="H10176" t="str">
            <v>NotSelf</v>
          </cell>
        </row>
        <row r="10177">
          <cell r="H10177" t="str">
            <v>NotSelf</v>
          </cell>
        </row>
        <row r="10178">
          <cell r="H10178" t="str">
            <v>NotSelf</v>
          </cell>
        </row>
        <row r="10179">
          <cell r="H10179" t="str">
            <v>NotSelf</v>
          </cell>
        </row>
        <row r="10180">
          <cell r="H10180" t="str">
            <v>NotSelf</v>
          </cell>
        </row>
        <row r="10181">
          <cell r="H10181" t="str">
            <v>NotSelf</v>
          </cell>
        </row>
        <row r="10182">
          <cell r="H10182" t="str">
            <v>NotSelf</v>
          </cell>
        </row>
        <row r="10183">
          <cell r="H10183" t="str">
            <v>NotSelf</v>
          </cell>
        </row>
        <row r="10184">
          <cell r="H10184" t="str">
            <v>NotSelf</v>
          </cell>
        </row>
        <row r="10185">
          <cell r="H10185" t="str">
            <v>NotSelf</v>
          </cell>
        </row>
        <row r="10186">
          <cell r="H10186" t="str">
            <v>NotSelf</v>
          </cell>
        </row>
        <row r="10187">
          <cell r="H10187" t="str">
            <v>NotSelf</v>
          </cell>
        </row>
        <row r="10188">
          <cell r="H10188" t="str">
            <v>NotSelf</v>
          </cell>
        </row>
        <row r="10189">
          <cell r="H10189" t="str">
            <v>NotSelf</v>
          </cell>
        </row>
        <row r="10190">
          <cell r="H10190" t="str">
            <v>NotSelf</v>
          </cell>
        </row>
        <row r="10191">
          <cell r="H10191" t="str">
            <v>NotSelf</v>
          </cell>
        </row>
        <row r="10192">
          <cell r="H10192" t="str">
            <v>NotSelf</v>
          </cell>
        </row>
        <row r="10193">
          <cell r="H10193" t="str">
            <v>NotSelf</v>
          </cell>
        </row>
        <row r="10194">
          <cell r="H10194" t="str">
            <v>NotSelf</v>
          </cell>
        </row>
        <row r="10195">
          <cell r="H10195" t="str">
            <v>NotSelf</v>
          </cell>
        </row>
        <row r="10196">
          <cell r="H10196" t="str">
            <v>NotSelf</v>
          </cell>
        </row>
        <row r="10197">
          <cell r="H10197" t="str">
            <v>NotSelf</v>
          </cell>
        </row>
        <row r="10198">
          <cell r="H10198" t="str">
            <v>NotSelf</v>
          </cell>
        </row>
        <row r="10199">
          <cell r="H10199" t="str">
            <v>NotSelf</v>
          </cell>
        </row>
        <row r="10200">
          <cell r="H10200" t="str">
            <v>NotSelf</v>
          </cell>
        </row>
        <row r="10201">
          <cell r="H10201" t="str">
            <v>NotSelf</v>
          </cell>
        </row>
        <row r="10202">
          <cell r="H10202" t="str">
            <v>NotSelf</v>
          </cell>
        </row>
        <row r="10203">
          <cell r="H10203" t="str">
            <v>NotSelf</v>
          </cell>
        </row>
        <row r="10204">
          <cell r="H10204" t="str">
            <v>NotSelf</v>
          </cell>
        </row>
        <row r="10205">
          <cell r="H10205" t="str">
            <v>NotSelf</v>
          </cell>
        </row>
        <row r="10206">
          <cell r="H10206" t="str">
            <v>NotSelf</v>
          </cell>
        </row>
        <row r="10207">
          <cell r="H10207" t="str">
            <v>NotSelf</v>
          </cell>
        </row>
        <row r="10208">
          <cell r="H10208" t="str">
            <v>NotSelf</v>
          </cell>
        </row>
        <row r="10209">
          <cell r="H10209" t="str">
            <v>NotSelf</v>
          </cell>
        </row>
        <row r="10210">
          <cell r="H10210" t="str">
            <v>NotSelf</v>
          </cell>
        </row>
        <row r="10211">
          <cell r="H10211" t="str">
            <v>NotSelf</v>
          </cell>
        </row>
        <row r="10212">
          <cell r="H10212" t="str">
            <v>NotSelf</v>
          </cell>
        </row>
        <row r="10213">
          <cell r="H10213" t="str">
            <v>NotSelf</v>
          </cell>
        </row>
        <row r="10214">
          <cell r="H10214" t="str">
            <v>NotSelf</v>
          </cell>
        </row>
        <row r="10215">
          <cell r="H10215" t="str">
            <v>NotSelf</v>
          </cell>
        </row>
        <row r="10216">
          <cell r="H10216" t="str">
            <v>NotSelf</v>
          </cell>
        </row>
        <row r="10217">
          <cell r="H10217" t="str">
            <v>NotSelf</v>
          </cell>
        </row>
        <row r="10218">
          <cell r="H10218" t="str">
            <v>NotSelf</v>
          </cell>
        </row>
        <row r="10219">
          <cell r="H10219" t="str">
            <v>NotSelf</v>
          </cell>
        </row>
        <row r="10220">
          <cell r="H10220" t="str">
            <v>NotSelf</v>
          </cell>
        </row>
        <row r="10221">
          <cell r="H10221" t="str">
            <v>NotSelf</v>
          </cell>
        </row>
        <row r="10222">
          <cell r="H10222" t="str">
            <v>NotSelf</v>
          </cell>
        </row>
        <row r="10223">
          <cell r="H10223" t="str">
            <v>NotSelf</v>
          </cell>
        </row>
        <row r="10224">
          <cell r="H10224" t="str">
            <v>NotSelf</v>
          </cell>
        </row>
        <row r="10225">
          <cell r="H10225" t="str">
            <v>NotSelf</v>
          </cell>
        </row>
        <row r="10226">
          <cell r="H10226" t="str">
            <v>NotSelf</v>
          </cell>
        </row>
        <row r="10227">
          <cell r="H10227" t="str">
            <v>NotSelf</v>
          </cell>
        </row>
        <row r="10228">
          <cell r="H10228" t="str">
            <v>NotSelf</v>
          </cell>
        </row>
        <row r="10229">
          <cell r="H10229" t="str">
            <v>NotSelf</v>
          </cell>
        </row>
        <row r="10230">
          <cell r="H10230" t="str">
            <v>NotSelf</v>
          </cell>
        </row>
        <row r="10231">
          <cell r="H10231" t="str">
            <v>NotSelf</v>
          </cell>
        </row>
        <row r="10232">
          <cell r="H10232" t="str">
            <v>NotSelf</v>
          </cell>
        </row>
        <row r="10233">
          <cell r="H10233" t="str">
            <v>NotSelf</v>
          </cell>
        </row>
        <row r="10234">
          <cell r="H10234" t="str">
            <v>NotSelf</v>
          </cell>
        </row>
        <row r="10235">
          <cell r="H10235" t="str">
            <v>NotSelf</v>
          </cell>
        </row>
        <row r="10236">
          <cell r="H10236" t="str">
            <v>NotSelf</v>
          </cell>
        </row>
        <row r="10237">
          <cell r="H10237" t="str">
            <v>NotSelf</v>
          </cell>
        </row>
        <row r="10238">
          <cell r="H10238" t="str">
            <v>NotSelf</v>
          </cell>
        </row>
        <row r="10239">
          <cell r="H10239" t="str">
            <v>NotSelf</v>
          </cell>
        </row>
        <row r="10240">
          <cell r="H10240" t="str">
            <v>NotSelf</v>
          </cell>
        </row>
        <row r="10241">
          <cell r="H10241" t="str">
            <v>NotSelf</v>
          </cell>
        </row>
        <row r="10242">
          <cell r="H10242" t="str">
            <v>NotSelf</v>
          </cell>
        </row>
        <row r="10243">
          <cell r="H10243" t="str">
            <v>NotSelf</v>
          </cell>
        </row>
        <row r="10244">
          <cell r="H10244" t="str">
            <v>NotSelf</v>
          </cell>
        </row>
        <row r="10245">
          <cell r="H10245" t="str">
            <v>NotSelf</v>
          </cell>
        </row>
        <row r="10246">
          <cell r="H10246" t="str">
            <v>NotSelf</v>
          </cell>
        </row>
        <row r="10247">
          <cell r="H10247" t="str">
            <v>NotSelf</v>
          </cell>
        </row>
        <row r="10248">
          <cell r="H10248" t="str">
            <v>NotSelf</v>
          </cell>
        </row>
        <row r="10249">
          <cell r="H10249" t="str">
            <v>NotSelf</v>
          </cell>
        </row>
        <row r="10250">
          <cell r="H10250" t="str">
            <v>NotSelf</v>
          </cell>
        </row>
        <row r="10251">
          <cell r="H10251" t="str">
            <v>NotSelf</v>
          </cell>
        </row>
        <row r="10252">
          <cell r="H10252" t="str">
            <v>NotSelf</v>
          </cell>
        </row>
        <row r="10253">
          <cell r="H10253" t="str">
            <v>NotSelf</v>
          </cell>
        </row>
        <row r="10254">
          <cell r="H10254" t="str">
            <v>NotSelf</v>
          </cell>
        </row>
        <row r="10255">
          <cell r="H10255" t="str">
            <v>NotSelf</v>
          </cell>
        </row>
        <row r="10256">
          <cell r="H10256" t="str">
            <v>NotSelf</v>
          </cell>
        </row>
        <row r="10257">
          <cell r="H10257" t="str">
            <v>NotSelf</v>
          </cell>
        </row>
        <row r="10258">
          <cell r="H10258" t="str">
            <v>NotSelf</v>
          </cell>
        </row>
        <row r="10259">
          <cell r="H10259" t="str">
            <v>NotSelf</v>
          </cell>
        </row>
        <row r="10260">
          <cell r="H10260" t="str">
            <v>NotSelf</v>
          </cell>
        </row>
        <row r="10261">
          <cell r="H10261" t="str">
            <v>NotSelf</v>
          </cell>
        </row>
        <row r="10262">
          <cell r="H10262" t="str">
            <v>NotSelf</v>
          </cell>
        </row>
        <row r="10263">
          <cell r="H10263" t="str">
            <v>NotSelf</v>
          </cell>
        </row>
        <row r="10264">
          <cell r="H10264" t="str">
            <v>NotSelf</v>
          </cell>
        </row>
        <row r="10265">
          <cell r="H10265" t="str">
            <v>NotSelf</v>
          </cell>
        </row>
        <row r="10266">
          <cell r="H10266" t="str">
            <v>NotSelf</v>
          </cell>
        </row>
        <row r="10267">
          <cell r="H10267" t="str">
            <v>NotSelf</v>
          </cell>
        </row>
        <row r="10268">
          <cell r="H10268" t="str">
            <v>NotSelf</v>
          </cell>
        </row>
        <row r="10269">
          <cell r="H10269" t="str">
            <v>NotSelf</v>
          </cell>
        </row>
        <row r="10270">
          <cell r="H10270" t="str">
            <v>NotSelf</v>
          </cell>
        </row>
        <row r="10271">
          <cell r="H10271" t="str">
            <v>NotSelf</v>
          </cell>
        </row>
        <row r="10272">
          <cell r="H10272" t="str">
            <v>NotSelf</v>
          </cell>
        </row>
        <row r="10273">
          <cell r="H10273" t="str">
            <v>NotSelf</v>
          </cell>
        </row>
        <row r="10274">
          <cell r="H10274" t="str">
            <v>NotSelf</v>
          </cell>
        </row>
        <row r="10275">
          <cell r="H10275" t="str">
            <v>NotSelf</v>
          </cell>
        </row>
        <row r="10276">
          <cell r="H10276" t="str">
            <v>NotSelf</v>
          </cell>
        </row>
        <row r="10277">
          <cell r="H10277" t="str">
            <v>NotSelf</v>
          </cell>
        </row>
        <row r="10278">
          <cell r="H10278" t="str">
            <v>NotSelf</v>
          </cell>
        </row>
        <row r="10279">
          <cell r="H10279" t="str">
            <v>NotSelf</v>
          </cell>
        </row>
        <row r="10280">
          <cell r="H10280" t="str">
            <v>NotSelf</v>
          </cell>
        </row>
        <row r="10281">
          <cell r="H10281" t="str">
            <v>NotSelf</v>
          </cell>
        </row>
        <row r="10282">
          <cell r="H10282" t="str">
            <v>NotSelf</v>
          </cell>
        </row>
        <row r="10283">
          <cell r="H10283" t="str">
            <v>NotSelf</v>
          </cell>
        </row>
        <row r="10284">
          <cell r="H10284" t="str">
            <v>NotSelf</v>
          </cell>
        </row>
        <row r="10285">
          <cell r="H10285" t="str">
            <v>NotSelf</v>
          </cell>
        </row>
        <row r="10286">
          <cell r="H10286" t="str">
            <v>NotSelf</v>
          </cell>
        </row>
        <row r="10287">
          <cell r="H10287" t="str">
            <v>NotSelf</v>
          </cell>
        </row>
        <row r="10288">
          <cell r="H10288" t="str">
            <v>NotSelf</v>
          </cell>
        </row>
        <row r="10289">
          <cell r="H10289" t="str">
            <v>NotSelf</v>
          </cell>
        </row>
        <row r="10290">
          <cell r="H10290" t="str">
            <v>NotSelf</v>
          </cell>
        </row>
        <row r="10291">
          <cell r="H10291" t="str">
            <v>NotSelf</v>
          </cell>
        </row>
        <row r="10292">
          <cell r="H10292" t="str">
            <v>NotSelf</v>
          </cell>
        </row>
        <row r="10293">
          <cell r="H10293" t="str">
            <v>NotSelf</v>
          </cell>
        </row>
        <row r="10294">
          <cell r="H10294" t="str">
            <v>NotSelf</v>
          </cell>
        </row>
        <row r="10295">
          <cell r="H10295" t="str">
            <v>NotSelf</v>
          </cell>
        </row>
        <row r="10296">
          <cell r="H10296" t="str">
            <v>NotSelf</v>
          </cell>
        </row>
        <row r="10297">
          <cell r="H10297" t="str">
            <v>NotSelf</v>
          </cell>
        </row>
        <row r="10298">
          <cell r="H10298" t="str">
            <v>NotSelf</v>
          </cell>
        </row>
        <row r="10299">
          <cell r="H10299" t="str">
            <v>NotSelf</v>
          </cell>
        </row>
        <row r="10300">
          <cell r="H10300" t="str">
            <v>NotSelf</v>
          </cell>
        </row>
        <row r="10301">
          <cell r="H10301" t="str">
            <v>NotSelf</v>
          </cell>
        </row>
        <row r="10302">
          <cell r="H10302" t="str">
            <v>NotSelf</v>
          </cell>
        </row>
        <row r="10303">
          <cell r="H10303" t="str">
            <v>NotSelf</v>
          </cell>
        </row>
        <row r="10304">
          <cell r="H10304" t="str">
            <v>NotSelf</v>
          </cell>
        </row>
        <row r="10305">
          <cell r="H10305" t="str">
            <v>NotSelf</v>
          </cell>
        </row>
        <row r="10306">
          <cell r="H10306" t="str">
            <v>NotSelf</v>
          </cell>
        </row>
        <row r="10307">
          <cell r="H10307" t="str">
            <v>NotSelf</v>
          </cell>
        </row>
        <row r="10308">
          <cell r="H10308" t="str">
            <v>NotSelf</v>
          </cell>
        </row>
        <row r="10309">
          <cell r="H10309" t="str">
            <v>NotSelf</v>
          </cell>
        </row>
        <row r="10310">
          <cell r="H10310" t="str">
            <v>NotSelf</v>
          </cell>
        </row>
        <row r="10311">
          <cell r="H10311" t="str">
            <v>NotSelf</v>
          </cell>
        </row>
        <row r="10312">
          <cell r="H10312" t="str">
            <v>NotSelf</v>
          </cell>
        </row>
        <row r="10313">
          <cell r="H10313" t="str">
            <v>NotSelf</v>
          </cell>
        </row>
        <row r="10314">
          <cell r="H10314" t="str">
            <v>NotSelf</v>
          </cell>
        </row>
        <row r="10315">
          <cell r="H10315" t="str">
            <v>NotSelf</v>
          </cell>
        </row>
        <row r="10316">
          <cell r="H10316" t="str">
            <v>NotSelf</v>
          </cell>
        </row>
        <row r="10317">
          <cell r="H10317" t="str">
            <v>NotSelf</v>
          </cell>
        </row>
        <row r="10318">
          <cell r="H10318" t="str">
            <v>NotSelf</v>
          </cell>
        </row>
        <row r="10319">
          <cell r="H10319" t="str">
            <v>NotSelf</v>
          </cell>
        </row>
        <row r="10320">
          <cell r="H10320" t="str">
            <v>NotSelf</v>
          </cell>
        </row>
        <row r="10321">
          <cell r="H10321" t="str">
            <v>NotSelf</v>
          </cell>
        </row>
        <row r="10322">
          <cell r="H10322" t="str">
            <v>NotSelf</v>
          </cell>
        </row>
        <row r="10323">
          <cell r="H10323" t="str">
            <v>NotSelf</v>
          </cell>
        </row>
        <row r="10324">
          <cell r="H10324" t="str">
            <v>NotSelf</v>
          </cell>
        </row>
        <row r="10325">
          <cell r="H10325" t="str">
            <v>NotSelf</v>
          </cell>
        </row>
        <row r="10326">
          <cell r="H10326" t="str">
            <v>NotSelf</v>
          </cell>
        </row>
        <row r="10327">
          <cell r="H10327" t="str">
            <v>NotSelf</v>
          </cell>
        </row>
        <row r="10328">
          <cell r="H10328" t="str">
            <v>NotSelf</v>
          </cell>
        </row>
        <row r="10329">
          <cell r="H10329" t="str">
            <v>NotSelf</v>
          </cell>
        </row>
        <row r="10330">
          <cell r="H10330" t="str">
            <v>NotSelf</v>
          </cell>
        </row>
        <row r="10331">
          <cell r="H10331" t="str">
            <v>NotSelf</v>
          </cell>
        </row>
        <row r="10332">
          <cell r="H10332" t="str">
            <v>NotSelf</v>
          </cell>
        </row>
        <row r="10333">
          <cell r="H10333" t="str">
            <v>NotSelf</v>
          </cell>
        </row>
        <row r="10334">
          <cell r="H10334" t="str">
            <v>NotSelf</v>
          </cell>
        </row>
        <row r="10335">
          <cell r="H10335" t="str">
            <v>NotSelf</v>
          </cell>
        </row>
        <row r="10336">
          <cell r="H10336" t="str">
            <v>NotSelf</v>
          </cell>
        </row>
        <row r="10337">
          <cell r="H10337" t="str">
            <v>NotSelf</v>
          </cell>
        </row>
        <row r="10338">
          <cell r="H10338" t="str">
            <v>NotSelf</v>
          </cell>
        </row>
        <row r="10339">
          <cell r="H10339" t="str">
            <v>NotSelf</v>
          </cell>
        </row>
        <row r="10340">
          <cell r="H10340" t="str">
            <v>NotSelf</v>
          </cell>
        </row>
        <row r="10341">
          <cell r="H10341" t="str">
            <v>NotSelf</v>
          </cell>
        </row>
        <row r="10342">
          <cell r="H10342" t="str">
            <v>NotSelf</v>
          </cell>
        </row>
        <row r="10343">
          <cell r="H10343" t="str">
            <v>NotSelf</v>
          </cell>
        </row>
        <row r="10344">
          <cell r="H10344" t="str">
            <v>NotSelf</v>
          </cell>
        </row>
        <row r="10345">
          <cell r="H10345" t="str">
            <v>NotSelf</v>
          </cell>
        </row>
        <row r="10346">
          <cell r="H10346" t="str">
            <v>NotSelf</v>
          </cell>
        </row>
        <row r="10347">
          <cell r="H10347" t="str">
            <v>NotSelf</v>
          </cell>
        </row>
        <row r="10348">
          <cell r="H10348" t="str">
            <v>NotSelf</v>
          </cell>
        </row>
        <row r="10349">
          <cell r="H10349" t="str">
            <v>NotSelf</v>
          </cell>
        </row>
        <row r="10350">
          <cell r="H10350" t="str">
            <v>NotSelf</v>
          </cell>
        </row>
        <row r="10351">
          <cell r="H10351" t="str">
            <v>NotSelf</v>
          </cell>
        </row>
        <row r="10352">
          <cell r="H10352" t="str">
            <v>NotSelf</v>
          </cell>
        </row>
        <row r="10353">
          <cell r="H10353" t="str">
            <v>NotSelf</v>
          </cell>
        </row>
        <row r="10354">
          <cell r="H10354" t="str">
            <v>NotSelf</v>
          </cell>
        </row>
        <row r="10355">
          <cell r="H10355" t="str">
            <v>NotSelf</v>
          </cell>
        </row>
        <row r="10356">
          <cell r="H10356" t="str">
            <v>NotSelf</v>
          </cell>
        </row>
        <row r="10357">
          <cell r="H10357" t="str">
            <v>NotSelf</v>
          </cell>
        </row>
        <row r="10358">
          <cell r="H10358" t="str">
            <v>NotSelf</v>
          </cell>
        </row>
        <row r="10359">
          <cell r="H10359" t="str">
            <v>NotSelf</v>
          </cell>
        </row>
        <row r="10360">
          <cell r="H10360" t="str">
            <v>NotSelf</v>
          </cell>
        </row>
        <row r="10361">
          <cell r="H10361" t="str">
            <v>NotSelf</v>
          </cell>
        </row>
        <row r="10362">
          <cell r="H10362" t="str">
            <v>NotSelf</v>
          </cell>
        </row>
        <row r="10363">
          <cell r="H10363" t="str">
            <v>NotSelf</v>
          </cell>
        </row>
        <row r="10364">
          <cell r="H10364" t="str">
            <v>NotSelf</v>
          </cell>
        </row>
        <row r="10365">
          <cell r="H10365" t="str">
            <v>NotSelf</v>
          </cell>
        </row>
        <row r="10366">
          <cell r="H10366" t="str">
            <v>NotSelf</v>
          </cell>
        </row>
        <row r="10367">
          <cell r="H10367" t="str">
            <v>NotSelf</v>
          </cell>
        </row>
        <row r="10368">
          <cell r="H10368" t="str">
            <v>NotSelf</v>
          </cell>
        </row>
        <row r="10369">
          <cell r="H10369" t="str">
            <v>NotSelf</v>
          </cell>
        </row>
        <row r="10370">
          <cell r="H10370" t="str">
            <v>NotSelf</v>
          </cell>
        </row>
        <row r="10371">
          <cell r="H10371" t="str">
            <v>NotSelf</v>
          </cell>
        </row>
        <row r="10372">
          <cell r="H10372" t="str">
            <v>NotSelf</v>
          </cell>
        </row>
        <row r="10373">
          <cell r="H10373" t="str">
            <v>NotSelf</v>
          </cell>
        </row>
        <row r="10374">
          <cell r="H10374" t="str">
            <v>NotSelf</v>
          </cell>
        </row>
        <row r="10375">
          <cell r="H10375" t="str">
            <v>NotSelf</v>
          </cell>
        </row>
        <row r="10376">
          <cell r="H10376" t="str">
            <v>NotSelf</v>
          </cell>
        </row>
        <row r="10377">
          <cell r="H10377" t="str">
            <v>NotSelf</v>
          </cell>
        </row>
        <row r="10378">
          <cell r="H10378" t="str">
            <v>NotSelf</v>
          </cell>
        </row>
        <row r="10379">
          <cell r="H10379" t="str">
            <v>NotSelf</v>
          </cell>
        </row>
        <row r="10380">
          <cell r="H10380" t="str">
            <v>NotSelf</v>
          </cell>
        </row>
        <row r="10381">
          <cell r="H10381" t="str">
            <v>NotSelf</v>
          </cell>
        </row>
        <row r="10382">
          <cell r="H10382" t="str">
            <v>NotSelf</v>
          </cell>
        </row>
        <row r="10383">
          <cell r="H10383" t="str">
            <v>NotSelf</v>
          </cell>
        </row>
        <row r="10384">
          <cell r="H10384" t="str">
            <v>NotSelf</v>
          </cell>
        </row>
        <row r="10385">
          <cell r="H10385" t="str">
            <v>NotSelf</v>
          </cell>
        </row>
        <row r="10386">
          <cell r="H10386" t="str">
            <v>NotSelf</v>
          </cell>
        </row>
        <row r="10387">
          <cell r="H10387" t="str">
            <v>NotSelf</v>
          </cell>
        </row>
        <row r="10388">
          <cell r="H10388" t="str">
            <v>NotSelf</v>
          </cell>
        </row>
        <row r="10389">
          <cell r="H10389" t="str">
            <v>NotSelf</v>
          </cell>
        </row>
        <row r="10390">
          <cell r="H10390" t="str">
            <v>NotSelf</v>
          </cell>
        </row>
        <row r="10391">
          <cell r="H10391" t="str">
            <v>NotSelf</v>
          </cell>
        </row>
        <row r="10392">
          <cell r="H10392" t="str">
            <v>NotSelf</v>
          </cell>
        </row>
        <row r="10393">
          <cell r="H10393" t="str">
            <v>NotSelf</v>
          </cell>
        </row>
        <row r="10394">
          <cell r="H10394" t="str">
            <v>NotSelf</v>
          </cell>
        </row>
        <row r="10395">
          <cell r="H10395" t="str">
            <v>NotSelf</v>
          </cell>
        </row>
        <row r="10396">
          <cell r="H10396" t="str">
            <v>NotSelf</v>
          </cell>
        </row>
        <row r="10397">
          <cell r="H10397" t="str">
            <v>NotSelf</v>
          </cell>
        </row>
        <row r="10398">
          <cell r="H10398" t="str">
            <v>NotSelf</v>
          </cell>
        </row>
        <row r="10399">
          <cell r="H10399" t="str">
            <v>NotSelf</v>
          </cell>
        </row>
        <row r="10400">
          <cell r="H10400" t="str">
            <v>NotSelf</v>
          </cell>
        </row>
        <row r="10401">
          <cell r="H10401" t="str">
            <v>NotSelf</v>
          </cell>
        </row>
        <row r="10402">
          <cell r="H10402" t="str">
            <v>NotSelf</v>
          </cell>
        </row>
        <row r="10403">
          <cell r="H10403" t="str">
            <v>NotSelf</v>
          </cell>
        </row>
        <row r="10404">
          <cell r="H10404" t="str">
            <v>Self</v>
          </cell>
        </row>
        <row r="10405">
          <cell r="H10405" t="str">
            <v>Self</v>
          </cell>
        </row>
        <row r="10406">
          <cell r="H10406" t="str">
            <v>Self</v>
          </cell>
        </row>
        <row r="10407">
          <cell r="H10407" t="str">
            <v>Self</v>
          </cell>
        </row>
        <row r="10408">
          <cell r="H10408" t="str">
            <v>Self</v>
          </cell>
        </row>
        <row r="10409">
          <cell r="H10409" t="str">
            <v>Self</v>
          </cell>
        </row>
        <row r="10410">
          <cell r="H10410" t="str">
            <v>Self</v>
          </cell>
        </row>
        <row r="10411">
          <cell r="H10411" t="str">
            <v>Self</v>
          </cell>
        </row>
        <row r="10412">
          <cell r="H10412" t="str">
            <v>Self</v>
          </cell>
        </row>
        <row r="10413">
          <cell r="H10413" t="str">
            <v>Self</v>
          </cell>
        </row>
        <row r="10414">
          <cell r="H10414" t="str">
            <v>Self</v>
          </cell>
        </row>
        <row r="10415">
          <cell r="H10415" t="str">
            <v>Self</v>
          </cell>
        </row>
        <row r="10416">
          <cell r="H10416" t="str">
            <v>Self</v>
          </cell>
        </row>
        <row r="10417">
          <cell r="H10417" t="str">
            <v>Self</v>
          </cell>
        </row>
        <row r="10418">
          <cell r="H10418" t="str">
            <v>Self</v>
          </cell>
        </row>
        <row r="10419">
          <cell r="H10419" t="str">
            <v>Self</v>
          </cell>
        </row>
        <row r="10420">
          <cell r="H10420" t="str">
            <v>Self</v>
          </cell>
        </row>
        <row r="10421">
          <cell r="H10421" t="str">
            <v>Self</v>
          </cell>
        </row>
        <row r="10422">
          <cell r="H10422" t="str">
            <v>Self</v>
          </cell>
        </row>
        <row r="10423">
          <cell r="H10423" t="str">
            <v>Self</v>
          </cell>
        </row>
        <row r="10424">
          <cell r="H10424" t="str">
            <v>Self</v>
          </cell>
        </row>
        <row r="10425">
          <cell r="H10425" t="str">
            <v>Self</v>
          </cell>
        </row>
        <row r="10426">
          <cell r="H10426" t="str">
            <v>Self</v>
          </cell>
        </row>
        <row r="10427">
          <cell r="H10427" t="str">
            <v>Self</v>
          </cell>
        </row>
        <row r="10428">
          <cell r="H10428" t="str">
            <v>Self</v>
          </cell>
        </row>
        <row r="10429">
          <cell r="H10429" t="str">
            <v>Self</v>
          </cell>
        </row>
        <row r="10430">
          <cell r="H10430" t="str">
            <v>Self</v>
          </cell>
        </row>
        <row r="10431">
          <cell r="H10431" t="str">
            <v>Self</v>
          </cell>
        </row>
        <row r="10432">
          <cell r="H10432" t="str">
            <v>Self</v>
          </cell>
        </row>
        <row r="10433">
          <cell r="H10433" t="str">
            <v>Self</v>
          </cell>
        </row>
        <row r="10434">
          <cell r="H10434" t="str">
            <v>Self</v>
          </cell>
        </row>
        <row r="10435">
          <cell r="H10435" t="str">
            <v>Self</v>
          </cell>
        </row>
        <row r="10436">
          <cell r="H10436" t="str">
            <v>Self</v>
          </cell>
        </row>
        <row r="10437">
          <cell r="H10437" t="str">
            <v>Self</v>
          </cell>
        </row>
        <row r="10438">
          <cell r="H10438" t="str">
            <v>Self</v>
          </cell>
        </row>
        <row r="10439">
          <cell r="H10439" t="str">
            <v>Self</v>
          </cell>
        </row>
        <row r="10440">
          <cell r="H10440" t="str">
            <v>Self</v>
          </cell>
        </row>
        <row r="10441">
          <cell r="H10441" t="str">
            <v>Self</v>
          </cell>
        </row>
        <row r="10442">
          <cell r="H10442" t="str">
            <v>Self</v>
          </cell>
        </row>
        <row r="10443">
          <cell r="H10443" t="str">
            <v>Self</v>
          </cell>
        </row>
        <row r="10444">
          <cell r="H10444" t="str">
            <v>Self</v>
          </cell>
        </row>
        <row r="10445">
          <cell r="H10445" t="str">
            <v>Self</v>
          </cell>
        </row>
        <row r="10446">
          <cell r="H10446" t="str">
            <v>Self</v>
          </cell>
        </row>
        <row r="10447">
          <cell r="H10447" t="str">
            <v>Self</v>
          </cell>
        </row>
        <row r="10448">
          <cell r="H10448" t="str">
            <v>Self</v>
          </cell>
        </row>
        <row r="10449">
          <cell r="H10449" t="str">
            <v>Self</v>
          </cell>
        </row>
        <row r="10450">
          <cell r="H10450" t="str">
            <v>Self</v>
          </cell>
        </row>
        <row r="10451">
          <cell r="H10451" t="str">
            <v>Self</v>
          </cell>
        </row>
        <row r="10452">
          <cell r="H10452" t="str">
            <v>Self</v>
          </cell>
        </row>
        <row r="10453">
          <cell r="H10453" t="str">
            <v>Self</v>
          </cell>
        </row>
        <row r="10454">
          <cell r="H10454" t="str">
            <v>Self</v>
          </cell>
        </row>
        <row r="10455">
          <cell r="H10455" t="str">
            <v>Self</v>
          </cell>
        </row>
        <row r="10456">
          <cell r="H10456" t="str">
            <v>Self</v>
          </cell>
        </row>
        <row r="10457">
          <cell r="H10457" t="str">
            <v>Self</v>
          </cell>
        </row>
        <row r="10458">
          <cell r="H10458" t="str">
            <v>Self</v>
          </cell>
        </row>
        <row r="10459">
          <cell r="H10459" t="str">
            <v>Self</v>
          </cell>
        </row>
        <row r="10460">
          <cell r="H10460" t="str">
            <v>Self</v>
          </cell>
        </row>
        <row r="10461">
          <cell r="H10461" t="str">
            <v>Self</v>
          </cell>
        </row>
        <row r="10462">
          <cell r="H10462" t="str">
            <v>Self</v>
          </cell>
        </row>
        <row r="10463">
          <cell r="H10463" t="str">
            <v>Self</v>
          </cell>
        </row>
        <row r="10464">
          <cell r="H10464" t="str">
            <v>Self</v>
          </cell>
        </row>
        <row r="10465">
          <cell r="H10465" t="str">
            <v>Self</v>
          </cell>
        </row>
        <row r="10466">
          <cell r="H10466" t="str">
            <v>Self</v>
          </cell>
        </row>
        <row r="10467">
          <cell r="H10467" t="str">
            <v>Self</v>
          </cell>
        </row>
        <row r="10468">
          <cell r="H10468" t="str">
            <v>Self</v>
          </cell>
        </row>
        <row r="10469">
          <cell r="H10469" t="str">
            <v>Self</v>
          </cell>
        </row>
        <row r="10470">
          <cell r="H10470" t="str">
            <v>Self</v>
          </cell>
        </row>
        <row r="10471">
          <cell r="H10471" t="str">
            <v>Self</v>
          </cell>
        </row>
        <row r="10472">
          <cell r="H10472" t="str">
            <v>Self</v>
          </cell>
        </row>
        <row r="10473">
          <cell r="H10473" t="str">
            <v>Self</v>
          </cell>
        </row>
        <row r="10474">
          <cell r="H10474" t="str">
            <v>Self</v>
          </cell>
        </row>
        <row r="10475">
          <cell r="H10475" t="str">
            <v>Self</v>
          </cell>
        </row>
        <row r="10476">
          <cell r="H10476" t="str">
            <v>Self</v>
          </cell>
        </row>
        <row r="10477">
          <cell r="H10477" t="str">
            <v>Self</v>
          </cell>
        </row>
        <row r="10478">
          <cell r="H10478" t="str">
            <v>Self</v>
          </cell>
        </row>
        <row r="10479">
          <cell r="H10479" t="str">
            <v>Self</v>
          </cell>
        </row>
        <row r="10480">
          <cell r="H10480" t="str">
            <v>Self</v>
          </cell>
        </row>
        <row r="10481">
          <cell r="H10481" t="str">
            <v>Self</v>
          </cell>
        </row>
        <row r="10482">
          <cell r="H10482" t="str">
            <v>Self</v>
          </cell>
        </row>
        <row r="10483">
          <cell r="H10483" t="str">
            <v>Self</v>
          </cell>
        </row>
        <row r="10484">
          <cell r="H10484" t="str">
            <v>Self</v>
          </cell>
        </row>
        <row r="10485">
          <cell r="H10485" t="str">
            <v>Self</v>
          </cell>
        </row>
        <row r="10486">
          <cell r="H10486" t="str">
            <v>Self</v>
          </cell>
        </row>
        <row r="10487">
          <cell r="H10487" t="str">
            <v>Self</v>
          </cell>
        </row>
        <row r="10488">
          <cell r="H10488" t="str">
            <v>Self</v>
          </cell>
        </row>
        <row r="10489">
          <cell r="H10489" t="str">
            <v>Self</v>
          </cell>
        </row>
        <row r="10490">
          <cell r="H10490" t="str">
            <v>Self</v>
          </cell>
        </row>
        <row r="10491">
          <cell r="H10491" t="str">
            <v>Self</v>
          </cell>
        </row>
        <row r="10492">
          <cell r="H10492" t="str">
            <v>Self</v>
          </cell>
        </row>
        <row r="10493">
          <cell r="H10493" t="str">
            <v>Self</v>
          </cell>
        </row>
        <row r="10494">
          <cell r="H10494" t="str">
            <v>Self</v>
          </cell>
        </row>
        <row r="10495">
          <cell r="H10495" t="str">
            <v>Self</v>
          </cell>
        </row>
        <row r="10496">
          <cell r="H10496" t="str">
            <v>Self</v>
          </cell>
        </row>
        <row r="10497">
          <cell r="H10497" t="str">
            <v>Self</v>
          </cell>
        </row>
        <row r="10498">
          <cell r="H10498" t="str">
            <v>Self</v>
          </cell>
        </row>
        <row r="10499">
          <cell r="H10499" t="str">
            <v>Self</v>
          </cell>
        </row>
        <row r="10500">
          <cell r="H10500" t="str">
            <v>Self</v>
          </cell>
        </row>
        <row r="10501">
          <cell r="H10501" t="str">
            <v>Self</v>
          </cell>
        </row>
        <row r="10502">
          <cell r="H10502" t="str">
            <v>Self</v>
          </cell>
        </row>
        <row r="10503">
          <cell r="H10503" t="str">
            <v>Self</v>
          </cell>
        </row>
        <row r="10504">
          <cell r="H10504" t="str">
            <v>Self</v>
          </cell>
        </row>
        <row r="10505">
          <cell r="H10505" t="str">
            <v>Self</v>
          </cell>
        </row>
        <row r="10506">
          <cell r="H10506" t="str">
            <v>Self</v>
          </cell>
        </row>
        <row r="10507">
          <cell r="H10507" t="str">
            <v>Self</v>
          </cell>
        </row>
        <row r="10508">
          <cell r="H10508" t="str">
            <v>Self</v>
          </cell>
        </row>
        <row r="10509">
          <cell r="H10509" t="str">
            <v>Self</v>
          </cell>
        </row>
        <row r="10510">
          <cell r="H10510" t="str">
            <v>Self</v>
          </cell>
        </row>
        <row r="10511">
          <cell r="H10511" t="str">
            <v>Self</v>
          </cell>
        </row>
        <row r="10512">
          <cell r="H10512" t="str">
            <v>Self</v>
          </cell>
        </row>
        <row r="10513">
          <cell r="H10513" t="str">
            <v>Self</v>
          </cell>
        </row>
        <row r="10514">
          <cell r="H10514" t="str">
            <v>Self</v>
          </cell>
        </row>
        <row r="10515">
          <cell r="H10515" t="str">
            <v>Self</v>
          </cell>
        </row>
        <row r="10516">
          <cell r="H10516" t="str">
            <v>Self</v>
          </cell>
        </row>
        <row r="10517">
          <cell r="H10517" t="str">
            <v>Self</v>
          </cell>
        </row>
        <row r="10518">
          <cell r="H10518" t="str">
            <v>Self</v>
          </cell>
        </row>
        <row r="10519">
          <cell r="H10519" t="str">
            <v>Self</v>
          </cell>
        </row>
        <row r="10520">
          <cell r="H10520" t="str">
            <v>Self</v>
          </cell>
        </row>
        <row r="10521">
          <cell r="H10521" t="str">
            <v>Self</v>
          </cell>
        </row>
        <row r="10522">
          <cell r="H10522" t="str">
            <v>Self</v>
          </cell>
        </row>
        <row r="10523">
          <cell r="H10523" t="str">
            <v>Self</v>
          </cell>
        </row>
        <row r="10524">
          <cell r="H10524" t="str">
            <v>Self</v>
          </cell>
        </row>
        <row r="10525">
          <cell r="H10525" t="str">
            <v>Self</v>
          </cell>
        </row>
        <row r="10526">
          <cell r="H10526" t="str">
            <v>Self</v>
          </cell>
        </row>
        <row r="10527">
          <cell r="H10527" t="str">
            <v>Self</v>
          </cell>
        </row>
        <row r="10528">
          <cell r="H10528" t="str">
            <v>Self</v>
          </cell>
        </row>
        <row r="10529">
          <cell r="H10529" t="str">
            <v>Self</v>
          </cell>
        </row>
        <row r="10530">
          <cell r="H10530" t="str">
            <v>Self</v>
          </cell>
        </row>
        <row r="10531">
          <cell r="H10531" t="str">
            <v>Self</v>
          </cell>
        </row>
        <row r="10532">
          <cell r="H10532" t="str">
            <v>Self</v>
          </cell>
        </row>
        <row r="10533">
          <cell r="H10533" t="str">
            <v>Self</v>
          </cell>
        </row>
        <row r="10534">
          <cell r="H10534" t="str">
            <v>Self</v>
          </cell>
        </row>
        <row r="10535">
          <cell r="H10535" t="str">
            <v>Self</v>
          </cell>
        </row>
        <row r="10536">
          <cell r="H10536" t="str">
            <v>Self</v>
          </cell>
        </row>
        <row r="10537">
          <cell r="H10537" t="str">
            <v>Self</v>
          </cell>
        </row>
        <row r="10538">
          <cell r="H10538" t="str">
            <v>Self</v>
          </cell>
        </row>
        <row r="10539">
          <cell r="H10539" t="str">
            <v>Self</v>
          </cell>
        </row>
        <row r="10540">
          <cell r="H10540" t="str">
            <v>Self</v>
          </cell>
        </row>
        <row r="10541">
          <cell r="H10541" t="str">
            <v>Self</v>
          </cell>
        </row>
        <row r="10542">
          <cell r="H10542" t="str">
            <v>Self</v>
          </cell>
        </row>
        <row r="10543">
          <cell r="H10543" t="str">
            <v>Self</v>
          </cell>
        </row>
        <row r="10544">
          <cell r="H10544" t="str">
            <v>Self</v>
          </cell>
        </row>
        <row r="10545">
          <cell r="H10545" t="str">
            <v>Self</v>
          </cell>
        </row>
        <row r="10546">
          <cell r="H10546" t="str">
            <v>Self</v>
          </cell>
        </row>
        <row r="10547">
          <cell r="H10547" t="str">
            <v>Self</v>
          </cell>
        </row>
        <row r="10548">
          <cell r="H10548" t="str">
            <v>Self</v>
          </cell>
        </row>
        <row r="10549">
          <cell r="H10549" t="str">
            <v>Self</v>
          </cell>
        </row>
        <row r="10550">
          <cell r="H10550" t="str">
            <v>Self</v>
          </cell>
        </row>
        <row r="10551">
          <cell r="H10551" t="str">
            <v>Self</v>
          </cell>
        </row>
        <row r="10552">
          <cell r="H10552" t="str">
            <v>Self</v>
          </cell>
        </row>
        <row r="10553">
          <cell r="H10553" t="str">
            <v>Self</v>
          </cell>
        </row>
        <row r="10554">
          <cell r="H10554" t="str">
            <v>Self</v>
          </cell>
        </row>
        <row r="10555">
          <cell r="H10555" t="str">
            <v>Self</v>
          </cell>
        </row>
        <row r="10556">
          <cell r="H10556" t="str">
            <v>Self</v>
          </cell>
        </row>
        <row r="10557">
          <cell r="H10557" t="str">
            <v>Self</v>
          </cell>
        </row>
        <row r="10558">
          <cell r="H10558" t="str">
            <v>Self</v>
          </cell>
        </row>
        <row r="10559">
          <cell r="H10559" t="str">
            <v>Self</v>
          </cell>
        </row>
        <row r="10560">
          <cell r="H10560" t="str">
            <v>Self</v>
          </cell>
        </row>
        <row r="10561">
          <cell r="H10561" t="str">
            <v>Self</v>
          </cell>
        </row>
        <row r="10562">
          <cell r="H10562" t="str">
            <v>Self</v>
          </cell>
        </row>
        <row r="10563">
          <cell r="H10563" t="str">
            <v>Self</v>
          </cell>
        </row>
        <row r="10564">
          <cell r="H10564" t="str">
            <v>Self</v>
          </cell>
        </row>
        <row r="10565">
          <cell r="H10565" t="str">
            <v>Self</v>
          </cell>
        </row>
        <row r="10566">
          <cell r="H10566" t="str">
            <v>Self</v>
          </cell>
        </row>
        <row r="10567">
          <cell r="H10567" t="str">
            <v>Self</v>
          </cell>
        </row>
        <row r="10568">
          <cell r="H10568" t="str">
            <v>Self</v>
          </cell>
        </row>
        <row r="10569">
          <cell r="H10569" t="str">
            <v>Self</v>
          </cell>
        </row>
        <row r="10570">
          <cell r="H10570" t="str">
            <v>Self</v>
          </cell>
        </row>
        <row r="10571">
          <cell r="H10571" t="str">
            <v>Self</v>
          </cell>
        </row>
        <row r="10572">
          <cell r="H10572" t="str">
            <v>Self</v>
          </cell>
        </row>
        <row r="10573">
          <cell r="H10573" t="str">
            <v>Self</v>
          </cell>
        </row>
        <row r="10574">
          <cell r="H10574" t="str">
            <v>Self</v>
          </cell>
        </row>
        <row r="10575">
          <cell r="H10575" t="str">
            <v>Self</v>
          </cell>
        </row>
        <row r="10576">
          <cell r="H10576" t="str">
            <v>Self</v>
          </cell>
        </row>
        <row r="10577">
          <cell r="H10577" t="str">
            <v>Self</v>
          </cell>
        </row>
        <row r="10578">
          <cell r="H10578" t="str">
            <v>Self</v>
          </cell>
        </row>
        <row r="10579">
          <cell r="H10579" t="str">
            <v>Self</v>
          </cell>
        </row>
        <row r="10580">
          <cell r="H10580" t="str">
            <v>Self</v>
          </cell>
        </row>
        <row r="10581">
          <cell r="H10581" t="str">
            <v>Self</v>
          </cell>
        </row>
        <row r="10582">
          <cell r="H10582" t="str">
            <v>Self</v>
          </cell>
        </row>
        <row r="10583">
          <cell r="H10583" t="str">
            <v>Self</v>
          </cell>
        </row>
        <row r="10584">
          <cell r="H10584" t="str">
            <v>Self</v>
          </cell>
        </row>
        <row r="10585">
          <cell r="H10585" t="str">
            <v>Self</v>
          </cell>
        </row>
        <row r="10586">
          <cell r="H10586" t="str">
            <v>Self</v>
          </cell>
        </row>
        <row r="10587">
          <cell r="H10587" t="str">
            <v>Self</v>
          </cell>
        </row>
        <row r="10588">
          <cell r="H10588" t="str">
            <v>Self</v>
          </cell>
        </row>
        <row r="10589">
          <cell r="H10589" t="str">
            <v>Self</v>
          </cell>
        </row>
        <row r="10590">
          <cell r="H10590" t="str">
            <v>Self</v>
          </cell>
        </row>
        <row r="10591">
          <cell r="H10591" t="str">
            <v>Self</v>
          </cell>
        </row>
        <row r="10592">
          <cell r="H10592" t="str">
            <v>Self</v>
          </cell>
        </row>
        <row r="10593">
          <cell r="H10593" t="str">
            <v>Self</v>
          </cell>
        </row>
        <row r="10594">
          <cell r="H10594" t="str">
            <v>Self</v>
          </cell>
        </row>
        <row r="10595">
          <cell r="H10595" t="str">
            <v>Self</v>
          </cell>
        </row>
        <row r="10596">
          <cell r="H10596" t="str">
            <v>Self</v>
          </cell>
        </row>
        <row r="10597">
          <cell r="H10597" t="str">
            <v>Self</v>
          </cell>
        </row>
        <row r="10598">
          <cell r="H10598" t="str">
            <v>Self</v>
          </cell>
        </row>
        <row r="10599">
          <cell r="H10599" t="str">
            <v>Self</v>
          </cell>
        </row>
        <row r="10600">
          <cell r="H10600" t="str">
            <v>Self</v>
          </cell>
        </row>
        <row r="10601">
          <cell r="H10601" t="str">
            <v>Self</v>
          </cell>
        </row>
        <row r="10602">
          <cell r="H10602" t="str">
            <v>Self</v>
          </cell>
        </row>
        <row r="10603">
          <cell r="H10603" t="str">
            <v>Self</v>
          </cell>
        </row>
        <row r="10604">
          <cell r="H10604" t="str">
            <v>Self</v>
          </cell>
        </row>
        <row r="10605">
          <cell r="H10605" t="str">
            <v>Self</v>
          </cell>
        </row>
        <row r="10606">
          <cell r="H10606" t="str">
            <v>Self</v>
          </cell>
        </row>
        <row r="10607">
          <cell r="H10607" t="str">
            <v>Self</v>
          </cell>
        </row>
        <row r="10608">
          <cell r="H10608" t="str">
            <v>Self</v>
          </cell>
        </row>
        <row r="10609">
          <cell r="H10609" t="str">
            <v>Self</v>
          </cell>
        </row>
        <row r="10610">
          <cell r="H10610" t="str">
            <v>Self</v>
          </cell>
        </row>
        <row r="10611">
          <cell r="H10611" t="str">
            <v>Self</v>
          </cell>
        </row>
        <row r="10612">
          <cell r="H10612" t="str">
            <v>Self</v>
          </cell>
        </row>
        <row r="10613">
          <cell r="H10613" t="str">
            <v>Self</v>
          </cell>
        </row>
        <row r="10614">
          <cell r="H10614" t="str">
            <v>Self</v>
          </cell>
        </row>
        <row r="10615">
          <cell r="H10615" t="str">
            <v>Self</v>
          </cell>
        </row>
        <row r="10616">
          <cell r="H10616" t="str">
            <v>Self</v>
          </cell>
        </row>
        <row r="10617">
          <cell r="H10617" t="str">
            <v>Self</v>
          </cell>
        </row>
        <row r="10618">
          <cell r="H10618" t="str">
            <v>Self</v>
          </cell>
        </row>
        <row r="10619">
          <cell r="H10619" t="str">
            <v>Self</v>
          </cell>
        </row>
        <row r="10620">
          <cell r="H10620" t="str">
            <v>Self</v>
          </cell>
        </row>
        <row r="10621">
          <cell r="H10621" t="str">
            <v>Self</v>
          </cell>
        </row>
        <row r="10622">
          <cell r="H10622" t="str">
            <v>Self</v>
          </cell>
        </row>
        <row r="10623">
          <cell r="H10623" t="str">
            <v>Self</v>
          </cell>
        </row>
        <row r="10624">
          <cell r="H10624" t="str">
            <v>Self</v>
          </cell>
        </row>
        <row r="10625">
          <cell r="H10625" t="str">
            <v>Self</v>
          </cell>
        </row>
        <row r="10626">
          <cell r="H10626" t="str">
            <v>Self</v>
          </cell>
        </row>
        <row r="10627">
          <cell r="H10627" t="str">
            <v>Self</v>
          </cell>
        </row>
        <row r="10628">
          <cell r="H10628" t="str">
            <v>Self</v>
          </cell>
        </row>
        <row r="10629">
          <cell r="H10629" t="str">
            <v>Self</v>
          </cell>
        </row>
        <row r="10630">
          <cell r="H10630" t="str">
            <v>Self</v>
          </cell>
        </row>
        <row r="10631">
          <cell r="H10631" t="str">
            <v>Self</v>
          </cell>
        </row>
        <row r="10632">
          <cell r="H10632" t="str">
            <v>Self</v>
          </cell>
        </row>
        <row r="10633">
          <cell r="H10633" t="str">
            <v>Self</v>
          </cell>
        </row>
        <row r="10634">
          <cell r="H10634" t="str">
            <v>Self</v>
          </cell>
        </row>
        <row r="10635">
          <cell r="H10635" t="str">
            <v>Self</v>
          </cell>
        </row>
        <row r="10636">
          <cell r="H10636" t="str">
            <v>Self</v>
          </cell>
        </row>
        <row r="10637">
          <cell r="H10637" t="str">
            <v>Self</v>
          </cell>
        </row>
        <row r="10638">
          <cell r="H10638" t="str">
            <v>Self</v>
          </cell>
        </row>
        <row r="10639">
          <cell r="H10639" t="str">
            <v>Self</v>
          </cell>
        </row>
        <row r="10640">
          <cell r="H10640" t="str">
            <v>Self</v>
          </cell>
        </row>
        <row r="10641">
          <cell r="H10641" t="str">
            <v>Self</v>
          </cell>
        </row>
        <row r="10642">
          <cell r="H10642" t="str">
            <v>Self</v>
          </cell>
        </row>
        <row r="10643">
          <cell r="H10643" t="str">
            <v>Self</v>
          </cell>
        </row>
        <row r="10644">
          <cell r="H10644" t="str">
            <v>Self</v>
          </cell>
        </row>
        <row r="10645">
          <cell r="H10645" t="str">
            <v>Self</v>
          </cell>
        </row>
        <row r="10646">
          <cell r="H10646" t="str">
            <v>Self</v>
          </cell>
        </row>
        <row r="10647">
          <cell r="H10647" t="str">
            <v>Self</v>
          </cell>
        </row>
        <row r="10648">
          <cell r="H10648" t="str">
            <v>Self</v>
          </cell>
        </row>
        <row r="10649">
          <cell r="H10649" t="str">
            <v>Self</v>
          </cell>
        </row>
        <row r="10650">
          <cell r="H10650" t="str">
            <v>Self</v>
          </cell>
        </row>
        <row r="10651">
          <cell r="H10651" t="str">
            <v>Self</v>
          </cell>
        </row>
        <row r="10652">
          <cell r="H10652" t="str">
            <v>Self</v>
          </cell>
        </row>
        <row r="10653">
          <cell r="H10653" t="str">
            <v>Self</v>
          </cell>
        </row>
        <row r="10654">
          <cell r="H10654" t="str">
            <v>Self</v>
          </cell>
        </row>
        <row r="10655">
          <cell r="H10655" t="str">
            <v>Self</v>
          </cell>
        </row>
        <row r="10656">
          <cell r="H10656" t="str">
            <v>Self</v>
          </cell>
        </row>
        <row r="10657">
          <cell r="H10657" t="str">
            <v>Self</v>
          </cell>
        </row>
        <row r="10658">
          <cell r="H10658" t="str">
            <v>Self</v>
          </cell>
        </row>
        <row r="10659">
          <cell r="H10659" t="str">
            <v>Self</v>
          </cell>
        </row>
        <row r="10660">
          <cell r="H10660" t="str">
            <v>Self</v>
          </cell>
        </row>
        <row r="10661">
          <cell r="H10661" t="str">
            <v>Self</v>
          </cell>
        </row>
        <row r="10662">
          <cell r="H10662" t="str">
            <v>Self</v>
          </cell>
        </row>
        <row r="10663">
          <cell r="H10663" t="str">
            <v>Self</v>
          </cell>
        </row>
        <row r="10664">
          <cell r="H10664" t="str">
            <v>Self</v>
          </cell>
        </row>
        <row r="10665">
          <cell r="H10665" t="str">
            <v>Self</v>
          </cell>
        </row>
        <row r="10666">
          <cell r="H10666" t="str">
            <v>Self</v>
          </cell>
        </row>
        <row r="10667">
          <cell r="H10667" t="str">
            <v>Self</v>
          </cell>
        </row>
        <row r="10668">
          <cell r="H10668" t="str">
            <v>Self</v>
          </cell>
        </row>
        <row r="10669">
          <cell r="H10669" t="str">
            <v>Self</v>
          </cell>
        </row>
        <row r="10670">
          <cell r="H10670" t="str">
            <v>Self</v>
          </cell>
        </row>
        <row r="10671">
          <cell r="H10671" t="str">
            <v>Self</v>
          </cell>
        </row>
        <row r="10672">
          <cell r="H10672" t="str">
            <v>Self</v>
          </cell>
        </row>
        <row r="10673">
          <cell r="H10673" t="str">
            <v>Self</v>
          </cell>
        </row>
        <row r="10674">
          <cell r="H10674" t="str">
            <v>Self</v>
          </cell>
        </row>
        <row r="10675">
          <cell r="H10675" t="str">
            <v>Self</v>
          </cell>
        </row>
        <row r="10676">
          <cell r="H10676" t="str">
            <v>Self</v>
          </cell>
        </row>
        <row r="10677">
          <cell r="H10677" t="str">
            <v>Self</v>
          </cell>
        </row>
        <row r="10678">
          <cell r="H10678" t="str">
            <v>Self</v>
          </cell>
        </row>
        <row r="10679">
          <cell r="H10679" t="str">
            <v>Self</v>
          </cell>
        </row>
        <row r="10680">
          <cell r="H10680" t="str">
            <v>Self</v>
          </cell>
        </row>
        <row r="10681">
          <cell r="H10681" t="str">
            <v>Self</v>
          </cell>
        </row>
        <row r="10682">
          <cell r="H10682" t="str">
            <v>Self</v>
          </cell>
        </row>
        <row r="10683">
          <cell r="H10683" t="str">
            <v>Self</v>
          </cell>
        </row>
        <row r="10684">
          <cell r="H10684" t="str">
            <v>Self</v>
          </cell>
        </row>
        <row r="10685">
          <cell r="H10685" t="str">
            <v>Self</v>
          </cell>
        </row>
        <row r="10686">
          <cell r="H10686" t="str">
            <v>Self</v>
          </cell>
        </row>
        <row r="10687">
          <cell r="H10687" t="str">
            <v>Self</v>
          </cell>
        </row>
        <row r="10688">
          <cell r="H10688" t="str">
            <v>Self</v>
          </cell>
        </row>
        <row r="10689">
          <cell r="H10689" t="str">
            <v>Self</v>
          </cell>
        </row>
        <row r="10690">
          <cell r="H10690" t="str">
            <v>Self</v>
          </cell>
        </row>
        <row r="10691">
          <cell r="H10691" t="str">
            <v>Self</v>
          </cell>
        </row>
        <row r="10692">
          <cell r="H10692" t="str">
            <v>Self</v>
          </cell>
        </row>
        <row r="10693">
          <cell r="H10693" t="str">
            <v>Self</v>
          </cell>
        </row>
        <row r="10694">
          <cell r="H10694" t="str">
            <v>Self</v>
          </cell>
        </row>
        <row r="10695">
          <cell r="H10695" t="str">
            <v>Self</v>
          </cell>
        </row>
        <row r="10696">
          <cell r="H10696" t="str">
            <v>Self</v>
          </cell>
        </row>
        <row r="10697">
          <cell r="H10697" t="str">
            <v>Self</v>
          </cell>
        </row>
        <row r="10698">
          <cell r="H10698" t="str">
            <v>Self</v>
          </cell>
        </row>
        <row r="10699">
          <cell r="H10699" t="str">
            <v>Self</v>
          </cell>
        </row>
        <row r="10700">
          <cell r="H10700" t="str">
            <v>Self</v>
          </cell>
        </row>
        <row r="10701">
          <cell r="H10701" t="str">
            <v>Self</v>
          </cell>
        </row>
        <row r="10702">
          <cell r="H10702" t="str">
            <v>Self</v>
          </cell>
        </row>
        <row r="10703">
          <cell r="H10703" t="str">
            <v>Self</v>
          </cell>
        </row>
        <row r="10704">
          <cell r="H10704" t="str">
            <v>Self</v>
          </cell>
        </row>
        <row r="10705">
          <cell r="H10705" t="str">
            <v>Self</v>
          </cell>
        </row>
        <row r="10706">
          <cell r="H10706" t="str">
            <v>Self</v>
          </cell>
        </row>
        <row r="10707">
          <cell r="H10707" t="str">
            <v>Self</v>
          </cell>
        </row>
        <row r="10708">
          <cell r="H10708" t="str">
            <v>Self</v>
          </cell>
        </row>
        <row r="10709">
          <cell r="H10709" t="str">
            <v>Self</v>
          </cell>
        </row>
        <row r="10710">
          <cell r="H10710" t="str">
            <v>Self</v>
          </cell>
        </row>
        <row r="10711">
          <cell r="H10711" t="str">
            <v>Self</v>
          </cell>
        </row>
        <row r="10712">
          <cell r="H10712" t="str">
            <v>Self</v>
          </cell>
        </row>
        <row r="10713">
          <cell r="H10713" t="str">
            <v>Self</v>
          </cell>
        </row>
        <row r="10714">
          <cell r="H10714" t="str">
            <v>Self</v>
          </cell>
        </row>
        <row r="10715">
          <cell r="H10715" t="str">
            <v>Self</v>
          </cell>
        </row>
        <row r="10716">
          <cell r="H10716" t="str">
            <v>Self</v>
          </cell>
        </row>
        <row r="10717">
          <cell r="H10717" t="str">
            <v>Self</v>
          </cell>
        </row>
        <row r="10718">
          <cell r="H10718" t="str">
            <v>Self</v>
          </cell>
        </row>
        <row r="10719">
          <cell r="H10719" t="str">
            <v>Self</v>
          </cell>
        </row>
        <row r="10720">
          <cell r="H10720" t="str">
            <v>Self</v>
          </cell>
        </row>
        <row r="10721">
          <cell r="H10721" t="str">
            <v>Self</v>
          </cell>
        </row>
        <row r="10722">
          <cell r="H10722" t="str">
            <v>Self</v>
          </cell>
        </row>
        <row r="10723">
          <cell r="H10723" t="str">
            <v>Self</v>
          </cell>
        </row>
        <row r="10724">
          <cell r="H10724" t="str">
            <v>Self</v>
          </cell>
        </row>
        <row r="10725">
          <cell r="H10725" t="str">
            <v>Self</v>
          </cell>
        </row>
        <row r="10726">
          <cell r="H10726" t="str">
            <v>Self</v>
          </cell>
        </row>
        <row r="10727">
          <cell r="H10727" t="str">
            <v>Self</v>
          </cell>
        </row>
        <row r="10728">
          <cell r="H10728" t="str">
            <v>Self</v>
          </cell>
        </row>
        <row r="10729">
          <cell r="H10729" t="str">
            <v>Self</v>
          </cell>
        </row>
        <row r="10730">
          <cell r="H10730" t="str">
            <v>Self</v>
          </cell>
        </row>
        <row r="10731">
          <cell r="H10731" t="str">
            <v>Self</v>
          </cell>
        </row>
        <row r="10732">
          <cell r="H10732" t="str">
            <v>Self</v>
          </cell>
        </row>
        <row r="10733">
          <cell r="H10733" t="str">
            <v>Self</v>
          </cell>
        </row>
        <row r="10734">
          <cell r="H10734" t="str">
            <v>Self</v>
          </cell>
        </row>
        <row r="10735">
          <cell r="H10735" t="str">
            <v>Self</v>
          </cell>
        </row>
        <row r="10736">
          <cell r="H10736" t="str">
            <v>Self</v>
          </cell>
        </row>
        <row r="10737">
          <cell r="H10737" t="str">
            <v>Self</v>
          </cell>
        </row>
        <row r="10738">
          <cell r="H10738" t="str">
            <v>Self</v>
          </cell>
        </row>
        <row r="10739">
          <cell r="H10739" t="str">
            <v>Self</v>
          </cell>
        </row>
        <row r="10740">
          <cell r="H10740" t="str">
            <v>Self</v>
          </cell>
        </row>
        <row r="10741">
          <cell r="H10741" t="str">
            <v>Self</v>
          </cell>
        </row>
        <row r="10742">
          <cell r="H10742" t="str">
            <v>Self</v>
          </cell>
        </row>
        <row r="10743">
          <cell r="H10743" t="str">
            <v>Self</v>
          </cell>
        </row>
        <row r="10744">
          <cell r="H10744" t="str">
            <v>Self</v>
          </cell>
        </row>
        <row r="10745">
          <cell r="H10745" t="str">
            <v>Self</v>
          </cell>
        </row>
        <row r="10746">
          <cell r="H10746" t="str">
            <v>Self</v>
          </cell>
        </row>
        <row r="10747">
          <cell r="H10747" t="str">
            <v>Self</v>
          </cell>
        </row>
        <row r="10748">
          <cell r="H10748" t="str">
            <v>Self</v>
          </cell>
        </row>
        <row r="10749">
          <cell r="H10749" t="str">
            <v>Self</v>
          </cell>
        </row>
        <row r="10750">
          <cell r="H10750" t="str">
            <v>NotSelf</v>
          </cell>
        </row>
        <row r="10751">
          <cell r="H10751" t="str">
            <v>NotSelf</v>
          </cell>
        </row>
        <row r="10752">
          <cell r="H10752" t="str">
            <v>NotSelf</v>
          </cell>
        </row>
        <row r="10753">
          <cell r="H10753" t="str">
            <v>NotSelf</v>
          </cell>
        </row>
        <row r="10754">
          <cell r="H10754" t="str">
            <v>NotSelf</v>
          </cell>
        </row>
        <row r="10755">
          <cell r="H10755" t="str">
            <v>NotSelf</v>
          </cell>
        </row>
        <row r="10756">
          <cell r="H10756" t="str">
            <v>NotSelf</v>
          </cell>
        </row>
        <row r="10757">
          <cell r="H10757" t="str">
            <v>NotSelf</v>
          </cell>
        </row>
        <row r="10758">
          <cell r="H10758" t="str">
            <v>NotSelf</v>
          </cell>
        </row>
        <row r="10759">
          <cell r="H10759" t="str">
            <v>NotSelf</v>
          </cell>
        </row>
        <row r="10760">
          <cell r="H10760" t="str">
            <v>NotSelf</v>
          </cell>
        </row>
        <row r="10761">
          <cell r="H10761" t="str">
            <v>NotSelf</v>
          </cell>
        </row>
        <row r="10762">
          <cell r="H10762" t="str">
            <v>NotSelf</v>
          </cell>
        </row>
        <row r="10763">
          <cell r="H10763" t="str">
            <v>NotSelf</v>
          </cell>
        </row>
        <row r="10764">
          <cell r="H10764" t="str">
            <v>NotSelf</v>
          </cell>
        </row>
        <row r="10765">
          <cell r="H10765" t="str">
            <v>NotSelf</v>
          </cell>
        </row>
        <row r="10766">
          <cell r="H10766" t="str">
            <v>NotSelf</v>
          </cell>
        </row>
        <row r="10767">
          <cell r="H10767" t="str">
            <v>NotSelf</v>
          </cell>
        </row>
        <row r="10768">
          <cell r="H10768" t="str">
            <v>NotSelf</v>
          </cell>
        </row>
        <row r="10769">
          <cell r="H10769" t="str">
            <v>NotSelf</v>
          </cell>
        </row>
        <row r="10770">
          <cell r="H10770" t="str">
            <v>NotSelf</v>
          </cell>
        </row>
        <row r="10771">
          <cell r="H10771" t="str">
            <v>NotSelf</v>
          </cell>
        </row>
        <row r="10772">
          <cell r="H10772" t="str">
            <v>NotSelf</v>
          </cell>
        </row>
        <row r="10773">
          <cell r="H10773" t="str">
            <v>NotSelf</v>
          </cell>
        </row>
        <row r="10774">
          <cell r="H10774" t="str">
            <v>NotSelf</v>
          </cell>
        </row>
        <row r="10775">
          <cell r="H10775" t="str">
            <v>NotSelf</v>
          </cell>
        </row>
        <row r="10776">
          <cell r="H10776" t="str">
            <v>NotSelf</v>
          </cell>
        </row>
        <row r="10777">
          <cell r="H10777" t="str">
            <v>NotSelf</v>
          </cell>
        </row>
        <row r="10778">
          <cell r="H10778" t="str">
            <v>NotSelf</v>
          </cell>
        </row>
        <row r="10779">
          <cell r="H10779" t="str">
            <v>NotSelf</v>
          </cell>
        </row>
        <row r="10780">
          <cell r="H10780" t="str">
            <v>NotSelf</v>
          </cell>
        </row>
        <row r="10781">
          <cell r="H10781" t="str">
            <v>NotSelf</v>
          </cell>
        </row>
        <row r="10782">
          <cell r="H10782" t="str">
            <v>NotSelf</v>
          </cell>
        </row>
        <row r="10783">
          <cell r="H10783" t="str">
            <v>NotSelf</v>
          </cell>
        </row>
        <row r="10784">
          <cell r="H10784" t="str">
            <v>NotSelf</v>
          </cell>
        </row>
        <row r="10785">
          <cell r="H10785" t="str">
            <v>NotSelf</v>
          </cell>
        </row>
        <row r="10786">
          <cell r="H10786" t="str">
            <v>NotSelf</v>
          </cell>
        </row>
        <row r="10787">
          <cell r="H10787" t="str">
            <v>NotSelf</v>
          </cell>
        </row>
        <row r="10788">
          <cell r="H10788" t="str">
            <v>NotSelf</v>
          </cell>
        </row>
        <row r="10789">
          <cell r="H10789" t="str">
            <v>NotSelf</v>
          </cell>
        </row>
        <row r="10790">
          <cell r="H10790" t="str">
            <v>NotSelf</v>
          </cell>
        </row>
        <row r="10791">
          <cell r="H10791" t="str">
            <v>NotSelf</v>
          </cell>
        </row>
        <row r="10792">
          <cell r="H10792" t="str">
            <v>NotSelf</v>
          </cell>
        </row>
        <row r="10793">
          <cell r="H10793" t="str">
            <v>NotSelf</v>
          </cell>
        </row>
        <row r="10794">
          <cell r="H10794" t="str">
            <v>NotSelf</v>
          </cell>
        </row>
        <row r="10795">
          <cell r="H10795" t="str">
            <v>NotSelf</v>
          </cell>
        </row>
        <row r="10796">
          <cell r="H10796" t="str">
            <v>NotSelf</v>
          </cell>
        </row>
        <row r="10797">
          <cell r="H10797" t="str">
            <v>NotSelf</v>
          </cell>
        </row>
        <row r="10798">
          <cell r="H10798" t="str">
            <v>NotSelf</v>
          </cell>
        </row>
        <row r="10799">
          <cell r="H10799" t="str">
            <v>NotSelf</v>
          </cell>
        </row>
        <row r="10800">
          <cell r="H10800" t="str">
            <v>NotSelf</v>
          </cell>
        </row>
        <row r="10801">
          <cell r="H10801" t="str">
            <v>NotSelf</v>
          </cell>
        </row>
        <row r="10802">
          <cell r="H10802" t="str">
            <v>NotSelf</v>
          </cell>
        </row>
        <row r="10803">
          <cell r="H10803" t="str">
            <v>NotSelf</v>
          </cell>
        </row>
        <row r="10804">
          <cell r="H10804" t="str">
            <v>NotSelf</v>
          </cell>
        </row>
        <row r="10805">
          <cell r="H10805" t="str">
            <v>NotSelf</v>
          </cell>
        </row>
        <row r="10806">
          <cell r="H10806" t="str">
            <v>NotSelf</v>
          </cell>
        </row>
        <row r="10807">
          <cell r="H10807" t="str">
            <v>NotSelf</v>
          </cell>
        </row>
        <row r="10808">
          <cell r="H10808" t="str">
            <v>NotSelf</v>
          </cell>
        </row>
        <row r="10809">
          <cell r="H10809" t="str">
            <v>NotSelf</v>
          </cell>
        </row>
        <row r="10810">
          <cell r="H10810" t="str">
            <v>NotSelf</v>
          </cell>
        </row>
        <row r="10811">
          <cell r="H10811" t="str">
            <v>NotSelf</v>
          </cell>
        </row>
        <row r="10812">
          <cell r="H10812" t="str">
            <v>NotSelf</v>
          </cell>
        </row>
        <row r="10813">
          <cell r="H10813" t="str">
            <v>NotSelf</v>
          </cell>
        </row>
        <row r="10814">
          <cell r="H10814" t="str">
            <v>NotSelf</v>
          </cell>
        </row>
        <row r="10815">
          <cell r="H10815" t="str">
            <v>NotSelf</v>
          </cell>
        </row>
        <row r="10816">
          <cell r="H10816" t="str">
            <v>NotSelf</v>
          </cell>
        </row>
        <row r="10817">
          <cell r="H10817" t="str">
            <v>NotSelf</v>
          </cell>
        </row>
        <row r="10818">
          <cell r="H10818" t="str">
            <v>NotSelf</v>
          </cell>
        </row>
        <row r="10819">
          <cell r="H10819" t="str">
            <v>NotSelf</v>
          </cell>
        </row>
        <row r="10820">
          <cell r="H10820" t="str">
            <v>NotSelf</v>
          </cell>
        </row>
        <row r="10821">
          <cell r="H10821" t="str">
            <v>NotSelf</v>
          </cell>
        </row>
        <row r="10822">
          <cell r="H10822" t="str">
            <v>NotSelf</v>
          </cell>
        </row>
        <row r="10823">
          <cell r="H10823" t="str">
            <v>NotSelf</v>
          </cell>
        </row>
        <row r="10824">
          <cell r="H10824" t="str">
            <v>NotSelf</v>
          </cell>
        </row>
        <row r="10825">
          <cell r="H10825" t="str">
            <v>NotSelf</v>
          </cell>
        </row>
        <row r="10826">
          <cell r="H10826" t="str">
            <v>NotSelf</v>
          </cell>
        </row>
        <row r="10827">
          <cell r="H10827" t="str">
            <v>NotSelf</v>
          </cell>
        </row>
        <row r="10828">
          <cell r="H10828" t="str">
            <v>NotSelf</v>
          </cell>
        </row>
        <row r="10829">
          <cell r="H10829" t="str">
            <v>NotSelf</v>
          </cell>
        </row>
        <row r="10830">
          <cell r="H10830" t="str">
            <v>NotSelf</v>
          </cell>
        </row>
        <row r="10831">
          <cell r="H10831" t="str">
            <v>NotSelf</v>
          </cell>
        </row>
        <row r="10832">
          <cell r="H10832" t="str">
            <v>NotSelf</v>
          </cell>
        </row>
        <row r="10833">
          <cell r="H10833" t="str">
            <v>NotSelf</v>
          </cell>
        </row>
        <row r="10834">
          <cell r="H10834" t="str">
            <v>NotSelf</v>
          </cell>
        </row>
        <row r="10835">
          <cell r="H10835" t="str">
            <v>NotSelf</v>
          </cell>
        </row>
        <row r="10836">
          <cell r="H10836" t="str">
            <v>NotSelf</v>
          </cell>
        </row>
        <row r="10837">
          <cell r="H10837" t="str">
            <v>NotSelf</v>
          </cell>
        </row>
        <row r="10838">
          <cell r="H10838" t="str">
            <v>NotSelf</v>
          </cell>
        </row>
        <row r="10839">
          <cell r="H10839" t="str">
            <v>NotSelf</v>
          </cell>
        </row>
        <row r="10840">
          <cell r="H10840" t="str">
            <v>NotSelf</v>
          </cell>
        </row>
        <row r="10841">
          <cell r="H10841" t="str">
            <v>NotSelf</v>
          </cell>
        </row>
        <row r="10842">
          <cell r="H10842" t="str">
            <v>NotSelf</v>
          </cell>
        </row>
        <row r="10843">
          <cell r="H10843" t="str">
            <v>NotSelf</v>
          </cell>
        </row>
        <row r="10844">
          <cell r="H10844" t="str">
            <v>NotSelf</v>
          </cell>
        </row>
        <row r="10845">
          <cell r="H10845" t="str">
            <v>NotSelf</v>
          </cell>
        </row>
        <row r="10846">
          <cell r="H10846" t="str">
            <v>NotSelf</v>
          </cell>
        </row>
        <row r="10847">
          <cell r="H10847" t="str">
            <v>NotSelf</v>
          </cell>
        </row>
        <row r="10848">
          <cell r="H10848" t="str">
            <v>NotSelf</v>
          </cell>
        </row>
        <row r="10849">
          <cell r="H10849" t="str">
            <v>NotSelf</v>
          </cell>
        </row>
        <row r="10850">
          <cell r="H10850" t="str">
            <v>NotSelf</v>
          </cell>
        </row>
        <row r="10851">
          <cell r="H10851" t="str">
            <v>NotSelf</v>
          </cell>
        </row>
        <row r="10852">
          <cell r="H10852" t="str">
            <v>NotSelf</v>
          </cell>
        </row>
        <row r="10853">
          <cell r="H10853" t="str">
            <v>NotSelf</v>
          </cell>
        </row>
        <row r="10854">
          <cell r="H10854" t="str">
            <v>NotSelf</v>
          </cell>
        </row>
        <row r="10855">
          <cell r="H10855" t="str">
            <v>NotSelf</v>
          </cell>
        </row>
        <row r="10856">
          <cell r="H10856" t="str">
            <v>NotSelf</v>
          </cell>
        </row>
        <row r="10857">
          <cell r="H10857" t="str">
            <v>NotSelf</v>
          </cell>
        </row>
        <row r="10858">
          <cell r="H10858" t="str">
            <v>NotSelf</v>
          </cell>
        </row>
        <row r="10859">
          <cell r="H10859" t="str">
            <v>NotSelf</v>
          </cell>
        </row>
        <row r="10860">
          <cell r="H10860" t="str">
            <v>NotSelf</v>
          </cell>
        </row>
        <row r="10861">
          <cell r="H10861" t="str">
            <v>NotSelf</v>
          </cell>
        </row>
        <row r="10862">
          <cell r="H10862" t="str">
            <v>NotSelf</v>
          </cell>
        </row>
        <row r="10863">
          <cell r="H10863" t="str">
            <v>NotSelf</v>
          </cell>
        </row>
        <row r="10864">
          <cell r="H10864" t="str">
            <v>NotSelf</v>
          </cell>
        </row>
        <row r="10865">
          <cell r="H10865" t="str">
            <v>NotSelf</v>
          </cell>
        </row>
        <row r="10866">
          <cell r="H10866" t="str">
            <v>NotSelf</v>
          </cell>
        </row>
        <row r="10867">
          <cell r="H10867" t="str">
            <v>NotSelf</v>
          </cell>
        </row>
        <row r="10868">
          <cell r="H10868" t="str">
            <v>NotSelf</v>
          </cell>
        </row>
        <row r="10869">
          <cell r="H10869" t="str">
            <v>NotSelf</v>
          </cell>
        </row>
        <row r="10870">
          <cell r="H10870" t="str">
            <v>NotSelf</v>
          </cell>
        </row>
        <row r="10871">
          <cell r="H10871" t="str">
            <v>NotSelf</v>
          </cell>
        </row>
        <row r="10872">
          <cell r="H10872" t="str">
            <v>NotSelf</v>
          </cell>
        </row>
        <row r="10873">
          <cell r="H10873" t="str">
            <v>NotSelf</v>
          </cell>
        </row>
        <row r="10874">
          <cell r="H10874" t="str">
            <v>NotSelf</v>
          </cell>
        </row>
        <row r="10875">
          <cell r="H10875" t="str">
            <v>NotSelf</v>
          </cell>
        </row>
        <row r="10876">
          <cell r="H10876" t="str">
            <v>NotSelf</v>
          </cell>
        </row>
        <row r="10877">
          <cell r="H10877" t="str">
            <v>NotSelf</v>
          </cell>
        </row>
        <row r="10878">
          <cell r="H10878" t="str">
            <v>NotSelf</v>
          </cell>
        </row>
        <row r="10879">
          <cell r="H10879" t="str">
            <v>NotSelf</v>
          </cell>
        </row>
        <row r="10880">
          <cell r="H10880" t="str">
            <v>NotSelf</v>
          </cell>
        </row>
        <row r="10881">
          <cell r="H10881" t="str">
            <v>NotSelf</v>
          </cell>
        </row>
        <row r="10882">
          <cell r="H10882" t="str">
            <v>NotSelf</v>
          </cell>
        </row>
        <row r="10883">
          <cell r="H10883" t="str">
            <v>NotSelf</v>
          </cell>
        </row>
        <row r="10884">
          <cell r="H10884" t="str">
            <v>NotSelf</v>
          </cell>
        </row>
        <row r="10885">
          <cell r="H10885" t="str">
            <v>NotSelf</v>
          </cell>
        </row>
        <row r="10886">
          <cell r="H10886" t="str">
            <v>NotSelf</v>
          </cell>
        </row>
        <row r="10887">
          <cell r="H10887" t="str">
            <v>NotSelf</v>
          </cell>
        </row>
        <row r="10888">
          <cell r="H10888" t="str">
            <v>NotSelf</v>
          </cell>
        </row>
        <row r="10889">
          <cell r="H10889" t="str">
            <v>NotSelf</v>
          </cell>
        </row>
        <row r="10890">
          <cell r="H10890" t="str">
            <v>NotSelf</v>
          </cell>
        </row>
        <row r="10891">
          <cell r="H10891" t="str">
            <v>NotSelf</v>
          </cell>
        </row>
        <row r="10892">
          <cell r="H10892" t="str">
            <v>NotSelf</v>
          </cell>
        </row>
        <row r="10893">
          <cell r="H10893" t="str">
            <v>NotSelf</v>
          </cell>
        </row>
        <row r="10894">
          <cell r="H10894" t="str">
            <v>NotSelf</v>
          </cell>
        </row>
        <row r="10895">
          <cell r="H10895" t="str">
            <v>NotSelf</v>
          </cell>
        </row>
        <row r="10896">
          <cell r="H10896" t="str">
            <v>NotSelf</v>
          </cell>
        </row>
        <row r="10897">
          <cell r="H10897" t="str">
            <v>NotSelf</v>
          </cell>
        </row>
        <row r="10898">
          <cell r="H10898" t="str">
            <v>NotSelf</v>
          </cell>
        </row>
        <row r="10899">
          <cell r="H10899" t="str">
            <v>NotSelf</v>
          </cell>
        </row>
        <row r="10900">
          <cell r="H10900" t="str">
            <v>NotSelf</v>
          </cell>
        </row>
        <row r="10901">
          <cell r="H10901" t="str">
            <v>NotSelf</v>
          </cell>
        </row>
        <row r="10902">
          <cell r="H10902" t="str">
            <v>NotSelf</v>
          </cell>
        </row>
        <row r="10903">
          <cell r="H10903" t="str">
            <v>NotSelf</v>
          </cell>
        </row>
        <row r="10904">
          <cell r="H10904" t="str">
            <v>NotSelf</v>
          </cell>
        </row>
        <row r="10905">
          <cell r="H10905" t="str">
            <v>NotSelf</v>
          </cell>
        </row>
        <row r="10906">
          <cell r="H10906" t="str">
            <v>NotSelf</v>
          </cell>
        </row>
        <row r="10907">
          <cell r="H10907" t="str">
            <v>NotSelf</v>
          </cell>
        </row>
        <row r="10908">
          <cell r="H10908" t="str">
            <v>NotSelf</v>
          </cell>
        </row>
        <row r="10909">
          <cell r="H10909" t="str">
            <v>NotSelf</v>
          </cell>
        </row>
        <row r="10910">
          <cell r="H10910" t="str">
            <v>NotSelf</v>
          </cell>
        </row>
        <row r="10911">
          <cell r="H10911" t="str">
            <v>NotSelf</v>
          </cell>
        </row>
        <row r="10912">
          <cell r="H10912" t="str">
            <v>NotSelf</v>
          </cell>
        </row>
        <row r="10913">
          <cell r="H10913" t="str">
            <v>NotSelf</v>
          </cell>
        </row>
        <row r="10914">
          <cell r="H10914" t="str">
            <v>NotSelf</v>
          </cell>
        </row>
        <row r="10915">
          <cell r="H10915" t="str">
            <v>NotSelf</v>
          </cell>
        </row>
        <row r="10916">
          <cell r="H10916" t="str">
            <v>NotSelf</v>
          </cell>
        </row>
        <row r="10917">
          <cell r="H10917" t="str">
            <v>NotSelf</v>
          </cell>
        </row>
        <row r="10918">
          <cell r="H10918" t="str">
            <v>NotSelf</v>
          </cell>
        </row>
        <row r="10919">
          <cell r="H10919" t="str">
            <v>NotSelf</v>
          </cell>
        </row>
        <row r="10920">
          <cell r="H10920" t="str">
            <v>NotSelf</v>
          </cell>
        </row>
        <row r="10921">
          <cell r="H10921" t="str">
            <v>NotSelf</v>
          </cell>
        </row>
        <row r="10922">
          <cell r="H10922" t="str">
            <v>NotSelf</v>
          </cell>
        </row>
        <row r="10923">
          <cell r="H10923" t="str">
            <v>NotSelf</v>
          </cell>
        </row>
        <row r="10924">
          <cell r="H10924" t="str">
            <v>NotSelf</v>
          </cell>
        </row>
        <row r="10925">
          <cell r="H10925" t="str">
            <v>NotSelf</v>
          </cell>
        </row>
        <row r="10926">
          <cell r="H10926" t="str">
            <v>NotSelf</v>
          </cell>
        </row>
        <row r="10927">
          <cell r="H10927" t="str">
            <v>NotSelf</v>
          </cell>
        </row>
        <row r="10928">
          <cell r="H10928" t="str">
            <v>NotSelf</v>
          </cell>
        </row>
        <row r="10929">
          <cell r="H10929" t="str">
            <v>NotSelf</v>
          </cell>
        </row>
        <row r="10930">
          <cell r="H10930" t="str">
            <v>NotSelf</v>
          </cell>
        </row>
        <row r="10931">
          <cell r="H10931" t="str">
            <v>NotSelf</v>
          </cell>
        </row>
        <row r="10932">
          <cell r="H10932" t="str">
            <v>NotSelf</v>
          </cell>
        </row>
        <row r="10933">
          <cell r="H10933" t="str">
            <v>NotSelf</v>
          </cell>
        </row>
        <row r="10934">
          <cell r="H10934" t="str">
            <v>NotSelf</v>
          </cell>
        </row>
        <row r="10935">
          <cell r="H10935" t="str">
            <v>NotSelf</v>
          </cell>
        </row>
        <row r="10936">
          <cell r="H10936" t="str">
            <v>NotSelf</v>
          </cell>
        </row>
        <row r="10937">
          <cell r="H10937" t="str">
            <v>NotSelf</v>
          </cell>
        </row>
        <row r="10938">
          <cell r="H10938" t="str">
            <v>NotSelf</v>
          </cell>
        </row>
        <row r="10939">
          <cell r="H10939" t="str">
            <v>NotSelf</v>
          </cell>
        </row>
        <row r="10940">
          <cell r="H10940" t="str">
            <v>NotSelf</v>
          </cell>
        </row>
        <row r="10941">
          <cell r="H10941" t="str">
            <v>NotSelf</v>
          </cell>
        </row>
        <row r="10942">
          <cell r="H10942" t="str">
            <v>NotSelf</v>
          </cell>
        </row>
        <row r="10943">
          <cell r="H10943" t="str">
            <v>NotSelf</v>
          </cell>
        </row>
        <row r="10944">
          <cell r="H10944" t="str">
            <v>NotSelf</v>
          </cell>
        </row>
        <row r="10945">
          <cell r="H10945" t="str">
            <v>NotSelf</v>
          </cell>
        </row>
        <row r="10946">
          <cell r="H10946" t="str">
            <v>NotSelf</v>
          </cell>
        </row>
        <row r="10947">
          <cell r="H10947" t="str">
            <v>NotSelf</v>
          </cell>
        </row>
        <row r="10948">
          <cell r="H10948" t="str">
            <v>NotSelf</v>
          </cell>
        </row>
        <row r="10949">
          <cell r="H10949" t="str">
            <v>NotSelf</v>
          </cell>
        </row>
        <row r="10950">
          <cell r="H10950" t="str">
            <v>NotSelf</v>
          </cell>
        </row>
        <row r="10951">
          <cell r="H10951" t="str">
            <v>NotSelf</v>
          </cell>
        </row>
        <row r="10952">
          <cell r="H10952" t="str">
            <v>NotSelf</v>
          </cell>
        </row>
        <row r="10953">
          <cell r="H10953" t="str">
            <v>NotSelf</v>
          </cell>
        </row>
        <row r="10954">
          <cell r="H10954" t="str">
            <v>NotSelf</v>
          </cell>
        </row>
        <row r="10955">
          <cell r="H10955" t="str">
            <v>NotSelf</v>
          </cell>
        </row>
        <row r="10956">
          <cell r="H10956" t="str">
            <v>NotSelf</v>
          </cell>
        </row>
        <row r="10957">
          <cell r="H10957" t="str">
            <v>NotSelf</v>
          </cell>
        </row>
        <row r="10958">
          <cell r="H10958" t="str">
            <v>NotSelf</v>
          </cell>
        </row>
        <row r="10959">
          <cell r="H10959" t="str">
            <v>NotSelf</v>
          </cell>
        </row>
        <row r="10960">
          <cell r="H10960" t="str">
            <v>NotSelf</v>
          </cell>
        </row>
        <row r="10961">
          <cell r="H10961" t="str">
            <v>NotSelf</v>
          </cell>
        </row>
        <row r="10962">
          <cell r="H10962" t="str">
            <v>NotSelf</v>
          </cell>
        </row>
        <row r="10963">
          <cell r="H10963" t="str">
            <v>NotSelf</v>
          </cell>
        </row>
        <row r="10964">
          <cell r="H10964" t="str">
            <v>NotSelf</v>
          </cell>
        </row>
        <row r="10965">
          <cell r="H10965" t="str">
            <v>NotSelf</v>
          </cell>
        </row>
        <row r="10966">
          <cell r="H10966" t="str">
            <v>NotSelf</v>
          </cell>
        </row>
        <row r="10967">
          <cell r="H10967" t="str">
            <v>NotSelf</v>
          </cell>
        </row>
        <row r="10968">
          <cell r="H10968" t="str">
            <v>NotSelf</v>
          </cell>
        </row>
        <row r="10969">
          <cell r="H10969" t="str">
            <v>NotSelf</v>
          </cell>
        </row>
        <row r="10970">
          <cell r="H10970" t="str">
            <v>NotSelf</v>
          </cell>
        </row>
        <row r="10971">
          <cell r="H10971" t="str">
            <v>NotSelf</v>
          </cell>
        </row>
        <row r="10972">
          <cell r="H10972" t="str">
            <v>NotSelf</v>
          </cell>
        </row>
        <row r="10973">
          <cell r="H10973" t="str">
            <v>NotSelf</v>
          </cell>
        </row>
        <row r="10974">
          <cell r="H10974" t="str">
            <v>NotSelf</v>
          </cell>
        </row>
        <row r="10975">
          <cell r="H10975" t="str">
            <v>NotSelf</v>
          </cell>
        </row>
        <row r="10976">
          <cell r="H10976" t="str">
            <v>NotSelf</v>
          </cell>
        </row>
        <row r="10977">
          <cell r="H10977" t="str">
            <v>NotSelf</v>
          </cell>
        </row>
        <row r="10978">
          <cell r="H10978" t="str">
            <v>NotSelf</v>
          </cell>
        </row>
        <row r="10979">
          <cell r="H10979" t="str">
            <v>NotSelf</v>
          </cell>
        </row>
        <row r="10980">
          <cell r="H10980" t="str">
            <v>NotSelf</v>
          </cell>
        </row>
        <row r="10981">
          <cell r="H10981" t="str">
            <v>NotSelf</v>
          </cell>
        </row>
        <row r="10982">
          <cell r="H10982" t="str">
            <v>NotSelf</v>
          </cell>
        </row>
        <row r="10983">
          <cell r="H10983" t="str">
            <v>NotSelf</v>
          </cell>
        </row>
        <row r="10984">
          <cell r="H10984" t="str">
            <v>NotSelf</v>
          </cell>
        </row>
        <row r="10985">
          <cell r="H10985" t="str">
            <v>NotSelf</v>
          </cell>
        </row>
        <row r="10986">
          <cell r="H10986" t="str">
            <v>NotSelf</v>
          </cell>
        </row>
        <row r="10987">
          <cell r="H10987" t="str">
            <v>NotSelf</v>
          </cell>
        </row>
        <row r="10988">
          <cell r="H10988" t="str">
            <v>NotSelf</v>
          </cell>
        </row>
        <row r="10989">
          <cell r="H10989" t="str">
            <v>NotSelf</v>
          </cell>
        </row>
        <row r="10990">
          <cell r="H10990" t="str">
            <v>NotSelf</v>
          </cell>
        </row>
        <row r="10991">
          <cell r="H10991" t="str">
            <v>NotSelf</v>
          </cell>
        </row>
        <row r="10992">
          <cell r="H10992" t="str">
            <v>NotSelf</v>
          </cell>
        </row>
        <row r="10993">
          <cell r="H10993" t="str">
            <v>NotSelf</v>
          </cell>
        </row>
        <row r="10994">
          <cell r="H10994" t="str">
            <v>NotSelf</v>
          </cell>
        </row>
        <row r="10995">
          <cell r="H10995" t="str">
            <v>NotSelf</v>
          </cell>
        </row>
        <row r="10996">
          <cell r="H10996" t="str">
            <v>NotSelf</v>
          </cell>
        </row>
        <row r="10997">
          <cell r="H10997" t="str">
            <v>NotSelf</v>
          </cell>
        </row>
        <row r="10998">
          <cell r="H10998" t="str">
            <v>NotSelf</v>
          </cell>
        </row>
        <row r="10999">
          <cell r="H10999" t="str">
            <v>NotSelf</v>
          </cell>
        </row>
        <row r="11000">
          <cell r="H11000" t="str">
            <v>NotSelf</v>
          </cell>
        </row>
        <row r="11001">
          <cell r="H11001" t="str">
            <v>NotSelf</v>
          </cell>
        </row>
        <row r="11002">
          <cell r="H11002" t="str">
            <v>NotSelf</v>
          </cell>
        </row>
        <row r="11003">
          <cell r="H11003" t="str">
            <v>NotSelf</v>
          </cell>
        </row>
        <row r="11004">
          <cell r="H11004" t="str">
            <v>NotSelf</v>
          </cell>
        </row>
        <row r="11005">
          <cell r="H11005" t="str">
            <v>NotSelf</v>
          </cell>
        </row>
        <row r="11006">
          <cell r="H11006" t="str">
            <v>NotSelf</v>
          </cell>
        </row>
        <row r="11007">
          <cell r="H11007" t="str">
            <v>NotSelf</v>
          </cell>
        </row>
        <row r="11008">
          <cell r="H11008" t="str">
            <v>NotSelf</v>
          </cell>
        </row>
        <row r="11009">
          <cell r="H11009" t="str">
            <v>NotSelf</v>
          </cell>
        </row>
        <row r="11010">
          <cell r="H11010" t="str">
            <v>NotSelf</v>
          </cell>
        </row>
        <row r="11011">
          <cell r="H11011" t="str">
            <v>NotSelf</v>
          </cell>
        </row>
        <row r="11012">
          <cell r="H11012" t="str">
            <v>NotSelf</v>
          </cell>
        </row>
        <row r="11013">
          <cell r="H11013" t="str">
            <v>NotSelf</v>
          </cell>
        </row>
        <row r="11014">
          <cell r="H11014" t="str">
            <v>NotSelf</v>
          </cell>
        </row>
        <row r="11015">
          <cell r="H11015" t="str">
            <v>NotSelf</v>
          </cell>
        </row>
        <row r="11016">
          <cell r="H11016" t="str">
            <v>NotSelf</v>
          </cell>
        </row>
        <row r="11017">
          <cell r="H11017" t="str">
            <v>NotSelf</v>
          </cell>
        </row>
        <row r="11018">
          <cell r="H11018" t="str">
            <v>NotSelf</v>
          </cell>
        </row>
        <row r="11019">
          <cell r="H11019" t="str">
            <v>NotSelf</v>
          </cell>
        </row>
        <row r="11020">
          <cell r="H11020" t="str">
            <v>NotSelf</v>
          </cell>
        </row>
        <row r="11021">
          <cell r="H11021" t="str">
            <v>NotSelf</v>
          </cell>
        </row>
        <row r="11022">
          <cell r="H11022" t="str">
            <v>NotSelf</v>
          </cell>
        </row>
        <row r="11023">
          <cell r="H11023" t="str">
            <v>NotSelf</v>
          </cell>
        </row>
        <row r="11024">
          <cell r="H11024" t="str">
            <v>NotSelf</v>
          </cell>
        </row>
        <row r="11025">
          <cell r="H11025" t="str">
            <v>NotSelf</v>
          </cell>
        </row>
        <row r="11026">
          <cell r="H11026" t="str">
            <v>NotSelf</v>
          </cell>
        </row>
        <row r="11027">
          <cell r="H11027" t="str">
            <v>NotSelf</v>
          </cell>
        </row>
        <row r="11028">
          <cell r="H11028" t="str">
            <v>NotSelf</v>
          </cell>
        </row>
        <row r="11029">
          <cell r="H11029" t="str">
            <v>NotSelf</v>
          </cell>
        </row>
        <row r="11030">
          <cell r="H11030" t="str">
            <v>NotSelf</v>
          </cell>
        </row>
        <row r="11031">
          <cell r="H11031" t="str">
            <v>NotSelf</v>
          </cell>
        </row>
        <row r="11032">
          <cell r="H11032" t="str">
            <v>NotSelf</v>
          </cell>
        </row>
        <row r="11033">
          <cell r="H11033" t="str">
            <v>NotSelf</v>
          </cell>
        </row>
        <row r="11034">
          <cell r="H11034" t="str">
            <v>NotSelf</v>
          </cell>
        </row>
        <row r="11035">
          <cell r="H11035" t="str">
            <v>NotSelf</v>
          </cell>
        </row>
        <row r="11036">
          <cell r="H11036" t="str">
            <v>NotSelf</v>
          </cell>
        </row>
        <row r="11037">
          <cell r="H11037" t="str">
            <v>NotSelf</v>
          </cell>
        </row>
        <row r="11038">
          <cell r="H11038" t="str">
            <v>NotSelf</v>
          </cell>
        </row>
        <row r="11039">
          <cell r="H11039" t="str">
            <v>NotSelf</v>
          </cell>
        </row>
        <row r="11040">
          <cell r="H11040" t="str">
            <v>NotSelf</v>
          </cell>
        </row>
        <row r="11041">
          <cell r="H11041" t="str">
            <v>NotSelf</v>
          </cell>
        </row>
        <row r="11042">
          <cell r="H11042" t="str">
            <v>NotSelf</v>
          </cell>
        </row>
        <row r="11043">
          <cell r="H11043" t="str">
            <v>NotSelf</v>
          </cell>
        </row>
        <row r="11044">
          <cell r="H11044" t="str">
            <v>NotSelf</v>
          </cell>
        </row>
        <row r="11045">
          <cell r="H11045" t="str">
            <v>NotSelf</v>
          </cell>
        </row>
        <row r="11046">
          <cell r="H11046" t="str">
            <v>NotSelf</v>
          </cell>
        </row>
        <row r="11047">
          <cell r="H11047" t="str">
            <v>NotSelf</v>
          </cell>
        </row>
        <row r="11048">
          <cell r="H11048" t="str">
            <v>NotSelf</v>
          </cell>
        </row>
        <row r="11049">
          <cell r="H11049" t="str">
            <v>NotSelf</v>
          </cell>
        </row>
        <row r="11050">
          <cell r="H11050" t="str">
            <v>NotSelf</v>
          </cell>
        </row>
        <row r="11051">
          <cell r="H11051" t="str">
            <v>NotSelf</v>
          </cell>
        </row>
        <row r="11052">
          <cell r="H11052" t="str">
            <v>NotSelf</v>
          </cell>
        </row>
        <row r="11053">
          <cell r="H11053" t="str">
            <v>NotSelf</v>
          </cell>
        </row>
        <row r="11054">
          <cell r="H11054" t="str">
            <v>NotSelf</v>
          </cell>
        </row>
        <row r="11055">
          <cell r="H11055" t="str">
            <v>NotSelf</v>
          </cell>
        </row>
        <row r="11056">
          <cell r="H11056" t="str">
            <v>NotSelf</v>
          </cell>
        </row>
        <row r="11057">
          <cell r="H11057" t="str">
            <v>NotSelf</v>
          </cell>
        </row>
        <row r="11058">
          <cell r="H11058" t="str">
            <v>NotSelf</v>
          </cell>
        </row>
        <row r="11059">
          <cell r="H11059" t="str">
            <v>NotSelf</v>
          </cell>
        </row>
        <row r="11060">
          <cell r="H11060" t="str">
            <v>NotSelf</v>
          </cell>
        </row>
        <row r="11061">
          <cell r="H11061" t="str">
            <v>NotSelf</v>
          </cell>
        </row>
        <row r="11062">
          <cell r="H11062" t="str">
            <v>NotSelf</v>
          </cell>
        </row>
        <row r="11063">
          <cell r="H11063" t="str">
            <v>NotSelf</v>
          </cell>
        </row>
        <row r="11064">
          <cell r="H11064" t="str">
            <v>NotSelf</v>
          </cell>
        </row>
        <row r="11065">
          <cell r="H11065" t="str">
            <v>NotSelf</v>
          </cell>
        </row>
        <row r="11066">
          <cell r="H11066" t="str">
            <v>NotSelf</v>
          </cell>
        </row>
        <row r="11067">
          <cell r="H11067" t="str">
            <v>NotSelf</v>
          </cell>
        </row>
        <row r="11068">
          <cell r="H11068" t="str">
            <v>NotSelf</v>
          </cell>
        </row>
        <row r="11069">
          <cell r="H11069" t="str">
            <v>NotSelf</v>
          </cell>
        </row>
        <row r="11070">
          <cell r="H11070" t="str">
            <v>NotSelf</v>
          </cell>
        </row>
        <row r="11071">
          <cell r="H11071" t="str">
            <v>NotSelf</v>
          </cell>
        </row>
        <row r="11072">
          <cell r="H11072" t="str">
            <v>NotSelf</v>
          </cell>
        </row>
        <row r="11073">
          <cell r="H11073" t="str">
            <v>NotSelf</v>
          </cell>
        </row>
        <row r="11074">
          <cell r="H11074" t="str">
            <v>NotSelf</v>
          </cell>
        </row>
        <row r="11075">
          <cell r="H11075" t="str">
            <v>NotSelf</v>
          </cell>
        </row>
        <row r="11076">
          <cell r="H11076" t="str">
            <v>NotSelf</v>
          </cell>
        </row>
        <row r="11077">
          <cell r="H11077" t="str">
            <v>NotSelf</v>
          </cell>
        </row>
        <row r="11078">
          <cell r="H11078" t="str">
            <v>NotSelf</v>
          </cell>
        </row>
        <row r="11079">
          <cell r="H11079" t="str">
            <v>NotSelf</v>
          </cell>
        </row>
        <row r="11080">
          <cell r="H11080" t="str">
            <v>NotSelf</v>
          </cell>
        </row>
        <row r="11081">
          <cell r="H11081" t="str">
            <v>NotSelf</v>
          </cell>
        </row>
        <row r="11082">
          <cell r="H11082" t="str">
            <v>NotSelf</v>
          </cell>
        </row>
        <row r="11083">
          <cell r="H11083" t="str">
            <v>NotSelf</v>
          </cell>
        </row>
        <row r="11084">
          <cell r="H11084" t="str">
            <v>NotSelf</v>
          </cell>
        </row>
        <row r="11085">
          <cell r="H11085" t="str">
            <v>NotSelf</v>
          </cell>
        </row>
        <row r="11086">
          <cell r="H11086" t="str">
            <v>NotSelf</v>
          </cell>
        </row>
        <row r="11087">
          <cell r="H11087" t="str">
            <v>NotSelf</v>
          </cell>
        </row>
        <row r="11088">
          <cell r="H11088" t="str">
            <v>NotSelf</v>
          </cell>
        </row>
        <row r="11089">
          <cell r="H11089" t="str">
            <v>NotSelf</v>
          </cell>
        </row>
        <row r="11090">
          <cell r="H11090" t="str">
            <v>NotSelf</v>
          </cell>
        </row>
        <row r="11091">
          <cell r="H11091" t="str">
            <v>NotSelf</v>
          </cell>
        </row>
        <row r="11092">
          <cell r="H11092" t="str">
            <v>NotSelf</v>
          </cell>
        </row>
        <row r="11093">
          <cell r="H11093" t="str">
            <v>NotSelf</v>
          </cell>
        </row>
        <row r="11094">
          <cell r="H11094" t="str">
            <v>NotSelf</v>
          </cell>
        </row>
        <row r="11095">
          <cell r="H11095" t="str">
            <v>NotSelf</v>
          </cell>
        </row>
        <row r="11096">
          <cell r="H11096" t="str">
            <v>NotSelf</v>
          </cell>
        </row>
        <row r="11097">
          <cell r="H11097" t="str">
            <v>NotSelf</v>
          </cell>
        </row>
        <row r="11098">
          <cell r="H11098" t="str">
            <v>NotSelf</v>
          </cell>
        </row>
        <row r="11099">
          <cell r="H11099" t="str">
            <v>NotSelf</v>
          </cell>
        </row>
        <row r="11100">
          <cell r="H11100" t="str">
            <v>NotSelf</v>
          </cell>
        </row>
        <row r="11101">
          <cell r="H11101" t="str">
            <v>NotSelf</v>
          </cell>
        </row>
        <row r="11102">
          <cell r="H11102" t="str">
            <v>NotSelf</v>
          </cell>
        </row>
        <row r="11103">
          <cell r="H11103" t="str">
            <v>NotSelf</v>
          </cell>
        </row>
        <row r="11104">
          <cell r="H11104" t="str">
            <v>NotSelf</v>
          </cell>
        </row>
        <row r="11105">
          <cell r="H11105" t="str">
            <v>NotSelf</v>
          </cell>
        </row>
        <row r="11106">
          <cell r="H11106" t="str">
            <v>NotSelf</v>
          </cell>
        </row>
        <row r="11107">
          <cell r="H11107" t="str">
            <v>NotSelf</v>
          </cell>
        </row>
        <row r="11108">
          <cell r="H11108" t="str">
            <v>NotSelf</v>
          </cell>
        </row>
        <row r="11109">
          <cell r="H11109" t="str">
            <v>NotSelf</v>
          </cell>
        </row>
        <row r="11110">
          <cell r="H11110" t="str">
            <v>NotSelf</v>
          </cell>
        </row>
        <row r="11111">
          <cell r="H11111" t="str">
            <v>NotSelf</v>
          </cell>
        </row>
        <row r="11112">
          <cell r="H11112" t="str">
            <v>NotSelf</v>
          </cell>
        </row>
        <row r="11113">
          <cell r="H11113" t="str">
            <v>NotSelf</v>
          </cell>
        </row>
        <row r="11114">
          <cell r="H11114" t="str">
            <v>NotSelf</v>
          </cell>
        </row>
        <row r="11115">
          <cell r="H11115" t="str">
            <v>NotSelf</v>
          </cell>
        </row>
        <row r="11116">
          <cell r="H11116" t="str">
            <v>NotSelf</v>
          </cell>
        </row>
        <row r="11117">
          <cell r="H11117" t="str">
            <v>NotSelf</v>
          </cell>
        </row>
        <row r="11118">
          <cell r="H11118" t="str">
            <v>NotSelf</v>
          </cell>
        </row>
        <row r="11119">
          <cell r="H11119" t="str">
            <v>NotSelf</v>
          </cell>
        </row>
        <row r="11120">
          <cell r="H11120" t="str">
            <v>NotSelf</v>
          </cell>
        </row>
        <row r="11121">
          <cell r="H11121" t="str">
            <v>NotSelf</v>
          </cell>
        </row>
        <row r="11122">
          <cell r="H11122" t="str">
            <v>NotSelf</v>
          </cell>
        </row>
        <row r="11123">
          <cell r="H11123" t="str">
            <v>NotSelf</v>
          </cell>
        </row>
        <row r="11124">
          <cell r="H11124" t="str">
            <v>NotSelf</v>
          </cell>
        </row>
        <row r="11125">
          <cell r="H11125" t="str">
            <v>NotSelf</v>
          </cell>
        </row>
        <row r="11126">
          <cell r="H11126" t="str">
            <v>NotSelf</v>
          </cell>
        </row>
        <row r="11127">
          <cell r="H11127" t="str">
            <v>NotSelf</v>
          </cell>
        </row>
        <row r="11128">
          <cell r="H11128" t="str">
            <v>NotSelf</v>
          </cell>
        </row>
        <row r="11129">
          <cell r="H11129" t="str">
            <v>NotSelf</v>
          </cell>
        </row>
        <row r="11130">
          <cell r="H11130" t="str">
            <v>NotSelf</v>
          </cell>
        </row>
        <row r="11131">
          <cell r="H11131" t="str">
            <v>NotSelf</v>
          </cell>
        </row>
        <row r="11132">
          <cell r="H11132" t="str">
            <v>NotSelf</v>
          </cell>
        </row>
        <row r="11133">
          <cell r="H11133" t="str">
            <v>NotSelf</v>
          </cell>
        </row>
        <row r="11134">
          <cell r="H11134" t="str">
            <v>NotSelf</v>
          </cell>
        </row>
        <row r="11135">
          <cell r="H11135" t="str">
            <v>NotSelf</v>
          </cell>
        </row>
        <row r="11136">
          <cell r="H11136" t="str">
            <v>NotSelf</v>
          </cell>
        </row>
        <row r="11137">
          <cell r="H11137" t="str">
            <v>NotSelf</v>
          </cell>
        </row>
        <row r="11138">
          <cell r="H11138" t="str">
            <v>NotSelf</v>
          </cell>
        </row>
        <row r="11139">
          <cell r="H11139" t="str">
            <v>NotSelf</v>
          </cell>
        </row>
        <row r="11140">
          <cell r="H11140" t="str">
            <v>NotSelf</v>
          </cell>
        </row>
        <row r="11141">
          <cell r="H11141" t="str">
            <v>NotSelf</v>
          </cell>
        </row>
        <row r="11142">
          <cell r="H11142" t="str">
            <v>NotSelf</v>
          </cell>
        </row>
        <row r="11143">
          <cell r="H11143" t="str">
            <v>NotSelf</v>
          </cell>
        </row>
        <row r="11144">
          <cell r="H11144" t="str">
            <v>NotSelf</v>
          </cell>
        </row>
        <row r="11145">
          <cell r="H11145" t="str">
            <v>NotSelf</v>
          </cell>
        </row>
        <row r="11146">
          <cell r="H11146" t="str">
            <v>NotSelf</v>
          </cell>
        </row>
        <row r="11147">
          <cell r="H11147" t="str">
            <v>NotSelf</v>
          </cell>
        </row>
        <row r="11148">
          <cell r="H11148" t="str">
            <v>NotSelf</v>
          </cell>
        </row>
        <row r="11149">
          <cell r="H11149" t="str">
            <v>NotSelf</v>
          </cell>
        </row>
        <row r="11150">
          <cell r="H11150" t="str">
            <v>NotSelf</v>
          </cell>
        </row>
        <row r="11151">
          <cell r="H11151" t="str">
            <v>NotSelf</v>
          </cell>
        </row>
        <row r="11152">
          <cell r="H11152" t="str">
            <v>NotSelf</v>
          </cell>
        </row>
        <row r="11153">
          <cell r="H11153" t="str">
            <v>NotSelf</v>
          </cell>
        </row>
        <row r="11154">
          <cell r="H11154" t="str">
            <v>NotSelf</v>
          </cell>
        </row>
        <row r="11155">
          <cell r="H11155" t="str">
            <v>NotSelf</v>
          </cell>
        </row>
        <row r="11156">
          <cell r="H11156" t="str">
            <v>NotSelf</v>
          </cell>
        </row>
        <row r="11157">
          <cell r="H11157" t="str">
            <v>NotSelf</v>
          </cell>
        </row>
        <row r="11158">
          <cell r="H11158" t="str">
            <v>NotSelf</v>
          </cell>
        </row>
        <row r="11159">
          <cell r="H11159" t="str">
            <v>NotSelf</v>
          </cell>
        </row>
        <row r="11160">
          <cell r="H11160" t="str">
            <v>NotSelf</v>
          </cell>
        </row>
        <row r="11161">
          <cell r="H11161" t="str">
            <v>NotSelf</v>
          </cell>
        </row>
        <row r="11162">
          <cell r="H11162" t="str">
            <v>NotSelf</v>
          </cell>
        </row>
        <row r="11163">
          <cell r="H11163" t="str">
            <v>NotSelf</v>
          </cell>
        </row>
        <row r="11164">
          <cell r="H11164" t="str">
            <v>NotSelf</v>
          </cell>
        </row>
        <row r="11165">
          <cell r="H11165" t="str">
            <v>NotSelf</v>
          </cell>
        </row>
        <row r="11166">
          <cell r="H11166" t="str">
            <v>NotSelf</v>
          </cell>
        </row>
        <row r="11167">
          <cell r="H11167" t="str">
            <v>NotSelf</v>
          </cell>
        </row>
        <row r="11168">
          <cell r="H11168" t="str">
            <v>NotSelf</v>
          </cell>
        </row>
        <row r="11169">
          <cell r="H11169" t="str">
            <v>NotSelf</v>
          </cell>
        </row>
        <row r="11170">
          <cell r="H11170" t="str">
            <v>NotSelf</v>
          </cell>
        </row>
        <row r="11171">
          <cell r="H11171" t="str">
            <v>NotSelf</v>
          </cell>
        </row>
        <row r="11172">
          <cell r="H11172" t="str">
            <v>NotSelf</v>
          </cell>
        </row>
        <row r="11173">
          <cell r="H11173" t="str">
            <v>NotSelf</v>
          </cell>
        </row>
        <row r="11174">
          <cell r="H11174" t="str">
            <v>NotSelf</v>
          </cell>
        </row>
        <row r="11175">
          <cell r="H11175" t="str">
            <v>NotSelf</v>
          </cell>
        </row>
        <row r="11176">
          <cell r="H11176" t="str">
            <v>NotSelf</v>
          </cell>
        </row>
        <row r="11177">
          <cell r="H11177" t="str">
            <v>NotSelf</v>
          </cell>
        </row>
        <row r="11178">
          <cell r="H11178" t="str">
            <v>NotSelf</v>
          </cell>
        </row>
        <row r="11179">
          <cell r="H11179" t="str">
            <v>NotSelf</v>
          </cell>
        </row>
        <row r="11180">
          <cell r="H11180" t="str">
            <v>NotSelf</v>
          </cell>
        </row>
        <row r="11181">
          <cell r="H11181" t="str">
            <v>NotSelf</v>
          </cell>
        </row>
        <row r="11182">
          <cell r="H11182" t="str">
            <v>NotSelf</v>
          </cell>
        </row>
        <row r="11183">
          <cell r="H11183" t="str">
            <v>NotSelf</v>
          </cell>
        </row>
        <row r="11184">
          <cell r="H11184" t="str">
            <v>NotSelf</v>
          </cell>
        </row>
        <row r="11185">
          <cell r="H11185" t="str">
            <v>NotSelf</v>
          </cell>
        </row>
        <row r="11186">
          <cell r="H11186" t="str">
            <v>NotSelf</v>
          </cell>
        </row>
        <row r="11187">
          <cell r="H11187" t="str">
            <v>NotSelf</v>
          </cell>
        </row>
        <row r="11188">
          <cell r="H11188" t="str">
            <v>NotSelf</v>
          </cell>
        </row>
        <row r="11189">
          <cell r="H11189" t="str">
            <v>NotSelf</v>
          </cell>
        </row>
        <row r="11190">
          <cell r="H11190" t="str">
            <v>NotSelf</v>
          </cell>
        </row>
        <row r="11191">
          <cell r="H11191" t="str">
            <v>NotSelf</v>
          </cell>
        </row>
        <row r="11192">
          <cell r="H11192" t="str">
            <v>NotSelf</v>
          </cell>
        </row>
        <row r="11193">
          <cell r="H11193" t="str">
            <v>NotSelf</v>
          </cell>
        </row>
        <row r="11194">
          <cell r="H11194" t="str">
            <v>NotSelf</v>
          </cell>
        </row>
        <row r="11195">
          <cell r="H11195" t="str">
            <v>NotSelf</v>
          </cell>
        </row>
        <row r="11196">
          <cell r="H11196" t="str">
            <v>NotSelf</v>
          </cell>
        </row>
        <row r="11197">
          <cell r="H11197" t="str">
            <v>NotSelf</v>
          </cell>
        </row>
        <row r="11198">
          <cell r="H11198" t="str">
            <v>NotSelf</v>
          </cell>
        </row>
        <row r="11199">
          <cell r="H11199" t="str">
            <v>NotSelf</v>
          </cell>
        </row>
        <row r="11200">
          <cell r="H11200" t="str">
            <v>NotSelf</v>
          </cell>
        </row>
        <row r="11201">
          <cell r="H11201" t="str">
            <v>NotSelf</v>
          </cell>
        </row>
        <row r="11202">
          <cell r="H11202" t="str">
            <v>NotSelf</v>
          </cell>
        </row>
        <row r="11203">
          <cell r="H11203" t="str">
            <v>NotSelf</v>
          </cell>
        </row>
        <row r="11204">
          <cell r="H11204" t="str">
            <v>NotSelf</v>
          </cell>
        </row>
        <row r="11205">
          <cell r="H11205" t="str">
            <v>NotSelf</v>
          </cell>
        </row>
        <row r="11206">
          <cell r="H11206" t="str">
            <v>NotSelf</v>
          </cell>
        </row>
        <row r="11207">
          <cell r="H11207" t="str">
            <v>NotSelf</v>
          </cell>
        </row>
        <row r="11208">
          <cell r="H11208" t="str">
            <v>NotSelf</v>
          </cell>
        </row>
        <row r="11209">
          <cell r="H11209" t="str">
            <v>NotSelf</v>
          </cell>
        </row>
        <row r="11210">
          <cell r="H11210" t="str">
            <v>NotSelf</v>
          </cell>
        </row>
        <row r="11211">
          <cell r="H11211" t="str">
            <v>NotSelf</v>
          </cell>
        </row>
        <row r="11212">
          <cell r="H11212" t="str">
            <v>NotSelf</v>
          </cell>
        </row>
        <row r="11213">
          <cell r="H11213" t="str">
            <v>NotSelf</v>
          </cell>
        </row>
        <row r="11214">
          <cell r="H11214" t="str">
            <v>NotSelf</v>
          </cell>
        </row>
        <row r="11215">
          <cell r="H11215" t="str">
            <v>NotSelf</v>
          </cell>
        </row>
        <row r="11216">
          <cell r="H11216" t="str">
            <v>NotSelf</v>
          </cell>
        </row>
        <row r="11217">
          <cell r="H11217" t="str">
            <v>NotSelf</v>
          </cell>
        </row>
        <row r="11218">
          <cell r="H11218" t="str">
            <v>NotSelf</v>
          </cell>
        </row>
        <row r="11219">
          <cell r="H11219" t="str">
            <v>NotSelf</v>
          </cell>
        </row>
        <row r="11220">
          <cell r="H11220" t="str">
            <v>NotSelf</v>
          </cell>
        </row>
        <row r="11221">
          <cell r="H11221" t="str">
            <v>NotSelf</v>
          </cell>
        </row>
        <row r="11222">
          <cell r="H11222" t="str">
            <v>NotSelf</v>
          </cell>
        </row>
        <row r="11223">
          <cell r="H11223" t="str">
            <v>NotSelf</v>
          </cell>
        </row>
        <row r="11224">
          <cell r="H11224" t="str">
            <v>NotSelf</v>
          </cell>
        </row>
        <row r="11225">
          <cell r="H11225" t="str">
            <v>NotSelf</v>
          </cell>
        </row>
        <row r="11226">
          <cell r="H11226" t="str">
            <v>NotSelf</v>
          </cell>
        </row>
        <row r="11227">
          <cell r="H11227" t="str">
            <v>NotSelf</v>
          </cell>
        </row>
        <row r="11228">
          <cell r="H11228" t="str">
            <v>NotSelf</v>
          </cell>
        </row>
        <row r="11229">
          <cell r="H11229" t="str">
            <v>NotSelf</v>
          </cell>
        </row>
        <row r="11230">
          <cell r="H11230" t="str">
            <v>NotSelf</v>
          </cell>
        </row>
        <row r="11231">
          <cell r="H11231" t="str">
            <v>NotSelf</v>
          </cell>
        </row>
        <row r="11232">
          <cell r="H11232" t="str">
            <v>NotSelf</v>
          </cell>
        </row>
        <row r="11233">
          <cell r="H11233" t="str">
            <v>NotSelf</v>
          </cell>
        </row>
        <row r="11234">
          <cell r="H11234" t="str">
            <v>NotSelf</v>
          </cell>
        </row>
        <row r="11235">
          <cell r="H11235" t="str">
            <v>NotSelf</v>
          </cell>
        </row>
        <row r="11236">
          <cell r="H11236" t="str">
            <v>NotSelf</v>
          </cell>
        </row>
        <row r="11237">
          <cell r="H11237" t="str">
            <v>NotSelf</v>
          </cell>
        </row>
        <row r="11238">
          <cell r="H11238" t="str">
            <v>NotSelf</v>
          </cell>
        </row>
        <row r="11239">
          <cell r="H11239" t="str">
            <v>NotSelf</v>
          </cell>
        </row>
        <row r="11240">
          <cell r="H11240" t="str">
            <v>NotSelf</v>
          </cell>
        </row>
        <row r="11241">
          <cell r="H11241" t="str">
            <v>NotSelf</v>
          </cell>
        </row>
        <row r="11242">
          <cell r="H11242" t="str">
            <v>NotSelf</v>
          </cell>
        </row>
        <row r="11243">
          <cell r="H11243" t="str">
            <v>NotSelf</v>
          </cell>
        </row>
        <row r="11244">
          <cell r="H11244" t="str">
            <v>NotSelf</v>
          </cell>
        </row>
        <row r="11245">
          <cell r="H11245" t="str">
            <v>NotSelf</v>
          </cell>
        </row>
        <row r="11246">
          <cell r="H11246" t="str">
            <v>NotSelf</v>
          </cell>
        </row>
        <row r="11247">
          <cell r="H11247" t="str">
            <v>NotSelf</v>
          </cell>
        </row>
        <row r="11248">
          <cell r="H11248" t="str">
            <v>NotSelf</v>
          </cell>
        </row>
        <row r="11249">
          <cell r="H11249" t="str">
            <v>NotSelf</v>
          </cell>
        </row>
        <row r="11250">
          <cell r="H11250" t="str">
            <v>NotSelf</v>
          </cell>
        </row>
        <row r="11251">
          <cell r="H11251" t="str">
            <v>NotSelf</v>
          </cell>
        </row>
        <row r="11252">
          <cell r="H11252" t="str">
            <v>NotSelf</v>
          </cell>
        </row>
        <row r="11253">
          <cell r="H11253" t="str">
            <v>NotSelf</v>
          </cell>
        </row>
        <row r="11254">
          <cell r="H11254" t="str">
            <v>NotSelf</v>
          </cell>
        </row>
        <row r="11255">
          <cell r="H11255" t="str">
            <v>NotSelf</v>
          </cell>
        </row>
        <row r="11256">
          <cell r="H11256" t="str">
            <v>NotSelf</v>
          </cell>
        </row>
        <row r="11257">
          <cell r="H11257" t="str">
            <v>NotSelf</v>
          </cell>
        </row>
        <row r="11258">
          <cell r="H11258" t="str">
            <v>NotSelf</v>
          </cell>
        </row>
        <row r="11259">
          <cell r="H11259" t="str">
            <v>NotSelf</v>
          </cell>
        </row>
        <row r="11260">
          <cell r="H11260" t="str">
            <v>NotSelf</v>
          </cell>
        </row>
        <row r="11261">
          <cell r="H11261" t="str">
            <v>NotSelf</v>
          </cell>
        </row>
        <row r="11262">
          <cell r="H11262" t="str">
            <v>NotSelf</v>
          </cell>
        </row>
        <row r="11263">
          <cell r="H11263" t="str">
            <v>NotSelf</v>
          </cell>
        </row>
        <row r="11264">
          <cell r="H11264" t="str">
            <v>NotSelf</v>
          </cell>
        </row>
        <row r="11265">
          <cell r="H11265" t="str">
            <v>NotSelf</v>
          </cell>
        </row>
        <row r="11266">
          <cell r="H11266" t="str">
            <v>NotSelf</v>
          </cell>
        </row>
        <row r="11267">
          <cell r="H11267" t="str">
            <v>NotSelf</v>
          </cell>
        </row>
        <row r="11268">
          <cell r="H11268" t="str">
            <v>NotSelf</v>
          </cell>
        </row>
        <row r="11269">
          <cell r="H11269" t="str">
            <v>NotSelf</v>
          </cell>
        </row>
        <row r="11270">
          <cell r="H11270" t="str">
            <v>NotSelf</v>
          </cell>
        </row>
        <row r="11271">
          <cell r="H11271" t="str">
            <v>NotSelf</v>
          </cell>
        </row>
        <row r="11272">
          <cell r="H11272" t="str">
            <v>NotSelf</v>
          </cell>
        </row>
        <row r="11273">
          <cell r="H11273" t="str">
            <v>NotSelf</v>
          </cell>
        </row>
        <row r="11274">
          <cell r="H11274" t="str">
            <v>NotSelf</v>
          </cell>
        </row>
        <row r="11275">
          <cell r="H11275" t="str">
            <v>NotSelf</v>
          </cell>
        </row>
        <row r="11276">
          <cell r="H11276" t="str">
            <v>NotSelf</v>
          </cell>
        </row>
        <row r="11277">
          <cell r="H11277" t="str">
            <v>NotSelf</v>
          </cell>
        </row>
        <row r="11278">
          <cell r="H11278" t="str">
            <v>NotSelf</v>
          </cell>
        </row>
        <row r="11279">
          <cell r="H11279" t="str">
            <v>NotSelf</v>
          </cell>
        </row>
        <row r="11280">
          <cell r="H11280" t="str">
            <v>NotSelf</v>
          </cell>
        </row>
        <row r="11281">
          <cell r="H11281" t="str">
            <v>NotSelf</v>
          </cell>
        </row>
        <row r="11282">
          <cell r="H11282" t="str">
            <v>NotSelf</v>
          </cell>
        </row>
        <row r="11283">
          <cell r="H11283" t="str">
            <v>NotSelf</v>
          </cell>
        </row>
        <row r="11284">
          <cell r="H11284" t="str">
            <v>NotSelf</v>
          </cell>
        </row>
        <row r="11285">
          <cell r="H11285" t="str">
            <v>NotSelf</v>
          </cell>
        </row>
        <row r="11286">
          <cell r="H11286" t="str">
            <v>NotSelf</v>
          </cell>
        </row>
        <row r="11287">
          <cell r="H11287" t="str">
            <v>NotSelf</v>
          </cell>
        </row>
        <row r="11288">
          <cell r="H11288" t="str">
            <v>NotSelf</v>
          </cell>
        </row>
        <row r="11289">
          <cell r="H11289" t="str">
            <v>NotSelf</v>
          </cell>
        </row>
        <row r="11290">
          <cell r="H11290" t="str">
            <v>NotSelf</v>
          </cell>
        </row>
        <row r="11291">
          <cell r="H11291" t="str">
            <v>NotSelf</v>
          </cell>
        </row>
        <row r="11292">
          <cell r="H11292" t="str">
            <v>NotSelf</v>
          </cell>
        </row>
        <row r="11293">
          <cell r="H11293" t="str">
            <v>NotSelf</v>
          </cell>
        </row>
        <row r="11294">
          <cell r="H11294" t="str">
            <v>NotSelf</v>
          </cell>
        </row>
        <row r="11295">
          <cell r="H11295" t="str">
            <v>NotSelf</v>
          </cell>
        </row>
        <row r="11296">
          <cell r="H11296" t="str">
            <v>NotSelf</v>
          </cell>
        </row>
        <row r="11297">
          <cell r="H11297" t="str">
            <v>NotSelf</v>
          </cell>
        </row>
        <row r="11298">
          <cell r="H11298" t="str">
            <v>NotSelf</v>
          </cell>
        </row>
        <row r="11299">
          <cell r="H11299" t="str">
            <v>NotSelf</v>
          </cell>
        </row>
        <row r="11300">
          <cell r="H11300" t="str">
            <v>NotSelf</v>
          </cell>
        </row>
        <row r="11301">
          <cell r="H11301" t="str">
            <v>NotSelf</v>
          </cell>
        </row>
        <row r="11302">
          <cell r="H11302" t="str">
            <v>NotSelf</v>
          </cell>
        </row>
        <row r="11303">
          <cell r="H11303" t="str">
            <v>NotSelf</v>
          </cell>
        </row>
        <row r="11304">
          <cell r="H11304" t="str">
            <v>NotSelf</v>
          </cell>
        </row>
        <row r="11305">
          <cell r="H11305" t="str">
            <v>NotSelf</v>
          </cell>
        </row>
        <row r="11306">
          <cell r="H11306" t="str">
            <v>NotSelf</v>
          </cell>
        </row>
        <row r="11307">
          <cell r="H11307" t="str">
            <v>NotSelf</v>
          </cell>
        </row>
        <row r="11308">
          <cell r="H11308" t="str">
            <v>NotSelf</v>
          </cell>
        </row>
        <row r="11309">
          <cell r="H11309" t="str">
            <v>NotSelf</v>
          </cell>
        </row>
        <row r="11310">
          <cell r="H11310" t="str">
            <v>NotSelf</v>
          </cell>
        </row>
        <row r="11311">
          <cell r="H11311" t="str">
            <v>NotSelf</v>
          </cell>
        </row>
        <row r="11312">
          <cell r="H11312" t="str">
            <v>NotSelf</v>
          </cell>
        </row>
        <row r="11313">
          <cell r="H11313" t="str">
            <v>NotSelf</v>
          </cell>
        </row>
        <row r="11314">
          <cell r="H11314" t="str">
            <v>NotSelf</v>
          </cell>
        </row>
        <row r="11315">
          <cell r="H11315" t="str">
            <v>NotSelf</v>
          </cell>
        </row>
        <row r="11316">
          <cell r="H11316" t="str">
            <v>NotSelf</v>
          </cell>
        </row>
        <row r="11317">
          <cell r="H11317" t="str">
            <v>NotSelf</v>
          </cell>
        </row>
        <row r="11318">
          <cell r="H11318" t="str">
            <v>NotSelf</v>
          </cell>
        </row>
        <row r="11319">
          <cell r="H11319" t="str">
            <v>NotSelf</v>
          </cell>
        </row>
        <row r="11320">
          <cell r="H11320" t="str">
            <v>NotSelf</v>
          </cell>
        </row>
        <row r="11321">
          <cell r="H11321" t="str">
            <v>NotSelf</v>
          </cell>
        </row>
        <row r="11322">
          <cell r="H11322" t="str">
            <v>NotSelf</v>
          </cell>
        </row>
        <row r="11323">
          <cell r="H11323" t="str">
            <v>NotSelf</v>
          </cell>
        </row>
        <row r="11324">
          <cell r="H11324" t="str">
            <v>NotSelf</v>
          </cell>
        </row>
        <row r="11325">
          <cell r="H11325" t="str">
            <v>NotSelf</v>
          </cell>
        </row>
        <row r="11326">
          <cell r="H11326" t="str">
            <v>NotSelf</v>
          </cell>
        </row>
        <row r="11327">
          <cell r="H11327" t="str">
            <v>NotSelf</v>
          </cell>
        </row>
        <row r="11328">
          <cell r="H11328" t="str">
            <v>NotSelf</v>
          </cell>
        </row>
        <row r="11329">
          <cell r="H11329" t="str">
            <v>NotSelf</v>
          </cell>
        </row>
        <row r="11330">
          <cell r="H11330" t="str">
            <v>NotSelf</v>
          </cell>
        </row>
        <row r="11331">
          <cell r="H11331" t="str">
            <v>NotSelf</v>
          </cell>
        </row>
        <row r="11332">
          <cell r="H11332" t="str">
            <v>NotSelf</v>
          </cell>
        </row>
        <row r="11333">
          <cell r="H11333" t="str">
            <v>NotSelf</v>
          </cell>
        </row>
        <row r="11334">
          <cell r="H11334" t="str">
            <v>NotSelf</v>
          </cell>
        </row>
        <row r="11335">
          <cell r="H11335" t="str">
            <v>NotSelf</v>
          </cell>
        </row>
        <row r="11336">
          <cell r="H11336" t="str">
            <v>NotSelf</v>
          </cell>
        </row>
        <row r="11337">
          <cell r="H11337" t="str">
            <v>NotSelf</v>
          </cell>
        </row>
        <row r="11338">
          <cell r="H11338" t="str">
            <v>NotSelf</v>
          </cell>
        </row>
        <row r="11339">
          <cell r="H11339" t="str">
            <v>NotSelf</v>
          </cell>
        </row>
        <row r="11340">
          <cell r="H11340" t="str">
            <v>NotSelf</v>
          </cell>
        </row>
        <row r="11341">
          <cell r="H11341" t="str">
            <v>NotSelf</v>
          </cell>
        </row>
        <row r="11342">
          <cell r="H11342" t="str">
            <v>NotSelf</v>
          </cell>
        </row>
        <row r="11343">
          <cell r="H11343" t="str">
            <v>NotSelf</v>
          </cell>
        </row>
        <row r="11344">
          <cell r="H11344" t="str">
            <v>NotSelf</v>
          </cell>
        </row>
        <row r="11345">
          <cell r="H11345" t="str">
            <v>NotSelf</v>
          </cell>
        </row>
        <row r="11346">
          <cell r="H11346" t="str">
            <v>NotSelf</v>
          </cell>
        </row>
        <row r="11347">
          <cell r="H11347" t="str">
            <v>NotSelf</v>
          </cell>
        </row>
        <row r="11348">
          <cell r="H11348" t="str">
            <v>NotSelf</v>
          </cell>
        </row>
        <row r="11349">
          <cell r="H11349" t="str">
            <v>NotSelf</v>
          </cell>
        </row>
        <row r="11350">
          <cell r="H11350" t="str">
            <v>NotSelf</v>
          </cell>
        </row>
        <row r="11351">
          <cell r="H11351" t="str">
            <v>NotSelf</v>
          </cell>
        </row>
        <row r="11352">
          <cell r="H11352" t="str">
            <v>NotSelf</v>
          </cell>
        </row>
        <row r="11353">
          <cell r="H11353" t="str">
            <v>NotSelf</v>
          </cell>
        </row>
        <row r="11354">
          <cell r="H11354" t="str">
            <v>NotSelf</v>
          </cell>
        </row>
        <row r="11355">
          <cell r="H11355" t="str">
            <v>NotSelf</v>
          </cell>
        </row>
        <row r="11356">
          <cell r="H11356" t="str">
            <v>NotSelf</v>
          </cell>
        </row>
        <row r="11357">
          <cell r="H11357" t="str">
            <v>NotSelf</v>
          </cell>
        </row>
        <row r="11358">
          <cell r="H11358" t="str">
            <v>NotSelf</v>
          </cell>
        </row>
        <row r="11359">
          <cell r="H11359" t="str">
            <v>NotSelf</v>
          </cell>
        </row>
        <row r="11360">
          <cell r="H11360" t="str">
            <v>NotSelf</v>
          </cell>
        </row>
        <row r="11361">
          <cell r="H11361" t="str">
            <v>NotSelf</v>
          </cell>
        </row>
        <row r="11362">
          <cell r="H11362" t="str">
            <v>NotSelf</v>
          </cell>
        </row>
        <row r="11363">
          <cell r="H11363" t="str">
            <v>NotSelf</v>
          </cell>
        </row>
        <row r="11364">
          <cell r="H11364" t="str">
            <v>NotSelf</v>
          </cell>
        </row>
        <row r="11365">
          <cell r="H11365" t="str">
            <v>NotSelf</v>
          </cell>
        </row>
        <row r="11366">
          <cell r="H11366" t="str">
            <v>NotSelf</v>
          </cell>
        </row>
        <row r="11367">
          <cell r="H11367" t="str">
            <v>NotSelf</v>
          </cell>
        </row>
        <row r="11368">
          <cell r="H11368" t="str">
            <v>NotSelf</v>
          </cell>
        </row>
        <row r="11369">
          <cell r="H11369" t="str">
            <v>NotSelf</v>
          </cell>
        </row>
        <row r="11370">
          <cell r="H11370" t="str">
            <v>NotSelf</v>
          </cell>
        </row>
        <row r="11371">
          <cell r="H11371" t="str">
            <v>NotSelf</v>
          </cell>
        </row>
        <row r="11372">
          <cell r="H11372" t="str">
            <v>NotSelf</v>
          </cell>
        </row>
        <row r="11373">
          <cell r="H11373" t="str">
            <v>NotSelf</v>
          </cell>
        </row>
        <row r="11374">
          <cell r="H11374" t="str">
            <v>NotSelf</v>
          </cell>
        </row>
        <row r="11375">
          <cell r="H11375" t="str">
            <v>NotSelf</v>
          </cell>
        </row>
        <row r="11376">
          <cell r="H11376" t="str">
            <v>NotSelf</v>
          </cell>
        </row>
        <row r="11377">
          <cell r="H11377" t="str">
            <v>NotSelf</v>
          </cell>
        </row>
        <row r="11378">
          <cell r="H11378" t="str">
            <v>NotSelf</v>
          </cell>
        </row>
        <row r="11379">
          <cell r="H11379" t="str">
            <v>NotSelf</v>
          </cell>
        </row>
        <row r="11380">
          <cell r="H11380" t="str">
            <v>NotSelf</v>
          </cell>
        </row>
        <row r="11381">
          <cell r="H11381" t="str">
            <v>NotSelf</v>
          </cell>
        </row>
        <row r="11382">
          <cell r="H11382" t="str">
            <v>NotSelf</v>
          </cell>
        </row>
        <row r="11383">
          <cell r="H11383" t="str">
            <v>NotSelf</v>
          </cell>
        </row>
        <row r="11384">
          <cell r="H11384" t="str">
            <v>NotSelf</v>
          </cell>
        </row>
        <row r="11385">
          <cell r="H11385" t="str">
            <v>NotSelf</v>
          </cell>
        </row>
        <row r="11386">
          <cell r="H11386" t="str">
            <v>NotSelf</v>
          </cell>
        </row>
        <row r="11387">
          <cell r="H11387" t="str">
            <v>NotSelf</v>
          </cell>
        </row>
        <row r="11388">
          <cell r="H11388" t="str">
            <v>NotSelf</v>
          </cell>
        </row>
        <row r="11389">
          <cell r="H11389" t="str">
            <v>NotSelf</v>
          </cell>
        </row>
        <row r="11390">
          <cell r="H11390" t="str">
            <v>NotSelf</v>
          </cell>
        </row>
        <row r="11391">
          <cell r="H11391" t="str">
            <v>NotSelf</v>
          </cell>
        </row>
        <row r="11392">
          <cell r="H11392" t="str">
            <v>NotSelf</v>
          </cell>
        </row>
        <row r="11393">
          <cell r="H11393" t="str">
            <v>NotSelf</v>
          </cell>
        </row>
        <row r="11394">
          <cell r="H11394" t="str">
            <v>NotSelf</v>
          </cell>
        </row>
        <row r="11395">
          <cell r="H11395" t="str">
            <v>NotSelf</v>
          </cell>
        </row>
        <row r="11396">
          <cell r="H11396" t="str">
            <v>NotSelf</v>
          </cell>
        </row>
        <row r="11397">
          <cell r="H11397" t="str">
            <v>NotSelf</v>
          </cell>
        </row>
        <row r="11398">
          <cell r="H11398" t="str">
            <v>NotSelf</v>
          </cell>
        </row>
        <row r="11399">
          <cell r="H11399" t="str">
            <v>NotSelf</v>
          </cell>
        </row>
        <row r="11400">
          <cell r="H11400" t="str">
            <v>NotSelf</v>
          </cell>
        </row>
        <row r="11401">
          <cell r="H11401" t="str">
            <v>NotSelf</v>
          </cell>
        </row>
        <row r="11402">
          <cell r="H11402" t="str">
            <v>NotSelf</v>
          </cell>
        </row>
        <row r="11403">
          <cell r="H11403" t="str">
            <v>NotSelf</v>
          </cell>
        </row>
        <row r="11404">
          <cell r="H11404" t="str">
            <v>NotSelf</v>
          </cell>
        </row>
        <row r="11405">
          <cell r="H11405" t="str">
            <v>NotSelf</v>
          </cell>
        </row>
        <row r="11406">
          <cell r="H11406" t="str">
            <v>NotSelf</v>
          </cell>
        </row>
        <row r="11407">
          <cell r="H11407" t="str">
            <v>NotSelf</v>
          </cell>
        </row>
        <row r="11408">
          <cell r="H11408" t="str">
            <v>NotSelf</v>
          </cell>
        </row>
        <row r="11409">
          <cell r="H11409" t="str">
            <v>NotSelf</v>
          </cell>
        </row>
        <row r="11410">
          <cell r="H11410" t="str">
            <v>NotSelf</v>
          </cell>
        </row>
        <row r="11411">
          <cell r="H11411" t="str">
            <v>NotSelf</v>
          </cell>
        </row>
        <row r="11412">
          <cell r="H11412" t="str">
            <v>NotSelf</v>
          </cell>
        </row>
        <row r="11413">
          <cell r="H11413" t="str">
            <v>NotSelf</v>
          </cell>
        </row>
        <row r="11414">
          <cell r="H11414" t="str">
            <v>NotSelf</v>
          </cell>
        </row>
        <row r="11415">
          <cell r="H11415" t="str">
            <v>NotSelf</v>
          </cell>
        </row>
        <row r="11416">
          <cell r="H11416" t="str">
            <v>NotSelf</v>
          </cell>
        </row>
        <row r="11417">
          <cell r="H11417" t="str">
            <v>NotSelf</v>
          </cell>
        </row>
        <row r="11418">
          <cell r="H11418" t="str">
            <v>NotSelf</v>
          </cell>
        </row>
        <row r="11419">
          <cell r="H11419" t="str">
            <v>NotSelf</v>
          </cell>
        </row>
        <row r="11420">
          <cell r="H11420" t="str">
            <v>NotSelf</v>
          </cell>
        </row>
        <row r="11421">
          <cell r="H11421" t="str">
            <v>NotSelf</v>
          </cell>
        </row>
        <row r="11422">
          <cell r="H11422" t="str">
            <v>NotSelf</v>
          </cell>
        </row>
        <row r="11423">
          <cell r="H11423" t="str">
            <v>NotSelf</v>
          </cell>
        </row>
        <row r="11424">
          <cell r="H11424" t="str">
            <v>NotSelf</v>
          </cell>
        </row>
        <row r="11425">
          <cell r="H11425" t="str">
            <v>NotSelf</v>
          </cell>
        </row>
        <row r="11426">
          <cell r="H11426" t="str">
            <v>NotSelf</v>
          </cell>
        </row>
        <row r="11427">
          <cell r="H11427" t="str">
            <v>NotSelf</v>
          </cell>
        </row>
        <row r="11428">
          <cell r="H11428" t="str">
            <v>NotSelf</v>
          </cell>
        </row>
        <row r="11429">
          <cell r="H11429" t="str">
            <v>NotSelf</v>
          </cell>
        </row>
        <row r="11430">
          <cell r="H11430" t="str">
            <v>NotSelf</v>
          </cell>
        </row>
        <row r="11431">
          <cell r="H11431" t="str">
            <v>NotSelf</v>
          </cell>
        </row>
        <row r="11432">
          <cell r="H11432" t="str">
            <v>NotSelf</v>
          </cell>
        </row>
        <row r="11433">
          <cell r="H11433" t="str">
            <v>NotSelf</v>
          </cell>
        </row>
        <row r="11434">
          <cell r="H11434" t="str">
            <v>NotSelf</v>
          </cell>
        </row>
        <row r="11435">
          <cell r="H11435" t="str">
            <v>NotSelf</v>
          </cell>
        </row>
        <row r="11436">
          <cell r="H11436" t="str">
            <v>NotSelf</v>
          </cell>
        </row>
        <row r="11437">
          <cell r="H11437" t="str">
            <v>NotSelf</v>
          </cell>
        </row>
        <row r="11438">
          <cell r="H11438" t="str">
            <v>NotSelf</v>
          </cell>
        </row>
        <row r="11439">
          <cell r="H11439" t="str">
            <v>NotSelf</v>
          </cell>
        </row>
        <row r="11440">
          <cell r="H11440" t="str">
            <v>NotSelf</v>
          </cell>
        </row>
        <row r="11441">
          <cell r="H11441" t="str">
            <v>NotSelf</v>
          </cell>
        </row>
        <row r="11442">
          <cell r="H11442" t="str">
            <v>NotSelf</v>
          </cell>
        </row>
        <row r="11443">
          <cell r="H11443" t="str">
            <v>NotSelf</v>
          </cell>
        </row>
        <row r="11444">
          <cell r="H11444" t="str">
            <v>NotSelf</v>
          </cell>
        </row>
        <row r="11445">
          <cell r="H11445" t="str">
            <v>NotSelf</v>
          </cell>
        </row>
        <row r="11446">
          <cell r="H11446" t="str">
            <v>NotSelf</v>
          </cell>
        </row>
        <row r="11447">
          <cell r="H11447" t="str">
            <v>NotSelf</v>
          </cell>
        </row>
        <row r="11448">
          <cell r="H11448" t="str">
            <v>NotSelf</v>
          </cell>
        </row>
        <row r="11449">
          <cell r="H11449" t="str">
            <v>NotSelf</v>
          </cell>
        </row>
        <row r="11450">
          <cell r="H11450" t="str">
            <v>NotSelf</v>
          </cell>
        </row>
        <row r="11451">
          <cell r="H11451" t="str">
            <v>NotSelf</v>
          </cell>
        </row>
        <row r="11452">
          <cell r="H11452" t="str">
            <v>NotSelf</v>
          </cell>
        </row>
        <row r="11453">
          <cell r="H11453" t="str">
            <v>NotSelf</v>
          </cell>
        </row>
        <row r="11454">
          <cell r="H11454" t="str">
            <v>NotSelf</v>
          </cell>
        </row>
        <row r="11455">
          <cell r="H11455" t="str">
            <v>NotSelf</v>
          </cell>
        </row>
        <row r="11456">
          <cell r="H11456" t="str">
            <v>NotSelf</v>
          </cell>
        </row>
        <row r="11457">
          <cell r="H11457" t="str">
            <v>NotSelf</v>
          </cell>
        </row>
        <row r="11458">
          <cell r="H11458" t="str">
            <v>NotSelf</v>
          </cell>
        </row>
        <row r="11459">
          <cell r="H11459" t="str">
            <v>NotSelf</v>
          </cell>
        </row>
        <row r="11460">
          <cell r="H11460" t="str">
            <v>NotSelf</v>
          </cell>
        </row>
        <row r="11461">
          <cell r="H11461" t="str">
            <v>NotSelf</v>
          </cell>
        </row>
        <row r="11462">
          <cell r="H11462" t="str">
            <v>NotSelf</v>
          </cell>
        </row>
        <row r="11463">
          <cell r="H11463" t="str">
            <v>NotSelf</v>
          </cell>
        </row>
        <row r="11464">
          <cell r="H11464" t="str">
            <v>NotSelf</v>
          </cell>
        </row>
        <row r="11465">
          <cell r="H11465" t="str">
            <v>NotSelf</v>
          </cell>
        </row>
        <row r="11466">
          <cell r="H11466" t="str">
            <v>NotSelf</v>
          </cell>
        </row>
        <row r="11467">
          <cell r="H11467" t="str">
            <v>NotSelf</v>
          </cell>
        </row>
        <row r="11468">
          <cell r="H11468" t="str">
            <v>NotSelf</v>
          </cell>
        </row>
        <row r="11469">
          <cell r="H11469" t="str">
            <v>NotSelf</v>
          </cell>
        </row>
        <row r="11470">
          <cell r="H11470" t="str">
            <v>NotSelf</v>
          </cell>
        </row>
        <row r="11471">
          <cell r="H11471" t="str">
            <v>NotSelf</v>
          </cell>
        </row>
        <row r="11472">
          <cell r="H11472" t="str">
            <v>NotSelf</v>
          </cell>
        </row>
        <row r="11473">
          <cell r="H11473" t="str">
            <v>NotSelf</v>
          </cell>
        </row>
        <row r="11474">
          <cell r="H11474" t="str">
            <v>NotSelf</v>
          </cell>
        </row>
        <row r="11475">
          <cell r="H11475" t="str">
            <v>NotSelf</v>
          </cell>
        </row>
        <row r="11476">
          <cell r="H11476" t="str">
            <v>NotSelf</v>
          </cell>
        </row>
        <row r="11477">
          <cell r="H11477" t="str">
            <v>NotSelf</v>
          </cell>
        </row>
        <row r="11478">
          <cell r="H11478" t="str">
            <v>NotSelf</v>
          </cell>
        </row>
        <row r="11479">
          <cell r="H11479" t="str">
            <v>NotSelf</v>
          </cell>
        </row>
        <row r="11480">
          <cell r="H11480" t="str">
            <v>NotSelf</v>
          </cell>
        </row>
        <row r="11481">
          <cell r="H11481" t="str">
            <v>NotSelf</v>
          </cell>
        </row>
        <row r="11482">
          <cell r="H11482" t="str">
            <v>NotSelf</v>
          </cell>
        </row>
        <row r="11483">
          <cell r="H11483" t="str">
            <v>NotSelf</v>
          </cell>
        </row>
        <row r="11484">
          <cell r="H11484" t="str">
            <v>NotSelf</v>
          </cell>
        </row>
        <row r="11485">
          <cell r="H11485" t="str">
            <v>NotSelf</v>
          </cell>
        </row>
        <row r="11486">
          <cell r="H11486" t="str">
            <v>NotSelf</v>
          </cell>
        </row>
        <row r="11487">
          <cell r="H11487" t="str">
            <v>NotSelf</v>
          </cell>
        </row>
        <row r="11488">
          <cell r="H11488" t="str">
            <v>NotSelf</v>
          </cell>
        </row>
        <row r="11489">
          <cell r="H11489" t="str">
            <v>NotSelf</v>
          </cell>
        </row>
        <row r="11490">
          <cell r="H11490" t="str">
            <v>NotSelf</v>
          </cell>
        </row>
        <row r="11491">
          <cell r="H11491" t="str">
            <v>NotSelf</v>
          </cell>
        </row>
        <row r="11492">
          <cell r="H11492" t="str">
            <v>NotSelf</v>
          </cell>
        </row>
        <row r="11493">
          <cell r="H11493" t="str">
            <v>NotSelf</v>
          </cell>
        </row>
        <row r="11494">
          <cell r="H11494" t="str">
            <v>NotSelf</v>
          </cell>
        </row>
        <row r="11495">
          <cell r="H11495" t="str">
            <v>NotSelf</v>
          </cell>
        </row>
        <row r="11496">
          <cell r="H11496" t="str">
            <v>NotSelf</v>
          </cell>
        </row>
        <row r="11497">
          <cell r="H11497" t="str">
            <v>NotSelf</v>
          </cell>
        </row>
        <row r="11498">
          <cell r="H11498" t="str">
            <v>NotSelf</v>
          </cell>
        </row>
        <row r="11499">
          <cell r="H11499" t="str">
            <v>NotSelf</v>
          </cell>
        </row>
        <row r="11500">
          <cell r="H11500" t="str">
            <v>NotSelf</v>
          </cell>
        </row>
        <row r="11501">
          <cell r="H11501" t="str">
            <v>NotSelf</v>
          </cell>
        </row>
        <row r="11502">
          <cell r="H11502" t="str">
            <v>NotSelf</v>
          </cell>
        </row>
        <row r="11503">
          <cell r="H11503" t="str">
            <v>NotSelf</v>
          </cell>
        </row>
        <row r="11504">
          <cell r="H11504" t="str">
            <v>NotSelf</v>
          </cell>
        </row>
        <row r="11505">
          <cell r="H11505" t="str">
            <v>NotSelf</v>
          </cell>
        </row>
        <row r="11506">
          <cell r="H11506" t="str">
            <v>NotSelf</v>
          </cell>
        </row>
        <row r="11507">
          <cell r="H11507" t="str">
            <v>NotSelf</v>
          </cell>
        </row>
        <row r="11508">
          <cell r="H11508" t="str">
            <v>NotSelf</v>
          </cell>
        </row>
        <row r="11509">
          <cell r="H11509" t="str">
            <v>NotSelf</v>
          </cell>
        </row>
        <row r="11510">
          <cell r="H11510" t="str">
            <v>NotSelf</v>
          </cell>
        </row>
        <row r="11511">
          <cell r="H11511" t="str">
            <v>NotSelf</v>
          </cell>
        </row>
        <row r="11512">
          <cell r="H11512" t="str">
            <v>NotSelf</v>
          </cell>
        </row>
        <row r="11513">
          <cell r="H11513" t="str">
            <v>NotSelf</v>
          </cell>
        </row>
        <row r="11514">
          <cell r="H11514" t="str">
            <v>NotSelf</v>
          </cell>
        </row>
        <row r="11515">
          <cell r="H11515" t="str">
            <v>NotSelf</v>
          </cell>
        </row>
        <row r="11516">
          <cell r="H11516" t="str">
            <v>NotSelf</v>
          </cell>
        </row>
        <row r="11517">
          <cell r="H11517" t="str">
            <v>NotSelf</v>
          </cell>
        </row>
        <row r="11518">
          <cell r="H11518" t="str">
            <v>NotSelf</v>
          </cell>
        </row>
        <row r="11519">
          <cell r="H11519" t="str">
            <v>NotSelf</v>
          </cell>
        </row>
        <row r="11520">
          <cell r="H11520" t="str">
            <v>NotSelf</v>
          </cell>
        </row>
        <row r="11521">
          <cell r="H11521" t="str">
            <v>NotSelf</v>
          </cell>
        </row>
        <row r="11522">
          <cell r="H11522" t="str">
            <v>NotSelf</v>
          </cell>
        </row>
        <row r="11523">
          <cell r="H11523" t="str">
            <v>NotSelf</v>
          </cell>
        </row>
        <row r="11524">
          <cell r="H11524" t="str">
            <v>NotSelf</v>
          </cell>
        </row>
        <row r="11525">
          <cell r="H11525" t="str">
            <v>NotSelf</v>
          </cell>
        </row>
        <row r="11526">
          <cell r="H11526" t="str">
            <v>NotSelf</v>
          </cell>
        </row>
        <row r="11527">
          <cell r="H11527" t="str">
            <v>NotSelf</v>
          </cell>
        </row>
        <row r="11528">
          <cell r="H11528" t="str">
            <v>NotSelf</v>
          </cell>
        </row>
        <row r="11529">
          <cell r="H11529" t="str">
            <v>NotSelf</v>
          </cell>
        </row>
        <row r="11530">
          <cell r="H11530" t="str">
            <v>NotSelf</v>
          </cell>
        </row>
        <row r="11531">
          <cell r="H11531" t="str">
            <v>NotSelf</v>
          </cell>
        </row>
        <row r="11532">
          <cell r="H11532" t="str">
            <v>NotSelf</v>
          </cell>
        </row>
        <row r="11533">
          <cell r="H11533" t="str">
            <v>NotSelf</v>
          </cell>
        </row>
        <row r="11534">
          <cell r="H11534" t="str">
            <v>NotSelf</v>
          </cell>
        </row>
        <row r="11535">
          <cell r="H11535" t="str">
            <v>NotSelf</v>
          </cell>
        </row>
        <row r="11536">
          <cell r="H11536" t="str">
            <v>NotSelf</v>
          </cell>
        </row>
        <row r="11537">
          <cell r="H11537" t="str">
            <v>NotSelf</v>
          </cell>
        </row>
        <row r="11538">
          <cell r="H11538" t="str">
            <v>NotSelf</v>
          </cell>
        </row>
        <row r="11539">
          <cell r="H11539" t="str">
            <v>NotSelf</v>
          </cell>
        </row>
        <row r="11540">
          <cell r="H11540" t="str">
            <v>NotSelf</v>
          </cell>
        </row>
        <row r="11541">
          <cell r="H11541" t="str">
            <v>NotSelf</v>
          </cell>
        </row>
        <row r="11542">
          <cell r="H11542" t="str">
            <v>NotSelf</v>
          </cell>
        </row>
        <row r="11543">
          <cell r="H11543" t="str">
            <v>NotSelf</v>
          </cell>
        </row>
        <row r="11544">
          <cell r="H11544" t="str">
            <v>NotSelf</v>
          </cell>
        </row>
        <row r="11545">
          <cell r="H11545" t="str">
            <v>NotSelf</v>
          </cell>
        </row>
        <row r="11546">
          <cell r="H11546" t="str">
            <v>NotSelf</v>
          </cell>
        </row>
        <row r="11547">
          <cell r="H11547" t="str">
            <v>NotSelf</v>
          </cell>
        </row>
        <row r="11548">
          <cell r="H11548" t="str">
            <v>NotSelf</v>
          </cell>
        </row>
        <row r="11549">
          <cell r="H11549" t="str">
            <v>NotSelf</v>
          </cell>
        </row>
        <row r="11550">
          <cell r="H11550" t="str">
            <v>NotSelf</v>
          </cell>
        </row>
        <row r="11551">
          <cell r="H11551" t="str">
            <v>NotSelf</v>
          </cell>
        </row>
        <row r="11552">
          <cell r="H11552" t="str">
            <v>NotSelf</v>
          </cell>
        </row>
        <row r="11553">
          <cell r="H11553" t="str">
            <v>NotSelf</v>
          </cell>
        </row>
        <row r="11554">
          <cell r="H11554" t="str">
            <v>NotSelf</v>
          </cell>
        </row>
        <row r="11555">
          <cell r="H11555" t="str">
            <v>NotSelf</v>
          </cell>
        </row>
        <row r="11556">
          <cell r="H11556" t="str">
            <v>NotSelf</v>
          </cell>
        </row>
        <row r="11557">
          <cell r="H11557" t="str">
            <v>NotSelf</v>
          </cell>
        </row>
        <row r="11558">
          <cell r="H11558" t="str">
            <v>NotSelf</v>
          </cell>
        </row>
        <row r="11559">
          <cell r="H11559" t="str">
            <v>NotSelf</v>
          </cell>
        </row>
        <row r="11560">
          <cell r="H11560" t="str">
            <v>NotSelf</v>
          </cell>
        </row>
        <row r="11561">
          <cell r="H11561" t="str">
            <v>NotSelf</v>
          </cell>
        </row>
        <row r="11562">
          <cell r="H11562" t="str">
            <v>NotSelf</v>
          </cell>
        </row>
        <row r="11563">
          <cell r="H11563" t="str">
            <v>NotSelf</v>
          </cell>
        </row>
        <row r="11564">
          <cell r="H11564" t="str">
            <v>NotSelf</v>
          </cell>
        </row>
        <row r="11565">
          <cell r="H11565" t="str">
            <v>NotSelf</v>
          </cell>
        </row>
        <row r="11566">
          <cell r="H11566" t="str">
            <v>NotSelf</v>
          </cell>
        </row>
        <row r="11567">
          <cell r="H11567" t="str">
            <v>NotSelf</v>
          </cell>
        </row>
        <row r="11568">
          <cell r="H11568" t="str">
            <v>NotSelf</v>
          </cell>
        </row>
        <row r="11569">
          <cell r="H11569" t="str">
            <v>NotSelf</v>
          </cell>
        </row>
        <row r="11570">
          <cell r="H11570" t="str">
            <v>NotSelf</v>
          </cell>
        </row>
        <row r="11571">
          <cell r="H11571" t="str">
            <v>NotSelf</v>
          </cell>
        </row>
        <row r="11572">
          <cell r="H11572" t="str">
            <v>NotSelf</v>
          </cell>
        </row>
        <row r="11573">
          <cell r="H11573" t="str">
            <v>NotSelf</v>
          </cell>
        </row>
        <row r="11574">
          <cell r="H11574" t="str">
            <v>NotSelf</v>
          </cell>
        </row>
        <row r="11575">
          <cell r="H11575" t="str">
            <v>NotSelf</v>
          </cell>
        </row>
        <row r="11576">
          <cell r="H11576" t="str">
            <v>NotSelf</v>
          </cell>
        </row>
        <row r="11577">
          <cell r="H11577" t="str">
            <v>NotSelf</v>
          </cell>
        </row>
        <row r="11578">
          <cell r="H11578" t="str">
            <v>NotSelf</v>
          </cell>
        </row>
        <row r="11579">
          <cell r="H11579" t="str">
            <v>NotSelf</v>
          </cell>
        </row>
        <row r="11580">
          <cell r="H11580" t="str">
            <v>NotSelf</v>
          </cell>
        </row>
        <row r="11581">
          <cell r="H11581" t="str">
            <v>NotSelf</v>
          </cell>
        </row>
        <row r="11582">
          <cell r="H11582" t="str">
            <v>NotSelf</v>
          </cell>
        </row>
        <row r="11583">
          <cell r="H11583" t="str">
            <v>NotSelf</v>
          </cell>
        </row>
        <row r="11584">
          <cell r="H11584" t="str">
            <v>NotSelf</v>
          </cell>
        </row>
        <row r="11585">
          <cell r="H11585" t="str">
            <v>NotSelf</v>
          </cell>
        </row>
        <row r="11586">
          <cell r="H11586" t="str">
            <v>NotSelf</v>
          </cell>
        </row>
        <row r="11587">
          <cell r="H11587" t="str">
            <v>NotSelf</v>
          </cell>
        </row>
        <row r="11588">
          <cell r="H11588" t="str">
            <v>NotSelf</v>
          </cell>
        </row>
        <row r="11589">
          <cell r="H11589" t="str">
            <v>NotSelf</v>
          </cell>
        </row>
        <row r="11590">
          <cell r="H11590" t="str">
            <v>NotSelf</v>
          </cell>
        </row>
        <row r="11591">
          <cell r="H11591" t="str">
            <v>NotSelf</v>
          </cell>
        </row>
        <row r="11592">
          <cell r="H11592" t="str">
            <v>NotSelf</v>
          </cell>
        </row>
        <row r="11593">
          <cell r="H11593" t="str">
            <v>NotSelf</v>
          </cell>
        </row>
        <row r="11594">
          <cell r="H11594" t="str">
            <v>NotSelf</v>
          </cell>
        </row>
        <row r="11595">
          <cell r="H11595" t="str">
            <v>NotSelf</v>
          </cell>
        </row>
        <row r="11596">
          <cell r="H11596" t="str">
            <v>NotSelf</v>
          </cell>
        </row>
        <row r="11597">
          <cell r="H11597" t="str">
            <v>NotSelf</v>
          </cell>
        </row>
        <row r="11598">
          <cell r="H11598" t="str">
            <v>NotSelf</v>
          </cell>
        </row>
        <row r="11599">
          <cell r="H11599" t="str">
            <v>NotSelf</v>
          </cell>
        </row>
        <row r="11600">
          <cell r="H11600" t="str">
            <v>NotSelf</v>
          </cell>
        </row>
        <row r="11601">
          <cell r="H11601" t="str">
            <v>NotSelf</v>
          </cell>
        </row>
        <row r="11602">
          <cell r="H11602" t="str">
            <v>NotSelf</v>
          </cell>
        </row>
        <row r="11603">
          <cell r="H11603" t="str">
            <v>NotSelf</v>
          </cell>
        </row>
        <row r="11604">
          <cell r="H11604" t="str">
            <v>NotSelf</v>
          </cell>
        </row>
        <row r="11605">
          <cell r="H11605" t="str">
            <v>NotSelf</v>
          </cell>
        </row>
        <row r="11606">
          <cell r="H11606" t="str">
            <v>NotSelf</v>
          </cell>
        </row>
        <row r="11607">
          <cell r="H11607" t="str">
            <v>NotSelf</v>
          </cell>
        </row>
        <row r="11608">
          <cell r="H11608" t="str">
            <v>NotSelf</v>
          </cell>
        </row>
        <row r="11609">
          <cell r="H11609" t="str">
            <v>NotSelf</v>
          </cell>
        </row>
        <row r="11610">
          <cell r="H11610" t="str">
            <v>NotSelf</v>
          </cell>
        </row>
        <row r="11611">
          <cell r="H11611" t="str">
            <v>NotSelf</v>
          </cell>
        </row>
        <row r="11612">
          <cell r="H11612" t="str">
            <v>NotSelf</v>
          </cell>
        </row>
        <row r="11613">
          <cell r="H11613" t="str">
            <v>NotSelf</v>
          </cell>
        </row>
        <row r="11614">
          <cell r="H11614" t="str">
            <v>NotSelf</v>
          </cell>
        </row>
        <row r="11615">
          <cell r="H11615" t="str">
            <v>NotSelf</v>
          </cell>
        </row>
        <row r="11616">
          <cell r="H11616" t="str">
            <v>NotSelf</v>
          </cell>
        </row>
        <row r="11617">
          <cell r="H11617" t="str">
            <v>NotSelf</v>
          </cell>
        </row>
        <row r="11618">
          <cell r="H11618" t="str">
            <v>NotSelf</v>
          </cell>
        </row>
        <row r="11619">
          <cell r="H11619" t="str">
            <v>NotSelf</v>
          </cell>
        </row>
        <row r="11620">
          <cell r="H11620" t="str">
            <v>NotSelf</v>
          </cell>
        </row>
        <row r="11621">
          <cell r="H11621" t="str">
            <v>NotSelf</v>
          </cell>
        </row>
        <row r="11622">
          <cell r="H11622" t="str">
            <v>NotSelf</v>
          </cell>
        </row>
        <row r="11623">
          <cell r="H11623" t="str">
            <v>NotSelf</v>
          </cell>
        </row>
        <row r="11624">
          <cell r="H11624" t="str">
            <v>NotSelf</v>
          </cell>
        </row>
        <row r="11625">
          <cell r="H11625" t="str">
            <v>NotSelf</v>
          </cell>
        </row>
        <row r="11626">
          <cell r="H11626" t="str">
            <v>NotSelf</v>
          </cell>
        </row>
        <row r="11627">
          <cell r="H11627" t="str">
            <v>NotSelf</v>
          </cell>
        </row>
        <row r="11628">
          <cell r="H11628" t="str">
            <v>NotSelf</v>
          </cell>
        </row>
        <row r="11629">
          <cell r="H11629" t="str">
            <v>NotSelf</v>
          </cell>
        </row>
        <row r="11630">
          <cell r="H11630" t="str">
            <v>NotSelf</v>
          </cell>
        </row>
        <row r="11631">
          <cell r="H11631" t="str">
            <v>NotSelf</v>
          </cell>
        </row>
        <row r="11632">
          <cell r="H11632" t="str">
            <v>NotSelf</v>
          </cell>
        </row>
        <row r="11633">
          <cell r="H11633" t="str">
            <v>NotSelf</v>
          </cell>
        </row>
        <row r="11634">
          <cell r="H11634" t="str">
            <v>NotSelf</v>
          </cell>
        </row>
        <row r="11635">
          <cell r="H11635" t="str">
            <v>NotSelf</v>
          </cell>
        </row>
        <row r="11636">
          <cell r="H11636" t="str">
            <v>NotSelf</v>
          </cell>
        </row>
        <row r="11637">
          <cell r="H11637" t="str">
            <v>NotSelf</v>
          </cell>
        </row>
        <row r="11638">
          <cell r="H11638" t="str">
            <v>NotSelf</v>
          </cell>
        </row>
        <row r="11639">
          <cell r="H11639" t="str">
            <v>NotSelf</v>
          </cell>
        </row>
        <row r="11640">
          <cell r="H11640" t="str">
            <v>NotSelf</v>
          </cell>
        </row>
        <row r="11641">
          <cell r="H11641" t="str">
            <v>NotSelf</v>
          </cell>
        </row>
        <row r="11642">
          <cell r="H11642" t="str">
            <v>NotSelf</v>
          </cell>
        </row>
        <row r="11643">
          <cell r="H11643" t="str">
            <v>NotSelf</v>
          </cell>
        </row>
        <row r="11644">
          <cell r="H11644" t="str">
            <v>NotSelf</v>
          </cell>
        </row>
        <row r="11645">
          <cell r="H11645" t="str">
            <v>NotSelf</v>
          </cell>
        </row>
        <row r="11646">
          <cell r="H11646" t="str">
            <v>NotSelf</v>
          </cell>
        </row>
        <row r="11647">
          <cell r="H11647" t="str">
            <v>NotSelf</v>
          </cell>
        </row>
        <row r="11648">
          <cell r="H11648" t="str">
            <v>NotSelf</v>
          </cell>
        </row>
        <row r="11649">
          <cell r="H11649" t="str">
            <v>NotSelf</v>
          </cell>
        </row>
        <row r="11650">
          <cell r="H11650" t="str">
            <v>NotSelf</v>
          </cell>
        </row>
        <row r="11651">
          <cell r="H11651" t="str">
            <v>NotSelf</v>
          </cell>
        </row>
        <row r="11652">
          <cell r="H11652" t="str">
            <v>NotSelf</v>
          </cell>
        </row>
        <row r="11653">
          <cell r="H11653" t="str">
            <v>NotSelf</v>
          </cell>
        </row>
        <row r="11654">
          <cell r="H11654" t="str">
            <v>NotSelf</v>
          </cell>
        </row>
        <row r="11655">
          <cell r="H11655" t="str">
            <v>NotSelf</v>
          </cell>
        </row>
        <row r="11656">
          <cell r="H11656" t="str">
            <v>NotSelf</v>
          </cell>
        </row>
        <row r="11657">
          <cell r="H11657" t="str">
            <v>NotSelf</v>
          </cell>
        </row>
        <row r="11658">
          <cell r="H11658" t="str">
            <v>NotSelf</v>
          </cell>
        </row>
        <row r="11659">
          <cell r="H11659" t="str">
            <v>NotSelf</v>
          </cell>
        </row>
        <row r="11660">
          <cell r="H11660" t="str">
            <v>NotSelf</v>
          </cell>
        </row>
        <row r="11661">
          <cell r="H11661" t="str">
            <v>NotSelf</v>
          </cell>
        </row>
        <row r="11662">
          <cell r="H11662" t="str">
            <v>NotSelf</v>
          </cell>
        </row>
        <row r="11663">
          <cell r="H11663" t="str">
            <v>NotSelf</v>
          </cell>
        </row>
        <row r="11664">
          <cell r="H11664" t="str">
            <v>NotSelf</v>
          </cell>
        </row>
        <row r="11665">
          <cell r="H11665" t="str">
            <v>NotSelf</v>
          </cell>
        </row>
        <row r="11666">
          <cell r="H11666" t="str">
            <v>NotSelf</v>
          </cell>
        </row>
        <row r="11667">
          <cell r="H11667" t="str">
            <v>NotSelf</v>
          </cell>
        </row>
        <row r="11668">
          <cell r="H11668" t="str">
            <v>NotSelf</v>
          </cell>
        </row>
        <row r="11669">
          <cell r="H11669" t="str">
            <v>NotSelf</v>
          </cell>
        </row>
        <row r="11670">
          <cell r="H11670" t="str">
            <v>NotSelf</v>
          </cell>
        </row>
        <row r="11671">
          <cell r="H11671" t="str">
            <v>NotSelf</v>
          </cell>
        </row>
        <row r="11672">
          <cell r="H11672" t="str">
            <v>NotSelf</v>
          </cell>
        </row>
        <row r="11673">
          <cell r="H11673" t="str">
            <v>NotSelf</v>
          </cell>
        </row>
        <row r="11674">
          <cell r="H11674" t="str">
            <v>NotSelf</v>
          </cell>
        </row>
        <row r="11675">
          <cell r="H11675" t="str">
            <v>NotSelf</v>
          </cell>
        </row>
        <row r="11676">
          <cell r="H11676" t="str">
            <v>NotSelf</v>
          </cell>
        </row>
        <row r="11677">
          <cell r="H11677" t="str">
            <v>NotSelf</v>
          </cell>
        </row>
        <row r="11678">
          <cell r="H11678" t="str">
            <v>NotSelf</v>
          </cell>
        </row>
        <row r="11679">
          <cell r="H11679" t="str">
            <v>NotSelf</v>
          </cell>
        </row>
        <row r="11680">
          <cell r="H11680" t="str">
            <v>NotSelf</v>
          </cell>
        </row>
        <row r="11681">
          <cell r="H11681" t="str">
            <v>NotSelf</v>
          </cell>
        </row>
        <row r="11682">
          <cell r="H11682" t="str">
            <v>NotSelf</v>
          </cell>
        </row>
        <row r="11683">
          <cell r="H11683" t="str">
            <v>NotSelf</v>
          </cell>
        </row>
        <row r="11684">
          <cell r="H11684" t="str">
            <v>NotSelf</v>
          </cell>
        </row>
        <row r="11685">
          <cell r="H11685" t="str">
            <v>NotSelf</v>
          </cell>
        </row>
        <row r="11686">
          <cell r="H11686" t="str">
            <v>NotSelf</v>
          </cell>
        </row>
        <row r="11687">
          <cell r="H11687" t="str">
            <v>NotSelf</v>
          </cell>
        </row>
        <row r="11688">
          <cell r="H11688" t="str">
            <v>NotSelf</v>
          </cell>
        </row>
        <row r="11689">
          <cell r="H11689" t="str">
            <v>NotSelf</v>
          </cell>
        </row>
        <row r="11690">
          <cell r="H11690" t="str">
            <v>NotSelf</v>
          </cell>
        </row>
        <row r="11691">
          <cell r="H11691" t="str">
            <v>NotSelf</v>
          </cell>
        </row>
        <row r="11692">
          <cell r="H11692" t="str">
            <v>NotSelf</v>
          </cell>
        </row>
        <row r="11693">
          <cell r="H11693" t="str">
            <v>NotSelf</v>
          </cell>
        </row>
        <row r="11694">
          <cell r="H11694" t="str">
            <v>NotSelf</v>
          </cell>
        </row>
        <row r="11695">
          <cell r="H11695" t="str">
            <v>NotSelf</v>
          </cell>
        </row>
        <row r="11696">
          <cell r="H11696" t="str">
            <v>NotSelf</v>
          </cell>
        </row>
        <row r="11697">
          <cell r="H11697" t="str">
            <v>NotSelf</v>
          </cell>
        </row>
        <row r="11698">
          <cell r="H11698" t="str">
            <v>NotSelf</v>
          </cell>
        </row>
        <row r="11699">
          <cell r="H11699" t="str">
            <v>NotSelf</v>
          </cell>
        </row>
        <row r="11700">
          <cell r="H11700" t="str">
            <v>NotSelf</v>
          </cell>
        </row>
        <row r="11701">
          <cell r="H11701" t="str">
            <v>NotSelf</v>
          </cell>
        </row>
        <row r="11702">
          <cell r="H11702" t="str">
            <v>NotSelf</v>
          </cell>
        </row>
        <row r="11703">
          <cell r="H11703" t="str">
            <v>NotSelf</v>
          </cell>
        </row>
        <row r="11704">
          <cell r="H11704" t="str">
            <v>NotSelf</v>
          </cell>
        </row>
        <row r="11705">
          <cell r="H11705" t="str">
            <v>NotSelf</v>
          </cell>
        </row>
        <row r="11706">
          <cell r="H11706" t="str">
            <v>NotSelf</v>
          </cell>
        </row>
        <row r="11707">
          <cell r="H11707" t="str">
            <v>NotSelf</v>
          </cell>
        </row>
        <row r="11708">
          <cell r="H11708" t="str">
            <v>NotSelf</v>
          </cell>
        </row>
        <row r="11709">
          <cell r="H11709" t="str">
            <v>NotSelf</v>
          </cell>
        </row>
        <row r="11710">
          <cell r="H11710" t="str">
            <v>NotSelf</v>
          </cell>
        </row>
        <row r="11711">
          <cell r="H11711" t="str">
            <v>NotSelf</v>
          </cell>
        </row>
        <row r="11712">
          <cell r="H11712" t="str">
            <v>NotSelf</v>
          </cell>
        </row>
        <row r="11713">
          <cell r="H11713" t="str">
            <v>NotSelf</v>
          </cell>
        </row>
        <row r="11714">
          <cell r="H11714" t="str">
            <v>NotSelf</v>
          </cell>
        </row>
        <row r="11715">
          <cell r="H11715" t="str">
            <v>NotSelf</v>
          </cell>
        </row>
        <row r="11716">
          <cell r="H11716" t="str">
            <v>NotSelf</v>
          </cell>
        </row>
        <row r="11717">
          <cell r="H11717" t="str">
            <v>NotSelf</v>
          </cell>
        </row>
        <row r="11718">
          <cell r="H11718" t="str">
            <v>NotSelf</v>
          </cell>
        </row>
        <row r="11719">
          <cell r="H11719" t="str">
            <v>NotSelf</v>
          </cell>
        </row>
        <row r="11720">
          <cell r="H11720" t="str">
            <v>NotSelf</v>
          </cell>
        </row>
        <row r="11721">
          <cell r="H11721" t="str">
            <v>NotSelf</v>
          </cell>
        </row>
        <row r="11722">
          <cell r="H11722" t="str">
            <v>NotSelf</v>
          </cell>
        </row>
        <row r="11723">
          <cell r="H11723" t="str">
            <v>NotSelf</v>
          </cell>
        </row>
        <row r="11724">
          <cell r="H11724" t="str">
            <v>NotSelf</v>
          </cell>
        </row>
        <row r="11725">
          <cell r="H11725" t="str">
            <v>NotSelf</v>
          </cell>
        </row>
        <row r="11726">
          <cell r="H11726" t="str">
            <v>NotSelf</v>
          </cell>
        </row>
        <row r="11727">
          <cell r="H11727" t="str">
            <v>NotSelf</v>
          </cell>
        </row>
        <row r="11728">
          <cell r="H11728" t="str">
            <v>NotSelf</v>
          </cell>
        </row>
        <row r="11729">
          <cell r="H11729" t="str">
            <v>NotSelf</v>
          </cell>
        </row>
        <row r="11730">
          <cell r="H11730" t="str">
            <v>NotSelf</v>
          </cell>
        </row>
        <row r="11731">
          <cell r="H11731" t="str">
            <v>NotSelf</v>
          </cell>
        </row>
        <row r="11732">
          <cell r="H11732" t="str">
            <v>NotSelf</v>
          </cell>
        </row>
        <row r="11733">
          <cell r="H11733" t="str">
            <v>NotSelf</v>
          </cell>
        </row>
        <row r="11734">
          <cell r="H11734" t="str">
            <v>NotSelf</v>
          </cell>
        </row>
        <row r="11735">
          <cell r="H11735" t="str">
            <v>NotSelf</v>
          </cell>
        </row>
        <row r="11736">
          <cell r="H11736" t="str">
            <v>NotSelf</v>
          </cell>
        </row>
        <row r="11737">
          <cell r="H11737" t="str">
            <v>NotSelf</v>
          </cell>
        </row>
        <row r="11738">
          <cell r="H11738" t="str">
            <v>NotSelf</v>
          </cell>
        </row>
        <row r="11739">
          <cell r="H11739" t="str">
            <v>NotSelf</v>
          </cell>
        </row>
        <row r="11740">
          <cell r="H11740" t="str">
            <v>NotSelf</v>
          </cell>
        </row>
        <row r="11741">
          <cell r="H11741" t="str">
            <v>NotSelf</v>
          </cell>
        </row>
        <row r="11742">
          <cell r="H11742" t="str">
            <v>NotSelf</v>
          </cell>
        </row>
        <row r="11743">
          <cell r="H11743" t="str">
            <v>NotSelf</v>
          </cell>
        </row>
        <row r="11744">
          <cell r="H11744" t="str">
            <v>NotSelf</v>
          </cell>
        </row>
        <row r="11745">
          <cell r="H11745" t="str">
            <v>NotSelf</v>
          </cell>
        </row>
        <row r="11746">
          <cell r="H11746" t="str">
            <v>NotSelf</v>
          </cell>
        </row>
        <row r="11747">
          <cell r="H11747" t="str">
            <v>NotSelf</v>
          </cell>
        </row>
        <row r="11748">
          <cell r="H11748" t="str">
            <v>NotSelf</v>
          </cell>
        </row>
        <row r="11749">
          <cell r="H11749" t="str">
            <v>NotSelf</v>
          </cell>
        </row>
        <row r="11750">
          <cell r="H11750" t="str">
            <v>NotSelf</v>
          </cell>
        </row>
        <row r="11751">
          <cell r="H11751" t="str">
            <v>NotSelf</v>
          </cell>
        </row>
        <row r="11752">
          <cell r="H11752" t="str">
            <v>NotSelf</v>
          </cell>
        </row>
        <row r="11753">
          <cell r="H11753" t="str">
            <v>NotSelf</v>
          </cell>
        </row>
        <row r="11754">
          <cell r="H11754" t="str">
            <v>NotSelf</v>
          </cell>
        </row>
        <row r="11755">
          <cell r="H11755" t="str">
            <v>NotSelf</v>
          </cell>
        </row>
        <row r="11756">
          <cell r="H11756" t="str">
            <v>NotSelf</v>
          </cell>
        </row>
        <row r="11757">
          <cell r="H11757" t="str">
            <v>NotSelf</v>
          </cell>
        </row>
        <row r="11758">
          <cell r="H11758" t="str">
            <v>NotSelf</v>
          </cell>
        </row>
        <row r="11759">
          <cell r="H11759" t="str">
            <v>NotSelf</v>
          </cell>
        </row>
        <row r="11760">
          <cell r="H11760" t="str">
            <v>NotSelf</v>
          </cell>
        </row>
        <row r="11761">
          <cell r="H11761" t="str">
            <v>NotSelf</v>
          </cell>
        </row>
        <row r="11762">
          <cell r="H11762" t="str">
            <v>NotSelf</v>
          </cell>
        </row>
        <row r="11763">
          <cell r="H11763" t="str">
            <v>NotSelf</v>
          </cell>
        </row>
        <row r="11764">
          <cell r="H11764" t="str">
            <v>NotSelf</v>
          </cell>
        </row>
        <row r="11765">
          <cell r="H11765" t="str">
            <v>NotSelf</v>
          </cell>
        </row>
        <row r="11766">
          <cell r="H11766" t="str">
            <v>NotSelf</v>
          </cell>
        </row>
        <row r="11767">
          <cell r="H11767" t="str">
            <v>NotSelf</v>
          </cell>
        </row>
        <row r="11768">
          <cell r="H11768" t="str">
            <v>NotSelf</v>
          </cell>
        </row>
        <row r="11769">
          <cell r="H11769" t="str">
            <v>NotSelf</v>
          </cell>
        </row>
        <row r="11770">
          <cell r="H11770" t="str">
            <v>NotSelf</v>
          </cell>
        </row>
        <row r="11771">
          <cell r="H11771" t="str">
            <v>NotSelf</v>
          </cell>
        </row>
        <row r="11772">
          <cell r="H11772" t="str">
            <v>NotSelf</v>
          </cell>
        </row>
        <row r="11773">
          <cell r="H11773" t="str">
            <v>NotSelf</v>
          </cell>
        </row>
        <row r="11774">
          <cell r="H11774" t="str">
            <v>NotSelf</v>
          </cell>
        </row>
        <row r="11775">
          <cell r="H11775" t="str">
            <v>NotSelf</v>
          </cell>
        </row>
        <row r="11776">
          <cell r="H11776" t="str">
            <v>NotSelf</v>
          </cell>
        </row>
        <row r="11777">
          <cell r="H11777" t="str">
            <v>NotSelf</v>
          </cell>
        </row>
        <row r="11778">
          <cell r="H11778" t="str">
            <v>NotSelf</v>
          </cell>
        </row>
        <row r="11779">
          <cell r="H11779" t="str">
            <v>NotSelf</v>
          </cell>
        </row>
        <row r="11780">
          <cell r="H11780" t="str">
            <v>NotSelf</v>
          </cell>
        </row>
        <row r="11781">
          <cell r="H11781" t="str">
            <v>NotSelf</v>
          </cell>
        </row>
        <row r="11782">
          <cell r="H11782" t="str">
            <v>NotSelf</v>
          </cell>
        </row>
        <row r="11783">
          <cell r="H11783" t="str">
            <v>NotSelf</v>
          </cell>
        </row>
        <row r="11784">
          <cell r="H11784" t="str">
            <v>NotSelf</v>
          </cell>
        </row>
        <row r="11785">
          <cell r="H11785" t="str">
            <v>NotSelf</v>
          </cell>
        </row>
        <row r="11786">
          <cell r="H11786" t="str">
            <v>NotSelf</v>
          </cell>
        </row>
        <row r="11787">
          <cell r="H11787" t="str">
            <v>NotSelf</v>
          </cell>
        </row>
        <row r="11788">
          <cell r="H11788" t="str">
            <v>NotSelf</v>
          </cell>
        </row>
        <row r="11789">
          <cell r="H11789" t="str">
            <v>NotSelf</v>
          </cell>
        </row>
        <row r="11790">
          <cell r="H11790" t="str">
            <v>NotSelf</v>
          </cell>
        </row>
        <row r="11791">
          <cell r="H11791" t="str">
            <v>NotSelf</v>
          </cell>
        </row>
        <row r="11792">
          <cell r="H11792" t="str">
            <v>NotSelf</v>
          </cell>
        </row>
        <row r="11793">
          <cell r="H11793" t="str">
            <v>NotSelf</v>
          </cell>
        </row>
        <row r="11794">
          <cell r="H11794" t="str">
            <v>NotSelf</v>
          </cell>
        </row>
        <row r="11795">
          <cell r="H11795" t="str">
            <v>NotSelf</v>
          </cell>
        </row>
        <row r="11796">
          <cell r="H11796" t="str">
            <v>NotSelf</v>
          </cell>
        </row>
        <row r="11797">
          <cell r="H11797" t="str">
            <v>NotSelf</v>
          </cell>
        </row>
        <row r="11798">
          <cell r="H11798" t="str">
            <v>NotSelf</v>
          </cell>
        </row>
        <row r="11799">
          <cell r="H11799" t="str">
            <v>NotSelf</v>
          </cell>
        </row>
        <row r="11800">
          <cell r="H11800" t="str">
            <v>NotSelf</v>
          </cell>
        </row>
        <row r="11801">
          <cell r="H11801" t="str">
            <v>NotSelf</v>
          </cell>
        </row>
        <row r="11802">
          <cell r="H11802" t="str">
            <v>NotSelf</v>
          </cell>
        </row>
        <row r="11803">
          <cell r="H11803" t="str">
            <v>NotSelf</v>
          </cell>
        </row>
        <row r="11804">
          <cell r="H11804" t="str">
            <v>NotSelf</v>
          </cell>
        </row>
        <row r="11805">
          <cell r="H11805" t="str">
            <v>NotSelf</v>
          </cell>
        </row>
        <row r="11806">
          <cell r="H11806" t="str">
            <v>NotSelf</v>
          </cell>
        </row>
        <row r="11807">
          <cell r="H11807" t="str">
            <v>NotSelf</v>
          </cell>
        </row>
        <row r="11808">
          <cell r="H11808" t="str">
            <v>NotSelf</v>
          </cell>
        </row>
        <row r="11809">
          <cell r="H11809" t="str">
            <v>NotSelf</v>
          </cell>
        </row>
        <row r="11810">
          <cell r="H11810" t="str">
            <v>NotSelf</v>
          </cell>
        </row>
        <row r="11811">
          <cell r="H11811" t="str">
            <v>NotSelf</v>
          </cell>
        </row>
        <row r="11812">
          <cell r="H11812" t="str">
            <v>NotSelf</v>
          </cell>
        </row>
        <row r="11813">
          <cell r="H11813" t="str">
            <v>NotSelf</v>
          </cell>
        </row>
        <row r="11814">
          <cell r="H11814" t="str">
            <v>NotSelf</v>
          </cell>
        </row>
        <row r="11815">
          <cell r="H11815" t="str">
            <v>NotSelf</v>
          </cell>
        </row>
        <row r="11816">
          <cell r="H11816" t="str">
            <v>NotSelf</v>
          </cell>
        </row>
        <row r="11817">
          <cell r="H11817" t="str">
            <v>NotSelf</v>
          </cell>
        </row>
        <row r="11818">
          <cell r="H11818" t="str">
            <v>NotSelf</v>
          </cell>
        </row>
        <row r="11819">
          <cell r="H11819" t="str">
            <v>NotSelf</v>
          </cell>
        </row>
        <row r="11820">
          <cell r="H11820" t="str">
            <v>NotSelf</v>
          </cell>
        </row>
        <row r="11821">
          <cell r="H11821" t="str">
            <v>NotSelf</v>
          </cell>
        </row>
        <row r="11822">
          <cell r="H11822" t="str">
            <v>NotSelf</v>
          </cell>
        </row>
        <row r="11823">
          <cell r="H11823" t="str">
            <v>NotSelf</v>
          </cell>
        </row>
        <row r="11824">
          <cell r="H11824" t="str">
            <v>NotSelf</v>
          </cell>
        </row>
        <row r="11825">
          <cell r="H11825" t="str">
            <v>NotSelf</v>
          </cell>
        </row>
        <row r="11826">
          <cell r="H11826" t="str">
            <v>NotSelf</v>
          </cell>
        </row>
        <row r="11827">
          <cell r="H11827" t="str">
            <v>NotSelf</v>
          </cell>
        </row>
        <row r="11828">
          <cell r="H11828" t="str">
            <v>NotSelf</v>
          </cell>
        </row>
        <row r="11829">
          <cell r="H11829" t="str">
            <v>NotSelf</v>
          </cell>
        </row>
        <row r="11830">
          <cell r="H11830" t="str">
            <v>NotSelf</v>
          </cell>
        </row>
        <row r="11831">
          <cell r="H11831" t="str">
            <v>NotSelf</v>
          </cell>
        </row>
        <row r="11832">
          <cell r="H11832" t="str">
            <v>NotSelf</v>
          </cell>
        </row>
        <row r="11833">
          <cell r="H11833" t="str">
            <v>NotSelf</v>
          </cell>
        </row>
        <row r="11834">
          <cell r="H11834" t="str">
            <v>NotSelf</v>
          </cell>
        </row>
        <row r="11835">
          <cell r="H11835" t="str">
            <v>NotSelf</v>
          </cell>
        </row>
        <row r="11836">
          <cell r="H11836" t="str">
            <v>NotSelf</v>
          </cell>
        </row>
        <row r="11837">
          <cell r="H11837" t="str">
            <v>NotSelf</v>
          </cell>
        </row>
        <row r="11838">
          <cell r="H11838" t="str">
            <v>NotSelf</v>
          </cell>
        </row>
        <row r="11839">
          <cell r="H11839" t="str">
            <v>NotSelf</v>
          </cell>
        </row>
        <row r="11840">
          <cell r="H11840" t="str">
            <v>NotSelf</v>
          </cell>
        </row>
        <row r="11841">
          <cell r="H11841" t="str">
            <v>NotSelf</v>
          </cell>
        </row>
        <row r="11842">
          <cell r="H11842" t="str">
            <v>NotSelf</v>
          </cell>
        </row>
        <row r="11843">
          <cell r="H11843" t="str">
            <v>NotSelf</v>
          </cell>
        </row>
        <row r="11844">
          <cell r="H11844" t="str">
            <v>NotSelf</v>
          </cell>
        </row>
        <row r="11845">
          <cell r="H11845" t="str">
            <v>NotSelf</v>
          </cell>
        </row>
        <row r="11846">
          <cell r="H11846" t="str">
            <v>NotSelf</v>
          </cell>
        </row>
        <row r="11847">
          <cell r="H11847" t="str">
            <v>NotSelf</v>
          </cell>
        </row>
        <row r="11848">
          <cell r="H11848" t="str">
            <v>NotSelf</v>
          </cell>
        </row>
        <row r="11849">
          <cell r="H11849" t="str">
            <v>NotSelf</v>
          </cell>
        </row>
        <row r="11850">
          <cell r="H11850" t="str">
            <v>NotSelf</v>
          </cell>
        </row>
        <row r="11851">
          <cell r="H11851" t="str">
            <v>NotSelf</v>
          </cell>
        </row>
        <row r="11852">
          <cell r="H11852" t="str">
            <v>NotSelf</v>
          </cell>
        </row>
        <row r="11853">
          <cell r="H11853" t="str">
            <v>NotSelf</v>
          </cell>
        </row>
        <row r="11854">
          <cell r="H11854" t="str">
            <v>NotSelf</v>
          </cell>
        </row>
        <row r="11855">
          <cell r="H11855" t="str">
            <v>NotSelf</v>
          </cell>
        </row>
        <row r="11856">
          <cell r="H11856" t="str">
            <v>NotSelf</v>
          </cell>
        </row>
        <row r="11857">
          <cell r="H11857" t="str">
            <v>NotSelf</v>
          </cell>
        </row>
        <row r="11858">
          <cell r="H11858" t="str">
            <v>NotSelf</v>
          </cell>
        </row>
        <row r="11859">
          <cell r="H11859" t="str">
            <v>NotSelf</v>
          </cell>
        </row>
        <row r="11860">
          <cell r="H11860" t="str">
            <v>NotSelf</v>
          </cell>
        </row>
        <row r="11861">
          <cell r="H11861" t="str">
            <v>NotSelf</v>
          </cell>
        </row>
        <row r="11862">
          <cell r="H11862" t="str">
            <v>NotSelf</v>
          </cell>
        </row>
        <row r="11863">
          <cell r="H11863" t="str">
            <v>NotSelf</v>
          </cell>
        </row>
        <row r="11864">
          <cell r="H11864" t="str">
            <v>NotSelf</v>
          </cell>
        </row>
        <row r="11865">
          <cell r="H11865" t="str">
            <v>NotSelf</v>
          </cell>
        </row>
        <row r="11866">
          <cell r="H11866" t="str">
            <v>NotSelf</v>
          </cell>
        </row>
        <row r="11867">
          <cell r="H11867" t="str">
            <v>NotSelf</v>
          </cell>
        </row>
        <row r="11868">
          <cell r="H11868" t="str">
            <v>NotSelf</v>
          </cell>
        </row>
        <row r="11869">
          <cell r="H11869" t="str">
            <v>NotSelf</v>
          </cell>
        </row>
        <row r="11870">
          <cell r="H11870" t="str">
            <v>NotSelf</v>
          </cell>
        </row>
        <row r="11871">
          <cell r="H11871" t="str">
            <v>NotSelf</v>
          </cell>
        </row>
        <row r="11872">
          <cell r="H11872" t="str">
            <v>NotSelf</v>
          </cell>
        </row>
        <row r="11873">
          <cell r="H11873" t="str">
            <v>NotSelf</v>
          </cell>
        </row>
        <row r="11874">
          <cell r="H11874" t="str">
            <v>NotSelf</v>
          </cell>
        </row>
        <row r="11875">
          <cell r="H11875" t="str">
            <v>NotSelf</v>
          </cell>
        </row>
        <row r="11876">
          <cell r="H11876" t="str">
            <v>NotSelf</v>
          </cell>
        </row>
        <row r="11877">
          <cell r="H11877" t="str">
            <v>NotSelf</v>
          </cell>
        </row>
        <row r="11878">
          <cell r="H11878" t="str">
            <v>NotSelf</v>
          </cell>
        </row>
        <row r="11879">
          <cell r="H11879" t="str">
            <v>NotSelf</v>
          </cell>
        </row>
        <row r="11880">
          <cell r="H11880" t="str">
            <v>NotSelf</v>
          </cell>
        </row>
        <row r="11881">
          <cell r="H11881" t="str">
            <v>NotSelf</v>
          </cell>
        </row>
        <row r="11882">
          <cell r="H11882" t="str">
            <v>NotSelf</v>
          </cell>
        </row>
        <row r="11883">
          <cell r="H11883" t="str">
            <v>NotSelf</v>
          </cell>
        </row>
        <row r="11884">
          <cell r="H11884" t="str">
            <v>NotSelf</v>
          </cell>
        </row>
        <row r="11885">
          <cell r="H11885" t="str">
            <v>NotSelf</v>
          </cell>
        </row>
        <row r="11886">
          <cell r="H11886" t="str">
            <v>NotSelf</v>
          </cell>
        </row>
        <row r="11887">
          <cell r="H11887" t="str">
            <v>NotSelf</v>
          </cell>
        </row>
        <row r="11888">
          <cell r="H11888" t="str">
            <v>NotSelf</v>
          </cell>
        </row>
        <row r="11889">
          <cell r="H11889" t="str">
            <v>NotSelf</v>
          </cell>
        </row>
        <row r="11890">
          <cell r="H11890" t="str">
            <v>NotSelf</v>
          </cell>
        </row>
        <row r="11891">
          <cell r="H11891" t="str">
            <v>NotSelf</v>
          </cell>
        </row>
        <row r="11892">
          <cell r="H11892" t="str">
            <v>NotSelf</v>
          </cell>
        </row>
        <row r="11893">
          <cell r="H11893" t="str">
            <v>NotSelf</v>
          </cell>
        </row>
        <row r="11894">
          <cell r="H11894" t="str">
            <v>NotSelf</v>
          </cell>
        </row>
        <row r="11895">
          <cell r="H11895" t="str">
            <v>NotSelf</v>
          </cell>
        </row>
        <row r="11896">
          <cell r="H11896" t="str">
            <v>NotSelf</v>
          </cell>
        </row>
        <row r="11897">
          <cell r="H11897" t="str">
            <v>NotSelf</v>
          </cell>
        </row>
        <row r="11898">
          <cell r="H11898" t="str">
            <v>NotSelf</v>
          </cell>
        </row>
        <row r="11899">
          <cell r="H11899" t="str">
            <v>NotSelf</v>
          </cell>
        </row>
        <row r="11900">
          <cell r="H11900" t="str">
            <v>NotSelf</v>
          </cell>
        </row>
        <row r="11901">
          <cell r="H11901" t="str">
            <v>NotSelf</v>
          </cell>
        </row>
        <row r="11902">
          <cell r="H11902" t="str">
            <v>NotSelf</v>
          </cell>
        </row>
        <row r="11903">
          <cell r="H11903" t="str">
            <v>NotSelf</v>
          </cell>
        </row>
        <row r="11904">
          <cell r="H11904" t="str">
            <v>NotSelf</v>
          </cell>
        </row>
        <row r="11905">
          <cell r="H11905" t="str">
            <v>NotSelf</v>
          </cell>
        </row>
        <row r="11906">
          <cell r="H11906" t="str">
            <v>NotSelf</v>
          </cell>
        </row>
        <row r="11907">
          <cell r="H11907" t="str">
            <v>NotSelf</v>
          </cell>
        </row>
        <row r="11908">
          <cell r="H11908" t="str">
            <v>NotSelf</v>
          </cell>
        </row>
        <row r="11909">
          <cell r="H11909" t="str">
            <v>NotSelf</v>
          </cell>
        </row>
        <row r="11910">
          <cell r="H11910" t="str">
            <v>NotSelf</v>
          </cell>
        </row>
        <row r="11911">
          <cell r="H11911" t="str">
            <v>NotSelf</v>
          </cell>
        </row>
        <row r="11912">
          <cell r="H11912" t="str">
            <v>NotSelf</v>
          </cell>
        </row>
        <row r="11913">
          <cell r="H11913" t="str">
            <v>NotSelf</v>
          </cell>
        </row>
        <row r="11914">
          <cell r="H11914" t="str">
            <v>NotSelf</v>
          </cell>
        </row>
        <row r="11915">
          <cell r="H11915" t="str">
            <v>NotSelf</v>
          </cell>
        </row>
        <row r="11916">
          <cell r="H11916" t="str">
            <v>NotSelf</v>
          </cell>
        </row>
        <row r="11917">
          <cell r="H11917" t="str">
            <v>NotSelf</v>
          </cell>
        </row>
        <row r="11918">
          <cell r="H11918" t="str">
            <v>NotSelf</v>
          </cell>
        </row>
        <row r="11919">
          <cell r="H11919" t="str">
            <v>NotSelf</v>
          </cell>
        </row>
        <row r="11920">
          <cell r="H11920" t="str">
            <v>NotSelf</v>
          </cell>
        </row>
        <row r="11921">
          <cell r="H11921" t="str">
            <v>NotSelf</v>
          </cell>
        </row>
        <row r="11922">
          <cell r="H11922" t="str">
            <v>NotSelf</v>
          </cell>
        </row>
        <row r="11923">
          <cell r="H11923" t="str">
            <v>NotSelf</v>
          </cell>
        </row>
        <row r="11924">
          <cell r="H11924" t="str">
            <v>NotSelf</v>
          </cell>
        </row>
        <row r="11925">
          <cell r="H11925" t="str">
            <v>NotSelf</v>
          </cell>
        </row>
        <row r="11926">
          <cell r="H11926" t="str">
            <v>NotSelf</v>
          </cell>
        </row>
        <row r="11927">
          <cell r="H11927" t="str">
            <v>NotSelf</v>
          </cell>
        </row>
        <row r="11928">
          <cell r="H11928" t="str">
            <v>NotSelf</v>
          </cell>
        </row>
        <row r="11929">
          <cell r="H11929" t="str">
            <v>NotSelf</v>
          </cell>
        </row>
        <row r="11930">
          <cell r="H11930" t="str">
            <v>NotSelf</v>
          </cell>
        </row>
        <row r="11931">
          <cell r="H11931" t="str">
            <v>NotSelf</v>
          </cell>
        </row>
        <row r="11932">
          <cell r="H11932" t="str">
            <v>NotSelf</v>
          </cell>
        </row>
        <row r="11933">
          <cell r="H11933" t="str">
            <v>NotSelf</v>
          </cell>
        </row>
        <row r="11934">
          <cell r="H11934" t="str">
            <v>NotSelf</v>
          </cell>
        </row>
        <row r="11935">
          <cell r="H11935" t="str">
            <v>NotSelf</v>
          </cell>
        </row>
        <row r="11936">
          <cell r="H11936" t="str">
            <v>NotSelf</v>
          </cell>
        </row>
        <row r="11937">
          <cell r="H11937" t="str">
            <v>NotSelf</v>
          </cell>
        </row>
        <row r="11938">
          <cell r="H11938" t="str">
            <v>NotSelf</v>
          </cell>
        </row>
        <row r="11939">
          <cell r="H11939" t="str">
            <v>NotSelf</v>
          </cell>
        </row>
        <row r="11940">
          <cell r="H11940" t="str">
            <v>NotSelf</v>
          </cell>
        </row>
        <row r="11941">
          <cell r="H11941" t="str">
            <v>NotSelf</v>
          </cell>
        </row>
        <row r="11942">
          <cell r="H11942" t="str">
            <v>NotSelf</v>
          </cell>
        </row>
        <row r="11943">
          <cell r="H11943" t="str">
            <v>NotSelf</v>
          </cell>
        </row>
        <row r="11944">
          <cell r="H11944" t="str">
            <v>NotSelf</v>
          </cell>
        </row>
        <row r="11945">
          <cell r="H11945" t="str">
            <v>NotSelf</v>
          </cell>
        </row>
        <row r="11946">
          <cell r="H11946" t="str">
            <v>NotSelf</v>
          </cell>
        </row>
        <row r="11947">
          <cell r="H11947" t="str">
            <v>NotSelf</v>
          </cell>
        </row>
        <row r="11948">
          <cell r="H11948" t="str">
            <v>NotSelf</v>
          </cell>
        </row>
        <row r="11949">
          <cell r="H11949" t="str">
            <v>NotSelf</v>
          </cell>
        </row>
        <row r="11950">
          <cell r="H11950" t="str">
            <v>NotSelf</v>
          </cell>
        </row>
        <row r="11951">
          <cell r="H11951" t="str">
            <v>NotSelf</v>
          </cell>
        </row>
        <row r="11952">
          <cell r="H11952" t="str">
            <v>NotSelf</v>
          </cell>
        </row>
        <row r="11953">
          <cell r="H11953" t="str">
            <v>NotSelf</v>
          </cell>
        </row>
        <row r="11954">
          <cell r="H11954" t="str">
            <v>NotSelf</v>
          </cell>
        </row>
        <row r="11955">
          <cell r="H11955" t="str">
            <v>NotSelf</v>
          </cell>
        </row>
        <row r="11956">
          <cell r="H11956" t="str">
            <v>NotSelf</v>
          </cell>
        </row>
        <row r="11957">
          <cell r="H11957" t="str">
            <v>NotSelf</v>
          </cell>
        </row>
        <row r="11958">
          <cell r="H11958" t="str">
            <v>NotSelf</v>
          </cell>
        </row>
        <row r="11959">
          <cell r="H11959" t="str">
            <v>NotSelf</v>
          </cell>
        </row>
        <row r="11960">
          <cell r="H11960" t="str">
            <v>NotSelf</v>
          </cell>
        </row>
        <row r="11961">
          <cell r="H11961" t="str">
            <v>NotSelf</v>
          </cell>
        </row>
        <row r="11962">
          <cell r="H11962" t="str">
            <v>NotSelf</v>
          </cell>
        </row>
        <row r="11963">
          <cell r="H11963" t="str">
            <v>NotSelf</v>
          </cell>
        </row>
        <row r="11964">
          <cell r="H11964" t="str">
            <v>NotSelf</v>
          </cell>
        </row>
        <row r="11965">
          <cell r="H11965" t="str">
            <v>NotSelf</v>
          </cell>
        </row>
        <row r="11966">
          <cell r="H11966" t="str">
            <v>NotSelf</v>
          </cell>
        </row>
        <row r="11967">
          <cell r="H11967" t="str">
            <v>NotSelf</v>
          </cell>
        </row>
        <row r="11968">
          <cell r="H11968" t="str">
            <v>NotSelf</v>
          </cell>
        </row>
        <row r="11969">
          <cell r="H11969" t="str">
            <v>NotSelf</v>
          </cell>
        </row>
        <row r="11970">
          <cell r="H11970" t="str">
            <v>NotSelf</v>
          </cell>
        </row>
        <row r="11971">
          <cell r="H11971" t="str">
            <v>NotSelf</v>
          </cell>
        </row>
        <row r="11972">
          <cell r="H11972" t="str">
            <v>NotSelf</v>
          </cell>
        </row>
        <row r="11973">
          <cell r="H11973" t="str">
            <v>NotSelf</v>
          </cell>
        </row>
        <row r="11974">
          <cell r="H11974" t="str">
            <v>NotSelf</v>
          </cell>
        </row>
        <row r="11975">
          <cell r="H11975" t="str">
            <v>NotSelf</v>
          </cell>
        </row>
        <row r="11976">
          <cell r="H11976" t="str">
            <v>NotSelf</v>
          </cell>
        </row>
        <row r="11977">
          <cell r="H11977" t="str">
            <v>NotSelf</v>
          </cell>
        </row>
        <row r="11978">
          <cell r="H11978" t="str">
            <v>NotSelf</v>
          </cell>
        </row>
        <row r="11979">
          <cell r="H11979" t="str">
            <v>NotSelf</v>
          </cell>
        </row>
        <row r="11980">
          <cell r="H11980" t="str">
            <v>NotSelf</v>
          </cell>
        </row>
        <row r="11981">
          <cell r="H11981" t="str">
            <v>NotSelf</v>
          </cell>
        </row>
        <row r="11982">
          <cell r="H11982" t="str">
            <v>NotSelf</v>
          </cell>
        </row>
        <row r="11983">
          <cell r="H11983" t="str">
            <v>NotSelf</v>
          </cell>
        </row>
        <row r="11984">
          <cell r="H11984" t="str">
            <v>NotSelf</v>
          </cell>
        </row>
        <row r="11985">
          <cell r="H11985" t="str">
            <v>NotSelf</v>
          </cell>
        </row>
        <row r="11986">
          <cell r="H11986" t="str">
            <v>NotSelf</v>
          </cell>
        </row>
        <row r="11987">
          <cell r="H11987" t="str">
            <v>NotSelf</v>
          </cell>
        </row>
        <row r="11988">
          <cell r="H11988" t="str">
            <v>NotSelf</v>
          </cell>
        </row>
        <row r="11989">
          <cell r="H11989" t="str">
            <v>NotSelf</v>
          </cell>
        </row>
        <row r="11990">
          <cell r="H11990" t="str">
            <v>NotSelf</v>
          </cell>
        </row>
        <row r="11991">
          <cell r="H11991" t="str">
            <v>NotSelf</v>
          </cell>
        </row>
        <row r="11992">
          <cell r="H11992" t="str">
            <v>NotSelf</v>
          </cell>
        </row>
        <row r="11993">
          <cell r="H11993" t="str">
            <v>NotSelf</v>
          </cell>
        </row>
        <row r="11994">
          <cell r="H11994" t="str">
            <v>NotSelf</v>
          </cell>
        </row>
        <row r="11995">
          <cell r="H11995" t="str">
            <v>NotSelf</v>
          </cell>
        </row>
        <row r="11996">
          <cell r="H11996" t="str">
            <v>NotSelf</v>
          </cell>
        </row>
        <row r="11997">
          <cell r="H11997" t="str">
            <v>NotSelf</v>
          </cell>
        </row>
        <row r="11998">
          <cell r="H11998" t="str">
            <v>NotSelf</v>
          </cell>
        </row>
        <row r="11999">
          <cell r="H11999" t="str">
            <v>NotSelf</v>
          </cell>
        </row>
        <row r="12000">
          <cell r="H12000" t="str">
            <v>NotSelf</v>
          </cell>
        </row>
        <row r="12001">
          <cell r="H12001" t="str">
            <v>NotSelf</v>
          </cell>
        </row>
        <row r="12002">
          <cell r="H12002" t="str">
            <v>NotSelf</v>
          </cell>
        </row>
        <row r="12003">
          <cell r="H12003" t="str">
            <v>NotSelf</v>
          </cell>
        </row>
        <row r="12004">
          <cell r="H12004" t="str">
            <v>NotSelf</v>
          </cell>
        </row>
        <row r="12005">
          <cell r="H12005" t="str">
            <v>NotSelf</v>
          </cell>
        </row>
        <row r="12006">
          <cell r="H12006" t="str">
            <v>NotSelf</v>
          </cell>
        </row>
        <row r="12007">
          <cell r="H12007" t="str">
            <v>NotSelf</v>
          </cell>
        </row>
        <row r="12008">
          <cell r="H12008" t="str">
            <v>NotSelf</v>
          </cell>
        </row>
        <row r="12009">
          <cell r="H12009" t="str">
            <v>NotSelf</v>
          </cell>
        </row>
        <row r="12010">
          <cell r="H12010" t="str">
            <v>NotSelf</v>
          </cell>
        </row>
        <row r="12011">
          <cell r="H12011" t="str">
            <v>NotSelf</v>
          </cell>
        </row>
        <row r="12012">
          <cell r="H12012" t="str">
            <v>NotSelf</v>
          </cell>
        </row>
        <row r="12013">
          <cell r="H12013" t="str">
            <v>NotSelf</v>
          </cell>
        </row>
        <row r="12014">
          <cell r="H12014" t="str">
            <v>NotSelf</v>
          </cell>
        </row>
        <row r="12015">
          <cell r="H12015" t="str">
            <v>NotSelf</v>
          </cell>
        </row>
        <row r="12016">
          <cell r="H12016" t="str">
            <v>NotSelf</v>
          </cell>
        </row>
        <row r="12017">
          <cell r="H12017" t="str">
            <v>NotSelf</v>
          </cell>
        </row>
        <row r="12018">
          <cell r="H12018" t="str">
            <v>NotSelf</v>
          </cell>
        </row>
        <row r="12019">
          <cell r="H12019" t="str">
            <v>NotSelf</v>
          </cell>
        </row>
        <row r="12020">
          <cell r="H12020" t="str">
            <v>NotSelf</v>
          </cell>
        </row>
        <row r="12021">
          <cell r="H12021" t="str">
            <v>NotSelf</v>
          </cell>
        </row>
        <row r="12022">
          <cell r="H12022" t="str">
            <v>NotSelf</v>
          </cell>
        </row>
        <row r="12023">
          <cell r="H12023" t="str">
            <v>NotSelf</v>
          </cell>
        </row>
        <row r="12024">
          <cell r="H12024" t="str">
            <v>NotSelf</v>
          </cell>
        </row>
        <row r="12025">
          <cell r="H12025" t="str">
            <v>NotSelf</v>
          </cell>
        </row>
        <row r="12026">
          <cell r="H12026" t="str">
            <v>NotSelf</v>
          </cell>
        </row>
        <row r="12027">
          <cell r="H12027" t="str">
            <v>NotSelf</v>
          </cell>
        </row>
        <row r="12028">
          <cell r="H12028" t="str">
            <v>NotSelf</v>
          </cell>
        </row>
        <row r="12029">
          <cell r="H12029" t="str">
            <v>NotSelf</v>
          </cell>
        </row>
        <row r="12030">
          <cell r="H12030" t="str">
            <v>NotSelf</v>
          </cell>
        </row>
        <row r="12031">
          <cell r="H12031" t="str">
            <v>NotSelf</v>
          </cell>
        </row>
        <row r="12032">
          <cell r="H12032" t="str">
            <v>NotSelf</v>
          </cell>
        </row>
        <row r="12033">
          <cell r="H12033" t="str">
            <v>NotSelf</v>
          </cell>
        </row>
        <row r="12034">
          <cell r="H12034" t="str">
            <v>NotSelf</v>
          </cell>
        </row>
        <row r="12035">
          <cell r="H12035" t="str">
            <v>NotSelf</v>
          </cell>
        </row>
        <row r="12036">
          <cell r="H12036" t="str">
            <v>NotSelf</v>
          </cell>
        </row>
        <row r="12037">
          <cell r="H12037" t="str">
            <v>NotSelf</v>
          </cell>
        </row>
        <row r="12038">
          <cell r="H12038" t="str">
            <v>NotSelf</v>
          </cell>
        </row>
        <row r="12039">
          <cell r="H12039" t="str">
            <v>NotSelf</v>
          </cell>
        </row>
        <row r="12040">
          <cell r="H12040" t="str">
            <v>NotSelf</v>
          </cell>
        </row>
        <row r="12041">
          <cell r="H12041" t="str">
            <v>NotSelf</v>
          </cell>
        </row>
        <row r="12042">
          <cell r="H12042" t="str">
            <v>NotSelf</v>
          </cell>
        </row>
        <row r="12043">
          <cell r="H12043" t="str">
            <v>NotSelf</v>
          </cell>
        </row>
        <row r="12044">
          <cell r="H12044" t="str">
            <v>NotSelf</v>
          </cell>
        </row>
        <row r="12045">
          <cell r="H12045" t="str">
            <v>NotSelf</v>
          </cell>
        </row>
        <row r="12046">
          <cell r="H12046" t="str">
            <v>NotSelf</v>
          </cell>
        </row>
        <row r="12047">
          <cell r="H12047" t="str">
            <v>NotSelf</v>
          </cell>
        </row>
        <row r="12048">
          <cell r="H12048" t="str">
            <v>NotSelf</v>
          </cell>
        </row>
        <row r="12049">
          <cell r="H12049" t="str">
            <v>NotSelf</v>
          </cell>
        </row>
        <row r="12050">
          <cell r="H12050" t="str">
            <v>NotSelf</v>
          </cell>
        </row>
        <row r="12051">
          <cell r="H12051" t="str">
            <v>NotSelf</v>
          </cell>
        </row>
        <row r="12052">
          <cell r="H12052" t="str">
            <v>NotSelf</v>
          </cell>
        </row>
        <row r="12053">
          <cell r="H12053" t="str">
            <v>NotSelf</v>
          </cell>
        </row>
        <row r="12054">
          <cell r="H12054" t="str">
            <v>NotSelf</v>
          </cell>
        </row>
        <row r="12055">
          <cell r="H12055" t="str">
            <v>NotSelf</v>
          </cell>
        </row>
        <row r="12056">
          <cell r="H12056" t="str">
            <v>NotSelf</v>
          </cell>
        </row>
        <row r="12057">
          <cell r="H12057" t="str">
            <v>NotSelf</v>
          </cell>
        </row>
        <row r="12058">
          <cell r="H12058" t="str">
            <v>NotSelf</v>
          </cell>
        </row>
        <row r="12059">
          <cell r="H12059" t="str">
            <v>NotSelf</v>
          </cell>
        </row>
        <row r="12060">
          <cell r="H12060" t="str">
            <v>NotSelf</v>
          </cell>
        </row>
        <row r="12061">
          <cell r="H12061" t="str">
            <v>NotSelf</v>
          </cell>
        </row>
        <row r="12062">
          <cell r="H12062" t="str">
            <v>NotSelf</v>
          </cell>
        </row>
        <row r="12063">
          <cell r="H12063" t="str">
            <v>NotSelf</v>
          </cell>
        </row>
        <row r="12064">
          <cell r="H12064" t="str">
            <v>NotSelf</v>
          </cell>
        </row>
        <row r="12065">
          <cell r="H12065" t="str">
            <v>NotSelf</v>
          </cell>
        </row>
        <row r="12066">
          <cell r="H12066" t="str">
            <v>NotSelf</v>
          </cell>
        </row>
        <row r="12067">
          <cell r="H12067" t="str">
            <v>NotSelf</v>
          </cell>
        </row>
        <row r="12068">
          <cell r="H12068" t="str">
            <v>NotSelf</v>
          </cell>
        </row>
        <row r="12069">
          <cell r="H12069" t="str">
            <v>NotSelf</v>
          </cell>
        </row>
        <row r="12070">
          <cell r="H12070" t="str">
            <v>NotSelf</v>
          </cell>
        </row>
        <row r="12071">
          <cell r="H12071" t="str">
            <v>NotSelf</v>
          </cell>
        </row>
        <row r="12072">
          <cell r="H12072" t="str">
            <v>NotSelf</v>
          </cell>
        </row>
        <row r="12073">
          <cell r="H12073" t="str">
            <v>NotSelf</v>
          </cell>
        </row>
        <row r="12074">
          <cell r="H12074" t="str">
            <v>NotSelf</v>
          </cell>
        </row>
        <row r="12075">
          <cell r="H12075" t="str">
            <v>NotSelf</v>
          </cell>
        </row>
        <row r="12076">
          <cell r="H12076" t="str">
            <v>NotSelf</v>
          </cell>
        </row>
        <row r="12077">
          <cell r="H12077" t="str">
            <v>NotSelf</v>
          </cell>
        </row>
        <row r="12078">
          <cell r="H12078" t="str">
            <v>NotSelf</v>
          </cell>
        </row>
        <row r="12079">
          <cell r="H12079" t="str">
            <v>NotSelf</v>
          </cell>
        </row>
        <row r="12080">
          <cell r="H12080" t="str">
            <v>NotSelf</v>
          </cell>
        </row>
        <row r="12081">
          <cell r="H12081" t="str">
            <v>NotSelf</v>
          </cell>
        </row>
        <row r="12082">
          <cell r="H12082" t="str">
            <v>NotSelf</v>
          </cell>
        </row>
        <row r="12083">
          <cell r="H12083" t="str">
            <v>NotSelf</v>
          </cell>
        </row>
        <row r="12084">
          <cell r="H12084" t="str">
            <v>NotSelf</v>
          </cell>
        </row>
        <row r="12085">
          <cell r="H12085" t="str">
            <v>NotSelf</v>
          </cell>
        </row>
        <row r="12086">
          <cell r="H12086" t="str">
            <v>NotSelf</v>
          </cell>
        </row>
        <row r="12087">
          <cell r="H12087" t="str">
            <v>NotSelf</v>
          </cell>
        </row>
        <row r="12088">
          <cell r="H12088" t="str">
            <v>NotSelf</v>
          </cell>
        </row>
        <row r="12089">
          <cell r="H12089" t="str">
            <v>NotSelf</v>
          </cell>
        </row>
        <row r="12090">
          <cell r="H12090" t="str">
            <v>NotSelf</v>
          </cell>
        </row>
        <row r="12091">
          <cell r="H12091" t="str">
            <v>NotSelf</v>
          </cell>
        </row>
        <row r="12092">
          <cell r="H12092" t="str">
            <v>NotSelf</v>
          </cell>
        </row>
        <row r="12093">
          <cell r="H12093" t="str">
            <v>NotSelf</v>
          </cell>
        </row>
        <row r="12094">
          <cell r="H12094" t="str">
            <v>NotSelf</v>
          </cell>
        </row>
        <row r="12095">
          <cell r="H12095" t="str">
            <v>NotSelf</v>
          </cell>
        </row>
        <row r="12096">
          <cell r="H12096" t="str">
            <v>NotSelf</v>
          </cell>
        </row>
        <row r="12097">
          <cell r="H12097" t="str">
            <v>Self</v>
          </cell>
        </row>
        <row r="12098">
          <cell r="H12098" t="str">
            <v>Self</v>
          </cell>
        </row>
        <row r="12099">
          <cell r="H12099" t="str">
            <v>Self</v>
          </cell>
        </row>
        <row r="12100">
          <cell r="H12100" t="str">
            <v>Self</v>
          </cell>
        </row>
        <row r="12101">
          <cell r="H12101" t="str">
            <v>Self</v>
          </cell>
        </row>
        <row r="12102">
          <cell r="H12102" t="str">
            <v>Self</v>
          </cell>
        </row>
        <row r="12103">
          <cell r="H12103" t="str">
            <v>Self</v>
          </cell>
        </row>
        <row r="12104">
          <cell r="H12104" t="str">
            <v>Self</v>
          </cell>
        </row>
        <row r="12105">
          <cell r="H12105" t="str">
            <v>Self</v>
          </cell>
        </row>
        <row r="12106">
          <cell r="H12106" t="str">
            <v>Self</v>
          </cell>
        </row>
        <row r="12107">
          <cell r="H12107" t="str">
            <v>Self</v>
          </cell>
        </row>
        <row r="12108">
          <cell r="H12108" t="str">
            <v>Self</v>
          </cell>
        </row>
        <row r="12109">
          <cell r="H12109" t="str">
            <v>Self</v>
          </cell>
        </row>
        <row r="12110">
          <cell r="H12110" t="str">
            <v>Self</v>
          </cell>
        </row>
        <row r="12111">
          <cell r="H12111" t="str">
            <v>Self</v>
          </cell>
        </row>
        <row r="12112">
          <cell r="H12112" t="str">
            <v>Self</v>
          </cell>
        </row>
        <row r="12113">
          <cell r="H12113" t="str">
            <v>Self</v>
          </cell>
        </row>
        <row r="12114">
          <cell r="H12114" t="str">
            <v>Self</v>
          </cell>
        </row>
        <row r="12115">
          <cell r="H12115" t="str">
            <v>Self</v>
          </cell>
        </row>
        <row r="12116">
          <cell r="H12116" t="str">
            <v>NotSelf</v>
          </cell>
        </row>
        <row r="12117">
          <cell r="H12117" t="str">
            <v>NotSelf</v>
          </cell>
        </row>
        <row r="12118">
          <cell r="H12118" t="str">
            <v>NotSelf</v>
          </cell>
        </row>
        <row r="12119">
          <cell r="H12119" t="str">
            <v>NotSelf</v>
          </cell>
        </row>
        <row r="12120">
          <cell r="H12120" t="str">
            <v>NotSelf</v>
          </cell>
        </row>
        <row r="12121">
          <cell r="H12121" t="str">
            <v>NotSelf</v>
          </cell>
        </row>
        <row r="12122">
          <cell r="H12122" t="str">
            <v>NotSelf</v>
          </cell>
        </row>
        <row r="12123">
          <cell r="H12123" t="str">
            <v>NotSelf</v>
          </cell>
        </row>
        <row r="12124">
          <cell r="H12124" t="str">
            <v>NotSelf</v>
          </cell>
        </row>
        <row r="12125">
          <cell r="H12125" t="str">
            <v>NotSelf</v>
          </cell>
        </row>
        <row r="12126">
          <cell r="H12126" t="str">
            <v>NotSelf</v>
          </cell>
        </row>
        <row r="12127">
          <cell r="H12127" t="str">
            <v>NotSelf</v>
          </cell>
        </row>
        <row r="12128">
          <cell r="H12128" t="str">
            <v>NotSelf</v>
          </cell>
        </row>
        <row r="12129">
          <cell r="H12129" t="str">
            <v>NotSelf</v>
          </cell>
        </row>
        <row r="12130">
          <cell r="H12130" t="str">
            <v>NotSelf</v>
          </cell>
        </row>
        <row r="12131">
          <cell r="H12131" t="str">
            <v>NotSelf</v>
          </cell>
        </row>
        <row r="12132">
          <cell r="H12132" t="str">
            <v>NotSelf</v>
          </cell>
        </row>
        <row r="12133">
          <cell r="H12133" t="str">
            <v>NotSelf</v>
          </cell>
        </row>
        <row r="12134">
          <cell r="H12134" t="str">
            <v>NotSelf</v>
          </cell>
        </row>
        <row r="12135">
          <cell r="H12135" t="str">
            <v>NotSelf</v>
          </cell>
        </row>
        <row r="12136">
          <cell r="H12136" t="str">
            <v>NotSelf</v>
          </cell>
        </row>
        <row r="12137">
          <cell r="H12137" t="str">
            <v>NotSelf</v>
          </cell>
        </row>
        <row r="12138">
          <cell r="H12138" t="str">
            <v>NotSelf</v>
          </cell>
        </row>
        <row r="12139">
          <cell r="H12139" t="str">
            <v>NotSelf</v>
          </cell>
        </row>
        <row r="12140">
          <cell r="H12140" t="str">
            <v>NotSelf</v>
          </cell>
        </row>
        <row r="12141">
          <cell r="H12141" t="str">
            <v>NotSelf</v>
          </cell>
        </row>
        <row r="12142">
          <cell r="H12142" t="str">
            <v>NotSelf</v>
          </cell>
        </row>
        <row r="12143">
          <cell r="H12143" t="str">
            <v>NotSelf</v>
          </cell>
        </row>
        <row r="12144">
          <cell r="H12144" t="str">
            <v>NotSelf</v>
          </cell>
        </row>
        <row r="12145">
          <cell r="H12145" t="str">
            <v>NotSelf</v>
          </cell>
        </row>
        <row r="12146">
          <cell r="H12146" t="str">
            <v>NotSelf</v>
          </cell>
        </row>
        <row r="12147">
          <cell r="H12147" t="str">
            <v>NotSelf</v>
          </cell>
        </row>
        <row r="12148">
          <cell r="H12148" t="str">
            <v>NotSelf</v>
          </cell>
        </row>
        <row r="12149">
          <cell r="H12149" t="str">
            <v>NotSelf</v>
          </cell>
        </row>
        <row r="12150">
          <cell r="H12150" t="str">
            <v>NotSelf</v>
          </cell>
        </row>
        <row r="12151">
          <cell r="H12151" t="str">
            <v>NotSelf</v>
          </cell>
        </row>
        <row r="12152">
          <cell r="H12152" t="str">
            <v>NotSelf</v>
          </cell>
        </row>
        <row r="12153">
          <cell r="H12153" t="str">
            <v>NotSelf</v>
          </cell>
        </row>
        <row r="12154">
          <cell r="H12154" t="str">
            <v>NotSelf</v>
          </cell>
        </row>
        <row r="12155">
          <cell r="H12155" t="str">
            <v>NotSelf</v>
          </cell>
        </row>
        <row r="12156">
          <cell r="H12156" t="str">
            <v>NotSelf</v>
          </cell>
        </row>
        <row r="12157">
          <cell r="H12157" t="str">
            <v>NotSelf</v>
          </cell>
        </row>
        <row r="12158">
          <cell r="H12158" t="str">
            <v>NotSelf</v>
          </cell>
        </row>
        <row r="12159">
          <cell r="H12159" t="str">
            <v>NotSelf</v>
          </cell>
        </row>
        <row r="12160">
          <cell r="H12160" t="str">
            <v>NotSelf</v>
          </cell>
        </row>
        <row r="12161">
          <cell r="H12161" t="str">
            <v>NotSelf</v>
          </cell>
        </row>
        <row r="12162">
          <cell r="H12162" t="str">
            <v>NotSelf</v>
          </cell>
        </row>
        <row r="12163">
          <cell r="H12163" t="str">
            <v>NotSelf</v>
          </cell>
        </row>
        <row r="12164">
          <cell r="H12164" t="str">
            <v>NotSelf</v>
          </cell>
        </row>
        <row r="12165">
          <cell r="H12165" t="str">
            <v>NotSelf</v>
          </cell>
        </row>
        <row r="12166">
          <cell r="H12166" t="str">
            <v>NotSelf</v>
          </cell>
        </row>
        <row r="12167">
          <cell r="H12167" t="str">
            <v>NotSelf</v>
          </cell>
        </row>
        <row r="12168">
          <cell r="H12168" t="str">
            <v>NotSelf</v>
          </cell>
        </row>
        <row r="12169">
          <cell r="H12169" t="str">
            <v>NotSelf</v>
          </cell>
        </row>
        <row r="12170">
          <cell r="H12170" t="str">
            <v>NotSelf</v>
          </cell>
        </row>
        <row r="12171">
          <cell r="H12171" t="str">
            <v>NotSelf</v>
          </cell>
        </row>
        <row r="12172">
          <cell r="H12172" t="str">
            <v>NotSelf</v>
          </cell>
        </row>
        <row r="12173">
          <cell r="H12173" t="str">
            <v>NotSelf</v>
          </cell>
        </row>
        <row r="12174">
          <cell r="H12174" t="str">
            <v>NotSelf</v>
          </cell>
        </row>
        <row r="12175">
          <cell r="H12175" t="str">
            <v>NotSelf</v>
          </cell>
        </row>
        <row r="12176">
          <cell r="H12176" t="str">
            <v>NotSelf</v>
          </cell>
        </row>
        <row r="12177">
          <cell r="H12177" t="str">
            <v>NotSelf</v>
          </cell>
        </row>
        <row r="12178">
          <cell r="H12178" t="str">
            <v>NotSelf</v>
          </cell>
        </row>
        <row r="12179">
          <cell r="H12179" t="str">
            <v>NotSelf</v>
          </cell>
        </row>
        <row r="12180">
          <cell r="H12180" t="str">
            <v>NotSelf</v>
          </cell>
        </row>
        <row r="12181">
          <cell r="H12181" t="str">
            <v>NotSelf</v>
          </cell>
        </row>
        <row r="12182">
          <cell r="H12182" t="str">
            <v>NotSelf</v>
          </cell>
        </row>
        <row r="12183">
          <cell r="H12183" t="str">
            <v>NotSelf</v>
          </cell>
        </row>
        <row r="12184">
          <cell r="H12184" t="str">
            <v>NotSelf</v>
          </cell>
        </row>
        <row r="12185">
          <cell r="H12185" t="str">
            <v>NotSelf</v>
          </cell>
        </row>
        <row r="12186">
          <cell r="H12186" t="str">
            <v>NotSelf</v>
          </cell>
        </row>
        <row r="12187">
          <cell r="H12187" t="str">
            <v>NotSelf</v>
          </cell>
        </row>
        <row r="12188">
          <cell r="H12188" t="str">
            <v>NotSelf</v>
          </cell>
        </row>
        <row r="12189">
          <cell r="H12189" t="str">
            <v>NotSelf</v>
          </cell>
        </row>
        <row r="12190">
          <cell r="H12190" t="str">
            <v>NotSelf</v>
          </cell>
        </row>
        <row r="12191">
          <cell r="H12191" t="str">
            <v>NotSelf</v>
          </cell>
        </row>
        <row r="12192">
          <cell r="H12192" t="str">
            <v>NotSelf</v>
          </cell>
        </row>
        <row r="12193">
          <cell r="H12193" t="str">
            <v>NotSelf</v>
          </cell>
        </row>
        <row r="12194">
          <cell r="H12194" t="str">
            <v>NotSelf</v>
          </cell>
        </row>
        <row r="12195">
          <cell r="H12195" t="str">
            <v>NotSelf</v>
          </cell>
        </row>
        <row r="12196">
          <cell r="H12196" t="str">
            <v>NotSelf</v>
          </cell>
        </row>
        <row r="12197">
          <cell r="H12197" t="str">
            <v>NotSelf</v>
          </cell>
        </row>
        <row r="12198">
          <cell r="H12198" t="str">
            <v>NotSelf</v>
          </cell>
        </row>
        <row r="12199">
          <cell r="H12199" t="str">
            <v>NotSelf</v>
          </cell>
        </row>
        <row r="12200">
          <cell r="H12200" t="str">
            <v>NotSelf</v>
          </cell>
        </row>
        <row r="12201">
          <cell r="H12201" t="str">
            <v>NotSelf</v>
          </cell>
        </row>
        <row r="12202">
          <cell r="H12202" t="str">
            <v>NotSelf</v>
          </cell>
        </row>
        <row r="12203">
          <cell r="H12203" t="str">
            <v>NotSelf</v>
          </cell>
        </row>
        <row r="12204">
          <cell r="H12204" t="str">
            <v>NotSelf</v>
          </cell>
        </row>
        <row r="12205">
          <cell r="H12205" t="str">
            <v>NotSelf</v>
          </cell>
        </row>
        <row r="12206">
          <cell r="H12206" t="str">
            <v>NotSelf</v>
          </cell>
        </row>
        <row r="12207">
          <cell r="H12207" t="str">
            <v>NotSelf</v>
          </cell>
        </row>
        <row r="12208">
          <cell r="H12208" t="str">
            <v>NotSelf</v>
          </cell>
        </row>
        <row r="12209">
          <cell r="H12209" t="str">
            <v>NotSelf</v>
          </cell>
        </row>
        <row r="12210">
          <cell r="H12210" t="str">
            <v>NotSelf</v>
          </cell>
        </row>
        <row r="12211">
          <cell r="H12211" t="str">
            <v>NotSelf</v>
          </cell>
        </row>
        <row r="12212">
          <cell r="H12212" t="str">
            <v>Self</v>
          </cell>
        </row>
        <row r="12213">
          <cell r="H12213" t="str">
            <v>Self</v>
          </cell>
        </row>
        <row r="12214">
          <cell r="H12214" t="str">
            <v>Self</v>
          </cell>
        </row>
        <row r="12215">
          <cell r="H12215" t="str">
            <v>Self</v>
          </cell>
        </row>
        <row r="12216">
          <cell r="H12216" t="str">
            <v>Self</v>
          </cell>
        </row>
        <row r="12217">
          <cell r="H12217" t="str">
            <v>Self</v>
          </cell>
        </row>
        <row r="12218">
          <cell r="H12218" t="str">
            <v>Self</v>
          </cell>
        </row>
        <row r="12219">
          <cell r="H12219" t="str">
            <v>Self</v>
          </cell>
        </row>
        <row r="12220">
          <cell r="H12220" t="str">
            <v>Self</v>
          </cell>
        </row>
        <row r="12221">
          <cell r="H12221" t="str">
            <v>Self</v>
          </cell>
        </row>
        <row r="12222">
          <cell r="H12222" t="str">
            <v>Self</v>
          </cell>
        </row>
        <row r="12223">
          <cell r="H12223" t="str">
            <v>Self</v>
          </cell>
        </row>
        <row r="12224">
          <cell r="H12224" t="str">
            <v>Self</v>
          </cell>
        </row>
        <row r="12225">
          <cell r="H12225" t="str">
            <v>Self</v>
          </cell>
        </row>
        <row r="12226">
          <cell r="H12226" t="str">
            <v>Self</v>
          </cell>
        </row>
        <row r="12227">
          <cell r="H12227" t="str">
            <v>Self</v>
          </cell>
        </row>
        <row r="12228">
          <cell r="H12228" t="str">
            <v>Self</v>
          </cell>
        </row>
        <row r="12229">
          <cell r="H12229" t="str">
            <v>Self</v>
          </cell>
        </row>
        <row r="12230">
          <cell r="H12230" t="str">
            <v>Self</v>
          </cell>
        </row>
        <row r="12231">
          <cell r="H12231" t="str">
            <v>Self</v>
          </cell>
        </row>
        <row r="12232">
          <cell r="H12232" t="str">
            <v>Self</v>
          </cell>
        </row>
        <row r="12233">
          <cell r="H12233" t="str">
            <v>Self</v>
          </cell>
        </row>
        <row r="12234">
          <cell r="H12234" t="str">
            <v>Self</v>
          </cell>
        </row>
        <row r="12235">
          <cell r="H12235" t="str">
            <v>Self</v>
          </cell>
        </row>
        <row r="12236">
          <cell r="H12236" t="str">
            <v>Self</v>
          </cell>
        </row>
        <row r="12237">
          <cell r="H12237" t="str">
            <v>Self</v>
          </cell>
        </row>
        <row r="12238">
          <cell r="H12238" t="str">
            <v>Self</v>
          </cell>
        </row>
        <row r="12239">
          <cell r="H12239" t="str">
            <v>Self</v>
          </cell>
        </row>
        <row r="12240">
          <cell r="H12240" t="str">
            <v>Self</v>
          </cell>
        </row>
        <row r="12241">
          <cell r="H12241" t="str">
            <v>Self</v>
          </cell>
        </row>
        <row r="12242">
          <cell r="H12242" t="str">
            <v>Self</v>
          </cell>
        </row>
        <row r="12243">
          <cell r="H12243" t="str">
            <v>Self</v>
          </cell>
        </row>
        <row r="12244">
          <cell r="H12244" t="str">
            <v>Self</v>
          </cell>
        </row>
        <row r="12245">
          <cell r="H12245" t="str">
            <v>Self</v>
          </cell>
        </row>
        <row r="12246">
          <cell r="H12246" t="str">
            <v>Self</v>
          </cell>
        </row>
        <row r="12247">
          <cell r="H12247" t="str">
            <v>Self</v>
          </cell>
        </row>
        <row r="12248">
          <cell r="H12248" t="str">
            <v>Self</v>
          </cell>
        </row>
        <row r="12249">
          <cell r="H12249" t="str">
            <v>Self</v>
          </cell>
        </row>
        <row r="12250">
          <cell r="H12250" t="str">
            <v>Self</v>
          </cell>
        </row>
        <row r="12251">
          <cell r="H12251" t="str">
            <v>Self</v>
          </cell>
        </row>
        <row r="12252">
          <cell r="H12252" t="str">
            <v>Self</v>
          </cell>
        </row>
        <row r="12253">
          <cell r="H12253" t="str">
            <v>Self</v>
          </cell>
        </row>
        <row r="12254">
          <cell r="H12254" t="str">
            <v>Self</v>
          </cell>
        </row>
        <row r="12255">
          <cell r="H12255" t="str">
            <v>Self</v>
          </cell>
        </row>
        <row r="12256">
          <cell r="H12256" t="str">
            <v>Self</v>
          </cell>
        </row>
        <row r="12257">
          <cell r="H12257" t="str">
            <v>Self</v>
          </cell>
        </row>
        <row r="12258">
          <cell r="H12258" t="str">
            <v>Self</v>
          </cell>
        </row>
        <row r="12259">
          <cell r="H12259" t="str">
            <v>Self</v>
          </cell>
        </row>
        <row r="12260">
          <cell r="H12260" t="str">
            <v>Self</v>
          </cell>
        </row>
        <row r="12261">
          <cell r="H12261" t="str">
            <v>Self</v>
          </cell>
        </row>
        <row r="12262">
          <cell r="H12262" t="str">
            <v>Self</v>
          </cell>
        </row>
        <row r="12263">
          <cell r="H12263" t="str">
            <v>Self</v>
          </cell>
        </row>
        <row r="12264">
          <cell r="H12264" t="str">
            <v>Self</v>
          </cell>
        </row>
        <row r="12265">
          <cell r="H12265" t="str">
            <v>Self</v>
          </cell>
        </row>
        <row r="12266">
          <cell r="H12266" t="str">
            <v>Self</v>
          </cell>
        </row>
        <row r="12267">
          <cell r="H12267" t="str">
            <v>Self</v>
          </cell>
        </row>
        <row r="12268">
          <cell r="H12268" t="str">
            <v>Self</v>
          </cell>
        </row>
        <row r="12269">
          <cell r="H12269" t="str">
            <v>Self</v>
          </cell>
        </row>
        <row r="12270">
          <cell r="H12270" t="str">
            <v>Self</v>
          </cell>
        </row>
        <row r="12271">
          <cell r="H12271" t="str">
            <v>Self</v>
          </cell>
        </row>
        <row r="12272">
          <cell r="H12272" t="str">
            <v>Self</v>
          </cell>
        </row>
        <row r="12273">
          <cell r="H12273" t="str">
            <v>Self</v>
          </cell>
        </row>
        <row r="12274">
          <cell r="H12274" t="str">
            <v>Self</v>
          </cell>
        </row>
        <row r="12275">
          <cell r="H12275" t="str">
            <v>Self</v>
          </cell>
        </row>
        <row r="12276">
          <cell r="H12276" t="str">
            <v>Self</v>
          </cell>
        </row>
        <row r="12277">
          <cell r="H12277" t="str">
            <v>Self</v>
          </cell>
        </row>
        <row r="12278">
          <cell r="H12278" t="str">
            <v>Self</v>
          </cell>
        </row>
        <row r="12279">
          <cell r="H12279" t="str">
            <v>Self</v>
          </cell>
        </row>
        <row r="12280">
          <cell r="H12280" t="str">
            <v>Self</v>
          </cell>
        </row>
        <row r="12281">
          <cell r="H12281" t="str">
            <v>Self</v>
          </cell>
        </row>
        <row r="12282">
          <cell r="H12282" t="str">
            <v>Self</v>
          </cell>
        </row>
        <row r="12283">
          <cell r="H12283" t="str">
            <v>Self</v>
          </cell>
        </row>
        <row r="12284">
          <cell r="H12284" t="str">
            <v>Self</v>
          </cell>
        </row>
        <row r="12285">
          <cell r="H12285" t="str">
            <v>Self</v>
          </cell>
        </row>
        <row r="12286">
          <cell r="H12286" t="str">
            <v>Self</v>
          </cell>
        </row>
        <row r="12287">
          <cell r="H12287" t="str">
            <v>Self</v>
          </cell>
        </row>
        <row r="12288">
          <cell r="H12288" t="str">
            <v>Self</v>
          </cell>
        </row>
        <row r="12289">
          <cell r="H12289" t="str">
            <v>Self</v>
          </cell>
        </row>
        <row r="12290">
          <cell r="H12290" t="str">
            <v>Self</v>
          </cell>
        </row>
        <row r="12291">
          <cell r="H12291" t="str">
            <v>Self</v>
          </cell>
        </row>
        <row r="12292">
          <cell r="H12292" t="str">
            <v>Self</v>
          </cell>
        </row>
        <row r="12293">
          <cell r="H12293" t="str">
            <v>Self</v>
          </cell>
        </row>
        <row r="12294">
          <cell r="H12294" t="str">
            <v>Self</v>
          </cell>
        </row>
        <row r="12295">
          <cell r="H12295" t="str">
            <v>Self</v>
          </cell>
        </row>
        <row r="12296">
          <cell r="H12296" t="str">
            <v>Self</v>
          </cell>
        </row>
        <row r="12297">
          <cell r="H12297" t="str">
            <v>Self</v>
          </cell>
        </row>
        <row r="12298">
          <cell r="H12298" t="str">
            <v>Self</v>
          </cell>
        </row>
        <row r="12299">
          <cell r="H12299" t="str">
            <v>Self</v>
          </cell>
        </row>
        <row r="12300">
          <cell r="H12300" t="str">
            <v>Self</v>
          </cell>
        </row>
        <row r="12301">
          <cell r="H12301" t="str">
            <v>Self</v>
          </cell>
        </row>
        <row r="12302">
          <cell r="H12302" t="str">
            <v>Self</v>
          </cell>
        </row>
        <row r="12303">
          <cell r="H12303" t="str">
            <v>Self</v>
          </cell>
        </row>
        <row r="12304">
          <cell r="H12304" t="str">
            <v>Self</v>
          </cell>
        </row>
        <row r="12305">
          <cell r="H12305" t="str">
            <v>Self</v>
          </cell>
        </row>
        <row r="12306">
          <cell r="H12306" t="str">
            <v>Self</v>
          </cell>
        </row>
        <row r="12307">
          <cell r="H12307" t="str">
            <v>Self</v>
          </cell>
        </row>
        <row r="12308">
          <cell r="H12308" t="str">
            <v>Self</v>
          </cell>
        </row>
        <row r="12309">
          <cell r="H12309" t="str">
            <v>Self</v>
          </cell>
        </row>
        <row r="12310">
          <cell r="H12310" t="str">
            <v>Self</v>
          </cell>
        </row>
        <row r="12311">
          <cell r="H12311" t="str">
            <v>Self</v>
          </cell>
        </row>
        <row r="12312">
          <cell r="H12312" t="str">
            <v>Self</v>
          </cell>
        </row>
        <row r="12313">
          <cell r="H12313" t="str">
            <v>Self</v>
          </cell>
        </row>
        <row r="12314">
          <cell r="H12314" t="str">
            <v>Self</v>
          </cell>
        </row>
        <row r="12315">
          <cell r="H12315" t="str">
            <v>Self</v>
          </cell>
        </row>
        <row r="12316">
          <cell r="H12316" t="str">
            <v>Self</v>
          </cell>
        </row>
        <row r="12317">
          <cell r="H12317" t="str">
            <v>Self</v>
          </cell>
        </row>
        <row r="12318">
          <cell r="H12318" t="str">
            <v>Self</v>
          </cell>
        </row>
        <row r="12319">
          <cell r="H12319" t="str">
            <v>Self</v>
          </cell>
        </row>
        <row r="12320">
          <cell r="H12320" t="str">
            <v>Self</v>
          </cell>
        </row>
        <row r="12321">
          <cell r="H12321" t="str">
            <v>Self</v>
          </cell>
        </row>
        <row r="12322">
          <cell r="H12322" t="str">
            <v>Self</v>
          </cell>
        </row>
        <row r="12323">
          <cell r="H12323" t="str">
            <v>Self</v>
          </cell>
        </row>
        <row r="12324">
          <cell r="H12324" t="str">
            <v>Self</v>
          </cell>
        </row>
        <row r="12325">
          <cell r="H12325" t="str">
            <v>Self</v>
          </cell>
        </row>
        <row r="12326">
          <cell r="H12326" t="str">
            <v>Self</v>
          </cell>
        </row>
        <row r="12327">
          <cell r="H12327" t="str">
            <v>Self</v>
          </cell>
        </row>
        <row r="12328">
          <cell r="H12328" t="str">
            <v>Self</v>
          </cell>
        </row>
        <row r="12329">
          <cell r="H12329" t="str">
            <v>Self</v>
          </cell>
        </row>
        <row r="12330">
          <cell r="H12330" t="str">
            <v>Self</v>
          </cell>
        </row>
        <row r="12331">
          <cell r="H12331" t="str">
            <v>Self</v>
          </cell>
        </row>
        <row r="12332">
          <cell r="H12332" t="str">
            <v>Self</v>
          </cell>
        </row>
        <row r="12333">
          <cell r="H12333" t="str">
            <v>Self</v>
          </cell>
        </row>
        <row r="12334">
          <cell r="H12334" t="str">
            <v>Self</v>
          </cell>
        </row>
        <row r="12335">
          <cell r="H12335" t="str">
            <v>Self</v>
          </cell>
        </row>
        <row r="12336">
          <cell r="H12336" t="str">
            <v>Self</v>
          </cell>
        </row>
        <row r="12337">
          <cell r="H12337" t="str">
            <v>Self</v>
          </cell>
        </row>
        <row r="12338">
          <cell r="H12338" t="str">
            <v>Self</v>
          </cell>
        </row>
        <row r="12339">
          <cell r="H12339" t="str">
            <v>Self</v>
          </cell>
        </row>
        <row r="12340">
          <cell r="H12340" t="str">
            <v>Self</v>
          </cell>
        </row>
        <row r="12341">
          <cell r="H12341" t="str">
            <v>Self</v>
          </cell>
        </row>
        <row r="12342">
          <cell r="H12342" t="str">
            <v>Self</v>
          </cell>
        </row>
        <row r="12343">
          <cell r="H12343" t="str">
            <v>Self</v>
          </cell>
        </row>
        <row r="12344">
          <cell r="H12344" t="str">
            <v>Self</v>
          </cell>
        </row>
        <row r="12345">
          <cell r="H12345" t="str">
            <v>Self</v>
          </cell>
        </row>
        <row r="12346">
          <cell r="H12346" t="str">
            <v>Self</v>
          </cell>
        </row>
        <row r="12347">
          <cell r="H12347" t="str">
            <v>Self</v>
          </cell>
        </row>
        <row r="12348">
          <cell r="H12348" t="str">
            <v>Self</v>
          </cell>
        </row>
        <row r="12349">
          <cell r="H12349" t="str">
            <v>Self</v>
          </cell>
        </row>
        <row r="12350">
          <cell r="H12350" t="str">
            <v>Self</v>
          </cell>
        </row>
        <row r="12351">
          <cell r="H12351" t="str">
            <v>Self</v>
          </cell>
        </row>
        <row r="12352">
          <cell r="H12352" t="str">
            <v>Self</v>
          </cell>
        </row>
        <row r="12353">
          <cell r="H12353" t="str">
            <v>Self</v>
          </cell>
        </row>
        <row r="12354">
          <cell r="H12354" t="str">
            <v>Self</v>
          </cell>
        </row>
        <row r="12355">
          <cell r="H12355" t="str">
            <v>Self</v>
          </cell>
        </row>
        <row r="12356">
          <cell r="H12356" t="str">
            <v>Self</v>
          </cell>
        </row>
        <row r="12357">
          <cell r="H12357" t="str">
            <v>Self</v>
          </cell>
        </row>
        <row r="12358">
          <cell r="H12358" t="str">
            <v>Self</v>
          </cell>
        </row>
        <row r="12359">
          <cell r="H12359" t="str">
            <v>Self</v>
          </cell>
        </row>
        <row r="12360">
          <cell r="H12360" t="str">
            <v>Self</v>
          </cell>
        </row>
        <row r="12361">
          <cell r="H12361" t="str">
            <v>Self</v>
          </cell>
        </row>
        <row r="12362">
          <cell r="H12362" t="str">
            <v>Self</v>
          </cell>
        </row>
        <row r="12363">
          <cell r="H12363" t="str">
            <v>Self</v>
          </cell>
        </row>
        <row r="12364">
          <cell r="H12364" t="str">
            <v>Self</v>
          </cell>
        </row>
        <row r="12365">
          <cell r="H12365" t="str">
            <v>Self</v>
          </cell>
        </row>
        <row r="12366">
          <cell r="H12366" t="str">
            <v>Self</v>
          </cell>
        </row>
        <row r="12367">
          <cell r="H12367" t="str">
            <v>Self</v>
          </cell>
        </row>
        <row r="12368">
          <cell r="H12368" t="str">
            <v>Self</v>
          </cell>
        </row>
        <row r="12369">
          <cell r="H12369" t="str">
            <v>Self</v>
          </cell>
        </row>
        <row r="12370">
          <cell r="H12370" t="str">
            <v>Self</v>
          </cell>
        </row>
        <row r="12371">
          <cell r="H12371" t="str">
            <v>Self</v>
          </cell>
        </row>
        <row r="12372">
          <cell r="H12372" t="str">
            <v>Self</v>
          </cell>
        </row>
        <row r="12373">
          <cell r="H12373" t="str">
            <v>Self</v>
          </cell>
        </row>
        <row r="12374">
          <cell r="H12374" t="str">
            <v>Self</v>
          </cell>
        </row>
        <row r="12375">
          <cell r="H12375" t="str">
            <v>Self</v>
          </cell>
        </row>
        <row r="12376">
          <cell r="H12376" t="str">
            <v>Self</v>
          </cell>
        </row>
        <row r="12377">
          <cell r="H12377" t="str">
            <v>Self</v>
          </cell>
        </row>
        <row r="12378">
          <cell r="H12378" t="str">
            <v>Self</v>
          </cell>
        </row>
        <row r="12379">
          <cell r="H12379" t="str">
            <v>Self</v>
          </cell>
        </row>
        <row r="12380">
          <cell r="H12380" t="str">
            <v>Self</v>
          </cell>
        </row>
        <row r="12381">
          <cell r="H12381" t="str">
            <v>Self</v>
          </cell>
        </row>
        <row r="12382">
          <cell r="H12382" t="str">
            <v>Self</v>
          </cell>
        </row>
        <row r="12383">
          <cell r="H12383" t="str">
            <v>NotSelf</v>
          </cell>
        </row>
        <row r="12384">
          <cell r="H12384" t="str">
            <v>NotSelf</v>
          </cell>
        </row>
        <row r="12385">
          <cell r="H12385" t="str">
            <v>NotSelf</v>
          </cell>
        </row>
        <row r="12386">
          <cell r="H12386" t="str">
            <v>NotSelf</v>
          </cell>
        </row>
        <row r="12387">
          <cell r="H12387" t="str">
            <v>NotSelf</v>
          </cell>
        </row>
        <row r="12388">
          <cell r="H12388" t="str">
            <v>NotSelf</v>
          </cell>
        </row>
        <row r="12389">
          <cell r="H12389" t="str">
            <v>NotSelf</v>
          </cell>
        </row>
        <row r="12390">
          <cell r="H12390" t="str">
            <v>NotSelf</v>
          </cell>
        </row>
        <row r="12391">
          <cell r="H12391" t="str">
            <v>NotSelf</v>
          </cell>
        </row>
        <row r="12392">
          <cell r="H12392" t="str">
            <v>NotSelf</v>
          </cell>
        </row>
        <row r="12393">
          <cell r="H12393" t="str">
            <v>NotSelf</v>
          </cell>
        </row>
        <row r="12394">
          <cell r="H12394" t="str">
            <v>NotSelf</v>
          </cell>
        </row>
        <row r="12395">
          <cell r="H12395" t="str">
            <v>NotSelf</v>
          </cell>
        </row>
        <row r="12396">
          <cell r="H12396" t="str">
            <v>NotSelf</v>
          </cell>
        </row>
        <row r="12397">
          <cell r="H12397" t="str">
            <v>NotSelf</v>
          </cell>
        </row>
        <row r="12398">
          <cell r="H12398" t="str">
            <v>NotSelf</v>
          </cell>
        </row>
        <row r="12399">
          <cell r="H12399" t="str">
            <v>NotSelf</v>
          </cell>
        </row>
        <row r="12400">
          <cell r="H12400" t="str">
            <v>NotSelf</v>
          </cell>
        </row>
        <row r="12401">
          <cell r="H12401" t="str">
            <v>NotSelf</v>
          </cell>
        </row>
        <row r="12402">
          <cell r="H12402" t="str">
            <v>NotSelf</v>
          </cell>
        </row>
        <row r="12403">
          <cell r="H12403" t="str">
            <v>NotSelf</v>
          </cell>
        </row>
        <row r="12404">
          <cell r="H12404" t="str">
            <v>NotSelf</v>
          </cell>
        </row>
        <row r="12405">
          <cell r="H12405" t="str">
            <v>NotSelf</v>
          </cell>
        </row>
        <row r="12406">
          <cell r="H12406" t="str">
            <v>NotSelf</v>
          </cell>
        </row>
        <row r="12407">
          <cell r="H12407" t="str">
            <v>NotSelf</v>
          </cell>
        </row>
        <row r="12408">
          <cell r="H12408" t="str">
            <v>NotSelf</v>
          </cell>
        </row>
        <row r="12409">
          <cell r="H12409" t="str">
            <v>NotSelf</v>
          </cell>
        </row>
        <row r="12410">
          <cell r="H12410" t="str">
            <v>NotSelf</v>
          </cell>
        </row>
        <row r="12411">
          <cell r="H12411" t="str">
            <v>NotSelf</v>
          </cell>
        </row>
        <row r="12412">
          <cell r="H12412" t="str">
            <v>NotSelf</v>
          </cell>
        </row>
        <row r="12413">
          <cell r="H12413" t="str">
            <v>NotSelf</v>
          </cell>
        </row>
        <row r="12414">
          <cell r="H12414" t="str">
            <v>NotSelf</v>
          </cell>
        </row>
        <row r="12415">
          <cell r="H12415" t="str">
            <v>NotSelf</v>
          </cell>
        </row>
        <row r="12416">
          <cell r="H12416" t="str">
            <v>NotSelf</v>
          </cell>
        </row>
        <row r="12417">
          <cell r="H12417" t="str">
            <v>NotSelf</v>
          </cell>
        </row>
        <row r="12418">
          <cell r="H12418" t="str">
            <v>NotSelf</v>
          </cell>
        </row>
        <row r="12419">
          <cell r="H12419" t="str">
            <v>NotSelf</v>
          </cell>
        </row>
        <row r="12420">
          <cell r="H12420" t="str">
            <v>NotSelf</v>
          </cell>
        </row>
        <row r="12421">
          <cell r="H12421" t="str">
            <v>NotSelf</v>
          </cell>
        </row>
        <row r="12422">
          <cell r="H12422" t="str">
            <v>NotSelf</v>
          </cell>
        </row>
        <row r="12423">
          <cell r="H12423" t="str">
            <v>NotSelf</v>
          </cell>
        </row>
        <row r="12424">
          <cell r="H12424" t="str">
            <v>NotSelf</v>
          </cell>
        </row>
        <row r="12425">
          <cell r="H12425" t="str">
            <v>NotSelf</v>
          </cell>
        </row>
        <row r="12426">
          <cell r="H12426" t="str">
            <v>NotSelf</v>
          </cell>
        </row>
        <row r="12427">
          <cell r="H12427" t="str">
            <v>NotSelf</v>
          </cell>
        </row>
        <row r="12428">
          <cell r="H12428" t="str">
            <v>NotSelf</v>
          </cell>
        </row>
        <row r="12429">
          <cell r="H12429" t="str">
            <v>NotSelf</v>
          </cell>
        </row>
        <row r="12430">
          <cell r="H12430" t="str">
            <v>NotSelf</v>
          </cell>
        </row>
        <row r="12431">
          <cell r="H12431" t="str">
            <v>NotSelf</v>
          </cell>
        </row>
        <row r="12432">
          <cell r="H12432" t="str">
            <v>NotSelf</v>
          </cell>
        </row>
        <row r="12433">
          <cell r="H12433" t="str">
            <v>NotSelf</v>
          </cell>
        </row>
        <row r="12434">
          <cell r="H12434" t="str">
            <v>NotSelf</v>
          </cell>
        </row>
        <row r="12435">
          <cell r="H12435" t="str">
            <v>NotSelf</v>
          </cell>
        </row>
        <row r="12436">
          <cell r="H12436" t="str">
            <v>NotSelf</v>
          </cell>
        </row>
        <row r="12437">
          <cell r="H12437" t="str">
            <v>NotSelf</v>
          </cell>
        </row>
        <row r="12438">
          <cell r="H12438" t="str">
            <v>NotSelf</v>
          </cell>
        </row>
        <row r="12439">
          <cell r="H12439" t="str">
            <v>NotSelf</v>
          </cell>
        </row>
        <row r="12440">
          <cell r="H12440" t="str">
            <v>NotSelf</v>
          </cell>
        </row>
        <row r="12441">
          <cell r="H12441" t="str">
            <v>NotSelf</v>
          </cell>
        </row>
        <row r="12442">
          <cell r="H12442" t="str">
            <v>NotSelf</v>
          </cell>
        </row>
        <row r="12443">
          <cell r="H12443" t="str">
            <v>NotSelf</v>
          </cell>
        </row>
        <row r="12444">
          <cell r="H12444" t="str">
            <v>NotSelf</v>
          </cell>
        </row>
        <row r="12445">
          <cell r="H12445" t="str">
            <v>NotSelf</v>
          </cell>
        </row>
        <row r="12446">
          <cell r="H12446" t="str">
            <v>NotSelf</v>
          </cell>
        </row>
        <row r="12447">
          <cell r="H12447" t="str">
            <v>NotSelf</v>
          </cell>
        </row>
        <row r="12448">
          <cell r="H12448" t="str">
            <v>NotSelf</v>
          </cell>
        </row>
        <row r="12449">
          <cell r="H12449" t="str">
            <v>NotSelf</v>
          </cell>
        </row>
        <row r="12450">
          <cell r="H12450" t="str">
            <v>NotSelf</v>
          </cell>
        </row>
        <row r="12451">
          <cell r="H12451" t="str">
            <v>NotSelf</v>
          </cell>
        </row>
        <row r="12452">
          <cell r="H12452" t="str">
            <v>NotSelf</v>
          </cell>
        </row>
        <row r="12453">
          <cell r="H12453" t="str">
            <v>NotSelf</v>
          </cell>
        </row>
        <row r="12454">
          <cell r="H12454" t="str">
            <v>NotSelf</v>
          </cell>
        </row>
        <row r="12455">
          <cell r="H12455" t="str">
            <v>NotSelf</v>
          </cell>
        </row>
        <row r="12456">
          <cell r="H12456" t="str">
            <v>NotSelf</v>
          </cell>
        </row>
        <row r="12457">
          <cell r="H12457" t="str">
            <v>NotSelf</v>
          </cell>
        </row>
        <row r="12458">
          <cell r="H12458" t="str">
            <v>NotSelf</v>
          </cell>
        </row>
        <row r="12459">
          <cell r="H12459" t="str">
            <v>NotSelf</v>
          </cell>
        </row>
        <row r="12460">
          <cell r="H12460" t="str">
            <v>NotSelf</v>
          </cell>
        </row>
        <row r="12461">
          <cell r="H12461" t="str">
            <v>NotSelf</v>
          </cell>
        </row>
        <row r="12462">
          <cell r="H12462" t="str">
            <v>NotSelf</v>
          </cell>
        </row>
        <row r="12463">
          <cell r="H12463" t="str">
            <v>NotSelf</v>
          </cell>
        </row>
        <row r="12464">
          <cell r="H12464" t="str">
            <v>NotSelf</v>
          </cell>
        </row>
        <row r="12465">
          <cell r="H12465" t="str">
            <v>NotSelf</v>
          </cell>
        </row>
        <row r="12466">
          <cell r="H12466" t="str">
            <v>NotSelf</v>
          </cell>
        </row>
        <row r="12467">
          <cell r="H12467" t="str">
            <v>NotSelf</v>
          </cell>
        </row>
        <row r="12468">
          <cell r="H12468" t="str">
            <v>NotSelf</v>
          </cell>
        </row>
        <row r="12469">
          <cell r="H12469" t="str">
            <v>NotSelf</v>
          </cell>
        </row>
        <row r="12470">
          <cell r="H12470" t="str">
            <v>NotSelf</v>
          </cell>
        </row>
        <row r="12471">
          <cell r="H12471" t="str">
            <v>NotSelf</v>
          </cell>
        </row>
        <row r="12472">
          <cell r="H12472" t="str">
            <v>NotSelf</v>
          </cell>
        </row>
        <row r="12473">
          <cell r="H12473" t="str">
            <v>NotSelf</v>
          </cell>
        </row>
        <row r="12474">
          <cell r="H12474" t="str">
            <v>NotSelf</v>
          </cell>
        </row>
        <row r="12475">
          <cell r="H12475" t="str">
            <v>NotSelf</v>
          </cell>
        </row>
        <row r="12476">
          <cell r="H12476" t="str">
            <v>NotSelf</v>
          </cell>
        </row>
        <row r="12477">
          <cell r="H12477" t="str">
            <v>NotSelf</v>
          </cell>
        </row>
        <row r="12478">
          <cell r="H12478" t="str">
            <v>NotSelf</v>
          </cell>
        </row>
        <row r="12479">
          <cell r="H12479" t="str">
            <v>NotSelf</v>
          </cell>
        </row>
        <row r="12480">
          <cell r="H12480" t="str">
            <v>NotSelf</v>
          </cell>
        </row>
        <row r="12481">
          <cell r="H12481" t="str">
            <v>NotSelf</v>
          </cell>
        </row>
        <row r="12482">
          <cell r="H12482" t="str">
            <v>NotSelf</v>
          </cell>
        </row>
        <row r="12483">
          <cell r="H12483" t="str">
            <v>NotSelf</v>
          </cell>
        </row>
        <row r="12484">
          <cell r="H12484" t="str">
            <v>NotSelf</v>
          </cell>
        </row>
        <row r="12485">
          <cell r="H12485" t="str">
            <v>NotSelf</v>
          </cell>
        </row>
        <row r="12486">
          <cell r="H12486" t="str">
            <v>NotSelf</v>
          </cell>
        </row>
        <row r="12487">
          <cell r="H12487" t="str">
            <v>NotSelf</v>
          </cell>
        </row>
        <row r="12488">
          <cell r="H12488" t="str">
            <v>NotSelf</v>
          </cell>
        </row>
        <row r="12489">
          <cell r="H12489" t="str">
            <v>NotSelf</v>
          </cell>
        </row>
        <row r="12490">
          <cell r="H12490" t="str">
            <v>NotSelf</v>
          </cell>
        </row>
        <row r="12491">
          <cell r="H12491" t="str">
            <v>NotSelf</v>
          </cell>
        </row>
        <row r="12492">
          <cell r="H12492" t="str">
            <v>NotSelf</v>
          </cell>
        </row>
        <row r="12493">
          <cell r="H12493" t="str">
            <v>NotSelf</v>
          </cell>
        </row>
        <row r="12494">
          <cell r="H12494" t="str">
            <v>NotSelf</v>
          </cell>
        </row>
        <row r="12495">
          <cell r="H12495" t="str">
            <v>NotSelf</v>
          </cell>
        </row>
        <row r="12496">
          <cell r="H12496" t="str">
            <v>NotSelf</v>
          </cell>
        </row>
        <row r="12497">
          <cell r="H12497" t="str">
            <v>NotSelf</v>
          </cell>
        </row>
        <row r="12498">
          <cell r="H12498" t="str">
            <v>NotSelf</v>
          </cell>
        </row>
        <row r="12499">
          <cell r="H12499" t="str">
            <v>NotSelf</v>
          </cell>
        </row>
        <row r="12500">
          <cell r="H12500" t="str">
            <v>NotSelf</v>
          </cell>
        </row>
        <row r="12501">
          <cell r="H12501" t="str">
            <v>NotSelf</v>
          </cell>
        </row>
        <row r="12502">
          <cell r="H12502" t="str">
            <v>NotSelf</v>
          </cell>
        </row>
        <row r="12503">
          <cell r="H12503" t="str">
            <v>NotSelf</v>
          </cell>
        </row>
        <row r="12504">
          <cell r="H12504" t="str">
            <v>NotSelf</v>
          </cell>
        </row>
        <row r="12505">
          <cell r="H12505" t="str">
            <v>NotSelf</v>
          </cell>
        </row>
        <row r="12506">
          <cell r="H12506" t="str">
            <v>NotSelf</v>
          </cell>
        </row>
        <row r="12507">
          <cell r="H12507" t="str">
            <v>NotSelf</v>
          </cell>
        </row>
        <row r="12508">
          <cell r="H12508" t="str">
            <v>NotSelf</v>
          </cell>
        </row>
        <row r="12509">
          <cell r="H12509" t="str">
            <v>NotSelf</v>
          </cell>
        </row>
        <row r="12510">
          <cell r="H12510" t="str">
            <v>NotSelf</v>
          </cell>
        </row>
        <row r="12511">
          <cell r="H12511" t="str">
            <v>NotSelf</v>
          </cell>
        </row>
        <row r="12512">
          <cell r="H12512" t="str">
            <v>NotSelf</v>
          </cell>
        </row>
        <row r="12513">
          <cell r="H12513" t="str">
            <v>NotSelf</v>
          </cell>
        </row>
        <row r="12514">
          <cell r="H12514" t="str">
            <v>NotSelf</v>
          </cell>
        </row>
        <row r="12515">
          <cell r="H12515" t="str">
            <v>NotSelf</v>
          </cell>
        </row>
        <row r="12516">
          <cell r="H12516" t="str">
            <v>NotSelf</v>
          </cell>
        </row>
        <row r="12517">
          <cell r="H12517" t="str">
            <v>NotSelf</v>
          </cell>
        </row>
        <row r="12518">
          <cell r="H12518" t="str">
            <v>NotSelf</v>
          </cell>
        </row>
        <row r="12519">
          <cell r="H12519" t="str">
            <v>NotSelf</v>
          </cell>
        </row>
        <row r="12520">
          <cell r="H12520" t="str">
            <v>NotSelf</v>
          </cell>
        </row>
        <row r="12521">
          <cell r="H12521" t="str">
            <v>NotSelf</v>
          </cell>
        </row>
        <row r="12522">
          <cell r="H12522" t="str">
            <v>NotSelf</v>
          </cell>
        </row>
        <row r="12523">
          <cell r="H12523" t="str">
            <v>NotSelf</v>
          </cell>
        </row>
        <row r="12524">
          <cell r="H12524" t="str">
            <v>NotSelf</v>
          </cell>
        </row>
        <row r="12525">
          <cell r="H12525" t="str">
            <v>NotSelf</v>
          </cell>
        </row>
        <row r="12526">
          <cell r="H12526" t="str">
            <v>NotSelf</v>
          </cell>
        </row>
        <row r="12527">
          <cell r="H12527" t="str">
            <v>NotSelf</v>
          </cell>
        </row>
        <row r="12528">
          <cell r="H12528" t="str">
            <v>NotSelf</v>
          </cell>
        </row>
        <row r="12529">
          <cell r="H12529" t="str">
            <v>NotSelf</v>
          </cell>
        </row>
        <row r="12530">
          <cell r="H12530" t="str">
            <v>NotSelf</v>
          </cell>
        </row>
        <row r="12531">
          <cell r="H12531" t="str">
            <v>NotSelf</v>
          </cell>
        </row>
        <row r="12532">
          <cell r="H12532" t="str">
            <v>NotSelf</v>
          </cell>
        </row>
        <row r="12533">
          <cell r="H12533" t="str">
            <v>NotSelf</v>
          </cell>
        </row>
        <row r="12534">
          <cell r="H12534" t="str">
            <v>NotSelf</v>
          </cell>
        </row>
        <row r="12535">
          <cell r="H12535" t="str">
            <v>NotSelf</v>
          </cell>
        </row>
        <row r="12536">
          <cell r="H12536" t="str">
            <v>NotSelf</v>
          </cell>
        </row>
        <row r="12537">
          <cell r="H12537" t="str">
            <v>NotSelf</v>
          </cell>
        </row>
        <row r="12538">
          <cell r="H12538" t="str">
            <v>NotSelf</v>
          </cell>
        </row>
        <row r="12539">
          <cell r="H12539" t="str">
            <v>NotSelf</v>
          </cell>
        </row>
        <row r="12540">
          <cell r="H12540" t="str">
            <v>NotSelf</v>
          </cell>
        </row>
        <row r="12541">
          <cell r="H12541" t="str">
            <v>NotSelf</v>
          </cell>
        </row>
        <row r="12542">
          <cell r="H12542" t="str">
            <v>NotSelf</v>
          </cell>
        </row>
        <row r="12543">
          <cell r="H12543" t="str">
            <v>NotSelf</v>
          </cell>
        </row>
        <row r="12544">
          <cell r="H12544" t="str">
            <v>NotSelf</v>
          </cell>
        </row>
        <row r="12545">
          <cell r="H12545" t="str">
            <v>NotSelf</v>
          </cell>
        </row>
        <row r="12546">
          <cell r="H12546" t="str">
            <v>NotSelf</v>
          </cell>
        </row>
        <row r="12547">
          <cell r="H12547" t="str">
            <v>NotSelf</v>
          </cell>
        </row>
        <row r="12548">
          <cell r="H12548" t="str">
            <v>NotSelf</v>
          </cell>
        </row>
        <row r="12549">
          <cell r="H12549" t="str">
            <v>NotSelf</v>
          </cell>
        </row>
        <row r="12550">
          <cell r="H12550" t="str">
            <v>NotSelf</v>
          </cell>
        </row>
        <row r="12551">
          <cell r="H12551" t="str">
            <v>NotSelf</v>
          </cell>
        </row>
        <row r="12552">
          <cell r="H12552" t="str">
            <v>NotSelf</v>
          </cell>
        </row>
        <row r="12553">
          <cell r="H12553" t="str">
            <v>NotSelf</v>
          </cell>
        </row>
        <row r="12554">
          <cell r="H12554" t="str">
            <v>NotSelf</v>
          </cell>
        </row>
        <row r="12555">
          <cell r="H12555" t="str">
            <v>NotSelf</v>
          </cell>
        </row>
        <row r="12556">
          <cell r="H12556" t="str">
            <v>NotSelf</v>
          </cell>
        </row>
        <row r="12557">
          <cell r="H12557" t="str">
            <v>NotSelf</v>
          </cell>
        </row>
        <row r="12558">
          <cell r="H12558" t="str">
            <v>NotSelf</v>
          </cell>
        </row>
        <row r="12559">
          <cell r="H12559" t="str">
            <v>NotSelf</v>
          </cell>
        </row>
        <row r="12560">
          <cell r="H12560" t="str">
            <v>NotSelf</v>
          </cell>
        </row>
        <row r="12561">
          <cell r="H12561" t="str">
            <v>NotSelf</v>
          </cell>
        </row>
        <row r="12562">
          <cell r="H12562" t="str">
            <v>NotSelf</v>
          </cell>
        </row>
        <row r="12563">
          <cell r="H12563" t="str">
            <v>NotSelf</v>
          </cell>
        </row>
        <row r="12564">
          <cell r="H12564" t="str">
            <v>NotSelf</v>
          </cell>
        </row>
        <row r="12565">
          <cell r="H12565" t="str">
            <v>NotSelf</v>
          </cell>
        </row>
        <row r="12566">
          <cell r="H12566" t="str">
            <v>NotSelf</v>
          </cell>
        </row>
        <row r="12567">
          <cell r="H12567" t="str">
            <v>NotSelf</v>
          </cell>
        </row>
        <row r="12568">
          <cell r="H12568" t="str">
            <v>NotSelf</v>
          </cell>
        </row>
        <row r="12569">
          <cell r="H12569" t="str">
            <v>NotSelf</v>
          </cell>
        </row>
        <row r="12570">
          <cell r="H12570" t="str">
            <v>NotSelf</v>
          </cell>
        </row>
        <row r="12571">
          <cell r="H12571" t="str">
            <v>NotSelf</v>
          </cell>
        </row>
        <row r="12572">
          <cell r="H12572" t="str">
            <v>NotSelf</v>
          </cell>
        </row>
        <row r="12573">
          <cell r="H12573" t="str">
            <v>NotSelf</v>
          </cell>
        </row>
        <row r="12574">
          <cell r="H12574" t="str">
            <v>NotSelf</v>
          </cell>
        </row>
        <row r="12575">
          <cell r="H12575" t="str">
            <v>NotSelf</v>
          </cell>
        </row>
        <row r="12576">
          <cell r="H12576" t="str">
            <v>NotSelf</v>
          </cell>
        </row>
        <row r="12577">
          <cell r="H12577" t="str">
            <v>NotSelf</v>
          </cell>
        </row>
        <row r="12578">
          <cell r="H12578" t="str">
            <v>NotSelf</v>
          </cell>
        </row>
        <row r="12579">
          <cell r="H12579" t="str">
            <v>NotSelf</v>
          </cell>
        </row>
        <row r="12580">
          <cell r="H12580" t="str">
            <v>NotSelf</v>
          </cell>
        </row>
        <row r="12581">
          <cell r="H12581" t="str">
            <v>NotSelf</v>
          </cell>
        </row>
        <row r="12582">
          <cell r="H12582" t="str">
            <v>NotSelf</v>
          </cell>
        </row>
        <row r="12583">
          <cell r="H12583" t="str">
            <v>NotSelf</v>
          </cell>
        </row>
        <row r="12584">
          <cell r="H12584" t="str">
            <v>NotSelf</v>
          </cell>
        </row>
        <row r="12585">
          <cell r="H12585" t="str">
            <v>NotSelf</v>
          </cell>
        </row>
        <row r="12586">
          <cell r="H12586" t="str">
            <v>NotSelf</v>
          </cell>
        </row>
        <row r="12587">
          <cell r="H12587" t="str">
            <v>NotSelf</v>
          </cell>
        </row>
        <row r="12588">
          <cell r="H12588" t="str">
            <v>NotSelf</v>
          </cell>
        </row>
        <row r="12589">
          <cell r="H12589" t="str">
            <v>NotSelf</v>
          </cell>
        </row>
        <row r="12590">
          <cell r="H12590" t="str">
            <v>NotSelf</v>
          </cell>
        </row>
        <row r="12591">
          <cell r="H12591" t="str">
            <v>NotSelf</v>
          </cell>
        </row>
        <row r="12592">
          <cell r="H12592" t="str">
            <v>NotSelf</v>
          </cell>
        </row>
        <row r="12593">
          <cell r="H12593" t="str">
            <v>NotSelf</v>
          </cell>
        </row>
        <row r="12594">
          <cell r="H12594" t="str">
            <v>NotSelf</v>
          </cell>
        </row>
        <row r="12595">
          <cell r="H12595" t="str">
            <v>NotSelf</v>
          </cell>
        </row>
        <row r="12596">
          <cell r="H12596" t="str">
            <v>NotSelf</v>
          </cell>
        </row>
        <row r="12597">
          <cell r="H12597" t="str">
            <v>NotSelf</v>
          </cell>
        </row>
        <row r="12598">
          <cell r="H12598" t="str">
            <v>NotSelf</v>
          </cell>
        </row>
        <row r="12599">
          <cell r="H12599" t="str">
            <v>NotSelf</v>
          </cell>
        </row>
        <row r="12600">
          <cell r="H12600" t="str">
            <v>NotSelf</v>
          </cell>
        </row>
        <row r="12601">
          <cell r="H12601" t="str">
            <v>NotSelf</v>
          </cell>
        </row>
        <row r="12602">
          <cell r="H12602" t="str">
            <v>NotSelf</v>
          </cell>
        </row>
        <row r="12603">
          <cell r="H12603" t="str">
            <v>NotSelf</v>
          </cell>
        </row>
        <row r="12604">
          <cell r="H12604" t="str">
            <v>NotSelf</v>
          </cell>
        </row>
        <row r="12605">
          <cell r="H12605" t="str">
            <v>NotSelf</v>
          </cell>
        </row>
        <row r="12606">
          <cell r="H12606" t="str">
            <v>NotSelf</v>
          </cell>
        </row>
        <row r="12607">
          <cell r="H12607" t="str">
            <v>NotSelf</v>
          </cell>
        </row>
        <row r="12608">
          <cell r="H12608" t="str">
            <v>NotSelf</v>
          </cell>
        </row>
        <row r="12609">
          <cell r="H12609" t="str">
            <v>NotSelf</v>
          </cell>
        </row>
        <row r="12610">
          <cell r="H12610" t="str">
            <v>NotSelf</v>
          </cell>
        </row>
        <row r="12611">
          <cell r="H12611" t="str">
            <v>NotSelf</v>
          </cell>
        </row>
        <row r="12612">
          <cell r="H12612" t="str">
            <v>NotSelf</v>
          </cell>
        </row>
        <row r="12613">
          <cell r="H12613" t="str">
            <v>NotSelf</v>
          </cell>
        </row>
        <row r="12614">
          <cell r="H12614" t="str">
            <v>NotSelf</v>
          </cell>
        </row>
        <row r="12615">
          <cell r="H12615" t="str">
            <v>NotSelf</v>
          </cell>
        </row>
        <row r="12616">
          <cell r="H12616" t="str">
            <v>NotSelf</v>
          </cell>
        </row>
        <row r="12617">
          <cell r="H12617" t="str">
            <v>NotSelf</v>
          </cell>
        </row>
        <row r="12618">
          <cell r="H12618" t="str">
            <v>NotSelf</v>
          </cell>
        </row>
        <row r="12619">
          <cell r="H12619" t="str">
            <v>NotSelf</v>
          </cell>
        </row>
        <row r="12620">
          <cell r="H12620" t="str">
            <v>NotSelf</v>
          </cell>
        </row>
        <row r="12621">
          <cell r="H12621" t="str">
            <v>NotSelf</v>
          </cell>
        </row>
        <row r="12622">
          <cell r="H12622" t="str">
            <v>NotSelf</v>
          </cell>
        </row>
        <row r="12623">
          <cell r="H12623" t="str">
            <v>NotSelf</v>
          </cell>
        </row>
        <row r="12624">
          <cell r="H12624" t="str">
            <v>NotSelf</v>
          </cell>
        </row>
        <row r="12625">
          <cell r="H12625" t="str">
            <v>NotSelf</v>
          </cell>
        </row>
        <row r="12626">
          <cell r="H12626" t="str">
            <v>NotSelf</v>
          </cell>
        </row>
        <row r="12627">
          <cell r="H12627" t="str">
            <v>NotSelf</v>
          </cell>
        </row>
        <row r="12628">
          <cell r="H12628" t="str">
            <v>NotSelf</v>
          </cell>
        </row>
        <row r="12629">
          <cell r="H12629" t="str">
            <v>NotSelf</v>
          </cell>
        </row>
        <row r="12630">
          <cell r="H12630" t="str">
            <v>NotSelf</v>
          </cell>
        </row>
        <row r="12631">
          <cell r="H12631" t="str">
            <v>NotSelf</v>
          </cell>
        </row>
        <row r="12632">
          <cell r="H12632" t="str">
            <v>NotSelf</v>
          </cell>
        </row>
        <row r="12633">
          <cell r="H12633" t="str">
            <v>NotSelf</v>
          </cell>
        </row>
        <row r="12634">
          <cell r="H12634" t="str">
            <v>NotSelf</v>
          </cell>
        </row>
        <row r="12635">
          <cell r="H12635" t="str">
            <v>NotSelf</v>
          </cell>
        </row>
        <row r="12636">
          <cell r="H12636" t="str">
            <v>NotSelf</v>
          </cell>
        </row>
        <row r="12637">
          <cell r="H12637" t="str">
            <v>NotSelf</v>
          </cell>
        </row>
        <row r="12638">
          <cell r="H12638" t="str">
            <v>NotSelf</v>
          </cell>
        </row>
        <row r="12639">
          <cell r="H12639" t="str">
            <v>NotSelf</v>
          </cell>
        </row>
        <row r="12640">
          <cell r="H12640" t="str">
            <v>NotSelf</v>
          </cell>
        </row>
        <row r="12641">
          <cell r="H12641" t="str">
            <v>NotSelf</v>
          </cell>
        </row>
        <row r="12642">
          <cell r="H12642" t="str">
            <v>NotSelf</v>
          </cell>
        </row>
        <row r="12643">
          <cell r="H12643" t="str">
            <v>NotSelf</v>
          </cell>
        </row>
        <row r="12644">
          <cell r="H12644" t="str">
            <v>NotSelf</v>
          </cell>
        </row>
        <row r="12645">
          <cell r="H12645" t="str">
            <v>NotSelf</v>
          </cell>
        </row>
        <row r="12646">
          <cell r="H12646" t="str">
            <v>NotSelf</v>
          </cell>
        </row>
        <row r="12647">
          <cell r="H12647" t="str">
            <v>NotSelf</v>
          </cell>
        </row>
        <row r="12648">
          <cell r="H12648" t="str">
            <v>NotSelf</v>
          </cell>
        </row>
        <row r="12649">
          <cell r="H12649" t="str">
            <v>NotSelf</v>
          </cell>
        </row>
        <row r="12650">
          <cell r="H12650" t="str">
            <v>NotSelf</v>
          </cell>
        </row>
        <row r="12651">
          <cell r="H12651" t="str">
            <v>NotSelf</v>
          </cell>
        </row>
        <row r="12652">
          <cell r="H12652" t="str">
            <v>NotSelf</v>
          </cell>
        </row>
        <row r="12653">
          <cell r="H12653" t="str">
            <v>NotSelf</v>
          </cell>
        </row>
        <row r="12654">
          <cell r="H12654" t="str">
            <v>NotSelf</v>
          </cell>
        </row>
        <row r="12655">
          <cell r="H12655" t="str">
            <v>NotSelf</v>
          </cell>
        </row>
        <row r="12656">
          <cell r="H12656" t="str">
            <v>NotSelf</v>
          </cell>
        </row>
        <row r="12657">
          <cell r="H12657" t="str">
            <v>NotSelf</v>
          </cell>
        </row>
        <row r="12658">
          <cell r="H12658" t="str">
            <v>NotSelf</v>
          </cell>
        </row>
        <row r="12659">
          <cell r="H12659" t="str">
            <v>NotSelf</v>
          </cell>
        </row>
        <row r="12660">
          <cell r="H12660" t="str">
            <v>NotSelf</v>
          </cell>
        </row>
        <row r="12661">
          <cell r="H12661" t="str">
            <v>NotSelf</v>
          </cell>
        </row>
        <row r="12662">
          <cell r="H12662" t="str">
            <v>NotSelf</v>
          </cell>
        </row>
        <row r="12663">
          <cell r="H12663" t="str">
            <v>NotSelf</v>
          </cell>
        </row>
        <row r="12664">
          <cell r="H12664" t="str">
            <v>NotSelf</v>
          </cell>
        </row>
        <row r="12665">
          <cell r="H12665" t="str">
            <v>NotSelf</v>
          </cell>
        </row>
        <row r="12666">
          <cell r="H12666" t="str">
            <v>NotSelf</v>
          </cell>
        </row>
        <row r="12667">
          <cell r="H12667" t="str">
            <v>NotSelf</v>
          </cell>
        </row>
        <row r="12668">
          <cell r="H12668" t="str">
            <v>NotSelf</v>
          </cell>
        </row>
        <row r="12669">
          <cell r="H12669" t="str">
            <v>NotSelf</v>
          </cell>
        </row>
        <row r="12670">
          <cell r="H12670" t="str">
            <v>NotSelf</v>
          </cell>
        </row>
        <row r="12671">
          <cell r="H12671" t="str">
            <v>NotSelf</v>
          </cell>
        </row>
        <row r="12672">
          <cell r="H12672" t="str">
            <v>NotSelf</v>
          </cell>
        </row>
        <row r="12673">
          <cell r="H12673" t="str">
            <v>NotSelf</v>
          </cell>
        </row>
        <row r="12674">
          <cell r="H12674" t="str">
            <v>NotSelf</v>
          </cell>
        </row>
        <row r="12675">
          <cell r="H12675" t="str">
            <v>NotSelf</v>
          </cell>
        </row>
        <row r="12676">
          <cell r="H12676" t="str">
            <v>NotSelf</v>
          </cell>
        </row>
        <row r="12677">
          <cell r="H12677" t="str">
            <v>NotSelf</v>
          </cell>
        </row>
        <row r="12678">
          <cell r="H12678" t="str">
            <v>NotSelf</v>
          </cell>
        </row>
        <row r="12679">
          <cell r="H12679" t="str">
            <v>NotSelf</v>
          </cell>
        </row>
        <row r="12680">
          <cell r="H12680" t="str">
            <v>NotSelf</v>
          </cell>
        </row>
        <row r="12681">
          <cell r="H12681" t="str">
            <v>NotSelf</v>
          </cell>
        </row>
        <row r="12682">
          <cell r="H12682" t="str">
            <v>NotSelf</v>
          </cell>
        </row>
        <row r="12683">
          <cell r="H12683" t="str">
            <v>NotSelf</v>
          </cell>
        </row>
        <row r="12684">
          <cell r="H12684" t="str">
            <v>NotSelf</v>
          </cell>
        </row>
        <row r="12685">
          <cell r="H12685" t="str">
            <v>NotSelf</v>
          </cell>
        </row>
        <row r="12686">
          <cell r="H12686" t="str">
            <v>NotSelf</v>
          </cell>
        </row>
        <row r="12687">
          <cell r="H12687" t="str">
            <v>NotSelf</v>
          </cell>
        </row>
        <row r="12688">
          <cell r="H12688" t="str">
            <v>NotSelf</v>
          </cell>
        </row>
        <row r="12689">
          <cell r="H12689" t="str">
            <v>NotSelf</v>
          </cell>
        </row>
        <row r="12690">
          <cell r="H12690" t="str">
            <v>NotSelf</v>
          </cell>
        </row>
        <row r="12691">
          <cell r="H12691" t="str">
            <v>NotSelf</v>
          </cell>
        </row>
        <row r="12692">
          <cell r="H12692" t="str">
            <v>NotSelf</v>
          </cell>
        </row>
        <row r="12693">
          <cell r="H12693" t="str">
            <v>NotSelf</v>
          </cell>
        </row>
        <row r="12694">
          <cell r="H12694" t="str">
            <v>NotSelf</v>
          </cell>
        </row>
        <row r="12695">
          <cell r="H12695" t="str">
            <v>NotSelf</v>
          </cell>
        </row>
        <row r="12696">
          <cell r="H12696" t="str">
            <v>NotSelf</v>
          </cell>
        </row>
        <row r="12697">
          <cell r="H12697" t="str">
            <v>NotSelf</v>
          </cell>
        </row>
        <row r="12698">
          <cell r="H12698" t="str">
            <v>NotSelf</v>
          </cell>
        </row>
        <row r="12699">
          <cell r="H12699" t="str">
            <v>NotSelf</v>
          </cell>
        </row>
        <row r="12700">
          <cell r="H12700" t="str">
            <v>NotSelf</v>
          </cell>
        </row>
        <row r="12701">
          <cell r="H12701" t="str">
            <v>NotSelf</v>
          </cell>
        </row>
        <row r="12702">
          <cell r="H12702" t="str">
            <v>NotSelf</v>
          </cell>
        </row>
        <row r="12703">
          <cell r="H12703" t="str">
            <v>NotSelf</v>
          </cell>
        </row>
        <row r="12704">
          <cell r="H12704" t="str">
            <v>NotSelf</v>
          </cell>
        </row>
        <row r="12705">
          <cell r="H12705" t="str">
            <v>NotSelf</v>
          </cell>
        </row>
        <row r="12706">
          <cell r="H12706" t="str">
            <v>NotSelf</v>
          </cell>
        </row>
        <row r="12707">
          <cell r="H12707" t="str">
            <v>NotSelf</v>
          </cell>
        </row>
        <row r="12708">
          <cell r="H12708" t="str">
            <v>NotSelf</v>
          </cell>
        </row>
        <row r="12709">
          <cell r="H12709" t="str">
            <v>NotSelf</v>
          </cell>
        </row>
        <row r="12710">
          <cell r="H12710" t="str">
            <v>NotSelf</v>
          </cell>
        </row>
        <row r="12711">
          <cell r="H12711" t="str">
            <v>NotSelf</v>
          </cell>
        </row>
        <row r="12712">
          <cell r="H12712" t="str">
            <v>NotSelf</v>
          </cell>
        </row>
        <row r="12713">
          <cell r="H12713" t="str">
            <v>NotSelf</v>
          </cell>
        </row>
        <row r="12714">
          <cell r="H12714" t="str">
            <v>NotSelf</v>
          </cell>
        </row>
        <row r="12715">
          <cell r="H12715" t="str">
            <v>NotSelf</v>
          </cell>
        </row>
        <row r="12716">
          <cell r="H12716" t="str">
            <v>NotSelf</v>
          </cell>
        </row>
        <row r="12717">
          <cell r="H12717" t="str">
            <v>NotSelf</v>
          </cell>
        </row>
        <row r="12718">
          <cell r="H12718" t="str">
            <v>NotSelf</v>
          </cell>
        </row>
        <row r="12719">
          <cell r="H12719" t="str">
            <v>NotSelf</v>
          </cell>
        </row>
        <row r="12720">
          <cell r="H12720" t="str">
            <v>NotSelf</v>
          </cell>
        </row>
        <row r="12721">
          <cell r="H12721" t="str">
            <v>NotSelf</v>
          </cell>
        </row>
        <row r="12722">
          <cell r="H12722" t="str">
            <v>NotSelf</v>
          </cell>
        </row>
        <row r="12723">
          <cell r="H12723" t="str">
            <v>NotSelf</v>
          </cell>
        </row>
        <row r="12724">
          <cell r="H12724" t="str">
            <v>NotSelf</v>
          </cell>
        </row>
        <row r="12725">
          <cell r="H12725" t="str">
            <v>NotSelf</v>
          </cell>
        </row>
        <row r="12726">
          <cell r="H12726" t="str">
            <v>NotSelf</v>
          </cell>
        </row>
        <row r="12727">
          <cell r="H12727" t="str">
            <v>NotSelf</v>
          </cell>
        </row>
        <row r="12728">
          <cell r="H12728" t="str">
            <v>NotSelf</v>
          </cell>
        </row>
        <row r="12729">
          <cell r="H12729" t="str">
            <v>NotSelf</v>
          </cell>
        </row>
        <row r="12730">
          <cell r="H12730" t="str">
            <v>NotSelf</v>
          </cell>
        </row>
        <row r="12731">
          <cell r="H12731" t="str">
            <v>NotSelf</v>
          </cell>
        </row>
        <row r="12732">
          <cell r="H12732" t="str">
            <v>NotSelf</v>
          </cell>
        </row>
        <row r="12733">
          <cell r="H12733" t="str">
            <v>NotSelf</v>
          </cell>
        </row>
        <row r="12734">
          <cell r="H12734" t="str">
            <v>NotSelf</v>
          </cell>
        </row>
        <row r="12735">
          <cell r="H12735" t="str">
            <v>NotSelf</v>
          </cell>
        </row>
        <row r="12736">
          <cell r="H12736" t="str">
            <v>NotSelf</v>
          </cell>
        </row>
        <row r="12737">
          <cell r="H12737" t="str">
            <v>NotSelf</v>
          </cell>
        </row>
        <row r="12738">
          <cell r="H12738" t="str">
            <v>NotSelf</v>
          </cell>
        </row>
        <row r="12739">
          <cell r="H12739" t="str">
            <v>NotSelf</v>
          </cell>
        </row>
        <row r="12740">
          <cell r="H12740" t="str">
            <v>NotSelf</v>
          </cell>
        </row>
        <row r="12741">
          <cell r="H12741" t="str">
            <v>NotSelf</v>
          </cell>
        </row>
        <row r="12742">
          <cell r="H12742" t="str">
            <v>NotSelf</v>
          </cell>
        </row>
        <row r="12743">
          <cell r="H12743" t="str">
            <v>NotSelf</v>
          </cell>
        </row>
        <row r="12744">
          <cell r="H12744" t="str">
            <v>NotSelf</v>
          </cell>
        </row>
        <row r="12745">
          <cell r="H12745" t="str">
            <v>NotSelf</v>
          </cell>
        </row>
        <row r="12746">
          <cell r="H12746" t="str">
            <v>NotSelf</v>
          </cell>
        </row>
        <row r="12747">
          <cell r="H12747" t="str">
            <v>NotSelf</v>
          </cell>
        </row>
        <row r="12748">
          <cell r="H12748" t="str">
            <v>NotSelf</v>
          </cell>
        </row>
        <row r="12749">
          <cell r="H12749" t="str">
            <v>NotSelf</v>
          </cell>
        </row>
        <row r="12750">
          <cell r="H12750" t="str">
            <v>NotSelf</v>
          </cell>
        </row>
        <row r="12751">
          <cell r="H12751" t="str">
            <v>NotSelf</v>
          </cell>
        </row>
        <row r="12752">
          <cell r="H12752" t="str">
            <v>NotSelf</v>
          </cell>
        </row>
        <row r="12753">
          <cell r="H12753" t="str">
            <v>NotSelf</v>
          </cell>
        </row>
        <row r="12754">
          <cell r="H12754" t="str">
            <v>NotSelf</v>
          </cell>
        </row>
        <row r="12755">
          <cell r="H12755" t="str">
            <v>NotSelf</v>
          </cell>
        </row>
        <row r="12756">
          <cell r="H12756" t="str">
            <v>NotSelf</v>
          </cell>
        </row>
        <row r="12757">
          <cell r="H12757" t="str">
            <v>NotSelf</v>
          </cell>
        </row>
        <row r="12758">
          <cell r="H12758" t="str">
            <v>NotSelf</v>
          </cell>
        </row>
        <row r="12759">
          <cell r="H12759" t="str">
            <v>NotSelf</v>
          </cell>
        </row>
        <row r="12760">
          <cell r="H12760" t="str">
            <v>NotSelf</v>
          </cell>
        </row>
        <row r="12761">
          <cell r="H12761" t="str">
            <v>NotSelf</v>
          </cell>
        </row>
        <row r="12762">
          <cell r="H12762" t="str">
            <v>NotSelf</v>
          </cell>
        </row>
        <row r="12763">
          <cell r="H12763" t="str">
            <v>NotSelf</v>
          </cell>
        </row>
        <row r="12764">
          <cell r="H12764" t="str">
            <v>NotSelf</v>
          </cell>
        </row>
        <row r="12765">
          <cell r="H12765" t="str">
            <v>NotSelf</v>
          </cell>
        </row>
        <row r="12766">
          <cell r="H12766" t="str">
            <v>NotSelf</v>
          </cell>
        </row>
        <row r="12767">
          <cell r="H12767" t="str">
            <v>NotSelf</v>
          </cell>
        </row>
        <row r="12768">
          <cell r="H12768" t="str">
            <v>NotSelf</v>
          </cell>
        </row>
        <row r="12769">
          <cell r="H12769" t="str">
            <v>NotSelf</v>
          </cell>
        </row>
        <row r="12770">
          <cell r="H12770" t="str">
            <v>NotSelf</v>
          </cell>
        </row>
        <row r="12771">
          <cell r="H12771" t="str">
            <v>NotSelf</v>
          </cell>
        </row>
        <row r="12772">
          <cell r="H12772" t="str">
            <v>NotSelf</v>
          </cell>
        </row>
        <row r="12773">
          <cell r="H12773" t="str">
            <v>NotSelf</v>
          </cell>
        </row>
        <row r="12774">
          <cell r="H12774" t="str">
            <v>NotSelf</v>
          </cell>
        </row>
        <row r="12775">
          <cell r="H12775" t="str">
            <v>NotSelf</v>
          </cell>
        </row>
        <row r="12776">
          <cell r="H12776" t="str">
            <v>NotSelf</v>
          </cell>
        </row>
        <row r="12777">
          <cell r="H12777" t="str">
            <v>NotSelf</v>
          </cell>
        </row>
        <row r="12778">
          <cell r="H12778" t="str">
            <v>NotSelf</v>
          </cell>
        </row>
        <row r="12779">
          <cell r="H12779" t="str">
            <v>NotSelf</v>
          </cell>
        </row>
        <row r="12780">
          <cell r="H12780" t="str">
            <v>NotSelf</v>
          </cell>
        </row>
        <row r="12781">
          <cell r="H12781" t="str">
            <v>NotSelf</v>
          </cell>
        </row>
        <row r="12782">
          <cell r="H12782" t="str">
            <v>NotSelf</v>
          </cell>
        </row>
        <row r="12783">
          <cell r="H12783" t="str">
            <v>NotSelf</v>
          </cell>
        </row>
        <row r="12784">
          <cell r="H12784" t="str">
            <v>NotSelf</v>
          </cell>
        </row>
        <row r="12785">
          <cell r="H12785" t="str">
            <v>NotSelf</v>
          </cell>
        </row>
        <row r="12786">
          <cell r="H12786" t="str">
            <v>NotSelf</v>
          </cell>
        </row>
        <row r="12787">
          <cell r="H12787" t="str">
            <v>NotSelf</v>
          </cell>
        </row>
        <row r="12788">
          <cell r="H12788" t="str">
            <v>NotSelf</v>
          </cell>
        </row>
        <row r="12789">
          <cell r="H12789" t="str">
            <v>NotSelf</v>
          </cell>
        </row>
        <row r="12790">
          <cell r="H12790" t="str">
            <v>NotSelf</v>
          </cell>
        </row>
        <row r="12791">
          <cell r="H12791" t="str">
            <v>NotSelf</v>
          </cell>
        </row>
        <row r="12792">
          <cell r="H12792" t="str">
            <v>NotSelf</v>
          </cell>
        </row>
        <row r="12793">
          <cell r="H12793" t="str">
            <v>NotSelf</v>
          </cell>
        </row>
        <row r="12794">
          <cell r="H12794" t="str">
            <v>NotSelf</v>
          </cell>
        </row>
        <row r="12795">
          <cell r="H12795" t="str">
            <v>NotSelf</v>
          </cell>
        </row>
        <row r="12796">
          <cell r="H12796" t="str">
            <v>NotSelf</v>
          </cell>
        </row>
        <row r="12797">
          <cell r="H12797" t="str">
            <v>NotSelf</v>
          </cell>
        </row>
        <row r="12798">
          <cell r="H12798" t="str">
            <v>NotSelf</v>
          </cell>
        </row>
        <row r="12799">
          <cell r="H12799" t="str">
            <v>NotSelf</v>
          </cell>
        </row>
        <row r="12800">
          <cell r="H12800" t="str">
            <v>NotSelf</v>
          </cell>
        </row>
        <row r="12801">
          <cell r="H12801" t="str">
            <v>NotSelf</v>
          </cell>
        </row>
        <row r="12802">
          <cell r="H12802" t="str">
            <v>NotSelf</v>
          </cell>
        </row>
        <row r="12803">
          <cell r="H12803" t="str">
            <v>NotSelf</v>
          </cell>
        </row>
        <row r="12804">
          <cell r="H12804" t="str">
            <v>NotSelf</v>
          </cell>
        </row>
        <row r="12805">
          <cell r="H12805" t="str">
            <v>NotSelf</v>
          </cell>
        </row>
        <row r="12806">
          <cell r="H12806" t="str">
            <v>NotSelf</v>
          </cell>
        </row>
        <row r="12807">
          <cell r="H12807" t="str">
            <v>NotSelf</v>
          </cell>
        </row>
        <row r="12808">
          <cell r="H12808" t="str">
            <v>NotSelf</v>
          </cell>
        </row>
        <row r="12809">
          <cell r="H12809" t="str">
            <v>NotSelf</v>
          </cell>
        </row>
        <row r="12810">
          <cell r="H12810" t="str">
            <v>NotSelf</v>
          </cell>
        </row>
        <row r="12811">
          <cell r="H12811" t="str">
            <v>NotSelf</v>
          </cell>
        </row>
        <row r="12812">
          <cell r="H12812" t="str">
            <v>NotSelf</v>
          </cell>
        </row>
        <row r="12813">
          <cell r="H12813" t="str">
            <v>NotSelf</v>
          </cell>
        </row>
        <row r="12814">
          <cell r="H12814" t="str">
            <v>NotSelf</v>
          </cell>
        </row>
        <row r="12815">
          <cell r="H12815" t="str">
            <v>NotSelf</v>
          </cell>
        </row>
        <row r="12816">
          <cell r="H12816" t="str">
            <v>NotSelf</v>
          </cell>
        </row>
        <row r="12817">
          <cell r="H12817" t="str">
            <v>NotSelf</v>
          </cell>
        </row>
        <row r="12818">
          <cell r="H12818" t="str">
            <v>NotSelf</v>
          </cell>
        </row>
        <row r="12819">
          <cell r="H12819" t="str">
            <v>NotSelf</v>
          </cell>
        </row>
        <row r="12820">
          <cell r="H12820" t="str">
            <v>NotSelf</v>
          </cell>
        </row>
        <row r="12821">
          <cell r="H12821" t="str">
            <v>NotSelf</v>
          </cell>
        </row>
        <row r="12822">
          <cell r="H12822" t="str">
            <v>NotSelf</v>
          </cell>
        </row>
        <row r="12823">
          <cell r="H12823" t="str">
            <v>NotSelf</v>
          </cell>
        </row>
        <row r="12824">
          <cell r="H12824" t="str">
            <v>NotSelf</v>
          </cell>
        </row>
        <row r="12825">
          <cell r="H12825" t="str">
            <v>NotSelf</v>
          </cell>
        </row>
        <row r="12826">
          <cell r="H12826" t="str">
            <v>NotSelf</v>
          </cell>
        </row>
        <row r="12827">
          <cell r="H12827" t="str">
            <v>NotSelf</v>
          </cell>
        </row>
        <row r="12828">
          <cell r="H12828" t="str">
            <v>NotSelf</v>
          </cell>
        </row>
        <row r="12829">
          <cell r="H12829" t="str">
            <v>NotSelf</v>
          </cell>
        </row>
        <row r="12830">
          <cell r="H12830" t="str">
            <v>NotSelf</v>
          </cell>
        </row>
        <row r="12831">
          <cell r="H12831" t="str">
            <v>NotSelf</v>
          </cell>
        </row>
        <row r="12832">
          <cell r="H12832" t="str">
            <v>NotSelf</v>
          </cell>
        </row>
        <row r="12833">
          <cell r="H12833" t="str">
            <v>NotSelf</v>
          </cell>
        </row>
        <row r="12834">
          <cell r="H12834" t="str">
            <v>NotSelf</v>
          </cell>
        </row>
        <row r="12835">
          <cell r="H12835" t="str">
            <v>NotSelf</v>
          </cell>
        </row>
        <row r="12836">
          <cell r="H12836" t="str">
            <v>NotSelf</v>
          </cell>
        </row>
        <row r="12837">
          <cell r="H12837" t="str">
            <v>NotSelf</v>
          </cell>
        </row>
        <row r="12838">
          <cell r="H12838" t="str">
            <v>NotSelf</v>
          </cell>
        </row>
        <row r="12839">
          <cell r="H12839" t="str">
            <v>NotSelf</v>
          </cell>
        </row>
        <row r="12840">
          <cell r="H12840" t="str">
            <v>NotSelf</v>
          </cell>
        </row>
        <row r="12841">
          <cell r="H12841" t="str">
            <v>NotSelf</v>
          </cell>
        </row>
        <row r="12842">
          <cell r="H12842" t="str">
            <v>NotSelf</v>
          </cell>
        </row>
        <row r="12843">
          <cell r="H12843" t="str">
            <v>NotSelf</v>
          </cell>
        </row>
        <row r="12844">
          <cell r="H12844" t="str">
            <v>NotSelf</v>
          </cell>
        </row>
        <row r="12845">
          <cell r="H12845" t="str">
            <v>NotSelf</v>
          </cell>
        </row>
        <row r="12846">
          <cell r="H12846" t="str">
            <v>NotSelf</v>
          </cell>
        </row>
        <row r="12847">
          <cell r="H12847" t="str">
            <v>NotSelf</v>
          </cell>
        </row>
        <row r="12848">
          <cell r="H12848" t="str">
            <v>NotSelf</v>
          </cell>
        </row>
        <row r="12849">
          <cell r="H12849" t="str">
            <v>NotSelf</v>
          </cell>
        </row>
        <row r="12850">
          <cell r="H12850" t="str">
            <v>NotSelf</v>
          </cell>
        </row>
        <row r="12851">
          <cell r="H12851" t="str">
            <v>NotSelf</v>
          </cell>
        </row>
        <row r="12852">
          <cell r="H12852" t="str">
            <v>NotSelf</v>
          </cell>
        </row>
        <row r="12853">
          <cell r="H12853" t="str">
            <v>NotSelf</v>
          </cell>
        </row>
        <row r="12854">
          <cell r="H12854" t="str">
            <v>NotSelf</v>
          </cell>
        </row>
        <row r="12855">
          <cell r="H12855" t="str">
            <v>NotSelf</v>
          </cell>
        </row>
        <row r="12856">
          <cell r="H12856" t="str">
            <v>NotSelf</v>
          </cell>
        </row>
        <row r="12857">
          <cell r="H12857" t="str">
            <v>NotSelf</v>
          </cell>
        </row>
        <row r="12858">
          <cell r="H12858" t="str">
            <v>NotSelf</v>
          </cell>
        </row>
        <row r="12859">
          <cell r="H12859" t="str">
            <v>NotSelf</v>
          </cell>
        </row>
        <row r="12860">
          <cell r="H12860" t="str">
            <v>NotSelf</v>
          </cell>
        </row>
        <row r="12861">
          <cell r="H12861" t="str">
            <v>NotSelf</v>
          </cell>
        </row>
        <row r="12862">
          <cell r="H12862" t="str">
            <v>NotSelf</v>
          </cell>
        </row>
        <row r="12863">
          <cell r="H12863" t="str">
            <v>NotSelf</v>
          </cell>
        </row>
        <row r="12864">
          <cell r="H12864" t="str">
            <v>NotSelf</v>
          </cell>
        </row>
        <row r="12865">
          <cell r="H12865" t="str">
            <v>NotSelf</v>
          </cell>
        </row>
        <row r="12866">
          <cell r="H12866" t="str">
            <v>NotSelf</v>
          </cell>
        </row>
        <row r="12867">
          <cell r="H12867" t="str">
            <v>NotSelf</v>
          </cell>
        </row>
        <row r="12868">
          <cell r="H12868" t="str">
            <v>NotSelf</v>
          </cell>
        </row>
        <row r="12869">
          <cell r="H12869" t="str">
            <v>NotSelf</v>
          </cell>
        </row>
        <row r="12870">
          <cell r="H12870" t="str">
            <v>NotSelf</v>
          </cell>
        </row>
        <row r="12871">
          <cell r="H12871" t="str">
            <v>NotSelf</v>
          </cell>
        </row>
        <row r="12872">
          <cell r="H12872" t="str">
            <v>NotSelf</v>
          </cell>
        </row>
        <row r="12873">
          <cell r="H12873" t="str">
            <v>NotSelf</v>
          </cell>
        </row>
        <row r="12874">
          <cell r="H12874" t="str">
            <v>NotSelf</v>
          </cell>
        </row>
        <row r="12875">
          <cell r="H12875" t="str">
            <v>NotSelf</v>
          </cell>
        </row>
        <row r="12876">
          <cell r="H12876" t="str">
            <v>NotSelf</v>
          </cell>
        </row>
        <row r="12877">
          <cell r="H12877" t="str">
            <v>NotSelf</v>
          </cell>
        </row>
        <row r="12878">
          <cell r="H12878" t="str">
            <v>NotSelf</v>
          </cell>
        </row>
        <row r="12879">
          <cell r="H12879" t="str">
            <v>NotSelf</v>
          </cell>
        </row>
        <row r="12880">
          <cell r="H12880" t="str">
            <v>NotSelf</v>
          </cell>
        </row>
        <row r="12881">
          <cell r="H12881" t="str">
            <v>NotSelf</v>
          </cell>
        </row>
        <row r="12882">
          <cell r="H12882" t="str">
            <v>NotSelf</v>
          </cell>
        </row>
        <row r="12883">
          <cell r="H12883" t="str">
            <v>NotSelf</v>
          </cell>
        </row>
        <row r="12884">
          <cell r="H12884" t="str">
            <v>NotSelf</v>
          </cell>
        </row>
        <row r="12885">
          <cell r="H12885" t="str">
            <v>NotSelf</v>
          </cell>
        </row>
        <row r="12886">
          <cell r="H12886" t="str">
            <v>NotSelf</v>
          </cell>
        </row>
        <row r="12887">
          <cell r="H12887" t="str">
            <v>NotSelf</v>
          </cell>
        </row>
        <row r="12888">
          <cell r="H12888" t="str">
            <v>NotSelf</v>
          </cell>
        </row>
        <row r="12889">
          <cell r="H12889" t="str">
            <v>NotSelf</v>
          </cell>
        </row>
        <row r="12890">
          <cell r="H12890" t="str">
            <v>NotSelf</v>
          </cell>
        </row>
        <row r="12891">
          <cell r="H12891" t="str">
            <v>NotSelf</v>
          </cell>
        </row>
        <row r="12892">
          <cell r="H12892" t="str">
            <v>NotSelf</v>
          </cell>
        </row>
        <row r="12893">
          <cell r="H12893" t="str">
            <v>NotSelf</v>
          </cell>
        </row>
        <row r="12894">
          <cell r="H12894" t="str">
            <v>NotSelf</v>
          </cell>
        </row>
        <row r="12895">
          <cell r="H12895" t="str">
            <v>NotSelf</v>
          </cell>
        </row>
        <row r="12896">
          <cell r="H12896" t="str">
            <v>NotSelf</v>
          </cell>
        </row>
        <row r="12897">
          <cell r="H12897" t="str">
            <v>NotSelf</v>
          </cell>
        </row>
        <row r="12898">
          <cell r="H12898" t="str">
            <v>NotSelf</v>
          </cell>
        </row>
        <row r="12899">
          <cell r="H12899" t="str">
            <v>NotSelf</v>
          </cell>
        </row>
        <row r="12900">
          <cell r="H12900" t="str">
            <v>NotSelf</v>
          </cell>
        </row>
        <row r="12901">
          <cell r="H12901" t="str">
            <v>NotSelf</v>
          </cell>
        </row>
        <row r="12902">
          <cell r="H12902" t="str">
            <v>NotSelf</v>
          </cell>
        </row>
        <row r="12903">
          <cell r="H12903" t="str">
            <v>NotSelf</v>
          </cell>
        </row>
        <row r="12904">
          <cell r="H12904" t="str">
            <v>NotSelf</v>
          </cell>
        </row>
        <row r="12905">
          <cell r="H12905" t="str">
            <v>NotSelf</v>
          </cell>
        </row>
        <row r="12906">
          <cell r="H12906" t="str">
            <v>NotSelf</v>
          </cell>
        </row>
        <row r="12907">
          <cell r="H12907" t="str">
            <v>NotSelf</v>
          </cell>
        </row>
        <row r="12908">
          <cell r="H12908" t="str">
            <v>NotSelf</v>
          </cell>
        </row>
        <row r="12909">
          <cell r="H12909" t="str">
            <v>NotSelf</v>
          </cell>
        </row>
        <row r="12910">
          <cell r="H12910" t="str">
            <v>NotSelf</v>
          </cell>
        </row>
        <row r="12911">
          <cell r="H12911" t="str">
            <v>NotSelf</v>
          </cell>
        </row>
        <row r="12912">
          <cell r="H12912" t="str">
            <v>NotSelf</v>
          </cell>
        </row>
        <row r="12913">
          <cell r="H12913" t="str">
            <v>NotSelf</v>
          </cell>
        </row>
        <row r="12914">
          <cell r="H12914" t="str">
            <v>NotSelf</v>
          </cell>
        </row>
        <row r="12915">
          <cell r="H12915" t="str">
            <v>NotSelf</v>
          </cell>
        </row>
        <row r="12916">
          <cell r="H12916" t="str">
            <v>NotSelf</v>
          </cell>
        </row>
        <row r="12917">
          <cell r="H12917" t="str">
            <v>NotSelf</v>
          </cell>
        </row>
        <row r="12918">
          <cell r="H12918" t="str">
            <v>NotSelf</v>
          </cell>
        </row>
        <row r="12919">
          <cell r="H12919" t="str">
            <v>NotSelf</v>
          </cell>
        </row>
        <row r="12920">
          <cell r="H12920" t="str">
            <v>NotSelf</v>
          </cell>
        </row>
        <row r="12921">
          <cell r="H12921" t="str">
            <v>NotSelf</v>
          </cell>
        </row>
        <row r="12922">
          <cell r="H12922" t="str">
            <v>NotSelf</v>
          </cell>
        </row>
        <row r="12923">
          <cell r="H12923" t="str">
            <v>NotSelf</v>
          </cell>
        </row>
        <row r="12924">
          <cell r="H12924" t="str">
            <v>NotSelf</v>
          </cell>
        </row>
        <row r="12925">
          <cell r="H12925" t="str">
            <v>NotSelf</v>
          </cell>
        </row>
        <row r="12926">
          <cell r="H12926" t="str">
            <v>NotSelf</v>
          </cell>
        </row>
        <row r="12927">
          <cell r="H12927" t="str">
            <v>NotSelf</v>
          </cell>
        </row>
        <row r="12928">
          <cell r="H12928" t="str">
            <v>NotSelf</v>
          </cell>
        </row>
        <row r="12929">
          <cell r="H12929" t="str">
            <v>NotSelf</v>
          </cell>
        </row>
        <row r="12930">
          <cell r="H12930" t="str">
            <v>NotSelf</v>
          </cell>
        </row>
        <row r="12931">
          <cell r="H12931" t="str">
            <v>NotSelf</v>
          </cell>
        </row>
        <row r="12932">
          <cell r="H12932" t="str">
            <v>NotSelf</v>
          </cell>
        </row>
        <row r="12933">
          <cell r="H12933" t="str">
            <v>NotSelf</v>
          </cell>
        </row>
        <row r="12934">
          <cell r="H12934" t="str">
            <v>NotSelf</v>
          </cell>
        </row>
        <row r="12935">
          <cell r="H12935" t="str">
            <v>NotSelf</v>
          </cell>
        </row>
        <row r="12936">
          <cell r="H12936" t="str">
            <v>NotSelf</v>
          </cell>
        </row>
        <row r="12937">
          <cell r="H12937" t="str">
            <v>NotSelf</v>
          </cell>
        </row>
        <row r="12938">
          <cell r="H12938" t="str">
            <v>NotSelf</v>
          </cell>
        </row>
        <row r="12939">
          <cell r="H12939" t="str">
            <v>NotSelf</v>
          </cell>
        </row>
        <row r="12940">
          <cell r="H12940" t="str">
            <v>NotSelf</v>
          </cell>
        </row>
        <row r="12941">
          <cell r="H12941" t="str">
            <v>NotSelf</v>
          </cell>
        </row>
        <row r="12942">
          <cell r="H12942" t="str">
            <v>NotSelf</v>
          </cell>
        </row>
        <row r="12943">
          <cell r="H12943" t="str">
            <v>NotSelf</v>
          </cell>
        </row>
        <row r="12944">
          <cell r="H12944" t="str">
            <v>NotSelf</v>
          </cell>
        </row>
        <row r="12945">
          <cell r="H12945" t="str">
            <v>NotSelf</v>
          </cell>
        </row>
        <row r="12946">
          <cell r="H12946" t="str">
            <v>NotSelf</v>
          </cell>
        </row>
        <row r="12947">
          <cell r="H12947" t="str">
            <v>NotSelf</v>
          </cell>
        </row>
        <row r="12948">
          <cell r="H12948" t="str">
            <v>NotSelf</v>
          </cell>
        </row>
        <row r="12949">
          <cell r="H12949" t="str">
            <v>NotSelf</v>
          </cell>
        </row>
        <row r="12950">
          <cell r="H12950" t="str">
            <v>NotSelf</v>
          </cell>
        </row>
        <row r="12951">
          <cell r="H12951" t="str">
            <v>NotSelf</v>
          </cell>
        </row>
        <row r="12952">
          <cell r="H12952" t="str">
            <v>NotSelf</v>
          </cell>
        </row>
        <row r="12953">
          <cell r="H12953" t="str">
            <v>NotSelf</v>
          </cell>
        </row>
        <row r="12954">
          <cell r="H12954" t="str">
            <v>NotSelf</v>
          </cell>
        </row>
        <row r="12955">
          <cell r="H12955" t="str">
            <v>NotSelf</v>
          </cell>
        </row>
        <row r="12956">
          <cell r="H12956" t="str">
            <v>NotSelf</v>
          </cell>
        </row>
        <row r="12957">
          <cell r="H12957" t="str">
            <v>NotSelf</v>
          </cell>
        </row>
        <row r="12958">
          <cell r="H12958" t="str">
            <v>NotSelf</v>
          </cell>
        </row>
        <row r="12959">
          <cell r="H12959" t="str">
            <v>NotSelf</v>
          </cell>
        </row>
        <row r="12960">
          <cell r="H12960" t="str">
            <v>NotSelf</v>
          </cell>
        </row>
        <row r="12961">
          <cell r="H12961" t="str">
            <v>NotSelf</v>
          </cell>
        </row>
        <row r="12962">
          <cell r="H12962" t="str">
            <v>NotSelf</v>
          </cell>
        </row>
        <row r="12963">
          <cell r="H12963" t="str">
            <v>NotSelf</v>
          </cell>
        </row>
        <row r="12964">
          <cell r="H12964" t="str">
            <v>NotSelf</v>
          </cell>
        </row>
        <row r="12965">
          <cell r="H12965" t="str">
            <v>NotSelf</v>
          </cell>
        </row>
        <row r="12966">
          <cell r="H12966" t="str">
            <v>NotSelf</v>
          </cell>
        </row>
        <row r="12967">
          <cell r="H12967" t="str">
            <v>NotSelf</v>
          </cell>
        </row>
        <row r="12968">
          <cell r="H12968" t="str">
            <v>NotSelf</v>
          </cell>
        </row>
        <row r="12969">
          <cell r="H12969" t="str">
            <v>NotSelf</v>
          </cell>
        </row>
        <row r="12970">
          <cell r="H12970" t="str">
            <v>NotSelf</v>
          </cell>
        </row>
        <row r="12971">
          <cell r="H12971" t="str">
            <v>NotSelf</v>
          </cell>
        </row>
        <row r="12972">
          <cell r="H12972" t="str">
            <v>NotSelf</v>
          </cell>
        </row>
        <row r="12973">
          <cell r="H12973" t="str">
            <v>NotSelf</v>
          </cell>
        </row>
        <row r="12974">
          <cell r="H12974" t="str">
            <v>NotSelf</v>
          </cell>
        </row>
        <row r="12975">
          <cell r="H12975" t="str">
            <v>NotSelf</v>
          </cell>
        </row>
        <row r="12976">
          <cell r="H12976" t="str">
            <v>NotSelf</v>
          </cell>
        </row>
        <row r="12977">
          <cell r="H12977" t="str">
            <v>NotSelf</v>
          </cell>
        </row>
        <row r="12978">
          <cell r="H12978" t="str">
            <v>NotSelf</v>
          </cell>
        </row>
        <row r="12979">
          <cell r="H12979" t="str">
            <v>NotSelf</v>
          </cell>
        </row>
        <row r="12980">
          <cell r="H12980" t="str">
            <v>NotSelf</v>
          </cell>
        </row>
        <row r="12981">
          <cell r="H12981" t="str">
            <v>NotSelf</v>
          </cell>
        </row>
        <row r="12982">
          <cell r="H12982" t="str">
            <v>NotSelf</v>
          </cell>
        </row>
        <row r="12983">
          <cell r="H12983" t="str">
            <v>NotSelf</v>
          </cell>
        </row>
        <row r="12984">
          <cell r="H12984" t="str">
            <v>NotSelf</v>
          </cell>
        </row>
        <row r="12985">
          <cell r="H12985" t="str">
            <v>NotSelf</v>
          </cell>
        </row>
        <row r="12986">
          <cell r="H12986" t="str">
            <v>NotSelf</v>
          </cell>
        </row>
        <row r="12987">
          <cell r="H12987" t="str">
            <v>NotSelf</v>
          </cell>
        </row>
        <row r="12988">
          <cell r="H12988" t="str">
            <v>NotSelf</v>
          </cell>
        </row>
        <row r="12989">
          <cell r="H12989" t="str">
            <v>NotSelf</v>
          </cell>
        </row>
        <row r="12990">
          <cell r="H12990" t="str">
            <v>NotSelf</v>
          </cell>
        </row>
        <row r="12991">
          <cell r="H12991" t="str">
            <v>NotSelf</v>
          </cell>
        </row>
        <row r="12992">
          <cell r="H12992" t="str">
            <v>NotSelf</v>
          </cell>
        </row>
        <row r="12993">
          <cell r="H12993" t="str">
            <v>NotSelf</v>
          </cell>
        </row>
        <row r="12994">
          <cell r="H12994" t="str">
            <v>NotSelf</v>
          </cell>
        </row>
        <row r="12995">
          <cell r="H12995" t="str">
            <v>NotSelf</v>
          </cell>
        </row>
        <row r="12996">
          <cell r="H12996" t="str">
            <v>NotSelf</v>
          </cell>
        </row>
        <row r="12997">
          <cell r="H12997" t="str">
            <v>NotSelf</v>
          </cell>
        </row>
        <row r="12998">
          <cell r="H12998" t="str">
            <v>NotSelf</v>
          </cell>
        </row>
        <row r="12999">
          <cell r="H12999" t="str">
            <v>NotSelf</v>
          </cell>
        </row>
        <row r="13000">
          <cell r="H13000" t="str">
            <v>NotSelf</v>
          </cell>
        </row>
        <row r="13001">
          <cell r="H13001" t="str">
            <v>NotSelf</v>
          </cell>
        </row>
        <row r="13002">
          <cell r="H13002" t="str">
            <v>NotSelf</v>
          </cell>
        </row>
        <row r="13003">
          <cell r="H13003" t="str">
            <v>NotSelf</v>
          </cell>
        </row>
        <row r="13004">
          <cell r="H13004" t="str">
            <v>NotSelf</v>
          </cell>
        </row>
        <row r="13005">
          <cell r="H13005" t="str">
            <v>NotSelf</v>
          </cell>
        </row>
        <row r="13006">
          <cell r="H13006" t="str">
            <v>NotSelf</v>
          </cell>
        </row>
        <row r="13007">
          <cell r="H13007" t="str">
            <v>NotSelf</v>
          </cell>
        </row>
        <row r="13008">
          <cell r="H13008" t="str">
            <v>NotSelf</v>
          </cell>
        </row>
        <row r="13009">
          <cell r="H13009" t="str">
            <v>NotSelf</v>
          </cell>
        </row>
        <row r="13010">
          <cell r="H13010" t="str">
            <v>NotSelf</v>
          </cell>
        </row>
        <row r="13011">
          <cell r="H13011" t="str">
            <v>NotSelf</v>
          </cell>
        </row>
        <row r="13012">
          <cell r="H13012" t="str">
            <v>NotSelf</v>
          </cell>
        </row>
        <row r="13013">
          <cell r="H13013" t="str">
            <v>NotSelf</v>
          </cell>
        </row>
        <row r="13014">
          <cell r="H13014" t="str">
            <v>NotSelf</v>
          </cell>
        </row>
        <row r="13015">
          <cell r="H13015" t="str">
            <v>NotSelf</v>
          </cell>
        </row>
        <row r="13016">
          <cell r="H13016" t="str">
            <v>NotSelf</v>
          </cell>
        </row>
        <row r="13017">
          <cell r="H13017" t="str">
            <v>NotSelf</v>
          </cell>
        </row>
        <row r="13018">
          <cell r="H13018" t="str">
            <v>NotSelf</v>
          </cell>
        </row>
        <row r="13019">
          <cell r="H13019" t="str">
            <v>NotSelf</v>
          </cell>
        </row>
        <row r="13020">
          <cell r="H13020" t="str">
            <v>NotSelf</v>
          </cell>
        </row>
        <row r="13021">
          <cell r="H13021" t="str">
            <v>NotSelf</v>
          </cell>
        </row>
        <row r="13022">
          <cell r="H13022" t="str">
            <v>NotSelf</v>
          </cell>
        </row>
        <row r="13023">
          <cell r="H13023" t="str">
            <v>NotSelf</v>
          </cell>
        </row>
        <row r="13024">
          <cell r="H13024" t="str">
            <v>NotSelf</v>
          </cell>
        </row>
        <row r="13025">
          <cell r="H13025" t="str">
            <v>NotSelf</v>
          </cell>
        </row>
        <row r="13026">
          <cell r="H13026" t="str">
            <v>NotSelf</v>
          </cell>
        </row>
        <row r="13027">
          <cell r="H13027" t="str">
            <v>NotSelf</v>
          </cell>
        </row>
        <row r="13028">
          <cell r="H13028" t="str">
            <v>NotSelf</v>
          </cell>
        </row>
        <row r="13029">
          <cell r="H13029" t="str">
            <v>NotSelf</v>
          </cell>
        </row>
        <row r="13030">
          <cell r="H13030" t="str">
            <v>NotSelf</v>
          </cell>
        </row>
        <row r="13031">
          <cell r="H13031" t="str">
            <v>NotSelf</v>
          </cell>
        </row>
        <row r="13032">
          <cell r="H13032" t="str">
            <v>NotSelf</v>
          </cell>
        </row>
        <row r="13033">
          <cell r="H13033" t="str">
            <v>NotSelf</v>
          </cell>
        </row>
        <row r="13034">
          <cell r="H13034" t="str">
            <v>NotSelf</v>
          </cell>
        </row>
        <row r="13035">
          <cell r="H13035" t="str">
            <v>NotSelf</v>
          </cell>
        </row>
        <row r="13036">
          <cell r="H13036" t="str">
            <v>NotSelf</v>
          </cell>
        </row>
        <row r="13037">
          <cell r="H13037" t="str">
            <v>NotSelf</v>
          </cell>
        </row>
        <row r="13038">
          <cell r="H13038" t="str">
            <v>NotSelf</v>
          </cell>
        </row>
        <row r="13039">
          <cell r="H13039" t="str">
            <v>NotSelf</v>
          </cell>
        </row>
        <row r="13040">
          <cell r="H13040" t="str">
            <v>NotSelf</v>
          </cell>
        </row>
        <row r="13041">
          <cell r="H13041" t="str">
            <v>NotSelf</v>
          </cell>
        </row>
        <row r="13042">
          <cell r="H13042" t="str">
            <v>NotSelf</v>
          </cell>
        </row>
        <row r="13043">
          <cell r="H13043" t="str">
            <v>NotSelf</v>
          </cell>
        </row>
        <row r="13044">
          <cell r="H13044" t="str">
            <v>NotSelf</v>
          </cell>
        </row>
        <row r="13045">
          <cell r="H13045" t="str">
            <v>NotSelf</v>
          </cell>
        </row>
        <row r="13046">
          <cell r="H13046" t="str">
            <v>NotSelf</v>
          </cell>
        </row>
        <row r="13047">
          <cell r="H13047" t="str">
            <v>NotSelf</v>
          </cell>
        </row>
        <row r="13048">
          <cell r="H13048" t="str">
            <v>NotSelf</v>
          </cell>
        </row>
        <row r="13049">
          <cell r="H13049" t="str">
            <v>NotSelf</v>
          </cell>
        </row>
        <row r="13050">
          <cell r="H13050" t="str">
            <v>NotSelf</v>
          </cell>
        </row>
        <row r="13051">
          <cell r="H13051" t="str">
            <v>NotSelf</v>
          </cell>
        </row>
        <row r="13052">
          <cell r="H13052" t="str">
            <v>NotSelf</v>
          </cell>
        </row>
        <row r="13053">
          <cell r="H13053" t="str">
            <v>NotSelf</v>
          </cell>
        </row>
        <row r="13054">
          <cell r="H13054" t="str">
            <v>NotSelf</v>
          </cell>
        </row>
        <row r="13055">
          <cell r="H13055" t="str">
            <v>NotSelf</v>
          </cell>
        </row>
        <row r="13056">
          <cell r="H13056" t="str">
            <v>NotSelf</v>
          </cell>
        </row>
        <row r="13057">
          <cell r="H13057" t="str">
            <v>NotSelf</v>
          </cell>
        </row>
        <row r="13058">
          <cell r="H13058" t="str">
            <v>NotSelf</v>
          </cell>
        </row>
        <row r="13059">
          <cell r="H13059" t="str">
            <v>NotSelf</v>
          </cell>
        </row>
        <row r="13060">
          <cell r="H13060" t="str">
            <v>NotSelf</v>
          </cell>
        </row>
        <row r="13061">
          <cell r="H13061" t="str">
            <v>NotSelf</v>
          </cell>
        </row>
        <row r="13062">
          <cell r="H13062" t="str">
            <v>NotSelf</v>
          </cell>
        </row>
        <row r="13063">
          <cell r="H13063" t="str">
            <v>NotSelf</v>
          </cell>
        </row>
        <row r="13064">
          <cell r="H13064" t="str">
            <v>NotSelf</v>
          </cell>
        </row>
        <row r="13065">
          <cell r="H13065" t="str">
            <v>NotSelf</v>
          </cell>
        </row>
        <row r="13066">
          <cell r="H13066" t="str">
            <v>NotSelf</v>
          </cell>
        </row>
        <row r="13067">
          <cell r="H13067" t="str">
            <v>NotSelf</v>
          </cell>
        </row>
        <row r="13068">
          <cell r="H13068" t="str">
            <v>NotSelf</v>
          </cell>
        </row>
        <row r="13069">
          <cell r="H13069" t="str">
            <v>NotSelf</v>
          </cell>
        </row>
        <row r="13070">
          <cell r="H13070" t="str">
            <v>NotSelf</v>
          </cell>
        </row>
        <row r="13071">
          <cell r="H13071" t="str">
            <v>NotSelf</v>
          </cell>
        </row>
        <row r="13072">
          <cell r="H13072" t="str">
            <v>NotSelf</v>
          </cell>
        </row>
        <row r="13073">
          <cell r="H13073" t="str">
            <v>NotSelf</v>
          </cell>
        </row>
        <row r="13074">
          <cell r="H13074" t="str">
            <v>NotSelf</v>
          </cell>
        </row>
        <row r="13075">
          <cell r="H13075" t="str">
            <v>NotSelf</v>
          </cell>
        </row>
        <row r="13076">
          <cell r="H13076" t="str">
            <v>NotSelf</v>
          </cell>
        </row>
        <row r="13077">
          <cell r="H13077" t="str">
            <v>NotSelf</v>
          </cell>
        </row>
        <row r="13078">
          <cell r="H13078" t="str">
            <v>NotSelf</v>
          </cell>
        </row>
        <row r="13079">
          <cell r="H13079" t="str">
            <v>NotSelf</v>
          </cell>
        </row>
        <row r="13080">
          <cell r="H13080" t="str">
            <v>NotSelf</v>
          </cell>
        </row>
        <row r="13081">
          <cell r="H13081" t="str">
            <v>NotSelf</v>
          </cell>
        </row>
        <row r="13082">
          <cell r="H13082" t="str">
            <v>NotSelf</v>
          </cell>
        </row>
        <row r="13083">
          <cell r="H13083" t="str">
            <v>NotSelf</v>
          </cell>
        </row>
        <row r="13084">
          <cell r="H13084" t="str">
            <v>NotSelf</v>
          </cell>
        </row>
        <row r="13085">
          <cell r="H13085" t="str">
            <v>NotSelf</v>
          </cell>
        </row>
        <row r="13086">
          <cell r="H13086" t="str">
            <v>NotSelf</v>
          </cell>
        </row>
        <row r="13087">
          <cell r="H13087" t="str">
            <v>NotSelf</v>
          </cell>
        </row>
        <row r="13088">
          <cell r="H13088" t="str">
            <v>NotSelf</v>
          </cell>
        </row>
        <row r="13089">
          <cell r="H13089" t="str">
            <v>NotSelf</v>
          </cell>
        </row>
        <row r="13090">
          <cell r="H13090" t="str">
            <v>NotSelf</v>
          </cell>
        </row>
        <row r="13091">
          <cell r="H13091" t="str">
            <v>NotSelf</v>
          </cell>
        </row>
        <row r="13092">
          <cell r="H13092" t="str">
            <v>NotSelf</v>
          </cell>
        </row>
        <row r="13093">
          <cell r="H13093" t="str">
            <v>NotSelf</v>
          </cell>
        </row>
        <row r="13094">
          <cell r="H13094" t="str">
            <v>NotSelf</v>
          </cell>
        </row>
        <row r="13095">
          <cell r="H13095" t="str">
            <v>NotSelf</v>
          </cell>
        </row>
        <row r="13096">
          <cell r="H13096" t="str">
            <v>NotSelf</v>
          </cell>
        </row>
        <row r="13097">
          <cell r="H13097" t="str">
            <v>NotSelf</v>
          </cell>
        </row>
        <row r="13098">
          <cell r="H13098" t="str">
            <v>NotSelf</v>
          </cell>
        </row>
        <row r="13099">
          <cell r="H13099" t="str">
            <v>NotSelf</v>
          </cell>
        </row>
        <row r="13100">
          <cell r="H13100" t="str">
            <v>NotSelf</v>
          </cell>
        </row>
        <row r="13101">
          <cell r="H13101" t="str">
            <v>NotSelf</v>
          </cell>
        </row>
        <row r="13102">
          <cell r="H13102" t="str">
            <v>NotSelf</v>
          </cell>
        </row>
        <row r="13103">
          <cell r="H13103" t="str">
            <v>NotSelf</v>
          </cell>
        </row>
        <row r="13104">
          <cell r="H13104" t="str">
            <v>NotSelf</v>
          </cell>
        </row>
        <row r="13105">
          <cell r="H13105" t="str">
            <v>NotSelf</v>
          </cell>
        </row>
        <row r="13106">
          <cell r="H13106" t="str">
            <v>NotSelf</v>
          </cell>
        </row>
        <row r="13107">
          <cell r="H13107" t="str">
            <v>NotSelf</v>
          </cell>
        </row>
        <row r="13108">
          <cell r="H13108" t="str">
            <v>NotSelf</v>
          </cell>
        </row>
        <row r="13109">
          <cell r="H13109" t="str">
            <v>NotSelf</v>
          </cell>
        </row>
        <row r="13110">
          <cell r="H13110" t="str">
            <v>NotSelf</v>
          </cell>
        </row>
        <row r="13111">
          <cell r="H13111" t="str">
            <v>NotSelf</v>
          </cell>
        </row>
        <row r="13112">
          <cell r="H13112" t="str">
            <v>NotSelf</v>
          </cell>
        </row>
        <row r="13113">
          <cell r="H13113" t="str">
            <v>NotSelf</v>
          </cell>
        </row>
        <row r="13114">
          <cell r="H13114" t="str">
            <v>NotSelf</v>
          </cell>
        </row>
        <row r="13115">
          <cell r="H13115" t="str">
            <v>NotSelf</v>
          </cell>
        </row>
        <row r="13116">
          <cell r="H13116" t="str">
            <v>NotSelf</v>
          </cell>
        </row>
        <row r="13117">
          <cell r="H13117" t="str">
            <v>NotSelf</v>
          </cell>
        </row>
        <row r="13118">
          <cell r="H13118" t="str">
            <v>NotSelf</v>
          </cell>
        </row>
        <row r="13119">
          <cell r="H13119" t="str">
            <v>NotSelf</v>
          </cell>
        </row>
        <row r="13120">
          <cell r="H13120" t="str">
            <v>NotSelf</v>
          </cell>
        </row>
        <row r="13121">
          <cell r="H13121" t="str">
            <v>NotSelf</v>
          </cell>
        </row>
        <row r="13122">
          <cell r="H13122" t="str">
            <v>NotSelf</v>
          </cell>
        </row>
        <row r="13123">
          <cell r="H13123" t="str">
            <v>NotSelf</v>
          </cell>
        </row>
        <row r="13124">
          <cell r="H13124" t="str">
            <v>NotSelf</v>
          </cell>
        </row>
        <row r="13125">
          <cell r="H13125" t="str">
            <v>NotSelf</v>
          </cell>
        </row>
        <row r="13126">
          <cell r="H13126" t="str">
            <v>NotSelf</v>
          </cell>
        </row>
        <row r="13127">
          <cell r="H13127" t="str">
            <v>NotSelf</v>
          </cell>
        </row>
        <row r="13128">
          <cell r="H13128" t="str">
            <v>NotSelf</v>
          </cell>
        </row>
        <row r="13129">
          <cell r="H13129" t="str">
            <v>NotSelf</v>
          </cell>
        </row>
        <row r="13130">
          <cell r="H13130" t="str">
            <v>NotSelf</v>
          </cell>
        </row>
        <row r="13131">
          <cell r="H13131" t="str">
            <v>NotSelf</v>
          </cell>
        </row>
        <row r="13132">
          <cell r="H13132" t="str">
            <v>NotSelf</v>
          </cell>
        </row>
        <row r="13133">
          <cell r="H13133" t="str">
            <v>NotSelf</v>
          </cell>
        </row>
        <row r="13134">
          <cell r="H13134" t="str">
            <v>NotSelf</v>
          </cell>
        </row>
        <row r="13135">
          <cell r="H13135" t="str">
            <v>NotSelf</v>
          </cell>
        </row>
        <row r="13136">
          <cell r="H13136" t="str">
            <v>NotSelf</v>
          </cell>
        </row>
        <row r="13137">
          <cell r="H13137" t="str">
            <v>NotSelf</v>
          </cell>
        </row>
        <row r="13138">
          <cell r="H13138" t="str">
            <v>NotSelf</v>
          </cell>
        </row>
        <row r="13139">
          <cell r="H13139" t="str">
            <v>NotSelf</v>
          </cell>
        </row>
        <row r="13140">
          <cell r="H13140" t="str">
            <v>NotSelf</v>
          </cell>
        </row>
        <row r="13141">
          <cell r="H13141" t="str">
            <v>NotSelf</v>
          </cell>
        </row>
        <row r="13142">
          <cell r="H13142" t="str">
            <v>NotSelf</v>
          </cell>
        </row>
        <row r="13143">
          <cell r="H13143" t="str">
            <v>NotSelf</v>
          </cell>
        </row>
        <row r="13144">
          <cell r="H13144" t="str">
            <v>NotSelf</v>
          </cell>
        </row>
        <row r="13145">
          <cell r="H13145" t="str">
            <v>NotSelf</v>
          </cell>
        </row>
        <row r="13146">
          <cell r="H13146" t="str">
            <v>NotSelf</v>
          </cell>
        </row>
        <row r="13147">
          <cell r="H13147" t="str">
            <v>NotSelf</v>
          </cell>
        </row>
        <row r="13148">
          <cell r="H13148" t="str">
            <v>NotSelf</v>
          </cell>
        </row>
        <row r="13149">
          <cell r="H13149" t="str">
            <v>NotSelf</v>
          </cell>
        </row>
        <row r="13150">
          <cell r="H13150" t="str">
            <v>NotSelf</v>
          </cell>
        </row>
        <row r="13151">
          <cell r="H13151" t="str">
            <v>NotSelf</v>
          </cell>
        </row>
        <row r="13152">
          <cell r="H13152" t="str">
            <v>NotSelf</v>
          </cell>
        </row>
        <row r="13153">
          <cell r="H13153" t="str">
            <v>NotSelf</v>
          </cell>
        </row>
        <row r="13154">
          <cell r="H13154" t="str">
            <v>NotSelf</v>
          </cell>
        </row>
        <row r="13155">
          <cell r="H13155" t="str">
            <v>NotSelf</v>
          </cell>
        </row>
        <row r="13156">
          <cell r="H13156" t="str">
            <v>NotSelf</v>
          </cell>
        </row>
        <row r="13157">
          <cell r="H13157" t="str">
            <v>NotSelf</v>
          </cell>
        </row>
        <row r="13158">
          <cell r="H13158" t="str">
            <v>NotSelf</v>
          </cell>
        </row>
        <row r="13159">
          <cell r="H13159" t="str">
            <v>NotSelf</v>
          </cell>
        </row>
        <row r="13160">
          <cell r="H13160" t="str">
            <v>NotSelf</v>
          </cell>
        </row>
        <row r="13161">
          <cell r="H13161" t="str">
            <v>NotSelf</v>
          </cell>
        </row>
        <row r="13162">
          <cell r="H13162" t="str">
            <v>NotSelf</v>
          </cell>
        </row>
        <row r="13163">
          <cell r="H13163" t="str">
            <v>NotSelf</v>
          </cell>
        </row>
        <row r="13164">
          <cell r="H13164" t="str">
            <v>NotSelf</v>
          </cell>
        </row>
        <row r="13165">
          <cell r="H13165" t="str">
            <v>NotSelf</v>
          </cell>
        </row>
        <row r="13166">
          <cell r="H13166" t="str">
            <v>NotSelf</v>
          </cell>
        </row>
        <row r="13167">
          <cell r="H13167" t="str">
            <v>NotSelf</v>
          </cell>
        </row>
        <row r="13168">
          <cell r="H13168" t="str">
            <v>NotSelf</v>
          </cell>
        </row>
        <row r="13169">
          <cell r="H13169" t="str">
            <v>NotSelf</v>
          </cell>
        </row>
        <row r="13170">
          <cell r="H13170" t="str">
            <v>NotSelf</v>
          </cell>
        </row>
        <row r="13171">
          <cell r="H13171" t="str">
            <v>NotSelf</v>
          </cell>
        </row>
        <row r="13172">
          <cell r="H13172" t="str">
            <v>NotSelf</v>
          </cell>
        </row>
        <row r="13173">
          <cell r="H13173" t="str">
            <v>NotSelf</v>
          </cell>
        </row>
        <row r="13174">
          <cell r="H13174" t="str">
            <v>NotSelf</v>
          </cell>
        </row>
        <row r="13175">
          <cell r="H13175" t="str">
            <v>NotSelf</v>
          </cell>
        </row>
        <row r="13176">
          <cell r="H13176" t="str">
            <v>NotSelf</v>
          </cell>
        </row>
        <row r="13177">
          <cell r="H13177" t="str">
            <v>NotSelf</v>
          </cell>
        </row>
        <row r="13178">
          <cell r="H13178" t="str">
            <v>NotSelf</v>
          </cell>
        </row>
        <row r="13179">
          <cell r="H13179" t="str">
            <v>NotSelf</v>
          </cell>
        </row>
        <row r="13180">
          <cell r="H13180" t="str">
            <v>NotSelf</v>
          </cell>
        </row>
        <row r="13181">
          <cell r="H13181" t="str">
            <v>NotSelf</v>
          </cell>
        </row>
        <row r="13182">
          <cell r="H13182" t="str">
            <v>NotSelf</v>
          </cell>
        </row>
        <row r="13183">
          <cell r="H13183" t="str">
            <v>NotSelf</v>
          </cell>
        </row>
        <row r="13184">
          <cell r="H13184" t="str">
            <v>NotSelf</v>
          </cell>
        </row>
        <row r="13185">
          <cell r="H13185" t="str">
            <v>NotSelf</v>
          </cell>
        </row>
        <row r="13186">
          <cell r="H13186" t="str">
            <v>NotSelf</v>
          </cell>
        </row>
        <row r="13187">
          <cell r="H13187" t="str">
            <v>NotSelf</v>
          </cell>
        </row>
        <row r="13188">
          <cell r="H13188" t="str">
            <v>NotSelf</v>
          </cell>
        </row>
        <row r="13189">
          <cell r="H13189" t="str">
            <v>NotSelf</v>
          </cell>
        </row>
        <row r="13190">
          <cell r="H13190" t="str">
            <v>NotSelf</v>
          </cell>
        </row>
        <row r="13191">
          <cell r="H13191" t="str">
            <v>NotSelf</v>
          </cell>
        </row>
        <row r="13192">
          <cell r="H13192" t="str">
            <v>NotSelf</v>
          </cell>
        </row>
        <row r="13193">
          <cell r="H13193" t="str">
            <v>NotSelf</v>
          </cell>
        </row>
        <row r="13194">
          <cell r="H13194" t="str">
            <v>NotSelf</v>
          </cell>
        </row>
        <row r="13195">
          <cell r="H13195" t="str">
            <v>NotSelf</v>
          </cell>
        </row>
        <row r="13196">
          <cell r="H13196" t="str">
            <v>NotSelf</v>
          </cell>
        </row>
        <row r="13197">
          <cell r="H13197" t="str">
            <v>NotSelf</v>
          </cell>
        </row>
        <row r="13198">
          <cell r="H13198" t="str">
            <v>NotSelf</v>
          </cell>
        </row>
        <row r="13199">
          <cell r="H13199" t="str">
            <v>NotSelf</v>
          </cell>
        </row>
        <row r="13200">
          <cell r="H13200" t="str">
            <v>NotSelf</v>
          </cell>
        </row>
        <row r="13201">
          <cell r="H13201" t="str">
            <v>NotSelf</v>
          </cell>
        </row>
        <row r="13202">
          <cell r="H13202" t="str">
            <v>NotSelf</v>
          </cell>
        </row>
        <row r="13203">
          <cell r="H13203" t="str">
            <v>NotSelf</v>
          </cell>
        </row>
        <row r="13204">
          <cell r="H13204" t="str">
            <v>NotSelf</v>
          </cell>
        </row>
        <row r="13205">
          <cell r="H13205" t="str">
            <v>NotSelf</v>
          </cell>
        </row>
        <row r="13206">
          <cell r="H13206" t="str">
            <v>NotSelf</v>
          </cell>
        </row>
        <row r="13207">
          <cell r="H13207" t="str">
            <v>NotSelf</v>
          </cell>
        </row>
        <row r="13208">
          <cell r="H13208" t="str">
            <v>NotSelf</v>
          </cell>
        </row>
        <row r="13209">
          <cell r="H13209" t="str">
            <v>NotSelf</v>
          </cell>
        </row>
        <row r="13210">
          <cell r="H13210" t="str">
            <v>NotSelf</v>
          </cell>
        </row>
        <row r="13211">
          <cell r="H13211" t="str">
            <v>NotSelf</v>
          </cell>
        </row>
        <row r="13212">
          <cell r="H13212" t="str">
            <v>NotSelf</v>
          </cell>
        </row>
        <row r="13213">
          <cell r="H13213" t="str">
            <v>NotSelf</v>
          </cell>
        </row>
        <row r="13214">
          <cell r="H13214" t="str">
            <v>NotSelf</v>
          </cell>
        </row>
        <row r="13215">
          <cell r="H13215" t="str">
            <v>NotSelf</v>
          </cell>
        </row>
        <row r="13216">
          <cell r="H13216" t="str">
            <v>NotSelf</v>
          </cell>
        </row>
        <row r="13217">
          <cell r="H13217" t="str">
            <v>NotSelf</v>
          </cell>
        </row>
        <row r="13218">
          <cell r="H13218" t="str">
            <v>NotSelf</v>
          </cell>
        </row>
        <row r="13219">
          <cell r="H13219" t="str">
            <v>NotSelf</v>
          </cell>
        </row>
        <row r="13220">
          <cell r="H13220" t="str">
            <v>NotSelf</v>
          </cell>
        </row>
        <row r="13221">
          <cell r="H13221" t="str">
            <v>NotSelf</v>
          </cell>
        </row>
        <row r="13222">
          <cell r="H13222" t="str">
            <v>NotSelf</v>
          </cell>
        </row>
        <row r="13223">
          <cell r="H13223" t="str">
            <v>NotSelf</v>
          </cell>
        </row>
        <row r="13224">
          <cell r="H13224" t="str">
            <v>NotSelf</v>
          </cell>
        </row>
        <row r="13225">
          <cell r="H13225" t="str">
            <v>NotSelf</v>
          </cell>
        </row>
        <row r="13226">
          <cell r="H13226" t="str">
            <v>NotSelf</v>
          </cell>
        </row>
        <row r="13227">
          <cell r="H13227" t="str">
            <v>NotSelf</v>
          </cell>
        </row>
        <row r="13228">
          <cell r="H13228" t="str">
            <v>NotSelf</v>
          </cell>
        </row>
        <row r="13229">
          <cell r="H13229" t="str">
            <v>NotSelf</v>
          </cell>
        </row>
        <row r="13230">
          <cell r="H13230" t="str">
            <v>Self</v>
          </cell>
        </row>
        <row r="13231">
          <cell r="H13231" t="str">
            <v>Self</v>
          </cell>
        </row>
        <row r="13232">
          <cell r="H13232" t="str">
            <v>Self</v>
          </cell>
        </row>
        <row r="13233">
          <cell r="H13233" t="str">
            <v>Self</v>
          </cell>
        </row>
        <row r="13234">
          <cell r="H13234" t="str">
            <v>Self</v>
          </cell>
        </row>
        <row r="13235">
          <cell r="H13235" t="str">
            <v>Self</v>
          </cell>
        </row>
        <row r="13236">
          <cell r="H13236" t="str">
            <v>Self</v>
          </cell>
        </row>
        <row r="13237">
          <cell r="H13237" t="str">
            <v>Self</v>
          </cell>
        </row>
        <row r="13238">
          <cell r="H13238" t="str">
            <v>Self</v>
          </cell>
        </row>
        <row r="13239">
          <cell r="H13239" t="str">
            <v>Self</v>
          </cell>
        </row>
        <row r="13240">
          <cell r="H13240" t="str">
            <v>Self</v>
          </cell>
        </row>
        <row r="13241">
          <cell r="H13241" t="str">
            <v>Self</v>
          </cell>
        </row>
        <row r="13242">
          <cell r="H13242" t="str">
            <v>Self</v>
          </cell>
        </row>
        <row r="13243">
          <cell r="H13243" t="str">
            <v>Self</v>
          </cell>
        </row>
        <row r="13244">
          <cell r="H13244" t="str">
            <v>Self</v>
          </cell>
        </row>
        <row r="13245">
          <cell r="H13245" t="str">
            <v>Self</v>
          </cell>
        </row>
        <row r="13246">
          <cell r="H13246" t="str">
            <v>Self</v>
          </cell>
        </row>
        <row r="13247">
          <cell r="H13247" t="str">
            <v>Self</v>
          </cell>
        </row>
        <row r="13248">
          <cell r="H13248" t="str">
            <v>Self</v>
          </cell>
        </row>
        <row r="13249">
          <cell r="H13249" t="str">
            <v>Self</v>
          </cell>
        </row>
        <row r="13250">
          <cell r="H13250" t="str">
            <v>Self</v>
          </cell>
        </row>
        <row r="13251">
          <cell r="H13251" t="str">
            <v>Self</v>
          </cell>
        </row>
        <row r="13252">
          <cell r="H13252" t="str">
            <v>Self</v>
          </cell>
        </row>
        <row r="13253">
          <cell r="H13253" t="str">
            <v>Self</v>
          </cell>
        </row>
        <row r="13254">
          <cell r="H13254" t="str">
            <v>Self</v>
          </cell>
        </row>
        <row r="13255">
          <cell r="H13255" t="str">
            <v>Self</v>
          </cell>
        </row>
        <row r="13256">
          <cell r="H13256" t="str">
            <v>Self</v>
          </cell>
        </row>
        <row r="13257">
          <cell r="H13257" t="str">
            <v>Self</v>
          </cell>
        </row>
        <row r="13258">
          <cell r="H13258" t="str">
            <v>Self</v>
          </cell>
        </row>
        <row r="13259">
          <cell r="H13259" t="str">
            <v>Self</v>
          </cell>
        </row>
        <row r="13260">
          <cell r="H13260" t="str">
            <v>Self</v>
          </cell>
        </row>
        <row r="13261">
          <cell r="H13261" t="str">
            <v>Self</v>
          </cell>
        </row>
        <row r="13262">
          <cell r="H13262" t="str">
            <v>Self</v>
          </cell>
        </row>
        <row r="13263">
          <cell r="H13263" t="str">
            <v>Self</v>
          </cell>
        </row>
        <row r="13264">
          <cell r="H13264" t="str">
            <v>Self</v>
          </cell>
        </row>
        <row r="13265">
          <cell r="H13265" t="str">
            <v>Self</v>
          </cell>
        </row>
        <row r="13266">
          <cell r="H13266" t="str">
            <v>Self</v>
          </cell>
        </row>
        <row r="13267">
          <cell r="H13267" t="str">
            <v>Self</v>
          </cell>
        </row>
        <row r="13268">
          <cell r="H13268" t="str">
            <v>Self</v>
          </cell>
        </row>
        <row r="13269">
          <cell r="H13269" t="str">
            <v>Self</v>
          </cell>
        </row>
        <row r="13270">
          <cell r="H13270" t="str">
            <v>Self</v>
          </cell>
        </row>
        <row r="13271">
          <cell r="H13271" t="str">
            <v>Self</v>
          </cell>
        </row>
        <row r="13272">
          <cell r="H13272" t="str">
            <v>Self</v>
          </cell>
        </row>
        <row r="13273">
          <cell r="H13273" t="str">
            <v>Self</v>
          </cell>
        </row>
        <row r="13274">
          <cell r="H13274" t="str">
            <v>Self</v>
          </cell>
        </row>
        <row r="13275">
          <cell r="H13275" t="str">
            <v>Self</v>
          </cell>
        </row>
        <row r="13276">
          <cell r="H13276" t="str">
            <v>Self</v>
          </cell>
        </row>
        <row r="13277">
          <cell r="H13277" t="str">
            <v>Self</v>
          </cell>
        </row>
        <row r="13278">
          <cell r="H13278" t="str">
            <v>Self</v>
          </cell>
        </row>
        <row r="13279">
          <cell r="H13279" t="str">
            <v>Self</v>
          </cell>
        </row>
        <row r="13280">
          <cell r="H13280" t="str">
            <v>Self</v>
          </cell>
        </row>
        <row r="13281">
          <cell r="H13281" t="str">
            <v>Self</v>
          </cell>
        </row>
        <row r="13282">
          <cell r="H13282" t="str">
            <v>Self</v>
          </cell>
        </row>
        <row r="13283">
          <cell r="H13283" t="str">
            <v>Self</v>
          </cell>
        </row>
        <row r="13284">
          <cell r="H13284" t="str">
            <v>Self</v>
          </cell>
        </row>
        <row r="13285">
          <cell r="H13285" t="str">
            <v>Self</v>
          </cell>
        </row>
        <row r="13286">
          <cell r="H13286" t="str">
            <v>Self</v>
          </cell>
        </row>
        <row r="13287">
          <cell r="H13287" t="str">
            <v>Self</v>
          </cell>
        </row>
        <row r="13288">
          <cell r="H13288" t="str">
            <v>Self</v>
          </cell>
        </row>
        <row r="13289">
          <cell r="H13289" t="str">
            <v>Self</v>
          </cell>
        </row>
        <row r="13290">
          <cell r="H13290" t="str">
            <v>Self</v>
          </cell>
        </row>
        <row r="13291">
          <cell r="H13291" t="str">
            <v>Self</v>
          </cell>
        </row>
        <row r="13292">
          <cell r="H13292" t="str">
            <v>Self</v>
          </cell>
        </row>
        <row r="13293">
          <cell r="H13293" t="str">
            <v>Self</v>
          </cell>
        </row>
        <row r="13294">
          <cell r="H13294" t="str">
            <v>Self</v>
          </cell>
        </row>
        <row r="13295">
          <cell r="H13295" t="str">
            <v>Self</v>
          </cell>
        </row>
        <row r="13296">
          <cell r="H13296" t="str">
            <v>Self</v>
          </cell>
        </row>
        <row r="13297">
          <cell r="H13297" t="str">
            <v>Self</v>
          </cell>
        </row>
        <row r="13298">
          <cell r="H13298" t="str">
            <v>Self</v>
          </cell>
        </row>
        <row r="13299">
          <cell r="H13299" t="str">
            <v>Self</v>
          </cell>
        </row>
        <row r="13300">
          <cell r="H13300" t="str">
            <v>Self</v>
          </cell>
        </row>
        <row r="13301">
          <cell r="H13301" t="str">
            <v>Self</v>
          </cell>
        </row>
        <row r="13302">
          <cell r="H13302" t="str">
            <v>Self</v>
          </cell>
        </row>
        <row r="13303">
          <cell r="H13303" t="str">
            <v>Self</v>
          </cell>
        </row>
        <row r="13304">
          <cell r="H13304" t="str">
            <v>Self</v>
          </cell>
        </row>
        <row r="13305">
          <cell r="H13305" t="str">
            <v>Self</v>
          </cell>
        </row>
        <row r="13306">
          <cell r="H13306" t="str">
            <v>Self</v>
          </cell>
        </row>
        <row r="13307">
          <cell r="H13307" t="str">
            <v>Self</v>
          </cell>
        </row>
        <row r="13308">
          <cell r="H13308" t="str">
            <v>Self</v>
          </cell>
        </row>
        <row r="13309">
          <cell r="H13309" t="str">
            <v>Self</v>
          </cell>
        </row>
        <row r="13310">
          <cell r="H13310" t="str">
            <v>Self</v>
          </cell>
        </row>
        <row r="13311">
          <cell r="H13311" t="str">
            <v>Self</v>
          </cell>
        </row>
        <row r="13312">
          <cell r="H13312" t="str">
            <v>Self</v>
          </cell>
        </row>
        <row r="13313">
          <cell r="H13313" t="str">
            <v>Self</v>
          </cell>
        </row>
        <row r="13314">
          <cell r="H13314" t="str">
            <v>Self</v>
          </cell>
        </row>
        <row r="13315">
          <cell r="H13315" t="str">
            <v>Self</v>
          </cell>
        </row>
        <row r="13316">
          <cell r="H13316" t="str">
            <v>Self</v>
          </cell>
        </row>
        <row r="13317">
          <cell r="H13317" t="str">
            <v>Self</v>
          </cell>
        </row>
        <row r="13318">
          <cell r="H13318" t="str">
            <v>Self</v>
          </cell>
        </row>
        <row r="13319">
          <cell r="H13319" t="str">
            <v>Self</v>
          </cell>
        </row>
        <row r="13320">
          <cell r="H13320" t="str">
            <v>Self</v>
          </cell>
        </row>
        <row r="13321">
          <cell r="H13321" t="str">
            <v>Self</v>
          </cell>
        </row>
        <row r="13322">
          <cell r="H13322" t="str">
            <v>Self</v>
          </cell>
        </row>
        <row r="13323">
          <cell r="H13323" t="str">
            <v>Self</v>
          </cell>
        </row>
        <row r="13324">
          <cell r="H13324" t="str">
            <v>Self</v>
          </cell>
        </row>
        <row r="13325">
          <cell r="H13325" t="str">
            <v>Self</v>
          </cell>
        </row>
        <row r="13326">
          <cell r="H13326" t="str">
            <v>Self</v>
          </cell>
        </row>
        <row r="13327">
          <cell r="H13327" t="str">
            <v>Self</v>
          </cell>
        </row>
        <row r="13328">
          <cell r="H13328" t="str">
            <v>Self</v>
          </cell>
        </row>
        <row r="13329">
          <cell r="H13329" t="str">
            <v>Self</v>
          </cell>
        </row>
        <row r="13330">
          <cell r="H13330" t="str">
            <v>Self</v>
          </cell>
        </row>
        <row r="13331">
          <cell r="H13331" t="str">
            <v>NotSelf</v>
          </cell>
        </row>
        <row r="13332">
          <cell r="H13332" t="str">
            <v>NotSelf</v>
          </cell>
        </row>
        <row r="13333">
          <cell r="H13333" t="str">
            <v>NotSelf</v>
          </cell>
        </row>
        <row r="13334">
          <cell r="H13334" t="str">
            <v>NotSelf</v>
          </cell>
        </row>
        <row r="13335">
          <cell r="H13335" t="str">
            <v>NotSelf</v>
          </cell>
        </row>
        <row r="13336">
          <cell r="H13336" t="str">
            <v>NotSelf</v>
          </cell>
        </row>
        <row r="13337">
          <cell r="H13337" t="str">
            <v>NotSelf</v>
          </cell>
        </row>
        <row r="13338">
          <cell r="H13338" t="str">
            <v>NotSelf</v>
          </cell>
        </row>
        <row r="13339">
          <cell r="H13339" t="str">
            <v>NotSelf</v>
          </cell>
        </row>
        <row r="13340">
          <cell r="H13340" t="str">
            <v>NotSelf</v>
          </cell>
        </row>
        <row r="13341">
          <cell r="H13341" t="str">
            <v>NotSelf</v>
          </cell>
        </row>
        <row r="13342">
          <cell r="H13342" t="str">
            <v>NotSelf</v>
          </cell>
        </row>
        <row r="13343">
          <cell r="H13343" t="str">
            <v>NotSelf</v>
          </cell>
        </row>
        <row r="13344">
          <cell r="H13344" t="str">
            <v>NotSelf</v>
          </cell>
        </row>
        <row r="13345">
          <cell r="H13345" t="str">
            <v>NotSelf</v>
          </cell>
        </row>
        <row r="13346">
          <cell r="H13346" t="str">
            <v>NotSelf</v>
          </cell>
        </row>
        <row r="13347">
          <cell r="H13347" t="str">
            <v>NotSelf</v>
          </cell>
        </row>
        <row r="13348">
          <cell r="H13348" t="str">
            <v>NotSelf</v>
          </cell>
        </row>
        <row r="13349">
          <cell r="H13349" t="str">
            <v>NotSelf</v>
          </cell>
        </row>
        <row r="13350">
          <cell r="H13350" t="str">
            <v>NotSelf</v>
          </cell>
        </row>
        <row r="13351">
          <cell r="H13351" t="str">
            <v>NotSelf</v>
          </cell>
        </row>
        <row r="13352">
          <cell r="H13352" t="str">
            <v>NotSelf</v>
          </cell>
        </row>
        <row r="13353">
          <cell r="H13353" t="str">
            <v>NotSelf</v>
          </cell>
        </row>
        <row r="13354">
          <cell r="H13354" t="str">
            <v>NotSelf</v>
          </cell>
        </row>
        <row r="13355">
          <cell r="H13355" t="str">
            <v>NotSelf</v>
          </cell>
        </row>
        <row r="13356">
          <cell r="H13356" t="str">
            <v>NotSelf</v>
          </cell>
        </row>
        <row r="13357">
          <cell r="H13357" t="str">
            <v>NotSelf</v>
          </cell>
        </row>
        <row r="13358">
          <cell r="H13358" t="str">
            <v>NotSelf</v>
          </cell>
        </row>
        <row r="13359">
          <cell r="H13359" t="str">
            <v>NotSelf</v>
          </cell>
        </row>
        <row r="13360">
          <cell r="H13360" t="str">
            <v>NotSelf</v>
          </cell>
        </row>
        <row r="13361">
          <cell r="H13361" t="str">
            <v>NotSelf</v>
          </cell>
        </row>
        <row r="13362">
          <cell r="H13362" t="str">
            <v>NotSelf</v>
          </cell>
        </row>
        <row r="13363">
          <cell r="H13363" t="str">
            <v>NotSelf</v>
          </cell>
        </row>
        <row r="13364">
          <cell r="H13364" t="str">
            <v>NotSelf</v>
          </cell>
        </row>
        <row r="13365">
          <cell r="H13365" t="str">
            <v>NotSelf</v>
          </cell>
        </row>
        <row r="13366">
          <cell r="H13366" t="str">
            <v>NotSelf</v>
          </cell>
        </row>
        <row r="13367">
          <cell r="H13367" t="str">
            <v>NotSelf</v>
          </cell>
        </row>
        <row r="13368">
          <cell r="H13368" t="str">
            <v>Self</v>
          </cell>
        </row>
        <row r="13369">
          <cell r="H13369" t="str">
            <v>Self</v>
          </cell>
        </row>
        <row r="13370">
          <cell r="H13370" t="str">
            <v>Self</v>
          </cell>
        </row>
        <row r="13371">
          <cell r="H13371" t="str">
            <v>Self</v>
          </cell>
        </row>
        <row r="13372">
          <cell r="H13372" t="str">
            <v>Self</v>
          </cell>
        </row>
        <row r="13373">
          <cell r="H13373" t="str">
            <v>Self</v>
          </cell>
        </row>
        <row r="13374">
          <cell r="H13374" t="str">
            <v>Self</v>
          </cell>
        </row>
        <row r="13375">
          <cell r="H13375" t="str">
            <v>Self</v>
          </cell>
        </row>
        <row r="13376">
          <cell r="H13376" t="str">
            <v>Self</v>
          </cell>
        </row>
        <row r="13377">
          <cell r="H13377" t="str">
            <v>Self</v>
          </cell>
        </row>
        <row r="13378">
          <cell r="H13378" t="str">
            <v>Self</v>
          </cell>
        </row>
        <row r="13379">
          <cell r="H13379" t="str">
            <v>Self</v>
          </cell>
        </row>
        <row r="13380">
          <cell r="H13380" t="str">
            <v>Self</v>
          </cell>
        </row>
        <row r="13381">
          <cell r="H13381" t="str">
            <v>Self</v>
          </cell>
        </row>
        <row r="13382">
          <cell r="H13382" t="str">
            <v>Self</v>
          </cell>
        </row>
        <row r="13383">
          <cell r="H13383" t="str">
            <v>Self</v>
          </cell>
        </row>
        <row r="13384">
          <cell r="H13384" t="str">
            <v>Self</v>
          </cell>
        </row>
        <row r="13385">
          <cell r="H13385" t="str">
            <v>Self</v>
          </cell>
        </row>
        <row r="13386">
          <cell r="H13386" t="str">
            <v>Self</v>
          </cell>
        </row>
        <row r="13387">
          <cell r="H13387" t="str">
            <v>Self</v>
          </cell>
        </row>
        <row r="13388">
          <cell r="H13388" t="str">
            <v>Self</v>
          </cell>
        </row>
        <row r="13389">
          <cell r="H13389" t="str">
            <v>Self</v>
          </cell>
        </row>
        <row r="13390">
          <cell r="H13390" t="str">
            <v>Self</v>
          </cell>
        </row>
        <row r="13391">
          <cell r="H13391" t="str">
            <v>Self</v>
          </cell>
        </row>
        <row r="13392">
          <cell r="H13392" t="str">
            <v>Self</v>
          </cell>
        </row>
        <row r="13393">
          <cell r="H13393" t="str">
            <v>Self</v>
          </cell>
        </row>
        <row r="13394">
          <cell r="H13394" t="str">
            <v>Self</v>
          </cell>
        </row>
        <row r="13395">
          <cell r="H13395" t="str">
            <v>Self</v>
          </cell>
        </row>
        <row r="13396">
          <cell r="H13396" t="str">
            <v>Self</v>
          </cell>
        </row>
        <row r="13397">
          <cell r="H13397" t="str">
            <v>Self</v>
          </cell>
        </row>
        <row r="13398">
          <cell r="H13398" t="str">
            <v>Self</v>
          </cell>
        </row>
        <row r="13399">
          <cell r="H13399" t="str">
            <v>Self</v>
          </cell>
        </row>
        <row r="13400">
          <cell r="H13400" t="str">
            <v>Self</v>
          </cell>
        </row>
        <row r="13401">
          <cell r="H13401" t="str">
            <v>Self</v>
          </cell>
        </row>
        <row r="13402">
          <cell r="H13402" t="str">
            <v>Self</v>
          </cell>
        </row>
        <row r="13403">
          <cell r="H13403" t="str">
            <v>Self</v>
          </cell>
        </row>
        <row r="13404">
          <cell r="H13404" t="str">
            <v>Self</v>
          </cell>
        </row>
        <row r="13405">
          <cell r="H13405" t="str">
            <v>Self</v>
          </cell>
        </row>
        <row r="13406">
          <cell r="H13406" t="str">
            <v>Self</v>
          </cell>
        </row>
        <row r="13407">
          <cell r="H13407" t="str">
            <v>Self</v>
          </cell>
        </row>
        <row r="13408">
          <cell r="H13408" t="str">
            <v>Self</v>
          </cell>
        </row>
        <row r="13409">
          <cell r="H13409" t="str">
            <v>Self</v>
          </cell>
        </row>
        <row r="13410">
          <cell r="H13410" t="str">
            <v>Self</v>
          </cell>
        </row>
        <row r="13411">
          <cell r="H13411" t="str">
            <v>Self</v>
          </cell>
        </row>
        <row r="13412">
          <cell r="H13412" t="str">
            <v>Self</v>
          </cell>
        </row>
        <row r="13413">
          <cell r="H13413" t="str">
            <v>Self</v>
          </cell>
        </row>
        <row r="13414">
          <cell r="H13414" t="str">
            <v>Self</v>
          </cell>
        </row>
        <row r="13415">
          <cell r="H13415" t="str">
            <v>Self</v>
          </cell>
        </row>
        <row r="13416">
          <cell r="H13416" t="str">
            <v>Self</v>
          </cell>
        </row>
        <row r="13417">
          <cell r="H13417" t="str">
            <v>Self</v>
          </cell>
        </row>
        <row r="13418">
          <cell r="H13418" t="str">
            <v>Self</v>
          </cell>
        </row>
        <row r="13419">
          <cell r="H13419" t="str">
            <v>Self</v>
          </cell>
        </row>
        <row r="13420">
          <cell r="H13420" t="str">
            <v>Self</v>
          </cell>
        </row>
        <row r="13421">
          <cell r="H13421" t="str">
            <v>Self</v>
          </cell>
        </row>
        <row r="13422">
          <cell r="H13422" t="str">
            <v>Self</v>
          </cell>
        </row>
        <row r="13423">
          <cell r="H13423" t="str">
            <v>Self</v>
          </cell>
        </row>
        <row r="13424">
          <cell r="H13424" t="str">
            <v>Self</v>
          </cell>
        </row>
        <row r="13425">
          <cell r="H13425" t="str">
            <v>Self</v>
          </cell>
        </row>
        <row r="13426">
          <cell r="H13426" t="str">
            <v>Self</v>
          </cell>
        </row>
        <row r="13427">
          <cell r="H13427" t="str">
            <v>Self</v>
          </cell>
        </row>
        <row r="13428">
          <cell r="H13428" t="str">
            <v>Self</v>
          </cell>
        </row>
        <row r="13429">
          <cell r="H13429" t="str">
            <v>Self</v>
          </cell>
        </row>
        <row r="13430">
          <cell r="H13430" t="str">
            <v>Self</v>
          </cell>
        </row>
        <row r="13431">
          <cell r="H13431" t="str">
            <v>Self</v>
          </cell>
        </row>
        <row r="13432">
          <cell r="H13432" t="str">
            <v>Self</v>
          </cell>
        </row>
        <row r="13433">
          <cell r="H13433" t="str">
            <v>Self</v>
          </cell>
        </row>
        <row r="13434">
          <cell r="H13434" t="str">
            <v>Self</v>
          </cell>
        </row>
        <row r="13435">
          <cell r="H13435" t="str">
            <v>Self</v>
          </cell>
        </row>
        <row r="13436">
          <cell r="H13436" t="str">
            <v>Self</v>
          </cell>
        </row>
        <row r="13437">
          <cell r="H13437" t="str">
            <v>Self</v>
          </cell>
        </row>
        <row r="13438">
          <cell r="H13438" t="str">
            <v>Self</v>
          </cell>
        </row>
        <row r="13439">
          <cell r="H13439" t="str">
            <v>Self</v>
          </cell>
        </row>
        <row r="13440">
          <cell r="H13440" t="str">
            <v>Self</v>
          </cell>
        </row>
        <row r="13441">
          <cell r="H13441" t="str">
            <v>Self</v>
          </cell>
        </row>
        <row r="13442">
          <cell r="H13442" t="str">
            <v>Self</v>
          </cell>
        </row>
        <row r="13443">
          <cell r="H13443" t="str">
            <v>Self</v>
          </cell>
        </row>
        <row r="13444">
          <cell r="H13444" t="str">
            <v>Self</v>
          </cell>
        </row>
        <row r="13445">
          <cell r="H13445" t="str">
            <v>Self</v>
          </cell>
        </row>
        <row r="13446">
          <cell r="H13446" t="str">
            <v>Self</v>
          </cell>
        </row>
        <row r="13447">
          <cell r="H13447" t="str">
            <v>Self</v>
          </cell>
        </row>
        <row r="13448">
          <cell r="H13448" t="str">
            <v>Self</v>
          </cell>
        </row>
        <row r="13449">
          <cell r="H13449" t="str">
            <v>Self</v>
          </cell>
        </row>
        <row r="13450">
          <cell r="H13450" t="str">
            <v>Self</v>
          </cell>
        </row>
        <row r="13451">
          <cell r="H13451" t="str">
            <v>Self</v>
          </cell>
        </row>
        <row r="13452">
          <cell r="H13452" t="str">
            <v>Self</v>
          </cell>
        </row>
        <row r="13453">
          <cell r="H13453" t="str">
            <v>Self</v>
          </cell>
        </row>
        <row r="13454">
          <cell r="H13454" t="str">
            <v>Self</v>
          </cell>
        </row>
        <row r="13455">
          <cell r="H13455" t="str">
            <v>Self</v>
          </cell>
        </row>
        <row r="13456">
          <cell r="H13456" t="str">
            <v>Self</v>
          </cell>
        </row>
        <row r="13457">
          <cell r="H13457" t="str">
            <v>Self</v>
          </cell>
        </row>
        <row r="13458">
          <cell r="H13458" t="str">
            <v>Self</v>
          </cell>
        </row>
        <row r="13459">
          <cell r="H13459" t="str">
            <v>Self</v>
          </cell>
        </row>
        <row r="13460">
          <cell r="H13460" t="str">
            <v>Self</v>
          </cell>
        </row>
        <row r="13461">
          <cell r="H13461" t="str">
            <v>Self</v>
          </cell>
        </row>
        <row r="13462">
          <cell r="H13462" t="str">
            <v>Self</v>
          </cell>
        </row>
        <row r="13463">
          <cell r="H13463" t="str">
            <v>Self</v>
          </cell>
        </row>
        <row r="13464">
          <cell r="H13464" t="str">
            <v>Self</v>
          </cell>
        </row>
        <row r="13465">
          <cell r="H13465" t="str">
            <v>Self</v>
          </cell>
        </row>
        <row r="13466">
          <cell r="H13466" t="str">
            <v>Self</v>
          </cell>
        </row>
        <row r="13467">
          <cell r="H13467" t="str">
            <v>Self</v>
          </cell>
        </row>
        <row r="13468">
          <cell r="H13468" t="str">
            <v>Self</v>
          </cell>
        </row>
        <row r="13469">
          <cell r="H13469" t="str">
            <v>NotSelf</v>
          </cell>
        </row>
        <row r="13470">
          <cell r="H13470" t="str">
            <v>NotSelf</v>
          </cell>
        </row>
        <row r="13471">
          <cell r="H13471" t="str">
            <v>NotSelf</v>
          </cell>
        </row>
        <row r="13472">
          <cell r="H13472" t="str">
            <v>NotSelf</v>
          </cell>
        </row>
        <row r="13473">
          <cell r="H13473" t="str">
            <v>NotSelf</v>
          </cell>
        </row>
        <row r="13474">
          <cell r="H13474" t="str">
            <v>NotSelf</v>
          </cell>
        </row>
        <row r="13475">
          <cell r="H13475" t="str">
            <v>NotSelf</v>
          </cell>
        </row>
        <row r="13476">
          <cell r="H13476" t="str">
            <v>NotSelf</v>
          </cell>
        </row>
        <row r="13477">
          <cell r="H13477" t="str">
            <v>NotSelf</v>
          </cell>
        </row>
        <row r="13478">
          <cell r="H13478" t="str">
            <v>NotSelf</v>
          </cell>
        </row>
        <row r="13479">
          <cell r="H13479" t="str">
            <v>NotSelf</v>
          </cell>
        </row>
        <row r="13480">
          <cell r="H13480" t="str">
            <v>NotSelf</v>
          </cell>
        </row>
        <row r="13481">
          <cell r="H13481" t="str">
            <v>NotSelf</v>
          </cell>
        </row>
        <row r="13482">
          <cell r="H13482" t="str">
            <v>NotSelf</v>
          </cell>
        </row>
        <row r="13483">
          <cell r="H13483" t="str">
            <v>NotSelf</v>
          </cell>
        </row>
        <row r="13484">
          <cell r="H13484" t="str">
            <v>Self</v>
          </cell>
        </row>
        <row r="13485">
          <cell r="H13485" t="str">
            <v>Self</v>
          </cell>
        </row>
        <row r="13486">
          <cell r="H13486" t="str">
            <v>Self</v>
          </cell>
        </row>
        <row r="13487">
          <cell r="H13487" t="str">
            <v>Self</v>
          </cell>
        </row>
        <row r="13488">
          <cell r="H13488" t="str">
            <v>Self</v>
          </cell>
        </row>
        <row r="13489">
          <cell r="H13489" t="str">
            <v>Self</v>
          </cell>
        </row>
        <row r="13490">
          <cell r="H13490" t="str">
            <v>Self</v>
          </cell>
        </row>
        <row r="13491">
          <cell r="H13491" t="str">
            <v>Self</v>
          </cell>
        </row>
        <row r="13492">
          <cell r="H13492" t="str">
            <v>Self</v>
          </cell>
        </row>
        <row r="13493">
          <cell r="H13493" t="str">
            <v>Self</v>
          </cell>
        </row>
        <row r="13494">
          <cell r="H13494" t="str">
            <v>NotSelf</v>
          </cell>
        </row>
        <row r="13495">
          <cell r="H13495" t="str">
            <v>NotSelf</v>
          </cell>
        </row>
        <row r="13496">
          <cell r="H13496" t="str">
            <v>NotSelf</v>
          </cell>
        </row>
        <row r="13497">
          <cell r="H13497" t="str">
            <v>NotSelf</v>
          </cell>
        </row>
        <row r="13498">
          <cell r="H13498" t="str">
            <v>NotSelf</v>
          </cell>
        </row>
        <row r="13499">
          <cell r="H13499" t="str">
            <v>NotSelf</v>
          </cell>
        </row>
        <row r="13500">
          <cell r="H13500" t="str">
            <v>NotSelf</v>
          </cell>
        </row>
        <row r="13501">
          <cell r="H13501" t="str">
            <v>NotSelf</v>
          </cell>
        </row>
        <row r="13502">
          <cell r="H13502" t="str">
            <v>NotSelf</v>
          </cell>
        </row>
        <row r="13503">
          <cell r="H13503" t="str">
            <v>NotSelf</v>
          </cell>
        </row>
        <row r="13504">
          <cell r="H13504" t="str">
            <v>NotSelf</v>
          </cell>
        </row>
        <row r="13505">
          <cell r="H13505" t="str">
            <v>NotSelf</v>
          </cell>
        </row>
        <row r="13506">
          <cell r="H13506" t="str">
            <v>NotSelf</v>
          </cell>
        </row>
        <row r="13507">
          <cell r="H13507" t="str">
            <v>NotSelf</v>
          </cell>
        </row>
        <row r="13508">
          <cell r="H13508" t="str">
            <v>NotSelf</v>
          </cell>
        </row>
        <row r="13509">
          <cell r="H13509" t="str">
            <v>NotSelf</v>
          </cell>
        </row>
        <row r="13510">
          <cell r="H13510" t="str">
            <v>NotSelf</v>
          </cell>
        </row>
        <row r="13511">
          <cell r="H13511" t="str">
            <v>NotSelf</v>
          </cell>
        </row>
        <row r="13512">
          <cell r="H13512" t="str">
            <v>NotSelf</v>
          </cell>
        </row>
        <row r="13513">
          <cell r="H13513" t="str">
            <v>NotSelf</v>
          </cell>
        </row>
        <row r="13514">
          <cell r="H13514" t="str">
            <v>NotSelf</v>
          </cell>
        </row>
        <row r="13515">
          <cell r="H13515" t="str">
            <v>NotSelf</v>
          </cell>
        </row>
        <row r="13516">
          <cell r="H13516" t="str">
            <v>NotSelf</v>
          </cell>
        </row>
        <row r="13517">
          <cell r="H13517" t="str">
            <v>NotSelf</v>
          </cell>
        </row>
        <row r="13518">
          <cell r="H13518" t="str">
            <v>NotSelf</v>
          </cell>
        </row>
        <row r="13519">
          <cell r="H13519" t="str">
            <v>NotSelf</v>
          </cell>
        </row>
        <row r="13520">
          <cell r="H13520" t="str">
            <v>NotSelf</v>
          </cell>
        </row>
        <row r="13521">
          <cell r="H13521" t="str">
            <v>NotSelf</v>
          </cell>
        </row>
        <row r="13522">
          <cell r="H13522" t="str">
            <v>NotSelf</v>
          </cell>
        </row>
        <row r="13523">
          <cell r="H13523" t="str">
            <v>NotSelf</v>
          </cell>
        </row>
        <row r="13524">
          <cell r="H13524" t="str">
            <v>NotSelf</v>
          </cell>
        </row>
        <row r="13525">
          <cell r="H13525" t="str">
            <v>NotSelf</v>
          </cell>
        </row>
        <row r="13526">
          <cell r="H13526" t="str">
            <v>NotSelf</v>
          </cell>
        </row>
        <row r="13527">
          <cell r="H13527" t="str">
            <v>NotSelf</v>
          </cell>
        </row>
        <row r="13528">
          <cell r="H13528" t="str">
            <v>NotSelf</v>
          </cell>
        </row>
        <row r="13529">
          <cell r="H13529" t="str">
            <v>NotSelf</v>
          </cell>
        </row>
        <row r="13530">
          <cell r="H13530" t="str">
            <v>NotSelf</v>
          </cell>
        </row>
        <row r="13531">
          <cell r="H13531" t="str">
            <v>NotSelf</v>
          </cell>
        </row>
        <row r="13532">
          <cell r="H13532" t="str">
            <v>NotSelf</v>
          </cell>
        </row>
        <row r="13533">
          <cell r="H13533" t="str">
            <v>NotSelf</v>
          </cell>
        </row>
        <row r="13534">
          <cell r="H13534" t="str">
            <v>NotSelf</v>
          </cell>
        </row>
        <row r="13535">
          <cell r="H13535" t="str">
            <v>NotSelf</v>
          </cell>
        </row>
        <row r="13536">
          <cell r="H13536" t="str">
            <v>NotSelf</v>
          </cell>
        </row>
        <row r="13537">
          <cell r="H13537" t="str">
            <v>NotSelf</v>
          </cell>
        </row>
        <row r="13538">
          <cell r="H13538" t="str">
            <v>NotSelf</v>
          </cell>
        </row>
        <row r="13539">
          <cell r="H13539" t="str">
            <v>NotSelf</v>
          </cell>
        </row>
        <row r="13540">
          <cell r="H13540" t="str">
            <v>NotSelf</v>
          </cell>
        </row>
        <row r="13541">
          <cell r="H13541" t="str">
            <v>NotSelf</v>
          </cell>
        </row>
        <row r="13542">
          <cell r="H13542" t="str">
            <v>NotSelf</v>
          </cell>
        </row>
        <row r="13543">
          <cell r="H13543" t="str">
            <v>NotSelf</v>
          </cell>
        </row>
        <row r="13544">
          <cell r="H13544" t="str">
            <v>NotSelf</v>
          </cell>
        </row>
        <row r="13545">
          <cell r="H13545" t="str">
            <v>NotSelf</v>
          </cell>
        </row>
        <row r="13546">
          <cell r="H13546" t="str">
            <v>NotSelf</v>
          </cell>
        </row>
        <row r="13547">
          <cell r="H13547" t="str">
            <v>NotSelf</v>
          </cell>
        </row>
        <row r="13548">
          <cell r="H13548" t="str">
            <v>NotSelf</v>
          </cell>
        </row>
        <row r="13549">
          <cell r="H13549" t="str">
            <v>NotSelf</v>
          </cell>
        </row>
        <row r="13550">
          <cell r="H13550" t="str">
            <v>Self</v>
          </cell>
        </row>
        <row r="13551">
          <cell r="H13551" t="str">
            <v>Self</v>
          </cell>
        </row>
        <row r="13552">
          <cell r="H13552" t="str">
            <v>Self</v>
          </cell>
        </row>
        <row r="13553">
          <cell r="H13553" t="str">
            <v>Self</v>
          </cell>
        </row>
        <row r="13554">
          <cell r="H13554" t="str">
            <v>Self</v>
          </cell>
        </row>
        <row r="13555">
          <cell r="H13555" t="str">
            <v>Self</v>
          </cell>
        </row>
        <row r="13556">
          <cell r="H13556" t="str">
            <v>Self</v>
          </cell>
        </row>
        <row r="13557">
          <cell r="H13557" t="str">
            <v>Self</v>
          </cell>
        </row>
        <row r="13558">
          <cell r="H13558" t="str">
            <v>Self</v>
          </cell>
        </row>
        <row r="13559">
          <cell r="H13559" t="str">
            <v>Self</v>
          </cell>
        </row>
        <row r="13560">
          <cell r="H13560" t="str">
            <v>Self</v>
          </cell>
        </row>
        <row r="13561">
          <cell r="H13561" t="str">
            <v>Self</v>
          </cell>
        </row>
        <row r="13562">
          <cell r="H13562" t="str">
            <v>Self</v>
          </cell>
        </row>
        <row r="13563">
          <cell r="H13563" t="str">
            <v>Self</v>
          </cell>
        </row>
        <row r="13564">
          <cell r="H13564" t="str">
            <v>Self</v>
          </cell>
        </row>
        <row r="13565">
          <cell r="H13565" t="str">
            <v>Self</v>
          </cell>
        </row>
        <row r="13566">
          <cell r="H13566" t="str">
            <v>Self</v>
          </cell>
        </row>
        <row r="13567">
          <cell r="H13567" t="str">
            <v>Self</v>
          </cell>
        </row>
        <row r="13568">
          <cell r="H13568" t="str">
            <v>Self</v>
          </cell>
        </row>
        <row r="13569">
          <cell r="H13569" t="str">
            <v>Self</v>
          </cell>
        </row>
        <row r="13570">
          <cell r="H13570" t="str">
            <v>Self</v>
          </cell>
        </row>
        <row r="13571">
          <cell r="H13571" t="str">
            <v>Self</v>
          </cell>
        </row>
        <row r="13572">
          <cell r="H13572" t="str">
            <v>Self</v>
          </cell>
        </row>
        <row r="13573">
          <cell r="H13573" t="str">
            <v>Self</v>
          </cell>
        </row>
        <row r="13574">
          <cell r="H13574" t="str">
            <v>Self</v>
          </cell>
        </row>
        <row r="13575">
          <cell r="H13575" t="str">
            <v>Self</v>
          </cell>
        </row>
        <row r="13576">
          <cell r="H13576" t="str">
            <v>Self</v>
          </cell>
        </row>
        <row r="13577">
          <cell r="H13577" t="str">
            <v>Self</v>
          </cell>
        </row>
        <row r="13578">
          <cell r="H13578" t="str">
            <v>Self</v>
          </cell>
        </row>
        <row r="13579">
          <cell r="H13579" t="str">
            <v>Self</v>
          </cell>
        </row>
        <row r="13580">
          <cell r="H13580" t="str">
            <v>Self</v>
          </cell>
        </row>
        <row r="13581">
          <cell r="H13581" t="str">
            <v>Self</v>
          </cell>
        </row>
        <row r="13582">
          <cell r="H13582" t="str">
            <v>Self</v>
          </cell>
        </row>
        <row r="13583">
          <cell r="H13583" t="str">
            <v>Self</v>
          </cell>
        </row>
        <row r="13584">
          <cell r="H13584" t="str">
            <v>Self</v>
          </cell>
        </row>
        <row r="13585">
          <cell r="H13585" t="str">
            <v>Self</v>
          </cell>
        </row>
        <row r="13586">
          <cell r="H13586" t="str">
            <v>Self</v>
          </cell>
        </row>
        <row r="13587">
          <cell r="H13587" t="str">
            <v>Self</v>
          </cell>
        </row>
        <row r="13588">
          <cell r="H13588" t="str">
            <v>Self</v>
          </cell>
        </row>
        <row r="13589">
          <cell r="H13589" t="str">
            <v>Self</v>
          </cell>
        </row>
        <row r="13590">
          <cell r="H13590" t="str">
            <v>Self</v>
          </cell>
        </row>
        <row r="13591">
          <cell r="H13591" t="str">
            <v>Self</v>
          </cell>
        </row>
        <row r="13592">
          <cell r="H13592" t="str">
            <v>Self</v>
          </cell>
        </row>
        <row r="13593">
          <cell r="H13593" t="str">
            <v>Self</v>
          </cell>
        </row>
        <row r="13594">
          <cell r="H13594" t="str">
            <v>Self</v>
          </cell>
        </row>
        <row r="13595">
          <cell r="H13595" t="str">
            <v>Self</v>
          </cell>
        </row>
        <row r="13596">
          <cell r="H13596" t="str">
            <v>Self</v>
          </cell>
        </row>
        <row r="13597">
          <cell r="H13597" t="str">
            <v>Self</v>
          </cell>
        </row>
        <row r="13598">
          <cell r="H13598" t="str">
            <v>Self</v>
          </cell>
        </row>
        <row r="13599">
          <cell r="H13599" t="str">
            <v>Self</v>
          </cell>
        </row>
        <row r="13600">
          <cell r="H13600" t="str">
            <v>Self</v>
          </cell>
        </row>
        <row r="13601">
          <cell r="H13601" t="str">
            <v>Self</v>
          </cell>
        </row>
        <row r="13602">
          <cell r="H13602" t="str">
            <v>Self</v>
          </cell>
        </row>
        <row r="13603">
          <cell r="H13603" t="str">
            <v>Self</v>
          </cell>
        </row>
        <row r="13604">
          <cell r="H13604" t="str">
            <v>Self</v>
          </cell>
        </row>
        <row r="13605">
          <cell r="H13605" t="str">
            <v>Self</v>
          </cell>
        </row>
        <row r="13606">
          <cell r="H13606" t="str">
            <v>Self</v>
          </cell>
        </row>
        <row r="13607">
          <cell r="H13607" t="str">
            <v>Self</v>
          </cell>
        </row>
        <row r="13608">
          <cell r="H13608" t="str">
            <v>Self</v>
          </cell>
        </row>
        <row r="13609">
          <cell r="H13609" t="str">
            <v>Self</v>
          </cell>
        </row>
        <row r="13610">
          <cell r="H13610" t="str">
            <v>Self</v>
          </cell>
        </row>
        <row r="13611">
          <cell r="H13611" t="str">
            <v>Self</v>
          </cell>
        </row>
        <row r="13612">
          <cell r="H13612" t="str">
            <v>Self</v>
          </cell>
        </row>
        <row r="13613">
          <cell r="H13613" t="str">
            <v>Self</v>
          </cell>
        </row>
        <row r="13614">
          <cell r="H13614" t="str">
            <v>Self</v>
          </cell>
        </row>
        <row r="13615">
          <cell r="H13615" t="str">
            <v>Self</v>
          </cell>
        </row>
        <row r="13616">
          <cell r="H13616" t="str">
            <v>Self</v>
          </cell>
        </row>
        <row r="13617">
          <cell r="H13617" t="str">
            <v>Self</v>
          </cell>
        </row>
        <row r="13618">
          <cell r="H13618" t="str">
            <v>Self</v>
          </cell>
        </row>
        <row r="13619">
          <cell r="H13619" t="str">
            <v>Self</v>
          </cell>
        </row>
        <row r="13620">
          <cell r="H13620" t="str">
            <v>Self</v>
          </cell>
        </row>
        <row r="13621">
          <cell r="H13621" t="str">
            <v>Self</v>
          </cell>
        </row>
        <row r="13622">
          <cell r="H13622" t="str">
            <v>Self</v>
          </cell>
        </row>
        <row r="13623">
          <cell r="H13623" t="str">
            <v>Self</v>
          </cell>
        </row>
        <row r="13624">
          <cell r="H13624" t="str">
            <v>Self</v>
          </cell>
        </row>
        <row r="13625">
          <cell r="H13625" t="str">
            <v>Self</v>
          </cell>
        </row>
        <row r="13626">
          <cell r="H13626" t="str">
            <v>Self</v>
          </cell>
        </row>
        <row r="13627">
          <cell r="H13627" t="str">
            <v>Self</v>
          </cell>
        </row>
        <row r="13628">
          <cell r="H13628" t="str">
            <v>Self</v>
          </cell>
        </row>
        <row r="13629">
          <cell r="H13629" t="str">
            <v>Self</v>
          </cell>
        </row>
        <row r="13630">
          <cell r="H13630" t="str">
            <v>Self</v>
          </cell>
        </row>
        <row r="13631">
          <cell r="H13631" t="str">
            <v>Self</v>
          </cell>
        </row>
        <row r="13632">
          <cell r="H13632" t="str">
            <v>Self</v>
          </cell>
        </row>
        <row r="13633">
          <cell r="H13633" t="str">
            <v>Self</v>
          </cell>
        </row>
        <row r="13634">
          <cell r="H13634" t="str">
            <v>Self</v>
          </cell>
        </row>
        <row r="13635">
          <cell r="H13635" t="str">
            <v>Self</v>
          </cell>
        </row>
        <row r="13636">
          <cell r="H13636" t="str">
            <v>Self</v>
          </cell>
        </row>
        <row r="13637">
          <cell r="H13637" t="str">
            <v>Self</v>
          </cell>
        </row>
        <row r="13638">
          <cell r="H13638" t="str">
            <v>Self</v>
          </cell>
        </row>
        <row r="13639">
          <cell r="H13639" t="str">
            <v>Self</v>
          </cell>
        </row>
        <row r="13640">
          <cell r="H13640" t="str">
            <v>Self</v>
          </cell>
        </row>
        <row r="13641">
          <cell r="H13641" t="str">
            <v>Self</v>
          </cell>
        </row>
        <row r="13642">
          <cell r="H13642" t="str">
            <v>Self</v>
          </cell>
        </row>
        <row r="13643">
          <cell r="H13643" t="str">
            <v>Self</v>
          </cell>
        </row>
        <row r="13644">
          <cell r="H13644" t="str">
            <v>Self</v>
          </cell>
        </row>
        <row r="13645">
          <cell r="H13645" t="str">
            <v>Self</v>
          </cell>
        </row>
        <row r="13646">
          <cell r="H13646" t="str">
            <v>Self</v>
          </cell>
        </row>
        <row r="13647">
          <cell r="H13647" t="str">
            <v>Self</v>
          </cell>
        </row>
        <row r="13648">
          <cell r="H13648" t="str">
            <v>Self</v>
          </cell>
        </row>
        <row r="13649">
          <cell r="H13649" t="str">
            <v>Self</v>
          </cell>
        </row>
        <row r="13650">
          <cell r="H13650" t="str">
            <v>Self</v>
          </cell>
        </row>
        <row r="13651">
          <cell r="H13651" t="str">
            <v>Self</v>
          </cell>
        </row>
        <row r="13652">
          <cell r="H13652" t="str">
            <v>Self</v>
          </cell>
        </row>
        <row r="13653">
          <cell r="H13653" t="str">
            <v>Self</v>
          </cell>
        </row>
        <row r="13654">
          <cell r="H13654" t="str">
            <v>Self</v>
          </cell>
        </row>
        <row r="13655">
          <cell r="H13655" t="str">
            <v>Self</v>
          </cell>
        </row>
        <row r="13656">
          <cell r="H13656" t="str">
            <v>Self</v>
          </cell>
        </row>
        <row r="13657">
          <cell r="H13657" t="str">
            <v>Self</v>
          </cell>
        </row>
        <row r="13658">
          <cell r="H13658" t="str">
            <v>Self</v>
          </cell>
        </row>
        <row r="13659">
          <cell r="H13659" t="str">
            <v>Self</v>
          </cell>
        </row>
        <row r="13660">
          <cell r="H13660" t="str">
            <v>Self</v>
          </cell>
        </row>
        <row r="13661">
          <cell r="H13661" t="str">
            <v>Self</v>
          </cell>
        </row>
        <row r="13662">
          <cell r="H13662" t="str">
            <v>Self</v>
          </cell>
        </row>
        <row r="13663">
          <cell r="H13663" t="str">
            <v>Self</v>
          </cell>
        </row>
        <row r="13664">
          <cell r="H13664" t="str">
            <v>Self</v>
          </cell>
        </row>
        <row r="13665">
          <cell r="H13665" t="str">
            <v>Self</v>
          </cell>
        </row>
        <row r="13666">
          <cell r="H13666" t="str">
            <v>Self</v>
          </cell>
        </row>
        <row r="13667">
          <cell r="H13667" t="str">
            <v>Self</v>
          </cell>
        </row>
        <row r="13668">
          <cell r="H13668" t="str">
            <v>Self</v>
          </cell>
        </row>
        <row r="13669">
          <cell r="H13669" t="str">
            <v>Self</v>
          </cell>
        </row>
        <row r="13670">
          <cell r="H13670" t="str">
            <v>Self</v>
          </cell>
        </row>
        <row r="13671">
          <cell r="H13671" t="str">
            <v>Self</v>
          </cell>
        </row>
        <row r="13672">
          <cell r="H13672" t="str">
            <v>Self</v>
          </cell>
        </row>
        <row r="13673">
          <cell r="H13673" t="str">
            <v>Self</v>
          </cell>
        </row>
        <row r="13674">
          <cell r="H13674" t="str">
            <v>Self</v>
          </cell>
        </row>
        <row r="13675">
          <cell r="H13675" t="str">
            <v>Self</v>
          </cell>
        </row>
        <row r="13676">
          <cell r="H13676" t="str">
            <v>Self</v>
          </cell>
        </row>
        <row r="13677">
          <cell r="H13677" t="str">
            <v>Self</v>
          </cell>
        </row>
        <row r="13678">
          <cell r="H13678" t="str">
            <v>Self</v>
          </cell>
        </row>
        <row r="13679">
          <cell r="H13679" t="str">
            <v>Self</v>
          </cell>
        </row>
        <row r="13680">
          <cell r="H13680" t="str">
            <v>Self</v>
          </cell>
        </row>
        <row r="13681">
          <cell r="H13681" t="str">
            <v>Self</v>
          </cell>
        </row>
        <row r="13682">
          <cell r="H13682" t="str">
            <v>Self</v>
          </cell>
        </row>
        <row r="13683">
          <cell r="H13683" t="str">
            <v>Self</v>
          </cell>
        </row>
        <row r="13684">
          <cell r="H13684" t="str">
            <v>Self</v>
          </cell>
        </row>
        <row r="13685">
          <cell r="H13685" t="str">
            <v>Self</v>
          </cell>
        </row>
        <row r="13686">
          <cell r="H13686" t="str">
            <v>Self</v>
          </cell>
        </row>
        <row r="13687">
          <cell r="H13687" t="str">
            <v>Self</v>
          </cell>
        </row>
        <row r="13688">
          <cell r="H13688" t="str">
            <v>Self</v>
          </cell>
        </row>
        <row r="13689">
          <cell r="H13689" t="str">
            <v>Self</v>
          </cell>
        </row>
        <row r="13690">
          <cell r="H13690" t="str">
            <v>Self</v>
          </cell>
        </row>
        <row r="13691">
          <cell r="H13691" t="str">
            <v>Self</v>
          </cell>
        </row>
        <row r="13692">
          <cell r="H13692" t="str">
            <v>Self</v>
          </cell>
        </row>
        <row r="13693">
          <cell r="H13693" t="str">
            <v>Self</v>
          </cell>
        </row>
        <row r="13694">
          <cell r="H13694" t="str">
            <v>Self</v>
          </cell>
        </row>
        <row r="13695">
          <cell r="H13695" t="str">
            <v>Self</v>
          </cell>
        </row>
        <row r="13696">
          <cell r="H13696" t="str">
            <v>Self</v>
          </cell>
        </row>
        <row r="13697">
          <cell r="H13697" t="str">
            <v>Self</v>
          </cell>
        </row>
        <row r="13698">
          <cell r="H13698" t="str">
            <v>Self</v>
          </cell>
        </row>
        <row r="13699">
          <cell r="H13699" t="str">
            <v>Self</v>
          </cell>
        </row>
        <row r="13700">
          <cell r="H13700" t="str">
            <v>NotSelf</v>
          </cell>
        </row>
        <row r="13701">
          <cell r="H13701" t="str">
            <v>NotSelf</v>
          </cell>
        </row>
        <row r="13702">
          <cell r="H13702" t="str">
            <v>NotSelf</v>
          </cell>
        </row>
        <row r="13703">
          <cell r="H13703" t="str">
            <v>NotSelf</v>
          </cell>
        </row>
        <row r="13704">
          <cell r="H13704" t="str">
            <v>NotSelf</v>
          </cell>
        </row>
        <row r="13705">
          <cell r="H13705" t="str">
            <v>NotSelf</v>
          </cell>
        </row>
        <row r="13706">
          <cell r="H13706" t="str">
            <v>NotSelf</v>
          </cell>
        </row>
        <row r="13707">
          <cell r="H13707" t="str">
            <v>NotSelf</v>
          </cell>
        </row>
        <row r="13708">
          <cell r="H13708" t="str">
            <v>NotSelf</v>
          </cell>
        </row>
        <row r="13709">
          <cell r="H13709" t="str">
            <v>NotSelf</v>
          </cell>
        </row>
        <row r="13710">
          <cell r="H13710" t="str">
            <v>NotSelf</v>
          </cell>
        </row>
        <row r="13711">
          <cell r="H13711" t="str">
            <v>NotSelf</v>
          </cell>
        </row>
        <row r="13712">
          <cell r="H13712" t="str">
            <v>NotSelf</v>
          </cell>
        </row>
        <row r="13713">
          <cell r="H13713" t="str">
            <v>NotSelf</v>
          </cell>
        </row>
        <row r="13714">
          <cell r="H13714" t="str">
            <v>NotSelf</v>
          </cell>
        </row>
        <row r="13715">
          <cell r="H13715" t="str">
            <v>NotSelf</v>
          </cell>
        </row>
        <row r="13716">
          <cell r="H13716" t="str">
            <v>NotSelf</v>
          </cell>
        </row>
        <row r="13717">
          <cell r="H13717" t="str">
            <v>NotSelf</v>
          </cell>
        </row>
        <row r="13718">
          <cell r="H13718" t="str">
            <v>NotSelf</v>
          </cell>
        </row>
        <row r="13719">
          <cell r="H13719" t="str">
            <v>NotSelf</v>
          </cell>
        </row>
        <row r="13720">
          <cell r="H13720" t="str">
            <v>NotSelf</v>
          </cell>
        </row>
        <row r="13721">
          <cell r="H13721" t="str">
            <v>NotSelf</v>
          </cell>
        </row>
        <row r="13722">
          <cell r="H13722" t="str">
            <v>NotSelf</v>
          </cell>
        </row>
        <row r="13723">
          <cell r="H13723" t="str">
            <v>NotSelf</v>
          </cell>
        </row>
        <row r="13724">
          <cell r="H13724" t="str">
            <v>NotSelf</v>
          </cell>
        </row>
        <row r="13725">
          <cell r="H13725" t="str">
            <v>NotSelf</v>
          </cell>
        </row>
        <row r="13726">
          <cell r="H13726" t="str">
            <v>NotSelf</v>
          </cell>
        </row>
        <row r="13727">
          <cell r="H13727" t="str">
            <v>NotSelf</v>
          </cell>
        </row>
        <row r="13728">
          <cell r="H13728" t="str">
            <v>NotSelf</v>
          </cell>
        </row>
        <row r="13729">
          <cell r="H13729" t="str">
            <v>NotSelf</v>
          </cell>
        </row>
        <row r="13730">
          <cell r="H13730" t="str">
            <v>NotSelf</v>
          </cell>
        </row>
        <row r="13731">
          <cell r="H13731" t="str">
            <v>NotSelf</v>
          </cell>
        </row>
        <row r="13732">
          <cell r="H13732" t="str">
            <v>NotSelf</v>
          </cell>
        </row>
        <row r="13733">
          <cell r="H13733" t="str">
            <v>NotSelf</v>
          </cell>
        </row>
        <row r="13734">
          <cell r="H13734" t="str">
            <v>NotSelf</v>
          </cell>
        </row>
        <row r="13735">
          <cell r="H13735" t="str">
            <v>NotSelf</v>
          </cell>
        </row>
        <row r="13736">
          <cell r="H13736" t="str">
            <v>NotSelf</v>
          </cell>
        </row>
        <row r="13737">
          <cell r="H13737" t="str">
            <v>NotSelf</v>
          </cell>
        </row>
        <row r="13738">
          <cell r="H13738" t="str">
            <v>NotSelf</v>
          </cell>
        </row>
        <row r="13739">
          <cell r="H13739" t="str">
            <v>NotSelf</v>
          </cell>
        </row>
        <row r="13740">
          <cell r="H13740" t="str">
            <v>NotSelf</v>
          </cell>
        </row>
        <row r="13741">
          <cell r="H13741" t="str">
            <v>NotSelf</v>
          </cell>
        </row>
        <row r="13742">
          <cell r="H13742" t="str">
            <v>NotSelf</v>
          </cell>
        </row>
        <row r="13743">
          <cell r="H13743" t="str">
            <v>NotSelf</v>
          </cell>
        </row>
        <row r="13744">
          <cell r="H13744" t="str">
            <v>NotSelf</v>
          </cell>
        </row>
        <row r="13745">
          <cell r="H13745" t="str">
            <v>NotSelf</v>
          </cell>
        </row>
        <row r="13746">
          <cell r="H13746" t="str">
            <v>NotSelf</v>
          </cell>
        </row>
        <row r="13747">
          <cell r="H13747" t="str">
            <v>NotSelf</v>
          </cell>
        </row>
        <row r="13748">
          <cell r="H13748" t="str">
            <v>NotSelf</v>
          </cell>
        </row>
        <row r="13749">
          <cell r="H13749" t="str">
            <v>NotSelf</v>
          </cell>
        </row>
        <row r="13750">
          <cell r="H13750" t="str">
            <v>NotSelf</v>
          </cell>
        </row>
        <row r="13751">
          <cell r="H13751" t="str">
            <v>NotSelf</v>
          </cell>
        </row>
        <row r="13752">
          <cell r="H13752" t="str">
            <v>NotSelf</v>
          </cell>
        </row>
        <row r="13753">
          <cell r="H13753" t="str">
            <v>NotSelf</v>
          </cell>
        </row>
        <row r="13754">
          <cell r="H13754" t="str">
            <v>NotSelf</v>
          </cell>
        </row>
        <row r="13755">
          <cell r="H13755" t="str">
            <v>NotSelf</v>
          </cell>
        </row>
        <row r="13756">
          <cell r="H13756" t="str">
            <v>NotSelf</v>
          </cell>
        </row>
        <row r="13757">
          <cell r="H13757" t="str">
            <v>NotSelf</v>
          </cell>
        </row>
        <row r="13758">
          <cell r="H13758" t="str">
            <v>NotSelf</v>
          </cell>
        </row>
        <row r="13759">
          <cell r="H13759" t="str">
            <v>NotSelf</v>
          </cell>
        </row>
        <row r="13760">
          <cell r="H13760" t="str">
            <v>NotSelf</v>
          </cell>
        </row>
        <row r="13761">
          <cell r="H13761" t="str">
            <v>NotSelf</v>
          </cell>
        </row>
        <row r="13762">
          <cell r="H13762" t="str">
            <v>NotSelf</v>
          </cell>
        </row>
        <row r="13763">
          <cell r="H13763" t="str">
            <v>NotSelf</v>
          </cell>
        </row>
        <row r="13764">
          <cell r="H13764" t="str">
            <v>NotSelf</v>
          </cell>
        </row>
        <row r="13765">
          <cell r="H13765" t="str">
            <v>NotSelf</v>
          </cell>
        </row>
        <row r="13766">
          <cell r="H13766" t="str">
            <v>NotSelf</v>
          </cell>
        </row>
        <row r="13767">
          <cell r="H13767" t="str">
            <v>NotSelf</v>
          </cell>
        </row>
        <row r="13768">
          <cell r="H13768" t="str">
            <v>NotSelf</v>
          </cell>
        </row>
        <row r="13769">
          <cell r="H13769" t="str">
            <v>NotSelf</v>
          </cell>
        </row>
        <row r="13770">
          <cell r="H13770" t="str">
            <v>NotSelf</v>
          </cell>
        </row>
        <row r="13771">
          <cell r="H13771" t="str">
            <v>NotSelf</v>
          </cell>
        </row>
        <row r="13772">
          <cell r="H13772" t="str">
            <v>NotSelf</v>
          </cell>
        </row>
        <row r="13773">
          <cell r="H13773" t="str">
            <v>NotSelf</v>
          </cell>
        </row>
        <row r="13774">
          <cell r="H13774" t="str">
            <v>NotSelf</v>
          </cell>
        </row>
        <row r="13775">
          <cell r="H13775" t="str">
            <v>NotSelf</v>
          </cell>
        </row>
        <row r="13776">
          <cell r="H13776" t="str">
            <v>NotSelf</v>
          </cell>
        </row>
        <row r="13777">
          <cell r="H13777" t="str">
            <v>NotSelf</v>
          </cell>
        </row>
        <row r="13778">
          <cell r="H13778" t="str">
            <v>NotSelf</v>
          </cell>
        </row>
        <row r="13779">
          <cell r="H13779" t="str">
            <v>NotSelf</v>
          </cell>
        </row>
        <row r="13780">
          <cell r="H13780" t="str">
            <v>NotSelf</v>
          </cell>
        </row>
        <row r="13781">
          <cell r="H13781" t="str">
            <v>NotSelf</v>
          </cell>
        </row>
        <row r="13782">
          <cell r="H13782" t="str">
            <v>NotSelf</v>
          </cell>
        </row>
        <row r="13783">
          <cell r="H13783" t="str">
            <v>NotSelf</v>
          </cell>
        </row>
        <row r="13784">
          <cell r="H13784" t="str">
            <v>NotSelf</v>
          </cell>
        </row>
        <row r="13785">
          <cell r="H13785" t="str">
            <v>NotSelf</v>
          </cell>
        </row>
        <row r="13786">
          <cell r="H13786" t="str">
            <v>NotSelf</v>
          </cell>
        </row>
        <row r="13787">
          <cell r="H13787" t="str">
            <v>NotSelf</v>
          </cell>
        </row>
        <row r="13788">
          <cell r="H13788" t="str">
            <v>NotSelf</v>
          </cell>
        </row>
        <row r="13789">
          <cell r="H13789" t="str">
            <v>NotSelf</v>
          </cell>
        </row>
        <row r="13790">
          <cell r="H13790" t="str">
            <v>NotSelf</v>
          </cell>
        </row>
        <row r="13791">
          <cell r="H13791" t="str">
            <v>NotSelf</v>
          </cell>
        </row>
        <row r="13792">
          <cell r="H13792" t="str">
            <v>NotSelf</v>
          </cell>
        </row>
        <row r="13793">
          <cell r="H13793" t="str">
            <v>NotSelf</v>
          </cell>
        </row>
        <row r="13794">
          <cell r="H13794" t="str">
            <v>NotSelf</v>
          </cell>
        </row>
        <row r="13795">
          <cell r="H13795" t="str">
            <v>NotSelf</v>
          </cell>
        </row>
        <row r="13796">
          <cell r="H13796" t="str">
            <v>NotSelf</v>
          </cell>
        </row>
        <row r="13797">
          <cell r="H13797" t="str">
            <v>NotSelf</v>
          </cell>
        </row>
        <row r="13798">
          <cell r="H13798" t="str">
            <v>NotSelf</v>
          </cell>
        </row>
        <row r="13799">
          <cell r="H13799" t="str">
            <v>NotSelf</v>
          </cell>
        </row>
        <row r="13800">
          <cell r="H13800" t="str">
            <v>NotSelf</v>
          </cell>
        </row>
        <row r="13801">
          <cell r="H13801" t="str">
            <v>NotSelf</v>
          </cell>
        </row>
        <row r="13802">
          <cell r="H13802" t="str">
            <v>NotSelf</v>
          </cell>
        </row>
        <row r="13803">
          <cell r="H13803" t="str">
            <v>NotSelf</v>
          </cell>
        </row>
        <row r="13804">
          <cell r="H13804" t="str">
            <v>NotSelf</v>
          </cell>
        </row>
        <row r="13805">
          <cell r="H13805" t="str">
            <v>NotSelf</v>
          </cell>
        </row>
        <row r="13806">
          <cell r="H13806" t="str">
            <v>NotSelf</v>
          </cell>
        </row>
        <row r="13807">
          <cell r="H13807" t="str">
            <v>NotSelf</v>
          </cell>
        </row>
        <row r="13808">
          <cell r="H13808" t="str">
            <v>NotSelf</v>
          </cell>
        </row>
        <row r="13809">
          <cell r="H13809" t="str">
            <v>NotSelf</v>
          </cell>
        </row>
        <row r="13810">
          <cell r="H13810" t="str">
            <v>NotSelf</v>
          </cell>
        </row>
        <row r="13811">
          <cell r="H13811" t="str">
            <v>NotSelf</v>
          </cell>
        </row>
        <row r="13812">
          <cell r="H13812" t="str">
            <v>NotSelf</v>
          </cell>
        </row>
        <row r="13813">
          <cell r="H13813" t="str">
            <v>NotSelf</v>
          </cell>
        </row>
        <row r="13814">
          <cell r="H13814" t="str">
            <v>NotSelf</v>
          </cell>
        </row>
        <row r="13815">
          <cell r="H13815" t="str">
            <v>NotSelf</v>
          </cell>
        </row>
        <row r="13816">
          <cell r="H13816" t="str">
            <v>NotSelf</v>
          </cell>
        </row>
        <row r="13817">
          <cell r="H13817" t="str">
            <v>NotSelf</v>
          </cell>
        </row>
        <row r="13818">
          <cell r="H13818" t="str">
            <v>NotSelf</v>
          </cell>
        </row>
        <row r="13819">
          <cell r="H13819" t="str">
            <v>NotSelf</v>
          </cell>
        </row>
        <row r="13820">
          <cell r="H13820" t="str">
            <v>NotSelf</v>
          </cell>
        </row>
        <row r="13821">
          <cell r="H13821" t="str">
            <v>NotSelf</v>
          </cell>
        </row>
        <row r="13822">
          <cell r="H13822" t="str">
            <v>NotSelf</v>
          </cell>
        </row>
        <row r="13823">
          <cell r="H13823" t="str">
            <v>NotSelf</v>
          </cell>
        </row>
        <row r="13824">
          <cell r="H13824" t="str">
            <v>NotSelf</v>
          </cell>
        </row>
        <row r="13825">
          <cell r="H13825" t="str">
            <v>NotSelf</v>
          </cell>
        </row>
        <row r="13826">
          <cell r="H13826" t="str">
            <v>NotSelf</v>
          </cell>
        </row>
        <row r="13827">
          <cell r="H13827" t="str">
            <v>NotSelf</v>
          </cell>
        </row>
        <row r="13828">
          <cell r="H13828" t="str">
            <v>NotSelf</v>
          </cell>
        </row>
        <row r="13829">
          <cell r="H13829" t="str">
            <v>NotSelf</v>
          </cell>
        </row>
        <row r="13830">
          <cell r="H13830" t="str">
            <v>NotSelf</v>
          </cell>
        </row>
        <row r="13831">
          <cell r="H13831" t="str">
            <v>NotSelf</v>
          </cell>
        </row>
        <row r="13832">
          <cell r="H13832" t="str">
            <v>NotSelf</v>
          </cell>
        </row>
        <row r="13833">
          <cell r="H13833" t="str">
            <v>NotSelf</v>
          </cell>
        </row>
        <row r="13834">
          <cell r="H13834" t="str">
            <v>NotSelf</v>
          </cell>
        </row>
        <row r="13835">
          <cell r="H13835" t="str">
            <v>NotSelf</v>
          </cell>
        </row>
        <row r="13836">
          <cell r="H13836" t="str">
            <v>NotSelf</v>
          </cell>
        </row>
        <row r="13837">
          <cell r="H13837" t="str">
            <v>NotSelf</v>
          </cell>
        </row>
        <row r="13838">
          <cell r="H13838" t="str">
            <v>NotSelf</v>
          </cell>
        </row>
        <row r="13839">
          <cell r="H13839" t="str">
            <v>NotSelf</v>
          </cell>
        </row>
        <row r="13840">
          <cell r="H13840" t="str">
            <v>NotSelf</v>
          </cell>
        </row>
        <row r="13841">
          <cell r="H13841" t="str">
            <v>NotSelf</v>
          </cell>
        </row>
        <row r="13842">
          <cell r="H13842" t="str">
            <v>NotSelf</v>
          </cell>
        </row>
        <row r="13843">
          <cell r="H13843" t="str">
            <v>NotSelf</v>
          </cell>
        </row>
        <row r="13844">
          <cell r="H13844" t="str">
            <v>NotSelf</v>
          </cell>
        </row>
        <row r="13845">
          <cell r="H13845" t="str">
            <v>NotSelf</v>
          </cell>
        </row>
        <row r="13846">
          <cell r="H13846" t="str">
            <v>NotSelf</v>
          </cell>
        </row>
        <row r="13847">
          <cell r="H13847" t="str">
            <v>NotSelf</v>
          </cell>
        </row>
        <row r="13848">
          <cell r="H13848" t="str">
            <v>NotSelf</v>
          </cell>
        </row>
        <row r="13849">
          <cell r="H13849" t="str">
            <v>NotSelf</v>
          </cell>
        </row>
        <row r="13850">
          <cell r="H13850" t="str">
            <v>NotSelf</v>
          </cell>
        </row>
        <row r="13851">
          <cell r="H13851" t="str">
            <v>NotSelf</v>
          </cell>
        </row>
        <row r="13852">
          <cell r="H13852" t="str">
            <v>NotSelf</v>
          </cell>
        </row>
        <row r="13853">
          <cell r="H13853" t="str">
            <v>NotSelf</v>
          </cell>
        </row>
        <row r="13854">
          <cell r="H13854" t="str">
            <v>NotSelf</v>
          </cell>
        </row>
        <row r="13855">
          <cell r="H13855" t="str">
            <v>NotSelf</v>
          </cell>
        </row>
        <row r="13856">
          <cell r="H13856" t="str">
            <v>NotSelf</v>
          </cell>
        </row>
        <row r="13857">
          <cell r="H13857" t="str">
            <v>NotSelf</v>
          </cell>
        </row>
        <row r="13858">
          <cell r="H13858" t="str">
            <v>NotSelf</v>
          </cell>
        </row>
        <row r="13859">
          <cell r="H13859" t="str">
            <v>NotSelf</v>
          </cell>
        </row>
        <row r="13860">
          <cell r="H13860" t="str">
            <v>NotSelf</v>
          </cell>
        </row>
        <row r="13861">
          <cell r="H13861" t="str">
            <v>NotSelf</v>
          </cell>
        </row>
        <row r="13862">
          <cell r="H13862" t="str">
            <v>NotSelf</v>
          </cell>
        </row>
        <row r="13863">
          <cell r="H13863" t="str">
            <v>NotSelf</v>
          </cell>
        </row>
        <row r="13864">
          <cell r="H13864" t="str">
            <v>NotSelf</v>
          </cell>
        </row>
        <row r="13865">
          <cell r="H13865" t="str">
            <v>NotSelf</v>
          </cell>
        </row>
        <row r="13866">
          <cell r="H13866" t="str">
            <v>NotSelf</v>
          </cell>
        </row>
        <row r="13867">
          <cell r="H13867" t="str">
            <v>NotSelf</v>
          </cell>
        </row>
        <row r="13868">
          <cell r="H13868" t="str">
            <v>NotSelf</v>
          </cell>
        </row>
        <row r="13869">
          <cell r="H13869" t="str">
            <v>NotSelf</v>
          </cell>
        </row>
        <row r="13870">
          <cell r="H13870" t="str">
            <v>NotSelf</v>
          </cell>
        </row>
        <row r="13871">
          <cell r="H13871" t="str">
            <v>NotSelf</v>
          </cell>
        </row>
        <row r="13872">
          <cell r="H13872" t="str">
            <v>NotSelf</v>
          </cell>
        </row>
        <row r="13873">
          <cell r="H13873" t="str">
            <v>NotSelf</v>
          </cell>
        </row>
        <row r="13874">
          <cell r="H13874" t="str">
            <v>NotSelf</v>
          </cell>
        </row>
        <row r="13875">
          <cell r="H13875" t="str">
            <v>NotSelf</v>
          </cell>
        </row>
        <row r="13876">
          <cell r="H13876" t="str">
            <v>NotSelf</v>
          </cell>
        </row>
        <row r="13877">
          <cell r="H13877" t="str">
            <v>NotSelf</v>
          </cell>
        </row>
        <row r="13878">
          <cell r="H13878" t="str">
            <v>NotSelf</v>
          </cell>
        </row>
        <row r="13879">
          <cell r="H13879" t="str">
            <v>NotSelf</v>
          </cell>
        </row>
        <row r="13880">
          <cell r="H13880" t="str">
            <v>NotSelf</v>
          </cell>
        </row>
        <row r="13881">
          <cell r="H13881" t="str">
            <v>NotSelf</v>
          </cell>
        </row>
        <row r="13882">
          <cell r="H13882" t="str">
            <v>NotSelf</v>
          </cell>
        </row>
        <row r="13883">
          <cell r="H13883" t="str">
            <v>NotSelf</v>
          </cell>
        </row>
        <row r="13884">
          <cell r="H13884" t="str">
            <v>NotSelf</v>
          </cell>
        </row>
        <row r="13885">
          <cell r="H13885" t="str">
            <v>NotSelf</v>
          </cell>
        </row>
        <row r="13886">
          <cell r="H13886" t="str">
            <v>NotSelf</v>
          </cell>
        </row>
        <row r="13887">
          <cell r="H13887" t="str">
            <v>NotSelf</v>
          </cell>
        </row>
        <row r="13888">
          <cell r="H13888" t="str">
            <v>NotSelf</v>
          </cell>
        </row>
        <row r="13889">
          <cell r="H13889" t="str">
            <v>NotSelf</v>
          </cell>
        </row>
        <row r="13890">
          <cell r="H13890" t="str">
            <v>NotSelf</v>
          </cell>
        </row>
        <row r="13891">
          <cell r="H13891" t="str">
            <v>NotSelf</v>
          </cell>
        </row>
        <row r="13892">
          <cell r="H13892" t="str">
            <v>NotSelf</v>
          </cell>
        </row>
        <row r="13893">
          <cell r="H13893" t="str">
            <v>NotSelf</v>
          </cell>
        </row>
        <row r="13894">
          <cell r="H13894" t="str">
            <v>NotSelf</v>
          </cell>
        </row>
        <row r="13895">
          <cell r="H13895" t="str">
            <v>NotSelf</v>
          </cell>
        </row>
        <row r="13896">
          <cell r="H13896" t="str">
            <v>NotSelf</v>
          </cell>
        </row>
        <row r="13897">
          <cell r="H13897" t="str">
            <v>NotSelf</v>
          </cell>
        </row>
        <row r="13898">
          <cell r="H13898" t="str">
            <v>NotSelf</v>
          </cell>
        </row>
        <row r="13899">
          <cell r="H13899" t="str">
            <v>NotSelf</v>
          </cell>
        </row>
        <row r="13900">
          <cell r="H13900" t="str">
            <v>NotSelf</v>
          </cell>
        </row>
        <row r="13901">
          <cell r="H13901" t="str">
            <v>NotSelf</v>
          </cell>
        </row>
        <row r="13902">
          <cell r="H13902" t="str">
            <v>NotSelf</v>
          </cell>
        </row>
        <row r="13903">
          <cell r="H13903" t="str">
            <v>NotSelf</v>
          </cell>
        </row>
        <row r="13904">
          <cell r="H13904" t="str">
            <v>NotSelf</v>
          </cell>
        </row>
        <row r="13905">
          <cell r="H13905" t="str">
            <v>NotSelf</v>
          </cell>
        </row>
        <row r="13906">
          <cell r="H13906" t="str">
            <v>NotSelf</v>
          </cell>
        </row>
        <row r="13907">
          <cell r="H13907" t="str">
            <v>NotSelf</v>
          </cell>
        </row>
        <row r="13908">
          <cell r="H13908" t="str">
            <v>NotSelf</v>
          </cell>
        </row>
        <row r="13909">
          <cell r="H13909" t="str">
            <v>NotSelf</v>
          </cell>
        </row>
        <row r="13910">
          <cell r="H13910" t="str">
            <v>NotSelf</v>
          </cell>
        </row>
        <row r="13911">
          <cell r="H13911" t="str">
            <v>NotSelf</v>
          </cell>
        </row>
        <row r="13912">
          <cell r="H13912" t="str">
            <v>NotSelf</v>
          </cell>
        </row>
        <row r="13913">
          <cell r="H13913" t="str">
            <v>NotSelf</v>
          </cell>
        </row>
        <row r="13914">
          <cell r="H13914" t="str">
            <v>NotSelf</v>
          </cell>
        </row>
        <row r="13915">
          <cell r="H13915" t="str">
            <v>NotSelf</v>
          </cell>
        </row>
        <row r="13916">
          <cell r="H13916" t="str">
            <v>NotSelf</v>
          </cell>
        </row>
        <row r="13917">
          <cell r="H13917" t="str">
            <v>NotSelf</v>
          </cell>
        </row>
        <row r="13918">
          <cell r="H13918" t="str">
            <v>NotSelf</v>
          </cell>
        </row>
        <row r="13919">
          <cell r="H13919" t="str">
            <v>NotSelf</v>
          </cell>
        </row>
        <row r="13920">
          <cell r="H13920" t="str">
            <v>NotSelf</v>
          </cell>
        </row>
        <row r="13921">
          <cell r="H13921" t="str">
            <v>NotSelf</v>
          </cell>
        </row>
        <row r="13922">
          <cell r="H13922" t="str">
            <v>NotSelf</v>
          </cell>
        </row>
        <row r="13923">
          <cell r="H13923" t="str">
            <v>NotSelf</v>
          </cell>
        </row>
        <row r="13924">
          <cell r="H13924" t="str">
            <v>NotSelf</v>
          </cell>
        </row>
        <row r="13925">
          <cell r="H13925" t="str">
            <v>NotSelf</v>
          </cell>
        </row>
        <row r="13926">
          <cell r="H13926" t="str">
            <v>NotSelf</v>
          </cell>
        </row>
        <row r="13927">
          <cell r="H13927" t="str">
            <v>NotSelf</v>
          </cell>
        </row>
        <row r="13928">
          <cell r="H13928" t="str">
            <v>NotSelf</v>
          </cell>
        </row>
        <row r="13929">
          <cell r="H13929" t="str">
            <v>NotSelf</v>
          </cell>
        </row>
        <row r="13930">
          <cell r="H13930" t="str">
            <v>NotSelf</v>
          </cell>
        </row>
        <row r="13931">
          <cell r="H13931" t="str">
            <v>NotSelf</v>
          </cell>
        </row>
        <row r="13932">
          <cell r="H13932" t="str">
            <v>NotSelf</v>
          </cell>
        </row>
        <row r="13933">
          <cell r="H13933" t="str">
            <v>NotSelf</v>
          </cell>
        </row>
        <row r="13934">
          <cell r="H13934" t="str">
            <v>NotSelf</v>
          </cell>
        </row>
        <row r="13935">
          <cell r="H13935" t="str">
            <v>NotSelf</v>
          </cell>
        </row>
        <row r="13936">
          <cell r="H13936" t="str">
            <v>NotSelf</v>
          </cell>
        </row>
        <row r="13937">
          <cell r="H13937" t="str">
            <v>NotSelf</v>
          </cell>
        </row>
        <row r="13938">
          <cell r="H13938" t="str">
            <v>NotSelf</v>
          </cell>
        </row>
        <row r="13939">
          <cell r="H13939" t="str">
            <v>NotSelf</v>
          </cell>
        </row>
        <row r="13940">
          <cell r="H13940" t="str">
            <v>NotSelf</v>
          </cell>
        </row>
        <row r="13941">
          <cell r="H13941" t="str">
            <v>NotSelf</v>
          </cell>
        </row>
        <row r="13942">
          <cell r="H13942" t="str">
            <v>NotSelf</v>
          </cell>
        </row>
        <row r="13943">
          <cell r="H13943" t="str">
            <v>NotSelf</v>
          </cell>
        </row>
        <row r="13944">
          <cell r="H13944" t="str">
            <v>NotSelf</v>
          </cell>
        </row>
        <row r="13945">
          <cell r="H13945" t="str">
            <v>NotSelf</v>
          </cell>
        </row>
        <row r="13946">
          <cell r="H13946" t="str">
            <v>NotSelf</v>
          </cell>
        </row>
        <row r="13947">
          <cell r="H13947" t="str">
            <v>NotSelf</v>
          </cell>
        </row>
        <row r="13948">
          <cell r="H13948" t="str">
            <v>NotSelf</v>
          </cell>
        </row>
        <row r="13949">
          <cell r="H13949" t="str">
            <v>NotSelf</v>
          </cell>
        </row>
        <row r="13950">
          <cell r="H13950" t="str">
            <v>NotSelf</v>
          </cell>
        </row>
        <row r="13951">
          <cell r="H13951" t="str">
            <v>NotSelf</v>
          </cell>
        </row>
        <row r="13952">
          <cell r="H13952" t="str">
            <v>NotSelf</v>
          </cell>
        </row>
        <row r="13953">
          <cell r="H13953" t="str">
            <v>NotSelf</v>
          </cell>
        </row>
        <row r="13954">
          <cell r="H13954" t="str">
            <v>NotSelf</v>
          </cell>
        </row>
        <row r="13955">
          <cell r="H13955" t="str">
            <v>NotSelf</v>
          </cell>
        </row>
        <row r="13956">
          <cell r="H13956" t="str">
            <v>NotSelf</v>
          </cell>
        </row>
        <row r="13957">
          <cell r="H13957" t="str">
            <v>NotSelf</v>
          </cell>
        </row>
        <row r="13958">
          <cell r="H13958" t="str">
            <v>NotSelf</v>
          </cell>
        </row>
        <row r="13959">
          <cell r="H13959" t="str">
            <v>NotSelf</v>
          </cell>
        </row>
        <row r="13960">
          <cell r="H13960" t="str">
            <v>NotSelf</v>
          </cell>
        </row>
        <row r="13961">
          <cell r="H13961" t="str">
            <v>NotSelf</v>
          </cell>
        </row>
        <row r="13962">
          <cell r="H13962" t="str">
            <v>NotSelf</v>
          </cell>
        </row>
        <row r="13963">
          <cell r="H13963" t="str">
            <v>NotSelf</v>
          </cell>
        </row>
        <row r="13964">
          <cell r="H13964" t="str">
            <v>NotSelf</v>
          </cell>
        </row>
        <row r="13965">
          <cell r="H13965" t="str">
            <v>NotSelf</v>
          </cell>
        </row>
        <row r="13966">
          <cell r="H13966" t="str">
            <v>NotSelf</v>
          </cell>
        </row>
        <row r="13967">
          <cell r="H13967" t="str">
            <v>NotSelf</v>
          </cell>
        </row>
        <row r="13968">
          <cell r="H13968" t="str">
            <v>NotSelf</v>
          </cell>
        </row>
        <row r="13969">
          <cell r="H13969" t="str">
            <v>NotSelf</v>
          </cell>
        </row>
        <row r="13970">
          <cell r="H13970" t="str">
            <v>NotSelf</v>
          </cell>
        </row>
        <row r="13971">
          <cell r="H13971" t="str">
            <v>NotSelf</v>
          </cell>
        </row>
        <row r="13972">
          <cell r="H13972" t="str">
            <v>NotSelf</v>
          </cell>
        </row>
        <row r="13973">
          <cell r="H13973" t="str">
            <v>NotSelf</v>
          </cell>
        </row>
        <row r="13974">
          <cell r="H13974" t="str">
            <v>NotSelf</v>
          </cell>
        </row>
        <row r="13975">
          <cell r="H13975" t="str">
            <v>NotSelf</v>
          </cell>
        </row>
        <row r="13976">
          <cell r="H13976" t="str">
            <v>NotSelf</v>
          </cell>
        </row>
        <row r="13977">
          <cell r="H13977" t="str">
            <v>NotSelf</v>
          </cell>
        </row>
        <row r="13978">
          <cell r="H13978" t="str">
            <v>NotSelf</v>
          </cell>
        </row>
        <row r="13979">
          <cell r="H13979" t="str">
            <v>NotSelf</v>
          </cell>
        </row>
        <row r="13980">
          <cell r="H13980" t="str">
            <v>NotSelf</v>
          </cell>
        </row>
        <row r="13981">
          <cell r="H13981" t="str">
            <v>NotSelf</v>
          </cell>
        </row>
        <row r="13982">
          <cell r="H13982" t="str">
            <v>NotSelf</v>
          </cell>
        </row>
        <row r="13983">
          <cell r="H13983" t="str">
            <v>NotSelf</v>
          </cell>
        </row>
        <row r="13984">
          <cell r="H13984" t="str">
            <v>NotSelf</v>
          </cell>
        </row>
        <row r="13985">
          <cell r="H13985" t="str">
            <v>NotSelf</v>
          </cell>
        </row>
        <row r="13986">
          <cell r="H13986" t="str">
            <v>NotSelf</v>
          </cell>
        </row>
        <row r="13987">
          <cell r="H13987" t="str">
            <v>NotSelf</v>
          </cell>
        </row>
        <row r="13988">
          <cell r="H13988" t="str">
            <v>NotSelf</v>
          </cell>
        </row>
        <row r="13989">
          <cell r="H13989" t="str">
            <v>NotSelf</v>
          </cell>
        </row>
        <row r="13990">
          <cell r="H13990" t="str">
            <v>NotSelf</v>
          </cell>
        </row>
        <row r="13991">
          <cell r="H13991" t="str">
            <v>NotSelf</v>
          </cell>
        </row>
        <row r="13992">
          <cell r="H13992" t="str">
            <v>NotSelf</v>
          </cell>
        </row>
        <row r="13993">
          <cell r="H13993" t="str">
            <v>NotSelf</v>
          </cell>
        </row>
        <row r="13994">
          <cell r="H13994" t="str">
            <v>NotSelf</v>
          </cell>
        </row>
        <row r="13995">
          <cell r="H13995" t="str">
            <v>NotSelf</v>
          </cell>
        </row>
        <row r="13996">
          <cell r="H13996" t="str">
            <v>NotSelf</v>
          </cell>
        </row>
        <row r="13997">
          <cell r="H13997" t="str">
            <v>NotSelf</v>
          </cell>
        </row>
        <row r="13998">
          <cell r="H13998" t="str">
            <v>NotSelf</v>
          </cell>
        </row>
        <row r="13999">
          <cell r="H13999" t="str">
            <v>NotSelf</v>
          </cell>
        </row>
        <row r="14000">
          <cell r="H14000" t="str">
            <v>NotSelf</v>
          </cell>
        </row>
        <row r="14001">
          <cell r="H14001" t="str">
            <v>NotSelf</v>
          </cell>
        </row>
        <row r="14002">
          <cell r="H14002" t="str">
            <v>NotSelf</v>
          </cell>
        </row>
        <row r="14003">
          <cell r="H14003" t="str">
            <v>NotSelf</v>
          </cell>
        </row>
        <row r="14004">
          <cell r="H14004" t="str">
            <v>NotSelf</v>
          </cell>
        </row>
        <row r="14005">
          <cell r="H14005" t="str">
            <v>NotSelf</v>
          </cell>
        </row>
        <row r="14006">
          <cell r="H14006" t="str">
            <v>NotSelf</v>
          </cell>
        </row>
        <row r="14007">
          <cell r="H14007" t="str">
            <v>NotSelf</v>
          </cell>
        </row>
        <row r="14008">
          <cell r="H14008" t="str">
            <v>NotSelf</v>
          </cell>
        </row>
        <row r="14009">
          <cell r="H14009" t="str">
            <v>NotSelf</v>
          </cell>
        </row>
        <row r="14010">
          <cell r="H14010" t="str">
            <v>NotSelf</v>
          </cell>
        </row>
        <row r="14011">
          <cell r="H14011" t="str">
            <v>NotSelf</v>
          </cell>
        </row>
        <row r="14012">
          <cell r="H14012" t="str">
            <v>NotSelf</v>
          </cell>
        </row>
        <row r="14013">
          <cell r="H14013" t="str">
            <v>NotSelf</v>
          </cell>
        </row>
        <row r="14014">
          <cell r="H14014" t="str">
            <v>NotSelf</v>
          </cell>
        </row>
        <row r="14015">
          <cell r="H14015" t="str">
            <v>NotSelf</v>
          </cell>
        </row>
        <row r="14016">
          <cell r="H14016" t="str">
            <v>NotSelf</v>
          </cell>
        </row>
        <row r="14017">
          <cell r="H14017" t="str">
            <v>NotSelf</v>
          </cell>
        </row>
        <row r="14018">
          <cell r="H14018" t="str">
            <v>NotSelf</v>
          </cell>
        </row>
        <row r="14019">
          <cell r="H14019" t="str">
            <v>NotSelf</v>
          </cell>
        </row>
        <row r="14020">
          <cell r="H14020" t="str">
            <v>NotSelf</v>
          </cell>
        </row>
        <row r="14021">
          <cell r="H14021" t="str">
            <v>NotSelf</v>
          </cell>
        </row>
        <row r="14022">
          <cell r="H14022" t="str">
            <v>NotSelf</v>
          </cell>
        </row>
        <row r="14023">
          <cell r="H14023" t="str">
            <v>NotSelf</v>
          </cell>
        </row>
        <row r="14024">
          <cell r="H14024" t="str">
            <v>NotSelf</v>
          </cell>
        </row>
        <row r="14025">
          <cell r="H14025" t="str">
            <v>NotSelf</v>
          </cell>
        </row>
        <row r="14026">
          <cell r="H14026" t="str">
            <v>NotSelf</v>
          </cell>
        </row>
        <row r="14027">
          <cell r="H14027" t="str">
            <v>NotSelf</v>
          </cell>
        </row>
        <row r="14028">
          <cell r="H14028" t="str">
            <v>NotSelf</v>
          </cell>
        </row>
        <row r="14029">
          <cell r="H14029" t="str">
            <v>NotSelf</v>
          </cell>
        </row>
        <row r="14030">
          <cell r="H14030" t="str">
            <v>NotSelf</v>
          </cell>
        </row>
        <row r="14031">
          <cell r="H14031" t="str">
            <v>NotSelf</v>
          </cell>
        </row>
        <row r="14032">
          <cell r="H14032" t="str">
            <v>NotSelf</v>
          </cell>
        </row>
        <row r="14033">
          <cell r="H14033" t="str">
            <v>NotSelf</v>
          </cell>
        </row>
        <row r="14034">
          <cell r="H14034" t="str">
            <v>NotSelf</v>
          </cell>
        </row>
        <row r="14035">
          <cell r="H14035" t="str">
            <v>NotSelf</v>
          </cell>
        </row>
        <row r="14036">
          <cell r="H14036" t="str">
            <v>NotSelf</v>
          </cell>
        </row>
        <row r="14037">
          <cell r="H14037" t="str">
            <v>NotSelf</v>
          </cell>
        </row>
        <row r="14038">
          <cell r="H14038" t="str">
            <v>NotSelf</v>
          </cell>
        </row>
        <row r="14039">
          <cell r="H14039" t="str">
            <v>NotSelf</v>
          </cell>
        </row>
        <row r="14040">
          <cell r="H14040" t="str">
            <v>NotSelf</v>
          </cell>
        </row>
        <row r="14041">
          <cell r="H14041" t="str">
            <v>NotSelf</v>
          </cell>
        </row>
        <row r="14042">
          <cell r="H14042" t="str">
            <v>NotSelf</v>
          </cell>
        </row>
        <row r="14043">
          <cell r="H14043" t="str">
            <v>NotSelf</v>
          </cell>
        </row>
        <row r="14044">
          <cell r="H14044" t="str">
            <v>NotSelf</v>
          </cell>
        </row>
        <row r="14045">
          <cell r="H14045" t="str">
            <v>NotSelf</v>
          </cell>
        </row>
        <row r="14046">
          <cell r="H14046" t="str">
            <v>NotSelf</v>
          </cell>
        </row>
        <row r="14047">
          <cell r="H14047" t="str">
            <v>NotSelf</v>
          </cell>
        </row>
        <row r="14048">
          <cell r="H14048" t="str">
            <v>NotSelf</v>
          </cell>
        </row>
        <row r="14049">
          <cell r="H14049" t="str">
            <v>NotSelf</v>
          </cell>
        </row>
        <row r="14050">
          <cell r="H14050" t="str">
            <v>NotSelf</v>
          </cell>
        </row>
        <row r="14051">
          <cell r="H14051" t="str">
            <v>NotSelf</v>
          </cell>
        </row>
        <row r="14052">
          <cell r="H14052" t="str">
            <v>NotSelf</v>
          </cell>
        </row>
        <row r="14053">
          <cell r="H14053" t="str">
            <v>NotSelf</v>
          </cell>
        </row>
        <row r="14054">
          <cell r="H14054" t="str">
            <v>NotSelf</v>
          </cell>
        </row>
        <row r="14055">
          <cell r="H14055" t="str">
            <v>NotSelf</v>
          </cell>
        </row>
        <row r="14056">
          <cell r="H14056" t="str">
            <v>NotSelf</v>
          </cell>
        </row>
        <row r="14057">
          <cell r="H14057" t="str">
            <v>NotSelf</v>
          </cell>
        </row>
        <row r="14058">
          <cell r="H14058" t="str">
            <v>NotSelf</v>
          </cell>
        </row>
        <row r="14059">
          <cell r="H14059" t="str">
            <v>NotSelf</v>
          </cell>
        </row>
        <row r="14060">
          <cell r="H14060" t="str">
            <v>NotSelf</v>
          </cell>
        </row>
        <row r="14061">
          <cell r="H14061" t="str">
            <v>NotSelf</v>
          </cell>
        </row>
        <row r="14062">
          <cell r="H14062" t="str">
            <v>NotSelf</v>
          </cell>
        </row>
        <row r="14063">
          <cell r="H14063" t="str">
            <v>NotSelf</v>
          </cell>
        </row>
        <row r="14064">
          <cell r="H14064" t="str">
            <v>NotSelf</v>
          </cell>
        </row>
        <row r="14065">
          <cell r="H14065" t="str">
            <v>NotSelf</v>
          </cell>
        </row>
        <row r="14066">
          <cell r="H14066" t="str">
            <v>NotSelf</v>
          </cell>
        </row>
        <row r="14067">
          <cell r="H14067" t="str">
            <v>NotSelf</v>
          </cell>
        </row>
        <row r="14068">
          <cell r="H14068" t="str">
            <v>NotSelf</v>
          </cell>
        </row>
        <row r="14069">
          <cell r="H14069" t="str">
            <v>NotSelf</v>
          </cell>
        </row>
        <row r="14070">
          <cell r="H14070" t="str">
            <v>NotSelf</v>
          </cell>
        </row>
        <row r="14071">
          <cell r="H14071" t="str">
            <v>NotSelf</v>
          </cell>
        </row>
        <row r="14072">
          <cell r="H14072" t="str">
            <v>NotSelf</v>
          </cell>
        </row>
        <row r="14073">
          <cell r="H14073" t="str">
            <v>NotSelf</v>
          </cell>
        </row>
        <row r="14074">
          <cell r="H14074" t="str">
            <v>NotSelf</v>
          </cell>
        </row>
        <row r="14075">
          <cell r="H14075" t="str">
            <v>NotSelf</v>
          </cell>
        </row>
        <row r="14076">
          <cell r="H14076" t="str">
            <v>NotSelf</v>
          </cell>
        </row>
        <row r="14077">
          <cell r="H14077" t="str">
            <v>NotSelf</v>
          </cell>
        </row>
        <row r="14078">
          <cell r="H14078" t="str">
            <v>NotSelf</v>
          </cell>
        </row>
        <row r="14079">
          <cell r="H14079" t="str">
            <v>NotSelf</v>
          </cell>
        </row>
        <row r="14080">
          <cell r="H14080" t="str">
            <v>NotSelf</v>
          </cell>
        </row>
        <row r="14081">
          <cell r="H14081" t="str">
            <v>NotSelf</v>
          </cell>
        </row>
        <row r="14082">
          <cell r="H14082" t="str">
            <v>NotSelf</v>
          </cell>
        </row>
        <row r="14083">
          <cell r="H14083" t="str">
            <v>NotSelf</v>
          </cell>
        </row>
        <row r="14084">
          <cell r="H14084" t="str">
            <v>NotSelf</v>
          </cell>
        </row>
        <row r="14085">
          <cell r="H14085" t="str">
            <v>NotSelf</v>
          </cell>
        </row>
        <row r="14086">
          <cell r="H14086" t="str">
            <v>NotSelf</v>
          </cell>
        </row>
        <row r="14087">
          <cell r="H14087" t="str">
            <v>NotSelf</v>
          </cell>
        </row>
        <row r="14088">
          <cell r="H14088" t="str">
            <v>NotSelf</v>
          </cell>
        </row>
        <row r="14089">
          <cell r="H14089" t="str">
            <v>NotSelf</v>
          </cell>
        </row>
        <row r="14090">
          <cell r="H14090" t="str">
            <v>NotSelf</v>
          </cell>
        </row>
        <row r="14091">
          <cell r="H14091" t="str">
            <v>NotSelf</v>
          </cell>
        </row>
        <row r="14092">
          <cell r="H14092" t="str">
            <v>NotSelf</v>
          </cell>
        </row>
        <row r="14093">
          <cell r="H14093" t="str">
            <v>NotSelf</v>
          </cell>
        </row>
        <row r="14094">
          <cell r="H14094" t="str">
            <v>NotSelf</v>
          </cell>
        </row>
        <row r="14095">
          <cell r="H14095" t="str">
            <v>NotSelf</v>
          </cell>
        </row>
        <row r="14096">
          <cell r="H14096" t="str">
            <v>NotSelf</v>
          </cell>
        </row>
        <row r="14097">
          <cell r="H14097" t="str">
            <v>NotSelf</v>
          </cell>
        </row>
        <row r="14098">
          <cell r="H14098" t="str">
            <v>NotSelf</v>
          </cell>
        </row>
        <row r="14099">
          <cell r="H14099" t="str">
            <v>NotSelf</v>
          </cell>
        </row>
        <row r="14100">
          <cell r="H14100" t="str">
            <v>NotSelf</v>
          </cell>
        </row>
        <row r="14101">
          <cell r="H14101" t="str">
            <v>NotSelf</v>
          </cell>
        </row>
        <row r="14102">
          <cell r="H14102" t="str">
            <v>NotSelf</v>
          </cell>
        </row>
        <row r="14103">
          <cell r="H14103" t="str">
            <v>NotSelf</v>
          </cell>
        </row>
        <row r="14104">
          <cell r="H14104" t="str">
            <v>NotSelf</v>
          </cell>
        </row>
        <row r="14105">
          <cell r="H14105" t="str">
            <v>NotSelf</v>
          </cell>
        </row>
        <row r="14106">
          <cell r="H14106" t="str">
            <v>NotSelf</v>
          </cell>
        </row>
        <row r="14107">
          <cell r="H14107" t="str">
            <v>NotSelf</v>
          </cell>
        </row>
        <row r="14108">
          <cell r="H14108" t="str">
            <v>NotSelf</v>
          </cell>
        </row>
        <row r="14109">
          <cell r="H14109" t="str">
            <v>NotSelf</v>
          </cell>
        </row>
        <row r="14110">
          <cell r="H14110" t="str">
            <v>NotSelf</v>
          </cell>
        </row>
        <row r="14111">
          <cell r="H14111" t="str">
            <v>NotSelf</v>
          </cell>
        </row>
        <row r="14112">
          <cell r="H14112" t="str">
            <v>NotSelf</v>
          </cell>
        </row>
        <row r="14113">
          <cell r="H14113" t="str">
            <v>NotSelf</v>
          </cell>
        </row>
        <row r="14114">
          <cell r="H14114" t="str">
            <v>NotSelf</v>
          </cell>
        </row>
        <row r="14115">
          <cell r="H14115" t="str">
            <v>NotSelf</v>
          </cell>
        </row>
        <row r="14116">
          <cell r="H14116" t="str">
            <v>NotSelf</v>
          </cell>
        </row>
        <row r="14117">
          <cell r="H14117" t="str">
            <v>NotSelf</v>
          </cell>
        </row>
        <row r="14118">
          <cell r="H14118" t="str">
            <v>NotSelf</v>
          </cell>
        </row>
        <row r="14119">
          <cell r="H14119" t="str">
            <v>NotSelf</v>
          </cell>
        </row>
        <row r="14120">
          <cell r="H14120" t="str">
            <v>NotSelf</v>
          </cell>
        </row>
        <row r="14121">
          <cell r="H14121" t="str">
            <v>NotSelf</v>
          </cell>
        </row>
        <row r="14122">
          <cell r="H14122" t="str">
            <v>NotSelf</v>
          </cell>
        </row>
        <row r="14123">
          <cell r="H14123" t="str">
            <v>NotSelf</v>
          </cell>
        </row>
        <row r="14124">
          <cell r="H14124" t="str">
            <v>NotSelf</v>
          </cell>
        </row>
        <row r="14125">
          <cell r="H14125" t="str">
            <v>NotSelf</v>
          </cell>
        </row>
        <row r="14126">
          <cell r="H14126" t="str">
            <v>NotSelf</v>
          </cell>
        </row>
        <row r="14127">
          <cell r="H14127" t="str">
            <v>NotSelf</v>
          </cell>
        </row>
        <row r="14128">
          <cell r="H14128" t="str">
            <v>NotSelf</v>
          </cell>
        </row>
        <row r="14129">
          <cell r="H14129" t="str">
            <v>NotSelf</v>
          </cell>
        </row>
        <row r="14130">
          <cell r="H14130" t="str">
            <v>NotSelf</v>
          </cell>
        </row>
        <row r="14131">
          <cell r="H14131" t="str">
            <v>NotSelf</v>
          </cell>
        </row>
        <row r="14132">
          <cell r="H14132" t="str">
            <v>NotSelf</v>
          </cell>
        </row>
        <row r="14133">
          <cell r="H14133" t="str">
            <v>NotSelf</v>
          </cell>
        </row>
        <row r="14134">
          <cell r="H14134" t="str">
            <v>NotSelf</v>
          </cell>
        </row>
        <row r="14135">
          <cell r="H14135" t="str">
            <v>NotSelf</v>
          </cell>
        </row>
        <row r="14136">
          <cell r="H14136" t="str">
            <v>NotSelf</v>
          </cell>
        </row>
        <row r="14137">
          <cell r="H14137" t="str">
            <v>NotSelf</v>
          </cell>
        </row>
        <row r="14138">
          <cell r="H14138" t="str">
            <v>NotSelf</v>
          </cell>
        </row>
        <row r="14139">
          <cell r="H14139" t="str">
            <v>NotSelf</v>
          </cell>
        </row>
        <row r="14140">
          <cell r="H14140" t="str">
            <v>NotSelf</v>
          </cell>
        </row>
        <row r="14141">
          <cell r="H14141" t="str">
            <v>NotSelf</v>
          </cell>
        </row>
        <row r="14142">
          <cell r="H14142" t="str">
            <v>NotSelf</v>
          </cell>
        </row>
        <row r="14143">
          <cell r="H14143" t="str">
            <v>NotSelf</v>
          </cell>
        </row>
        <row r="14144">
          <cell r="H14144" t="str">
            <v>NotSelf</v>
          </cell>
        </row>
        <row r="14145">
          <cell r="H14145" t="str">
            <v>NotSelf</v>
          </cell>
        </row>
        <row r="14146">
          <cell r="H14146" t="str">
            <v>NotSelf</v>
          </cell>
        </row>
        <row r="14147">
          <cell r="H14147" t="str">
            <v>NotSelf</v>
          </cell>
        </row>
        <row r="14148">
          <cell r="H14148" t="str">
            <v>NotSelf</v>
          </cell>
        </row>
        <row r="14149">
          <cell r="H14149" t="str">
            <v>NotSelf</v>
          </cell>
        </row>
        <row r="14150">
          <cell r="H14150" t="str">
            <v>NotSelf</v>
          </cell>
        </row>
        <row r="14151">
          <cell r="H14151" t="str">
            <v>NotSelf</v>
          </cell>
        </row>
        <row r="14152">
          <cell r="H14152" t="str">
            <v>NotSelf</v>
          </cell>
        </row>
        <row r="14153">
          <cell r="H14153" t="str">
            <v>NotSelf</v>
          </cell>
        </row>
        <row r="14154">
          <cell r="H14154" t="str">
            <v>NotSelf</v>
          </cell>
        </row>
        <row r="14155">
          <cell r="H14155" t="str">
            <v>NotSelf</v>
          </cell>
        </row>
        <row r="14156">
          <cell r="H14156" t="str">
            <v>NotSelf</v>
          </cell>
        </row>
        <row r="14157">
          <cell r="H14157" t="str">
            <v>NotSelf</v>
          </cell>
        </row>
        <row r="14158">
          <cell r="H14158" t="str">
            <v>NotSelf</v>
          </cell>
        </row>
        <row r="14159">
          <cell r="H14159" t="str">
            <v>NotSelf</v>
          </cell>
        </row>
        <row r="14160">
          <cell r="H14160" t="str">
            <v>NotSelf</v>
          </cell>
        </row>
        <row r="14161">
          <cell r="H14161" t="str">
            <v>NotSelf</v>
          </cell>
        </row>
        <row r="14162">
          <cell r="H14162" t="str">
            <v>NotSelf</v>
          </cell>
        </row>
        <row r="14163">
          <cell r="H14163" t="str">
            <v>NotSelf</v>
          </cell>
        </row>
        <row r="14164">
          <cell r="H14164" t="str">
            <v>NotSelf</v>
          </cell>
        </row>
        <row r="14165">
          <cell r="H14165" t="str">
            <v>NotSelf</v>
          </cell>
        </row>
        <row r="14166">
          <cell r="H14166" t="str">
            <v>NotSelf</v>
          </cell>
        </row>
        <row r="14167">
          <cell r="H14167" t="str">
            <v>NotSelf</v>
          </cell>
        </row>
        <row r="14168">
          <cell r="H14168" t="str">
            <v>NotSelf</v>
          </cell>
        </row>
        <row r="14169">
          <cell r="H14169" t="str">
            <v>NotSelf</v>
          </cell>
        </row>
        <row r="14170">
          <cell r="H14170" t="str">
            <v>NotSelf</v>
          </cell>
        </row>
        <row r="14171">
          <cell r="H14171" t="str">
            <v>NotSelf</v>
          </cell>
        </row>
        <row r="14172">
          <cell r="H14172" t="str">
            <v>NotSelf</v>
          </cell>
        </row>
        <row r="14173">
          <cell r="H14173" t="str">
            <v>NotSelf</v>
          </cell>
        </row>
        <row r="14174">
          <cell r="H14174" t="str">
            <v>NotSelf</v>
          </cell>
        </row>
        <row r="14175">
          <cell r="H14175" t="str">
            <v>NotSelf</v>
          </cell>
        </row>
        <row r="14176">
          <cell r="H14176" t="str">
            <v>NotSelf</v>
          </cell>
        </row>
        <row r="14177">
          <cell r="H14177" t="str">
            <v>NotSelf</v>
          </cell>
        </row>
        <row r="14178">
          <cell r="H14178" t="str">
            <v>NotSelf</v>
          </cell>
        </row>
        <row r="14179">
          <cell r="H14179" t="str">
            <v>NotSelf</v>
          </cell>
        </row>
        <row r="14180">
          <cell r="H14180" t="str">
            <v>NotSelf</v>
          </cell>
        </row>
        <row r="14181">
          <cell r="H14181" t="str">
            <v>NotSelf</v>
          </cell>
        </row>
        <row r="14182">
          <cell r="H14182" t="str">
            <v>NotSelf</v>
          </cell>
        </row>
        <row r="14183">
          <cell r="H14183" t="str">
            <v>NotSelf</v>
          </cell>
        </row>
        <row r="14184">
          <cell r="H14184" t="str">
            <v>NotSelf</v>
          </cell>
        </row>
        <row r="14185">
          <cell r="H14185" t="str">
            <v>NotSelf</v>
          </cell>
        </row>
        <row r="14186">
          <cell r="H14186" t="str">
            <v>NotSelf</v>
          </cell>
        </row>
        <row r="14187">
          <cell r="H14187" t="str">
            <v>NotSelf</v>
          </cell>
        </row>
        <row r="14188">
          <cell r="H14188" t="str">
            <v>NotSelf</v>
          </cell>
        </row>
        <row r="14189">
          <cell r="H14189" t="str">
            <v>NotSelf</v>
          </cell>
        </row>
        <row r="14190">
          <cell r="H14190" t="str">
            <v>NotSelf</v>
          </cell>
        </row>
        <row r="14191">
          <cell r="H14191" t="str">
            <v>NotSelf</v>
          </cell>
        </row>
        <row r="14192">
          <cell r="H14192" t="str">
            <v>NotSelf</v>
          </cell>
        </row>
        <row r="14193">
          <cell r="H14193" t="str">
            <v>NotSelf</v>
          </cell>
        </row>
        <row r="14194">
          <cell r="H14194" t="str">
            <v>NotSelf</v>
          </cell>
        </row>
        <row r="14195">
          <cell r="H14195" t="str">
            <v>NotSelf</v>
          </cell>
        </row>
        <row r="14196">
          <cell r="H14196" t="str">
            <v>NotSelf</v>
          </cell>
        </row>
        <row r="14197">
          <cell r="H14197" t="str">
            <v>NotSelf</v>
          </cell>
        </row>
        <row r="14198">
          <cell r="H14198" t="str">
            <v>NotSelf</v>
          </cell>
        </row>
        <row r="14199">
          <cell r="H14199" t="str">
            <v>NotSelf</v>
          </cell>
        </row>
        <row r="14200">
          <cell r="H14200" t="str">
            <v>NotSelf</v>
          </cell>
        </row>
        <row r="14201">
          <cell r="H14201" t="str">
            <v>NotSelf</v>
          </cell>
        </row>
        <row r="14202">
          <cell r="H14202" t="str">
            <v>NotSelf</v>
          </cell>
        </row>
        <row r="14203">
          <cell r="H14203" t="str">
            <v>NotSelf</v>
          </cell>
        </row>
        <row r="14204">
          <cell r="H14204" t="str">
            <v>NotSelf</v>
          </cell>
        </row>
        <row r="14205">
          <cell r="H14205" t="str">
            <v>NotSelf</v>
          </cell>
        </row>
        <row r="14206">
          <cell r="H14206" t="str">
            <v>NotSelf</v>
          </cell>
        </row>
        <row r="14207">
          <cell r="H14207" t="str">
            <v>NotSelf</v>
          </cell>
        </row>
        <row r="14208">
          <cell r="H14208" t="str">
            <v>NotSelf</v>
          </cell>
        </row>
        <row r="14209">
          <cell r="H14209" t="str">
            <v>NotSelf</v>
          </cell>
        </row>
        <row r="14210">
          <cell r="H14210" t="str">
            <v>NotSelf</v>
          </cell>
        </row>
        <row r="14211">
          <cell r="H14211" t="str">
            <v>NotSelf</v>
          </cell>
        </row>
        <row r="14212">
          <cell r="H14212" t="str">
            <v>NotSelf</v>
          </cell>
        </row>
        <row r="14213">
          <cell r="H14213" t="str">
            <v>NotSelf</v>
          </cell>
        </row>
        <row r="14214">
          <cell r="H14214" t="str">
            <v>NotSelf</v>
          </cell>
        </row>
        <row r="14215">
          <cell r="H14215" t="str">
            <v>NotSelf</v>
          </cell>
        </row>
        <row r="14216">
          <cell r="H14216" t="str">
            <v>NotSelf</v>
          </cell>
        </row>
        <row r="14217">
          <cell r="H14217" t="str">
            <v>NotSelf</v>
          </cell>
        </row>
        <row r="14218">
          <cell r="H14218" t="str">
            <v>NotSelf</v>
          </cell>
        </row>
        <row r="14219">
          <cell r="H14219" t="str">
            <v>NotSelf</v>
          </cell>
        </row>
        <row r="14220">
          <cell r="H14220" t="str">
            <v>NotSelf</v>
          </cell>
        </row>
        <row r="14221">
          <cell r="H14221" t="str">
            <v>NotSelf</v>
          </cell>
        </row>
        <row r="14222">
          <cell r="H14222" t="str">
            <v>NotSelf</v>
          </cell>
        </row>
        <row r="14223">
          <cell r="H14223" t="str">
            <v>NotSelf</v>
          </cell>
        </row>
        <row r="14224">
          <cell r="H14224" t="str">
            <v>NotSelf</v>
          </cell>
        </row>
        <row r="14225">
          <cell r="H14225" t="str">
            <v>NotSelf</v>
          </cell>
        </row>
        <row r="14226">
          <cell r="H14226" t="str">
            <v>NotSelf</v>
          </cell>
        </row>
        <row r="14227">
          <cell r="H14227" t="str">
            <v>NotSelf</v>
          </cell>
        </row>
        <row r="14228">
          <cell r="H14228" t="str">
            <v>NotSelf</v>
          </cell>
        </row>
        <row r="14229">
          <cell r="H14229" t="str">
            <v>NotSelf</v>
          </cell>
        </row>
        <row r="14230">
          <cell r="H14230" t="str">
            <v>NotSelf</v>
          </cell>
        </row>
        <row r="14231">
          <cell r="H14231" t="str">
            <v>NotSelf</v>
          </cell>
        </row>
        <row r="14232">
          <cell r="H14232" t="str">
            <v>NotSelf</v>
          </cell>
        </row>
        <row r="14233">
          <cell r="H14233" t="str">
            <v>NotSelf</v>
          </cell>
        </row>
        <row r="14234">
          <cell r="H14234" t="str">
            <v>NotSelf</v>
          </cell>
        </row>
        <row r="14235">
          <cell r="H14235" t="str">
            <v>NotSelf</v>
          </cell>
        </row>
        <row r="14236">
          <cell r="H14236" t="str">
            <v>NotSelf</v>
          </cell>
        </row>
        <row r="14237">
          <cell r="H14237" t="str">
            <v>NotSelf</v>
          </cell>
        </row>
        <row r="14238">
          <cell r="H14238" t="str">
            <v>NotSelf</v>
          </cell>
        </row>
        <row r="14239">
          <cell r="H14239" t="str">
            <v>NotSelf</v>
          </cell>
        </row>
        <row r="14240">
          <cell r="H14240" t="str">
            <v>NotSelf</v>
          </cell>
        </row>
        <row r="14241">
          <cell r="H14241" t="str">
            <v>NotSelf</v>
          </cell>
        </row>
        <row r="14242">
          <cell r="H14242" t="str">
            <v>NotSelf</v>
          </cell>
        </row>
        <row r="14243">
          <cell r="H14243" t="str">
            <v>NotSelf</v>
          </cell>
        </row>
        <row r="14244">
          <cell r="H14244" t="str">
            <v>NotSelf</v>
          </cell>
        </row>
        <row r="14245">
          <cell r="H14245" t="str">
            <v>NotSelf</v>
          </cell>
        </row>
        <row r="14246">
          <cell r="H14246" t="str">
            <v>NotSelf</v>
          </cell>
        </row>
        <row r="14247">
          <cell r="H14247" t="str">
            <v>NotSelf</v>
          </cell>
        </row>
        <row r="14248">
          <cell r="H14248" t="str">
            <v>NotSelf</v>
          </cell>
        </row>
        <row r="14249">
          <cell r="H14249" t="str">
            <v>NotSelf</v>
          </cell>
        </row>
        <row r="14250">
          <cell r="H14250" t="str">
            <v>NotSelf</v>
          </cell>
        </row>
        <row r="14251">
          <cell r="H14251" t="str">
            <v>NotSelf</v>
          </cell>
        </row>
        <row r="14252">
          <cell r="H14252" t="str">
            <v>NotSelf</v>
          </cell>
        </row>
        <row r="14253">
          <cell r="H14253" t="str">
            <v>NotSelf</v>
          </cell>
        </row>
        <row r="14254">
          <cell r="H14254" t="str">
            <v>NotSelf</v>
          </cell>
        </row>
        <row r="14255">
          <cell r="H14255" t="str">
            <v>NotSelf</v>
          </cell>
        </row>
        <row r="14256">
          <cell r="H14256" t="str">
            <v>NotSelf</v>
          </cell>
        </row>
        <row r="14257">
          <cell r="H14257" t="str">
            <v>NotSelf</v>
          </cell>
        </row>
        <row r="14258">
          <cell r="H14258" t="str">
            <v>NotSelf</v>
          </cell>
        </row>
        <row r="14259">
          <cell r="H14259" t="str">
            <v>NotSelf</v>
          </cell>
        </row>
        <row r="14260">
          <cell r="H14260" t="str">
            <v>NotSelf</v>
          </cell>
        </row>
        <row r="14261">
          <cell r="H14261" t="str">
            <v>NotSelf</v>
          </cell>
        </row>
        <row r="14262">
          <cell r="H14262" t="str">
            <v>NotSelf</v>
          </cell>
        </row>
        <row r="14263">
          <cell r="H14263" t="str">
            <v>NotSelf</v>
          </cell>
        </row>
        <row r="14264">
          <cell r="H14264" t="str">
            <v>NotSelf</v>
          </cell>
        </row>
        <row r="14265">
          <cell r="H14265" t="str">
            <v>NotSelf</v>
          </cell>
        </row>
        <row r="14266">
          <cell r="H14266" t="str">
            <v>NotSelf</v>
          </cell>
        </row>
        <row r="14267">
          <cell r="H14267" t="str">
            <v>NotSelf</v>
          </cell>
        </row>
        <row r="14268">
          <cell r="H14268" t="str">
            <v>NotSelf</v>
          </cell>
        </row>
        <row r="14269">
          <cell r="H14269" t="str">
            <v>NotSelf</v>
          </cell>
        </row>
        <row r="14270">
          <cell r="H14270" t="str">
            <v>NotSelf</v>
          </cell>
        </row>
        <row r="14271">
          <cell r="H14271" t="str">
            <v>NotSelf</v>
          </cell>
        </row>
        <row r="14272">
          <cell r="H14272" t="str">
            <v>NotSelf</v>
          </cell>
        </row>
        <row r="14273">
          <cell r="H14273" t="str">
            <v>NotSelf</v>
          </cell>
        </row>
        <row r="14274">
          <cell r="H14274" t="str">
            <v>NotSelf</v>
          </cell>
        </row>
        <row r="14275">
          <cell r="H14275" t="str">
            <v>NotSelf</v>
          </cell>
        </row>
        <row r="14276">
          <cell r="H14276" t="str">
            <v>NotSelf</v>
          </cell>
        </row>
        <row r="14277">
          <cell r="H14277" t="str">
            <v>NotSelf</v>
          </cell>
        </row>
        <row r="14278">
          <cell r="H14278" t="str">
            <v>NotSelf</v>
          </cell>
        </row>
        <row r="14279">
          <cell r="H14279" t="str">
            <v>NotSelf</v>
          </cell>
        </row>
        <row r="14280">
          <cell r="H14280" t="str">
            <v>NotSelf</v>
          </cell>
        </row>
        <row r="14281">
          <cell r="H14281" t="str">
            <v>NotSelf</v>
          </cell>
        </row>
        <row r="14282">
          <cell r="H14282" t="str">
            <v>NotSelf</v>
          </cell>
        </row>
        <row r="14283">
          <cell r="H14283" t="str">
            <v>NotSelf</v>
          </cell>
        </row>
        <row r="14284">
          <cell r="H14284" t="str">
            <v>NotSelf</v>
          </cell>
        </row>
        <row r="14285">
          <cell r="H14285" t="str">
            <v>NotSelf</v>
          </cell>
        </row>
        <row r="14286">
          <cell r="H14286" t="str">
            <v>NotSelf</v>
          </cell>
        </row>
        <row r="14287">
          <cell r="H14287" t="str">
            <v>NotSelf</v>
          </cell>
        </row>
        <row r="14288">
          <cell r="H14288" t="str">
            <v>NotSelf</v>
          </cell>
        </row>
        <row r="14289">
          <cell r="H14289" t="str">
            <v>NotSelf</v>
          </cell>
        </row>
        <row r="14290">
          <cell r="H14290" t="str">
            <v>NotSelf</v>
          </cell>
        </row>
        <row r="14291">
          <cell r="H14291" t="str">
            <v>NotSelf</v>
          </cell>
        </row>
        <row r="14292">
          <cell r="H14292" t="str">
            <v>NotSelf</v>
          </cell>
        </row>
        <row r="14293">
          <cell r="H14293" t="str">
            <v>NotSelf</v>
          </cell>
        </row>
        <row r="14294">
          <cell r="H14294" t="str">
            <v>NotSelf</v>
          </cell>
        </row>
        <row r="14295">
          <cell r="H14295" t="str">
            <v>NotSelf</v>
          </cell>
        </row>
        <row r="14296">
          <cell r="H14296" t="str">
            <v>NotSelf</v>
          </cell>
        </row>
        <row r="14297">
          <cell r="H14297" t="str">
            <v>NotSelf</v>
          </cell>
        </row>
        <row r="14298">
          <cell r="H14298" t="str">
            <v>NotSelf</v>
          </cell>
        </row>
        <row r="14299">
          <cell r="H14299" t="str">
            <v>NotSelf</v>
          </cell>
        </row>
        <row r="14300">
          <cell r="H14300" t="str">
            <v>NotSelf</v>
          </cell>
        </row>
        <row r="14301">
          <cell r="H14301" t="str">
            <v>NotSelf</v>
          </cell>
        </row>
        <row r="14302">
          <cell r="H14302" t="str">
            <v>NotSelf</v>
          </cell>
        </row>
        <row r="14303">
          <cell r="H14303" t="str">
            <v>NotSelf</v>
          </cell>
        </row>
        <row r="14304">
          <cell r="H14304" t="str">
            <v>NotSelf</v>
          </cell>
        </row>
        <row r="14305">
          <cell r="H14305" t="str">
            <v>NotSelf</v>
          </cell>
        </row>
        <row r="14306">
          <cell r="H14306" t="str">
            <v>NotSelf</v>
          </cell>
        </row>
        <row r="14307">
          <cell r="H14307" t="str">
            <v>NotSelf</v>
          </cell>
        </row>
        <row r="14308">
          <cell r="H14308" t="str">
            <v>NotSelf</v>
          </cell>
        </row>
        <row r="14309">
          <cell r="H14309" t="str">
            <v>NotSelf</v>
          </cell>
        </row>
        <row r="14310">
          <cell r="H14310" t="str">
            <v>NotSelf</v>
          </cell>
        </row>
        <row r="14311">
          <cell r="H14311" t="str">
            <v>NotSelf</v>
          </cell>
        </row>
        <row r="14312">
          <cell r="H14312" t="str">
            <v>NotSelf</v>
          </cell>
        </row>
        <row r="14313">
          <cell r="H14313" t="str">
            <v>NotSelf</v>
          </cell>
        </row>
        <row r="14314">
          <cell r="H14314" t="str">
            <v>NotSelf</v>
          </cell>
        </row>
        <row r="14315">
          <cell r="H14315" t="str">
            <v>NotSelf</v>
          </cell>
        </row>
        <row r="14316">
          <cell r="H14316" t="str">
            <v>NotSelf</v>
          </cell>
        </row>
        <row r="14317">
          <cell r="H14317" t="str">
            <v>NotSelf</v>
          </cell>
        </row>
        <row r="14318">
          <cell r="H14318" t="str">
            <v>NotSelf</v>
          </cell>
        </row>
        <row r="14319">
          <cell r="H14319" t="str">
            <v>NotSelf</v>
          </cell>
        </row>
        <row r="14320">
          <cell r="H14320" t="str">
            <v>NotSelf</v>
          </cell>
        </row>
        <row r="14321">
          <cell r="H14321" t="str">
            <v>NotSelf</v>
          </cell>
        </row>
        <row r="14322">
          <cell r="H14322" t="str">
            <v>NotSelf</v>
          </cell>
        </row>
        <row r="14323">
          <cell r="H14323" t="str">
            <v>NotSelf</v>
          </cell>
        </row>
        <row r="14324">
          <cell r="H14324" t="str">
            <v>NotSelf</v>
          </cell>
        </row>
        <row r="14325">
          <cell r="H14325" t="str">
            <v>NotSelf</v>
          </cell>
        </row>
        <row r="14326">
          <cell r="H14326" t="str">
            <v>NotSelf</v>
          </cell>
        </row>
        <row r="14327">
          <cell r="H14327" t="str">
            <v>NotSelf</v>
          </cell>
        </row>
        <row r="14328">
          <cell r="H14328" t="str">
            <v>NotSelf</v>
          </cell>
        </row>
        <row r="14329">
          <cell r="H14329" t="str">
            <v>NotSelf</v>
          </cell>
        </row>
        <row r="14330">
          <cell r="H14330" t="str">
            <v>NotSelf</v>
          </cell>
        </row>
        <row r="14331">
          <cell r="H14331" t="str">
            <v>NotSelf</v>
          </cell>
        </row>
        <row r="14332">
          <cell r="H14332" t="str">
            <v>NotSelf</v>
          </cell>
        </row>
        <row r="14333">
          <cell r="H14333" t="str">
            <v>NotSelf</v>
          </cell>
        </row>
        <row r="14334">
          <cell r="H14334" t="str">
            <v>NotSelf</v>
          </cell>
        </row>
        <row r="14335">
          <cell r="H14335" t="str">
            <v>NotSelf</v>
          </cell>
        </row>
        <row r="14336">
          <cell r="H14336" t="str">
            <v>NotSelf</v>
          </cell>
        </row>
        <row r="14337">
          <cell r="H14337" t="str">
            <v>NotSelf</v>
          </cell>
        </row>
        <row r="14338">
          <cell r="H14338" t="str">
            <v>NotSelf</v>
          </cell>
        </row>
        <row r="14339">
          <cell r="H14339" t="str">
            <v>NotSelf</v>
          </cell>
        </row>
        <row r="14340">
          <cell r="H14340" t="str">
            <v>NotSelf</v>
          </cell>
        </row>
        <row r="14341">
          <cell r="H14341" t="str">
            <v>NotSelf</v>
          </cell>
        </row>
        <row r="14342">
          <cell r="H14342" t="str">
            <v>NotSelf</v>
          </cell>
        </row>
        <row r="14343">
          <cell r="H14343" t="str">
            <v>NotSelf</v>
          </cell>
        </row>
        <row r="14344">
          <cell r="H14344" t="str">
            <v>NotSelf</v>
          </cell>
        </row>
        <row r="14345">
          <cell r="H14345" t="str">
            <v>NotSelf</v>
          </cell>
        </row>
        <row r="14346">
          <cell r="H14346" t="str">
            <v>NotSelf</v>
          </cell>
        </row>
        <row r="14347">
          <cell r="H14347" t="str">
            <v>NotSelf</v>
          </cell>
        </row>
        <row r="14348">
          <cell r="H14348" t="str">
            <v>NotSelf</v>
          </cell>
        </row>
        <row r="14349">
          <cell r="H14349" t="str">
            <v>NotSelf</v>
          </cell>
        </row>
        <row r="14350">
          <cell r="H14350" t="str">
            <v>NotSelf</v>
          </cell>
        </row>
        <row r="14351">
          <cell r="H14351" t="str">
            <v>NotSelf</v>
          </cell>
        </row>
        <row r="14352">
          <cell r="H14352" t="str">
            <v>NotSelf</v>
          </cell>
        </row>
        <row r="14353">
          <cell r="H14353" t="str">
            <v>NotSelf</v>
          </cell>
        </row>
        <row r="14354">
          <cell r="H14354" t="str">
            <v>NotSelf</v>
          </cell>
        </row>
        <row r="14355">
          <cell r="H14355" t="str">
            <v>NotSelf</v>
          </cell>
        </row>
        <row r="14356">
          <cell r="H14356" t="str">
            <v>NotSelf</v>
          </cell>
        </row>
        <row r="14357">
          <cell r="H14357" t="str">
            <v>NotSelf</v>
          </cell>
        </row>
        <row r="14358">
          <cell r="H14358" t="str">
            <v>NotSelf</v>
          </cell>
        </row>
        <row r="14359">
          <cell r="H14359" t="str">
            <v>NotSelf</v>
          </cell>
        </row>
        <row r="14360">
          <cell r="H14360" t="str">
            <v>NotSelf</v>
          </cell>
        </row>
        <row r="14361">
          <cell r="H14361" t="str">
            <v>NotSelf</v>
          </cell>
        </row>
        <row r="14362">
          <cell r="H14362" t="str">
            <v>NotSelf</v>
          </cell>
        </row>
        <row r="14363">
          <cell r="H14363" t="str">
            <v>NotSelf</v>
          </cell>
        </row>
        <row r="14364">
          <cell r="H14364" t="str">
            <v>NotSelf</v>
          </cell>
        </row>
        <row r="14365">
          <cell r="H14365" t="str">
            <v>NotSelf</v>
          </cell>
        </row>
        <row r="14366">
          <cell r="H14366" t="str">
            <v>NotSelf</v>
          </cell>
        </row>
        <row r="14367">
          <cell r="H14367" t="str">
            <v>NotSelf</v>
          </cell>
        </row>
        <row r="14368">
          <cell r="H14368" t="str">
            <v>NotSelf</v>
          </cell>
        </row>
        <row r="14369">
          <cell r="H14369" t="str">
            <v>NotSelf</v>
          </cell>
        </row>
        <row r="14370">
          <cell r="H14370" t="str">
            <v>NotSelf</v>
          </cell>
        </row>
        <row r="14371">
          <cell r="H14371" t="str">
            <v>NotSelf</v>
          </cell>
        </row>
        <row r="14372">
          <cell r="H14372" t="str">
            <v>NotSelf</v>
          </cell>
        </row>
        <row r="14373">
          <cell r="H14373" t="str">
            <v>NotSelf</v>
          </cell>
        </row>
        <row r="14374">
          <cell r="H14374" t="str">
            <v>NotSelf</v>
          </cell>
        </row>
        <row r="14375">
          <cell r="H14375" t="str">
            <v>NotSelf</v>
          </cell>
        </row>
        <row r="14376">
          <cell r="H14376" t="str">
            <v>NotSelf</v>
          </cell>
        </row>
        <row r="14377">
          <cell r="H14377" t="str">
            <v>NotSelf</v>
          </cell>
        </row>
        <row r="14378">
          <cell r="H14378" t="str">
            <v>NotSelf</v>
          </cell>
        </row>
        <row r="14379">
          <cell r="H14379" t="str">
            <v>NotSelf</v>
          </cell>
        </row>
        <row r="14380">
          <cell r="H14380" t="str">
            <v>NotSelf</v>
          </cell>
        </row>
        <row r="14381">
          <cell r="H14381" t="str">
            <v>NotSelf</v>
          </cell>
        </row>
        <row r="14382">
          <cell r="H14382" t="str">
            <v>NotSelf</v>
          </cell>
        </row>
        <row r="14383">
          <cell r="H14383" t="str">
            <v>NotSelf</v>
          </cell>
        </row>
        <row r="14384">
          <cell r="H14384" t="str">
            <v>NotSelf</v>
          </cell>
        </row>
        <row r="14385">
          <cell r="H14385" t="str">
            <v>NotSelf</v>
          </cell>
        </row>
        <row r="14386">
          <cell r="H14386" t="str">
            <v>NotSelf</v>
          </cell>
        </row>
        <row r="14387">
          <cell r="H14387" t="str">
            <v>NotSelf</v>
          </cell>
        </row>
        <row r="14388">
          <cell r="H14388" t="str">
            <v>NotSelf</v>
          </cell>
        </row>
        <row r="14389">
          <cell r="H14389" t="str">
            <v>NotSelf</v>
          </cell>
        </row>
        <row r="14390">
          <cell r="H14390" t="str">
            <v>NotSelf</v>
          </cell>
        </row>
        <row r="14391">
          <cell r="H14391" t="str">
            <v>NotSelf</v>
          </cell>
        </row>
        <row r="14392">
          <cell r="H14392" t="str">
            <v>NotSelf</v>
          </cell>
        </row>
        <row r="14393">
          <cell r="H14393" t="str">
            <v>NotSelf</v>
          </cell>
        </row>
        <row r="14394">
          <cell r="H14394" t="str">
            <v>NotSelf</v>
          </cell>
        </row>
        <row r="14395">
          <cell r="H14395" t="str">
            <v>NotSelf</v>
          </cell>
        </row>
        <row r="14396">
          <cell r="H14396" t="str">
            <v>NotSelf</v>
          </cell>
        </row>
        <row r="14397">
          <cell r="H14397" t="str">
            <v>NotSelf</v>
          </cell>
        </row>
        <row r="14398">
          <cell r="H14398" t="str">
            <v>NotSelf</v>
          </cell>
        </row>
        <row r="14399">
          <cell r="H14399" t="str">
            <v>NotSelf</v>
          </cell>
        </row>
        <row r="14400">
          <cell r="H14400" t="str">
            <v>NotSelf</v>
          </cell>
        </row>
        <row r="14401">
          <cell r="H14401" t="str">
            <v>NotSelf</v>
          </cell>
        </row>
        <row r="14402">
          <cell r="H14402" t="str">
            <v>NotSelf</v>
          </cell>
        </row>
        <row r="14403">
          <cell r="H14403" t="str">
            <v>NotSelf</v>
          </cell>
        </row>
        <row r="14404">
          <cell r="H14404" t="str">
            <v>NotSelf</v>
          </cell>
        </row>
        <row r="14405">
          <cell r="H14405" t="str">
            <v>NotSelf</v>
          </cell>
        </row>
        <row r="14406">
          <cell r="H14406" t="str">
            <v>NotSelf</v>
          </cell>
        </row>
        <row r="14407">
          <cell r="H14407" t="str">
            <v>NotSelf</v>
          </cell>
        </row>
        <row r="14408">
          <cell r="H14408" t="str">
            <v>NotSelf</v>
          </cell>
        </row>
        <row r="14409">
          <cell r="H14409" t="str">
            <v>NotSelf</v>
          </cell>
        </row>
        <row r="14410">
          <cell r="H14410" t="str">
            <v>NotSelf</v>
          </cell>
        </row>
        <row r="14411">
          <cell r="H14411" t="str">
            <v>NotSelf</v>
          </cell>
        </row>
        <row r="14412">
          <cell r="H14412" t="str">
            <v>NotSelf</v>
          </cell>
        </row>
        <row r="14413">
          <cell r="H14413" t="str">
            <v>NotSelf</v>
          </cell>
        </row>
        <row r="14414">
          <cell r="H14414" t="str">
            <v>NotSelf</v>
          </cell>
        </row>
        <row r="14415">
          <cell r="H14415" t="str">
            <v>NotSelf</v>
          </cell>
        </row>
        <row r="14416">
          <cell r="H14416" t="str">
            <v>NotSelf</v>
          </cell>
        </row>
        <row r="14417">
          <cell r="H14417" t="str">
            <v>NotSelf</v>
          </cell>
        </row>
        <row r="14418">
          <cell r="H14418" t="str">
            <v>NotSelf</v>
          </cell>
        </row>
        <row r="14419">
          <cell r="H14419" t="str">
            <v>NotSelf</v>
          </cell>
        </row>
        <row r="14420">
          <cell r="H14420" t="str">
            <v>NotSelf</v>
          </cell>
        </row>
        <row r="14421">
          <cell r="H14421" t="str">
            <v>NotSelf</v>
          </cell>
        </row>
        <row r="14422">
          <cell r="H14422" t="str">
            <v>NotSelf</v>
          </cell>
        </row>
        <row r="14423">
          <cell r="H14423" t="str">
            <v>NotSelf</v>
          </cell>
        </row>
        <row r="14424">
          <cell r="H14424" t="str">
            <v>NotSelf</v>
          </cell>
        </row>
        <row r="14425">
          <cell r="H14425" t="str">
            <v>NotSelf</v>
          </cell>
        </row>
        <row r="14426">
          <cell r="H14426" t="str">
            <v>NotSelf</v>
          </cell>
        </row>
        <row r="14427">
          <cell r="H14427" t="str">
            <v>NotSelf</v>
          </cell>
        </row>
        <row r="14428">
          <cell r="H14428" t="str">
            <v>NotSelf</v>
          </cell>
        </row>
        <row r="14429">
          <cell r="H14429" t="str">
            <v>NotSelf</v>
          </cell>
        </row>
        <row r="14430">
          <cell r="H14430" t="str">
            <v>NotSelf</v>
          </cell>
        </row>
        <row r="14431">
          <cell r="H14431" t="str">
            <v>NotSelf</v>
          </cell>
        </row>
        <row r="14432">
          <cell r="H14432" t="str">
            <v>NotSelf</v>
          </cell>
        </row>
        <row r="14433">
          <cell r="H14433" t="str">
            <v>NotSelf</v>
          </cell>
        </row>
        <row r="14434">
          <cell r="H14434" t="str">
            <v>NotSelf</v>
          </cell>
        </row>
        <row r="14435">
          <cell r="H14435" t="str">
            <v>NotSelf</v>
          </cell>
        </row>
        <row r="14436">
          <cell r="H14436" t="str">
            <v>NotSelf</v>
          </cell>
        </row>
        <row r="14437">
          <cell r="H14437" t="str">
            <v>NotSelf</v>
          </cell>
        </row>
        <row r="14438">
          <cell r="H14438" t="str">
            <v>NotSelf</v>
          </cell>
        </row>
        <row r="14439">
          <cell r="H14439" t="str">
            <v>NotSelf</v>
          </cell>
        </row>
        <row r="14440">
          <cell r="H14440" t="str">
            <v>NotSelf</v>
          </cell>
        </row>
        <row r="14441">
          <cell r="H14441" t="str">
            <v>NotSelf</v>
          </cell>
        </row>
        <row r="14442">
          <cell r="H14442" t="str">
            <v>NotSelf</v>
          </cell>
        </row>
        <row r="14443">
          <cell r="H14443" t="str">
            <v>NotSelf</v>
          </cell>
        </row>
        <row r="14444">
          <cell r="H14444" t="str">
            <v>NotSelf</v>
          </cell>
        </row>
        <row r="14445">
          <cell r="H14445" t="str">
            <v>NotSelf</v>
          </cell>
        </row>
        <row r="14446">
          <cell r="H14446" t="str">
            <v>NotSelf</v>
          </cell>
        </row>
        <row r="14447">
          <cell r="H14447" t="str">
            <v>NotSelf</v>
          </cell>
        </row>
        <row r="14448">
          <cell r="H14448" t="str">
            <v>NotSelf</v>
          </cell>
        </row>
        <row r="14449">
          <cell r="H14449" t="str">
            <v>NotSelf</v>
          </cell>
        </row>
        <row r="14450">
          <cell r="H14450" t="str">
            <v>NotSelf</v>
          </cell>
        </row>
        <row r="14451">
          <cell r="H14451" t="str">
            <v>NotSelf</v>
          </cell>
        </row>
        <row r="14452">
          <cell r="H14452" t="str">
            <v>NotSelf</v>
          </cell>
        </row>
        <row r="14453">
          <cell r="H14453" t="str">
            <v>NotSelf</v>
          </cell>
        </row>
        <row r="14454">
          <cell r="H14454" t="str">
            <v>NotSelf</v>
          </cell>
        </row>
        <row r="14455">
          <cell r="H14455" t="str">
            <v>NotSelf</v>
          </cell>
        </row>
        <row r="14456">
          <cell r="H14456" t="str">
            <v>NotSelf</v>
          </cell>
        </row>
        <row r="14457">
          <cell r="H14457" t="str">
            <v>NotSelf</v>
          </cell>
        </row>
        <row r="14458">
          <cell r="H14458" t="str">
            <v>NotSelf</v>
          </cell>
        </row>
        <row r="14459">
          <cell r="H14459" t="str">
            <v>NotSelf</v>
          </cell>
        </row>
        <row r="14460">
          <cell r="H14460" t="str">
            <v>NotSelf</v>
          </cell>
        </row>
        <row r="14461">
          <cell r="H14461" t="str">
            <v>NotSelf</v>
          </cell>
        </row>
        <row r="14462">
          <cell r="H14462" t="str">
            <v>NotSelf</v>
          </cell>
        </row>
        <row r="14463">
          <cell r="H14463" t="str">
            <v>NotSelf</v>
          </cell>
        </row>
        <row r="14464">
          <cell r="H14464" t="str">
            <v>NotSelf</v>
          </cell>
        </row>
        <row r="14465">
          <cell r="H14465" t="str">
            <v>NotSelf</v>
          </cell>
        </row>
        <row r="14466">
          <cell r="H14466" t="str">
            <v>NotSelf</v>
          </cell>
        </row>
        <row r="14467">
          <cell r="H14467" t="str">
            <v>NotSelf</v>
          </cell>
        </row>
        <row r="14468">
          <cell r="H14468" t="str">
            <v>NotSelf</v>
          </cell>
        </row>
        <row r="14469">
          <cell r="H14469" t="str">
            <v>NotSelf</v>
          </cell>
        </row>
        <row r="14470">
          <cell r="H14470" t="str">
            <v>NotSelf</v>
          </cell>
        </row>
        <row r="14471">
          <cell r="H14471" t="str">
            <v>NotSelf</v>
          </cell>
        </row>
        <row r="14472">
          <cell r="H14472" t="str">
            <v>NotSelf</v>
          </cell>
        </row>
        <row r="14473">
          <cell r="H14473" t="str">
            <v>NotSelf</v>
          </cell>
        </row>
        <row r="14474">
          <cell r="H14474" t="str">
            <v>NotSelf</v>
          </cell>
        </row>
        <row r="14475">
          <cell r="H14475" t="str">
            <v>NotSelf</v>
          </cell>
        </row>
        <row r="14476">
          <cell r="H14476" t="str">
            <v>NotSelf</v>
          </cell>
        </row>
        <row r="14477">
          <cell r="H14477" t="str">
            <v>NotSelf</v>
          </cell>
        </row>
        <row r="14478">
          <cell r="H14478" t="str">
            <v>NotSelf</v>
          </cell>
        </row>
        <row r="14479">
          <cell r="H14479" t="str">
            <v>NotSelf</v>
          </cell>
        </row>
        <row r="14480">
          <cell r="H14480" t="str">
            <v>NotSelf</v>
          </cell>
        </row>
        <row r="14481">
          <cell r="H14481" t="str">
            <v>NotSelf</v>
          </cell>
        </row>
        <row r="14482">
          <cell r="H14482" t="str">
            <v>NotSelf</v>
          </cell>
        </row>
        <row r="14483">
          <cell r="H14483" t="str">
            <v>NotSelf</v>
          </cell>
        </row>
        <row r="14484">
          <cell r="H14484" t="str">
            <v>NotSelf</v>
          </cell>
        </row>
        <row r="14485">
          <cell r="H14485" t="str">
            <v>NotSelf</v>
          </cell>
        </row>
        <row r="14486">
          <cell r="H14486" t="str">
            <v>NotSelf</v>
          </cell>
        </row>
        <row r="14487">
          <cell r="H14487" t="str">
            <v>NotSelf</v>
          </cell>
        </row>
        <row r="14488">
          <cell r="H14488" t="str">
            <v>NotSelf</v>
          </cell>
        </row>
        <row r="14489">
          <cell r="H14489" t="str">
            <v>NotSelf</v>
          </cell>
        </row>
        <row r="14490">
          <cell r="H14490" t="str">
            <v>NotSelf</v>
          </cell>
        </row>
        <row r="14491">
          <cell r="H14491" t="str">
            <v>Self</v>
          </cell>
        </row>
        <row r="14492">
          <cell r="H14492" t="str">
            <v>Self</v>
          </cell>
        </row>
        <row r="14493">
          <cell r="H14493" t="str">
            <v>Self</v>
          </cell>
        </row>
        <row r="14494">
          <cell r="H14494" t="str">
            <v>Self</v>
          </cell>
        </row>
        <row r="14495">
          <cell r="H14495" t="str">
            <v>Self</v>
          </cell>
        </row>
        <row r="14496">
          <cell r="H14496" t="str">
            <v>Self</v>
          </cell>
        </row>
        <row r="14497">
          <cell r="H14497" t="str">
            <v>Self</v>
          </cell>
        </row>
        <row r="14498">
          <cell r="H14498" t="str">
            <v>Self</v>
          </cell>
        </row>
        <row r="14499">
          <cell r="H14499" t="str">
            <v>Self</v>
          </cell>
        </row>
        <row r="14500">
          <cell r="H14500" t="str">
            <v>Self</v>
          </cell>
        </row>
        <row r="14501">
          <cell r="H14501" t="str">
            <v>Self</v>
          </cell>
        </row>
        <row r="14502">
          <cell r="H14502" t="str">
            <v>Self</v>
          </cell>
        </row>
        <row r="14503">
          <cell r="H14503" t="str">
            <v>Self</v>
          </cell>
        </row>
        <row r="14504">
          <cell r="H14504" t="str">
            <v>Self</v>
          </cell>
        </row>
        <row r="14505">
          <cell r="H14505" t="str">
            <v>Self</v>
          </cell>
        </row>
        <row r="14506">
          <cell r="H14506" t="str">
            <v>Self</v>
          </cell>
        </row>
        <row r="14507">
          <cell r="H14507" t="str">
            <v>Self</v>
          </cell>
        </row>
        <row r="14508">
          <cell r="H14508" t="str">
            <v>Self</v>
          </cell>
        </row>
        <row r="14509">
          <cell r="H14509" t="str">
            <v>Self</v>
          </cell>
        </row>
        <row r="14510">
          <cell r="H14510" t="str">
            <v>NotSelf</v>
          </cell>
        </row>
        <row r="14511">
          <cell r="H14511" t="str">
            <v>NotSelf</v>
          </cell>
        </row>
        <row r="14512">
          <cell r="H14512" t="str">
            <v>NotSelf</v>
          </cell>
        </row>
        <row r="14513">
          <cell r="H14513" t="str">
            <v>NotSelf</v>
          </cell>
        </row>
        <row r="14514">
          <cell r="H14514" t="str">
            <v>NotSelf</v>
          </cell>
        </row>
        <row r="14515">
          <cell r="H14515" t="str">
            <v>NotSelf</v>
          </cell>
        </row>
        <row r="14516">
          <cell r="H14516" t="str">
            <v>NotSelf</v>
          </cell>
        </row>
        <row r="14517">
          <cell r="H14517" t="str">
            <v>NotSelf</v>
          </cell>
        </row>
        <row r="14518">
          <cell r="H14518" t="str">
            <v>NotSelf</v>
          </cell>
        </row>
        <row r="14519">
          <cell r="H14519" t="str">
            <v>NotSelf</v>
          </cell>
        </row>
        <row r="14520">
          <cell r="H14520" t="str">
            <v>NotSelf</v>
          </cell>
        </row>
        <row r="14521">
          <cell r="H14521" t="str">
            <v>NotSelf</v>
          </cell>
        </row>
        <row r="14522">
          <cell r="H14522" t="str">
            <v>NotSelf</v>
          </cell>
        </row>
        <row r="14523">
          <cell r="H14523" t="str">
            <v>NotSelf</v>
          </cell>
        </row>
        <row r="14524">
          <cell r="H14524" t="str">
            <v>NotSelf</v>
          </cell>
        </row>
        <row r="14525">
          <cell r="H14525" t="str">
            <v>NotSelf</v>
          </cell>
        </row>
        <row r="14526">
          <cell r="H14526" t="str">
            <v>NotSelf</v>
          </cell>
        </row>
        <row r="14527">
          <cell r="H14527" t="str">
            <v>NotSelf</v>
          </cell>
        </row>
        <row r="14528">
          <cell r="H14528" t="str">
            <v>NotSelf</v>
          </cell>
        </row>
        <row r="14529">
          <cell r="H14529" t="str">
            <v>NotSelf</v>
          </cell>
        </row>
        <row r="14530">
          <cell r="H14530" t="str">
            <v>NotSelf</v>
          </cell>
        </row>
        <row r="14531">
          <cell r="H14531" t="str">
            <v>NotSelf</v>
          </cell>
        </row>
        <row r="14532">
          <cell r="H14532" t="str">
            <v>NotSelf</v>
          </cell>
        </row>
        <row r="14533">
          <cell r="H14533" t="str">
            <v>NotSelf</v>
          </cell>
        </row>
        <row r="14534">
          <cell r="H14534" t="str">
            <v>NotSelf</v>
          </cell>
        </row>
        <row r="14535">
          <cell r="H14535" t="str">
            <v>NotSelf</v>
          </cell>
        </row>
        <row r="14536">
          <cell r="H14536" t="str">
            <v>NotSelf</v>
          </cell>
        </row>
        <row r="14537">
          <cell r="H14537" t="str">
            <v>NotSelf</v>
          </cell>
        </row>
        <row r="14538">
          <cell r="H14538" t="str">
            <v>NotSelf</v>
          </cell>
        </row>
        <row r="14539">
          <cell r="H14539" t="str">
            <v>NotSelf</v>
          </cell>
        </row>
        <row r="14540">
          <cell r="H14540" t="str">
            <v>NotSelf</v>
          </cell>
        </row>
        <row r="14541">
          <cell r="H14541" t="str">
            <v>NotSelf</v>
          </cell>
        </row>
        <row r="14542">
          <cell r="H14542" t="str">
            <v>NotSelf</v>
          </cell>
        </row>
        <row r="14543">
          <cell r="H14543" t="str">
            <v>NotSelf</v>
          </cell>
        </row>
        <row r="14544">
          <cell r="H14544" t="str">
            <v>NotSelf</v>
          </cell>
        </row>
        <row r="14545">
          <cell r="H14545" t="str">
            <v>NotSelf</v>
          </cell>
        </row>
        <row r="14546">
          <cell r="H14546" t="str">
            <v>NotSelf</v>
          </cell>
        </row>
        <row r="14547">
          <cell r="H14547" t="str">
            <v>NotSelf</v>
          </cell>
        </row>
        <row r="14548">
          <cell r="H14548" t="str">
            <v>NotSelf</v>
          </cell>
        </row>
        <row r="14549">
          <cell r="H14549" t="str">
            <v>NotSelf</v>
          </cell>
        </row>
        <row r="14550">
          <cell r="H14550" t="str">
            <v>NotSelf</v>
          </cell>
        </row>
        <row r="14551">
          <cell r="H14551" t="str">
            <v>NotSelf</v>
          </cell>
        </row>
        <row r="14552">
          <cell r="H14552" t="str">
            <v>NotSelf</v>
          </cell>
        </row>
        <row r="14553">
          <cell r="H14553" t="str">
            <v>NotSelf</v>
          </cell>
        </row>
        <row r="14554">
          <cell r="H14554" t="str">
            <v>NotSelf</v>
          </cell>
        </row>
        <row r="14555">
          <cell r="H14555" t="str">
            <v>NotSelf</v>
          </cell>
        </row>
        <row r="14556">
          <cell r="H14556" t="str">
            <v>NotSelf</v>
          </cell>
        </row>
        <row r="14557">
          <cell r="H14557" t="str">
            <v>NotSelf</v>
          </cell>
        </row>
        <row r="14558">
          <cell r="H14558" t="str">
            <v>NotSelf</v>
          </cell>
        </row>
        <row r="14559">
          <cell r="H14559" t="str">
            <v>NotSelf</v>
          </cell>
        </row>
        <row r="14560">
          <cell r="H14560" t="str">
            <v>NotSelf</v>
          </cell>
        </row>
        <row r="14561">
          <cell r="H14561" t="str">
            <v>NotSelf</v>
          </cell>
        </row>
        <row r="14562">
          <cell r="H14562" t="str">
            <v>NotSelf</v>
          </cell>
        </row>
        <row r="14563">
          <cell r="H14563" t="str">
            <v>NotSelf</v>
          </cell>
        </row>
        <row r="14564">
          <cell r="H14564" t="str">
            <v>NotSelf</v>
          </cell>
        </row>
        <row r="14565">
          <cell r="H14565" t="str">
            <v>NotSelf</v>
          </cell>
        </row>
        <row r="14566">
          <cell r="H14566" t="str">
            <v>NotSelf</v>
          </cell>
        </row>
        <row r="14567">
          <cell r="H14567" t="str">
            <v>NotSelf</v>
          </cell>
        </row>
        <row r="14568">
          <cell r="H14568" t="str">
            <v>NotSelf</v>
          </cell>
        </row>
        <row r="14569">
          <cell r="H14569" t="str">
            <v>NotSelf</v>
          </cell>
        </row>
        <row r="14570">
          <cell r="H14570" t="str">
            <v>NotSelf</v>
          </cell>
        </row>
        <row r="14571">
          <cell r="H14571" t="str">
            <v>NotSelf</v>
          </cell>
        </row>
        <row r="14572">
          <cell r="H14572" t="str">
            <v>NotSelf</v>
          </cell>
        </row>
        <row r="14573">
          <cell r="H14573" t="str">
            <v>NotSelf</v>
          </cell>
        </row>
        <row r="14574">
          <cell r="H14574" t="str">
            <v>NotSelf</v>
          </cell>
        </row>
        <row r="14575">
          <cell r="H14575" t="str">
            <v>NotSelf</v>
          </cell>
        </row>
        <row r="14576">
          <cell r="H14576" t="str">
            <v>NotSelf</v>
          </cell>
        </row>
        <row r="14577">
          <cell r="H14577" t="str">
            <v>NotSelf</v>
          </cell>
        </row>
        <row r="14578">
          <cell r="H14578" t="str">
            <v>NotSelf</v>
          </cell>
        </row>
        <row r="14579">
          <cell r="H14579" t="str">
            <v>NotSelf</v>
          </cell>
        </row>
        <row r="14580">
          <cell r="H14580" t="str">
            <v>NotSelf</v>
          </cell>
        </row>
        <row r="14581">
          <cell r="H14581" t="str">
            <v>NotSelf</v>
          </cell>
        </row>
        <row r="14582">
          <cell r="H14582" t="str">
            <v>NotSelf</v>
          </cell>
        </row>
        <row r="14583">
          <cell r="H14583" t="str">
            <v>NotSelf</v>
          </cell>
        </row>
        <row r="14584">
          <cell r="H14584" t="str">
            <v>NotSelf</v>
          </cell>
        </row>
        <row r="14585">
          <cell r="H14585" t="str">
            <v>NotSelf</v>
          </cell>
        </row>
        <row r="14586">
          <cell r="H14586" t="str">
            <v>NotSelf</v>
          </cell>
        </row>
        <row r="14587">
          <cell r="H14587" t="str">
            <v>NotSelf</v>
          </cell>
        </row>
        <row r="14588">
          <cell r="H14588" t="str">
            <v>NotSelf</v>
          </cell>
        </row>
        <row r="14589">
          <cell r="H14589" t="str">
            <v>NotSelf</v>
          </cell>
        </row>
        <row r="14590">
          <cell r="H14590" t="str">
            <v>NotSelf</v>
          </cell>
        </row>
        <row r="14591">
          <cell r="H14591" t="str">
            <v>NotSelf</v>
          </cell>
        </row>
        <row r="14592">
          <cell r="H14592" t="str">
            <v>NotSelf</v>
          </cell>
        </row>
        <row r="14593">
          <cell r="H14593" t="str">
            <v>NotSelf</v>
          </cell>
        </row>
        <row r="14594">
          <cell r="H14594" t="str">
            <v>NotSelf</v>
          </cell>
        </row>
        <row r="14595">
          <cell r="H14595" t="str">
            <v>NotSelf</v>
          </cell>
        </row>
        <row r="14596">
          <cell r="H14596" t="str">
            <v>NotSelf</v>
          </cell>
        </row>
        <row r="14597">
          <cell r="H14597" t="str">
            <v>NotSelf</v>
          </cell>
        </row>
        <row r="14598">
          <cell r="H14598" t="str">
            <v>NotSelf</v>
          </cell>
        </row>
        <row r="14599">
          <cell r="H14599" t="str">
            <v>NotSelf</v>
          </cell>
        </row>
        <row r="14600">
          <cell r="H14600" t="str">
            <v>NotSelf</v>
          </cell>
        </row>
        <row r="14601">
          <cell r="H14601" t="str">
            <v>NotSelf</v>
          </cell>
        </row>
        <row r="14602">
          <cell r="H14602" t="str">
            <v>NotSelf</v>
          </cell>
        </row>
        <row r="14603">
          <cell r="H14603" t="str">
            <v>NotSelf</v>
          </cell>
        </row>
        <row r="14604">
          <cell r="H14604" t="str">
            <v>NotSelf</v>
          </cell>
        </row>
        <row r="14605">
          <cell r="H14605" t="str">
            <v>NotSelf</v>
          </cell>
        </row>
        <row r="14606">
          <cell r="H14606" t="str">
            <v>NotSelf</v>
          </cell>
        </row>
        <row r="14607">
          <cell r="H14607" t="str">
            <v>NotSelf</v>
          </cell>
        </row>
        <row r="14608">
          <cell r="H14608" t="str">
            <v>NotSelf</v>
          </cell>
        </row>
        <row r="14609">
          <cell r="H14609" t="str">
            <v>NotSelf</v>
          </cell>
        </row>
        <row r="14610">
          <cell r="H14610" t="str">
            <v>NotSelf</v>
          </cell>
        </row>
        <row r="14611">
          <cell r="H14611" t="str">
            <v>NotSelf</v>
          </cell>
        </row>
        <row r="14612">
          <cell r="H14612" t="str">
            <v>NotSelf</v>
          </cell>
        </row>
        <row r="14613">
          <cell r="H14613" t="str">
            <v>NotSelf</v>
          </cell>
        </row>
        <row r="14614">
          <cell r="H14614" t="str">
            <v>NotSelf</v>
          </cell>
        </row>
        <row r="14615">
          <cell r="H14615" t="str">
            <v>NotSelf</v>
          </cell>
        </row>
        <row r="14616">
          <cell r="H14616" t="str">
            <v>NotSelf</v>
          </cell>
        </row>
        <row r="14617">
          <cell r="H14617" t="str">
            <v>NotSelf</v>
          </cell>
        </row>
        <row r="14618">
          <cell r="H14618" t="str">
            <v>NotSelf</v>
          </cell>
        </row>
        <row r="14619">
          <cell r="H14619" t="str">
            <v>NotSelf</v>
          </cell>
        </row>
        <row r="14620">
          <cell r="H14620" t="str">
            <v>NotSelf</v>
          </cell>
        </row>
        <row r="14621">
          <cell r="H14621" t="str">
            <v>NotSelf</v>
          </cell>
        </row>
        <row r="14622">
          <cell r="H14622" t="str">
            <v>NotSelf</v>
          </cell>
        </row>
        <row r="14623">
          <cell r="H14623" t="str">
            <v>NotSelf</v>
          </cell>
        </row>
        <row r="14624">
          <cell r="H14624" t="str">
            <v>NotSelf</v>
          </cell>
        </row>
        <row r="14625">
          <cell r="H14625" t="str">
            <v>NotSelf</v>
          </cell>
        </row>
        <row r="14626">
          <cell r="H14626" t="str">
            <v>NotSelf</v>
          </cell>
        </row>
        <row r="14627">
          <cell r="H14627" t="str">
            <v>NotSelf</v>
          </cell>
        </row>
        <row r="14628">
          <cell r="H14628" t="str">
            <v>NotSelf</v>
          </cell>
        </row>
        <row r="14629">
          <cell r="H14629" t="str">
            <v>NotSelf</v>
          </cell>
        </row>
        <row r="14630">
          <cell r="H14630" t="str">
            <v>NotSelf</v>
          </cell>
        </row>
        <row r="14631">
          <cell r="H14631" t="str">
            <v>NotSelf</v>
          </cell>
        </row>
        <row r="14632">
          <cell r="H14632" t="str">
            <v>NotSelf</v>
          </cell>
        </row>
        <row r="14633">
          <cell r="H14633" t="str">
            <v>NotSelf</v>
          </cell>
        </row>
        <row r="14634">
          <cell r="H14634" t="str">
            <v>NotSelf</v>
          </cell>
        </row>
        <row r="14635">
          <cell r="H14635" t="str">
            <v>NotSelf</v>
          </cell>
        </row>
        <row r="14636">
          <cell r="H14636" t="str">
            <v>NotSelf</v>
          </cell>
        </row>
        <row r="14637">
          <cell r="H14637" t="str">
            <v>NotSelf</v>
          </cell>
        </row>
        <row r="14638">
          <cell r="H14638" t="str">
            <v>NotSelf</v>
          </cell>
        </row>
        <row r="14639">
          <cell r="H14639" t="str">
            <v>NotSelf</v>
          </cell>
        </row>
        <row r="14640">
          <cell r="H14640" t="str">
            <v>NotSelf</v>
          </cell>
        </row>
        <row r="14641">
          <cell r="H14641" t="str">
            <v>NotSelf</v>
          </cell>
        </row>
        <row r="14642">
          <cell r="H14642" t="str">
            <v>NotSelf</v>
          </cell>
        </row>
        <row r="14643">
          <cell r="H14643" t="str">
            <v>NotSelf</v>
          </cell>
        </row>
        <row r="14644">
          <cell r="H14644" t="str">
            <v>NotSelf</v>
          </cell>
        </row>
        <row r="14645">
          <cell r="H14645" t="str">
            <v>NotSelf</v>
          </cell>
        </row>
        <row r="14646">
          <cell r="H14646" t="str">
            <v>NotSelf</v>
          </cell>
        </row>
        <row r="14647">
          <cell r="H14647" t="str">
            <v>NotSelf</v>
          </cell>
        </row>
        <row r="14648">
          <cell r="H14648" t="str">
            <v>NotSelf</v>
          </cell>
        </row>
        <row r="14649">
          <cell r="H14649" t="str">
            <v>NotSelf</v>
          </cell>
        </row>
        <row r="14650">
          <cell r="H14650" t="str">
            <v>NotSelf</v>
          </cell>
        </row>
        <row r="14651">
          <cell r="H14651" t="str">
            <v>NotSelf</v>
          </cell>
        </row>
        <row r="14652">
          <cell r="H14652" t="str">
            <v>NotSelf</v>
          </cell>
        </row>
        <row r="14653">
          <cell r="H14653" t="str">
            <v>NotSelf</v>
          </cell>
        </row>
        <row r="14654">
          <cell r="H14654" t="str">
            <v>NotSelf</v>
          </cell>
        </row>
        <row r="14655">
          <cell r="H14655" t="str">
            <v>NotSelf</v>
          </cell>
        </row>
        <row r="14656">
          <cell r="H14656" t="str">
            <v>NotSelf</v>
          </cell>
        </row>
        <row r="14657">
          <cell r="H14657" t="str">
            <v>NotSelf</v>
          </cell>
        </row>
        <row r="14658">
          <cell r="H14658" t="str">
            <v>NotSelf</v>
          </cell>
        </row>
        <row r="14659">
          <cell r="H14659" t="str">
            <v>NotSelf</v>
          </cell>
        </row>
        <row r="14660">
          <cell r="H14660" t="str">
            <v>NotSelf</v>
          </cell>
        </row>
        <row r="14661">
          <cell r="H14661" t="str">
            <v>NotSelf</v>
          </cell>
        </row>
        <row r="14662">
          <cell r="H14662" t="str">
            <v>NotSelf</v>
          </cell>
        </row>
        <row r="14663">
          <cell r="H14663" t="str">
            <v>NotSelf</v>
          </cell>
        </row>
        <row r="14664">
          <cell r="H14664" t="str">
            <v>NotSelf</v>
          </cell>
        </row>
        <row r="14665">
          <cell r="H14665" t="str">
            <v>NotSelf</v>
          </cell>
        </row>
        <row r="14666">
          <cell r="H14666" t="str">
            <v>NotSelf</v>
          </cell>
        </row>
        <row r="14667">
          <cell r="H14667" t="str">
            <v>NotSelf</v>
          </cell>
        </row>
        <row r="14668">
          <cell r="H14668" t="str">
            <v>NotSelf</v>
          </cell>
        </row>
        <row r="14669">
          <cell r="H14669" t="str">
            <v>NotSelf</v>
          </cell>
        </row>
        <row r="14670">
          <cell r="H14670" t="str">
            <v>NotSelf</v>
          </cell>
        </row>
        <row r="14671">
          <cell r="H14671" t="str">
            <v>NotSelf</v>
          </cell>
        </row>
        <row r="14672">
          <cell r="H14672" t="str">
            <v>NotSelf</v>
          </cell>
        </row>
        <row r="14673">
          <cell r="H14673" t="str">
            <v>NotSelf</v>
          </cell>
        </row>
        <row r="14674">
          <cell r="H14674" t="str">
            <v>NotSelf</v>
          </cell>
        </row>
        <row r="14675">
          <cell r="H14675" t="str">
            <v>NotSelf</v>
          </cell>
        </row>
        <row r="14676">
          <cell r="H14676" t="str">
            <v>NotSelf</v>
          </cell>
        </row>
        <row r="14677">
          <cell r="H14677" t="str">
            <v>NotSelf</v>
          </cell>
        </row>
        <row r="14678">
          <cell r="H14678" t="str">
            <v>NotSelf</v>
          </cell>
        </row>
        <row r="14679">
          <cell r="H14679" t="str">
            <v>NotSelf</v>
          </cell>
        </row>
        <row r="14680">
          <cell r="H14680" t="str">
            <v>NotSelf</v>
          </cell>
        </row>
        <row r="14681">
          <cell r="H14681" t="str">
            <v>NotSelf</v>
          </cell>
        </row>
        <row r="14682">
          <cell r="H14682" t="str">
            <v>NotSelf</v>
          </cell>
        </row>
        <row r="14683">
          <cell r="H14683" t="str">
            <v>NotSelf</v>
          </cell>
        </row>
        <row r="14684">
          <cell r="H14684" t="str">
            <v>NotSelf</v>
          </cell>
        </row>
        <row r="14685">
          <cell r="H14685" t="str">
            <v>NotSelf</v>
          </cell>
        </row>
        <row r="14686">
          <cell r="H14686" t="str">
            <v>NotSelf</v>
          </cell>
        </row>
        <row r="14687">
          <cell r="H14687" t="str">
            <v>NotSelf</v>
          </cell>
        </row>
        <row r="14688">
          <cell r="H14688" t="str">
            <v>NotSelf</v>
          </cell>
        </row>
        <row r="14689">
          <cell r="H14689" t="str">
            <v>NotSelf</v>
          </cell>
        </row>
        <row r="14690">
          <cell r="H14690" t="str">
            <v>NotSelf</v>
          </cell>
        </row>
        <row r="14691">
          <cell r="H14691" t="str">
            <v>NotSelf</v>
          </cell>
        </row>
        <row r="14692">
          <cell r="H14692" t="str">
            <v>NotSelf</v>
          </cell>
        </row>
        <row r="14693">
          <cell r="H14693" t="str">
            <v>NotSelf</v>
          </cell>
        </row>
        <row r="14694">
          <cell r="H14694" t="str">
            <v>NotSelf</v>
          </cell>
        </row>
        <row r="14695">
          <cell r="H14695" t="str">
            <v>NotSelf</v>
          </cell>
        </row>
        <row r="14696">
          <cell r="H14696" t="str">
            <v>NotSelf</v>
          </cell>
        </row>
        <row r="14697">
          <cell r="H14697" t="str">
            <v>NotSelf</v>
          </cell>
        </row>
        <row r="14698">
          <cell r="H14698" t="str">
            <v>NotSelf</v>
          </cell>
        </row>
        <row r="14699">
          <cell r="H14699" t="str">
            <v>NotSelf</v>
          </cell>
        </row>
        <row r="14700">
          <cell r="H14700" t="str">
            <v>NotSelf</v>
          </cell>
        </row>
        <row r="14701">
          <cell r="H14701" t="str">
            <v>NotSelf</v>
          </cell>
        </row>
        <row r="14702">
          <cell r="H14702" t="str">
            <v>NotSelf</v>
          </cell>
        </row>
        <row r="14703">
          <cell r="H14703" t="str">
            <v>NotSelf</v>
          </cell>
        </row>
        <row r="14704">
          <cell r="H14704" t="str">
            <v>NotSelf</v>
          </cell>
        </row>
        <row r="14705">
          <cell r="H14705" t="str">
            <v>NotSelf</v>
          </cell>
        </row>
        <row r="14706">
          <cell r="H14706" t="str">
            <v>NotSelf</v>
          </cell>
        </row>
        <row r="14707">
          <cell r="H14707" t="str">
            <v>NotSelf</v>
          </cell>
        </row>
        <row r="14708">
          <cell r="H14708" t="str">
            <v>NotSelf</v>
          </cell>
        </row>
        <row r="14709">
          <cell r="H14709" t="str">
            <v>NotSelf</v>
          </cell>
        </row>
        <row r="14710">
          <cell r="H14710" t="str">
            <v>NotSelf</v>
          </cell>
        </row>
        <row r="14711">
          <cell r="H14711" t="str">
            <v>NotSelf</v>
          </cell>
        </row>
        <row r="14712">
          <cell r="H14712" t="str">
            <v>NotSelf</v>
          </cell>
        </row>
        <row r="14713">
          <cell r="H14713" t="str">
            <v>NotSelf</v>
          </cell>
        </row>
        <row r="14714">
          <cell r="H14714" t="str">
            <v>NotSelf</v>
          </cell>
        </row>
        <row r="14715">
          <cell r="H14715" t="str">
            <v>NotSelf</v>
          </cell>
        </row>
        <row r="14716">
          <cell r="H14716" t="str">
            <v>NotSelf</v>
          </cell>
        </row>
        <row r="14717">
          <cell r="H14717" t="str">
            <v>NotSelf</v>
          </cell>
        </row>
        <row r="14718">
          <cell r="H14718" t="str">
            <v>NotSelf</v>
          </cell>
        </row>
        <row r="14719">
          <cell r="H14719" t="str">
            <v>NotSelf</v>
          </cell>
        </row>
        <row r="14720">
          <cell r="H14720" t="str">
            <v>NotSelf</v>
          </cell>
        </row>
        <row r="14721">
          <cell r="H14721" t="str">
            <v>NotSelf</v>
          </cell>
        </row>
        <row r="14722">
          <cell r="H14722" t="str">
            <v>NotSelf</v>
          </cell>
        </row>
        <row r="14723">
          <cell r="H14723" t="str">
            <v>NotSelf</v>
          </cell>
        </row>
        <row r="14724">
          <cell r="H14724" t="str">
            <v>NotSelf</v>
          </cell>
        </row>
        <row r="14725">
          <cell r="H14725" t="str">
            <v>NotSelf</v>
          </cell>
        </row>
        <row r="14726">
          <cell r="H14726" t="str">
            <v>NotSelf</v>
          </cell>
        </row>
        <row r="14727">
          <cell r="H14727" t="str">
            <v>NotSelf</v>
          </cell>
        </row>
        <row r="14728">
          <cell r="H14728" t="str">
            <v>NotSelf</v>
          </cell>
        </row>
        <row r="14729">
          <cell r="H14729" t="str">
            <v>NotSelf</v>
          </cell>
        </row>
        <row r="14730">
          <cell r="H14730" t="str">
            <v>NotSelf</v>
          </cell>
        </row>
        <row r="14731">
          <cell r="H14731" t="str">
            <v>NotSelf</v>
          </cell>
        </row>
        <row r="14732">
          <cell r="H14732" t="str">
            <v>NotSelf</v>
          </cell>
        </row>
        <row r="14733">
          <cell r="H14733" t="str">
            <v>NotSelf</v>
          </cell>
        </row>
        <row r="14734">
          <cell r="H14734" t="str">
            <v>NotSelf</v>
          </cell>
        </row>
        <row r="14735">
          <cell r="H14735" t="str">
            <v>NotSelf</v>
          </cell>
        </row>
        <row r="14736">
          <cell r="H14736" t="str">
            <v>NotSelf</v>
          </cell>
        </row>
        <row r="14737">
          <cell r="H14737" t="str">
            <v>NotSelf</v>
          </cell>
        </row>
        <row r="14738">
          <cell r="H14738" t="str">
            <v>NotSelf</v>
          </cell>
        </row>
        <row r="14739">
          <cell r="H14739" t="str">
            <v>NotSelf</v>
          </cell>
        </row>
        <row r="14740">
          <cell r="H14740" t="str">
            <v>NotSelf</v>
          </cell>
        </row>
        <row r="14741">
          <cell r="H14741" t="str">
            <v>NotSelf</v>
          </cell>
        </row>
        <row r="14742">
          <cell r="H14742" t="str">
            <v>NotSelf</v>
          </cell>
        </row>
        <row r="14743">
          <cell r="H14743" t="str">
            <v>NotSelf</v>
          </cell>
        </row>
        <row r="14744">
          <cell r="H14744" t="str">
            <v>NotSelf</v>
          </cell>
        </row>
        <row r="14745">
          <cell r="H14745" t="str">
            <v>NotSelf</v>
          </cell>
        </row>
        <row r="14746">
          <cell r="H14746" t="str">
            <v>NotSelf</v>
          </cell>
        </row>
        <row r="14747">
          <cell r="H14747" t="str">
            <v>NotSelf</v>
          </cell>
        </row>
        <row r="14748">
          <cell r="H14748" t="str">
            <v>NotSelf</v>
          </cell>
        </row>
        <row r="14749">
          <cell r="H14749" t="str">
            <v>NotSelf</v>
          </cell>
        </row>
        <row r="14750">
          <cell r="H14750" t="str">
            <v>NotSelf</v>
          </cell>
        </row>
        <row r="14751">
          <cell r="H14751" t="str">
            <v>NotSelf</v>
          </cell>
        </row>
        <row r="14752">
          <cell r="H14752" t="str">
            <v>NotSelf</v>
          </cell>
        </row>
        <row r="14753">
          <cell r="H14753" t="str">
            <v>NotSelf</v>
          </cell>
        </row>
        <row r="14754">
          <cell r="H14754" t="str">
            <v>NotSelf</v>
          </cell>
        </row>
        <row r="14755">
          <cell r="H14755" t="str">
            <v>NotSelf</v>
          </cell>
        </row>
        <row r="14756">
          <cell r="H14756" t="str">
            <v>NotSelf</v>
          </cell>
        </row>
        <row r="14757">
          <cell r="H14757" t="str">
            <v>NotSelf</v>
          </cell>
        </row>
        <row r="14758">
          <cell r="H14758" t="str">
            <v>NotSelf</v>
          </cell>
        </row>
        <row r="14759">
          <cell r="H14759" t="str">
            <v>NotSelf</v>
          </cell>
        </row>
        <row r="14760">
          <cell r="H14760" t="str">
            <v>NotSelf</v>
          </cell>
        </row>
        <row r="14761">
          <cell r="H14761" t="str">
            <v>NotSelf</v>
          </cell>
        </row>
        <row r="14762">
          <cell r="H14762" t="str">
            <v>NotSelf</v>
          </cell>
        </row>
        <row r="14763">
          <cell r="H14763" t="str">
            <v>NotSelf</v>
          </cell>
        </row>
        <row r="14764">
          <cell r="H14764" t="str">
            <v>NotSelf</v>
          </cell>
        </row>
        <row r="14765">
          <cell r="H14765" t="str">
            <v>NotSelf</v>
          </cell>
        </row>
        <row r="14766">
          <cell r="H14766" t="str">
            <v>NotSelf</v>
          </cell>
        </row>
        <row r="14767">
          <cell r="H14767" t="str">
            <v>NotSelf</v>
          </cell>
        </row>
        <row r="14768">
          <cell r="H14768" t="str">
            <v>NotSelf</v>
          </cell>
        </row>
        <row r="14769">
          <cell r="H14769" t="str">
            <v>NotSelf</v>
          </cell>
        </row>
        <row r="14770">
          <cell r="H14770" t="str">
            <v>NotSelf</v>
          </cell>
        </row>
        <row r="14771">
          <cell r="H14771" t="str">
            <v>NotSelf</v>
          </cell>
        </row>
        <row r="14772">
          <cell r="H14772" t="str">
            <v>NotSelf</v>
          </cell>
        </row>
        <row r="14773">
          <cell r="H14773" t="str">
            <v>NotSelf</v>
          </cell>
        </row>
        <row r="14774">
          <cell r="H14774" t="str">
            <v>NotSelf</v>
          </cell>
        </row>
        <row r="14775">
          <cell r="H14775" t="str">
            <v>NotSelf</v>
          </cell>
        </row>
        <row r="14776">
          <cell r="H14776" t="str">
            <v>NotSelf</v>
          </cell>
        </row>
        <row r="14777">
          <cell r="H14777" t="str">
            <v>NotSelf</v>
          </cell>
        </row>
        <row r="14778">
          <cell r="H14778" t="str">
            <v>NotSelf</v>
          </cell>
        </row>
        <row r="14779">
          <cell r="H14779" t="str">
            <v>NotSelf</v>
          </cell>
        </row>
        <row r="14780">
          <cell r="H14780" t="str">
            <v>NotSelf</v>
          </cell>
        </row>
        <row r="14781">
          <cell r="H14781" t="str">
            <v>NotSelf</v>
          </cell>
        </row>
        <row r="14782">
          <cell r="H14782" t="str">
            <v>NotSelf</v>
          </cell>
        </row>
        <row r="14783">
          <cell r="H14783" t="str">
            <v>NotSelf</v>
          </cell>
        </row>
        <row r="14784">
          <cell r="H14784" t="str">
            <v>NotSelf</v>
          </cell>
        </row>
        <row r="14785">
          <cell r="H14785" t="str">
            <v>NotSelf</v>
          </cell>
        </row>
        <row r="14786">
          <cell r="H14786" t="str">
            <v>NotSelf</v>
          </cell>
        </row>
        <row r="14787">
          <cell r="H14787" t="str">
            <v>NotSelf</v>
          </cell>
        </row>
        <row r="14788">
          <cell r="H14788" t="str">
            <v>NotSelf</v>
          </cell>
        </row>
        <row r="14789">
          <cell r="H14789" t="str">
            <v>NotSelf</v>
          </cell>
        </row>
        <row r="14790">
          <cell r="H14790" t="str">
            <v>NotSelf</v>
          </cell>
        </row>
        <row r="14791">
          <cell r="H14791" t="str">
            <v>NotSelf</v>
          </cell>
        </row>
        <row r="14792">
          <cell r="H14792" t="str">
            <v>NotSelf</v>
          </cell>
        </row>
        <row r="14793">
          <cell r="H14793" t="str">
            <v>NotSelf</v>
          </cell>
        </row>
        <row r="14794">
          <cell r="H14794" t="str">
            <v>NotSelf</v>
          </cell>
        </row>
        <row r="14795">
          <cell r="H14795" t="str">
            <v>NotSelf</v>
          </cell>
        </row>
        <row r="14796">
          <cell r="H14796" t="str">
            <v>NotSelf</v>
          </cell>
        </row>
        <row r="14797">
          <cell r="H14797" t="str">
            <v>NotSelf</v>
          </cell>
        </row>
        <row r="14798">
          <cell r="H14798" t="str">
            <v>NotSelf</v>
          </cell>
        </row>
        <row r="14799">
          <cell r="H14799" t="str">
            <v>NotSelf</v>
          </cell>
        </row>
        <row r="14800">
          <cell r="H14800" t="str">
            <v>NotSelf</v>
          </cell>
        </row>
        <row r="14801">
          <cell r="H14801" t="str">
            <v>NotSelf</v>
          </cell>
        </row>
        <row r="14802">
          <cell r="H14802" t="str">
            <v>NotSelf</v>
          </cell>
        </row>
        <row r="14803">
          <cell r="H14803" t="str">
            <v>NotSelf</v>
          </cell>
        </row>
        <row r="14804">
          <cell r="H14804" t="str">
            <v>NotSelf</v>
          </cell>
        </row>
        <row r="14805">
          <cell r="H14805" t="str">
            <v>NotSelf</v>
          </cell>
        </row>
        <row r="14806">
          <cell r="H14806" t="str">
            <v>NotSelf</v>
          </cell>
        </row>
        <row r="14807">
          <cell r="H14807" t="str">
            <v>NotSelf</v>
          </cell>
        </row>
        <row r="14808">
          <cell r="H14808" t="str">
            <v>NotSelf</v>
          </cell>
        </row>
        <row r="14809">
          <cell r="H14809" t="str">
            <v>NotSelf</v>
          </cell>
        </row>
        <row r="14810">
          <cell r="H14810" t="str">
            <v>NotSelf</v>
          </cell>
        </row>
        <row r="14811">
          <cell r="H14811" t="str">
            <v>NotSelf</v>
          </cell>
        </row>
        <row r="14812">
          <cell r="H14812" t="str">
            <v>NotSelf</v>
          </cell>
        </row>
        <row r="14813">
          <cell r="H14813" t="str">
            <v>NotSelf</v>
          </cell>
        </row>
        <row r="14814">
          <cell r="H14814" t="str">
            <v>NotSelf</v>
          </cell>
        </row>
        <row r="14815">
          <cell r="H14815" t="str">
            <v>NotSelf</v>
          </cell>
        </row>
        <row r="14816">
          <cell r="H14816" t="str">
            <v>NotSelf</v>
          </cell>
        </row>
        <row r="14817">
          <cell r="H14817" t="str">
            <v>NotSelf</v>
          </cell>
        </row>
        <row r="14818">
          <cell r="H14818" t="str">
            <v>NotSelf</v>
          </cell>
        </row>
        <row r="14819">
          <cell r="H14819" t="str">
            <v>NotSelf</v>
          </cell>
        </row>
        <row r="14820">
          <cell r="H14820" t="str">
            <v>NotSelf</v>
          </cell>
        </row>
        <row r="14821">
          <cell r="H14821" t="str">
            <v>NotSelf</v>
          </cell>
        </row>
        <row r="14822">
          <cell r="H14822" t="str">
            <v>NotSelf</v>
          </cell>
        </row>
        <row r="14823">
          <cell r="H14823" t="str">
            <v>NotSelf</v>
          </cell>
        </row>
        <row r="14824">
          <cell r="H14824" t="str">
            <v>NotSelf</v>
          </cell>
        </row>
        <row r="14825">
          <cell r="H14825" t="str">
            <v>NotSelf</v>
          </cell>
        </row>
        <row r="14826">
          <cell r="H14826" t="str">
            <v>NotSelf</v>
          </cell>
        </row>
        <row r="14827">
          <cell r="H14827" t="str">
            <v>NotSelf</v>
          </cell>
        </row>
        <row r="14828">
          <cell r="H14828" t="str">
            <v>NotSelf</v>
          </cell>
        </row>
        <row r="14829">
          <cell r="H14829" t="str">
            <v>NotSelf</v>
          </cell>
        </row>
        <row r="14830">
          <cell r="H14830" t="str">
            <v>NotSelf</v>
          </cell>
        </row>
        <row r="14831">
          <cell r="H14831" t="str">
            <v>NotSelf</v>
          </cell>
        </row>
        <row r="14832">
          <cell r="H14832" t="str">
            <v>NotSelf</v>
          </cell>
        </row>
        <row r="14833">
          <cell r="H14833" t="str">
            <v>NotSelf</v>
          </cell>
        </row>
        <row r="14834">
          <cell r="H14834" t="str">
            <v>NotSelf</v>
          </cell>
        </row>
        <row r="14835">
          <cell r="H14835" t="str">
            <v>NotSelf</v>
          </cell>
        </row>
        <row r="14836">
          <cell r="H14836" t="str">
            <v>NotSelf</v>
          </cell>
        </row>
        <row r="14837">
          <cell r="H14837" t="str">
            <v>NotSelf</v>
          </cell>
        </row>
        <row r="14838">
          <cell r="H14838" t="str">
            <v>NotSelf</v>
          </cell>
        </row>
        <row r="14839">
          <cell r="H14839" t="str">
            <v>NotSelf</v>
          </cell>
        </row>
        <row r="14840">
          <cell r="H14840" t="str">
            <v>NotSelf</v>
          </cell>
        </row>
        <row r="14841">
          <cell r="H14841" t="str">
            <v>NotSelf</v>
          </cell>
        </row>
        <row r="14842">
          <cell r="H14842" t="str">
            <v>NotSelf</v>
          </cell>
        </row>
        <row r="14843">
          <cell r="H14843" t="str">
            <v>NotSelf</v>
          </cell>
        </row>
        <row r="14844">
          <cell r="H14844" t="str">
            <v>NotSelf</v>
          </cell>
        </row>
        <row r="14845">
          <cell r="H14845" t="str">
            <v>NotSelf</v>
          </cell>
        </row>
        <row r="14846">
          <cell r="H14846" t="str">
            <v>NotSelf</v>
          </cell>
        </row>
        <row r="14847">
          <cell r="H14847" t="str">
            <v>NotSelf</v>
          </cell>
        </row>
        <row r="14848">
          <cell r="H14848" t="str">
            <v>NotSelf</v>
          </cell>
        </row>
        <row r="14849">
          <cell r="H14849" t="str">
            <v>NotSelf</v>
          </cell>
        </row>
        <row r="14850">
          <cell r="H14850" t="str">
            <v>NotSelf</v>
          </cell>
        </row>
        <row r="14851">
          <cell r="H14851" t="str">
            <v>NotSelf</v>
          </cell>
        </row>
        <row r="14852">
          <cell r="H14852" t="str">
            <v>NotSelf</v>
          </cell>
        </row>
        <row r="14853">
          <cell r="H14853" t="str">
            <v>NotSelf</v>
          </cell>
        </row>
        <row r="14854">
          <cell r="H14854" t="str">
            <v>NotSelf</v>
          </cell>
        </row>
        <row r="14855">
          <cell r="H14855" t="str">
            <v>NotSelf</v>
          </cell>
        </row>
        <row r="14856">
          <cell r="H14856" t="str">
            <v>NotSelf</v>
          </cell>
        </row>
        <row r="14857">
          <cell r="H14857" t="str">
            <v>NotSelf</v>
          </cell>
        </row>
        <row r="14858">
          <cell r="H14858" t="str">
            <v>NotSelf</v>
          </cell>
        </row>
        <row r="14859">
          <cell r="H14859" t="str">
            <v>NotSelf</v>
          </cell>
        </row>
        <row r="14860">
          <cell r="H14860" t="str">
            <v>NotSelf</v>
          </cell>
        </row>
        <row r="14861">
          <cell r="H14861" t="str">
            <v>NotSelf</v>
          </cell>
        </row>
        <row r="14862">
          <cell r="H14862" t="str">
            <v>NotSelf</v>
          </cell>
        </row>
        <row r="14863">
          <cell r="H14863" t="str">
            <v>NotSelf</v>
          </cell>
        </row>
        <row r="14864">
          <cell r="H14864" t="str">
            <v>NotSelf</v>
          </cell>
        </row>
        <row r="14865">
          <cell r="H14865" t="str">
            <v>NotSelf</v>
          </cell>
        </row>
        <row r="14866">
          <cell r="H14866" t="str">
            <v>NotSelf</v>
          </cell>
        </row>
        <row r="14867">
          <cell r="H14867" t="str">
            <v>NotSelf</v>
          </cell>
        </row>
        <row r="14868">
          <cell r="H14868" t="str">
            <v>NotSelf</v>
          </cell>
        </row>
        <row r="14869">
          <cell r="H14869" t="str">
            <v>NotSelf</v>
          </cell>
        </row>
        <row r="14870">
          <cell r="H14870" t="str">
            <v>NotSelf</v>
          </cell>
        </row>
        <row r="14871">
          <cell r="H14871" t="str">
            <v>NotSelf</v>
          </cell>
        </row>
        <row r="14872">
          <cell r="H14872" t="str">
            <v>NotSelf</v>
          </cell>
        </row>
        <row r="14873">
          <cell r="H14873" t="str">
            <v>NotSelf</v>
          </cell>
        </row>
        <row r="14874">
          <cell r="H14874" t="str">
            <v>NotSelf</v>
          </cell>
        </row>
        <row r="14875">
          <cell r="H14875" t="str">
            <v>NotSelf</v>
          </cell>
        </row>
        <row r="14876">
          <cell r="H14876" t="str">
            <v>NotSelf</v>
          </cell>
        </row>
        <row r="14877">
          <cell r="H14877" t="str">
            <v>NotSelf</v>
          </cell>
        </row>
        <row r="14878">
          <cell r="H14878" t="str">
            <v>NotSelf</v>
          </cell>
        </row>
        <row r="14879">
          <cell r="H14879" t="str">
            <v>NotSelf</v>
          </cell>
        </row>
        <row r="14880">
          <cell r="H14880" t="str">
            <v>NotSelf</v>
          </cell>
        </row>
        <row r="14881">
          <cell r="H14881" t="str">
            <v>NotSelf</v>
          </cell>
        </row>
        <row r="14882">
          <cell r="H14882" t="str">
            <v>NotSelf</v>
          </cell>
        </row>
        <row r="14883">
          <cell r="H14883" t="str">
            <v>NotSelf</v>
          </cell>
        </row>
        <row r="14884">
          <cell r="H14884" t="str">
            <v>NotSelf</v>
          </cell>
        </row>
        <row r="14885">
          <cell r="H14885" t="str">
            <v>NotSelf</v>
          </cell>
        </row>
        <row r="14886">
          <cell r="H14886" t="str">
            <v>NotSelf</v>
          </cell>
        </row>
        <row r="14887">
          <cell r="H14887" t="str">
            <v>NotSelf</v>
          </cell>
        </row>
        <row r="14888">
          <cell r="H14888" t="str">
            <v>NotSelf</v>
          </cell>
        </row>
        <row r="14889">
          <cell r="H14889" t="str">
            <v>NotSelf</v>
          </cell>
        </row>
        <row r="14890">
          <cell r="H14890" t="str">
            <v>NotSelf</v>
          </cell>
        </row>
        <row r="14891">
          <cell r="H14891" t="str">
            <v>NotSelf</v>
          </cell>
        </row>
        <row r="14892">
          <cell r="H14892" t="str">
            <v>NotSelf</v>
          </cell>
        </row>
        <row r="14893">
          <cell r="H14893" t="str">
            <v>NotSelf</v>
          </cell>
        </row>
        <row r="14894">
          <cell r="H14894" t="str">
            <v>NotSelf</v>
          </cell>
        </row>
        <row r="14895">
          <cell r="H14895" t="str">
            <v>NotSelf</v>
          </cell>
        </row>
        <row r="14896">
          <cell r="H14896" t="str">
            <v>NotSelf</v>
          </cell>
        </row>
        <row r="14897">
          <cell r="H14897" t="str">
            <v>NotSelf</v>
          </cell>
        </row>
        <row r="14898">
          <cell r="H14898" t="str">
            <v>NotSelf</v>
          </cell>
        </row>
        <row r="14899">
          <cell r="H14899" t="str">
            <v>NotSelf</v>
          </cell>
        </row>
        <row r="14900">
          <cell r="H14900" t="str">
            <v>NotSelf</v>
          </cell>
        </row>
        <row r="14901">
          <cell r="H14901" t="str">
            <v>NotSelf</v>
          </cell>
        </row>
        <row r="14902">
          <cell r="H14902" t="str">
            <v>NotSelf</v>
          </cell>
        </row>
        <row r="14903">
          <cell r="H14903" t="str">
            <v>NotSelf</v>
          </cell>
        </row>
        <row r="14904">
          <cell r="H14904" t="str">
            <v>NotSelf</v>
          </cell>
        </row>
        <row r="14905">
          <cell r="H14905" t="str">
            <v>NotSelf</v>
          </cell>
        </row>
        <row r="14906">
          <cell r="H14906" t="str">
            <v>NotSelf</v>
          </cell>
        </row>
        <row r="14907">
          <cell r="H14907" t="str">
            <v>NotSelf</v>
          </cell>
        </row>
        <row r="14908">
          <cell r="H14908" t="str">
            <v>NotSelf</v>
          </cell>
        </row>
        <row r="14909">
          <cell r="H14909" t="str">
            <v>NotSelf</v>
          </cell>
        </row>
        <row r="14910">
          <cell r="H14910" t="str">
            <v>NotSelf</v>
          </cell>
        </row>
        <row r="14911">
          <cell r="H14911" t="str">
            <v>NotSelf</v>
          </cell>
        </row>
        <row r="14912">
          <cell r="H14912" t="str">
            <v>NotSelf</v>
          </cell>
        </row>
        <row r="14913">
          <cell r="H14913" t="str">
            <v>NotSelf</v>
          </cell>
        </row>
        <row r="14914">
          <cell r="H14914" t="str">
            <v>NotSelf</v>
          </cell>
        </row>
        <row r="14915">
          <cell r="H14915" t="str">
            <v>NotSelf</v>
          </cell>
        </row>
        <row r="14916">
          <cell r="H14916" t="str">
            <v>NotSelf</v>
          </cell>
        </row>
        <row r="14917">
          <cell r="H14917" t="str">
            <v>NotSelf</v>
          </cell>
        </row>
        <row r="14918">
          <cell r="H14918" t="str">
            <v>NotSelf</v>
          </cell>
        </row>
        <row r="14919">
          <cell r="H14919" t="str">
            <v>NotSelf</v>
          </cell>
        </row>
        <row r="14920">
          <cell r="H14920" t="str">
            <v>NotSelf</v>
          </cell>
        </row>
        <row r="14921">
          <cell r="H14921" t="str">
            <v>NotSelf</v>
          </cell>
        </row>
        <row r="14922">
          <cell r="H14922" t="str">
            <v>NotSelf</v>
          </cell>
        </row>
        <row r="14923">
          <cell r="H14923" t="str">
            <v>NotSelf</v>
          </cell>
        </row>
        <row r="14924">
          <cell r="H14924" t="str">
            <v>NotSelf</v>
          </cell>
        </row>
        <row r="14925">
          <cell r="H14925" t="str">
            <v>NotSelf</v>
          </cell>
        </row>
        <row r="14926">
          <cell r="H14926" t="str">
            <v>NotSelf</v>
          </cell>
        </row>
        <row r="14927">
          <cell r="H14927" t="str">
            <v>NotSelf</v>
          </cell>
        </row>
        <row r="14928">
          <cell r="H14928" t="str">
            <v>NotSelf</v>
          </cell>
        </row>
        <row r="14929">
          <cell r="H14929" t="str">
            <v>NotSelf</v>
          </cell>
        </row>
        <row r="14930">
          <cell r="H14930" t="str">
            <v>NotSelf</v>
          </cell>
        </row>
        <row r="14931">
          <cell r="H14931" t="str">
            <v>NotSelf</v>
          </cell>
        </row>
        <row r="14932">
          <cell r="H14932" t="str">
            <v>NotSelf</v>
          </cell>
        </row>
        <row r="14933">
          <cell r="H14933" t="str">
            <v>NotSelf</v>
          </cell>
        </row>
        <row r="14934">
          <cell r="H14934" t="str">
            <v>NotSelf</v>
          </cell>
        </row>
        <row r="14935">
          <cell r="H14935" t="str">
            <v>NotSelf</v>
          </cell>
        </row>
        <row r="14936">
          <cell r="H14936" t="str">
            <v>NotSelf</v>
          </cell>
        </row>
        <row r="14937">
          <cell r="H14937" t="str">
            <v>NotSelf</v>
          </cell>
        </row>
        <row r="14938">
          <cell r="H14938" t="str">
            <v>NotSelf</v>
          </cell>
        </row>
        <row r="14939">
          <cell r="H14939" t="str">
            <v>NotSelf</v>
          </cell>
        </row>
        <row r="14940">
          <cell r="H14940" t="str">
            <v>NotSelf</v>
          </cell>
        </row>
        <row r="14941">
          <cell r="H14941" t="str">
            <v>NotSelf</v>
          </cell>
        </row>
        <row r="14942">
          <cell r="H14942" t="str">
            <v>NotSelf</v>
          </cell>
        </row>
        <row r="14943">
          <cell r="H14943" t="str">
            <v>NotSelf</v>
          </cell>
        </row>
        <row r="14944">
          <cell r="H14944" t="str">
            <v>NotSelf</v>
          </cell>
        </row>
        <row r="14945">
          <cell r="H14945" t="str">
            <v>NotSelf</v>
          </cell>
        </row>
        <row r="14946">
          <cell r="H14946" t="str">
            <v>NotSelf</v>
          </cell>
        </row>
        <row r="14947">
          <cell r="H14947" t="str">
            <v>NotSelf</v>
          </cell>
        </row>
        <row r="14948">
          <cell r="H14948" t="str">
            <v>NotSelf</v>
          </cell>
        </row>
        <row r="14949">
          <cell r="H14949" t="str">
            <v>NotSelf</v>
          </cell>
        </row>
        <row r="14950">
          <cell r="H14950" t="str">
            <v>NotSelf</v>
          </cell>
        </row>
        <row r="14951">
          <cell r="H14951" t="str">
            <v>NotSelf</v>
          </cell>
        </row>
        <row r="14952">
          <cell r="H14952" t="str">
            <v>NotSelf</v>
          </cell>
        </row>
        <row r="14953">
          <cell r="H14953" t="str">
            <v>NotSelf</v>
          </cell>
        </row>
        <row r="14954">
          <cell r="H14954" t="str">
            <v>NotSelf</v>
          </cell>
        </row>
        <row r="14955">
          <cell r="H14955" t="str">
            <v>NotSelf</v>
          </cell>
        </row>
        <row r="14956">
          <cell r="H14956" t="str">
            <v>NotSelf</v>
          </cell>
        </row>
        <row r="14957">
          <cell r="H14957" t="str">
            <v>NotSelf</v>
          </cell>
        </row>
        <row r="14958">
          <cell r="H14958" t="str">
            <v>NotSelf</v>
          </cell>
        </row>
        <row r="14959">
          <cell r="H14959" t="str">
            <v>NotSelf</v>
          </cell>
        </row>
        <row r="14960">
          <cell r="H14960" t="str">
            <v>NotSelf</v>
          </cell>
        </row>
        <row r="14961">
          <cell r="H14961" t="str">
            <v>NotSelf</v>
          </cell>
        </row>
        <row r="14962">
          <cell r="H14962" t="str">
            <v>NotSelf</v>
          </cell>
        </row>
        <row r="14963">
          <cell r="H14963" t="str">
            <v>NotSelf</v>
          </cell>
        </row>
        <row r="14964">
          <cell r="H14964" t="str">
            <v>NotSelf</v>
          </cell>
        </row>
        <row r="14965">
          <cell r="H14965" t="str">
            <v>NotSelf</v>
          </cell>
        </row>
        <row r="14966">
          <cell r="H14966" t="str">
            <v>NotSelf</v>
          </cell>
        </row>
        <row r="14967">
          <cell r="H14967" t="str">
            <v>NotSelf</v>
          </cell>
        </row>
        <row r="14968">
          <cell r="H14968" t="str">
            <v>NotSelf</v>
          </cell>
        </row>
        <row r="14969">
          <cell r="H14969" t="str">
            <v>NotSelf</v>
          </cell>
        </row>
        <row r="14970">
          <cell r="H14970" t="str">
            <v>NotSelf</v>
          </cell>
        </row>
        <row r="14971">
          <cell r="H14971" t="str">
            <v>NotSelf</v>
          </cell>
        </row>
        <row r="14972">
          <cell r="H14972" t="str">
            <v>NotSelf</v>
          </cell>
        </row>
        <row r="14973">
          <cell r="H14973" t="str">
            <v>NotSelf</v>
          </cell>
        </row>
        <row r="14974">
          <cell r="H14974" t="str">
            <v>NotSelf</v>
          </cell>
        </row>
        <row r="14975">
          <cell r="H14975" t="str">
            <v>NotSelf</v>
          </cell>
        </row>
        <row r="14976">
          <cell r="H14976" t="str">
            <v>NotSelf</v>
          </cell>
        </row>
        <row r="14977">
          <cell r="H14977" t="str">
            <v>NotSelf</v>
          </cell>
        </row>
        <row r="14978">
          <cell r="H14978" t="str">
            <v>NotSelf</v>
          </cell>
        </row>
        <row r="14979">
          <cell r="H14979" t="str">
            <v>NotSelf</v>
          </cell>
        </row>
        <row r="14980">
          <cell r="H14980" t="str">
            <v>NotSelf</v>
          </cell>
        </row>
        <row r="14981">
          <cell r="H14981" t="str">
            <v>NotSelf</v>
          </cell>
        </row>
        <row r="14982">
          <cell r="H14982" t="str">
            <v>NotSelf</v>
          </cell>
        </row>
        <row r="14983">
          <cell r="H14983" t="str">
            <v>NotSelf</v>
          </cell>
        </row>
        <row r="14984">
          <cell r="H14984" t="str">
            <v>NotSelf</v>
          </cell>
        </row>
        <row r="14985">
          <cell r="H14985" t="str">
            <v>NotSelf</v>
          </cell>
        </row>
        <row r="14986">
          <cell r="H14986" t="str">
            <v>NotSelf</v>
          </cell>
        </row>
        <row r="14987">
          <cell r="H14987" t="str">
            <v>NotSelf</v>
          </cell>
        </row>
        <row r="14988">
          <cell r="H14988" t="str">
            <v>NotSelf</v>
          </cell>
        </row>
        <row r="14989">
          <cell r="H14989" t="str">
            <v>NotSelf</v>
          </cell>
        </row>
        <row r="14990">
          <cell r="H14990" t="str">
            <v>NotSelf</v>
          </cell>
        </row>
        <row r="14991">
          <cell r="H14991" t="str">
            <v>NotSelf</v>
          </cell>
        </row>
        <row r="14992">
          <cell r="H14992" t="str">
            <v>NotSelf</v>
          </cell>
        </row>
        <row r="14993">
          <cell r="H14993" t="str">
            <v>NotSelf</v>
          </cell>
        </row>
        <row r="14994">
          <cell r="H14994" t="str">
            <v>NotSelf</v>
          </cell>
        </row>
        <row r="14995">
          <cell r="H14995" t="str">
            <v>NotSelf</v>
          </cell>
        </row>
        <row r="14996">
          <cell r="H14996" t="str">
            <v>NotSelf</v>
          </cell>
        </row>
        <row r="14997">
          <cell r="H14997" t="str">
            <v>NotSelf</v>
          </cell>
        </row>
        <row r="14998">
          <cell r="H14998" t="str">
            <v>NotSelf</v>
          </cell>
        </row>
        <row r="14999">
          <cell r="H14999" t="str">
            <v>NotSelf</v>
          </cell>
        </row>
        <row r="15000">
          <cell r="H15000" t="str">
            <v>NotSelf</v>
          </cell>
        </row>
        <row r="15001">
          <cell r="H15001" t="str">
            <v>NotSelf</v>
          </cell>
        </row>
        <row r="15002">
          <cell r="H15002" t="str">
            <v>NotSelf</v>
          </cell>
        </row>
        <row r="15003">
          <cell r="H15003" t="str">
            <v>NotSelf</v>
          </cell>
        </row>
        <row r="15004">
          <cell r="H15004" t="str">
            <v>NotSelf</v>
          </cell>
        </row>
        <row r="15005">
          <cell r="H15005" t="str">
            <v>NotSelf</v>
          </cell>
        </row>
        <row r="15006">
          <cell r="H15006" t="str">
            <v>NotSelf</v>
          </cell>
        </row>
        <row r="15007">
          <cell r="H15007" t="str">
            <v>NotSelf</v>
          </cell>
        </row>
        <row r="15008">
          <cell r="H15008" t="str">
            <v>NotSelf</v>
          </cell>
        </row>
        <row r="15009">
          <cell r="H15009" t="str">
            <v>NotSelf</v>
          </cell>
        </row>
        <row r="15010">
          <cell r="H15010" t="str">
            <v>NotSelf</v>
          </cell>
        </row>
        <row r="15011">
          <cell r="H15011" t="str">
            <v>NotSelf</v>
          </cell>
        </row>
        <row r="15012">
          <cell r="H15012" t="str">
            <v>NotSelf</v>
          </cell>
        </row>
        <row r="15013">
          <cell r="H15013" t="str">
            <v>NotSelf</v>
          </cell>
        </row>
        <row r="15014">
          <cell r="H15014" t="str">
            <v>NotSelf</v>
          </cell>
        </row>
        <row r="15015">
          <cell r="H15015" t="str">
            <v>NotSelf</v>
          </cell>
        </row>
        <row r="15016">
          <cell r="H15016" t="str">
            <v>NotSelf</v>
          </cell>
        </row>
        <row r="15017">
          <cell r="H15017" t="str">
            <v>NotSelf</v>
          </cell>
        </row>
        <row r="15018">
          <cell r="H15018" t="str">
            <v>NotSelf</v>
          </cell>
        </row>
        <row r="15019">
          <cell r="H15019" t="str">
            <v>NotSelf</v>
          </cell>
        </row>
        <row r="15020">
          <cell r="H15020" t="str">
            <v>NotSelf</v>
          </cell>
        </row>
        <row r="15021">
          <cell r="H15021" t="str">
            <v>NotSelf</v>
          </cell>
        </row>
        <row r="15022">
          <cell r="H15022" t="str">
            <v>NotSelf</v>
          </cell>
        </row>
        <row r="15023">
          <cell r="H15023" t="str">
            <v>NotSelf</v>
          </cell>
        </row>
        <row r="15024">
          <cell r="H15024" t="str">
            <v>NotSelf</v>
          </cell>
        </row>
        <row r="15025">
          <cell r="H15025" t="str">
            <v>NotSelf</v>
          </cell>
        </row>
        <row r="15026">
          <cell r="H15026" t="str">
            <v>NotSelf</v>
          </cell>
        </row>
        <row r="15027">
          <cell r="H15027" t="str">
            <v>NotSelf</v>
          </cell>
        </row>
        <row r="15028">
          <cell r="H15028" t="str">
            <v>NotSelf</v>
          </cell>
        </row>
        <row r="15029">
          <cell r="H15029" t="str">
            <v>NotSelf</v>
          </cell>
        </row>
        <row r="15030">
          <cell r="H15030" t="str">
            <v>NotSelf</v>
          </cell>
        </row>
        <row r="15031">
          <cell r="H15031" t="str">
            <v>NotSelf</v>
          </cell>
        </row>
        <row r="15032">
          <cell r="H15032" t="str">
            <v>NotSelf</v>
          </cell>
        </row>
        <row r="15033">
          <cell r="H15033" t="str">
            <v>NotSelf</v>
          </cell>
        </row>
        <row r="15034">
          <cell r="H15034" t="str">
            <v>NotSelf</v>
          </cell>
        </row>
        <row r="15035">
          <cell r="H15035" t="str">
            <v>NotSelf</v>
          </cell>
        </row>
        <row r="15036">
          <cell r="H15036" t="str">
            <v>NotSelf</v>
          </cell>
        </row>
        <row r="15037">
          <cell r="H15037" t="str">
            <v>NotSelf</v>
          </cell>
        </row>
        <row r="15038">
          <cell r="H15038" t="str">
            <v>NotSelf</v>
          </cell>
        </row>
        <row r="15039">
          <cell r="H15039" t="str">
            <v>NotSelf</v>
          </cell>
        </row>
        <row r="15040">
          <cell r="H15040" t="str">
            <v>NotSelf</v>
          </cell>
        </row>
        <row r="15041">
          <cell r="H15041" t="str">
            <v>NotSelf</v>
          </cell>
        </row>
        <row r="15042">
          <cell r="H15042" t="str">
            <v>NotSelf</v>
          </cell>
        </row>
        <row r="15043">
          <cell r="H15043" t="str">
            <v>NotSelf</v>
          </cell>
        </row>
        <row r="15044">
          <cell r="H15044" t="str">
            <v>NotSelf</v>
          </cell>
        </row>
        <row r="15045">
          <cell r="H15045" t="str">
            <v>NotSelf</v>
          </cell>
        </row>
        <row r="15046">
          <cell r="H15046" t="str">
            <v>NotSelf</v>
          </cell>
        </row>
        <row r="15047">
          <cell r="H15047" t="str">
            <v>NotSelf</v>
          </cell>
        </row>
        <row r="15048">
          <cell r="H15048" t="str">
            <v>NotSelf</v>
          </cell>
        </row>
        <row r="15049">
          <cell r="H15049" t="str">
            <v>NotSelf</v>
          </cell>
        </row>
        <row r="15050">
          <cell r="H15050" t="str">
            <v>NotSelf</v>
          </cell>
        </row>
        <row r="15051">
          <cell r="H15051" t="str">
            <v>NotSelf</v>
          </cell>
        </row>
        <row r="15052">
          <cell r="H15052" t="str">
            <v>NotSelf</v>
          </cell>
        </row>
        <row r="15053">
          <cell r="H15053" t="str">
            <v>NotSelf</v>
          </cell>
        </row>
        <row r="15054">
          <cell r="H15054" t="str">
            <v>NotSelf</v>
          </cell>
        </row>
        <row r="15055">
          <cell r="H15055" t="str">
            <v>NotSelf</v>
          </cell>
        </row>
        <row r="15056">
          <cell r="H15056" t="str">
            <v>NotSelf</v>
          </cell>
        </row>
        <row r="15057">
          <cell r="H15057" t="str">
            <v>NotSelf</v>
          </cell>
        </row>
        <row r="15058">
          <cell r="H15058" t="str">
            <v>NotSelf</v>
          </cell>
        </row>
        <row r="15059">
          <cell r="H15059" t="str">
            <v>NotSelf</v>
          </cell>
        </row>
        <row r="15060">
          <cell r="H15060" t="str">
            <v>NotSelf</v>
          </cell>
        </row>
        <row r="15061">
          <cell r="H15061" t="str">
            <v>NotSelf</v>
          </cell>
        </row>
        <row r="15062">
          <cell r="H15062" t="str">
            <v>NotSelf</v>
          </cell>
        </row>
        <row r="15063">
          <cell r="H15063" t="str">
            <v>NotSelf</v>
          </cell>
        </row>
        <row r="15064">
          <cell r="H15064" t="str">
            <v>NotSelf</v>
          </cell>
        </row>
        <row r="15065">
          <cell r="H15065" t="str">
            <v>NotSelf</v>
          </cell>
        </row>
        <row r="15066">
          <cell r="H15066" t="str">
            <v>NotSelf</v>
          </cell>
        </row>
        <row r="15067">
          <cell r="H15067" t="str">
            <v>NotSelf</v>
          </cell>
        </row>
        <row r="15068">
          <cell r="H15068" t="str">
            <v>NotSelf</v>
          </cell>
        </row>
        <row r="15069">
          <cell r="H15069" t="str">
            <v>NotSelf</v>
          </cell>
        </row>
        <row r="15070">
          <cell r="H15070" t="str">
            <v>NotSelf</v>
          </cell>
        </row>
        <row r="15071">
          <cell r="H15071" t="str">
            <v>NotSelf</v>
          </cell>
        </row>
        <row r="15072">
          <cell r="H15072" t="str">
            <v>NotSelf</v>
          </cell>
        </row>
        <row r="15073">
          <cell r="H15073" t="str">
            <v>NotSelf</v>
          </cell>
        </row>
        <row r="15074">
          <cell r="H15074" t="str">
            <v>NotSelf</v>
          </cell>
        </row>
        <row r="15075">
          <cell r="H15075" t="str">
            <v>NotSelf</v>
          </cell>
        </row>
        <row r="15076">
          <cell r="H15076" t="str">
            <v>NotSelf</v>
          </cell>
        </row>
        <row r="15077">
          <cell r="H15077" t="str">
            <v>NotSelf</v>
          </cell>
        </row>
        <row r="15078">
          <cell r="H15078" t="str">
            <v>NotSelf</v>
          </cell>
        </row>
        <row r="15079">
          <cell r="H15079" t="str">
            <v>NotSelf</v>
          </cell>
        </row>
        <row r="15080">
          <cell r="H15080" t="str">
            <v>NotSelf</v>
          </cell>
        </row>
        <row r="15081">
          <cell r="H15081" t="str">
            <v>NotSelf</v>
          </cell>
        </row>
        <row r="15082">
          <cell r="H15082" t="str">
            <v>NotSelf</v>
          </cell>
        </row>
        <row r="15083">
          <cell r="H15083" t="str">
            <v>NotSelf</v>
          </cell>
        </row>
        <row r="15084">
          <cell r="H15084" t="str">
            <v>NotSelf</v>
          </cell>
        </row>
        <row r="15085">
          <cell r="H15085" t="str">
            <v>NotSelf</v>
          </cell>
        </row>
        <row r="15086">
          <cell r="H15086" t="str">
            <v>NotSelf</v>
          </cell>
        </row>
        <row r="15087">
          <cell r="H15087" t="str">
            <v>NotSelf</v>
          </cell>
        </row>
        <row r="15088">
          <cell r="H15088" t="str">
            <v>NotSelf</v>
          </cell>
        </row>
        <row r="15089">
          <cell r="H15089" t="str">
            <v>NotSelf</v>
          </cell>
        </row>
        <row r="15090">
          <cell r="H15090" t="str">
            <v>NotSelf</v>
          </cell>
        </row>
        <row r="15091">
          <cell r="H15091" t="str">
            <v>NotSelf</v>
          </cell>
        </row>
        <row r="15092">
          <cell r="H15092" t="str">
            <v>NotSelf</v>
          </cell>
        </row>
        <row r="15093">
          <cell r="H15093" t="str">
            <v>NotSelf</v>
          </cell>
        </row>
        <row r="15094">
          <cell r="H15094" t="str">
            <v>NotSelf</v>
          </cell>
        </row>
        <row r="15095">
          <cell r="H15095" t="str">
            <v>NotSelf</v>
          </cell>
        </row>
        <row r="15096">
          <cell r="H15096" t="str">
            <v>NotSelf</v>
          </cell>
        </row>
        <row r="15097">
          <cell r="H15097" t="str">
            <v>NotSelf</v>
          </cell>
        </row>
        <row r="15098">
          <cell r="H15098" t="str">
            <v>NotSelf</v>
          </cell>
        </row>
        <row r="15099">
          <cell r="H15099" t="str">
            <v>NotSelf</v>
          </cell>
        </row>
        <row r="15100">
          <cell r="H15100" t="str">
            <v>NotSelf</v>
          </cell>
        </row>
        <row r="15101">
          <cell r="H15101" t="str">
            <v>NotSelf</v>
          </cell>
        </row>
        <row r="15102">
          <cell r="H15102" t="str">
            <v>NotSelf</v>
          </cell>
        </row>
        <row r="15103">
          <cell r="H15103" t="str">
            <v>NotSelf</v>
          </cell>
        </row>
        <row r="15104">
          <cell r="H15104" t="str">
            <v>NotSelf</v>
          </cell>
        </row>
        <row r="15105">
          <cell r="H15105" t="str">
            <v>NotSelf</v>
          </cell>
        </row>
        <row r="15106">
          <cell r="H15106" t="str">
            <v>NotSelf</v>
          </cell>
        </row>
        <row r="15107">
          <cell r="H15107" t="str">
            <v>NotSelf</v>
          </cell>
        </row>
        <row r="15108">
          <cell r="H15108" t="str">
            <v>NotSelf</v>
          </cell>
        </row>
        <row r="15109">
          <cell r="H15109" t="str">
            <v>NotSelf</v>
          </cell>
        </row>
        <row r="15110">
          <cell r="H15110" t="str">
            <v>NotSelf</v>
          </cell>
        </row>
        <row r="15111">
          <cell r="H15111" t="str">
            <v>NotSelf</v>
          </cell>
        </row>
        <row r="15112">
          <cell r="H15112" t="str">
            <v>NotSelf</v>
          </cell>
        </row>
        <row r="15113">
          <cell r="H15113" t="str">
            <v>NotSelf</v>
          </cell>
        </row>
        <row r="15114">
          <cell r="H15114" t="str">
            <v>NotSelf</v>
          </cell>
        </row>
        <row r="15115">
          <cell r="H15115" t="str">
            <v>NotSelf</v>
          </cell>
        </row>
        <row r="15116">
          <cell r="H15116" t="str">
            <v>NotSelf</v>
          </cell>
        </row>
        <row r="15117">
          <cell r="H15117" t="str">
            <v>NotSelf</v>
          </cell>
        </row>
        <row r="15118">
          <cell r="H15118" t="str">
            <v>NotSelf</v>
          </cell>
        </row>
        <row r="15119">
          <cell r="H15119" t="str">
            <v>NotSelf</v>
          </cell>
        </row>
        <row r="15120">
          <cell r="H15120" t="str">
            <v>NotSelf</v>
          </cell>
        </row>
        <row r="15121">
          <cell r="H15121" t="str">
            <v>NotSelf</v>
          </cell>
        </row>
        <row r="15122">
          <cell r="H15122" t="str">
            <v>NotSelf</v>
          </cell>
        </row>
        <row r="15123">
          <cell r="H15123" t="str">
            <v>NotSelf</v>
          </cell>
        </row>
        <row r="15124">
          <cell r="H15124" t="str">
            <v>NotSelf</v>
          </cell>
        </row>
        <row r="15125">
          <cell r="H15125" t="str">
            <v>NotSelf</v>
          </cell>
        </row>
        <row r="15126">
          <cell r="H15126" t="str">
            <v>NotSelf</v>
          </cell>
        </row>
        <row r="15127">
          <cell r="H15127" t="str">
            <v>NotSelf</v>
          </cell>
        </row>
        <row r="15128">
          <cell r="H15128" t="str">
            <v>NotSelf</v>
          </cell>
        </row>
        <row r="15129">
          <cell r="H15129" t="str">
            <v>NotSelf</v>
          </cell>
        </row>
        <row r="15130">
          <cell r="H15130" t="str">
            <v>NotSelf</v>
          </cell>
        </row>
        <row r="15131">
          <cell r="H15131" t="str">
            <v>NotSelf</v>
          </cell>
        </row>
        <row r="15132">
          <cell r="H15132" t="str">
            <v>NotSelf</v>
          </cell>
        </row>
        <row r="15133">
          <cell r="H15133" t="str">
            <v>NotSelf</v>
          </cell>
        </row>
        <row r="15134">
          <cell r="H15134" t="str">
            <v>NotSelf</v>
          </cell>
        </row>
        <row r="15135">
          <cell r="H15135" t="str">
            <v>NotSelf</v>
          </cell>
        </row>
        <row r="15136">
          <cell r="H15136" t="str">
            <v>NotSelf</v>
          </cell>
        </row>
        <row r="15137">
          <cell r="H15137" t="str">
            <v>NotSelf</v>
          </cell>
        </row>
        <row r="15138">
          <cell r="H15138" t="str">
            <v>NotSelf</v>
          </cell>
        </row>
        <row r="15139">
          <cell r="H15139" t="str">
            <v>NotSelf</v>
          </cell>
        </row>
        <row r="15140">
          <cell r="H15140" t="str">
            <v>NotSelf</v>
          </cell>
        </row>
        <row r="15141">
          <cell r="H15141" t="str">
            <v>NotSelf</v>
          </cell>
        </row>
        <row r="15142">
          <cell r="H15142" t="str">
            <v>NotSelf</v>
          </cell>
        </row>
        <row r="15143">
          <cell r="H15143" t="str">
            <v>NotSelf</v>
          </cell>
        </row>
        <row r="15144">
          <cell r="H15144" t="str">
            <v>NotSelf</v>
          </cell>
        </row>
        <row r="15145">
          <cell r="H15145" t="str">
            <v>NotSelf</v>
          </cell>
        </row>
        <row r="15146">
          <cell r="H15146" t="str">
            <v>NotSelf</v>
          </cell>
        </row>
        <row r="15147">
          <cell r="H15147" t="str">
            <v>NotSelf</v>
          </cell>
        </row>
        <row r="15148">
          <cell r="H15148" t="str">
            <v>NotSelf</v>
          </cell>
        </row>
        <row r="15149">
          <cell r="H15149" t="str">
            <v>NotSelf</v>
          </cell>
        </row>
        <row r="15150">
          <cell r="H15150" t="str">
            <v>NotSelf</v>
          </cell>
        </row>
        <row r="15151">
          <cell r="H15151" t="str">
            <v>NotSelf</v>
          </cell>
        </row>
        <row r="15152">
          <cell r="H15152" t="str">
            <v>NotSelf</v>
          </cell>
        </row>
        <row r="15153">
          <cell r="H15153" t="str">
            <v>NotSelf</v>
          </cell>
        </row>
        <row r="15154">
          <cell r="H15154" t="str">
            <v>NotSelf</v>
          </cell>
        </row>
        <row r="15155">
          <cell r="H15155" t="str">
            <v>NotSelf</v>
          </cell>
        </row>
        <row r="15156">
          <cell r="H15156" t="str">
            <v>NotSelf</v>
          </cell>
        </row>
        <row r="15157">
          <cell r="H15157" t="str">
            <v>NotSelf</v>
          </cell>
        </row>
        <row r="15158">
          <cell r="H15158" t="str">
            <v>NotSelf</v>
          </cell>
        </row>
        <row r="15159">
          <cell r="H15159" t="str">
            <v>NotSelf</v>
          </cell>
        </row>
        <row r="15160">
          <cell r="H15160" t="str">
            <v>NotSelf</v>
          </cell>
        </row>
        <row r="15161">
          <cell r="H15161" t="str">
            <v>NotSelf</v>
          </cell>
        </row>
        <row r="15162">
          <cell r="H15162" t="str">
            <v>NotSelf</v>
          </cell>
        </row>
        <row r="15163">
          <cell r="H15163" t="str">
            <v>NotSelf</v>
          </cell>
        </row>
        <row r="15164">
          <cell r="H15164" t="str">
            <v>NotSelf</v>
          </cell>
        </row>
        <row r="15165">
          <cell r="H15165" t="str">
            <v>NotSelf</v>
          </cell>
        </row>
        <row r="15166">
          <cell r="H15166" t="str">
            <v>NotSelf</v>
          </cell>
        </row>
        <row r="15167">
          <cell r="H15167" t="str">
            <v>NotSelf</v>
          </cell>
        </row>
        <row r="15168">
          <cell r="H15168" t="str">
            <v>NotSelf</v>
          </cell>
        </row>
        <row r="15169">
          <cell r="H15169" t="str">
            <v>NotSelf</v>
          </cell>
        </row>
        <row r="15170">
          <cell r="H15170" t="str">
            <v>NotSelf</v>
          </cell>
        </row>
        <row r="15171">
          <cell r="H15171" t="str">
            <v>NotSelf</v>
          </cell>
        </row>
        <row r="15172">
          <cell r="H15172" t="str">
            <v>NotSelf</v>
          </cell>
        </row>
        <row r="15173">
          <cell r="H15173" t="str">
            <v>NotSelf</v>
          </cell>
        </row>
        <row r="15174">
          <cell r="H15174" t="str">
            <v>NotSelf</v>
          </cell>
        </row>
        <row r="15175">
          <cell r="H15175" t="str">
            <v>NotSelf</v>
          </cell>
        </row>
        <row r="15176">
          <cell r="H15176" t="str">
            <v>NotSelf</v>
          </cell>
        </row>
        <row r="15177">
          <cell r="H15177" t="str">
            <v>NotSelf</v>
          </cell>
        </row>
        <row r="15178">
          <cell r="H15178" t="str">
            <v>NotSelf</v>
          </cell>
        </row>
        <row r="15179">
          <cell r="H15179" t="str">
            <v>NotSelf</v>
          </cell>
        </row>
        <row r="15180">
          <cell r="H15180" t="str">
            <v>NotSelf</v>
          </cell>
        </row>
        <row r="15181">
          <cell r="H15181" t="str">
            <v>NotSelf</v>
          </cell>
        </row>
        <row r="15182">
          <cell r="H15182" t="str">
            <v>NotSelf</v>
          </cell>
        </row>
        <row r="15183">
          <cell r="H15183" t="str">
            <v>NotSelf</v>
          </cell>
        </row>
        <row r="15184">
          <cell r="H15184" t="str">
            <v>NotSelf</v>
          </cell>
        </row>
        <row r="15185">
          <cell r="H15185" t="str">
            <v>NotSelf</v>
          </cell>
        </row>
        <row r="15186">
          <cell r="H15186" t="str">
            <v>NotSelf</v>
          </cell>
        </row>
        <row r="15187">
          <cell r="H15187" t="str">
            <v>NotSelf</v>
          </cell>
        </row>
        <row r="15188">
          <cell r="H15188" t="str">
            <v>NotSelf</v>
          </cell>
        </row>
        <row r="15189">
          <cell r="H15189" t="str">
            <v>NotSelf</v>
          </cell>
        </row>
        <row r="15190">
          <cell r="H15190" t="str">
            <v>NotSelf</v>
          </cell>
        </row>
        <row r="15191">
          <cell r="H15191" t="str">
            <v>NotSelf</v>
          </cell>
        </row>
        <row r="15192">
          <cell r="H15192" t="str">
            <v>NotSelf</v>
          </cell>
        </row>
        <row r="15193">
          <cell r="H15193" t="str">
            <v>NotSelf</v>
          </cell>
        </row>
        <row r="15194">
          <cell r="H15194" t="str">
            <v>NotSelf</v>
          </cell>
        </row>
        <row r="15195">
          <cell r="H15195" t="str">
            <v>NotSelf</v>
          </cell>
        </row>
        <row r="15196">
          <cell r="H15196" t="str">
            <v>NotSelf</v>
          </cell>
        </row>
        <row r="15197">
          <cell r="H15197" t="str">
            <v>NotSelf</v>
          </cell>
        </row>
        <row r="15198">
          <cell r="H15198" t="str">
            <v>NotSelf</v>
          </cell>
        </row>
        <row r="15199">
          <cell r="H15199" t="str">
            <v>NotSelf</v>
          </cell>
        </row>
        <row r="15200">
          <cell r="H15200" t="str">
            <v>NotSelf</v>
          </cell>
        </row>
        <row r="15201">
          <cell r="H15201" t="str">
            <v>NotSelf</v>
          </cell>
        </row>
        <row r="15202">
          <cell r="H15202" t="str">
            <v>NotSelf</v>
          </cell>
        </row>
        <row r="15203">
          <cell r="H15203" t="str">
            <v>NotSelf</v>
          </cell>
        </row>
        <row r="15204">
          <cell r="H15204" t="str">
            <v>NotSelf</v>
          </cell>
        </row>
        <row r="15205">
          <cell r="H15205" t="str">
            <v>NotSelf</v>
          </cell>
        </row>
        <row r="15206">
          <cell r="H15206" t="str">
            <v>NotSelf</v>
          </cell>
        </row>
        <row r="15207">
          <cell r="H15207" t="str">
            <v>NotSelf</v>
          </cell>
        </row>
        <row r="15208">
          <cell r="H15208" t="str">
            <v>NotSelf</v>
          </cell>
        </row>
        <row r="15209">
          <cell r="H15209" t="str">
            <v>NotSelf</v>
          </cell>
        </row>
        <row r="15210">
          <cell r="H15210" t="str">
            <v>NotSelf</v>
          </cell>
        </row>
        <row r="15211">
          <cell r="H15211" t="str">
            <v>NotSelf</v>
          </cell>
        </row>
        <row r="15212">
          <cell r="H15212" t="str">
            <v>NotSelf</v>
          </cell>
        </row>
        <row r="15213">
          <cell r="H15213" t="str">
            <v>NotSelf</v>
          </cell>
        </row>
        <row r="15214">
          <cell r="H15214" t="str">
            <v>NotSelf</v>
          </cell>
        </row>
        <row r="15215">
          <cell r="H15215" t="str">
            <v>NotSelf</v>
          </cell>
        </row>
        <row r="15216">
          <cell r="H15216" t="str">
            <v>NotSelf</v>
          </cell>
        </row>
        <row r="15217">
          <cell r="H15217" t="str">
            <v>NotSelf</v>
          </cell>
        </row>
        <row r="15218">
          <cell r="H15218" t="str">
            <v>NotSelf</v>
          </cell>
        </row>
        <row r="15219">
          <cell r="H15219" t="str">
            <v>NotSelf</v>
          </cell>
        </row>
        <row r="15220">
          <cell r="H15220" t="str">
            <v>NotSelf</v>
          </cell>
        </row>
        <row r="15221">
          <cell r="H15221" t="str">
            <v>NotSelf</v>
          </cell>
        </row>
        <row r="15222">
          <cell r="H15222" t="str">
            <v>NotSelf</v>
          </cell>
        </row>
        <row r="15223">
          <cell r="H15223" t="str">
            <v>NotSelf</v>
          </cell>
        </row>
        <row r="15224">
          <cell r="H15224" t="str">
            <v>NotSelf</v>
          </cell>
        </row>
        <row r="15225">
          <cell r="H15225" t="str">
            <v>NotSelf</v>
          </cell>
        </row>
        <row r="15226">
          <cell r="H15226" t="str">
            <v>NotSelf</v>
          </cell>
        </row>
        <row r="15227">
          <cell r="H15227" t="str">
            <v>NotSelf</v>
          </cell>
        </row>
        <row r="15228">
          <cell r="H15228" t="str">
            <v>NotSelf</v>
          </cell>
        </row>
        <row r="15229">
          <cell r="H15229" t="str">
            <v>NotSelf</v>
          </cell>
        </row>
        <row r="15230">
          <cell r="H15230" t="str">
            <v>NotSelf</v>
          </cell>
        </row>
        <row r="15231">
          <cell r="H15231" t="str">
            <v>NotSelf</v>
          </cell>
        </row>
        <row r="15232">
          <cell r="H15232" t="str">
            <v>NotSelf</v>
          </cell>
        </row>
        <row r="15233">
          <cell r="H15233" t="str">
            <v>NotSelf</v>
          </cell>
        </row>
        <row r="15234">
          <cell r="H15234" t="str">
            <v>NotSelf</v>
          </cell>
        </row>
        <row r="15235">
          <cell r="H15235" t="str">
            <v>NotSelf</v>
          </cell>
        </row>
        <row r="15236">
          <cell r="H15236" t="str">
            <v>NotSelf</v>
          </cell>
        </row>
        <row r="15237">
          <cell r="H15237" t="str">
            <v>NotSelf</v>
          </cell>
        </row>
        <row r="15238">
          <cell r="H15238" t="str">
            <v>NotSelf</v>
          </cell>
        </row>
        <row r="15239">
          <cell r="H15239" t="str">
            <v>NotSelf</v>
          </cell>
        </row>
        <row r="15240">
          <cell r="H15240" t="str">
            <v>NotSelf</v>
          </cell>
        </row>
        <row r="15241">
          <cell r="H15241" t="str">
            <v>NotSelf</v>
          </cell>
        </row>
        <row r="15242">
          <cell r="H15242" t="str">
            <v>NotSelf</v>
          </cell>
        </row>
        <row r="15243">
          <cell r="H15243" t="str">
            <v>NotSelf</v>
          </cell>
        </row>
        <row r="15244">
          <cell r="H15244" t="str">
            <v>NotSelf</v>
          </cell>
        </row>
        <row r="15245">
          <cell r="H15245" t="str">
            <v>NotSelf</v>
          </cell>
        </row>
        <row r="15246">
          <cell r="H15246" t="str">
            <v>NotSelf</v>
          </cell>
        </row>
        <row r="15247">
          <cell r="H15247" t="str">
            <v>NotSelf</v>
          </cell>
        </row>
        <row r="15248">
          <cell r="H15248" t="str">
            <v>NotSelf</v>
          </cell>
        </row>
        <row r="15249">
          <cell r="H15249" t="str">
            <v>NotSelf</v>
          </cell>
        </row>
        <row r="15250">
          <cell r="H15250" t="str">
            <v>NotSelf</v>
          </cell>
        </row>
        <row r="15251">
          <cell r="H15251" t="str">
            <v>NotSelf</v>
          </cell>
        </row>
        <row r="15252">
          <cell r="H15252" t="str">
            <v>NotSelf</v>
          </cell>
        </row>
        <row r="15253">
          <cell r="H15253" t="str">
            <v>NotSelf</v>
          </cell>
        </row>
        <row r="15254">
          <cell r="H15254" t="str">
            <v>NotSelf</v>
          </cell>
        </row>
        <row r="15255">
          <cell r="H15255" t="str">
            <v>NotSelf</v>
          </cell>
        </row>
        <row r="15256">
          <cell r="H15256" t="str">
            <v>NotSelf</v>
          </cell>
        </row>
        <row r="15257">
          <cell r="H15257" t="str">
            <v>NotSelf</v>
          </cell>
        </row>
        <row r="15258">
          <cell r="H15258" t="str">
            <v>NotSelf</v>
          </cell>
        </row>
        <row r="15259">
          <cell r="H15259" t="str">
            <v>NotSelf</v>
          </cell>
        </row>
        <row r="15260">
          <cell r="H15260" t="str">
            <v>NotSelf</v>
          </cell>
        </row>
        <row r="15261">
          <cell r="H15261" t="str">
            <v>NotSelf</v>
          </cell>
        </row>
        <row r="15262">
          <cell r="H15262" t="str">
            <v>NotSelf</v>
          </cell>
        </row>
        <row r="15263">
          <cell r="H15263" t="str">
            <v>NotSelf</v>
          </cell>
        </row>
        <row r="15264">
          <cell r="H15264" t="str">
            <v>NotSelf</v>
          </cell>
        </row>
        <row r="15265">
          <cell r="H15265" t="str">
            <v>NotSelf</v>
          </cell>
        </row>
        <row r="15266">
          <cell r="H15266" t="str">
            <v>NotSelf</v>
          </cell>
        </row>
        <row r="15267">
          <cell r="H15267" t="str">
            <v>NotSelf</v>
          </cell>
        </row>
        <row r="15268">
          <cell r="H15268" t="str">
            <v>NotSelf</v>
          </cell>
        </row>
        <row r="15269">
          <cell r="H15269" t="str">
            <v>NotSelf</v>
          </cell>
        </row>
        <row r="15270">
          <cell r="H15270" t="str">
            <v>NotSelf</v>
          </cell>
        </row>
        <row r="15271">
          <cell r="H15271" t="str">
            <v>NotSelf</v>
          </cell>
        </row>
        <row r="15272">
          <cell r="H15272" t="str">
            <v>NotSelf</v>
          </cell>
        </row>
        <row r="15273">
          <cell r="H15273" t="str">
            <v>NotSelf</v>
          </cell>
        </row>
        <row r="15274">
          <cell r="H15274" t="str">
            <v>NotSelf</v>
          </cell>
        </row>
        <row r="15275">
          <cell r="H15275" t="str">
            <v>NotSelf</v>
          </cell>
        </row>
        <row r="15276">
          <cell r="H15276" t="str">
            <v>NotSelf</v>
          </cell>
        </row>
        <row r="15277">
          <cell r="H15277" t="str">
            <v>NotSelf</v>
          </cell>
        </row>
        <row r="15278">
          <cell r="H15278" t="str">
            <v>NotSelf</v>
          </cell>
        </row>
        <row r="15279">
          <cell r="H15279" t="str">
            <v>NotSelf</v>
          </cell>
        </row>
        <row r="15280">
          <cell r="H15280" t="str">
            <v>NotSelf</v>
          </cell>
        </row>
        <row r="15281">
          <cell r="H15281" t="str">
            <v>NotSelf</v>
          </cell>
        </row>
        <row r="15282">
          <cell r="H15282" t="str">
            <v>NotSelf</v>
          </cell>
        </row>
        <row r="15283">
          <cell r="H15283" t="str">
            <v>NotSelf</v>
          </cell>
        </row>
        <row r="15284">
          <cell r="H15284" t="str">
            <v>NotSelf</v>
          </cell>
        </row>
        <row r="15285">
          <cell r="H15285" t="str">
            <v>NotSelf</v>
          </cell>
        </row>
        <row r="15286">
          <cell r="H15286" t="str">
            <v>NotSelf</v>
          </cell>
        </row>
        <row r="15287">
          <cell r="H15287" t="str">
            <v>NotSelf</v>
          </cell>
        </row>
        <row r="15288">
          <cell r="H15288" t="str">
            <v>NotSelf</v>
          </cell>
        </row>
        <row r="15289">
          <cell r="H15289" t="str">
            <v>NotSelf</v>
          </cell>
        </row>
        <row r="15290">
          <cell r="H15290" t="str">
            <v>NotSelf</v>
          </cell>
        </row>
        <row r="15291">
          <cell r="H15291" t="str">
            <v>NotSelf</v>
          </cell>
        </row>
        <row r="15292">
          <cell r="H15292" t="str">
            <v>NotSelf</v>
          </cell>
        </row>
        <row r="15293">
          <cell r="H15293" t="str">
            <v>NotSelf</v>
          </cell>
        </row>
        <row r="15294">
          <cell r="H15294" t="str">
            <v>NotSelf</v>
          </cell>
        </row>
        <row r="15295">
          <cell r="H15295" t="str">
            <v>NotSelf</v>
          </cell>
        </row>
        <row r="15296">
          <cell r="H15296" t="str">
            <v>NotSelf</v>
          </cell>
        </row>
        <row r="15297">
          <cell r="H15297" t="str">
            <v>NotSelf</v>
          </cell>
        </row>
        <row r="15298">
          <cell r="H15298" t="str">
            <v>NotSelf</v>
          </cell>
        </row>
        <row r="15299">
          <cell r="H15299" t="str">
            <v>NotSelf</v>
          </cell>
        </row>
        <row r="15300">
          <cell r="H15300" t="str">
            <v>NotSelf</v>
          </cell>
        </row>
        <row r="15301">
          <cell r="H15301" t="str">
            <v>NotSelf</v>
          </cell>
        </row>
        <row r="15302">
          <cell r="H15302" t="str">
            <v>NotSelf</v>
          </cell>
        </row>
        <row r="15303">
          <cell r="H15303" t="str">
            <v>NotSelf</v>
          </cell>
        </row>
        <row r="15304">
          <cell r="H15304" t="str">
            <v>NotSelf</v>
          </cell>
        </row>
        <row r="15305">
          <cell r="H15305" t="str">
            <v>NotSelf</v>
          </cell>
        </row>
        <row r="15306">
          <cell r="H15306" t="str">
            <v>NotSelf</v>
          </cell>
        </row>
        <row r="15307">
          <cell r="H15307" t="str">
            <v>NotSelf</v>
          </cell>
        </row>
        <row r="15308">
          <cell r="H15308" t="str">
            <v>NotSelf</v>
          </cell>
        </row>
        <row r="15309">
          <cell r="H15309" t="str">
            <v>NotSelf</v>
          </cell>
        </row>
        <row r="15310">
          <cell r="H15310" t="str">
            <v>NotSelf</v>
          </cell>
        </row>
        <row r="15311">
          <cell r="H15311" t="str">
            <v>NotSelf</v>
          </cell>
        </row>
        <row r="15312">
          <cell r="H15312" t="str">
            <v>NotSelf</v>
          </cell>
        </row>
        <row r="15313">
          <cell r="H15313" t="str">
            <v>NotSelf</v>
          </cell>
        </row>
        <row r="15314">
          <cell r="H15314" t="str">
            <v>NotSelf</v>
          </cell>
        </row>
        <row r="15315">
          <cell r="H15315" t="str">
            <v>NotSelf</v>
          </cell>
        </row>
        <row r="15316">
          <cell r="H15316" t="str">
            <v>NotSelf</v>
          </cell>
        </row>
        <row r="15317">
          <cell r="H15317" t="str">
            <v>NotSelf</v>
          </cell>
        </row>
        <row r="15318">
          <cell r="H15318" t="str">
            <v>NotSelf</v>
          </cell>
        </row>
        <row r="15319">
          <cell r="H15319" t="str">
            <v>NotSelf</v>
          </cell>
        </row>
        <row r="15320">
          <cell r="H15320" t="str">
            <v>NotSelf</v>
          </cell>
        </row>
        <row r="15321">
          <cell r="H15321" t="str">
            <v>NotSelf</v>
          </cell>
        </row>
        <row r="15322">
          <cell r="H15322" t="str">
            <v>NotSelf</v>
          </cell>
        </row>
        <row r="15323">
          <cell r="H15323" t="str">
            <v>NotSelf</v>
          </cell>
        </row>
        <row r="15324">
          <cell r="H15324" t="str">
            <v>NotSelf</v>
          </cell>
        </row>
        <row r="15325">
          <cell r="H15325" t="str">
            <v>NotSelf</v>
          </cell>
        </row>
        <row r="15326">
          <cell r="H15326" t="str">
            <v>NotSelf</v>
          </cell>
        </row>
        <row r="15327">
          <cell r="H15327" t="str">
            <v>NotSelf</v>
          </cell>
        </row>
        <row r="15328">
          <cell r="H15328" t="str">
            <v>NotSelf</v>
          </cell>
        </row>
        <row r="15329">
          <cell r="H15329" t="str">
            <v>NotSelf</v>
          </cell>
        </row>
        <row r="15330">
          <cell r="H15330" t="str">
            <v>NotSelf</v>
          </cell>
        </row>
        <row r="15331">
          <cell r="H15331" t="str">
            <v>NotSelf</v>
          </cell>
        </row>
        <row r="15332">
          <cell r="H15332" t="str">
            <v>NotSelf</v>
          </cell>
        </row>
        <row r="15333">
          <cell r="H15333" t="str">
            <v>NotSelf</v>
          </cell>
        </row>
        <row r="15334">
          <cell r="H15334" t="str">
            <v>NotSelf</v>
          </cell>
        </row>
        <row r="15335">
          <cell r="H15335" t="str">
            <v>NotSelf</v>
          </cell>
        </row>
        <row r="15336">
          <cell r="H15336" t="str">
            <v>NotSelf</v>
          </cell>
        </row>
        <row r="15337">
          <cell r="H15337" t="str">
            <v>NotSelf</v>
          </cell>
        </row>
        <row r="15338">
          <cell r="H15338" t="str">
            <v>NotSelf</v>
          </cell>
        </row>
        <row r="15339">
          <cell r="H15339" t="str">
            <v>NotSelf</v>
          </cell>
        </row>
        <row r="15340">
          <cell r="H15340" t="str">
            <v>NotSelf</v>
          </cell>
        </row>
        <row r="15341">
          <cell r="H15341" t="str">
            <v>NotSelf</v>
          </cell>
        </row>
        <row r="15342">
          <cell r="H15342" t="str">
            <v>NotSelf</v>
          </cell>
        </row>
        <row r="15343">
          <cell r="H15343" t="str">
            <v>NotSelf</v>
          </cell>
        </row>
        <row r="15344">
          <cell r="H15344" t="str">
            <v>NotSelf</v>
          </cell>
        </row>
        <row r="15345">
          <cell r="H15345" t="str">
            <v>NotSelf</v>
          </cell>
        </row>
        <row r="15346">
          <cell r="H15346" t="str">
            <v>NotSelf</v>
          </cell>
        </row>
        <row r="15347">
          <cell r="H15347" t="str">
            <v>NotSelf</v>
          </cell>
        </row>
        <row r="15348">
          <cell r="H15348" t="str">
            <v>NotSelf</v>
          </cell>
        </row>
        <row r="15349">
          <cell r="H15349" t="str">
            <v>NotSelf</v>
          </cell>
        </row>
        <row r="15350">
          <cell r="H15350" t="str">
            <v>NotSelf</v>
          </cell>
        </row>
        <row r="15351">
          <cell r="H15351" t="str">
            <v>NotSelf</v>
          </cell>
        </row>
        <row r="15352">
          <cell r="H15352" t="str">
            <v>NotSelf</v>
          </cell>
        </row>
        <row r="15353">
          <cell r="H15353" t="str">
            <v>NotSelf</v>
          </cell>
        </row>
        <row r="15354">
          <cell r="H15354" t="str">
            <v>NotSelf</v>
          </cell>
        </row>
        <row r="15355">
          <cell r="H15355" t="str">
            <v>NotSelf</v>
          </cell>
        </row>
        <row r="15356">
          <cell r="H15356" t="str">
            <v>NotSelf</v>
          </cell>
        </row>
        <row r="15357">
          <cell r="H15357" t="str">
            <v>NotSelf</v>
          </cell>
        </row>
        <row r="15358">
          <cell r="H15358" t="str">
            <v>NotSelf</v>
          </cell>
        </row>
        <row r="15359">
          <cell r="H15359" t="str">
            <v>NotSelf</v>
          </cell>
        </row>
        <row r="15360">
          <cell r="H15360" t="str">
            <v>NotSelf</v>
          </cell>
        </row>
        <row r="15361">
          <cell r="H15361" t="str">
            <v>NotSelf</v>
          </cell>
        </row>
        <row r="15362">
          <cell r="H15362" t="str">
            <v>NotSelf</v>
          </cell>
        </row>
        <row r="15363">
          <cell r="H15363" t="str">
            <v>NotSelf</v>
          </cell>
        </row>
        <row r="15364">
          <cell r="H15364" t="str">
            <v>NotSelf</v>
          </cell>
        </row>
        <row r="15365">
          <cell r="H15365" t="str">
            <v>NotSelf</v>
          </cell>
        </row>
        <row r="15366">
          <cell r="H15366" t="str">
            <v>NotSelf</v>
          </cell>
        </row>
        <row r="15367">
          <cell r="H15367" t="str">
            <v>NotSelf</v>
          </cell>
        </row>
        <row r="15368">
          <cell r="H15368" t="str">
            <v>NotSelf</v>
          </cell>
        </row>
        <row r="15369">
          <cell r="H15369" t="str">
            <v>NotSelf</v>
          </cell>
        </row>
        <row r="15370">
          <cell r="H15370" t="str">
            <v>NotSelf</v>
          </cell>
        </row>
        <row r="15371">
          <cell r="H15371" t="str">
            <v>NotSelf</v>
          </cell>
        </row>
        <row r="15372">
          <cell r="H15372" t="str">
            <v>NotSelf</v>
          </cell>
        </row>
        <row r="15373">
          <cell r="H15373" t="str">
            <v>NotSelf</v>
          </cell>
        </row>
        <row r="15374">
          <cell r="H15374" t="str">
            <v>NotSelf</v>
          </cell>
        </row>
        <row r="15375">
          <cell r="H15375" t="str">
            <v>NotSelf</v>
          </cell>
        </row>
        <row r="15376">
          <cell r="H15376" t="str">
            <v>NotSelf</v>
          </cell>
        </row>
        <row r="15377">
          <cell r="H15377" t="str">
            <v>NotSelf</v>
          </cell>
        </row>
        <row r="15378">
          <cell r="H15378" t="str">
            <v>NotSelf</v>
          </cell>
        </row>
        <row r="15379">
          <cell r="H15379" t="str">
            <v>NotSelf</v>
          </cell>
        </row>
        <row r="15380">
          <cell r="H15380" t="str">
            <v>NotSelf</v>
          </cell>
        </row>
        <row r="15381">
          <cell r="H15381" t="str">
            <v>NotSelf</v>
          </cell>
        </row>
        <row r="15382">
          <cell r="H15382" t="str">
            <v>NotSelf</v>
          </cell>
        </row>
        <row r="15383">
          <cell r="H15383" t="str">
            <v>NotSelf</v>
          </cell>
        </row>
        <row r="15384">
          <cell r="H15384" t="str">
            <v>NotSelf</v>
          </cell>
        </row>
        <row r="15385">
          <cell r="H15385" t="str">
            <v>NotSelf</v>
          </cell>
        </row>
        <row r="15386">
          <cell r="H15386" t="str">
            <v>NotSelf</v>
          </cell>
        </row>
        <row r="15387">
          <cell r="H15387" t="str">
            <v>NotSelf</v>
          </cell>
        </row>
        <row r="15388">
          <cell r="H15388" t="str">
            <v>NotSelf</v>
          </cell>
        </row>
        <row r="15389">
          <cell r="H15389" t="str">
            <v>NotSelf</v>
          </cell>
        </row>
        <row r="15390">
          <cell r="H15390" t="str">
            <v>NotSelf</v>
          </cell>
        </row>
        <row r="15391">
          <cell r="H15391" t="str">
            <v>NotSelf</v>
          </cell>
        </row>
        <row r="15392">
          <cell r="H15392" t="str">
            <v>NotSelf</v>
          </cell>
        </row>
        <row r="15393">
          <cell r="H15393" t="str">
            <v>NotSelf</v>
          </cell>
        </row>
        <row r="15394">
          <cell r="H15394" t="str">
            <v>NotSelf</v>
          </cell>
        </row>
        <row r="15395">
          <cell r="H15395" t="str">
            <v>NotSelf</v>
          </cell>
        </row>
        <row r="15396">
          <cell r="H15396" t="str">
            <v>NotSelf</v>
          </cell>
        </row>
        <row r="15397">
          <cell r="H15397" t="str">
            <v>NotSelf</v>
          </cell>
        </row>
        <row r="15398">
          <cell r="H15398" t="str">
            <v>NotSelf</v>
          </cell>
        </row>
        <row r="15399">
          <cell r="H15399" t="str">
            <v>NotSelf</v>
          </cell>
        </row>
        <row r="15400">
          <cell r="H15400" t="str">
            <v>NotSelf</v>
          </cell>
        </row>
        <row r="15401">
          <cell r="H15401" t="str">
            <v>NotSelf</v>
          </cell>
        </row>
        <row r="15402">
          <cell r="H15402" t="str">
            <v>NotSelf</v>
          </cell>
        </row>
        <row r="15403">
          <cell r="H15403" t="str">
            <v>NotSelf</v>
          </cell>
        </row>
        <row r="15404">
          <cell r="H15404" t="str">
            <v>NotSelf</v>
          </cell>
        </row>
        <row r="15405">
          <cell r="H15405" t="str">
            <v>NotSelf</v>
          </cell>
        </row>
        <row r="15406">
          <cell r="H15406" t="str">
            <v>NotSelf</v>
          </cell>
        </row>
        <row r="15407">
          <cell r="H15407" t="str">
            <v>NotSelf</v>
          </cell>
        </row>
        <row r="15408">
          <cell r="H15408" t="str">
            <v>NotSelf</v>
          </cell>
        </row>
        <row r="15409">
          <cell r="H15409" t="str">
            <v>NotSelf</v>
          </cell>
        </row>
        <row r="15410">
          <cell r="H15410" t="str">
            <v>NotSelf</v>
          </cell>
        </row>
        <row r="15411">
          <cell r="H15411" t="str">
            <v>NotSelf</v>
          </cell>
        </row>
        <row r="15412">
          <cell r="H15412" t="str">
            <v>NotSelf</v>
          </cell>
        </row>
        <row r="15413">
          <cell r="H15413" t="str">
            <v>NotSelf</v>
          </cell>
        </row>
        <row r="15414">
          <cell r="H15414" t="str">
            <v>NotSelf</v>
          </cell>
        </row>
        <row r="15415">
          <cell r="H15415" t="str">
            <v>NotSelf</v>
          </cell>
        </row>
        <row r="15416">
          <cell r="H15416" t="str">
            <v>NotSelf</v>
          </cell>
        </row>
        <row r="15417">
          <cell r="H15417" t="str">
            <v>NotSelf</v>
          </cell>
        </row>
        <row r="15418">
          <cell r="H15418" t="str">
            <v>NotSelf</v>
          </cell>
        </row>
        <row r="15419">
          <cell r="H15419" t="str">
            <v>NotSelf</v>
          </cell>
        </row>
        <row r="15420">
          <cell r="H15420" t="str">
            <v>NotSelf</v>
          </cell>
        </row>
        <row r="15421">
          <cell r="H15421" t="str">
            <v>NotSelf</v>
          </cell>
        </row>
        <row r="15422">
          <cell r="H15422" t="str">
            <v>NotSelf</v>
          </cell>
        </row>
        <row r="15423">
          <cell r="H15423" t="str">
            <v>NotSelf</v>
          </cell>
        </row>
        <row r="15424">
          <cell r="H15424" t="str">
            <v>NotSelf</v>
          </cell>
        </row>
        <row r="15425">
          <cell r="H15425" t="str">
            <v>NotSelf</v>
          </cell>
        </row>
        <row r="15426">
          <cell r="H15426" t="str">
            <v>NotSelf</v>
          </cell>
        </row>
        <row r="15427">
          <cell r="H15427" t="str">
            <v>NotSelf</v>
          </cell>
        </row>
        <row r="15428">
          <cell r="H15428" t="str">
            <v>NotSelf</v>
          </cell>
        </row>
        <row r="15429">
          <cell r="H15429" t="str">
            <v>NotSelf</v>
          </cell>
        </row>
        <row r="15430">
          <cell r="H15430" t="str">
            <v>NotSelf</v>
          </cell>
        </row>
        <row r="15431">
          <cell r="H15431" t="str">
            <v>NotSelf</v>
          </cell>
        </row>
        <row r="15432">
          <cell r="H15432" t="str">
            <v>NotSelf</v>
          </cell>
        </row>
        <row r="15433">
          <cell r="H15433" t="str">
            <v>NotSelf</v>
          </cell>
        </row>
        <row r="15434">
          <cell r="H15434" t="str">
            <v>NotSelf</v>
          </cell>
        </row>
        <row r="15435">
          <cell r="H15435" t="str">
            <v>NotSelf</v>
          </cell>
        </row>
        <row r="15436">
          <cell r="H15436" t="str">
            <v>NotSelf</v>
          </cell>
        </row>
        <row r="15437">
          <cell r="H15437" t="str">
            <v>NotSelf</v>
          </cell>
        </row>
        <row r="15438">
          <cell r="H15438" t="str">
            <v>NotSelf</v>
          </cell>
        </row>
        <row r="15439">
          <cell r="H15439" t="str">
            <v>NotSelf</v>
          </cell>
        </row>
        <row r="15440">
          <cell r="H15440" t="str">
            <v>NotSelf</v>
          </cell>
        </row>
        <row r="15441">
          <cell r="H15441" t="str">
            <v>NotSelf</v>
          </cell>
        </row>
        <row r="15442">
          <cell r="H15442" t="str">
            <v>NotSelf</v>
          </cell>
        </row>
        <row r="15443">
          <cell r="H15443" t="str">
            <v>NotSelf</v>
          </cell>
        </row>
        <row r="15444">
          <cell r="H15444" t="str">
            <v>NotSelf</v>
          </cell>
        </row>
        <row r="15445">
          <cell r="H15445" t="str">
            <v>NotSelf</v>
          </cell>
        </row>
        <row r="15446">
          <cell r="H15446" t="str">
            <v>NotSelf</v>
          </cell>
        </row>
        <row r="15447">
          <cell r="H15447" t="str">
            <v>NotSelf</v>
          </cell>
        </row>
        <row r="15448">
          <cell r="H15448" t="str">
            <v>NotSelf</v>
          </cell>
        </row>
        <row r="15449">
          <cell r="H15449" t="str">
            <v>NotSelf</v>
          </cell>
        </row>
        <row r="15450">
          <cell r="H15450" t="str">
            <v>NotSelf</v>
          </cell>
        </row>
        <row r="15451">
          <cell r="H15451" t="str">
            <v>NotSelf</v>
          </cell>
        </row>
        <row r="15452">
          <cell r="H15452" t="str">
            <v>NotSelf</v>
          </cell>
        </row>
        <row r="15453">
          <cell r="H15453" t="str">
            <v>NotSelf</v>
          </cell>
        </row>
        <row r="15454">
          <cell r="H15454" t="str">
            <v>NotSelf</v>
          </cell>
        </row>
        <row r="15455">
          <cell r="H15455" t="str">
            <v>NotSelf</v>
          </cell>
        </row>
        <row r="15456">
          <cell r="H15456" t="str">
            <v>NotSelf</v>
          </cell>
        </row>
        <row r="15457">
          <cell r="H15457" t="str">
            <v>NotSelf</v>
          </cell>
        </row>
        <row r="15458">
          <cell r="H15458" t="str">
            <v>NotSelf</v>
          </cell>
        </row>
        <row r="15459">
          <cell r="H15459" t="str">
            <v>NotSelf</v>
          </cell>
        </row>
        <row r="15460">
          <cell r="H15460" t="str">
            <v>NotSelf</v>
          </cell>
        </row>
        <row r="15461">
          <cell r="H15461" t="str">
            <v>NotSelf</v>
          </cell>
        </row>
        <row r="15462">
          <cell r="H15462" t="str">
            <v>NotSelf</v>
          </cell>
        </row>
        <row r="15463">
          <cell r="H15463" t="str">
            <v>NotSelf</v>
          </cell>
        </row>
        <row r="15464">
          <cell r="H15464" t="str">
            <v>NotSelf</v>
          </cell>
        </row>
        <row r="15465">
          <cell r="H15465" t="str">
            <v>NotSelf</v>
          </cell>
        </row>
        <row r="15466">
          <cell r="H15466" t="str">
            <v>NotSelf</v>
          </cell>
        </row>
        <row r="15467">
          <cell r="H15467" t="str">
            <v>NotSelf</v>
          </cell>
        </row>
        <row r="15468">
          <cell r="H15468" t="str">
            <v>NotSelf</v>
          </cell>
        </row>
        <row r="15469">
          <cell r="H15469" t="str">
            <v>NotSelf</v>
          </cell>
        </row>
        <row r="15470">
          <cell r="H15470" t="str">
            <v>NotSelf</v>
          </cell>
        </row>
        <row r="15471">
          <cell r="H15471" t="str">
            <v>NotSelf</v>
          </cell>
        </row>
        <row r="15472">
          <cell r="H15472" t="str">
            <v>NotSelf</v>
          </cell>
        </row>
        <row r="15473">
          <cell r="H15473" t="str">
            <v>NotSelf</v>
          </cell>
        </row>
        <row r="15474">
          <cell r="H15474" t="str">
            <v>NotSelf</v>
          </cell>
        </row>
        <row r="15475">
          <cell r="H15475" t="str">
            <v>NotSelf</v>
          </cell>
        </row>
        <row r="15476">
          <cell r="H15476" t="str">
            <v>NotSelf</v>
          </cell>
        </row>
        <row r="15477">
          <cell r="H15477" t="str">
            <v>NotSelf</v>
          </cell>
        </row>
        <row r="15478">
          <cell r="H15478" t="str">
            <v>NotSelf</v>
          </cell>
        </row>
        <row r="15479">
          <cell r="H15479" t="str">
            <v>NotSelf</v>
          </cell>
        </row>
        <row r="15480">
          <cell r="H15480" t="str">
            <v>NotSelf</v>
          </cell>
        </row>
        <row r="15481">
          <cell r="H15481" t="str">
            <v>NotSelf</v>
          </cell>
        </row>
        <row r="15482">
          <cell r="H15482" t="str">
            <v>NotSelf</v>
          </cell>
        </row>
        <row r="15483">
          <cell r="H15483" t="str">
            <v>NotSelf</v>
          </cell>
        </row>
        <row r="15484">
          <cell r="H15484" t="str">
            <v>NotSelf</v>
          </cell>
        </row>
        <row r="15485">
          <cell r="H15485" t="str">
            <v>NotSelf</v>
          </cell>
        </row>
        <row r="15486">
          <cell r="H15486" t="str">
            <v>NotSelf</v>
          </cell>
        </row>
        <row r="15487">
          <cell r="H15487" t="str">
            <v>NotSelf</v>
          </cell>
        </row>
        <row r="15488">
          <cell r="H15488" t="str">
            <v>NotSelf</v>
          </cell>
        </row>
        <row r="15489">
          <cell r="H15489" t="str">
            <v>NotSelf</v>
          </cell>
        </row>
        <row r="15490">
          <cell r="H15490" t="str">
            <v>NotSelf</v>
          </cell>
        </row>
        <row r="15491">
          <cell r="H15491" t="str">
            <v>NotSelf</v>
          </cell>
        </row>
        <row r="15492">
          <cell r="H15492" t="str">
            <v>NotSelf</v>
          </cell>
        </row>
        <row r="15493">
          <cell r="H15493" t="str">
            <v>NotSelf</v>
          </cell>
        </row>
        <row r="15494">
          <cell r="H15494" t="str">
            <v>NotSelf</v>
          </cell>
        </row>
        <row r="15495">
          <cell r="H15495" t="str">
            <v>NotSelf</v>
          </cell>
        </row>
        <row r="15496">
          <cell r="H15496" t="str">
            <v>NotSelf</v>
          </cell>
        </row>
        <row r="15497">
          <cell r="H15497" t="str">
            <v>NotSelf</v>
          </cell>
        </row>
        <row r="15498">
          <cell r="H15498" t="str">
            <v>NotSelf</v>
          </cell>
        </row>
        <row r="15499">
          <cell r="H15499" t="str">
            <v>NotSelf</v>
          </cell>
        </row>
        <row r="15500">
          <cell r="H15500" t="str">
            <v>NotSelf</v>
          </cell>
        </row>
        <row r="15501">
          <cell r="H15501" t="str">
            <v>NotSelf</v>
          </cell>
        </row>
        <row r="15502">
          <cell r="H15502" t="str">
            <v>NotSelf</v>
          </cell>
        </row>
        <row r="15503">
          <cell r="H15503" t="str">
            <v>NotSelf</v>
          </cell>
        </row>
        <row r="15504">
          <cell r="H15504" t="str">
            <v>NotSelf</v>
          </cell>
        </row>
        <row r="15505">
          <cell r="H15505" t="str">
            <v>NotSelf</v>
          </cell>
        </row>
        <row r="15506">
          <cell r="H15506" t="str">
            <v>NotSelf</v>
          </cell>
        </row>
        <row r="15507">
          <cell r="H15507" t="str">
            <v>NotSelf</v>
          </cell>
        </row>
        <row r="15508">
          <cell r="H15508" t="str">
            <v>NotSelf</v>
          </cell>
        </row>
        <row r="15509">
          <cell r="H15509" t="str">
            <v>NotSelf</v>
          </cell>
        </row>
        <row r="15510">
          <cell r="H15510" t="str">
            <v>NotSelf</v>
          </cell>
        </row>
        <row r="15511">
          <cell r="H15511" t="str">
            <v>NotSelf</v>
          </cell>
        </row>
        <row r="15512">
          <cell r="H15512" t="str">
            <v>NotSelf</v>
          </cell>
        </row>
        <row r="15513">
          <cell r="H15513" t="str">
            <v>NotSelf</v>
          </cell>
        </row>
        <row r="15514">
          <cell r="H15514" t="str">
            <v>NotSelf</v>
          </cell>
        </row>
        <row r="15515">
          <cell r="H15515" t="str">
            <v>NotSelf</v>
          </cell>
        </row>
        <row r="15516">
          <cell r="H15516" t="str">
            <v>NotSelf</v>
          </cell>
        </row>
        <row r="15517">
          <cell r="H15517" t="str">
            <v>NotSelf</v>
          </cell>
        </row>
        <row r="15518">
          <cell r="H15518" t="str">
            <v>NotSelf</v>
          </cell>
        </row>
        <row r="15519">
          <cell r="H15519" t="str">
            <v>NotSelf</v>
          </cell>
        </row>
        <row r="15520">
          <cell r="H15520" t="str">
            <v>NotSelf</v>
          </cell>
        </row>
        <row r="15521">
          <cell r="H15521" t="str">
            <v>NotSelf</v>
          </cell>
        </row>
        <row r="15522">
          <cell r="H15522" t="str">
            <v>NotSelf</v>
          </cell>
        </row>
        <row r="15523">
          <cell r="H15523" t="str">
            <v>NotSelf</v>
          </cell>
        </row>
        <row r="15524">
          <cell r="H15524" t="str">
            <v>NotSelf</v>
          </cell>
        </row>
        <row r="15525">
          <cell r="H15525" t="str">
            <v>NotSelf</v>
          </cell>
        </row>
        <row r="15526">
          <cell r="H15526" t="str">
            <v>NotSelf</v>
          </cell>
        </row>
        <row r="15527">
          <cell r="H15527" t="str">
            <v>NotSelf</v>
          </cell>
        </row>
        <row r="15528">
          <cell r="H15528" t="str">
            <v>NotSelf</v>
          </cell>
        </row>
        <row r="15529">
          <cell r="H15529" t="str">
            <v>NotSelf</v>
          </cell>
        </row>
        <row r="15530">
          <cell r="H15530" t="str">
            <v>NotSelf</v>
          </cell>
        </row>
        <row r="15531">
          <cell r="H15531" t="str">
            <v>NotSelf</v>
          </cell>
        </row>
        <row r="15532">
          <cell r="H15532" t="str">
            <v>NotSelf</v>
          </cell>
        </row>
        <row r="15533">
          <cell r="H15533" t="str">
            <v>NotSelf</v>
          </cell>
        </row>
        <row r="15534">
          <cell r="H15534" t="str">
            <v>NotSelf</v>
          </cell>
        </row>
        <row r="15535">
          <cell r="H15535" t="str">
            <v>NotSelf</v>
          </cell>
        </row>
        <row r="15536">
          <cell r="H15536" t="str">
            <v>NotSelf</v>
          </cell>
        </row>
        <row r="15537">
          <cell r="H15537" t="str">
            <v>NotSelf</v>
          </cell>
        </row>
        <row r="15538">
          <cell r="H15538" t="str">
            <v>NotSelf</v>
          </cell>
        </row>
        <row r="15539">
          <cell r="H15539" t="str">
            <v>NotSelf</v>
          </cell>
        </row>
        <row r="15540">
          <cell r="H15540" t="str">
            <v>NotSelf</v>
          </cell>
        </row>
        <row r="15541">
          <cell r="H15541" t="str">
            <v>NotSelf</v>
          </cell>
        </row>
        <row r="15542">
          <cell r="H15542" t="str">
            <v>NotSelf</v>
          </cell>
        </row>
        <row r="15543">
          <cell r="H15543" t="str">
            <v>NotSelf</v>
          </cell>
        </row>
        <row r="15544">
          <cell r="H15544" t="str">
            <v>NotSelf</v>
          </cell>
        </row>
        <row r="15545">
          <cell r="H15545" t="str">
            <v>NotSelf</v>
          </cell>
        </row>
        <row r="15546">
          <cell r="H15546" t="str">
            <v>NotSelf</v>
          </cell>
        </row>
        <row r="15547">
          <cell r="H15547" t="str">
            <v>NotSelf</v>
          </cell>
        </row>
        <row r="15548">
          <cell r="H15548" t="str">
            <v>NotSelf</v>
          </cell>
        </row>
        <row r="15549">
          <cell r="H15549" t="str">
            <v>NotSelf</v>
          </cell>
        </row>
        <row r="15550">
          <cell r="H15550" t="str">
            <v>NotSelf</v>
          </cell>
        </row>
        <row r="15551">
          <cell r="H15551" t="str">
            <v>NotSelf</v>
          </cell>
        </row>
        <row r="15552">
          <cell r="H15552" t="str">
            <v>NotSelf</v>
          </cell>
        </row>
        <row r="15553">
          <cell r="H15553" t="str">
            <v>NotSelf</v>
          </cell>
        </row>
        <row r="15554">
          <cell r="H15554" t="str">
            <v>NotSelf</v>
          </cell>
        </row>
        <row r="15555">
          <cell r="H15555" t="str">
            <v>NotSelf</v>
          </cell>
        </row>
        <row r="15556">
          <cell r="H15556" t="str">
            <v>NotSelf</v>
          </cell>
        </row>
        <row r="15557">
          <cell r="H15557" t="str">
            <v>NotSelf</v>
          </cell>
        </row>
        <row r="15558">
          <cell r="H15558" t="str">
            <v>NotSelf</v>
          </cell>
        </row>
        <row r="15559">
          <cell r="H15559" t="str">
            <v>NotSelf</v>
          </cell>
        </row>
        <row r="15560">
          <cell r="H15560" t="str">
            <v>NotSelf</v>
          </cell>
        </row>
        <row r="15561">
          <cell r="H15561" t="str">
            <v>NotSelf</v>
          </cell>
        </row>
        <row r="15562">
          <cell r="H15562" t="str">
            <v>NotSelf</v>
          </cell>
        </row>
        <row r="15563">
          <cell r="H15563" t="str">
            <v>NotSelf</v>
          </cell>
        </row>
        <row r="15564">
          <cell r="H15564" t="str">
            <v>NotSelf</v>
          </cell>
        </row>
        <row r="15565">
          <cell r="H15565" t="str">
            <v>NotSelf</v>
          </cell>
        </row>
        <row r="15566">
          <cell r="H15566" t="str">
            <v>NotSelf</v>
          </cell>
        </row>
        <row r="15567">
          <cell r="H15567" t="str">
            <v>NotSelf</v>
          </cell>
        </row>
        <row r="15568">
          <cell r="H15568" t="str">
            <v>NotSelf</v>
          </cell>
        </row>
        <row r="15569">
          <cell r="H15569" t="str">
            <v>NotSelf</v>
          </cell>
        </row>
        <row r="15570">
          <cell r="H15570" t="str">
            <v>NotSelf</v>
          </cell>
        </row>
        <row r="15571">
          <cell r="H15571" t="str">
            <v>NotSelf</v>
          </cell>
        </row>
        <row r="15572">
          <cell r="H15572" t="str">
            <v>NotSelf</v>
          </cell>
        </row>
        <row r="15573">
          <cell r="H15573" t="str">
            <v>NotSelf</v>
          </cell>
        </row>
        <row r="15574">
          <cell r="H15574" t="str">
            <v>NotSelf</v>
          </cell>
        </row>
        <row r="15575">
          <cell r="H15575" t="str">
            <v>NotSelf</v>
          </cell>
        </row>
        <row r="15576">
          <cell r="H15576" t="str">
            <v>NotSelf</v>
          </cell>
        </row>
        <row r="15577">
          <cell r="H15577" t="str">
            <v>NotSelf</v>
          </cell>
        </row>
        <row r="15578">
          <cell r="H15578" t="str">
            <v>NotSelf</v>
          </cell>
        </row>
        <row r="15579">
          <cell r="H15579" t="str">
            <v>NotSelf</v>
          </cell>
        </row>
        <row r="15580">
          <cell r="H15580" t="str">
            <v>NotSelf</v>
          </cell>
        </row>
        <row r="15581">
          <cell r="H15581" t="str">
            <v>NotSelf</v>
          </cell>
        </row>
        <row r="15582">
          <cell r="H15582" t="str">
            <v>NotSelf</v>
          </cell>
        </row>
        <row r="15583">
          <cell r="H15583" t="str">
            <v>NotSelf</v>
          </cell>
        </row>
        <row r="15584">
          <cell r="H15584" t="str">
            <v>NotSelf</v>
          </cell>
        </row>
        <row r="15585">
          <cell r="H15585" t="str">
            <v>NotSelf</v>
          </cell>
        </row>
        <row r="15586">
          <cell r="H15586" t="str">
            <v>NotSelf</v>
          </cell>
        </row>
        <row r="15587">
          <cell r="H15587" t="str">
            <v>NotSelf</v>
          </cell>
        </row>
        <row r="15588">
          <cell r="H15588" t="str">
            <v>NotSelf</v>
          </cell>
        </row>
        <row r="15589">
          <cell r="H15589" t="str">
            <v>NotSelf</v>
          </cell>
        </row>
        <row r="15590">
          <cell r="H15590" t="str">
            <v>NotSelf</v>
          </cell>
        </row>
        <row r="15591">
          <cell r="H15591" t="str">
            <v>NotSelf</v>
          </cell>
        </row>
        <row r="15592">
          <cell r="H15592" t="str">
            <v>NotSelf</v>
          </cell>
        </row>
        <row r="15593">
          <cell r="H15593" t="str">
            <v>NotSelf</v>
          </cell>
        </row>
        <row r="15594">
          <cell r="H15594" t="str">
            <v>NotSelf</v>
          </cell>
        </row>
        <row r="15595">
          <cell r="H15595" t="str">
            <v>NotSelf</v>
          </cell>
        </row>
        <row r="15596">
          <cell r="H15596" t="str">
            <v>NotSelf</v>
          </cell>
        </row>
        <row r="15597">
          <cell r="H15597" t="str">
            <v>NotSelf</v>
          </cell>
        </row>
        <row r="15598">
          <cell r="H15598" t="str">
            <v>NotSelf</v>
          </cell>
        </row>
        <row r="15599">
          <cell r="H15599" t="str">
            <v>NotSelf</v>
          </cell>
        </row>
        <row r="15600">
          <cell r="H15600" t="str">
            <v>NotSelf</v>
          </cell>
        </row>
        <row r="15601">
          <cell r="H15601" t="str">
            <v>NotSelf</v>
          </cell>
        </row>
        <row r="15602">
          <cell r="H15602" t="str">
            <v>NotSelf</v>
          </cell>
        </row>
        <row r="15603">
          <cell r="H15603" t="str">
            <v>NotSelf</v>
          </cell>
        </row>
        <row r="15604">
          <cell r="H15604" t="str">
            <v>NotSelf</v>
          </cell>
        </row>
        <row r="15605">
          <cell r="H15605" t="str">
            <v>NotSelf</v>
          </cell>
        </row>
        <row r="15606">
          <cell r="H15606" t="str">
            <v>NotSelf</v>
          </cell>
        </row>
        <row r="15607">
          <cell r="H15607" t="str">
            <v>NotSelf</v>
          </cell>
        </row>
        <row r="15608">
          <cell r="H15608" t="str">
            <v>NotSelf</v>
          </cell>
        </row>
        <row r="15609">
          <cell r="H15609" t="str">
            <v>NotSelf</v>
          </cell>
        </row>
        <row r="15610">
          <cell r="H15610" t="str">
            <v>NotSelf</v>
          </cell>
        </row>
        <row r="15611">
          <cell r="H15611" t="str">
            <v>NotSelf</v>
          </cell>
        </row>
        <row r="15612">
          <cell r="H15612" t="str">
            <v>NotSelf</v>
          </cell>
        </row>
        <row r="15613">
          <cell r="H15613" t="str">
            <v>NotSelf</v>
          </cell>
        </row>
        <row r="15614">
          <cell r="H15614" t="str">
            <v>NotSelf</v>
          </cell>
        </row>
        <row r="15615">
          <cell r="H15615" t="str">
            <v>NotSelf</v>
          </cell>
        </row>
        <row r="15616">
          <cell r="H15616" t="str">
            <v>NotSelf</v>
          </cell>
        </row>
        <row r="15617">
          <cell r="H15617" t="str">
            <v>NotSelf</v>
          </cell>
        </row>
        <row r="15618">
          <cell r="H15618" t="str">
            <v>NotSelf</v>
          </cell>
        </row>
        <row r="15619">
          <cell r="H15619" t="str">
            <v>NotSelf</v>
          </cell>
        </row>
        <row r="15620">
          <cell r="H15620" t="str">
            <v>NotSelf</v>
          </cell>
        </row>
        <row r="15621">
          <cell r="H15621" t="str">
            <v>NotSelf</v>
          </cell>
        </row>
        <row r="15622">
          <cell r="H15622" t="str">
            <v>NotSelf</v>
          </cell>
        </row>
        <row r="15623">
          <cell r="H15623" t="str">
            <v>NotSelf</v>
          </cell>
        </row>
        <row r="15624">
          <cell r="H15624" t="str">
            <v>NotSelf</v>
          </cell>
        </row>
        <row r="15625">
          <cell r="H15625" t="str">
            <v>NotSelf</v>
          </cell>
        </row>
        <row r="15626">
          <cell r="H15626" t="str">
            <v>NotSelf</v>
          </cell>
        </row>
        <row r="15627">
          <cell r="H15627" t="str">
            <v>NotSelf</v>
          </cell>
        </row>
        <row r="15628">
          <cell r="H15628" t="str">
            <v>NotSelf</v>
          </cell>
        </row>
        <row r="15629">
          <cell r="H15629" t="str">
            <v>NotSelf</v>
          </cell>
        </row>
        <row r="15630">
          <cell r="H15630" t="str">
            <v>NotSelf</v>
          </cell>
        </row>
        <row r="15631">
          <cell r="H15631" t="str">
            <v>NotSelf</v>
          </cell>
        </row>
        <row r="15632">
          <cell r="H15632" t="str">
            <v>NotSelf</v>
          </cell>
        </row>
        <row r="15633">
          <cell r="H15633" t="str">
            <v>NotSelf</v>
          </cell>
        </row>
        <row r="15634">
          <cell r="H15634" t="str">
            <v>NotSelf</v>
          </cell>
        </row>
        <row r="15635">
          <cell r="H15635" t="str">
            <v>NotSelf</v>
          </cell>
        </row>
        <row r="15636">
          <cell r="H15636" t="str">
            <v>NotSelf</v>
          </cell>
        </row>
        <row r="15637">
          <cell r="H15637" t="str">
            <v>NotSelf</v>
          </cell>
        </row>
        <row r="15638">
          <cell r="H15638" t="str">
            <v>NotSelf</v>
          </cell>
        </row>
        <row r="15639">
          <cell r="H15639" t="str">
            <v>NotSelf</v>
          </cell>
        </row>
        <row r="15640">
          <cell r="H15640" t="str">
            <v>NotSelf</v>
          </cell>
        </row>
        <row r="15641">
          <cell r="H15641" t="str">
            <v>NotSelf</v>
          </cell>
        </row>
        <row r="15642">
          <cell r="H15642" t="str">
            <v>NotSelf</v>
          </cell>
        </row>
        <row r="15643">
          <cell r="H15643" t="str">
            <v>NotSelf</v>
          </cell>
        </row>
        <row r="15644">
          <cell r="H15644" t="str">
            <v>NotSelf</v>
          </cell>
        </row>
        <row r="15645">
          <cell r="H15645" t="str">
            <v>NotSelf</v>
          </cell>
        </row>
        <row r="15646">
          <cell r="H15646" t="str">
            <v>NotSelf</v>
          </cell>
        </row>
        <row r="15647">
          <cell r="H15647" t="str">
            <v>NotSelf</v>
          </cell>
        </row>
        <row r="15648">
          <cell r="H15648" t="str">
            <v>NotSelf</v>
          </cell>
        </row>
        <row r="15649">
          <cell r="H15649" t="str">
            <v>NotSelf</v>
          </cell>
        </row>
        <row r="15650">
          <cell r="H15650" t="str">
            <v>NotSelf</v>
          </cell>
        </row>
        <row r="15651">
          <cell r="H15651" t="str">
            <v>NotSelf</v>
          </cell>
        </row>
        <row r="15652">
          <cell r="H15652" t="str">
            <v>NotSelf</v>
          </cell>
        </row>
        <row r="15653">
          <cell r="H15653" t="str">
            <v>NotSelf</v>
          </cell>
        </row>
        <row r="15654">
          <cell r="H15654" t="str">
            <v>NotSelf</v>
          </cell>
        </row>
        <row r="15655">
          <cell r="H15655" t="str">
            <v>NotSelf</v>
          </cell>
        </row>
        <row r="15656">
          <cell r="H15656" t="str">
            <v>NotSelf</v>
          </cell>
        </row>
        <row r="15657">
          <cell r="H15657" t="str">
            <v>NotSelf</v>
          </cell>
        </row>
        <row r="15658">
          <cell r="H15658" t="str">
            <v>NotSelf</v>
          </cell>
        </row>
        <row r="15659">
          <cell r="H15659" t="str">
            <v>NotSelf</v>
          </cell>
        </row>
        <row r="15660">
          <cell r="H15660" t="str">
            <v>NotSelf</v>
          </cell>
        </row>
        <row r="15661">
          <cell r="H15661" t="str">
            <v>NotSelf</v>
          </cell>
        </row>
        <row r="15662">
          <cell r="H15662" t="str">
            <v>NotSelf</v>
          </cell>
        </row>
        <row r="15663">
          <cell r="H15663" t="str">
            <v>NotSelf</v>
          </cell>
        </row>
        <row r="15664">
          <cell r="H15664" t="str">
            <v>NotSelf</v>
          </cell>
        </row>
        <row r="15665">
          <cell r="H15665" t="str">
            <v>NotSelf</v>
          </cell>
        </row>
        <row r="15666">
          <cell r="H15666" t="str">
            <v>NotSelf</v>
          </cell>
        </row>
        <row r="15667">
          <cell r="H15667" t="str">
            <v>NotSelf</v>
          </cell>
        </row>
        <row r="15668">
          <cell r="H15668" t="str">
            <v>NotSelf</v>
          </cell>
        </row>
        <row r="15669">
          <cell r="H15669" t="str">
            <v>NotSelf</v>
          </cell>
        </row>
        <row r="15670">
          <cell r="H15670" t="str">
            <v>NotSelf</v>
          </cell>
        </row>
        <row r="15671">
          <cell r="H15671" t="str">
            <v>NotSelf</v>
          </cell>
        </row>
        <row r="15672">
          <cell r="H15672" t="str">
            <v>NotSelf</v>
          </cell>
        </row>
        <row r="15673">
          <cell r="H15673" t="str">
            <v>NotSelf</v>
          </cell>
        </row>
        <row r="15674">
          <cell r="H15674" t="str">
            <v>NotSelf</v>
          </cell>
        </row>
        <row r="15675">
          <cell r="H15675" t="str">
            <v>NotSelf</v>
          </cell>
        </row>
        <row r="15676">
          <cell r="H15676" t="str">
            <v>NotSelf</v>
          </cell>
        </row>
        <row r="15677">
          <cell r="H15677" t="str">
            <v>NotSelf</v>
          </cell>
        </row>
        <row r="15678">
          <cell r="H15678" t="str">
            <v>NotSelf</v>
          </cell>
        </row>
        <row r="15679">
          <cell r="H15679" t="str">
            <v>NotSelf</v>
          </cell>
        </row>
        <row r="15680">
          <cell r="H15680" t="str">
            <v>NotSelf</v>
          </cell>
        </row>
        <row r="15681">
          <cell r="H15681" t="str">
            <v>NotSelf</v>
          </cell>
        </row>
        <row r="15682">
          <cell r="H15682" t="str">
            <v>NotSelf</v>
          </cell>
        </row>
        <row r="15683">
          <cell r="H15683" t="str">
            <v>NotSelf</v>
          </cell>
        </row>
        <row r="15684">
          <cell r="H15684" t="str">
            <v>NotSelf</v>
          </cell>
        </row>
        <row r="15685">
          <cell r="H15685" t="str">
            <v>NotSelf</v>
          </cell>
        </row>
        <row r="15686">
          <cell r="H15686" t="str">
            <v>NotSelf</v>
          </cell>
        </row>
        <row r="15687">
          <cell r="H15687" t="str">
            <v>NotSelf</v>
          </cell>
        </row>
        <row r="15688">
          <cell r="H15688" t="str">
            <v>NotSelf</v>
          </cell>
        </row>
        <row r="15689">
          <cell r="H15689" t="str">
            <v>NotSelf</v>
          </cell>
        </row>
        <row r="15690">
          <cell r="H15690" t="str">
            <v>NotSelf</v>
          </cell>
        </row>
        <row r="15691">
          <cell r="H15691" t="str">
            <v>NotSelf</v>
          </cell>
        </row>
        <row r="15692">
          <cell r="H15692" t="str">
            <v>NotSelf</v>
          </cell>
        </row>
        <row r="15693">
          <cell r="H15693" t="str">
            <v>NotSelf</v>
          </cell>
        </row>
        <row r="15694">
          <cell r="H15694" t="str">
            <v>NotSelf</v>
          </cell>
        </row>
        <row r="15695">
          <cell r="H15695" t="str">
            <v>NotSelf</v>
          </cell>
        </row>
        <row r="15696">
          <cell r="H15696" t="str">
            <v>NotSelf</v>
          </cell>
        </row>
        <row r="15697">
          <cell r="H15697" t="str">
            <v>NotSelf</v>
          </cell>
        </row>
        <row r="15698">
          <cell r="H15698" t="str">
            <v>NotSelf</v>
          </cell>
        </row>
        <row r="15699">
          <cell r="H15699" t="str">
            <v>NotSelf</v>
          </cell>
        </row>
        <row r="15700">
          <cell r="H15700" t="str">
            <v>NotSelf</v>
          </cell>
        </row>
        <row r="15701">
          <cell r="H15701" t="str">
            <v>NotSelf</v>
          </cell>
        </row>
        <row r="15702">
          <cell r="H15702" t="str">
            <v>NotSelf</v>
          </cell>
        </row>
        <row r="15703">
          <cell r="H15703" t="str">
            <v>NotSelf</v>
          </cell>
        </row>
        <row r="15704">
          <cell r="H15704" t="str">
            <v>NotSelf</v>
          </cell>
        </row>
        <row r="15705">
          <cell r="H15705" t="str">
            <v>NotSelf</v>
          </cell>
        </row>
        <row r="15706">
          <cell r="H15706" t="str">
            <v>NotSelf</v>
          </cell>
        </row>
        <row r="15707">
          <cell r="H15707" t="str">
            <v>NotSelf</v>
          </cell>
        </row>
        <row r="15708">
          <cell r="H15708" t="str">
            <v>NotSelf</v>
          </cell>
        </row>
        <row r="15709">
          <cell r="H15709" t="str">
            <v>NotSelf</v>
          </cell>
        </row>
        <row r="15710">
          <cell r="H15710" t="str">
            <v>NotSelf</v>
          </cell>
        </row>
        <row r="15711">
          <cell r="H15711" t="str">
            <v>NotSelf</v>
          </cell>
        </row>
        <row r="15712">
          <cell r="H15712" t="str">
            <v>Self</v>
          </cell>
        </row>
        <row r="15713">
          <cell r="H15713" t="str">
            <v>Self</v>
          </cell>
        </row>
        <row r="15714">
          <cell r="H15714" t="str">
            <v>Self</v>
          </cell>
        </row>
        <row r="15715">
          <cell r="H15715" t="str">
            <v>Self</v>
          </cell>
        </row>
        <row r="15716">
          <cell r="H15716" t="str">
            <v>Self</v>
          </cell>
        </row>
        <row r="15717">
          <cell r="H15717" t="str">
            <v>Self</v>
          </cell>
        </row>
        <row r="15718">
          <cell r="H15718" t="str">
            <v>Self</v>
          </cell>
        </row>
        <row r="15719">
          <cell r="H15719" t="str">
            <v>Self</v>
          </cell>
        </row>
        <row r="15720">
          <cell r="H15720" t="str">
            <v>Self</v>
          </cell>
        </row>
        <row r="15721">
          <cell r="H15721" t="str">
            <v>Self</v>
          </cell>
        </row>
        <row r="15722">
          <cell r="H15722" t="str">
            <v>Self</v>
          </cell>
        </row>
        <row r="15723">
          <cell r="H15723" t="str">
            <v>Self</v>
          </cell>
        </row>
        <row r="15724">
          <cell r="H15724" t="str">
            <v>Self</v>
          </cell>
        </row>
        <row r="15725">
          <cell r="H15725" t="str">
            <v>Self</v>
          </cell>
        </row>
        <row r="15726">
          <cell r="H15726" t="str">
            <v>Self</v>
          </cell>
        </row>
        <row r="15727">
          <cell r="H15727" t="str">
            <v>Self</v>
          </cell>
        </row>
        <row r="15728">
          <cell r="H15728" t="str">
            <v>Self</v>
          </cell>
        </row>
        <row r="15729">
          <cell r="H15729" t="str">
            <v>Self</v>
          </cell>
        </row>
        <row r="15730">
          <cell r="H15730" t="str">
            <v>Self</v>
          </cell>
        </row>
        <row r="15731">
          <cell r="H15731" t="str">
            <v>Self</v>
          </cell>
        </row>
        <row r="15732">
          <cell r="H15732" t="str">
            <v>Self</v>
          </cell>
        </row>
        <row r="15733">
          <cell r="H15733" t="str">
            <v>Self</v>
          </cell>
        </row>
        <row r="15734">
          <cell r="H15734" t="str">
            <v>Self</v>
          </cell>
        </row>
        <row r="15735">
          <cell r="H15735" t="str">
            <v>Self</v>
          </cell>
        </row>
        <row r="15736">
          <cell r="H15736" t="str">
            <v>Self</v>
          </cell>
        </row>
        <row r="15737">
          <cell r="H15737" t="str">
            <v>Self</v>
          </cell>
        </row>
        <row r="15738">
          <cell r="H15738" t="str">
            <v>Self</v>
          </cell>
        </row>
        <row r="15739">
          <cell r="H15739" t="str">
            <v>Self</v>
          </cell>
        </row>
        <row r="15740">
          <cell r="H15740" t="str">
            <v>Self</v>
          </cell>
        </row>
        <row r="15741">
          <cell r="H15741" t="str">
            <v>Self</v>
          </cell>
        </row>
        <row r="15742">
          <cell r="H15742" t="str">
            <v>Self</v>
          </cell>
        </row>
        <row r="15743">
          <cell r="H15743" t="str">
            <v>Self</v>
          </cell>
        </row>
        <row r="15744">
          <cell r="H15744" t="str">
            <v>Self</v>
          </cell>
        </row>
        <row r="15745">
          <cell r="H15745" t="str">
            <v>Self</v>
          </cell>
        </row>
        <row r="15746">
          <cell r="H15746" t="str">
            <v>Self</v>
          </cell>
        </row>
        <row r="15747">
          <cell r="H15747" t="str">
            <v>Self</v>
          </cell>
        </row>
        <row r="15748">
          <cell r="H15748" t="str">
            <v>Self</v>
          </cell>
        </row>
        <row r="15749">
          <cell r="H15749" t="str">
            <v>Self</v>
          </cell>
        </row>
        <row r="15750">
          <cell r="H15750" t="str">
            <v>Self</v>
          </cell>
        </row>
        <row r="15751">
          <cell r="H15751" t="str">
            <v>Self</v>
          </cell>
        </row>
        <row r="15752">
          <cell r="H15752" t="str">
            <v>Self</v>
          </cell>
        </row>
        <row r="15753">
          <cell r="H15753" t="str">
            <v>Self</v>
          </cell>
        </row>
        <row r="15754">
          <cell r="H15754" t="str">
            <v>Self</v>
          </cell>
        </row>
        <row r="15755">
          <cell r="H15755" t="str">
            <v>Self</v>
          </cell>
        </row>
        <row r="15756">
          <cell r="H15756" t="str">
            <v>Self</v>
          </cell>
        </row>
        <row r="15757">
          <cell r="H15757" t="str">
            <v>Self</v>
          </cell>
        </row>
        <row r="15758">
          <cell r="H15758" t="str">
            <v>Self</v>
          </cell>
        </row>
        <row r="15759">
          <cell r="H15759" t="str">
            <v>Self</v>
          </cell>
        </row>
        <row r="15760">
          <cell r="H15760" t="str">
            <v>Self</v>
          </cell>
        </row>
        <row r="15761">
          <cell r="H15761" t="str">
            <v>Self</v>
          </cell>
        </row>
        <row r="15762">
          <cell r="H15762" t="str">
            <v>Self</v>
          </cell>
        </row>
        <row r="15763">
          <cell r="H15763" t="str">
            <v>Self</v>
          </cell>
        </row>
        <row r="15764">
          <cell r="H15764" t="str">
            <v>Self</v>
          </cell>
        </row>
        <row r="15765">
          <cell r="H15765" t="str">
            <v>Self</v>
          </cell>
        </row>
        <row r="15766">
          <cell r="H15766" t="str">
            <v>Self</v>
          </cell>
        </row>
        <row r="15767">
          <cell r="H15767" t="str">
            <v>Self</v>
          </cell>
        </row>
        <row r="15768">
          <cell r="H15768" t="str">
            <v>Self</v>
          </cell>
        </row>
        <row r="15769">
          <cell r="H15769" t="str">
            <v>Self</v>
          </cell>
        </row>
        <row r="15770">
          <cell r="H15770" t="str">
            <v>Self</v>
          </cell>
        </row>
        <row r="15771">
          <cell r="H15771" t="str">
            <v>Self</v>
          </cell>
        </row>
        <row r="15772">
          <cell r="H15772" t="str">
            <v>Self</v>
          </cell>
        </row>
        <row r="15773">
          <cell r="H15773" t="str">
            <v>Self</v>
          </cell>
        </row>
        <row r="15774">
          <cell r="H15774" t="str">
            <v>Self</v>
          </cell>
        </row>
        <row r="15775">
          <cell r="H15775" t="str">
            <v>Self</v>
          </cell>
        </row>
        <row r="15776">
          <cell r="H15776" t="str">
            <v>Self</v>
          </cell>
        </row>
        <row r="15777">
          <cell r="H15777" t="str">
            <v>Self</v>
          </cell>
        </row>
        <row r="15778">
          <cell r="H15778" t="str">
            <v>Self</v>
          </cell>
        </row>
        <row r="15779">
          <cell r="H15779" t="str">
            <v>Self</v>
          </cell>
        </row>
        <row r="15780">
          <cell r="H15780" t="str">
            <v>Self</v>
          </cell>
        </row>
        <row r="15781">
          <cell r="H15781" t="str">
            <v>Self</v>
          </cell>
        </row>
        <row r="15782">
          <cell r="H15782" t="str">
            <v>Self</v>
          </cell>
        </row>
        <row r="15783">
          <cell r="H15783" t="str">
            <v>Self</v>
          </cell>
        </row>
        <row r="15784">
          <cell r="H15784" t="str">
            <v>Self</v>
          </cell>
        </row>
        <row r="15785">
          <cell r="H15785" t="str">
            <v>Self</v>
          </cell>
        </row>
        <row r="15786">
          <cell r="H15786" t="str">
            <v>Self</v>
          </cell>
        </row>
        <row r="15787">
          <cell r="H15787" t="str">
            <v>Self</v>
          </cell>
        </row>
        <row r="15788">
          <cell r="H15788" t="str">
            <v>Self</v>
          </cell>
        </row>
        <row r="15789">
          <cell r="H15789" t="str">
            <v>Self</v>
          </cell>
        </row>
        <row r="15790">
          <cell r="H15790" t="str">
            <v>Self</v>
          </cell>
        </row>
        <row r="15791">
          <cell r="H15791" t="str">
            <v>NotSelf</v>
          </cell>
        </row>
        <row r="15792">
          <cell r="H15792" t="str">
            <v>NotSelf</v>
          </cell>
        </row>
        <row r="15793">
          <cell r="H15793" t="str">
            <v>NotSelf</v>
          </cell>
        </row>
        <row r="15794">
          <cell r="H15794" t="str">
            <v>NotSelf</v>
          </cell>
        </row>
        <row r="15795">
          <cell r="H15795" t="str">
            <v>NotSelf</v>
          </cell>
        </row>
        <row r="15796">
          <cell r="H15796" t="str">
            <v>NotSelf</v>
          </cell>
        </row>
        <row r="15797">
          <cell r="H15797" t="str">
            <v>NotSelf</v>
          </cell>
        </row>
        <row r="15798">
          <cell r="H15798" t="str">
            <v>NotSelf</v>
          </cell>
        </row>
        <row r="15799">
          <cell r="H15799" t="str">
            <v>NotSelf</v>
          </cell>
        </row>
        <row r="15800">
          <cell r="H15800" t="str">
            <v>NotSelf</v>
          </cell>
        </row>
        <row r="15801">
          <cell r="H15801" t="str">
            <v>NotSelf</v>
          </cell>
        </row>
        <row r="15802">
          <cell r="H15802" t="str">
            <v>NotSelf</v>
          </cell>
        </row>
        <row r="15803">
          <cell r="H15803" t="str">
            <v>NotSelf</v>
          </cell>
        </row>
        <row r="15804">
          <cell r="H15804" t="str">
            <v>NotSelf</v>
          </cell>
        </row>
        <row r="15805">
          <cell r="H15805" t="str">
            <v>NotSelf</v>
          </cell>
        </row>
        <row r="15806">
          <cell r="H15806" t="str">
            <v>NotSelf</v>
          </cell>
        </row>
        <row r="15807">
          <cell r="H15807" t="str">
            <v>NotSelf</v>
          </cell>
        </row>
        <row r="15808">
          <cell r="H15808" t="str">
            <v>NotSelf</v>
          </cell>
        </row>
        <row r="15809">
          <cell r="H15809" t="str">
            <v>NotSelf</v>
          </cell>
        </row>
        <row r="15810">
          <cell r="H15810" t="str">
            <v>NotSelf</v>
          </cell>
        </row>
        <row r="15811">
          <cell r="H15811" t="str">
            <v>NotSelf</v>
          </cell>
        </row>
        <row r="15812">
          <cell r="H15812" t="str">
            <v>NotSelf</v>
          </cell>
        </row>
        <row r="15813">
          <cell r="H15813" t="str">
            <v>NotSelf</v>
          </cell>
        </row>
        <row r="15814">
          <cell r="H15814" t="str">
            <v>NotSelf</v>
          </cell>
        </row>
        <row r="15815">
          <cell r="H15815" t="str">
            <v>NotSelf</v>
          </cell>
        </row>
        <row r="15816">
          <cell r="H15816" t="str">
            <v>NotSelf</v>
          </cell>
        </row>
        <row r="15817">
          <cell r="H15817" t="str">
            <v>NotSelf</v>
          </cell>
        </row>
        <row r="15818">
          <cell r="H15818" t="str">
            <v>NotSelf</v>
          </cell>
        </row>
        <row r="15819">
          <cell r="H15819" t="str">
            <v>NotSelf</v>
          </cell>
        </row>
        <row r="15820">
          <cell r="H15820" t="str">
            <v>NotSelf</v>
          </cell>
        </row>
        <row r="15821">
          <cell r="H15821" t="str">
            <v>NotSelf</v>
          </cell>
        </row>
        <row r="15822">
          <cell r="H15822" t="str">
            <v>NotSelf</v>
          </cell>
        </row>
        <row r="15823">
          <cell r="H15823" t="str">
            <v>NotSelf</v>
          </cell>
        </row>
        <row r="15824">
          <cell r="H15824" t="str">
            <v>NotSelf</v>
          </cell>
        </row>
        <row r="15825">
          <cell r="H15825" t="str">
            <v>NotSelf</v>
          </cell>
        </row>
        <row r="15826">
          <cell r="H15826" t="str">
            <v>NotSelf</v>
          </cell>
        </row>
        <row r="15827">
          <cell r="H15827" t="str">
            <v>NotSelf</v>
          </cell>
        </row>
        <row r="15828">
          <cell r="H15828" t="str">
            <v>NotSelf</v>
          </cell>
        </row>
        <row r="15829">
          <cell r="H15829" t="str">
            <v>NotSelf</v>
          </cell>
        </row>
        <row r="15830">
          <cell r="H15830" t="str">
            <v>NotSelf</v>
          </cell>
        </row>
        <row r="15831">
          <cell r="H15831" t="str">
            <v>NotSelf</v>
          </cell>
        </row>
        <row r="15832">
          <cell r="H15832" t="str">
            <v>NotSelf</v>
          </cell>
        </row>
        <row r="15833">
          <cell r="H15833" t="str">
            <v>NotSelf</v>
          </cell>
        </row>
        <row r="15834">
          <cell r="H15834" t="str">
            <v>NotSelf</v>
          </cell>
        </row>
        <row r="15835">
          <cell r="H15835" t="str">
            <v>NotSelf</v>
          </cell>
        </row>
        <row r="15836">
          <cell r="H15836" t="str">
            <v>NotSelf</v>
          </cell>
        </row>
        <row r="15837">
          <cell r="H15837" t="str">
            <v>NotSelf</v>
          </cell>
        </row>
        <row r="15838">
          <cell r="H15838" t="str">
            <v>NotSelf</v>
          </cell>
        </row>
        <row r="15839">
          <cell r="H15839" t="str">
            <v>NotSelf</v>
          </cell>
        </row>
        <row r="15840">
          <cell r="H15840" t="str">
            <v>NotSelf</v>
          </cell>
        </row>
        <row r="15841">
          <cell r="H15841" t="str">
            <v>NotSelf</v>
          </cell>
        </row>
        <row r="15842">
          <cell r="H15842" t="str">
            <v>NotSelf</v>
          </cell>
        </row>
        <row r="15843">
          <cell r="H15843" t="str">
            <v>NotSelf</v>
          </cell>
        </row>
        <row r="15844">
          <cell r="H15844" t="str">
            <v>NotSelf</v>
          </cell>
        </row>
        <row r="15845">
          <cell r="H15845" t="str">
            <v>NotSelf</v>
          </cell>
        </row>
        <row r="15846">
          <cell r="H15846" t="str">
            <v>NotSelf</v>
          </cell>
        </row>
        <row r="15847">
          <cell r="H15847" t="str">
            <v>NotSelf</v>
          </cell>
        </row>
        <row r="15848">
          <cell r="H15848" t="str">
            <v>NotSelf</v>
          </cell>
        </row>
        <row r="15849">
          <cell r="H15849" t="str">
            <v>NotSelf</v>
          </cell>
        </row>
        <row r="15850">
          <cell r="H15850" t="str">
            <v>NotSelf</v>
          </cell>
        </row>
        <row r="15851">
          <cell r="H15851" t="str">
            <v>NotSelf</v>
          </cell>
        </row>
        <row r="15852">
          <cell r="H15852" t="str">
            <v>NotSelf</v>
          </cell>
        </row>
        <row r="15853">
          <cell r="H15853" t="str">
            <v>NotSelf</v>
          </cell>
        </row>
        <row r="15854">
          <cell r="H15854" t="str">
            <v>NotSelf</v>
          </cell>
        </row>
        <row r="15855">
          <cell r="H15855" t="str">
            <v>NotSelf</v>
          </cell>
        </row>
        <row r="15856">
          <cell r="H15856" t="str">
            <v>NotSelf</v>
          </cell>
        </row>
        <row r="15857">
          <cell r="H15857" t="str">
            <v>NotSelf</v>
          </cell>
        </row>
        <row r="15858">
          <cell r="H15858" t="str">
            <v>NotSelf</v>
          </cell>
        </row>
        <row r="15859">
          <cell r="H15859" t="str">
            <v>NotSelf</v>
          </cell>
        </row>
        <row r="15860">
          <cell r="H15860" t="str">
            <v>NotSelf</v>
          </cell>
        </row>
        <row r="15861">
          <cell r="H15861" t="str">
            <v>NotSelf</v>
          </cell>
        </row>
        <row r="15862">
          <cell r="H15862" t="str">
            <v>NotSelf</v>
          </cell>
        </row>
        <row r="15863">
          <cell r="H15863" t="str">
            <v>NotSelf</v>
          </cell>
        </row>
        <row r="15864">
          <cell r="H15864" t="str">
            <v>NotSelf</v>
          </cell>
        </row>
        <row r="15865">
          <cell r="H15865" t="str">
            <v>NotSelf</v>
          </cell>
        </row>
        <row r="15866">
          <cell r="H15866" t="str">
            <v>NotSelf</v>
          </cell>
        </row>
        <row r="15867">
          <cell r="H15867" t="str">
            <v>NotSelf</v>
          </cell>
        </row>
        <row r="15868">
          <cell r="H15868" t="str">
            <v>NotSelf</v>
          </cell>
        </row>
        <row r="15869">
          <cell r="H15869" t="str">
            <v>NotSelf</v>
          </cell>
        </row>
        <row r="15870">
          <cell r="H15870" t="str">
            <v>NotSelf</v>
          </cell>
        </row>
        <row r="15871">
          <cell r="H15871" t="str">
            <v>NotSelf</v>
          </cell>
        </row>
        <row r="15872">
          <cell r="H15872" t="str">
            <v>NotSelf</v>
          </cell>
        </row>
        <row r="15873">
          <cell r="H15873" t="str">
            <v>NotSelf</v>
          </cell>
        </row>
        <row r="15874">
          <cell r="H15874" t="str">
            <v>NotSelf</v>
          </cell>
        </row>
        <row r="15875">
          <cell r="H15875" t="str">
            <v>NotSelf</v>
          </cell>
        </row>
        <row r="15876">
          <cell r="H15876" t="str">
            <v>NotSelf</v>
          </cell>
        </row>
        <row r="15877">
          <cell r="H15877" t="str">
            <v>NotSelf</v>
          </cell>
        </row>
        <row r="15878">
          <cell r="H15878" t="str">
            <v>NotSelf</v>
          </cell>
        </row>
        <row r="15879">
          <cell r="H15879" t="str">
            <v>NotSelf</v>
          </cell>
        </row>
        <row r="15880">
          <cell r="H15880" t="str">
            <v>NotSelf</v>
          </cell>
        </row>
        <row r="15881">
          <cell r="H15881" t="str">
            <v>NotSelf</v>
          </cell>
        </row>
        <row r="15882">
          <cell r="H15882" t="str">
            <v>NotSelf</v>
          </cell>
        </row>
        <row r="15883">
          <cell r="H15883" t="str">
            <v>NotSelf</v>
          </cell>
        </row>
        <row r="15884">
          <cell r="H15884" t="str">
            <v>NotSelf</v>
          </cell>
        </row>
        <row r="15885">
          <cell r="H15885" t="str">
            <v>NotSelf</v>
          </cell>
        </row>
        <row r="15886">
          <cell r="H15886" t="str">
            <v>NotSelf</v>
          </cell>
        </row>
        <row r="15887">
          <cell r="H15887" t="str">
            <v>NotSelf</v>
          </cell>
        </row>
        <row r="15888">
          <cell r="H15888" t="str">
            <v>NotSelf</v>
          </cell>
        </row>
        <row r="15889">
          <cell r="H15889" t="str">
            <v>NotSelf</v>
          </cell>
        </row>
        <row r="15890">
          <cell r="H15890" t="str">
            <v>NotSelf</v>
          </cell>
        </row>
        <row r="15891">
          <cell r="H15891" t="str">
            <v>NotSelf</v>
          </cell>
        </row>
        <row r="15892">
          <cell r="H15892" t="str">
            <v>NotSelf</v>
          </cell>
        </row>
        <row r="15893">
          <cell r="H15893" t="str">
            <v>NotSelf</v>
          </cell>
        </row>
        <row r="15894">
          <cell r="H15894" t="str">
            <v>NotSelf</v>
          </cell>
        </row>
        <row r="15895">
          <cell r="H15895" t="str">
            <v>NotSelf</v>
          </cell>
        </row>
        <row r="15896">
          <cell r="H15896" t="str">
            <v>NotSelf</v>
          </cell>
        </row>
        <row r="15897">
          <cell r="H15897" t="str">
            <v>NotSelf</v>
          </cell>
        </row>
        <row r="15898">
          <cell r="H15898" t="str">
            <v>NotSelf</v>
          </cell>
        </row>
        <row r="15899">
          <cell r="H15899" t="str">
            <v>NotSelf</v>
          </cell>
        </row>
        <row r="15900">
          <cell r="H15900" t="str">
            <v>NotSelf</v>
          </cell>
        </row>
        <row r="15901">
          <cell r="H15901" t="str">
            <v>NotSelf</v>
          </cell>
        </row>
        <row r="15902">
          <cell r="H15902" t="str">
            <v>NotSelf</v>
          </cell>
        </row>
        <row r="15903">
          <cell r="H15903" t="str">
            <v>NotSelf</v>
          </cell>
        </row>
        <row r="15904">
          <cell r="H15904" t="str">
            <v>NotSelf</v>
          </cell>
        </row>
        <row r="15905">
          <cell r="H15905" t="str">
            <v>NotSelf</v>
          </cell>
        </row>
        <row r="15906">
          <cell r="H15906" t="str">
            <v>NotSelf</v>
          </cell>
        </row>
        <row r="15907">
          <cell r="H15907" t="str">
            <v>NotSelf</v>
          </cell>
        </row>
        <row r="15908">
          <cell r="H15908" t="str">
            <v>NotSelf</v>
          </cell>
        </row>
        <row r="15909">
          <cell r="H15909" t="str">
            <v>NotSelf</v>
          </cell>
        </row>
        <row r="15910">
          <cell r="H15910" t="str">
            <v>NotSelf</v>
          </cell>
        </row>
        <row r="15911">
          <cell r="H15911" t="str">
            <v>NotSelf</v>
          </cell>
        </row>
        <row r="15912">
          <cell r="H15912" t="str">
            <v>NotSelf</v>
          </cell>
        </row>
        <row r="15913">
          <cell r="H15913" t="str">
            <v>NotSelf</v>
          </cell>
        </row>
        <row r="15914">
          <cell r="H15914" t="str">
            <v>NotSelf</v>
          </cell>
        </row>
        <row r="15915">
          <cell r="H15915" t="str">
            <v>NotSelf</v>
          </cell>
        </row>
        <row r="15916">
          <cell r="H15916" t="str">
            <v>NotSelf</v>
          </cell>
        </row>
        <row r="15917">
          <cell r="H15917" t="str">
            <v>NotSelf</v>
          </cell>
        </row>
        <row r="15918">
          <cell r="H15918" t="str">
            <v>NotSelf</v>
          </cell>
        </row>
        <row r="15919">
          <cell r="H15919" t="str">
            <v>NotSelf</v>
          </cell>
        </row>
        <row r="15920">
          <cell r="H15920" t="str">
            <v>NotSelf</v>
          </cell>
        </row>
        <row r="15921">
          <cell r="H15921" t="str">
            <v>NotSelf</v>
          </cell>
        </row>
        <row r="15922">
          <cell r="H15922" t="str">
            <v>NotSelf</v>
          </cell>
        </row>
        <row r="15923">
          <cell r="H15923" t="str">
            <v>NotSelf</v>
          </cell>
        </row>
        <row r="15924">
          <cell r="H15924" t="str">
            <v>NotSelf</v>
          </cell>
        </row>
        <row r="15925">
          <cell r="H15925" t="str">
            <v>NotSelf</v>
          </cell>
        </row>
        <row r="15926">
          <cell r="H15926" t="str">
            <v>NotSelf</v>
          </cell>
        </row>
        <row r="15927">
          <cell r="H15927" t="str">
            <v>NotSelf</v>
          </cell>
        </row>
        <row r="15928">
          <cell r="H15928" t="str">
            <v>NotSelf</v>
          </cell>
        </row>
        <row r="15929">
          <cell r="H15929" t="str">
            <v>NotSelf</v>
          </cell>
        </row>
        <row r="15930">
          <cell r="H15930" t="str">
            <v>NotSelf</v>
          </cell>
        </row>
        <row r="15931">
          <cell r="H15931" t="str">
            <v>NotSelf</v>
          </cell>
        </row>
        <row r="15932">
          <cell r="H15932" t="str">
            <v>NotSelf</v>
          </cell>
        </row>
        <row r="15933">
          <cell r="H15933" t="str">
            <v>NotSelf</v>
          </cell>
        </row>
        <row r="15934">
          <cell r="H15934" t="str">
            <v>NotSelf</v>
          </cell>
        </row>
        <row r="15935">
          <cell r="H15935" t="str">
            <v>NotSelf</v>
          </cell>
        </row>
        <row r="15936">
          <cell r="H15936" t="str">
            <v>NotSelf</v>
          </cell>
        </row>
        <row r="15937">
          <cell r="H15937" t="str">
            <v>NotSelf</v>
          </cell>
        </row>
        <row r="15938">
          <cell r="H15938" t="str">
            <v>NotSelf</v>
          </cell>
        </row>
        <row r="15939">
          <cell r="H15939" t="str">
            <v>NotSelf</v>
          </cell>
        </row>
        <row r="15940">
          <cell r="H15940" t="str">
            <v>NotSelf</v>
          </cell>
        </row>
        <row r="15941">
          <cell r="H15941" t="str">
            <v>NotSelf</v>
          </cell>
        </row>
        <row r="15942">
          <cell r="H15942" t="str">
            <v>NotSelf</v>
          </cell>
        </row>
        <row r="15943">
          <cell r="H15943" t="str">
            <v>NotSelf</v>
          </cell>
        </row>
        <row r="15944">
          <cell r="H15944" t="str">
            <v>NotSelf</v>
          </cell>
        </row>
        <row r="15945">
          <cell r="H15945" t="str">
            <v>NotSelf</v>
          </cell>
        </row>
        <row r="15946">
          <cell r="H15946" t="str">
            <v>NotSelf</v>
          </cell>
        </row>
        <row r="15947">
          <cell r="H15947" t="str">
            <v>NotSelf</v>
          </cell>
        </row>
        <row r="15948">
          <cell r="H15948" t="str">
            <v>NotSelf</v>
          </cell>
        </row>
        <row r="15949">
          <cell r="H15949" t="str">
            <v>NotSelf</v>
          </cell>
        </row>
        <row r="15950">
          <cell r="H15950" t="str">
            <v>NotSelf</v>
          </cell>
        </row>
        <row r="15951">
          <cell r="H15951" t="str">
            <v>NotSelf</v>
          </cell>
        </row>
        <row r="15952">
          <cell r="H15952" t="str">
            <v>NotSelf</v>
          </cell>
        </row>
        <row r="15953">
          <cell r="H15953" t="str">
            <v>NotSelf</v>
          </cell>
        </row>
        <row r="15954">
          <cell r="H15954" t="str">
            <v>NotSelf</v>
          </cell>
        </row>
        <row r="15955">
          <cell r="H15955" t="str">
            <v>NotSelf</v>
          </cell>
        </row>
        <row r="15956">
          <cell r="H15956" t="str">
            <v>NotSelf</v>
          </cell>
        </row>
        <row r="15957">
          <cell r="H15957" t="str">
            <v>NotSelf</v>
          </cell>
        </row>
        <row r="15958">
          <cell r="H15958" t="str">
            <v>NotSelf</v>
          </cell>
        </row>
        <row r="15959">
          <cell r="H15959" t="str">
            <v>NotSelf</v>
          </cell>
        </row>
        <row r="15960">
          <cell r="H15960" t="str">
            <v>NotSelf</v>
          </cell>
        </row>
        <row r="15961">
          <cell r="H15961" t="str">
            <v>NotSelf</v>
          </cell>
        </row>
        <row r="15962">
          <cell r="H15962" t="str">
            <v>NotSelf</v>
          </cell>
        </row>
        <row r="15963">
          <cell r="H15963" t="str">
            <v>NotSelf</v>
          </cell>
        </row>
        <row r="15964">
          <cell r="H15964" t="str">
            <v>NotSelf</v>
          </cell>
        </row>
        <row r="15965">
          <cell r="H15965" t="str">
            <v>NotSelf</v>
          </cell>
        </row>
        <row r="15966">
          <cell r="H15966" t="str">
            <v>NotSelf</v>
          </cell>
        </row>
        <row r="15967">
          <cell r="H15967" t="str">
            <v>NotSelf</v>
          </cell>
        </row>
        <row r="15968">
          <cell r="H15968" t="str">
            <v>NotSelf</v>
          </cell>
        </row>
        <row r="15969">
          <cell r="H15969" t="str">
            <v>NotSelf</v>
          </cell>
        </row>
        <row r="15970">
          <cell r="H15970" t="str">
            <v>NotSelf</v>
          </cell>
        </row>
        <row r="15971">
          <cell r="H15971" t="str">
            <v>NotSelf</v>
          </cell>
        </row>
        <row r="15972">
          <cell r="H15972" t="str">
            <v>NotSelf</v>
          </cell>
        </row>
        <row r="15973">
          <cell r="H15973" t="str">
            <v>NotSelf</v>
          </cell>
        </row>
        <row r="15974">
          <cell r="H15974" t="str">
            <v>NotSelf</v>
          </cell>
        </row>
        <row r="15975">
          <cell r="H15975" t="str">
            <v>NotSelf</v>
          </cell>
        </row>
        <row r="15976">
          <cell r="H15976" t="str">
            <v>NotSelf</v>
          </cell>
        </row>
        <row r="15977">
          <cell r="H15977" t="str">
            <v>NotSelf</v>
          </cell>
        </row>
        <row r="15978">
          <cell r="H15978" t="str">
            <v>NotSelf</v>
          </cell>
        </row>
        <row r="15979">
          <cell r="H15979" t="str">
            <v>NotSelf</v>
          </cell>
        </row>
        <row r="15980">
          <cell r="H15980" t="str">
            <v>NotSelf</v>
          </cell>
        </row>
        <row r="15981">
          <cell r="H15981" t="str">
            <v>NotSelf</v>
          </cell>
        </row>
        <row r="15982">
          <cell r="H15982" t="str">
            <v>NotSelf</v>
          </cell>
        </row>
        <row r="15983">
          <cell r="H15983" t="str">
            <v>NotSelf</v>
          </cell>
        </row>
        <row r="15984">
          <cell r="H15984" t="str">
            <v>NotSelf</v>
          </cell>
        </row>
        <row r="15985">
          <cell r="H15985" t="str">
            <v>NotSelf</v>
          </cell>
        </row>
        <row r="15986">
          <cell r="H15986" t="str">
            <v>NotSelf</v>
          </cell>
        </row>
        <row r="15987">
          <cell r="H15987" t="str">
            <v>NotSelf</v>
          </cell>
        </row>
        <row r="15988">
          <cell r="H15988" t="str">
            <v>NotSelf</v>
          </cell>
        </row>
        <row r="15989">
          <cell r="H15989" t="str">
            <v>NotSelf</v>
          </cell>
        </row>
        <row r="15990">
          <cell r="H15990" t="str">
            <v>NotSelf</v>
          </cell>
        </row>
        <row r="15991">
          <cell r="H15991" t="str">
            <v>NotSelf</v>
          </cell>
        </row>
        <row r="15992">
          <cell r="H15992" t="str">
            <v>NotSelf</v>
          </cell>
        </row>
        <row r="15993">
          <cell r="H15993" t="str">
            <v>NotSelf</v>
          </cell>
        </row>
        <row r="15994">
          <cell r="H15994" t="str">
            <v>NotSelf</v>
          </cell>
        </row>
        <row r="15995">
          <cell r="H15995" t="str">
            <v>NotSelf</v>
          </cell>
        </row>
        <row r="15996">
          <cell r="H15996" t="str">
            <v>NotSelf</v>
          </cell>
        </row>
        <row r="15997">
          <cell r="H15997" t="str">
            <v>NotSelf</v>
          </cell>
        </row>
        <row r="15998">
          <cell r="H15998" t="str">
            <v>NotSelf</v>
          </cell>
        </row>
        <row r="15999">
          <cell r="H15999" t="str">
            <v>NotSelf</v>
          </cell>
        </row>
        <row r="16000">
          <cell r="H16000" t="str">
            <v>NotSelf</v>
          </cell>
        </row>
        <row r="16001">
          <cell r="H16001" t="str">
            <v>NotSelf</v>
          </cell>
        </row>
        <row r="16002">
          <cell r="H16002" t="str">
            <v>NotSelf</v>
          </cell>
        </row>
        <row r="16003">
          <cell r="H16003" t="str">
            <v>NotSelf</v>
          </cell>
        </row>
        <row r="16004">
          <cell r="H16004" t="str">
            <v>NotSelf</v>
          </cell>
        </row>
        <row r="16005">
          <cell r="H16005" t="str">
            <v>NotSelf</v>
          </cell>
        </row>
        <row r="16006">
          <cell r="H16006" t="str">
            <v>NotSelf</v>
          </cell>
        </row>
        <row r="16007">
          <cell r="H16007" t="str">
            <v>NotSelf</v>
          </cell>
        </row>
        <row r="16008">
          <cell r="H16008" t="str">
            <v>NotSelf</v>
          </cell>
        </row>
        <row r="16009">
          <cell r="H16009" t="str">
            <v>NotSelf</v>
          </cell>
        </row>
        <row r="16010">
          <cell r="H16010" t="str">
            <v>NotSelf</v>
          </cell>
        </row>
        <row r="16011">
          <cell r="H16011" t="str">
            <v>NotSelf</v>
          </cell>
        </row>
        <row r="16012">
          <cell r="H16012" t="str">
            <v>NotSelf</v>
          </cell>
        </row>
        <row r="16013">
          <cell r="H16013" t="str">
            <v>NotSelf</v>
          </cell>
        </row>
        <row r="16014">
          <cell r="H16014" t="str">
            <v>NotSelf</v>
          </cell>
        </row>
        <row r="16015">
          <cell r="H16015" t="str">
            <v>NotSelf</v>
          </cell>
        </row>
        <row r="16016">
          <cell r="H16016" t="str">
            <v>NotSelf</v>
          </cell>
        </row>
        <row r="16017">
          <cell r="H16017" t="str">
            <v>NotSelf</v>
          </cell>
        </row>
        <row r="16018">
          <cell r="H16018" t="str">
            <v>NotSelf</v>
          </cell>
        </row>
        <row r="16019">
          <cell r="H16019" t="str">
            <v>NotSelf</v>
          </cell>
        </row>
        <row r="16020">
          <cell r="H16020" t="str">
            <v>NotSelf</v>
          </cell>
        </row>
        <row r="16021">
          <cell r="H16021" t="str">
            <v>NotSelf</v>
          </cell>
        </row>
        <row r="16022">
          <cell r="H16022" t="str">
            <v>NotSelf</v>
          </cell>
        </row>
        <row r="16023">
          <cell r="H16023" t="str">
            <v>NotSelf</v>
          </cell>
        </row>
        <row r="16024">
          <cell r="H16024" t="str">
            <v>NotSelf</v>
          </cell>
        </row>
        <row r="16025">
          <cell r="H16025" t="str">
            <v>NotSelf</v>
          </cell>
        </row>
        <row r="16026">
          <cell r="H16026" t="str">
            <v>NotSelf</v>
          </cell>
        </row>
        <row r="16027">
          <cell r="H16027" t="str">
            <v>NotSelf</v>
          </cell>
        </row>
        <row r="16028">
          <cell r="H16028" t="str">
            <v>NotSelf</v>
          </cell>
        </row>
        <row r="16029">
          <cell r="H16029" t="str">
            <v>NotSelf</v>
          </cell>
        </row>
        <row r="16030">
          <cell r="H16030" t="str">
            <v>NotSelf</v>
          </cell>
        </row>
        <row r="16031">
          <cell r="H16031" t="str">
            <v>NotSelf</v>
          </cell>
        </row>
        <row r="16032">
          <cell r="H16032" t="str">
            <v>NotSelf</v>
          </cell>
        </row>
        <row r="16033">
          <cell r="H16033" t="str">
            <v>NotSelf</v>
          </cell>
        </row>
        <row r="16034">
          <cell r="H16034" t="str">
            <v>NotSelf</v>
          </cell>
        </row>
        <row r="16035">
          <cell r="H16035" t="str">
            <v>NotSelf</v>
          </cell>
        </row>
        <row r="16036">
          <cell r="H16036" t="str">
            <v>NotSelf</v>
          </cell>
        </row>
        <row r="16037">
          <cell r="H16037" t="str">
            <v>NotSelf</v>
          </cell>
        </row>
        <row r="16038">
          <cell r="H16038" t="str">
            <v>NotSelf</v>
          </cell>
        </row>
        <row r="16039">
          <cell r="H16039" t="str">
            <v>NotSelf</v>
          </cell>
        </row>
        <row r="16040">
          <cell r="H16040" t="str">
            <v>NotSelf</v>
          </cell>
        </row>
        <row r="16041">
          <cell r="H16041" t="str">
            <v>NotSelf</v>
          </cell>
        </row>
        <row r="16042">
          <cell r="H16042" t="str">
            <v>NotSelf</v>
          </cell>
        </row>
        <row r="16043">
          <cell r="H16043" t="str">
            <v>NotSelf</v>
          </cell>
        </row>
        <row r="16044">
          <cell r="H16044" t="str">
            <v>NotSelf</v>
          </cell>
        </row>
        <row r="16045">
          <cell r="H16045" t="str">
            <v>NotSelf</v>
          </cell>
        </row>
        <row r="16046">
          <cell r="H16046" t="str">
            <v>NotSelf</v>
          </cell>
        </row>
        <row r="16047">
          <cell r="H16047" t="str">
            <v>NotSelf</v>
          </cell>
        </row>
        <row r="16048">
          <cell r="H16048" t="str">
            <v>NotSelf</v>
          </cell>
        </row>
        <row r="16049">
          <cell r="H16049" t="str">
            <v>NotSelf</v>
          </cell>
        </row>
        <row r="16050">
          <cell r="H16050" t="str">
            <v>NotSelf</v>
          </cell>
        </row>
        <row r="16051">
          <cell r="H16051" t="str">
            <v>NotSelf</v>
          </cell>
        </row>
        <row r="16052">
          <cell r="H16052" t="str">
            <v>NotSelf</v>
          </cell>
        </row>
        <row r="16053">
          <cell r="H16053" t="str">
            <v>NotSelf</v>
          </cell>
        </row>
        <row r="16054">
          <cell r="H16054" t="str">
            <v>NotSelf</v>
          </cell>
        </row>
        <row r="16055">
          <cell r="H16055" t="str">
            <v>NotSelf</v>
          </cell>
        </row>
        <row r="16056">
          <cell r="H16056" t="str">
            <v>NotSelf</v>
          </cell>
        </row>
        <row r="16057">
          <cell r="H16057" t="str">
            <v>NotSelf</v>
          </cell>
        </row>
        <row r="16058">
          <cell r="H16058" t="str">
            <v>NotSelf</v>
          </cell>
        </row>
        <row r="16059">
          <cell r="H16059" t="str">
            <v>NotSelf</v>
          </cell>
        </row>
        <row r="16060">
          <cell r="H16060" t="str">
            <v>NotSelf</v>
          </cell>
        </row>
        <row r="16061">
          <cell r="H16061" t="str">
            <v>NotSelf</v>
          </cell>
        </row>
        <row r="16062">
          <cell r="H16062" t="str">
            <v>NotSelf</v>
          </cell>
        </row>
        <row r="16063">
          <cell r="H16063" t="str">
            <v>NotSelf</v>
          </cell>
        </row>
        <row r="16064">
          <cell r="H16064" t="str">
            <v>NotSelf</v>
          </cell>
        </row>
        <row r="16065">
          <cell r="H16065" t="str">
            <v>NotSelf</v>
          </cell>
        </row>
        <row r="16066">
          <cell r="H16066" t="str">
            <v>NotSelf</v>
          </cell>
        </row>
        <row r="16067">
          <cell r="H16067" t="str">
            <v>NotSelf</v>
          </cell>
        </row>
        <row r="16068">
          <cell r="H16068" t="str">
            <v>NotSelf</v>
          </cell>
        </row>
        <row r="16069">
          <cell r="H16069" t="str">
            <v>NotSelf</v>
          </cell>
        </row>
        <row r="16070">
          <cell r="H16070" t="str">
            <v>NotSelf</v>
          </cell>
        </row>
        <row r="16071">
          <cell r="H16071" t="str">
            <v>NotSelf</v>
          </cell>
        </row>
        <row r="16072">
          <cell r="H16072" t="str">
            <v>NotSelf</v>
          </cell>
        </row>
        <row r="16073">
          <cell r="H16073" t="str">
            <v>NotSelf</v>
          </cell>
        </row>
        <row r="16074">
          <cell r="H16074" t="str">
            <v>NotSelf</v>
          </cell>
        </row>
        <row r="16075">
          <cell r="H16075" t="str">
            <v>NotSelf</v>
          </cell>
        </row>
        <row r="16076">
          <cell r="H16076" t="str">
            <v>NotSelf</v>
          </cell>
        </row>
        <row r="16077">
          <cell r="H16077" t="str">
            <v>NotSelf</v>
          </cell>
        </row>
        <row r="16078">
          <cell r="H16078" t="str">
            <v>NotSelf</v>
          </cell>
        </row>
        <row r="16079">
          <cell r="H16079" t="str">
            <v>NotSelf</v>
          </cell>
        </row>
        <row r="16080">
          <cell r="H16080" t="str">
            <v>NotSelf</v>
          </cell>
        </row>
        <row r="16081">
          <cell r="H16081" t="str">
            <v>NotSelf</v>
          </cell>
        </row>
        <row r="16082">
          <cell r="H16082" t="str">
            <v>NotSelf</v>
          </cell>
        </row>
        <row r="16083">
          <cell r="H16083" t="str">
            <v>NotSelf</v>
          </cell>
        </row>
        <row r="16084">
          <cell r="H16084" t="str">
            <v>NotSelf</v>
          </cell>
        </row>
        <row r="16085">
          <cell r="H16085" t="str">
            <v>NotSelf</v>
          </cell>
        </row>
        <row r="16086">
          <cell r="H16086" t="str">
            <v>NotSelf</v>
          </cell>
        </row>
        <row r="16087">
          <cell r="H16087" t="str">
            <v>NotSelf</v>
          </cell>
        </row>
        <row r="16088">
          <cell r="H16088" t="str">
            <v>NotSelf</v>
          </cell>
        </row>
        <row r="16089">
          <cell r="H16089" t="str">
            <v>NotSelf</v>
          </cell>
        </row>
        <row r="16090">
          <cell r="H16090" t="str">
            <v>NotSelf</v>
          </cell>
        </row>
        <row r="16091">
          <cell r="H16091" t="str">
            <v>NotSelf</v>
          </cell>
        </row>
        <row r="16092">
          <cell r="H16092" t="str">
            <v>NotSelf</v>
          </cell>
        </row>
        <row r="16093">
          <cell r="H16093" t="str">
            <v>NotSelf</v>
          </cell>
        </row>
        <row r="16094">
          <cell r="H16094" t="str">
            <v>NotSelf</v>
          </cell>
        </row>
        <row r="16095">
          <cell r="H16095" t="str">
            <v>NotSelf</v>
          </cell>
        </row>
        <row r="16096">
          <cell r="H16096" t="str">
            <v>NotSelf</v>
          </cell>
        </row>
        <row r="16097">
          <cell r="H16097" t="str">
            <v>NotSelf</v>
          </cell>
        </row>
        <row r="16098">
          <cell r="H16098" t="str">
            <v>NotSelf</v>
          </cell>
        </row>
        <row r="16099">
          <cell r="H16099" t="str">
            <v>NotSelf</v>
          </cell>
        </row>
        <row r="16100">
          <cell r="H16100" t="str">
            <v>NotSelf</v>
          </cell>
        </row>
        <row r="16101">
          <cell r="H16101" t="str">
            <v>NotSelf</v>
          </cell>
        </row>
        <row r="16102">
          <cell r="H16102" t="str">
            <v>NotSelf</v>
          </cell>
        </row>
        <row r="16103">
          <cell r="H16103" t="str">
            <v>NotSelf</v>
          </cell>
        </row>
        <row r="16104">
          <cell r="H16104" t="str">
            <v>NotSelf</v>
          </cell>
        </row>
        <row r="16105">
          <cell r="H16105" t="str">
            <v>NotSelf</v>
          </cell>
        </row>
        <row r="16106">
          <cell r="H16106" t="str">
            <v>NotSelf</v>
          </cell>
        </row>
        <row r="16107">
          <cell r="H16107" t="str">
            <v>NotSelf</v>
          </cell>
        </row>
        <row r="16108">
          <cell r="H16108" t="str">
            <v>NotSelf</v>
          </cell>
        </row>
        <row r="16109">
          <cell r="H16109" t="str">
            <v>NotSelf</v>
          </cell>
        </row>
        <row r="16110">
          <cell r="H16110" t="str">
            <v>NotSelf</v>
          </cell>
        </row>
        <row r="16111">
          <cell r="H16111" t="str">
            <v>NotSelf</v>
          </cell>
        </row>
        <row r="16112">
          <cell r="H16112" t="str">
            <v>NotSelf</v>
          </cell>
        </row>
        <row r="16113">
          <cell r="H16113" t="str">
            <v>NotSelf</v>
          </cell>
        </row>
        <row r="16114">
          <cell r="H16114" t="str">
            <v>NotSelf</v>
          </cell>
        </row>
        <row r="16115">
          <cell r="H16115" t="str">
            <v>NotSelf</v>
          </cell>
        </row>
        <row r="16116">
          <cell r="H16116" t="str">
            <v>NotSelf</v>
          </cell>
        </row>
        <row r="16117">
          <cell r="H16117" t="str">
            <v>NotSelf</v>
          </cell>
        </row>
        <row r="16118">
          <cell r="H16118" t="str">
            <v>NotSelf</v>
          </cell>
        </row>
        <row r="16119">
          <cell r="H16119" t="str">
            <v>NotSelf</v>
          </cell>
        </row>
        <row r="16120">
          <cell r="H16120" t="str">
            <v>NotSelf</v>
          </cell>
        </row>
        <row r="16121">
          <cell r="H16121" t="str">
            <v>NotSelf</v>
          </cell>
        </row>
        <row r="16122">
          <cell r="H16122" t="str">
            <v>NotSelf</v>
          </cell>
        </row>
        <row r="16123">
          <cell r="H16123" t="str">
            <v>NotSelf</v>
          </cell>
        </row>
        <row r="16124">
          <cell r="H16124" t="str">
            <v>NotSelf</v>
          </cell>
        </row>
        <row r="16125">
          <cell r="H16125" t="str">
            <v>NotSelf</v>
          </cell>
        </row>
        <row r="16126">
          <cell r="H16126" t="str">
            <v>NotSelf</v>
          </cell>
        </row>
        <row r="16127">
          <cell r="H16127" t="str">
            <v>NotSelf</v>
          </cell>
        </row>
        <row r="16128">
          <cell r="H16128" t="str">
            <v>NotSelf</v>
          </cell>
        </row>
        <row r="16129">
          <cell r="H16129" t="str">
            <v>NotSelf</v>
          </cell>
        </row>
        <row r="16130">
          <cell r="H16130" t="str">
            <v>NotSelf</v>
          </cell>
        </row>
        <row r="16131">
          <cell r="H16131" t="str">
            <v>NotSelf</v>
          </cell>
        </row>
        <row r="16132">
          <cell r="H16132" t="str">
            <v>NotSelf</v>
          </cell>
        </row>
        <row r="16133">
          <cell r="H16133" t="str">
            <v>NotSelf</v>
          </cell>
        </row>
        <row r="16134">
          <cell r="H16134" t="str">
            <v>NotSelf</v>
          </cell>
        </row>
        <row r="16135">
          <cell r="H16135" t="str">
            <v>NotSelf</v>
          </cell>
        </row>
        <row r="16136">
          <cell r="H16136" t="str">
            <v>NotSelf</v>
          </cell>
        </row>
        <row r="16137">
          <cell r="H16137" t="str">
            <v>NotSelf</v>
          </cell>
        </row>
        <row r="16138">
          <cell r="H16138" t="str">
            <v>NotSelf</v>
          </cell>
        </row>
        <row r="16139">
          <cell r="H16139" t="str">
            <v>NotSelf</v>
          </cell>
        </row>
        <row r="16140">
          <cell r="H16140" t="str">
            <v>NotSelf</v>
          </cell>
        </row>
        <row r="16141">
          <cell r="H16141" t="str">
            <v>NotSelf</v>
          </cell>
        </row>
        <row r="16142">
          <cell r="H16142" t="str">
            <v>NotSelf</v>
          </cell>
        </row>
        <row r="16143">
          <cell r="H16143" t="str">
            <v>NotSelf</v>
          </cell>
        </row>
        <row r="16144">
          <cell r="H16144" t="str">
            <v>NotSelf</v>
          </cell>
        </row>
        <row r="16145">
          <cell r="H16145" t="str">
            <v>NotSelf</v>
          </cell>
        </row>
        <row r="16146">
          <cell r="H16146" t="str">
            <v>NotSelf</v>
          </cell>
        </row>
        <row r="16147">
          <cell r="H16147" t="str">
            <v>NotSelf</v>
          </cell>
        </row>
        <row r="16148">
          <cell r="H16148" t="str">
            <v>NotSelf</v>
          </cell>
        </row>
        <row r="16149">
          <cell r="H16149" t="str">
            <v>NotSelf</v>
          </cell>
        </row>
        <row r="16150">
          <cell r="H16150" t="str">
            <v>NotSelf</v>
          </cell>
        </row>
        <row r="16151">
          <cell r="H16151" t="str">
            <v>NotSelf</v>
          </cell>
        </row>
        <row r="16152">
          <cell r="H16152" t="str">
            <v>NotSelf</v>
          </cell>
        </row>
        <row r="16153">
          <cell r="H16153" t="str">
            <v>NotSelf</v>
          </cell>
        </row>
        <row r="16154">
          <cell r="H16154" t="str">
            <v>NotSelf</v>
          </cell>
        </row>
        <row r="16155">
          <cell r="H16155" t="str">
            <v>NotSelf</v>
          </cell>
        </row>
        <row r="16156">
          <cell r="H16156" t="str">
            <v>NotSelf</v>
          </cell>
        </row>
        <row r="16157">
          <cell r="H16157" t="str">
            <v>NotSelf</v>
          </cell>
        </row>
        <row r="16158">
          <cell r="H16158" t="str">
            <v>NotSelf</v>
          </cell>
        </row>
        <row r="16159">
          <cell r="H16159" t="str">
            <v>NotSelf</v>
          </cell>
        </row>
        <row r="16160">
          <cell r="H16160" t="str">
            <v>NotSelf</v>
          </cell>
        </row>
        <row r="16161">
          <cell r="H16161" t="str">
            <v>NotSelf</v>
          </cell>
        </row>
        <row r="16162">
          <cell r="H16162" t="str">
            <v>NotSelf</v>
          </cell>
        </row>
        <row r="16163">
          <cell r="H16163" t="str">
            <v>NotSelf</v>
          </cell>
        </row>
        <row r="16164">
          <cell r="H16164" t="str">
            <v>NotSelf</v>
          </cell>
        </row>
        <row r="16165">
          <cell r="H16165" t="str">
            <v>NotSelf</v>
          </cell>
        </row>
        <row r="16166">
          <cell r="H16166" t="str">
            <v>NotSelf</v>
          </cell>
        </row>
        <row r="16167">
          <cell r="H16167" t="str">
            <v>NotSelf</v>
          </cell>
        </row>
        <row r="16168">
          <cell r="H16168" t="str">
            <v>NotSelf</v>
          </cell>
        </row>
        <row r="16169">
          <cell r="H16169" t="str">
            <v>NotSelf</v>
          </cell>
        </row>
        <row r="16170">
          <cell r="H16170" t="str">
            <v>NotSelf</v>
          </cell>
        </row>
        <row r="16171">
          <cell r="H16171" t="str">
            <v>NotSelf</v>
          </cell>
        </row>
        <row r="16172">
          <cell r="H16172" t="str">
            <v>NotSelf</v>
          </cell>
        </row>
        <row r="16173">
          <cell r="H16173" t="str">
            <v>NotSelf</v>
          </cell>
        </row>
        <row r="16174">
          <cell r="H16174" t="str">
            <v>NotSelf</v>
          </cell>
        </row>
        <row r="16175">
          <cell r="H16175" t="str">
            <v>NotSelf</v>
          </cell>
        </row>
        <row r="16176">
          <cell r="H16176" t="str">
            <v>NotSelf</v>
          </cell>
        </row>
        <row r="16177">
          <cell r="H16177" t="str">
            <v>NotSelf</v>
          </cell>
        </row>
        <row r="16178">
          <cell r="H16178" t="str">
            <v>NotSelf</v>
          </cell>
        </row>
        <row r="16179">
          <cell r="H16179" t="str">
            <v>NotSelf</v>
          </cell>
        </row>
        <row r="16180">
          <cell r="H16180" t="str">
            <v>NotSelf</v>
          </cell>
        </row>
        <row r="16181">
          <cell r="H16181" t="str">
            <v>NotSelf</v>
          </cell>
        </row>
        <row r="16182">
          <cell r="H16182" t="str">
            <v>NotSelf</v>
          </cell>
        </row>
        <row r="16183">
          <cell r="H16183" t="str">
            <v>NotSelf</v>
          </cell>
        </row>
        <row r="16184">
          <cell r="H16184" t="str">
            <v>NotSelf</v>
          </cell>
        </row>
        <row r="16185">
          <cell r="H16185" t="str">
            <v>NotSelf</v>
          </cell>
        </row>
        <row r="16186">
          <cell r="H16186" t="str">
            <v>NotSelf</v>
          </cell>
        </row>
        <row r="16187">
          <cell r="H16187" t="str">
            <v>NotSelf</v>
          </cell>
        </row>
        <row r="16188">
          <cell r="H16188" t="str">
            <v>NotSelf</v>
          </cell>
        </row>
        <row r="16189">
          <cell r="H16189" t="str">
            <v>NotSelf</v>
          </cell>
        </row>
        <row r="16190">
          <cell r="H16190" t="str">
            <v>NotSelf</v>
          </cell>
        </row>
        <row r="16191">
          <cell r="H16191" t="str">
            <v>NotSelf</v>
          </cell>
        </row>
        <row r="16192">
          <cell r="H16192" t="str">
            <v>NotSelf</v>
          </cell>
        </row>
        <row r="16193">
          <cell r="H16193" t="str">
            <v>NotSelf</v>
          </cell>
        </row>
        <row r="16194">
          <cell r="H16194" t="str">
            <v>NotSelf</v>
          </cell>
        </row>
        <row r="16195">
          <cell r="H16195" t="str">
            <v>NotSelf</v>
          </cell>
        </row>
        <row r="16196">
          <cell r="H16196" t="str">
            <v>NotSelf</v>
          </cell>
        </row>
        <row r="16197">
          <cell r="H16197" t="str">
            <v>NotSelf</v>
          </cell>
        </row>
        <row r="16198">
          <cell r="H16198" t="str">
            <v>NotSelf</v>
          </cell>
        </row>
        <row r="16199">
          <cell r="H16199" t="str">
            <v>NotSelf</v>
          </cell>
        </row>
        <row r="16200">
          <cell r="H16200" t="str">
            <v>NotSelf</v>
          </cell>
        </row>
        <row r="16201">
          <cell r="H16201" t="str">
            <v>NotSelf</v>
          </cell>
        </row>
        <row r="16202">
          <cell r="H16202" t="str">
            <v>NotSelf</v>
          </cell>
        </row>
        <row r="16203">
          <cell r="H16203" t="str">
            <v>NotSelf</v>
          </cell>
        </row>
        <row r="16204">
          <cell r="H16204" t="str">
            <v>NotSelf</v>
          </cell>
        </row>
        <row r="16205">
          <cell r="H16205" t="str">
            <v>NotSelf</v>
          </cell>
        </row>
        <row r="16206">
          <cell r="H16206" t="str">
            <v>NotSelf</v>
          </cell>
        </row>
        <row r="16207">
          <cell r="H16207" t="str">
            <v>NotSelf</v>
          </cell>
        </row>
        <row r="16208">
          <cell r="H16208" t="str">
            <v>NotSelf</v>
          </cell>
        </row>
        <row r="16209">
          <cell r="H16209" t="str">
            <v>NotSelf</v>
          </cell>
        </row>
        <row r="16210">
          <cell r="H16210" t="str">
            <v>NotSelf</v>
          </cell>
        </row>
        <row r="16211">
          <cell r="H16211" t="str">
            <v>NotSelf</v>
          </cell>
        </row>
        <row r="16212">
          <cell r="H16212" t="str">
            <v>NotSelf</v>
          </cell>
        </row>
        <row r="16213">
          <cell r="H16213" t="str">
            <v>NotSelf</v>
          </cell>
        </row>
        <row r="16214">
          <cell r="H16214" t="str">
            <v>NotSelf</v>
          </cell>
        </row>
        <row r="16215">
          <cell r="H16215" t="str">
            <v>NotSelf</v>
          </cell>
        </row>
        <row r="16216">
          <cell r="H16216" t="str">
            <v>NotSelf</v>
          </cell>
        </row>
        <row r="16217">
          <cell r="H16217" t="str">
            <v>NotSelf</v>
          </cell>
        </row>
        <row r="16218">
          <cell r="H16218" t="str">
            <v>NotSelf</v>
          </cell>
        </row>
        <row r="16219">
          <cell r="H16219" t="str">
            <v>NotSelf</v>
          </cell>
        </row>
        <row r="16220">
          <cell r="H16220" t="str">
            <v>NotSelf</v>
          </cell>
        </row>
        <row r="16221">
          <cell r="H16221" t="str">
            <v>NotSelf</v>
          </cell>
        </row>
        <row r="16222">
          <cell r="H16222" t="str">
            <v>NotSelf</v>
          </cell>
        </row>
        <row r="16223">
          <cell r="H16223" t="str">
            <v>NotSelf</v>
          </cell>
        </row>
        <row r="16224">
          <cell r="H16224" t="str">
            <v>NotSelf</v>
          </cell>
        </row>
        <row r="16225">
          <cell r="H16225" t="str">
            <v>NotSelf</v>
          </cell>
        </row>
        <row r="16226">
          <cell r="H16226" t="str">
            <v>NotSelf</v>
          </cell>
        </row>
        <row r="16227">
          <cell r="H16227" t="str">
            <v>NotSelf</v>
          </cell>
        </row>
        <row r="16228">
          <cell r="H16228" t="str">
            <v>NotSelf</v>
          </cell>
        </row>
        <row r="16229">
          <cell r="H16229" t="str">
            <v>NotSelf</v>
          </cell>
        </row>
        <row r="16230">
          <cell r="H16230" t="str">
            <v>NotSelf</v>
          </cell>
        </row>
        <row r="16231">
          <cell r="H16231" t="str">
            <v>NotSelf</v>
          </cell>
        </row>
        <row r="16232">
          <cell r="H16232" t="str">
            <v>NotSelf</v>
          </cell>
        </row>
        <row r="16233">
          <cell r="H16233" t="str">
            <v>NotSelf</v>
          </cell>
        </row>
        <row r="16234">
          <cell r="H16234" t="str">
            <v>NotSelf</v>
          </cell>
        </row>
        <row r="16235">
          <cell r="H16235" t="str">
            <v>NotSelf</v>
          </cell>
        </row>
        <row r="16236">
          <cell r="H16236" t="str">
            <v>NotSelf</v>
          </cell>
        </row>
        <row r="16237">
          <cell r="H16237" t="str">
            <v>NotSelf</v>
          </cell>
        </row>
        <row r="16238">
          <cell r="H16238" t="str">
            <v>NotSelf</v>
          </cell>
        </row>
        <row r="16239">
          <cell r="H16239" t="str">
            <v>NotSelf</v>
          </cell>
        </row>
        <row r="16240">
          <cell r="H16240" t="str">
            <v>NotSelf</v>
          </cell>
        </row>
        <row r="16241">
          <cell r="H16241" t="str">
            <v>NotSelf</v>
          </cell>
        </row>
        <row r="16242">
          <cell r="H16242" t="str">
            <v>NotSelf</v>
          </cell>
        </row>
        <row r="16243">
          <cell r="H16243" t="str">
            <v>NotSelf</v>
          </cell>
        </row>
        <row r="16244">
          <cell r="H16244" t="str">
            <v>NotSelf</v>
          </cell>
        </row>
        <row r="16245">
          <cell r="H16245" t="str">
            <v>NotSelf</v>
          </cell>
        </row>
        <row r="16246">
          <cell r="H16246" t="str">
            <v>NotSelf</v>
          </cell>
        </row>
        <row r="16247">
          <cell r="H16247" t="str">
            <v>NotSelf</v>
          </cell>
        </row>
        <row r="16248">
          <cell r="H16248" t="str">
            <v>NotSelf</v>
          </cell>
        </row>
        <row r="16249">
          <cell r="H16249" t="str">
            <v>NotSelf</v>
          </cell>
        </row>
        <row r="16250">
          <cell r="H16250" t="str">
            <v>NotSelf</v>
          </cell>
        </row>
        <row r="16251">
          <cell r="H16251" t="str">
            <v>NotSelf</v>
          </cell>
        </row>
        <row r="16252">
          <cell r="H16252" t="str">
            <v>NotSelf</v>
          </cell>
        </row>
        <row r="16253">
          <cell r="H16253" t="str">
            <v>NotSelf</v>
          </cell>
        </row>
        <row r="16254">
          <cell r="H16254" t="str">
            <v>NotSelf</v>
          </cell>
        </row>
        <row r="16255">
          <cell r="H16255" t="str">
            <v>NotSelf</v>
          </cell>
        </row>
        <row r="16256">
          <cell r="H16256" t="str">
            <v>NotSelf</v>
          </cell>
        </row>
        <row r="16257">
          <cell r="H16257" t="str">
            <v>NotSelf</v>
          </cell>
        </row>
        <row r="16258">
          <cell r="H16258" t="str">
            <v>NotSelf</v>
          </cell>
        </row>
        <row r="16259">
          <cell r="H16259" t="str">
            <v>NotSelf</v>
          </cell>
        </row>
        <row r="16260">
          <cell r="H16260" t="str">
            <v>NotSelf</v>
          </cell>
        </row>
        <row r="16261">
          <cell r="H16261" t="str">
            <v>NotSelf</v>
          </cell>
        </row>
        <row r="16262">
          <cell r="H16262" t="str">
            <v>NotSelf</v>
          </cell>
        </row>
        <row r="16263">
          <cell r="H16263" t="str">
            <v>NotSelf</v>
          </cell>
        </row>
        <row r="16264">
          <cell r="H16264" t="str">
            <v>NotSelf</v>
          </cell>
        </row>
        <row r="16265">
          <cell r="H16265" t="str">
            <v>NotSelf</v>
          </cell>
        </row>
        <row r="16266">
          <cell r="H16266" t="str">
            <v>NotSelf</v>
          </cell>
        </row>
        <row r="16267">
          <cell r="H16267" t="str">
            <v>NotSelf</v>
          </cell>
        </row>
        <row r="16268">
          <cell r="H16268" t="str">
            <v>NotSelf</v>
          </cell>
        </row>
        <row r="16269">
          <cell r="H16269" t="str">
            <v>NotSelf</v>
          </cell>
        </row>
        <row r="16270">
          <cell r="H16270" t="str">
            <v>NotSelf</v>
          </cell>
        </row>
        <row r="16271">
          <cell r="H16271" t="str">
            <v>NotSelf</v>
          </cell>
        </row>
        <row r="16272">
          <cell r="H16272" t="str">
            <v>NotSelf</v>
          </cell>
        </row>
        <row r="16273">
          <cell r="H16273" t="str">
            <v>NotSelf</v>
          </cell>
        </row>
        <row r="16274">
          <cell r="H16274" t="str">
            <v>NotSelf</v>
          </cell>
        </row>
        <row r="16275">
          <cell r="H16275" t="str">
            <v>NotSelf</v>
          </cell>
        </row>
        <row r="16276">
          <cell r="H16276" t="str">
            <v>NotSelf</v>
          </cell>
        </row>
        <row r="16277">
          <cell r="H16277" t="str">
            <v>NotSelf</v>
          </cell>
        </row>
        <row r="16278">
          <cell r="H16278" t="str">
            <v>NotSelf</v>
          </cell>
        </row>
        <row r="16279">
          <cell r="H16279" t="str">
            <v>NotSelf</v>
          </cell>
        </row>
        <row r="16280">
          <cell r="H16280" t="str">
            <v>NotSelf</v>
          </cell>
        </row>
        <row r="16281">
          <cell r="H16281" t="str">
            <v>NotSelf</v>
          </cell>
        </row>
        <row r="16282">
          <cell r="H16282" t="str">
            <v>NotSelf</v>
          </cell>
        </row>
        <row r="16283">
          <cell r="H16283" t="str">
            <v>NotSelf</v>
          </cell>
        </row>
        <row r="16284">
          <cell r="H16284" t="str">
            <v>NotSelf</v>
          </cell>
        </row>
        <row r="16285">
          <cell r="H16285" t="str">
            <v>NotSelf</v>
          </cell>
        </row>
        <row r="16286">
          <cell r="H16286" t="str">
            <v>NotSelf</v>
          </cell>
        </row>
        <row r="16287">
          <cell r="H16287" t="str">
            <v>NotSelf</v>
          </cell>
        </row>
        <row r="16288">
          <cell r="H16288" t="str">
            <v>NotSelf</v>
          </cell>
        </row>
        <row r="16289">
          <cell r="H16289" t="str">
            <v>NotSelf</v>
          </cell>
        </row>
        <row r="16290">
          <cell r="H16290" t="str">
            <v>NotSelf</v>
          </cell>
        </row>
        <row r="16291">
          <cell r="H16291" t="str">
            <v>NotSelf</v>
          </cell>
        </row>
        <row r="16292">
          <cell r="H16292" t="str">
            <v>NotSelf</v>
          </cell>
        </row>
        <row r="16293">
          <cell r="H16293" t="str">
            <v>NotSelf</v>
          </cell>
        </row>
        <row r="16294">
          <cell r="H16294" t="str">
            <v>NotSelf</v>
          </cell>
        </row>
        <row r="16295">
          <cell r="H16295" t="str">
            <v>NotSelf</v>
          </cell>
        </row>
        <row r="16296">
          <cell r="H16296" t="str">
            <v>NotSelf</v>
          </cell>
        </row>
        <row r="16297">
          <cell r="H16297" t="str">
            <v>NotSelf</v>
          </cell>
        </row>
        <row r="16298">
          <cell r="H16298" t="str">
            <v>NotSelf</v>
          </cell>
        </row>
        <row r="16299">
          <cell r="H16299" t="str">
            <v>NotSelf</v>
          </cell>
        </row>
        <row r="16300">
          <cell r="H16300" t="str">
            <v>NotSelf</v>
          </cell>
        </row>
        <row r="16301">
          <cell r="H16301" t="str">
            <v>NotSelf</v>
          </cell>
        </row>
        <row r="16302">
          <cell r="H16302" t="str">
            <v>NotSelf</v>
          </cell>
        </row>
        <row r="16303">
          <cell r="H16303" t="str">
            <v>NotSelf</v>
          </cell>
        </row>
        <row r="16304">
          <cell r="H16304" t="str">
            <v>NotSelf</v>
          </cell>
        </row>
        <row r="16305">
          <cell r="H16305" t="str">
            <v>NotSelf</v>
          </cell>
        </row>
        <row r="16306">
          <cell r="H16306" t="str">
            <v>NotSelf</v>
          </cell>
        </row>
        <row r="16307">
          <cell r="H16307" t="str">
            <v>NotSelf</v>
          </cell>
        </row>
        <row r="16308">
          <cell r="H16308" t="str">
            <v>NotSelf</v>
          </cell>
        </row>
        <row r="16309">
          <cell r="H16309" t="str">
            <v>NotSelf</v>
          </cell>
        </row>
        <row r="16310">
          <cell r="H16310" t="str">
            <v>NotSelf</v>
          </cell>
        </row>
        <row r="16311">
          <cell r="H16311" t="str">
            <v>NotSelf</v>
          </cell>
        </row>
        <row r="16312">
          <cell r="H16312" t="str">
            <v>NotSelf</v>
          </cell>
        </row>
        <row r="16313">
          <cell r="H16313" t="str">
            <v>NotSelf</v>
          </cell>
        </row>
        <row r="16314">
          <cell r="H16314" t="str">
            <v>NotSelf</v>
          </cell>
        </row>
        <row r="16315">
          <cell r="H16315" t="str">
            <v>NotSelf</v>
          </cell>
        </row>
        <row r="16316">
          <cell r="H16316" t="str">
            <v>NotSelf</v>
          </cell>
        </row>
        <row r="16317">
          <cell r="H16317" t="str">
            <v>NotSelf</v>
          </cell>
        </row>
        <row r="16318">
          <cell r="H16318" t="str">
            <v>NotSelf</v>
          </cell>
        </row>
        <row r="16319">
          <cell r="H16319" t="str">
            <v>NotSelf</v>
          </cell>
        </row>
        <row r="16320">
          <cell r="H16320" t="str">
            <v>NotSelf</v>
          </cell>
        </row>
        <row r="16321">
          <cell r="H16321" t="str">
            <v>NotSelf</v>
          </cell>
        </row>
        <row r="16322">
          <cell r="H16322" t="str">
            <v>NotSelf</v>
          </cell>
        </row>
        <row r="16323">
          <cell r="H16323" t="str">
            <v>NotSelf</v>
          </cell>
        </row>
        <row r="16324">
          <cell r="H16324" t="str">
            <v>NotSelf</v>
          </cell>
        </row>
        <row r="16325">
          <cell r="H16325" t="str">
            <v>NotSelf</v>
          </cell>
        </row>
        <row r="16326">
          <cell r="H16326" t="str">
            <v>NotSelf</v>
          </cell>
        </row>
        <row r="16327">
          <cell r="H16327" t="str">
            <v>NotSelf</v>
          </cell>
        </row>
        <row r="16328">
          <cell r="H16328" t="str">
            <v>NotSelf</v>
          </cell>
        </row>
        <row r="16329">
          <cell r="H16329" t="str">
            <v>NotSelf</v>
          </cell>
        </row>
        <row r="16330">
          <cell r="H16330" t="str">
            <v>NotSelf</v>
          </cell>
        </row>
        <row r="16331">
          <cell r="H16331" t="str">
            <v>NotSelf</v>
          </cell>
        </row>
        <row r="16332">
          <cell r="H16332" t="str">
            <v>NotSelf</v>
          </cell>
        </row>
        <row r="16333">
          <cell r="H16333" t="str">
            <v>NotSelf</v>
          </cell>
        </row>
        <row r="16334">
          <cell r="H16334" t="str">
            <v>NotSelf</v>
          </cell>
        </row>
        <row r="16335">
          <cell r="H16335" t="str">
            <v>NotSelf</v>
          </cell>
        </row>
        <row r="16336">
          <cell r="H16336" t="str">
            <v>NotSelf</v>
          </cell>
        </row>
        <row r="16337">
          <cell r="H16337" t="str">
            <v>NotSelf</v>
          </cell>
        </row>
        <row r="16338">
          <cell r="H16338" t="str">
            <v>NotSelf</v>
          </cell>
        </row>
        <row r="16339">
          <cell r="H16339" t="str">
            <v>NotSelf</v>
          </cell>
        </row>
        <row r="16340">
          <cell r="H16340" t="str">
            <v>NotSelf</v>
          </cell>
        </row>
        <row r="16341">
          <cell r="H16341" t="str">
            <v>NotSelf</v>
          </cell>
        </row>
        <row r="16342">
          <cell r="H16342" t="str">
            <v>NotSelf</v>
          </cell>
        </row>
        <row r="16343">
          <cell r="H16343" t="str">
            <v>NotSelf</v>
          </cell>
        </row>
        <row r="16344">
          <cell r="H16344" t="str">
            <v>NotSelf</v>
          </cell>
        </row>
        <row r="16345">
          <cell r="H16345" t="str">
            <v>NotSelf</v>
          </cell>
        </row>
        <row r="16346">
          <cell r="H16346" t="str">
            <v>NotSelf</v>
          </cell>
        </row>
        <row r="16347">
          <cell r="H16347" t="str">
            <v>NotSelf</v>
          </cell>
        </row>
        <row r="16348">
          <cell r="H16348" t="str">
            <v>NotSelf</v>
          </cell>
        </row>
        <row r="16349">
          <cell r="H16349" t="str">
            <v>NotSelf</v>
          </cell>
        </row>
        <row r="16350">
          <cell r="H16350" t="str">
            <v>NotSelf</v>
          </cell>
        </row>
        <row r="16351">
          <cell r="H16351" t="str">
            <v>NotSelf</v>
          </cell>
        </row>
        <row r="16352">
          <cell r="H16352" t="str">
            <v>NotSelf</v>
          </cell>
        </row>
        <row r="16353">
          <cell r="H16353" t="str">
            <v>NotSelf</v>
          </cell>
        </row>
        <row r="16354">
          <cell r="H16354" t="str">
            <v>NotSelf</v>
          </cell>
        </row>
        <row r="16355">
          <cell r="H16355" t="str">
            <v>NotSelf</v>
          </cell>
        </row>
        <row r="16356">
          <cell r="H16356" t="str">
            <v>NotSelf</v>
          </cell>
        </row>
        <row r="16357">
          <cell r="H16357" t="str">
            <v>NotSelf</v>
          </cell>
        </row>
        <row r="16358">
          <cell r="H16358" t="str">
            <v>NotSelf</v>
          </cell>
        </row>
        <row r="16359">
          <cell r="H16359" t="str">
            <v>NotSelf</v>
          </cell>
        </row>
        <row r="16360">
          <cell r="H16360" t="str">
            <v>NotSelf</v>
          </cell>
        </row>
        <row r="16361">
          <cell r="H16361" t="str">
            <v>NotSelf</v>
          </cell>
        </row>
        <row r="16362">
          <cell r="H16362" t="str">
            <v>NotSelf</v>
          </cell>
        </row>
        <row r="16363">
          <cell r="H16363" t="str">
            <v>NotSelf</v>
          </cell>
        </row>
        <row r="16364">
          <cell r="H16364" t="str">
            <v>NotSelf</v>
          </cell>
        </row>
        <row r="16365">
          <cell r="H16365" t="str">
            <v>NotSelf</v>
          </cell>
        </row>
        <row r="16366">
          <cell r="H16366" t="str">
            <v>NotSelf</v>
          </cell>
        </row>
        <row r="16367">
          <cell r="H16367" t="str">
            <v>NotSelf</v>
          </cell>
        </row>
        <row r="16368">
          <cell r="H16368" t="str">
            <v>NotSelf</v>
          </cell>
        </row>
        <row r="16369">
          <cell r="H16369" t="str">
            <v>NotSelf</v>
          </cell>
        </row>
        <row r="16370">
          <cell r="H16370" t="str">
            <v>NotSelf</v>
          </cell>
        </row>
        <row r="16371">
          <cell r="H16371" t="str">
            <v>NotSelf</v>
          </cell>
        </row>
        <row r="16372">
          <cell r="H16372" t="str">
            <v>NotSelf</v>
          </cell>
        </row>
        <row r="16373">
          <cell r="H16373" t="str">
            <v>NotSelf</v>
          </cell>
        </row>
        <row r="16374">
          <cell r="H16374" t="str">
            <v>NotSelf</v>
          </cell>
        </row>
        <row r="16375">
          <cell r="H16375" t="str">
            <v>NotSelf</v>
          </cell>
        </row>
      </sheetData>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for Info"/>
      <sheetName val="Allocations"/>
      <sheetName val="Questions"/>
      <sheetName val="Changes &amp; Notes"/>
      <sheetName val="EPRI-REG-ADVT"/>
      <sheetName val="Data Entry and Forecaster"/>
      <sheetName val="IOU Cost of Service"/>
      <sheetName val="MISO notes"/>
    </sheetNames>
    <sheetDataSet>
      <sheetData sheetId="0"/>
      <sheetData sheetId="1"/>
      <sheetData sheetId="2"/>
      <sheetData sheetId="3"/>
      <sheetData sheetId="4"/>
      <sheetData sheetId="5"/>
      <sheetData sheetId="6"/>
      <sheetData sheetId="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acts for Info"/>
      <sheetName val="Allocations"/>
      <sheetName val="Questions"/>
      <sheetName val="Changes &amp; Notes"/>
      <sheetName val="EPRI-REG-ADVT"/>
      <sheetName val="Data Entry and Forecaster"/>
      <sheetName val="IOU Cost of Service"/>
      <sheetName val="MISO notes"/>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enableFormatConditionsCalculation="0">
    <tabColor indexed="43"/>
    <pageSetUpPr fitToPage="1"/>
  </sheetPr>
  <dimension ref="A1:N54"/>
  <sheetViews>
    <sheetView tabSelected="1" zoomScale="90" zoomScaleNormal="90" workbookViewId="0">
      <selection activeCell="B2" sqref="B2"/>
    </sheetView>
  </sheetViews>
  <sheetFormatPr defaultRowHeight="13.2"/>
  <cols>
    <col min="2" max="2" width="9.33203125" bestFit="1" customWidth="1"/>
    <col min="3" max="3" width="23" customWidth="1"/>
    <col min="6" max="6" width="14.44140625" customWidth="1"/>
    <col min="7" max="7" width="13.109375" customWidth="1"/>
    <col min="8" max="8" width="2.33203125" customWidth="1"/>
    <col min="9" max="9" width="12" customWidth="1"/>
    <col min="10" max="10" width="14.88671875" customWidth="1"/>
    <col min="11" max="11" width="14.44140625" customWidth="1"/>
    <col min="12" max="12" width="3" customWidth="1"/>
    <col min="13" max="13" width="14.44140625" customWidth="1"/>
    <col min="14" max="14" width="15.33203125" customWidth="1"/>
  </cols>
  <sheetData>
    <row r="1" spans="1:14" ht="30">
      <c r="A1" s="41"/>
      <c r="B1" s="863" t="s">
        <v>991</v>
      </c>
      <c r="C1" s="863"/>
      <c r="D1" s="863"/>
      <c r="E1" s="863"/>
      <c r="F1" s="863"/>
      <c r="G1" s="863"/>
      <c r="H1" s="863"/>
      <c r="I1" s="863"/>
      <c r="J1" s="863"/>
      <c r="K1" s="863"/>
      <c r="L1" s="863"/>
      <c r="M1" s="863"/>
      <c r="N1" s="863"/>
    </row>
    <row r="2" spans="1:14" ht="17.399999999999999">
      <c r="A2" s="42"/>
      <c r="B2" s="42"/>
      <c r="C2" s="42"/>
      <c r="D2" s="42"/>
      <c r="E2" s="42"/>
      <c r="F2" s="43" t="s">
        <v>865</v>
      </c>
      <c r="G2" s="42"/>
      <c r="H2" s="42"/>
      <c r="I2" s="42"/>
      <c r="J2" s="42"/>
      <c r="K2" s="42"/>
      <c r="L2" s="42"/>
      <c r="M2" s="42"/>
      <c r="N2" s="42"/>
    </row>
    <row r="3" spans="1:14">
      <c r="A3" s="42"/>
      <c r="B3" s="42"/>
      <c r="C3" s="42"/>
      <c r="D3" s="42"/>
      <c r="E3" s="42"/>
      <c r="F3" s="42"/>
      <c r="G3" s="42"/>
      <c r="H3" s="42"/>
      <c r="I3" s="42"/>
      <c r="J3" s="42"/>
      <c r="K3" s="42"/>
      <c r="L3" s="42"/>
      <c r="M3" s="42"/>
      <c r="N3" s="42"/>
    </row>
    <row r="4" spans="1:14" ht="15.6">
      <c r="A4" s="42"/>
      <c r="B4" s="44"/>
      <c r="C4" s="42"/>
      <c r="D4" s="42"/>
      <c r="E4" s="42"/>
      <c r="F4" s="42"/>
      <c r="G4" s="45"/>
      <c r="H4" s="45"/>
      <c r="I4" s="42"/>
      <c r="J4" s="864" t="s">
        <v>91</v>
      </c>
      <c r="K4" s="865"/>
      <c r="L4" s="42"/>
      <c r="M4" s="864" t="s">
        <v>48</v>
      </c>
      <c r="N4" s="864"/>
    </row>
    <row r="5" spans="1:14">
      <c r="A5" s="42"/>
      <c r="B5" s="46" t="s">
        <v>49</v>
      </c>
      <c r="C5" s="42"/>
      <c r="D5" s="42"/>
      <c r="E5" s="42"/>
      <c r="F5" s="47" t="s">
        <v>50</v>
      </c>
      <c r="G5" s="48" t="s">
        <v>51</v>
      </c>
      <c r="H5" s="48"/>
      <c r="I5" s="49" t="s">
        <v>52</v>
      </c>
      <c r="J5" s="49" t="s">
        <v>53</v>
      </c>
      <c r="K5" s="49" t="s">
        <v>90</v>
      </c>
      <c r="L5" s="49"/>
      <c r="M5" s="49" t="s">
        <v>268</v>
      </c>
      <c r="N5" s="49" t="s">
        <v>267</v>
      </c>
    </row>
    <row r="6" spans="1:14">
      <c r="A6" s="42"/>
      <c r="B6" s="50"/>
      <c r="C6" s="591" t="s">
        <v>820</v>
      </c>
      <c r="D6" s="42"/>
      <c r="E6" s="42"/>
      <c r="F6" s="51">
        <f>ROUND(+Summary!O53,4)</f>
        <v>4403.0945000000002</v>
      </c>
      <c r="G6" s="52">
        <f>ROUND(F6/12,4)</f>
        <v>366.92450000000002</v>
      </c>
      <c r="H6" s="52"/>
      <c r="I6" s="53">
        <f>ROUND(F6/52,4)</f>
        <v>84.674899999999994</v>
      </c>
      <c r="J6" s="53">
        <f>ROUND(I6/5,4)</f>
        <v>16.934999999999999</v>
      </c>
      <c r="K6" s="51">
        <f>ROUND(J6/16,4)</f>
        <v>1.0584</v>
      </c>
      <c r="L6" s="51"/>
      <c r="M6" s="53">
        <f>ROUND(F6/365,4)</f>
        <v>12.0633</v>
      </c>
      <c r="N6" s="75">
        <f>ROUND(F6/8760,4)</f>
        <v>0.50260000000000005</v>
      </c>
    </row>
    <row r="7" spans="1:14">
      <c r="A7" s="42"/>
      <c r="B7" s="50"/>
      <c r="C7" s="54"/>
      <c r="D7" s="42"/>
      <c r="E7" s="42"/>
      <c r="F7" s="55"/>
      <c r="G7" s="56"/>
      <c r="H7" s="56"/>
      <c r="I7" s="57"/>
      <c r="J7" s="57"/>
      <c r="K7" s="55"/>
      <c r="L7" s="55"/>
      <c r="M7" s="49"/>
      <c r="N7" s="49"/>
    </row>
    <row r="8" spans="1:14">
      <c r="A8" s="45"/>
      <c r="B8" s="58">
        <v>1</v>
      </c>
      <c r="C8" s="45" t="s">
        <v>117</v>
      </c>
      <c r="D8" s="45"/>
      <c r="E8" s="45"/>
      <c r="F8" s="59">
        <f>+Summary!O16</f>
        <v>9842.3475999999991</v>
      </c>
      <c r="G8" s="52">
        <f t="shared" ref="G8:G15" si="0">ROUND(F8/12,4)</f>
        <v>820.19560000000001</v>
      </c>
      <c r="H8" s="52"/>
      <c r="I8" s="52">
        <f t="shared" ref="I8:I15" si="1">ROUND(F8/52,4)</f>
        <v>189.27590000000001</v>
      </c>
      <c r="J8" s="52">
        <f t="shared" ref="J8:J15" si="2">ROUND(I8/5,4)</f>
        <v>37.855200000000004</v>
      </c>
      <c r="K8" s="51">
        <f t="shared" ref="K8:K15" si="3">ROUND(J8/16,4)</f>
        <v>2.3660000000000001</v>
      </c>
      <c r="L8" s="51"/>
      <c r="M8" s="53">
        <f t="shared" ref="M8:M15" si="4">ROUND(F8/365,4)</f>
        <v>26.965299999999999</v>
      </c>
      <c r="N8" s="75">
        <f t="shared" ref="N8:N15" si="5">ROUND(F8/8760,4)</f>
        <v>1.1235999999999999</v>
      </c>
    </row>
    <row r="9" spans="1:14">
      <c r="A9" s="45"/>
      <c r="B9" s="48" t="s">
        <v>54</v>
      </c>
      <c r="C9" s="45" t="s">
        <v>55</v>
      </c>
      <c r="D9" s="45"/>
      <c r="E9" s="45"/>
      <c r="F9" s="59">
        <f>+Summary!O22</f>
        <v>8354.7438999999995</v>
      </c>
      <c r="G9" s="52">
        <f t="shared" si="0"/>
        <v>696.2287</v>
      </c>
      <c r="H9" s="52"/>
      <c r="I9" s="52">
        <f t="shared" si="1"/>
        <v>160.66820000000001</v>
      </c>
      <c r="J9" s="52">
        <f t="shared" si="2"/>
        <v>32.133600000000001</v>
      </c>
      <c r="K9" s="51">
        <f t="shared" si="3"/>
        <v>2.0084</v>
      </c>
      <c r="L9" s="51"/>
      <c r="M9" s="53">
        <f t="shared" si="4"/>
        <v>22.889700000000001</v>
      </c>
      <c r="N9" s="75">
        <f t="shared" si="5"/>
        <v>0.95369999999999999</v>
      </c>
    </row>
    <row r="10" spans="1:14">
      <c r="A10" s="45"/>
      <c r="B10" s="48" t="s">
        <v>56</v>
      </c>
      <c r="C10" s="45" t="s">
        <v>57</v>
      </c>
      <c r="D10" s="45"/>
      <c r="E10" s="45"/>
      <c r="F10" s="59">
        <f>+F9</f>
        <v>8354.7438999999995</v>
      </c>
      <c r="G10" s="52">
        <f t="shared" si="0"/>
        <v>696.2287</v>
      </c>
      <c r="H10" s="52"/>
      <c r="I10" s="52">
        <f t="shared" si="1"/>
        <v>160.66820000000001</v>
      </c>
      <c r="J10" s="52">
        <f t="shared" si="2"/>
        <v>32.133600000000001</v>
      </c>
      <c r="K10" s="51">
        <f t="shared" si="3"/>
        <v>2.0084</v>
      </c>
      <c r="L10" s="51"/>
      <c r="M10" s="53">
        <f t="shared" si="4"/>
        <v>22.889700000000001</v>
      </c>
      <c r="N10" s="75">
        <f t="shared" si="5"/>
        <v>0.95369999999999999</v>
      </c>
    </row>
    <row r="11" spans="1:14">
      <c r="A11" s="45"/>
      <c r="B11" s="60" t="s">
        <v>58</v>
      </c>
      <c r="C11" s="61" t="s">
        <v>59</v>
      </c>
      <c r="D11" s="61"/>
      <c r="E11" s="61"/>
      <c r="F11" s="62">
        <f>+F9</f>
        <v>8354.7438999999995</v>
      </c>
      <c r="G11" s="63">
        <f t="shared" si="0"/>
        <v>696.2287</v>
      </c>
      <c r="H11" s="63"/>
      <c r="I11" s="63">
        <f t="shared" si="1"/>
        <v>160.66820000000001</v>
      </c>
      <c r="J11" s="63">
        <f t="shared" si="2"/>
        <v>32.133600000000001</v>
      </c>
      <c r="K11" s="62">
        <f t="shared" si="3"/>
        <v>2.0084</v>
      </c>
      <c r="L11" s="62"/>
      <c r="M11" s="63">
        <f t="shared" si="4"/>
        <v>22.889700000000001</v>
      </c>
      <c r="N11" s="76">
        <f t="shared" si="5"/>
        <v>0.95369999999999999</v>
      </c>
    </row>
    <row r="12" spans="1:14">
      <c r="A12" s="45"/>
      <c r="B12" s="48" t="s">
        <v>60</v>
      </c>
      <c r="C12" s="45" t="s">
        <v>61</v>
      </c>
      <c r="D12" s="45"/>
      <c r="E12" s="45"/>
      <c r="F12" s="59">
        <f>+F9</f>
        <v>8354.7438999999995</v>
      </c>
      <c r="G12" s="52">
        <f t="shared" si="0"/>
        <v>696.2287</v>
      </c>
      <c r="H12" s="52"/>
      <c r="I12" s="52">
        <f t="shared" si="1"/>
        <v>160.66820000000001</v>
      </c>
      <c r="J12" s="52">
        <f t="shared" si="2"/>
        <v>32.133600000000001</v>
      </c>
      <c r="K12" s="51">
        <f t="shared" si="3"/>
        <v>2.0084</v>
      </c>
      <c r="L12" s="51"/>
      <c r="M12" s="53">
        <f t="shared" si="4"/>
        <v>22.889700000000001</v>
      </c>
      <c r="N12" s="75">
        <f t="shared" si="5"/>
        <v>0.95369999999999999</v>
      </c>
    </row>
    <row r="13" spans="1:14">
      <c r="A13" s="45"/>
      <c r="B13" s="48" t="s">
        <v>62</v>
      </c>
      <c r="C13" s="45" t="s">
        <v>63</v>
      </c>
      <c r="D13" s="45"/>
      <c r="E13" s="45"/>
      <c r="F13" s="59">
        <f>+F9</f>
        <v>8354.7438999999995</v>
      </c>
      <c r="G13" s="52">
        <f t="shared" si="0"/>
        <v>696.2287</v>
      </c>
      <c r="H13" s="52"/>
      <c r="I13" s="52">
        <f t="shared" si="1"/>
        <v>160.66820000000001</v>
      </c>
      <c r="J13" s="52">
        <f t="shared" si="2"/>
        <v>32.133600000000001</v>
      </c>
      <c r="K13" s="51">
        <f t="shared" si="3"/>
        <v>2.0084</v>
      </c>
      <c r="L13" s="51"/>
      <c r="M13" s="53">
        <f t="shared" si="4"/>
        <v>22.889700000000001</v>
      </c>
      <c r="N13" s="75">
        <f t="shared" si="5"/>
        <v>0.95369999999999999</v>
      </c>
    </row>
    <row r="14" spans="1:14">
      <c r="A14" s="45"/>
      <c r="B14" s="64" t="s">
        <v>64</v>
      </c>
      <c r="C14" s="45" t="s">
        <v>65</v>
      </c>
      <c r="D14" s="45"/>
      <c r="E14" s="45"/>
      <c r="F14" s="59">
        <f>+Summary!O18</f>
        <v>2435.7469999999998</v>
      </c>
      <c r="G14" s="52">
        <f t="shared" si="0"/>
        <v>202.97890000000001</v>
      </c>
      <c r="H14" s="52"/>
      <c r="I14" s="52">
        <f t="shared" si="1"/>
        <v>46.841299999999997</v>
      </c>
      <c r="J14" s="52">
        <f t="shared" si="2"/>
        <v>9.3682999999999996</v>
      </c>
      <c r="K14" s="51">
        <f t="shared" si="3"/>
        <v>0.58550000000000002</v>
      </c>
      <c r="L14" s="51"/>
      <c r="M14" s="53">
        <f t="shared" si="4"/>
        <v>6.6733000000000002</v>
      </c>
      <c r="N14" s="75">
        <f t="shared" si="5"/>
        <v>0.27810000000000001</v>
      </c>
    </row>
    <row r="15" spans="1:14">
      <c r="A15" s="45"/>
      <c r="B15" s="65" t="s">
        <v>66</v>
      </c>
      <c r="C15" s="61" t="s">
        <v>67</v>
      </c>
      <c r="D15" s="61"/>
      <c r="E15" s="61"/>
      <c r="F15" s="62">
        <f>+Summary!O19</f>
        <v>1672.8416</v>
      </c>
      <c r="G15" s="63">
        <f t="shared" si="0"/>
        <v>139.40350000000001</v>
      </c>
      <c r="H15" s="63"/>
      <c r="I15" s="63">
        <f t="shared" si="1"/>
        <v>32.17</v>
      </c>
      <c r="J15" s="63">
        <f t="shared" si="2"/>
        <v>6.4340000000000002</v>
      </c>
      <c r="K15" s="62">
        <f t="shared" si="3"/>
        <v>0.40210000000000001</v>
      </c>
      <c r="L15" s="62"/>
      <c r="M15" s="63">
        <f t="shared" si="4"/>
        <v>4.5831</v>
      </c>
      <c r="N15" s="76">
        <f t="shared" si="5"/>
        <v>0.191</v>
      </c>
    </row>
    <row r="16" spans="1:14">
      <c r="A16" s="45"/>
      <c r="B16" s="64">
        <v>4</v>
      </c>
      <c r="C16" s="369" t="s">
        <v>602</v>
      </c>
      <c r="D16" s="45"/>
      <c r="E16" s="45"/>
      <c r="F16" s="458"/>
      <c r="G16" s="59"/>
      <c r="H16" s="52"/>
      <c r="I16" s="52"/>
      <c r="J16" s="52"/>
      <c r="K16" s="59"/>
      <c r="L16" s="59"/>
      <c r="M16" s="52"/>
      <c r="N16" s="48"/>
    </row>
    <row r="17" spans="1:14">
      <c r="A17" s="45"/>
      <c r="B17" s="64">
        <v>5</v>
      </c>
      <c r="C17" s="45" t="s">
        <v>626</v>
      </c>
      <c r="D17" s="45"/>
      <c r="E17" s="45"/>
      <c r="F17" s="59">
        <f>+Summary!O9</f>
        <v>1675.2212999999999</v>
      </c>
      <c r="G17" s="52">
        <f t="shared" ref="G17:G23" si="6">ROUND(F17/12,4)</f>
        <v>139.6018</v>
      </c>
      <c r="H17" s="52"/>
      <c r="I17" s="52">
        <f t="shared" ref="I17:I23" si="7">ROUND(F17/52,4)</f>
        <v>32.215800000000002</v>
      </c>
      <c r="J17" s="52">
        <f t="shared" ref="J17:J23" si="8">ROUND(I17/5,4)</f>
        <v>6.4432</v>
      </c>
      <c r="K17" s="51">
        <f t="shared" ref="K17:K23" si="9">ROUND(J17/16,4)</f>
        <v>0.4027</v>
      </c>
      <c r="L17" s="51"/>
      <c r="M17" s="53">
        <f t="shared" ref="M17:M23" si="10">ROUND(F17/365,4)</f>
        <v>4.5895999999999999</v>
      </c>
      <c r="N17" s="75">
        <f t="shared" ref="N17:N23" si="11">ROUND(F17/8760,4)</f>
        <v>0.19120000000000001</v>
      </c>
    </row>
    <row r="18" spans="1:14">
      <c r="A18" s="45"/>
      <c r="B18" s="64">
        <v>6</v>
      </c>
      <c r="C18" s="45" t="s">
        <v>68</v>
      </c>
      <c r="D18" s="45"/>
      <c r="E18" s="45"/>
      <c r="F18" s="59">
        <f>+Summary!O17</f>
        <v>418.92959999999999</v>
      </c>
      <c r="G18" s="52">
        <f t="shared" si="6"/>
        <v>34.910800000000002</v>
      </c>
      <c r="H18" s="52"/>
      <c r="I18" s="52">
        <f t="shared" si="7"/>
        <v>8.0563000000000002</v>
      </c>
      <c r="J18" s="52">
        <f t="shared" si="8"/>
        <v>1.6113</v>
      </c>
      <c r="K18" s="59">
        <f t="shared" si="9"/>
        <v>0.1007</v>
      </c>
      <c r="L18" s="59"/>
      <c r="M18" s="52">
        <f t="shared" si="10"/>
        <v>1.1477999999999999</v>
      </c>
      <c r="N18" s="460">
        <f t="shared" si="11"/>
        <v>4.7800000000000002E-2</v>
      </c>
    </row>
    <row r="19" spans="1:14">
      <c r="A19" s="45"/>
      <c r="B19" s="65">
        <v>7</v>
      </c>
      <c r="C19" s="61" t="s">
        <v>69</v>
      </c>
      <c r="D19" s="61"/>
      <c r="E19" s="61"/>
      <c r="F19" s="62">
        <f>+Summary!O20</f>
        <v>4333.5590000000002</v>
      </c>
      <c r="G19" s="63">
        <f t="shared" si="6"/>
        <v>361.12990000000002</v>
      </c>
      <c r="H19" s="63"/>
      <c r="I19" s="63">
        <f t="shared" si="7"/>
        <v>83.337699999999998</v>
      </c>
      <c r="J19" s="63">
        <f t="shared" si="8"/>
        <v>16.6675</v>
      </c>
      <c r="K19" s="62">
        <f t="shared" si="9"/>
        <v>1.0417000000000001</v>
      </c>
      <c r="L19" s="62"/>
      <c r="M19" s="63">
        <f t="shared" si="10"/>
        <v>11.8728</v>
      </c>
      <c r="N19" s="76">
        <f t="shared" si="11"/>
        <v>0.49469999999999997</v>
      </c>
    </row>
    <row r="20" spans="1:14">
      <c r="A20" s="45"/>
      <c r="B20" s="64">
        <v>8</v>
      </c>
      <c r="C20" s="45" t="s">
        <v>70</v>
      </c>
      <c r="D20" s="45"/>
      <c r="E20" s="45"/>
      <c r="F20" s="59">
        <f>+Summary!O26</f>
        <v>5420.0856000000003</v>
      </c>
      <c r="G20" s="52">
        <f t="shared" si="6"/>
        <v>451.67380000000003</v>
      </c>
      <c r="H20" s="52"/>
      <c r="I20" s="52">
        <f t="shared" si="7"/>
        <v>104.2324</v>
      </c>
      <c r="J20" s="52">
        <f t="shared" si="8"/>
        <v>20.846499999999999</v>
      </c>
      <c r="K20" s="51">
        <f t="shared" si="9"/>
        <v>1.3028999999999999</v>
      </c>
      <c r="L20" s="51"/>
      <c r="M20" s="53">
        <f t="shared" si="10"/>
        <v>14.849500000000001</v>
      </c>
      <c r="N20" s="75">
        <f t="shared" si="11"/>
        <v>0.61870000000000003</v>
      </c>
    </row>
    <row r="21" spans="1:14">
      <c r="A21" s="45"/>
      <c r="B21" s="64">
        <v>9</v>
      </c>
      <c r="C21" s="45" t="s">
        <v>71</v>
      </c>
      <c r="D21" s="45"/>
      <c r="E21" s="45"/>
      <c r="F21" s="59">
        <f>+Summary!O8</f>
        <v>2636.0313000000001</v>
      </c>
      <c r="G21" s="52">
        <f t="shared" si="6"/>
        <v>219.66929999999999</v>
      </c>
      <c r="H21" s="52"/>
      <c r="I21" s="52">
        <f t="shared" si="7"/>
        <v>50.692900000000002</v>
      </c>
      <c r="J21" s="52">
        <f t="shared" si="8"/>
        <v>10.1386</v>
      </c>
      <c r="K21" s="51">
        <f t="shared" si="9"/>
        <v>0.63370000000000004</v>
      </c>
      <c r="L21" s="51"/>
      <c r="M21" s="53">
        <f t="shared" si="10"/>
        <v>7.2220000000000004</v>
      </c>
      <c r="N21" s="75">
        <f t="shared" si="11"/>
        <v>0.3009</v>
      </c>
    </row>
    <row r="22" spans="1:14">
      <c r="A22" s="45"/>
      <c r="B22" s="64">
        <v>10</v>
      </c>
      <c r="C22" s="45" t="s">
        <v>72</v>
      </c>
      <c r="D22" s="45"/>
      <c r="E22" s="45"/>
      <c r="F22" s="59">
        <f>+Summary!O15</f>
        <v>3091.6624999999999</v>
      </c>
      <c r="G22" s="461">
        <f t="shared" si="6"/>
        <v>257.63850000000002</v>
      </c>
      <c r="H22" s="52"/>
      <c r="I22" s="52">
        <f t="shared" si="7"/>
        <v>59.454999999999998</v>
      </c>
      <c r="J22" s="52">
        <f t="shared" si="8"/>
        <v>11.891</v>
      </c>
      <c r="K22" s="59">
        <f t="shared" si="9"/>
        <v>0.74319999999999997</v>
      </c>
      <c r="L22" s="59"/>
      <c r="M22" s="52">
        <f t="shared" si="10"/>
        <v>8.4702999999999999</v>
      </c>
      <c r="N22" s="460">
        <f t="shared" si="11"/>
        <v>0.35289999999999999</v>
      </c>
    </row>
    <row r="23" spans="1:14">
      <c r="A23" s="45"/>
      <c r="B23" s="65">
        <v>11</v>
      </c>
      <c r="C23" s="61" t="s">
        <v>73</v>
      </c>
      <c r="D23" s="61"/>
      <c r="E23" s="61"/>
      <c r="F23" s="62">
        <f>+Summary!O11</f>
        <v>1146.0988</v>
      </c>
      <c r="G23" s="77">
        <f t="shared" si="6"/>
        <v>95.508200000000002</v>
      </c>
      <c r="H23" s="63"/>
      <c r="I23" s="63">
        <f t="shared" si="7"/>
        <v>22.040400000000002</v>
      </c>
      <c r="J23" s="63">
        <f t="shared" si="8"/>
        <v>4.4081000000000001</v>
      </c>
      <c r="K23" s="62">
        <f t="shared" si="9"/>
        <v>0.27550000000000002</v>
      </c>
      <c r="L23" s="62"/>
      <c r="M23" s="63">
        <f t="shared" si="10"/>
        <v>3.14</v>
      </c>
      <c r="N23" s="76">
        <f t="shared" si="11"/>
        <v>0.1308</v>
      </c>
    </row>
    <row r="24" spans="1:14">
      <c r="A24" s="45"/>
      <c r="B24" s="64">
        <v>12</v>
      </c>
      <c r="C24" s="45" t="s">
        <v>74</v>
      </c>
      <c r="D24" s="45"/>
      <c r="E24" s="45"/>
      <c r="F24" s="66"/>
      <c r="G24" s="59" t="s">
        <v>75</v>
      </c>
      <c r="H24" s="52"/>
      <c r="I24" s="52"/>
      <c r="J24" s="52"/>
      <c r="K24" s="59"/>
      <c r="L24" s="59"/>
      <c r="M24" s="52"/>
      <c r="N24" s="48"/>
    </row>
    <row r="25" spans="1:14">
      <c r="A25" s="45"/>
      <c r="B25" s="64">
        <v>13</v>
      </c>
      <c r="C25" s="45" t="s">
        <v>76</v>
      </c>
      <c r="D25" s="45"/>
      <c r="E25" s="45"/>
      <c r="F25" s="59">
        <f>+Summary!O13</f>
        <v>13356.7737</v>
      </c>
      <c r="G25" s="52">
        <f>ROUND(F25/12,4)</f>
        <v>1113.0645</v>
      </c>
      <c r="H25" s="52"/>
      <c r="I25" s="52">
        <f>ROUND(F25/52,4)</f>
        <v>256.86099999999999</v>
      </c>
      <c r="J25" s="52">
        <f t="shared" ref="J25:J33" si="12">ROUND(I25/5,4)</f>
        <v>51.372199999999999</v>
      </c>
      <c r="K25" s="51">
        <f>ROUND(J25/16,4)</f>
        <v>3.2107999999999999</v>
      </c>
      <c r="L25" s="51"/>
      <c r="M25" s="53">
        <f>ROUND(F25/365,4)</f>
        <v>36.593899999999998</v>
      </c>
      <c r="N25" s="75">
        <f>ROUND(F25/8760,4)</f>
        <v>1.5246999999999999</v>
      </c>
    </row>
    <row r="26" spans="1:14">
      <c r="A26" s="45"/>
      <c r="B26" s="64" t="s">
        <v>77</v>
      </c>
      <c r="C26" s="45" t="s">
        <v>78</v>
      </c>
      <c r="D26" s="45"/>
      <c r="E26" s="45"/>
      <c r="F26" s="59">
        <f>+Summary!O14</f>
        <v>43.418700000000001</v>
      </c>
      <c r="G26" s="461">
        <f>ROUND(F26/12,4)</f>
        <v>3.6181999999999999</v>
      </c>
      <c r="H26" s="52"/>
      <c r="I26" s="52">
        <f>ROUND(F26/52,4)</f>
        <v>0.83499999999999996</v>
      </c>
      <c r="J26" s="52">
        <f t="shared" si="12"/>
        <v>0.16700000000000001</v>
      </c>
      <c r="K26" s="59">
        <f>ROUND(J26/16,4)</f>
        <v>1.04E-2</v>
      </c>
      <c r="L26" s="59"/>
      <c r="M26" s="52">
        <f>ROUND(F26/365,4)</f>
        <v>0.11899999999999999</v>
      </c>
      <c r="N26" s="460">
        <f>ROUND(F26/8760,4)</f>
        <v>5.0000000000000001E-3</v>
      </c>
    </row>
    <row r="27" spans="1:14">
      <c r="A27" s="45"/>
      <c r="B27" s="65">
        <v>14</v>
      </c>
      <c r="C27" s="61" t="s">
        <v>79</v>
      </c>
      <c r="D27" s="61"/>
      <c r="E27" s="61"/>
      <c r="F27" s="62">
        <f>+Summary!O24</f>
        <v>12907.7929</v>
      </c>
      <c r="G27" s="77">
        <f t="shared" ref="G27:G33" si="13">ROUND(F27/12,4)</f>
        <v>1075.6494</v>
      </c>
      <c r="H27" s="63"/>
      <c r="I27" s="63">
        <f t="shared" ref="I27:I33" si="14">ROUND(F27/52,4)</f>
        <v>248.2268</v>
      </c>
      <c r="J27" s="63">
        <f t="shared" si="12"/>
        <v>49.645400000000002</v>
      </c>
      <c r="K27" s="62">
        <f t="shared" ref="K27:K33" si="15">ROUND(J27/16,4)</f>
        <v>3.1027999999999998</v>
      </c>
      <c r="L27" s="62"/>
      <c r="M27" s="63">
        <f t="shared" ref="M27:M33" si="16">ROUND(F27/365,4)</f>
        <v>35.363799999999998</v>
      </c>
      <c r="N27" s="76">
        <f t="shared" ref="N27:N33" si="17">ROUND(F27/8760,4)</f>
        <v>1.4735</v>
      </c>
    </row>
    <row r="28" spans="1:14">
      <c r="A28" s="45"/>
      <c r="B28" s="64">
        <v>15</v>
      </c>
      <c r="C28" s="45" t="s">
        <v>80</v>
      </c>
      <c r="D28" s="45"/>
      <c r="E28" s="45"/>
      <c r="F28" s="59">
        <f>+Summary!O28</f>
        <v>6184.9578000000001</v>
      </c>
      <c r="G28" s="52">
        <f t="shared" si="13"/>
        <v>515.41319999999996</v>
      </c>
      <c r="H28" s="52"/>
      <c r="I28" s="52">
        <f t="shared" si="14"/>
        <v>118.9415</v>
      </c>
      <c r="J28" s="52">
        <f t="shared" si="12"/>
        <v>23.7883</v>
      </c>
      <c r="K28" s="51">
        <f t="shared" si="15"/>
        <v>1.4867999999999999</v>
      </c>
      <c r="L28" s="51"/>
      <c r="M28" s="53">
        <f t="shared" si="16"/>
        <v>16.9451</v>
      </c>
      <c r="N28" s="75">
        <f t="shared" si="17"/>
        <v>0.70599999999999996</v>
      </c>
    </row>
    <row r="29" spans="1:14">
      <c r="A29" s="45"/>
      <c r="B29" s="64">
        <v>16</v>
      </c>
      <c r="C29" s="45" t="s">
        <v>81</v>
      </c>
      <c r="D29" s="45"/>
      <c r="E29" s="45"/>
      <c r="F29" s="59">
        <f>+Summary!O23</f>
        <v>12228.653</v>
      </c>
      <c r="G29" s="52">
        <f t="shared" si="13"/>
        <v>1019.0544</v>
      </c>
      <c r="H29" s="52"/>
      <c r="I29" s="52">
        <f t="shared" si="14"/>
        <v>235.16640000000001</v>
      </c>
      <c r="J29" s="52">
        <f t="shared" si="12"/>
        <v>47.033299999999997</v>
      </c>
      <c r="K29" s="51">
        <f t="shared" si="15"/>
        <v>2.9396</v>
      </c>
      <c r="L29" s="51"/>
      <c r="M29" s="53">
        <f t="shared" si="16"/>
        <v>33.5032</v>
      </c>
      <c r="N29" s="75">
        <f t="shared" si="17"/>
        <v>1.3959999999999999</v>
      </c>
    </row>
    <row r="30" spans="1:14">
      <c r="A30" s="45"/>
      <c r="B30" s="64">
        <v>17</v>
      </c>
      <c r="C30" s="45" t="s">
        <v>82</v>
      </c>
      <c r="D30" s="45"/>
      <c r="E30" s="45"/>
      <c r="F30" s="59">
        <f>+Summary!O12</f>
        <v>1967.9812999999999</v>
      </c>
      <c r="G30" s="461">
        <f t="shared" si="13"/>
        <v>163.9984</v>
      </c>
      <c r="H30" s="52"/>
      <c r="I30" s="52">
        <f t="shared" si="14"/>
        <v>37.845799999999997</v>
      </c>
      <c r="J30" s="52">
        <f t="shared" si="12"/>
        <v>7.5692000000000004</v>
      </c>
      <c r="K30" s="59">
        <f t="shared" si="15"/>
        <v>0.47310000000000002</v>
      </c>
      <c r="L30" s="59"/>
      <c r="M30" s="52">
        <f t="shared" si="16"/>
        <v>5.3917000000000002</v>
      </c>
      <c r="N30" s="460">
        <f t="shared" si="17"/>
        <v>0.22470000000000001</v>
      </c>
    </row>
    <row r="31" spans="1:14">
      <c r="A31" s="45"/>
      <c r="B31" s="65">
        <v>18</v>
      </c>
      <c r="C31" s="61" t="s">
        <v>83</v>
      </c>
      <c r="D31" s="61"/>
      <c r="E31" s="61"/>
      <c r="F31" s="62">
        <f>+Summary!O27</f>
        <v>18672.045399999999</v>
      </c>
      <c r="G31" s="77">
        <f t="shared" si="13"/>
        <v>1556.0038</v>
      </c>
      <c r="H31" s="63"/>
      <c r="I31" s="63">
        <f t="shared" si="14"/>
        <v>359.07780000000002</v>
      </c>
      <c r="J31" s="63">
        <f t="shared" si="12"/>
        <v>71.815600000000003</v>
      </c>
      <c r="K31" s="62">
        <f t="shared" si="15"/>
        <v>4.4885000000000002</v>
      </c>
      <c r="L31" s="62"/>
      <c r="M31" s="63">
        <f t="shared" si="16"/>
        <v>51.156300000000002</v>
      </c>
      <c r="N31" s="76">
        <f t="shared" si="17"/>
        <v>2.1315</v>
      </c>
    </row>
    <row r="32" spans="1:14">
      <c r="A32" s="45"/>
      <c r="B32" s="64">
        <v>19</v>
      </c>
      <c r="C32" s="45" t="s">
        <v>84</v>
      </c>
      <c r="D32" s="45"/>
      <c r="E32" s="45"/>
      <c r="F32" s="59">
        <f>+Summary!O21</f>
        <v>453.24540000000002</v>
      </c>
      <c r="G32" s="52">
        <f t="shared" si="13"/>
        <v>37.770499999999998</v>
      </c>
      <c r="H32" s="52"/>
      <c r="I32" s="52">
        <f t="shared" si="14"/>
        <v>8.7163000000000004</v>
      </c>
      <c r="J32" s="52">
        <f t="shared" si="12"/>
        <v>1.7433000000000001</v>
      </c>
      <c r="K32" s="51">
        <f t="shared" si="15"/>
        <v>0.109</v>
      </c>
      <c r="L32" s="51"/>
      <c r="M32" s="53">
        <f t="shared" si="16"/>
        <v>1.2418</v>
      </c>
      <c r="N32" s="75">
        <f t="shared" si="17"/>
        <v>5.1700000000000003E-2</v>
      </c>
    </row>
    <row r="33" spans="1:14">
      <c r="A33" s="45"/>
      <c r="B33" s="64">
        <v>20</v>
      </c>
      <c r="C33" s="45" t="s">
        <v>85</v>
      </c>
      <c r="D33" s="45"/>
      <c r="E33" s="45"/>
      <c r="F33" s="59">
        <f>+Summary!O25</f>
        <v>11877.3189</v>
      </c>
      <c r="G33" s="52">
        <f t="shared" si="13"/>
        <v>989.77660000000003</v>
      </c>
      <c r="H33" s="52"/>
      <c r="I33" s="52">
        <f t="shared" si="14"/>
        <v>228.41</v>
      </c>
      <c r="J33" s="52">
        <f t="shared" si="12"/>
        <v>45.682000000000002</v>
      </c>
      <c r="K33" s="51">
        <f t="shared" si="15"/>
        <v>2.8551000000000002</v>
      </c>
      <c r="L33" s="51"/>
      <c r="M33" s="53">
        <f t="shared" si="16"/>
        <v>32.540599999999998</v>
      </c>
      <c r="N33" s="75">
        <f t="shared" si="17"/>
        <v>1.3559000000000001</v>
      </c>
    </row>
    <row r="34" spans="1:14">
      <c r="A34" s="45"/>
      <c r="B34" s="64">
        <v>21</v>
      </c>
      <c r="C34" s="45" t="s">
        <v>86</v>
      </c>
      <c r="D34" s="45"/>
      <c r="E34" s="45"/>
      <c r="F34" s="59"/>
      <c r="G34" s="59" t="s">
        <v>75</v>
      </c>
      <c r="H34" s="52"/>
      <c r="I34" s="52"/>
      <c r="J34" s="52"/>
      <c r="K34" s="59"/>
      <c r="L34" s="59"/>
      <c r="M34" s="52"/>
      <c r="N34" s="48"/>
    </row>
    <row r="35" spans="1:14">
      <c r="A35" s="45"/>
      <c r="B35" s="65">
        <v>22</v>
      </c>
      <c r="C35" s="61" t="s">
        <v>87</v>
      </c>
      <c r="D35" s="61"/>
      <c r="E35" s="61"/>
      <c r="F35" s="62"/>
      <c r="G35" s="62" t="s">
        <v>75</v>
      </c>
      <c r="H35" s="63"/>
      <c r="I35" s="63"/>
      <c r="J35" s="63"/>
      <c r="K35" s="62"/>
      <c r="L35" s="62"/>
      <c r="M35" s="63"/>
      <c r="N35" s="60"/>
    </row>
    <row r="36" spans="1:14">
      <c r="A36" s="45"/>
      <c r="B36" s="64">
        <v>23</v>
      </c>
      <c r="C36" s="45" t="s">
        <v>271</v>
      </c>
      <c r="D36" s="45"/>
      <c r="E36" s="45"/>
      <c r="F36" s="59">
        <f>+Summary!O10</f>
        <v>8736.2036000000007</v>
      </c>
      <c r="G36" s="52">
        <f>ROUND(F36/12,4)</f>
        <v>728.01700000000005</v>
      </c>
      <c r="H36" s="52"/>
      <c r="I36" s="52">
        <f>ROUND(F36/52,4)</f>
        <v>168.00389999999999</v>
      </c>
      <c r="J36" s="52">
        <f>ROUND(I36/5,4)</f>
        <v>33.6008</v>
      </c>
      <c r="K36" s="51">
        <f>ROUND(J36/16,4)</f>
        <v>2.1000999999999999</v>
      </c>
      <c r="L36" s="51"/>
      <c r="M36" s="53">
        <f>ROUND(F36/365,4)</f>
        <v>23.934799999999999</v>
      </c>
      <c r="N36" s="75">
        <f>ROUND(F36/8760,4)</f>
        <v>0.99729999999999996</v>
      </c>
    </row>
    <row r="37" spans="1:14">
      <c r="A37" s="45"/>
      <c r="B37" s="64">
        <v>24</v>
      </c>
      <c r="C37" s="45" t="s">
        <v>273</v>
      </c>
      <c r="D37" s="45"/>
      <c r="E37" s="45"/>
      <c r="F37" s="59">
        <f>+Summary!O29</f>
        <v>44.111499999999999</v>
      </c>
      <c r="G37" s="52">
        <f t="shared" ref="G37:G38" si="18">ROUND(F37/12,4)</f>
        <v>3.6760000000000002</v>
      </c>
      <c r="H37" s="52"/>
      <c r="I37" s="52">
        <f t="shared" ref="I37:I38" si="19">ROUND(F37/52,4)</f>
        <v>0.84830000000000005</v>
      </c>
      <c r="J37" s="52">
        <f t="shared" ref="J37:J38" si="20">ROUND(I37/5,4)</f>
        <v>0.16969999999999999</v>
      </c>
      <c r="K37" s="51">
        <f t="shared" ref="K37:K38" si="21">ROUND(J37/16,4)</f>
        <v>1.06E-2</v>
      </c>
      <c r="L37" s="51"/>
      <c r="M37" s="53">
        <f t="shared" ref="M37:M38" si="22">ROUND(F37/365,4)</f>
        <v>0.12089999999999999</v>
      </c>
      <c r="N37" s="75">
        <f t="shared" ref="N37:N38" si="23">ROUND(F37/8760,4)</f>
        <v>5.0000000000000001E-3</v>
      </c>
    </row>
    <row r="38" spans="1:14">
      <c r="A38" s="45"/>
      <c r="B38" s="64">
        <v>25</v>
      </c>
      <c r="C38" s="45" t="s">
        <v>274</v>
      </c>
      <c r="D38" s="45"/>
      <c r="E38" s="45"/>
      <c r="F38" s="59">
        <f>+Summary!O30</f>
        <v>35.9587</v>
      </c>
      <c r="G38" s="52">
        <f t="shared" si="18"/>
        <v>2.9965999999999999</v>
      </c>
      <c r="H38" s="52"/>
      <c r="I38" s="52">
        <f t="shared" si="19"/>
        <v>0.6915</v>
      </c>
      <c r="J38" s="52">
        <f t="shared" si="20"/>
        <v>0.13830000000000001</v>
      </c>
      <c r="K38" s="59">
        <f t="shared" si="21"/>
        <v>8.6E-3</v>
      </c>
      <c r="L38" s="59"/>
      <c r="M38" s="52">
        <f t="shared" si="22"/>
        <v>9.8500000000000004E-2</v>
      </c>
      <c r="N38" s="460">
        <f t="shared" si="23"/>
        <v>4.1000000000000003E-3</v>
      </c>
    </row>
    <row r="39" spans="1:14">
      <c r="A39" s="45"/>
      <c r="B39" s="65">
        <v>26</v>
      </c>
      <c r="C39" s="61" t="s">
        <v>462</v>
      </c>
      <c r="D39" s="61"/>
      <c r="E39" s="61"/>
      <c r="F39" s="62">
        <f>+Summary!O31</f>
        <v>1878.1760999999999</v>
      </c>
      <c r="G39" s="63">
        <f t="shared" ref="G39:G42" si="24">ROUND(F39/12,4)</f>
        <v>156.5147</v>
      </c>
      <c r="H39" s="63"/>
      <c r="I39" s="63">
        <f t="shared" ref="I39:I42" si="25">ROUND(F39/52,4)</f>
        <v>36.1188</v>
      </c>
      <c r="J39" s="63">
        <f t="shared" ref="J39:J42" si="26">ROUND(I39/5,4)</f>
        <v>7.2237999999999998</v>
      </c>
      <c r="K39" s="62">
        <f t="shared" ref="K39:K42" si="27">ROUND(J39/16,4)</f>
        <v>0.45150000000000001</v>
      </c>
      <c r="L39" s="62"/>
      <c r="M39" s="63">
        <f t="shared" ref="M39:M42" si="28">ROUND(F39/365,4)</f>
        <v>5.1456999999999997</v>
      </c>
      <c r="N39" s="76">
        <f t="shared" ref="N39:N42" si="29">ROUND(F39/8760,4)</f>
        <v>0.21440000000000001</v>
      </c>
    </row>
    <row r="40" spans="1:14">
      <c r="A40" s="45"/>
      <c r="B40" s="64">
        <v>27</v>
      </c>
      <c r="C40" s="369" t="s">
        <v>465</v>
      </c>
      <c r="D40" s="45"/>
      <c r="E40" s="45"/>
      <c r="F40" s="59">
        <f>+Summary!O32</f>
        <v>3.7974999999999999</v>
      </c>
      <c r="G40" s="52">
        <f t="shared" si="24"/>
        <v>0.3165</v>
      </c>
      <c r="H40" s="52"/>
      <c r="I40" s="52">
        <f t="shared" si="25"/>
        <v>7.2999999999999995E-2</v>
      </c>
      <c r="J40" s="52">
        <f t="shared" si="26"/>
        <v>1.46E-2</v>
      </c>
      <c r="K40" s="51">
        <f t="shared" si="27"/>
        <v>8.9999999999999998E-4</v>
      </c>
      <c r="L40" s="51"/>
      <c r="M40" s="53">
        <f t="shared" si="28"/>
        <v>1.04E-2</v>
      </c>
      <c r="N40" s="75">
        <f t="shared" si="29"/>
        <v>4.0000000000000002E-4</v>
      </c>
    </row>
    <row r="41" spans="1:14">
      <c r="A41" s="45"/>
      <c r="B41" s="64">
        <v>28</v>
      </c>
      <c r="C41" s="589" t="s">
        <v>816</v>
      </c>
      <c r="D41" s="45"/>
      <c r="E41" s="45"/>
      <c r="F41" s="59">
        <f>+Summary!O33</f>
        <v>0</v>
      </c>
      <c r="G41" s="52">
        <f t="shared" si="24"/>
        <v>0</v>
      </c>
      <c r="H41" s="52"/>
      <c r="I41" s="52">
        <f t="shared" si="25"/>
        <v>0</v>
      </c>
      <c r="J41" s="52">
        <f t="shared" si="26"/>
        <v>0</v>
      </c>
      <c r="K41" s="51">
        <f t="shared" si="27"/>
        <v>0</v>
      </c>
      <c r="L41" s="51"/>
      <c r="M41" s="53">
        <f t="shared" si="28"/>
        <v>0</v>
      </c>
      <c r="N41" s="75">
        <f t="shared" si="29"/>
        <v>0</v>
      </c>
    </row>
    <row r="42" spans="1:14">
      <c r="A42" s="45"/>
      <c r="B42" s="64">
        <v>29</v>
      </c>
      <c r="C42" s="589" t="s">
        <v>817</v>
      </c>
      <c r="D42" s="45"/>
      <c r="E42" s="45"/>
      <c r="F42" s="59">
        <f>+Summary!O34</f>
        <v>0</v>
      </c>
      <c r="G42" s="52">
        <f t="shared" si="24"/>
        <v>0</v>
      </c>
      <c r="H42" s="52"/>
      <c r="I42" s="52">
        <f t="shared" si="25"/>
        <v>0</v>
      </c>
      <c r="J42" s="52">
        <f t="shared" si="26"/>
        <v>0</v>
      </c>
      <c r="K42" s="59">
        <f t="shared" si="27"/>
        <v>0</v>
      </c>
      <c r="L42" s="59"/>
      <c r="M42" s="52">
        <f t="shared" si="28"/>
        <v>0</v>
      </c>
      <c r="N42" s="460">
        <f t="shared" si="29"/>
        <v>0</v>
      </c>
    </row>
    <row r="43" spans="1:14">
      <c r="A43" s="45"/>
      <c r="B43" s="65">
        <v>30</v>
      </c>
      <c r="C43" s="590" t="s">
        <v>818</v>
      </c>
      <c r="D43" s="61"/>
      <c r="E43" s="61"/>
      <c r="F43" s="62">
        <f>+Summary!O35</f>
        <v>0</v>
      </c>
      <c r="G43" s="63">
        <f t="shared" ref="G43" si="30">ROUND(F43/12,4)</f>
        <v>0</v>
      </c>
      <c r="H43" s="63"/>
      <c r="I43" s="63">
        <f t="shared" ref="I43" si="31">ROUND(F43/52,4)</f>
        <v>0</v>
      </c>
      <c r="J43" s="63">
        <f t="shared" ref="J43" si="32">ROUND(I43/5,4)</f>
        <v>0</v>
      </c>
      <c r="K43" s="62">
        <f t="shared" ref="K43" si="33">ROUND(J43/16,4)</f>
        <v>0</v>
      </c>
      <c r="L43" s="62"/>
      <c r="M43" s="63">
        <f t="shared" ref="M43" si="34">ROUND(F43/365,4)</f>
        <v>0</v>
      </c>
      <c r="N43" s="76">
        <f t="shared" ref="N43" si="35">ROUND(F43/8760,4)</f>
        <v>0</v>
      </c>
    </row>
    <row r="44" spans="1:14">
      <c r="A44" s="45"/>
      <c r="B44" s="64">
        <v>31</v>
      </c>
      <c r="C44" s="589" t="s">
        <v>819</v>
      </c>
      <c r="D44" s="45"/>
      <c r="E44" s="45"/>
      <c r="F44" s="59">
        <f>+Summary!O36</f>
        <v>0</v>
      </c>
      <c r="G44" s="52">
        <f>ROUND(F44/12,4)</f>
        <v>0</v>
      </c>
      <c r="H44" s="52"/>
      <c r="I44" s="52">
        <f>ROUND(F44/52,4)</f>
        <v>0</v>
      </c>
      <c r="J44" s="52">
        <f>ROUND(I44/5,4)</f>
        <v>0</v>
      </c>
      <c r="K44" s="51">
        <f>ROUND(J44/16,4)</f>
        <v>0</v>
      </c>
      <c r="L44" s="51"/>
      <c r="M44" s="53">
        <f>ROUND(F44/365,4)</f>
        <v>0</v>
      </c>
      <c r="N44" s="75">
        <f>ROUND(F44/8760,4)</f>
        <v>0</v>
      </c>
    </row>
    <row r="45" spans="1:14">
      <c r="A45" s="45"/>
      <c r="B45" s="64">
        <v>32</v>
      </c>
      <c r="C45" s="589" t="s">
        <v>854</v>
      </c>
      <c r="D45" s="45"/>
      <c r="E45" s="45"/>
      <c r="F45" s="59">
        <f>+Summary!O37</f>
        <v>0</v>
      </c>
      <c r="G45" s="52">
        <f t="shared" ref="G45" si="36">ROUND(F45/12,4)</f>
        <v>0</v>
      </c>
      <c r="H45" s="52"/>
      <c r="I45" s="52">
        <f t="shared" ref="I45" si="37">ROUND(F45/52,4)</f>
        <v>0</v>
      </c>
      <c r="J45" s="52">
        <f t="shared" ref="J45" si="38">ROUND(I45/5,4)</f>
        <v>0</v>
      </c>
      <c r="K45" s="51">
        <f t="shared" ref="K45" si="39">ROUND(J45/16,4)</f>
        <v>0</v>
      </c>
      <c r="L45" s="51"/>
      <c r="M45" s="53">
        <f t="shared" ref="M45" si="40">ROUND(F45/365,4)</f>
        <v>0</v>
      </c>
      <c r="N45" s="75">
        <f t="shared" ref="N45" si="41">ROUND(F45/8760,4)</f>
        <v>0</v>
      </c>
    </row>
    <row r="46" spans="1:14">
      <c r="A46" s="45"/>
      <c r="B46" s="64">
        <v>33</v>
      </c>
      <c r="C46" s="589" t="s">
        <v>855</v>
      </c>
      <c r="D46" s="45"/>
      <c r="E46" s="45"/>
      <c r="F46" s="59">
        <f>+Summary!O38</f>
        <v>0</v>
      </c>
      <c r="G46" s="52">
        <f t="shared" ref="G46" si="42">ROUND(F46/12,4)</f>
        <v>0</v>
      </c>
      <c r="H46" s="52"/>
      <c r="I46" s="52">
        <f t="shared" ref="I46" si="43">ROUND(F46/52,4)</f>
        <v>0</v>
      </c>
      <c r="J46" s="52">
        <f t="shared" ref="J46" si="44">ROUND(I46/5,4)</f>
        <v>0</v>
      </c>
      <c r="K46" s="51">
        <f t="shared" ref="K46" si="45">ROUND(J46/16,4)</f>
        <v>0</v>
      </c>
      <c r="L46" s="51"/>
      <c r="M46" s="53">
        <f t="shared" ref="M46" si="46">ROUND(F46/365,4)</f>
        <v>0</v>
      </c>
      <c r="N46" s="75">
        <f t="shared" ref="N46" si="47">ROUND(F46/8760,4)</f>
        <v>0</v>
      </c>
    </row>
    <row r="47" spans="1:14">
      <c r="A47" s="45"/>
      <c r="B47" s="65">
        <v>34</v>
      </c>
      <c r="C47" s="590" t="s">
        <v>856</v>
      </c>
      <c r="D47" s="61"/>
      <c r="E47" s="61"/>
      <c r="F47" s="62">
        <f>+Summary!O39</f>
        <v>0</v>
      </c>
      <c r="G47" s="63">
        <f t="shared" ref="G47" si="48">ROUND(F47/12,4)</f>
        <v>0</v>
      </c>
      <c r="H47" s="63"/>
      <c r="I47" s="63">
        <f t="shared" ref="I47" si="49">ROUND(F47/52,4)</f>
        <v>0</v>
      </c>
      <c r="J47" s="63">
        <f t="shared" ref="J47" si="50">ROUND(I47/5,4)</f>
        <v>0</v>
      </c>
      <c r="K47" s="62">
        <f t="shared" ref="K47" si="51">ROUND(J47/16,4)</f>
        <v>0</v>
      </c>
      <c r="L47" s="62"/>
      <c r="M47" s="63">
        <f t="shared" ref="M47" si="52">ROUND(F47/365,4)</f>
        <v>0</v>
      </c>
      <c r="N47" s="76">
        <f t="shared" ref="N47" si="53">ROUND(F47/8760,4)</f>
        <v>0</v>
      </c>
    </row>
    <row r="48" spans="1:14">
      <c r="A48" s="45"/>
      <c r="B48" s="64"/>
      <c r="C48" s="589"/>
      <c r="D48" s="45"/>
      <c r="E48" s="45"/>
      <c r="F48" s="59"/>
      <c r="G48" s="52"/>
      <c r="H48" s="52"/>
      <c r="I48" s="52"/>
      <c r="J48" s="52"/>
      <c r="K48" s="51"/>
      <c r="L48" s="51"/>
      <c r="M48" s="53"/>
      <c r="N48" s="75"/>
    </row>
    <row r="49" spans="1:14">
      <c r="A49" s="45"/>
      <c r="B49" s="67" t="s">
        <v>88</v>
      </c>
      <c r="C49" s="45"/>
      <c r="D49" s="45"/>
      <c r="E49" s="45"/>
      <c r="F49" s="45"/>
      <c r="G49" s="48"/>
      <c r="H49" s="48"/>
      <c r="I49" s="68"/>
      <c r="J49" s="68"/>
      <c r="K49" s="68"/>
      <c r="L49" s="68"/>
      <c r="M49" s="68"/>
      <c r="N49" s="45"/>
    </row>
    <row r="50" spans="1:14">
      <c r="A50" s="45"/>
      <c r="B50" s="67">
        <v>1</v>
      </c>
      <c r="C50" s="45" t="s">
        <v>89</v>
      </c>
      <c r="D50" s="45"/>
      <c r="E50" s="45"/>
      <c r="F50" s="45"/>
      <c r="G50" s="48"/>
      <c r="H50" s="48"/>
      <c r="I50" s="68"/>
      <c r="J50" s="68"/>
      <c r="K50" s="68"/>
      <c r="L50" s="68"/>
      <c r="M50" s="68"/>
      <c r="N50" s="45"/>
    </row>
    <row r="51" spans="1:14">
      <c r="A51" s="45"/>
      <c r="B51" s="67">
        <v>2</v>
      </c>
      <c r="C51" s="45" t="s">
        <v>92</v>
      </c>
      <c r="D51" s="45"/>
      <c r="E51" s="45"/>
      <c r="F51" s="45"/>
      <c r="G51" s="48"/>
      <c r="H51" s="48"/>
      <c r="I51" s="68"/>
      <c r="J51" s="68"/>
      <c r="K51" s="68"/>
      <c r="L51" s="68"/>
      <c r="M51" s="68"/>
      <c r="N51" s="45"/>
    </row>
    <row r="52" spans="1:14">
      <c r="A52" s="45"/>
      <c r="B52" s="67"/>
      <c r="C52" s="45"/>
      <c r="D52" s="45"/>
      <c r="E52" s="45"/>
      <c r="F52" s="45"/>
      <c r="G52" s="48"/>
      <c r="H52" s="48"/>
      <c r="I52" s="68"/>
      <c r="J52" s="68"/>
      <c r="K52" s="68"/>
      <c r="L52" s="68"/>
      <c r="M52" s="68"/>
      <c r="N52" s="45"/>
    </row>
    <row r="53" spans="1:14">
      <c r="A53" s="45"/>
      <c r="B53" s="67"/>
      <c r="C53" s="45"/>
      <c r="D53" s="45"/>
      <c r="E53" s="45"/>
      <c r="F53" s="45"/>
      <c r="G53" s="48"/>
      <c r="H53" s="48"/>
      <c r="I53" s="68"/>
      <c r="J53" s="68"/>
      <c r="K53" s="68"/>
      <c r="L53" s="68"/>
      <c r="M53" s="68"/>
      <c r="N53" s="45"/>
    </row>
    <row r="54" spans="1:14">
      <c r="A54" s="45"/>
      <c r="B54" s="67"/>
      <c r="C54" s="45"/>
      <c r="D54" s="45"/>
      <c r="E54" s="45"/>
      <c r="F54" s="45"/>
      <c r="G54" s="48"/>
      <c r="H54" s="48"/>
      <c r="I54" s="68"/>
      <c r="J54" s="68"/>
      <c r="K54" s="68"/>
      <c r="L54" s="68"/>
      <c r="M54" s="68"/>
      <c r="N54" s="45"/>
    </row>
  </sheetData>
  <mergeCells count="3">
    <mergeCell ref="B1:N1"/>
    <mergeCell ref="M4:N4"/>
    <mergeCell ref="J4:K4"/>
  </mergeCells>
  <phoneticPr fontId="10" type="noConversion"/>
  <pageMargins left="0.5" right="0.5" top="0.75" bottom="0.5" header="0.5" footer="0.25"/>
  <pageSetup scale="75" orientation="landscape" r:id="rId1"/>
  <headerFooter alignWithMargins="0">
    <oddHeader>&amp;LMidAmerican Energy Company Attachment 1-1j&amp;R&amp;12Effective January 1, 2016</oddHeader>
    <oddFooter>&amp;L&amp;11&amp;D&amp;R&amp;Z&amp;F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529"/>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0.6640625" bestFit="1" customWidth="1"/>
    <col min="9" max="9" width="17.109375" customWidth="1"/>
    <col min="10" max="11" width="16.33203125" bestFit="1" customWidth="1"/>
    <col min="12" max="12" width="16.33203125" customWidth="1"/>
    <col min="13" max="13" width="2.6640625" customWidth="1"/>
    <col min="14" max="14" width="13.88671875" customWidth="1"/>
    <col min="15" max="15" width="14.109375" customWidth="1"/>
    <col min="16" max="17" width="12.44140625" customWidth="1"/>
    <col min="18" max="18" width="12.33203125" bestFit="1" customWidth="1"/>
  </cols>
  <sheetData>
    <row r="1" spans="1:18" ht="15.6">
      <c r="A1" s="874" t="s">
        <v>19</v>
      </c>
      <c r="B1" s="875"/>
      <c r="C1" s="875" t="s">
        <v>787</v>
      </c>
      <c r="D1" s="875"/>
      <c r="E1" s="875"/>
      <c r="F1" s="875"/>
      <c r="G1" s="875"/>
      <c r="H1" s="876"/>
      <c r="I1" s="4"/>
    </row>
    <row r="2" spans="1:18" ht="15.75" customHeight="1">
      <c r="A2" s="867" t="s">
        <v>20</v>
      </c>
      <c r="B2" s="868"/>
      <c r="C2" s="868" t="s">
        <v>95</v>
      </c>
      <c r="D2" s="868"/>
      <c r="E2" s="868"/>
      <c r="F2" s="868"/>
      <c r="G2" s="868"/>
      <c r="H2" s="897"/>
      <c r="I2" s="4"/>
    </row>
    <row r="3" spans="1:18" ht="15.6">
      <c r="A3" s="867" t="s">
        <v>22</v>
      </c>
      <c r="B3" s="868"/>
      <c r="C3" s="868"/>
      <c r="D3" s="868"/>
      <c r="E3" s="868"/>
      <c r="F3" s="868"/>
      <c r="G3" s="868"/>
      <c r="H3" s="897"/>
      <c r="I3" s="4"/>
    </row>
    <row r="4" spans="1:18" ht="15.6">
      <c r="A4" s="867" t="s">
        <v>24</v>
      </c>
      <c r="B4" s="868"/>
      <c r="C4" s="93">
        <f>SUMIF($A$43:$A$3790,A4,$C$43:$C$3790)</f>
        <v>522769388</v>
      </c>
      <c r="D4" s="94"/>
      <c r="E4" s="91"/>
      <c r="F4" s="91"/>
      <c r="G4" s="91"/>
      <c r="H4" s="92"/>
      <c r="I4" s="4"/>
    </row>
    <row r="5" spans="1:18" ht="15.6">
      <c r="A5" s="881" t="s">
        <v>25</v>
      </c>
      <c r="B5" s="882"/>
      <c r="C5" s="893"/>
      <c r="D5" s="893"/>
      <c r="E5" s="893"/>
      <c r="F5" s="893"/>
      <c r="G5" s="893"/>
      <c r="H5" s="894"/>
      <c r="I5" s="4"/>
    </row>
    <row r="6" spans="1:18" ht="13.8">
      <c r="A6" s="5"/>
      <c r="B6" s="5"/>
      <c r="C6" s="5"/>
      <c r="D6" s="5"/>
      <c r="E6" s="5"/>
      <c r="F6" s="5"/>
      <c r="G6" s="5"/>
      <c r="H6" s="5"/>
      <c r="I6" s="5"/>
    </row>
    <row r="7" spans="1:18" ht="13.8">
      <c r="A7" s="6"/>
      <c r="B7" s="7"/>
      <c r="C7" s="8"/>
      <c r="D7" s="886">
        <v>0.2</v>
      </c>
      <c r="E7" s="887"/>
      <c r="F7" s="886">
        <v>0.8</v>
      </c>
      <c r="G7" s="887"/>
      <c r="H7" s="584"/>
      <c r="I7" s="10"/>
      <c r="J7" s="11" t="s">
        <v>121</v>
      </c>
      <c r="K7" s="11" t="s">
        <v>269</v>
      </c>
      <c r="L7" s="11" t="s">
        <v>270</v>
      </c>
    </row>
    <row r="8" spans="1:18" ht="13.8">
      <c r="A8" s="12"/>
      <c r="B8" s="13"/>
      <c r="C8" s="14"/>
      <c r="D8" s="872" t="s">
        <v>26</v>
      </c>
      <c r="E8" s="880"/>
      <c r="F8" s="872" t="s">
        <v>27</v>
      </c>
      <c r="G8" s="880"/>
      <c r="H8" s="872" t="s">
        <v>28</v>
      </c>
      <c r="I8" s="873"/>
      <c r="J8" s="15" t="s">
        <v>29</v>
      </c>
      <c r="K8" s="391" t="s">
        <v>521</v>
      </c>
      <c r="L8" s="391" t="s">
        <v>29</v>
      </c>
    </row>
    <row r="9" spans="1:18" ht="27.6">
      <c r="A9" s="16" t="s">
        <v>30</v>
      </c>
      <c r="B9" s="17" t="s">
        <v>31</v>
      </c>
      <c r="C9" s="18" t="s">
        <v>32</v>
      </c>
      <c r="D9" s="19" t="s">
        <v>33</v>
      </c>
      <c r="E9" s="20" t="s">
        <v>34</v>
      </c>
      <c r="F9" s="19" t="s">
        <v>33</v>
      </c>
      <c r="G9" s="20" t="s">
        <v>34</v>
      </c>
      <c r="H9" s="21" t="s">
        <v>33</v>
      </c>
      <c r="I9" s="18" t="s">
        <v>34</v>
      </c>
      <c r="J9" s="18" t="s">
        <v>34</v>
      </c>
      <c r="K9" s="18" t="s">
        <v>34</v>
      </c>
      <c r="L9" s="18" t="s">
        <v>34</v>
      </c>
    </row>
    <row r="10" spans="1:18" ht="13.8">
      <c r="A10" s="1" t="s">
        <v>15</v>
      </c>
      <c r="B10" s="95">
        <v>0</v>
      </c>
      <c r="C10" s="96" t="e">
        <f>+B10/B38</f>
        <v>#DIV/0!</v>
      </c>
      <c r="D10" s="97">
        <v>0</v>
      </c>
      <c r="E10" s="98">
        <f t="shared" ref="E10:E37" si="0">SUMIF($A$43:$A$3790,A10,$E$43:$E$3790)</f>
        <v>0</v>
      </c>
      <c r="F10" s="97">
        <v>0</v>
      </c>
      <c r="G10" s="98">
        <f t="shared" ref="G10:G37" si="1">SUMIF($A$43:$A$3790,A10,$G$43:$G$3790)</f>
        <v>0</v>
      </c>
      <c r="H10" s="99">
        <f>+D10+F10</f>
        <v>0</v>
      </c>
      <c r="I10" s="359">
        <f>SUMIF($A$43:$A$3790,A10,$I$43:$I$3790)</f>
        <v>0</v>
      </c>
      <c r="J10" s="98">
        <f t="shared" ref="J10:J37" si="2">SUMIF($A$43:$A$3790,A10,$J$43:$J$3790)</f>
        <v>0</v>
      </c>
      <c r="K10" s="98">
        <f>SUMIF($A$43:$A$3790,A10,$K$43:$K$3790)</f>
        <v>0</v>
      </c>
      <c r="L10" s="100">
        <f>+J10+K10</f>
        <v>0</v>
      </c>
    </row>
    <row r="11" spans="1:18" ht="13.8">
      <c r="A11" s="1" t="s">
        <v>660</v>
      </c>
      <c r="B11" s="95"/>
      <c r="C11" s="96"/>
      <c r="D11" s="97"/>
      <c r="E11" s="98"/>
      <c r="F11" s="97"/>
      <c r="G11" s="98"/>
      <c r="H11" s="99"/>
      <c r="I11" s="360"/>
      <c r="J11" s="98"/>
      <c r="K11" s="98"/>
      <c r="L11" s="495">
        <f>+J11+K11</f>
        <v>0</v>
      </c>
    </row>
    <row r="12" spans="1:18" ht="13.8">
      <c r="A12" s="2" t="s">
        <v>4</v>
      </c>
      <c r="B12" s="95">
        <v>0</v>
      </c>
      <c r="C12" s="96" t="e">
        <f>+B12/B38</f>
        <v>#DIV/0!</v>
      </c>
      <c r="D12" s="97">
        <v>0</v>
      </c>
      <c r="E12" s="98">
        <f t="shared" si="0"/>
        <v>0</v>
      </c>
      <c r="F12" s="97">
        <v>0</v>
      </c>
      <c r="G12" s="98">
        <f t="shared" si="1"/>
        <v>0</v>
      </c>
      <c r="H12" s="99">
        <f t="shared" ref="H12:H37" si="3">+D12+F12</f>
        <v>0</v>
      </c>
      <c r="I12" s="360">
        <f t="shared" ref="I12:I37" si="4">SUMIF($A$43:$A$3790,A12,$I$43:$I$3790)</f>
        <v>1294130.4997428746</v>
      </c>
      <c r="J12" s="98">
        <f t="shared" si="2"/>
        <v>20960.127991476911</v>
      </c>
      <c r="K12" s="98">
        <f>SUMIF($A$43:$A$3790,A12,$K$43:$K$3790)</f>
        <v>-27529.15253829888</v>
      </c>
      <c r="L12" s="495">
        <f t="shared" ref="L12" si="5">+J12+K12</f>
        <v>-6569.0245468219691</v>
      </c>
    </row>
    <row r="13" spans="1:18" s="127" customFormat="1" ht="13.8">
      <c r="A13" s="2" t="s">
        <v>0</v>
      </c>
      <c r="B13" s="490">
        <v>0</v>
      </c>
      <c r="C13" s="491" t="e">
        <f>+B13/B38</f>
        <v>#DIV/0!</v>
      </c>
      <c r="D13" s="492">
        <v>0</v>
      </c>
      <c r="E13" s="493">
        <f t="shared" si="0"/>
        <v>0</v>
      </c>
      <c r="F13" s="492">
        <v>0</v>
      </c>
      <c r="G13" s="493">
        <f t="shared" si="1"/>
        <v>0</v>
      </c>
      <c r="H13" s="494">
        <f t="shared" si="3"/>
        <v>0</v>
      </c>
      <c r="I13" s="510">
        <f t="shared" si="4"/>
        <v>13142447.659763761</v>
      </c>
      <c r="J13" s="493">
        <f>SUMIF($A$43:$A$3790,A13,$J$43:$J$3790)</f>
        <v>212859.0471553418</v>
      </c>
      <c r="K13" s="493">
        <f t="shared" ref="K13:K37" si="6">SUMIF($A$43:$A$3790,A13,$K$43:$K$3790)</f>
        <v>-281681.38955620816</v>
      </c>
      <c r="L13" s="495">
        <f>+J13+K13</f>
        <v>-68822.342400866357</v>
      </c>
      <c r="N13" s="732"/>
      <c r="O13" s="732"/>
      <c r="P13" s="732"/>
      <c r="Q13" s="732"/>
      <c r="R13" s="732"/>
    </row>
    <row r="14" spans="1:18" ht="13.8">
      <c r="A14" s="2" t="s">
        <v>16</v>
      </c>
      <c r="B14" s="95">
        <v>0</v>
      </c>
      <c r="C14" s="96" t="e">
        <f>+B14/B38</f>
        <v>#DIV/0!</v>
      </c>
      <c r="D14" s="97">
        <v>0</v>
      </c>
      <c r="E14" s="98">
        <f t="shared" si="0"/>
        <v>0</v>
      </c>
      <c r="F14" s="97">
        <v>0</v>
      </c>
      <c r="G14" s="98">
        <f t="shared" si="1"/>
        <v>0</v>
      </c>
      <c r="H14" s="99">
        <f t="shared" si="3"/>
        <v>0</v>
      </c>
      <c r="I14" s="360">
        <f t="shared" si="4"/>
        <v>2328996.0776168993</v>
      </c>
      <c r="J14" s="98">
        <f t="shared" si="2"/>
        <v>37721.123092452392</v>
      </c>
      <c r="K14" s="98">
        <f t="shared" si="6"/>
        <v>-49434.81344615233</v>
      </c>
      <c r="L14" s="495">
        <f t="shared" ref="L14:L37" si="7">+J14+K14</f>
        <v>-11713.690353699938</v>
      </c>
      <c r="N14" s="732"/>
      <c r="O14" s="732"/>
      <c r="P14" s="732"/>
      <c r="Q14" s="732"/>
      <c r="R14" s="732"/>
    </row>
    <row r="15" spans="1:18" ht="13.8">
      <c r="A15" s="2" t="s">
        <v>6</v>
      </c>
      <c r="B15" s="95">
        <v>0</v>
      </c>
      <c r="C15" s="96" t="e">
        <f>+B15/B38</f>
        <v>#DIV/0!</v>
      </c>
      <c r="D15" s="97">
        <v>0</v>
      </c>
      <c r="E15" s="98">
        <f t="shared" si="0"/>
        <v>0</v>
      </c>
      <c r="F15" s="97">
        <v>0</v>
      </c>
      <c r="G15" s="98">
        <f t="shared" si="1"/>
        <v>0</v>
      </c>
      <c r="H15" s="99">
        <f t="shared" si="3"/>
        <v>0</v>
      </c>
      <c r="I15" s="360">
        <f t="shared" si="4"/>
        <v>5624826.6650003819</v>
      </c>
      <c r="J15" s="98">
        <f t="shared" si="2"/>
        <v>91101.389582970733</v>
      </c>
      <c r="K15" s="98">
        <f t="shared" si="6"/>
        <v>-119218.5355714121</v>
      </c>
      <c r="L15" s="101">
        <f t="shared" si="7"/>
        <v>-28117.145988441363</v>
      </c>
      <c r="N15" s="732"/>
      <c r="O15" s="732"/>
      <c r="P15" s="732"/>
      <c r="Q15" s="732"/>
      <c r="R15" s="732"/>
    </row>
    <row r="16" spans="1:18" ht="13.8">
      <c r="A16" s="2" t="s">
        <v>10</v>
      </c>
      <c r="B16" s="95">
        <v>0</v>
      </c>
      <c r="C16" s="96" t="e">
        <f>+B16/B38</f>
        <v>#DIV/0!</v>
      </c>
      <c r="D16" s="97">
        <v>0</v>
      </c>
      <c r="E16" s="98">
        <f t="shared" si="0"/>
        <v>0</v>
      </c>
      <c r="F16" s="97">
        <v>0</v>
      </c>
      <c r="G16" s="98">
        <f t="shared" si="1"/>
        <v>0</v>
      </c>
      <c r="H16" s="99">
        <f t="shared" si="3"/>
        <v>0</v>
      </c>
      <c r="I16" s="360">
        <f t="shared" si="4"/>
        <v>6644445.1177940276</v>
      </c>
      <c r="J16" s="98">
        <f t="shared" si="2"/>
        <v>107615.43764634043</v>
      </c>
      <c r="K16" s="98">
        <f t="shared" si="6"/>
        <v>-141523.70079036878</v>
      </c>
      <c r="L16" s="101">
        <f t="shared" si="7"/>
        <v>-33908.263144028344</v>
      </c>
      <c r="N16" s="470"/>
      <c r="O16" s="732"/>
      <c r="P16" s="732"/>
      <c r="Q16" s="732"/>
      <c r="R16" s="732"/>
    </row>
    <row r="17" spans="1:18" ht="13.8">
      <c r="A17" s="2" t="s">
        <v>17</v>
      </c>
      <c r="B17" s="95">
        <v>0</v>
      </c>
      <c r="C17" s="96" t="e">
        <f>+B17/B38</f>
        <v>#DIV/0!</v>
      </c>
      <c r="D17" s="97">
        <v>0</v>
      </c>
      <c r="E17" s="98">
        <f t="shared" si="0"/>
        <v>0</v>
      </c>
      <c r="F17" s="97">
        <v>0</v>
      </c>
      <c r="G17" s="98">
        <f t="shared" si="1"/>
        <v>0</v>
      </c>
      <c r="H17" s="99">
        <f t="shared" si="3"/>
        <v>0</v>
      </c>
      <c r="I17" s="360">
        <f t="shared" si="4"/>
        <v>40485363.138630189</v>
      </c>
      <c r="J17" s="98">
        <f t="shared" si="2"/>
        <v>2048065.1116723954</v>
      </c>
      <c r="K17" s="98">
        <f t="shared" si="6"/>
        <v>-114582.13145107594</v>
      </c>
      <c r="L17" s="101">
        <f t="shared" si="7"/>
        <v>1933482.9802213195</v>
      </c>
      <c r="N17" s="732"/>
      <c r="O17" s="732"/>
      <c r="P17" s="732"/>
      <c r="Q17" s="732"/>
      <c r="R17" s="732"/>
    </row>
    <row r="18" spans="1:18" ht="13.8">
      <c r="A18" s="2" t="s">
        <v>5</v>
      </c>
      <c r="B18" s="95">
        <v>0</v>
      </c>
      <c r="C18" s="96" t="e">
        <f>+B18/B38</f>
        <v>#DIV/0!</v>
      </c>
      <c r="D18" s="97">
        <v>0</v>
      </c>
      <c r="E18" s="98">
        <f t="shared" si="0"/>
        <v>0</v>
      </c>
      <c r="F18" s="97">
        <v>0</v>
      </c>
      <c r="G18" s="98">
        <f t="shared" si="1"/>
        <v>0</v>
      </c>
      <c r="H18" s="99">
        <f t="shared" si="3"/>
        <v>0</v>
      </c>
      <c r="I18" s="360">
        <f t="shared" si="4"/>
        <v>73269481.911296785</v>
      </c>
      <c r="J18" s="98">
        <f t="shared" si="2"/>
        <v>780351.51191593497</v>
      </c>
      <c r="K18" s="98">
        <f t="shared" si="6"/>
        <v>-57265.146644791646</v>
      </c>
      <c r="L18" s="101">
        <f t="shared" si="7"/>
        <v>723086.36527114338</v>
      </c>
      <c r="N18" s="735"/>
      <c r="O18" s="735"/>
      <c r="P18" s="732"/>
      <c r="Q18" s="732"/>
      <c r="R18" s="732"/>
    </row>
    <row r="19" spans="1:18" ht="13.8">
      <c r="A19" s="2" t="s">
        <v>116</v>
      </c>
      <c r="B19" s="95">
        <v>0</v>
      </c>
      <c r="C19" s="96" t="e">
        <f>+B19/B38</f>
        <v>#DIV/0!</v>
      </c>
      <c r="D19" s="97">
        <v>0</v>
      </c>
      <c r="E19" s="98">
        <f t="shared" si="0"/>
        <v>0</v>
      </c>
      <c r="F19" s="97">
        <v>0</v>
      </c>
      <c r="G19" s="98">
        <f t="shared" si="1"/>
        <v>0</v>
      </c>
      <c r="H19" s="99">
        <f t="shared" si="3"/>
        <v>0</v>
      </c>
      <c r="I19" s="360">
        <f t="shared" si="4"/>
        <v>26593944.756824743</v>
      </c>
      <c r="J19" s="98">
        <f t="shared" si="2"/>
        <v>3496235.3980748598</v>
      </c>
      <c r="K19" s="98">
        <f t="shared" si="6"/>
        <v>43119.659182334733</v>
      </c>
      <c r="L19" s="101">
        <f t="shared" si="7"/>
        <v>3539355.0572571945</v>
      </c>
      <c r="N19" s="732"/>
      <c r="O19" s="732"/>
      <c r="P19" s="732"/>
      <c r="Q19" s="732"/>
      <c r="R19" s="732"/>
    </row>
    <row r="20" spans="1:18" ht="13.8">
      <c r="A20" s="2" t="s">
        <v>1</v>
      </c>
      <c r="B20" s="95">
        <v>0</v>
      </c>
      <c r="C20" s="96" t="e">
        <f>+B20/B38</f>
        <v>#DIV/0!</v>
      </c>
      <c r="D20" s="97">
        <v>0</v>
      </c>
      <c r="E20" s="98">
        <f t="shared" si="0"/>
        <v>0</v>
      </c>
      <c r="F20" s="97">
        <v>0</v>
      </c>
      <c r="G20" s="98">
        <f t="shared" si="1"/>
        <v>0</v>
      </c>
      <c r="H20" s="99">
        <f t="shared" si="3"/>
        <v>0</v>
      </c>
      <c r="I20" s="360">
        <f t="shared" si="4"/>
        <v>181926.35355833382</v>
      </c>
      <c r="J20" s="98">
        <f t="shared" si="2"/>
        <v>6471.9475406571528</v>
      </c>
      <c r="K20" s="98">
        <f t="shared" si="6"/>
        <v>-1176.2689050650483</v>
      </c>
      <c r="L20" s="101">
        <f t="shared" si="7"/>
        <v>5295.6786355921049</v>
      </c>
      <c r="N20" s="732"/>
      <c r="O20" s="772"/>
      <c r="P20" s="771"/>
      <c r="Q20" s="732"/>
      <c r="R20" s="732"/>
    </row>
    <row r="21" spans="1:18" ht="13.8">
      <c r="A21" s="2" t="s">
        <v>46</v>
      </c>
      <c r="B21" s="95">
        <v>0</v>
      </c>
      <c r="C21" s="96" t="e">
        <f>+B21/B38</f>
        <v>#DIV/0!</v>
      </c>
      <c r="D21" s="97">
        <v>0</v>
      </c>
      <c r="E21" s="98">
        <f t="shared" si="0"/>
        <v>0</v>
      </c>
      <c r="F21" s="97">
        <v>0</v>
      </c>
      <c r="G21" s="98">
        <f t="shared" si="1"/>
        <v>0</v>
      </c>
      <c r="H21" s="99">
        <f t="shared" si="3"/>
        <v>0</v>
      </c>
      <c r="I21" s="360">
        <f t="shared" si="4"/>
        <v>4762405.1615533438</v>
      </c>
      <c r="J21" s="98">
        <f t="shared" si="2"/>
        <v>169420.40430137655</v>
      </c>
      <c r="K21" s="98">
        <f t="shared" si="6"/>
        <v>-29638.786008750485</v>
      </c>
      <c r="L21" s="101">
        <f t="shared" si="7"/>
        <v>139781.61829262605</v>
      </c>
      <c r="N21" s="732"/>
      <c r="O21" s="772"/>
      <c r="P21" s="771"/>
      <c r="Q21" s="732"/>
      <c r="R21" s="732"/>
    </row>
    <row r="22" spans="1:18" ht="13.8">
      <c r="A22" s="2" t="s">
        <v>45</v>
      </c>
      <c r="B22" s="95">
        <v>0</v>
      </c>
      <c r="C22" s="96" t="e">
        <f>+B22/B38</f>
        <v>#DIV/0!</v>
      </c>
      <c r="D22" s="97">
        <v>0</v>
      </c>
      <c r="E22" s="98">
        <f t="shared" si="0"/>
        <v>0</v>
      </c>
      <c r="F22" s="97">
        <v>0</v>
      </c>
      <c r="G22" s="98">
        <f t="shared" si="1"/>
        <v>0</v>
      </c>
      <c r="H22" s="99">
        <f t="shared" si="3"/>
        <v>0</v>
      </c>
      <c r="I22" s="360">
        <f t="shared" si="4"/>
        <v>5590583.5650837272</v>
      </c>
      <c r="J22" s="98">
        <f t="shared" si="2"/>
        <v>181501.6985178192</v>
      </c>
      <c r="K22" s="98">
        <f t="shared" si="6"/>
        <v>-48444.018235377705</v>
      </c>
      <c r="L22" s="101">
        <f t="shared" si="7"/>
        <v>133057.68028244149</v>
      </c>
      <c r="N22" s="732"/>
      <c r="O22" s="772"/>
      <c r="P22" s="771"/>
      <c r="Q22" s="732"/>
      <c r="R22" s="732"/>
    </row>
    <row r="23" spans="1:18" ht="13.8">
      <c r="A23" s="2" t="s">
        <v>209</v>
      </c>
      <c r="B23" s="95">
        <v>0</v>
      </c>
      <c r="C23" s="96" t="e">
        <f>+B23/B38</f>
        <v>#DIV/0!</v>
      </c>
      <c r="D23" s="97">
        <v>0</v>
      </c>
      <c r="E23" s="98">
        <f t="shared" si="0"/>
        <v>0</v>
      </c>
      <c r="F23" s="97">
        <v>0</v>
      </c>
      <c r="G23" s="98">
        <f t="shared" si="1"/>
        <v>0</v>
      </c>
      <c r="H23" s="99">
        <f t="shared" si="3"/>
        <v>0</v>
      </c>
      <c r="I23" s="360">
        <f t="shared" si="4"/>
        <v>323653.39296589419</v>
      </c>
      <c r="J23" s="98">
        <f t="shared" si="2"/>
        <v>10244.455265705414</v>
      </c>
      <c r="K23" s="98">
        <f t="shared" si="6"/>
        <v>-1894.947703750096</v>
      </c>
      <c r="L23" s="101">
        <f t="shared" si="7"/>
        <v>8349.5075619553172</v>
      </c>
      <c r="N23" s="732"/>
      <c r="O23" s="732"/>
      <c r="P23" s="732"/>
      <c r="Q23" s="732"/>
      <c r="R23" s="732"/>
    </row>
    <row r="24" spans="1:18" ht="13.8">
      <c r="A24" s="2" t="s">
        <v>210</v>
      </c>
      <c r="B24" s="95">
        <v>0</v>
      </c>
      <c r="C24" s="96" t="e">
        <f>+B24/B38</f>
        <v>#DIV/0!</v>
      </c>
      <c r="D24" s="97">
        <v>0</v>
      </c>
      <c r="E24" s="98">
        <f t="shared" si="0"/>
        <v>0</v>
      </c>
      <c r="F24" s="97">
        <v>0</v>
      </c>
      <c r="G24" s="98">
        <f t="shared" si="1"/>
        <v>0</v>
      </c>
      <c r="H24" s="99">
        <f t="shared" si="3"/>
        <v>0</v>
      </c>
      <c r="I24" s="360">
        <f t="shared" si="4"/>
        <v>86517.607989207623</v>
      </c>
      <c r="J24" s="98">
        <f t="shared" si="2"/>
        <v>3077.8246762899616</v>
      </c>
      <c r="K24" s="98">
        <f t="shared" si="6"/>
        <v>-518.76855823582196</v>
      </c>
      <c r="L24" s="101">
        <f t="shared" si="7"/>
        <v>2559.0561180541399</v>
      </c>
      <c r="N24" s="732"/>
      <c r="O24" s="732"/>
      <c r="P24" s="733"/>
      <c r="Q24" s="732"/>
      <c r="R24" s="732"/>
    </row>
    <row r="25" spans="1:18" ht="13.8">
      <c r="A25" s="2" t="s">
        <v>2</v>
      </c>
      <c r="B25" s="95">
        <v>0</v>
      </c>
      <c r="C25" s="96" t="e">
        <f>+B25/B38</f>
        <v>#DIV/0!</v>
      </c>
      <c r="D25" s="97">
        <v>0</v>
      </c>
      <c r="E25" s="98">
        <f t="shared" si="0"/>
        <v>0</v>
      </c>
      <c r="F25" s="97">
        <v>0</v>
      </c>
      <c r="G25" s="98">
        <f t="shared" si="1"/>
        <v>0</v>
      </c>
      <c r="H25" s="99">
        <f t="shared" si="3"/>
        <v>0</v>
      </c>
      <c r="I25" s="360">
        <f t="shared" si="4"/>
        <v>244998.11872361388</v>
      </c>
      <c r="J25" s="98">
        <f t="shared" si="2"/>
        <v>7954.0130586242813</v>
      </c>
      <c r="K25" s="98">
        <f t="shared" si="6"/>
        <v>-2095.3558128922114</v>
      </c>
      <c r="L25" s="101">
        <f t="shared" si="7"/>
        <v>5858.6572457320699</v>
      </c>
      <c r="N25" s="732"/>
      <c r="O25" s="732"/>
      <c r="P25" s="733"/>
      <c r="Q25" s="732"/>
      <c r="R25" s="732"/>
    </row>
    <row r="26" spans="1:18" ht="13.8">
      <c r="A26" s="2" t="s">
        <v>12</v>
      </c>
      <c r="B26" s="95">
        <v>0</v>
      </c>
      <c r="C26" s="96" t="e">
        <f>+B26/B38</f>
        <v>#DIV/0!</v>
      </c>
      <c r="D26" s="97">
        <v>0</v>
      </c>
      <c r="E26" s="98">
        <f t="shared" si="0"/>
        <v>0</v>
      </c>
      <c r="F26" s="97">
        <v>0</v>
      </c>
      <c r="G26" s="98">
        <f t="shared" si="1"/>
        <v>0</v>
      </c>
      <c r="H26" s="99">
        <f t="shared" si="3"/>
        <v>0</v>
      </c>
      <c r="I26" s="360">
        <f t="shared" si="4"/>
        <v>291802.00461185153</v>
      </c>
      <c r="J26" s="98">
        <f t="shared" si="2"/>
        <v>9473.5297042576931</v>
      </c>
      <c r="K26" s="98">
        <f t="shared" si="6"/>
        <v>-2720.7656733739791</v>
      </c>
      <c r="L26" s="101">
        <f t="shared" si="7"/>
        <v>6752.7640308837144</v>
      </c>
      <c r="N26" s="732"/>
      <c r="O26" s="732"/>
      <c r="P26" s="733"/>
      <c r="Q26" s="732"/>
      <c r="R26" s="732"/>
    </row>
    <row r="27" spans="1:18" ht="13.8">
      <c r="A27" s="2" t="s">
        <v>18</v>
      </c>
      <c r="B27" s="95">
        <v>0</v>
      </c>
      <c r="C27" s="96" t="e">
        <f>+B27/B38</f>
        <v>#DIV/0!</v>
      </c>
      <c r="D27" s="97">
        <v>0</v>
      </c>
      <c r="E27" s="98">
        <f t="shared" si="0"/>
        <v>0</v>
      </c>
      <c r="F27" s="97">
        <v>0</v>
      </c>
      <c r="G27" s="98">
        <f t="shared" si="1"/>
        <v>0</v>
      </c>
      <c r="H27" s="99">
        <f t="shared" si="3"/>
        <v>0</v>
      </c>
      <c r="I27" s="360">
        <f t="shared" si="4"/>
        <v>290695109.22319609</v>
      </c>
      <c r="J27" s="98">
        <f t="shared" si="2"/>
        <v>18580746.56535859</v>
      </c>
      <c r="K27" s="98">
        <f t="shared" si="6"/>
        <v>-1056991.7695481656</v>
      </c>
      <c r="L27" s="101">
        <f t="shared" si="7"/>
        <v>17523754.795810424</v>
      </c>
      <c r="N27" s="732"/>
      <c r="O27" s="732"/>
      <c r="P27" s="732"/>
      <c r="Q27" s="732"/>
      <c r="R27" s="732"/>
    </row>
    <row r="28" spans="1:18" ht="13.8">
      <c r="A28" s="2" t="s">
        <v>9</v>
      </c>
      <c r="B28" s="95">
        <v>0</v>
      </c>
      <c r="C28" s="96" t="e">
        <f>+B28/B38</f>
        <v>#DIV/0!</v>
      </c>
      <c r="D28" s="97">
        <v>0</v>
      </c>
      <c r="E28" s="98">
        <f t="shared" si="0"/>
        <v>0</v>
      </c>
      <c r="F28" s="97">
        <v>0</v>
      </c>
      <c r="G28" s="98">
        <f t="shared" si="1"/>
        <v>0</v>
      </c>
      <c r="H28" s="99">
        <f t="shared" si="3"/>
        <v>0</v>
      </c>
      <c r="I28" s="360">
        <f t="shared" si="4"/>
        <v>35270641.860204004</v>
      </c>
      <c r="J28" s="98">
        <f t="shared" si="2"/>
        <v>4469222.7281446969</v>
      </c>
      <c r="K28" s="98">
        <f t="shared" si="6"/>
        <v>-51661.907150215629</v>
      </c>
      <c r="L28" s="101">
        <f t="shared" si="7"/>
        <v>4417560.8209944814</v>
      </c>
      <c r="N28" s="732"/>
      <c r="O28" s="732"/>
      <c r="P28" s="732"/>
      <c r="Q28" s="732"/>
      <c r="R28" s="732"/>
    </row>
    <row r="29" spans="1:18" ht="13.8">
      <c r="A29" s="2" t="s">
        <v>7</v>
      </c>
      <c r="B29" s="95">
        <v>0</v>
      </c>
      <c r="C29" s="96" t="e">
        <f>+B29/B38</f>
        <v>#DIV/0!</v>
      </c>
      <c r="D29" s="97">
        <v>0</v>
      </c>
      <c r="E29" s="98">
        <f t="shared" si="0"/>
        <v>0</v>
      </c>
      <c r="F29" s="97">
        <v>0</v>
      </c>
      <c r="G29" s="98">
        <f t="shared" si="1"/>
        <v>0</v>
      </c>
      <c r="H29" s="99">
        <f t="shared" si="3"/>
        <v>0</v>
      </c>
      <c r="I29" s="360">
        <f t="shared" si="4"/>
        <v>4492513.2176183425</v>
      </c>
      <c r="J29" s="98">
        <f t="shared" si="2"/>
        <v>562696.31665111938</v>
      </c>
      <c r="K29" s="98">
        <f t="shared" si="6"/>
        <v>-7227.4121884225688</v>
      </c>
      <c r="L29" s="101">
        <f t="shared" si="7"/>
        <v>555468.90446269687</v>
      </c>
      <c r="N29" s="732"/>
      <c r="O29" s="732"/>
      <c r="P29" s="732"/>
      <c r="Q29" s="732"/>
      <c r="R29" s="732"/>
    </row>
    <row r="30" spans="1:18" ht="13.8">
      <c r="A30" s="2" t="s">
        <v>13</v>
      </c>
      <c r="B30" s="95">
        <v>0</v>
      </c>
      <c r="C30" s="96" t="e">
        <f>+B30/B38</f>
        <v>#DIV/0!</v>
      </c>
      <c r="D30" s="97">
        <v>0</v>
      </c>
      <c r="E30" s="98">
        <f t="shared" si="0"/>
        <v>0</v>
      </c>
      <c r="F30" s="97">
        <v>0</v>
      </c>
      <c r="G30" s="98">
        <f t="shared" si="1"/>
        <v>0</v>
      </c>
      <c r="H30" s="99">
        <f t="shared" si="3"/>
        <v>0</v>
      </c>
      <c r="I30" s="360">
        <f t="shared" si="4"/>
        <v>164964.79879048915</v>
      </c>
      <c r="J30" s="98">
        <f t="shared" si="2"/>
        <v>5868.5479203252071</v>
      </c>
      <c r="K30" s="98">
        <f t="shared" si="6"/>
        <v>-1039.3259545176304</v>
      </c>
      <c r="L30" s="101">
        <f t="shared" si="7"/>
        <v>4829.2219658075765</v>
      </c>
    </row>
    <row r="31" spans="1:18" ht="13.8">
      <c r="A31" s="2" t="s">
        <v>3</v>
      </c>
      <c r="B31" s="95">
        <v>0</v>
      </c>
      <c r="C31" s="96" t="e">
        <f>+B31/B38</f>
        <v>#DIV/0!</v>
      </c>
      <c r="D31" s="97">
        <v>0</v>
      </c>
      <c r="E31" s="98">
        <f t="shared" si="0"/>
        <v>0</v>
      </c>
      <c r="F31" s="97">
        <v>0</v>
      </c>
      <c r="G31" s="98">
        <f t="shared" si="1"/>
        <v>0</v>
      </c>
      <c r="H31" s="99">
        <f t="shared" si="3"/>
        <v>0</v>
      </c>
      <c r="I31" s="360">
        <f t="shared" si="4"/>
        <v>846573.51938913937</v>
      </c>
      <c r="J31" s="98">
        <f t="shared" si="2"/>
        <v>48284.342092843748</v>
      </c>
      <c r="K31" s="98">
        <f t="shared" si="6"/>
        <v>-4096.45251273351</v>
      </c>
      <c r="L31" s="101">
        <f t="shared" si="7"/>
        <v>44187.889580110241</v>
      </c>
    </row>
    <row r="32" spans="1:18" ht="13.8">
      <c r="A32" s="2" t="s">
        <v>11</v>
      </c>
      <c r="B32" s="95">
        <v>0</v>
      </c>
      <c r="C32" s="96" t="e">
        <f>+B32/B38</f>
        <v>#DIV/0!</v>
      </c>
      <c r="D32" s="97">
        <v>0</v>
      </c>
      <c r="E32" s="98">
        <f t="shared" si="0"/>
        <v>0</v>
      </c>
      <c r="F32" s="97">
        <v>0</v>
      </c>
      <c r="G32" s="98">
        <f t="shared" si="1"/>
        <v>0</v>
      </c>
      <c r="H32" s="99">
        <f t="shared" si="3"/>
        <v>0</v>
      </c>
      <c r="I32" s="360">
        <f t="shared" si="4"/>
        <v>851388.09555202827</v>
      </c>
      <c r="J32" s="98">
        <f t="shared" si="2"/>
        <v>33715.572015687627</v>
      </c>
      <c r="K32" s="98">
        <f t="shared" si="6"/>
        <v>-5436.718519309371</v>
      </c>
      <c r="L32" s="101">
        <f t="shared" si="7"/>
        <v>28278.853496378255</v>
      </c>
    </row>
    <row r="33" spans="1:12" ht="13.8">
      <c r="A33" s="2" t="s">
        <v>8</v>
      </c>
      <c r="B33" s="95">
        <v>0</v>
      </c>
      <c r="C33" s="96" t="e">
        <f>+B33/B38</f>
        <v>#DIV/0!</v>
      </c>
      <c r="D33" s="97">
        <v>0</v>
      </c>
      <c r="E33" s="98">
        <f t="shared" si="0"/>
        <v>0</v>
      </c>
      <c r="F33" s="97">
        <v>0</v>
      </c>
      <c r="G33" s="98">
        <f t="shared" si="1"/>
        <v>0</v>
      </c>
      <c r="H33" s="99">
        <f t="shared" si="3"/>
        <v>0</v>
      </c>
      <c r="I33" s="360">
        <f t="shared" si="4"/>
        <v>437744.89974239102</v>
      </c>
      <c r="J33" s="98">
        <f t="shared" si="2"/>
        <v>15572.576330534604</v>
      </c>
      <c r="K33" s="98">
        <f t="shared" si="6"/>
        <v>-2622.5812285632851</v>
      </c>
      <c r="L33" s="101">
        <f t="shared" si="7"/>
        <v>12949.995101971319</v>
      </c>
    </row>
    <row r="34" spans="1:12" ht="13.8">
      <c r="A34" s="372" t="s">
        <v>444</v>
      </c>
      <c r="B34" s="95">
        <v>0</v>
      </c>
      <c r="C34" s="96" t="e">
        <f>+B34/B38</f>
        <v>#DIV/0!</v>
      </c>
      <c r="D34" s="97">
        <v>0</v>
      </c>
      <c r="E34" s="98">
        <f t="shared" si="0"/>
        <v>0</v>
      </c>
      <c r="F34" s="97">
        <v>0</v>
      </c>
      <c r="G34" s="98">
        <f t="shared" si="1"/>
        <v>0</v>
      </c>
      <c r="H34" s="99">
        <f t="shared" si="3"/>
        <v>0</v>
      </c>
      <c r="I34" s="360">
        <f t="shared" si="4"/>
        <v>2914961.0102612358</v>
      </c>
      <c r="J34" s="98">
        <f t="shared" si="2"/>
        <v>107035.88693221305</v>
      </c>
      <c r="K34" s="98">
        <f t="shared" si="6"/>
        <v>-17811.787466629605</v>
      </c>
      <c r="L34" s="101">
        <f t="shared" si="7"/>
        <v>89224.099465583451</v>
      </c>
    </row>
    <row r="35" spans="1:12" ht="13.8">
      <c r="A35" s="372" t="s">
        <v>445</v>
      </c>
      <c r="B35" s="95">
        <v>0</v>
      </c>
      <c r="C35" s="96" t="e">
        <f>+B35/B38</f>
        <v>#DIV/0!</v>
      </c>
      <c r="D35" s="97">
        <v>0</v>
      </c>
      <c r="E35" s="98">
        <f t="shared" si="0"/>
        <v>0</v>
      </c>
      <c r="F35" s="97">
        <v>0</v>
      </c>
      <c r="G35" s="98">
        <f t="shared" si="1"/>
        <v>0</v>
      </c>
      <c r="H35" s="99">
        <f t="shared" si="3"/>
        <v>0</v>
      </c>
      <c r="I35" s="360">
        <f t="shared" si="4"/>
        <v>84761.828720404912</v>
      </c>
      <c r="J35" s="98">
        <f t="shared" si="2"/>
        <v>3005.5569254243587</v>
      </c>
      <c r="K35" s="98">
        <f t="shared" si="6"/>
        <v>-521.20518291819394</v>
      </c>
      <c r="L35" s="101">
        <f t="shared" si="7"/>
        <v>2484.3517425061646</v>
      </c>
    </row>
    <row r="36" spans="1:12" ht="13.8">
      <c r="A36" s="372" t="s">
        <v>461</v>
      </c>
      <c r="B36" s="95">
        <v>0</v>
      </c>
      <c r="C36" s="96" t="e">
        <f>+B36/B39</f>
        <v>#DIV/0!</v>
      </c>
      <c r="D36" s="97">
        <v>0</v>
      </c>
      <c r="E36" s="98">
        <f t="shared" si="0"/>
        <v>0</v>
      </c>
      <c r="F36" s="97">
        <v>0</v>
      </c>
      <c r="G36" s="98">
        <f t="shared" si="1"/>
        <v>0</v>
      </c>
      <c r="H36" s="99">
        <f t="shared" si="3"/>
        <v>0</v>
      </c>
      <c r="I36" s="360">
        <f t="shared" si="4"/>
        <v>3040114.0881936243</v>
      </c>
      <c r="J36" s="98">
        <f t="shared" si="2"/>
        <v>405639.17684116756</v>
      </c>
      <c r="K36" s="98">
        <f t="shared" si="6"/>
        <v>-3781.8146549145781</v>
      </c>
      <c r="L36" s="101">
        <f t="shared" si="7"/>
        <v>401857.36218625295</v>
      </c>
    </row>
    <row r="37" spans="1:12" ht="13.8">
      <c r="A37" s="3" t="s">
        <v>464</v>
      </c>
      <c r="B37" s="95">
        <v>0</v>
      </c>
      <c r="C37" s="96" t="e">
        <f>+B37/B38</f>
        <v>#DIV/0!</v>
      </c>
      <c r="D37" s="97">
        <v>0</v>
      </c>
      <c r="E37" s="98">
        <f t="shared" si="0"/>
        <v>0</v>
      </c>
      <c r="F37" s="97">
        <v>0</v>
      </c>
      <c r="G37" s="98">
        <f t="shared" si="1"/>
        <v>0</v>
      </c>
      <c r="H37" s="102">
        <f t="shared" si="3"/>
        <v>0</v>
      </c>
      <c r="I37" s="361">
        <f t="shared" si="4"/>
        <v>3105093.4271766949</v>
      </c>
      <c r="J37" s="98">
        <f t="shared" si="2"/>
        <v>50291.029901581271</v>
      </c>
      <c r="K37" s="98">
        <f t="shared" si="6"/>
        <v>-65889.403880192112</v>
      </c>
      <c r="L37" s="101">
        <f t="shared" si="7"/>
        <v>-15598.373978610842</v>
      </c>
    </row>
    <row r="38" spans="1:12" ht="13.8">
      <c r="A38" s="24"/>
      <c r="B38" s="104">
        <f t="shared" ref="B38:L38" si="8">SUM(B10:B37)</f>
        <v>0</v>
      </c>
      <c r="C38" s="105" t="e">
        <f t="shared" si="8"/>
        <v>#DIV/0!</v>
      </c>
      <c r="D38" s="106">
        <f t="shared" si="8"/>
        <v>0</v>
      </c>
      <c r="E38" s="107">
        <f t="shared" si="8"/>
        <v>0</v>
      </c>
      <c r="F38" s="108">
        <f t="shared" si="8"/>
        <v>0</v>
      </c>
      <c r="G38" s="107">
        <f t="shared" si="8"/>
        <v>0</v>
      </c>
      <c r="H38" s="109">
        <f t="shared" si="8"/>
        <v>0</v>
      </c>
      <c r="I38" s="362">
        <f t="shared" si="8"/>
        <v>522769388.00000006</v>
      </c>
      <c r="J38" s="111">
        <f t="shared" si="8"/>
        <v>31465131.319310691</v>
      </c>
      <c r="K38" s="111">
        <f t="shared" si="8"/>
        <v>-2051684.5000000002</v>
      </c>
      <c r="L38" s="111">
        <f t="shared" si="8"/>
        <v>29413446.81931068</v>
      </c>
    </row>
    <row r="39" spans="1:12">
      <c r="H39" s="80"/>
      <c r="I39" s="81"/>
    </row>
    <row r="40" spans="1:12">
      <c r="I40" t="s">
        <v>370</v>
      </c>
      <c r="K40" s="166"/>
      <c r="L40" s="166">
        <f>SUM(N43:N5790)</f>
        <v>29413446.31931068</v>
      </c>
    </row>
    <row r="41" spans="1:12">
      <c r="B41" s="367" t="str">
        <f>+MTEP06!B35</f>
        <v>* Note</v>
      </c>
    </row>
    <row r="42" spans="1:12">
      <c r="B42" s="367" t="str">
        <f>+MTEP06!B36</f>
        <v xml:space="preserve">ATC, OTP, MP, Vecten allocate true-ups based on the allocation totals in column "H" as approved by FERC </v>
      </c>
      <c r="K42" t="s">
        <v>653</v>
      </c>
      <c r="L42" s="396">
        <f>+L38-L40</f>
        <v>0.5</v>
      </c>
    </row>
    <row r="43" spans="1:12">
      <c r="B43" s="367" t="str">
        <f>+MTEP06!B37</f>
        <v>GRE, ITC, ITCM, METC, NSP allocate true-ups based on FERC approved calculations.</v>
      </c>
    </row>
    <row r="47" spans="1:12" ht="15.6">
      <c r="A47" s="874" t="s">
        <v>19</v>
      </c>
      <c r="B47" s="875"/>
      <c r="C47" s="875" t="s">
        <v>800</v>
      </c>
      <c r="D47" s="875"/>
      <c r="E47" s="875"/>
      <c r="F47" s="875"/>
      <c r="G47" s="875"/>
      <c r="H47" s="876"/>
      <c r="I47" s="4"/>
    </row>
    <row r="48" spans="1:12" ht="15.6">
      <c r="A48" s="867" t="s">
        <v>20</v>
      </c>
      <c r="B48" s="868"/>
      <c r="C48" s="918"/>
      <c r="D48" s="918"/>
      <c r="E48" s="918"/>
      <c r="F48" s="918"/>
      <c r="G48" s="918"/>
      <c r="H48" s="919"/>
      <c r="I48" s="4"/>
    </row>
    <row r="49" spans="1:12" ht="15.6">
      <c r="A49" s="867" t="s">
        <v>22</v>
      </c>
      <c r="B49" s="868"/>
      <c r="C49" s="913"/>
      <c r="D49" s="913"/>
      <c r="E49" s="913"/>
      <c r="F49" s="913"/>
      <c r="G49" s="913"/>
      <c r="H49" s="914"/>
      <c r="I49" s="4"/>
    </row>
    <row r="50" spans="1:12" ht="15.6">
      <c r="A50" s="867" t="s">
        <v>24</v>
      </c>
      <c r="B50" s="868"/>
      <c r="C50" s="869">
        <v>1150000</v>
      </c>
      <c r="D50" s="870"/>
      <c r="E50" s="870"/>
      <c r="F50" s="870"/>
      <c r="G50" s="870"/>
      <c r="H50" s="871"/>
      <c r="I50" s="4"/>
    </row>
    <row r="51" spans="1:12" ht="15.6">
      <c r="A51" s="881" t="s">
        <v>25</v>
      </c>
      <c r="B51" s="882"/>
      <c r="C51" s="911" t="s">
        <v>116</v>
      </c>
      <c r="D51" s="911"/>
      <c r="E51" s="911"/>
      <c r="F51" s="911"/>
      <c r="G51" s="911"/>
      <c r="H51" s="912"/>
      <c r="I51" s="4"/>
    </row>
    <row r="52" spans="1:12" ht="13.8">
      <c r="A52" s="5"/>
      <c r="B52" s="5"/>
      <c r="C52" s="5"/>
      <c r="D52" s="5"/>
      <c r="E52" s="5"/>
      <c r="F52" s="5"/>
      <c r="G52" s="5"/>
      <c r="H52" s="5"/>
      <c r="I52" s="5"/>
    </row>
    <row r="53" spans="1:12" ht="13.8">
      <c r="A53" s="6"/>
      <c r="B53" s="7"/>
      <c r="C53" s="8"/>
      <c r="D53" s="886">
        <v>0.2</v>
      </c>
      <c r="E53" s="887"/>
      <c r="F53" s="886">
        <v>0.8</v>
      </c>
      <c r="G53" s="887"/>
      <c r="H53" s="584"/>
      <c r="I53" s="10"/>
      <c r="J53" s="11" t="s">
        <v>121</v>
      </c>
      <c r="K53" s="11" t="s">
        <v>269</v>
      </c>
      <c r="L53" s="11" t="s">
        <v>270</v>
      </c>
    </row>
    <row r="54" spans="1:12" ht="13.8">
      <c r="A54" s="12"/>
      <c r="B54" s="13"/>
      <c r="C54" s="14"/>
      <c r="D54" s="872" t="s">
        <v>26</v>
      </c>
      <c r="E54" s="880"/>
      <c r="F54" s="872" t="s">
        <v>27</v>
      </c>
      <c r="G54" s="880"/>
      <c r="H54" s="872" t="s">
        <v>28</v>
      </c>
      <c r="I54" s="873"/>
      <c r="J54" s="15" t="s">
        <v>29</v>
      </c>
      <c r="K54" s="391" t="s">
        <v>523</v>
      </c>
      <c r="L54" s="391" t="s">
        <v>29</v>
      </c>
    </row>
    <row r="55" spans="1:12" ht="27.6">
      <c r="A55" s="16" t="s">
        <v>30</v>
      </c>
      <c r="B55" s="17" t="s">
        <v>31</v>
      </c>
      <c r="C55" s="18" t="s">
        <v>32</v>
      </c>
      <c r="D55" s="19" t="s">
        <v>33</v>
      </c>
      <c r="E55" s="20" t="s">
        <v>34</v>
      </c>
      <c r="F55" s="19" t="s">
        <v>33</v>
      </c>
      <c r="G55" s="20" t="s">
        <v>34</v>
      </c>
      <c r="H55" s="21" t="s">
        <v>33</v>
      </c>
      <c r="I55" s="40" t="s">
        <v>34</v>
      </c>
      <c r="J55" s="18" t="s">
        <v>34</v>
      </c>
      <c r="K55" s="18" t="s">
        <v>34</v>
      </c>
      <c r="L55" s="18" t="s">
        <v>34</v>
      </c>
    </row>
    <row r="56" spans="1:12" ht="13.8">
      <c r="A56" s="1" t="s">
        <v>15</v>
      </c>
      <c r="B56" s="22">
        <f>+$B$10</f>
        <v>0</v>
      </c>
      <c r="C56" s="84" t="e">
        <f>+B56/B83</f>
        <v>#DIV/0!</v>
      </c>
      <c r="D56" s="89">
        <v>0</v>
      </c>
      <c r="E56" s="112">
        <f>+D56*C50</f>
        <v>0</v>
      </c>
      <c r="F56" s="79">
        <v>0</v>
      </c>
      <c r="G56" s="114">
        <f>F56*C50</f>
        <v>0</v>
      </c>
      <c r="H56" s="79">
        <v>0</v>
      </c>
      <c r="I56" s="116">
        <f>H56*C50</f>
        <v>0</v>
      </c>
      <c r="J56" s="39">
        <f>+H56*I86</f>
        <v>0</v>
      </c>
      <c r="K56" s="588">
        <v>0</v>
      </c>
      <c r="L56" s="393">
        <f>+J56+K56</f>
        <v>0</v>
      </c>
    </row>
    <row r="57" spans="1:12" ht="13.8">
      <c r="A57" s="2" t="s">
        <v>4</v>
      </c>
      <c r="B57" s="22">
        <f>+$B$12</f>
        <v>0</v>
      </c>
      <c r="C57" s="84" t="e">
        <f>+B57/B83</f>
        <v>#DIV/0!</v>
      </c>
      <c r="D57" s="89">
        <v>0</v>
      </c>
      <c r="E57" s="112">
        <f>+D57*C50</f>
        <v>0</v>
      </c>
      <c r="F57" s="79">
        <v>0</v>
      </c>
      <c r="G57" s="112">
        <f>F57*C50</f>
        <v>0</v>
      </c>
      <c r="H57" s="79">
        <v>0</v>
      </c>
      <c r="I57" s="117">
        <f>H57*C50</f>
        <v>0</v>
      </c>
      <c r="J57" s="39">
        <f>+H57*I86</f>
        <v>0</v>
      </c>
      <c r="K57" s="588">
        <v>0</v>
      </c>
      <c r="L57" s="394">
        <f>+J57+K57</f>
        <v>0</v>
      </c>
    </row>
    <row r="58" spans="1:12" ht="13.8">
      <c r="A58" s="2" t="s">
        <v>0</v>
      </c>
      <c r="B58" s="22">
        <f>+$B$13</f>
        <v>0</v>
      </c>
      <c r="C58" s="84" t="e">
        <f>+B58/B83</f>
        <v>#DIV/0!</v>
      </c>
      <c r="D58" s="89">
        <v>0</v>
      </c>
      <c r="E58" s="112">
        <f>+D58*C50</f>
        <v>0</v>
      </c>
      <c r="F58" s="79">
        <v>0</v>
      </c>
      <c r="G58" s="112">
        <f>F58*C50</f>
        <v>0</v>
      </c>
      <c r="H58" s="79">
        <v>0</v>
      </c>
      <c r="I58" s="117">
        <f>H58*C50</f>
        <v>0</v>
      </c>
      <c r="J58" s="39">
        <f>+H58*I86</f>
        <v>0</v>
      </c>
      <c r="K58" s="595">
        <v>0</v>
      </c>
      <c r="L58" s="394">
        <f t="shared" ref="L58:L82" si="9">+J58+K58</f>
        <v>0</v>
      </c>
    </row>
    <row r="59" spans="1:12" ht="13.8">
      <c r="A59" s="2" t="s">
        <v>16</v>
      </c>
      <c r="B59" s="22">
        <f>+$B$14</f>
        <v>0</v>
      </c>
      <c r="C59" s="84" t="e">
        <f>+B59/B83</f>
        <v>#DIV/0!</v>
      </c>
      <c r="D59" s="89">
        <v>0</v>
      </c>
      <c r="E59" s="112">
        <f>+D59*C50</f>
        <v>0</v>
      </c>
      <c r="F59" s="79">
        <v>0</v>
      </c>
      <c r="G59" s="112">
        <f>F59*C50</f>
        <v>0</v>
      </c>
      <c r="H59" s="79">
        <v>0</v>
      </c>
      <c r="I59" s="117">
        <f>H59*C50</f>
        <v>0</v>
      </c>
      <c r="J59" s="39">
        <f>+H59*I86</f>
        <v>0</v>
      </c>
      <c r="K59" s="588">
        <v>0</v>
      </c>
      <c r="L59" s="394">
        <f t="shared" si="9"/>
        <v>0</v>
      </c>
    </row>
    <row r="60" spans="1:12" ht="13.8">
      <c r="A60" s="2" t="s">
        <v>6</v>
      </c>
      <c r="B60" s="22">
        <f>+$B$15</f>
        <v>0</v>
      </c>
      <c r="C60" s="84" t="e">
        <f>+B60/B83</f>
        <v>#DIV/0!</v>
      </c>
      <c r="D60" s="89">
        <v>0</v>
      </c>
      <c r="E60" s="112">
        <f>+D60*C50</f>
        <v>0</v>
      </c>
      <c r="F60" s="79">
        <v>0</v>
      </c>
      <c r="G60" s="112">
        <f>F60*C50</f>
        <v>0</v>
      </c>
      <c r="H60" s="79">
        <v>0</v>
      </c>
      <c r="I60" s="117">
        <f>H60*C50</f>
        <v>0</v>
      </c>
      <c r="J60" s="39">
        <f>+H60*I86</f>
        <v>0</v>
      </c>
      <c r="K60" s="588">
        <v>0</v>
      </c>
      <c r="L60" s="394">
        <f t="shared" si="9"/>
        <v>0</v>
      </c>
    </row>
    <row r="61" spans="1:12" ht="13.8">
      <c r="A61" s="2" t="s">
        <v>10</v>
      </c>
      <c r="B61" s="22">
        <f>+$B$16</f>
        <v>0</v>
      </c>
      <c r="C61" s="84" t="e">
        <f>+B61/B83</f>
        <v>#DIV/0!</v>
      </c>
      <c r="D61" s="89">
        <v>0</v>
      </c>
      <c r="E61" s="112">
        <f>+D61*C50</f>
        <v>0</v>
      </c>
      <c r="F61" s="79">
        <v>0</v>
      </c>
      <c r="G61" s="112">
        <f>F61*C50</f>
        <v>0</v>
      </c>
      <c r="H61" s="79">
        <v>0</v>
      </c>
      <c r="I61" s="117">
        <f>H61*C50</f>
        <v>0</v>
      </c>
      <c r="J61" s="39">
        <f>+H61*I86</f>
        <v>0</v>
      </c>
      <c r="K61" s="588">
        <v>0</v>
      </c>
      <c r="L61" s="394">
        <f t="shared" si="9"/>
        <v>0</v>
      </c>
    </row>
    <row r="62" spans="1:12" ht="13.8">
      <c r="A62" s="2" t="s">
        <v>17</v>
      </c>
      <c r="B62" s="22">
        <f>+$B$17</f>
        <v>0</v>
      </c>
      <c r="C62" s="84" t="e">
        <f>+B62/B83</f>
        <v>#DIV/0!</v>
      </c>
      <c r="D62" s="89">
        <v>0</v>
      </c>
      <c r="E62" s="112">
        <f>+D62*C50</f>
        <v>0</v>
      </c>
      <c r="F62" s="79">
        <v>0</v>
      </c>
      <c r="G62" s="112">
        <f>F62*C50</f>
        <v>0</v>
      </c>
      <c r="H62" s="79">
        <v>0</v>
      </c>
      <c r="I62" s="117">
        <f>H62*C50</f>
        <v>0</v>
      </c>
      <c r="J62" s="39">
        <f>+H62*I86</f>
        <v>0</v>
      </c>
      <c r="K62" s="588">
        <v>0</v>
      </c>
      <c r="L62" s="394">
        <f t="shared" si="9"/>
        <v>0</v>
      </c>
    </row>
    <row r="63" spans="1:12" ht="13.8">
      <c r="A63" s="2" t="s">
        <v>5</v>
      </c>
      <c r="B63" s="22">
        <f>+$B$18</f>
        <v>0</v>
      </c>
      <c r="C63" s="84" t="e">
        <f>+B63/B83</f>
        <v>#DIV/0!</v>
      </c>
      <c r="D63" s="89">
        <v>0</v>
      </c>
      <c r="E63" s="112">
        <f>+D63*C50</f>
        <v>0</v>
      </c>
      <c r="F63" s="79">
        <v>0</v>
      </c>
      <c r="G63" s="112">
        <f>F63*C50</f>
        <v>0</v>
      </c>
      <c r="H63" s="79">
        <v>0</v>
      </c>
      <c r="I63" s="117">
        <f>H63*C50</f>
        <v>0</v>
      </c>
      <c r="J63" s="39">
        <f>+H63*I86</f>
        <v>0</v>
      </c>
      <c r="K63" s="588">
        <v>0</v>
      </c>
      <c r="L63" s="394">
        <f t="shared" si="9"/>
        <v>0</v>
      </c>
    </row>
    <row r="64" spans="1:12" ht="13.8">
      <c r="A64" s="2" t="s">
        <v>116</v>
      </c>
      <c r="B64" s="22">
        <f>+$B$19</f>
        <v>0</v>
      </c>
      <c r="C64" s="84" t="e">
        <f>+B64/B83</f>
        <v>#DIV/0!</v>
      </c>
      <c r="D64" s="89">
        <v>0</v>
      </c>
      <c r="E64" s="112">
        <f>+D64*C50</f>
        <v>0</v>
      </c>
      <c r="F64" s="79">
        <v>0</v>
      </c>
      <c r="G64" s="112">
        <f>F64*C50</f>
        <v>0</v>
      </c>
      <c r="H64" s="79">
        <v>1</v>
      </c>
      <c r="I64" s="117">
        <f>H64*C50</f>
        <v>1150000</v>
      </c>
      <c r="J64" s="39">
        <f>+H64*I86</f>
        <v>840580.93839087314</v>
      </c>
      <c r="K64" s="588">
        <v>228531.25</v>
      </c>
      <c r="L64" s="394">
        <f t="shared" si="9"/>
        <v>1069112.1883908731</v>
      </c>
    </row>
    <row r="65" spans="1:12" ht="13.8">
      <c r="A65" s="2" t="s">
        <v>1</v>
      </c>
      <c r="B65" s="22">
        <f>+$B$20</f>
        <v>0</v>
      </c>
      <c r="C65" s="84" t="e">
        <f>+B65/B83</f>
        <v>#DIV/0!</v>
      </c>
      <c r="D65" s="89">
        <v>0</v>
      </c>
      <c r="E65" s="112">
        <f>+D65*C50</f>
        <v>0</v>
      </c>
      <c r="F65" s="79">
        <v>0</v>
      </c>
      <c r="G65" s="112">
        <f>F65*C50</f>
        <v>0</v>
      </c>
      <c r="H65" s="79">
        <v>0</v>
      </c>
      <c r="I65" s="117">
        <f>H65*C50</f>
        <v>0</v>
      </c>
      <c r="J65" s="39">
        <f>+H65*I86</f>
        <v>0</v>
      </c>
      <c r="K65" s="588">
        <v>0</v>
      </c>
      <c r="L65" s="394">
        <f t="shared" si="9"/>
        <v>0</v>
      </c>
    </row>
    <row r="66" spans="1:12" ht="13.8">
      <c r="A66" s="2" t="s">
        <v>46</v>
      </c>
      <c r="B66" s="22">
        <f>+$B$21</f>
        <v>0</v>
      </c>
      <c r="C66" s="84" t="e">
        <f>+B66/B83</f>
        <v>#DIV/0!</v>
      </c>
      <c r="D66" s="89">
        <v>0</v>
      </c>
      <c r="E66" s="112">
        <f>+D66*C50</f>
        <v>0</v>
      </c>
      <c r="F66" s="79">
        <v>0</v>
      </c>
      <c r="G66" s="112">
        <f>F66*C50</f>
        <v>0</v>
      </c>
      <c r="H66" s="79">
        <v>0</v>
      </c>
      <c r="I66" s="117">
        <f>H66*C50</f>
        <v>0</v>
      </c>
      <c r="J66" s="39">
        <f>+H66*I86</f>
        <v>0</v>
      </c>
      <c r="K66" s="588">
        <v>0</v>
      </c>
      <c r="L66" s="394">
        <f t="shared" si="9"/>
        <v>0</v>
      </c>
    </row>
    <row r="67" spans="1:12" ht="13.8">
      <c r="A67" s="2" t="s">
        <v>45</v>
      </c>
      <c r="B67" s="22">
        <f>+$B$22</f>
        <v>0</v>
      </c>
      <c r="C67" s="84" t="e">
        <f>+B67/B83</f>
        <v>#DIV/0!</v>
      </c>
      <c r="D67" s="89">
        <v>0</v>
      </c>
      <c r="E67" s="112">
        <f>+D67*C50</f>
        <v>0</v>
      </c>
      <c r="F67" s="79">
        <v>0</v>
      </c>
      <c r="G67" s="112">
        <f>F67*C50</f>
        <v>0</v>
      </c>
      <c r="H67" s="79">
        <v>0</v>
      </c>
      <c r="I67" s="117">
        <f>H67*C50</f>
        <v>0</v>
      </c>
      <c r="J67" s="39">
        <f>+H67*I86</f>
        <v>0</v>
      </c>
      <c r="K67" s="588">
        <v>0</v>
      </c>
      <c r="L67" s="394">
        <f t="shared" si="9"/>
        <v>0</v>
      </c>
    </row>
    <row r="68" spans="1:12" ht="13.8">
      <c r="A68" s="2" t="s">
        <v>209</v>
      </c>
      <c r="B68" s="22">
        <f>+$B$23</f>
        <v>0</v>
      </c>
      <c r="C68" s="84" t="e">
        <f>+B68/B83</f>
        <v>#DIV/0!</v>
      </c>
      <c r="D68" s="89">
        <v>0</v>
      </c>
      <c r="E68" s="112">
        <f>+D68*C50</f>
        <v>0</v>
      </c>
      <c r="F68" s="79">
        <v>0</v>
      </c>
      <c r="G68" s="112">
        <f>F68*C50</f>
        <v>0</v>
      </c>
      <c r="H68" s="79">
        <v>0</v>
      </c>
      <c r="I68" s="117">
        <f>H68*C50</f>
        <v>0</v>
      </c>
      <c r="J68" s="39">
        <f>+H68*I86</f>
        <v>0</v>
      </c>
      <c r="K68" s="588">
        <v>0</v>
      </c>
      <c r="L68" s="394">
        <f t="shared" si="9"/>
        <v>0</v>
      </c>
    </row>
    <row r="69" spans="1:12" ht="13.8">
      <c r="A69" s="2" t="s">
        <v>210</v>
      </c>
      <c r="B69" s="22">
        <f>+$B$24</f>
        <v>0</v>
      </c>
      <c r="C69" s="84" t="e">
        <f>+B69/B83</f>
        <v>#DIV/0!</v>
      </c>
      <c r="D69" s="89">
        <v>0</v>
      </c>
      <c r="E69" s="112">
        <f>+D69*C50</f>
        <v>0</v>
      </c>
      <c r="F69" s="79">
        <v>0</v>
      </c>
      <c r="G69" s="112">
        <f>F69*C50</f>
        <v>0</v>
      </c>
      <c r="H69" s="79">
        <v>0</v>
      </c>
      <c r="I69" s="117">
        <f>H69*C50</f>
        <v>0</v>
      </c>
      <c r="J69" s="39">
        <f>+H69*I86</f>
        <v>0</v>
      </c>
      <c r="K69" s="588">
        <v>0</v>
      </c>
      <c r="L69" s="394">
        <f t="shared" si="9"/>
        <v>0</v>
      </c>
    </row>
    <row r="70" spans="1:12" ht="13.8">
      <c r="A70" s="2" t="s">
        <v>2</v>
      </c>
      <c r="B70" s="22">
        <f>+$B$25</f>
        <v>0</v>
      </c>
      <c r="C70" s="84" t="e">
        <f>+B70/B83</f>
        <v>#DIV/0!</v>
      </c>
      <c r="D70" s="89">
        <v>0</v>
      </c>
      <c r="E70" s="112">
        <f>+D70*C50</f>
        <v>0</v>
      </c>
      <c r="F70" s="79">
        <v>0</v>
      </c>
      <c r="G70" s="112">
        <f>F70*C50</f>
        <v>0</v>
      </c>
      <c r="H70" s="79">
        <v>0</v>
      </c>
      <c r="I70" s="117">
        <f>H70*C50</f>
        <v>0</v>
      </c>
      <c r="J70" s="39">
        <f>+H70*I86</f>
        <v>0</v>
      </c>
      <c r="K70" s="588">
        <v>0</v>
      </c>
      <c r="L70" s="394">
        <f t="shared" si="9"/>
        <v>0</v>
      </c>
    </row>
    <row r="71" spans="1:12" ht="13.8">
      <c r="A71" s="2" t="s">
        <v>12</v>
      </c>
      <c r="B71" s="22">
        <f>+$B$26</f>
        <v>0</v>
      </c>
      <c r="C71" s="84" t="e">
        <f>+B71/B83</f>
        <v>#DIV/0!</v>
      </c>
      <c r="D71" s="89">
        <v>0</v>
      </c>
      <c r="E71" s="112">
        <f>+D71*C50</f>
        <v>0</v>
      </c>
      <c r="F71" s="79">
        <v>0</v>
      </c>
      <c r="G71" s="112">
        <f>F71*C50</f>
        <v>0</v>
      </c>
      <c r="H71" s="79">
        <v>0</v>
      </c>
      <c r="I71" s="117">
        <f>H71*C50</f>
        <v>0</v>
      </c>
      <c r="J71" s="39">
        <f>+H71*I86</f>
        <v>0</v>
      </c>
      <c r="K71" s="588">
        <v>0</v>
      </c>
      <c r="L71" s="394">
        <f t="shared" si="9"/>
        <v>0</v>
      </c>
    </row>
    <row r="72" spans="1:12" ht="13.8">
      <c r="A72" s="2" t="s">
        <v>18</v>
      </c>
      <c r="B72" s="22">
        <f>+$B$27</f>
        <v>0</v>
      </c>
      <c r="C72" s="84" t="e">
        <f>+B72/B83</f>
        <v>#DIV/0!</v>
      </c>
      <c r="D72" s="89">
        <v>0</v>
      </c>
      <c r="E72" s="112">
        <f>+D72*C50</f>
        <v>0</v>
      </c>
      <c r="F72" s="79">
        <v>0</v>
      </c>
      <c r="G72" s="112">
        <f>F72*C50</f>
        <v>0</v>
      </c>
      <c r="H72" s="79">
        <v>0</v>
      </c>
      <c r="I72" s="117">
        <f>H72*C50</f>
        <v>0</v>
      </c>
      <c r="J72" s="39">
        <f>+H72*I86</f>
        <v>0</v>
      </c>
      <c r="K72" s="588">
        <v>0</v>
      </c>
      <c r="L72" s="394">
        <f t="shared" si="9"/>
        <v>0</v>
      </c>
    </row>
    <row r="73" spans="1:12" ht="13.8">
      <c r="A73" s="2" t="s">
        <v>9</v>
      </c>
      <c r="B73" s="22">
        <f>+$B$28</f>
        <v>0</v>
      </c>
      <c r="C73" s="84" t="e">
        <f>+B73/B83</f>
        <v>#DIV/0!</v>
      </c>
      <c r="D73" s="89">
        <v>0</v>
      </c>
      <c r="E73" s="112">
        <f>+D73*C50</f>
        <v>0</v>
      </c>
      <c r="F73" s="79">
        <v>0</v>
      </c>
      <c r="G73" s="112">
        <f>F73*C50</f>
        <v>0</v>
      </c>
      <c r="H73" s="79">
        <v>0</v>
      </c>
      <c r="I73" s="117">
        <f>H73*C50</f>
        <v>0</v>
      </c>
      <c r="J73" s="39">
        <f>+H73*I86</f>
        <v>0</v>
      </c>
      <c r="K73" s="588">
        <v>0</v>
      </c>
      <c r="L73" s="394">
        <f t="shared" si="9"/>
        <v>0</v>
      </c>
    </row>
    <row r="74" spans="1:12" ht="13.8">
      <c r="A74" s="2" t="s">
        <v>7</v>
      </c>
      <c r="B74" s="22">
        <f>+$B$29</f>
        <v>0</v>
      </c>
      <c r="C74" s="84" t="e">
        <f>+B74/B83</f>
        <v>#DIV/0!</v>
      </c>
      <c r="D74" s="89">
        <v>0</v>
      </c>
      <c r="E74" s="112">
        <f>+D74*C50</f>
        <v>0</v>
      </c>
      <c r="F74" s="79">
        <v>0</v>
      </c>
      <c r="G74" s="112">
        <f>F74*C50</f>
        <v>0</v>
      </c>
      <c r="H74" s="79">
        <v>0</v>
      </c>
      <c r="I74" s="117">
        <f>H74*C50</f>
        <v>0</v>
      </c>
      <c r="J74" s="39">
        <f>+H74*I86</f>
        <v>0</v>
      </c>
      <c r="K74" s="588">
        <v>0</v>
      </c>
      <c r="L74" s="394">
        <f t="shared" si="9"/>
        <v>0</v>
      </c>
    </row>
    <row r="75" spans="1:12" ht="13.8">
      <c r="A75" s="2" t="s">
        <v>13</v>
      </c>
      <c r="B75" s="22">
        <f>+$B$30</f>
        <v>0</v>
      </c>
      <c r="C75" s="84" t="e">
        <f>+B75/B83</f>
        <v>#DIV/0!</v>
      </c>
      <c r="D75" s="89">
        <v>0</v>
      </c>
      <c r="E75" s="112">
        <f>+D75*C50</f>
        <v>0</v>
      </c>
      <c r="F75" s="79">
        <v>0</v>
      </c>
      <c r="G75" s="112">
        <f>F75*C50</f>
        <v>0</v>
      </c>
      <c r="H75" s="79">
        <v>0</v>
      </c>
      <c r="I75" s="117">
        <f>H75*C50</f>
        <v>0</v>
      </c>
      <c r="J75" s="39">
        <f>+H75*I86</f>
        <v>0</v>
      </c>
      <c r="K75" s="588">
        <v>0</v>
      </c>
      <c r="L75" s="394">
        <f t="shared" si="9"/>
        <v>0</v>
      </c>
    </row>
    <row r="76" spans="1:12" ht="13.8">
      <c r="A76" s="2" t="s">
        <v>3</v>
      </c>
      <c r="B76" s="22">
        <f>+$B$31</f>
        <v>0</v>
      </c>
      <c r="C76" s="84" t="e">
        <f>+B76/B83</f>
        <v>#DIV/0!</v>
      </c>
      <c r="D76" s="89">
        <v>0</v>
      </c>
      <c r="E76" s="112">
        <f>+D76*C50</f>
        <v>0</v>
      </c>
      <c r="F76" s="79">
        <v>0</v>
      </c>
      <c r="G76" s="112">
        <f>F76*C50</f>
        <v>0</v>
      </c>
      <c r="H76" s="79">
        <v>0</v>
      </c>
      <c r="I76" s="117">
        <f>H76*C50</f>
        <v>0</v>
      </c>
      <c r="J76" s="39">
        <f>+H76*I86</f>
        <v>0</v>
      </c>
      <c r="K76" s="588">
        <v>0</v>
      </c>
      <c r="L76" s="394">
        <f t="shared" si="9"/>
        <v>0</v>
      </c>
    </row>
    <row r="77" spans="1:12" ht="13.8">
      <c r="A77" s="2" t="s">
        <v>11</v>
      </c>
      <c r="B77" s="22">
        <f>+$B$32</f>
        <v>0</v>
      </c>
      <c r="C77" s="84" t="e">
        <f>+B77/B83</f>
        <v>#DIV/0!</v>
      </c>
      <c r="D77" s="89">
        <v>0</v>
      </c>
      <c r="E77" s="112">
        <f>+D77*C50</f>
        <v>0</v>
      </c>
      <c r="F77" s="79">
        <v>0</v>
      </c>
      <c r="G77" s="112">
        <f>F77*C50</f>
        <v>0</v>
      </c>
      <c r="H77" s="79">
        <v>0</v>
      </c>
      <c r="I77" s="117">
        <f>H77*C50</f>
        <v>0</v>
      </c>
      <c r="J77" s="39">
        <f>+H77*I86</f>
        <v>0</v>
      </c>
      <c r="K77" s="588">
        <v>0</v>
      </c>
      <c r="L77" s="394">
        <f t="shared" si="9"/>
        <v>0</v>
      </c>
    </row>
    <row r="78" spans="1:12" ht="13.8">
      <c r="A78" s="372" t="s">
        <v>8</v>
      </c>
      <c r="B78" s="22">
        <f>+$B$33</f>
        <v>0</v>
      </c>
      <c r="C78" s="84" t="e">
        <f>+B78/B83</f>
        <v>#DIV/0!</v>
      </c>
      <c r="D78" s="89">
        <v>0</v>
      </c>
      <c r="E78" s="112">
        <f>+D78*C50</f>
        <v>0</v>
      </c>
      <c r="F78" s="79">
        <v>0</v>
      </c>
      <c r="G78" s="112">
        <f>F78*C50</f>
        <v>0</v>
      </c>
      <c r="H78" s="79">
        <v>0</v>
      </c>
      <c r="I78" s="117">
        <f>H78*C50</f>
        <v>0</v>
      </c>
      <c r="J78" s="39">
        <f>+H78*I86</f>
        <v>0</v>
      </c>
      <c r="K78" s="588">
        <v>0</v>
      </c>
      <c r="L78" s="394">
        <f t="shared" si="9"/>
        <v>0</v>
      </c>
    </row>
    <row r="79" spans="1:12" ht="13.8">
      <c r="A79" s="372" t="s">
        <v>444</v>
      </c>
      <c r="B79" s="22">
        <f>+$B$34</f>
        <v>0</v>
      </c>
      <c r="C79" s="84" t="e">
        <f>+B79/B83</f>
        <v>#DIV/0!</v>
      </c>
      <c r="D79" s="89">
        <v>0</v>
      </c>
      <c r="E79" s="112">
        <f>+D79*C50</f>
        <v>0</v>
      </c>
      <c r="F79" s="79">
        <v>0</v>
      </c>
      <c r="G79" s="112">
        <f>F79*C50</f>
        <v>0</v>
      </c>
      <c r="H79" s="79">
        <v>0</v>
      </c>
      <c r="I79" s="117">
        <f>H79*C50</f>
        <v>0</v>
      </c>
      <c r="J79" s="39">
        <f>+H79*I86</f>
        <v>0</v>
      </c>
      <c r="K79" s="588">
        <v>0</v>
      </c>
      <c r="L79" s="394">
        <f t="shared" si="9"/>
        <v>0</v>
      </c>
    </row>
    <row r="80" spans="1:12" ht="13.8">
      <c r="A80" s="372" t="s">
        <v>445</v>
      </c>
      <c r="B80" s="22">
        <f>+$B$35</f>
        <v>0</v>
      </c>
      <c r="C80" s="84" t="e">
        <f>+B80/B83</f>
        <v>#DIV/0!</v>
      </c>
      <c r="D80" s="89">
        <v>0</v>
      </c>
      <c r="E80" s="112">
        <f>+D80*C50</f>
        <v>0</v>
      </c>
      <c r="F80" s="79">
        <v>0</v>
      </c>
      <c r="G80" s="112">
        <f>F80*C50</f>
        <v>0</v>
      </c>
      <c r="H80" s="79">
        <v>0</v>
      </c>
      <c r="I80" s="117">
        <f>H80*C50</f>
        <v>0</v>
      </c>
      <c r="J80" s="39">
        <f>+H80*I86</f>
        <v>0</v>
      </c>
      <c r="K80" s="588">
        <v>0</v>
      </c>
      <c r="L80" s="394">
        <f t="shared" si="9"/>
        <v>0</v>
      </c>
    </row>
    <row r="81" spans="1:14" ht="13.8">
      <c r="A81" s="372" t="s">
        <v>461</v>
      </c>
      <c r="B81" s="22">
        <f>+$B$36</f>
        <v>0</v>
      </c>
      <c r="C81" s="84" t="e">
        <f>+B81/B83</f>
        <v>#DIV/0!</v>
      </c>
      <c r="D81" s="89">
        <v>0</v>
      </c>
      <c r="E81" s="112">
        <f>+D81*C50</f>
        <v>0</v>
      </c>
      <c r="F81" s="79">
        <v>0</v>
      </c>
      <c r="G81" s="112">
        <f>F81*C50</f>
        <v>0</v>
      </c>
      <c r="H81" s="79">
        <v>0</v>
      </c>
      <c r="I81" s="117">
        <f>H81*C50</f>
        <v>0</v>
      </c>
      <c r="J81" s="39">
        <f>+H81*I86</f>
        <v>0</v>
      </c>
      <c r="K81" s="588">
        <v>0</v>
      </c>
      <c r="L81" s="394">
        <f t="shared" si="9"/>
        <v>0</v>
      </c>
    </row>
    <row r="82" spans="1:14" ht="13.8">
      <c r="A82" s="3" t="s">
        <v>464</v>
      </c>
      <c r="B82" s="22">
        <f>+$B$37</f>
        <v>0</v>
      </c>
      <c r="C82" s="84" t="e">
        <f>+B82/B83</f>
        <v>#DIV/0!</v>
      </c>
      <c r="D82" s="89">
        <v>0</v>
      </c>
      <c r="E82" s="112">
        <f>+D82*C50</f>
        <v>0</v>
      </c>
      <c r="F82" s="79">
        <v>0</v>
      </c>
      <c r="G82" s="115">
        <f>F82*C50</f>
        <v>0</v>
      </c>
      <c r="H82" s="514">
        <v>0</v>
      </c>
      <c r="I82" s="118">
        <f>H82*C50</f>
        <v>0</v>
      </c>
      <c r="J82" s="39">
        <f>+H82*I86</f>
        <v>0</v>
      </c>
      <c r="K82" s="588">
        <v>0</v>
      </c>
      <c r="L82" s="394">
        <f t="shared" si="9"/>
        <v>0</v>
      </c>
    </row>
    <row r="83" spans="1:14" ht="13.8">
      <c r="A83" s="24"/>
      <c r="B83" s="25">
        <f t="shared" ref="B83:L83" si="10">SUM(B56:B82)</f>
        <v>0</v>
      </c>
      <c r="C83" s="85" t="e">
        <f t="shared" si="10"/>
        <v>#DIV/0!</v>
      </c>
      <c r="D83" s="82">
        <f t="shared" si="10"/>
        <v>0</v>
      </c>
      <c r="E83" s="113">
        <f t="shared" si="10"/>
        <v>0</v>
      </c>
      <c r="F83" s="83">
        <f t="shared" si="10"/>
        <v>0</v>
      </c>
      <c r="G83" s="113">
        <f t="shared" si="10"/>
        <v>0</v>
      </c>
      <c r="H83" s="515">
        <f t="shared" si="10"/>
        <v>1</v>
      </c>
      <c r="I83" s="363">
        <f t="shared" si="10"/>
        <v>1150000</v>
      </c>
      <c r="J83" s="26">
        <f t="shared" si="10"/>
        <v>840580.93839087314</v>
      </c>
      <c r="K83" s="26">
        <f t="shared" si="10"/>
        <v>228531.25</v>
      </c>
      <c r="L83" s="26">
        <f t="shared" si="10"/>
        <v>1069112.1883908731</v>
      </c>
    </row>
    <row r="84" spans="1:14">
      <c r="H84" s="80"/>
      <c r="I84" s="81"/>
    </row>
    <row r="85" spans="1:14">
      <c r="I85" s="127"/>
    </row>
    <row r="86" spans="1:14">
      <c r="G86" t="s">
        <v>114</v>
      </c>
      <c r="H86" s="27"/>
      <c r="I86" s="357">
        <f>+ITCM!L73</f>
        <v>840580.93839087314</v>
      </c>
    </row>
    <row r="87" spans="1:14">
      <c r="G87" t="s">
        <v>338</v>
      </c>
      <c r="I87" s="357">
        <f>+ITCM!M73</f>
        <v>228531</v>
      </c>
    </row>
    <row r="88" spans="1:14">
      <c r="G88" t="s">
        <v>256</v>
      </c>
      <c r="I88" s="746">
        <f>SUM(I86:I87)</f>
        <v>1069111.9383908731</v>
      </c>
      <c r="N88" s="121">
        <f>+I88</f>
        <v>1069111.9383908731</v>
      </c>
    </row>
    <row r="89" spans="1:14">
      <c r="I89" s="747"/>
      <c r="N89" s="121"/>
    </row>
    <row r="90" spans="1:14">
      <c r="I90" s="122"/>
      <c r="N90" s="121"/>
    </row>
    <row r="91" spans="1:14">
      <c r="I91" s="122"/>
      <c r="N91" s="121"/>
    </row>
    <row r="92" spans="1:14" ht="15.6">
      <c r="A92" s="874" t="s">
        <v>19</v>
      </c>
      <c r="B92" s="875"/>
      <c r="C92" s="875">
        <v>1270</v>
      </c>
      <c r="D92" s="875"/>
      <c r="E92" s="875"/>
      <c r="F92" s="875"/>
      <c r="G92" s="875"/>
      <c r="H92" s="876"/>
      <c r="I92" s="4"/>
    </row>
    <row r="93" spans="1:14" ht="15.6">
      <c r="A93" s="867" t="s">
        <v>20</v>
      </c>
      <c r="B93" s="868"/>
      <c r="C93" s="920"/>
      <c r="D93" s="920"/>
      <c r="E93" s="920"/>
      <c r="F93" s="920"/>
      <c r="G93" s="920"/>
      <c r="H93" s="921"/>
      <c r="I93" s="4"/>
    </row>
    <row r="94" spans="1:14" ht="15.6">
      <c r="A94" s="867" t="s">
        <v>22</v>
      </c>
      <c r="B94" s="868"/>
      <c r="C94" s="913"/>
      <c r="D94" s="913"/>
      <c r="E94" s="913"/>
      <c r="F94" s="913"/>
      <c r="G94" s="913"/>
      <c r="H94" s="914"/>
      <c r="I94" s="4"/>
    </row>
    <row r="95" spans="1:14" ht="15.6">
      <c r="A95" s="867" t="s">
        <v>24</v>
      </c>
      <c r="B95" s="868"/>
      <c r="C95" s="869">
        <v>14831968</v>
      </c>
      <c r="D95" s="870"/>
      <c r="E95" s="870"/>
      <c r="F95" s="870"/>
      <c r="G95" s="870"/>
      <c r="H95" s="871"/>
      <c r="I95" s="4"/>
    </row>
    <row r="96" spans="1:14" ht="15.6">
      <c r="A96" s="881" t="s">
        <v>25</v>
      </c>
      <c r="B96" s="882"/>
      <c r="C96" s="911" t="s">
        <v>18</v>
      </c>
      <c r="D96" s="911"/>
      <c r="E96" s="911"/>
      <c r="F96" s="911"/>
      <c r="G96" s="911"/>
      <c r="H96" s="912"/>
      <c r="I96" s="4"/>
    </row>
    <row r="97" spans="1:17" ht="13.8">
      <c r="A97" s="5"/>
      <c r="B97" s="5"/>
      <c r="C97" s="5"/>
      <c r="D97" s="5"/>
      <c r="E97" s="5"/>
      <c r="F97" s="5"/>
      <c r="G97" s="5"/>
      <c r="H97" s="5"/>
      <c r="I97" s="5"/>
    </row>
    <row r="98" spans="1:17" ht="13.8">
      <c r="A98" s="6"/>
      <c r="B98" s="7"/>
      <c r="C98" s="8"/>
      <c r="D98" s="886">
        <v>0.2</v>
      </c>
      <c r="E98" s="887"/>
      <c r="F98" s="886">
        <v>0.8</v>
      </c>
      <c r="G98" s="887"/>
      <c r="H98" s="584"/>
      <c r="I98" s="10"/>
      <c r="J98" s="11" t="s">
        <v>121</v>
      </c>
      <c r="K98" s="11" t="s">
        <v>269</v>
      </c>
      <c r="L98" s="11" t="s">
        <v>270</v>
      </c>
    </row>
    <row r="99" spans="1:17" ht="13.8">
      <c r="A99" s="12"/>
      <c r="B99" s="13"/>
      <c r="C99" s="14"/>
      <c r="D99" s="872" t="s">
        <v>26</v>
      </c>
      <c r="E99" s="880"/>
      <c r="F99" s="872" t="s">
        <v>27</v>
      </c>
      <c r="G99" s="880"/>
      <c r="H99" s="872" t="s">
        <v>28</v>
      </c>
      <c r="I99" s="873"/>
      <c r="J99" s="15" t="s">
        <v>29</v>
      </c>
      <c r="K99" s="391" t="s">
        <v>29</v>
      </c>
      <c r="L99" s="391" t="s">
        <v>29</v>
      </c>
    </row>
    <row r="100" spans="1:17" ht="27.6">
      <c r="A100" s="16" t="s">
        <v>30</v>
      </c>
      <c r="B100" s="17" t="s">
        <v>31</v>
      </c>
      <c r="C100" s="18" t="s">
        <v>32</v>
      </c>
      <c r="D100" s="19" t="s">
        <v>33</v>
      </c>
      <c r="E100" s="20" t="s">
        <v>34</v>
      </c>
      <c r="F100" s="19" t="s">
        <v>33</v>
      </c>
      <c r="G100" s="20" t="s">
        <v>34</v>
      </c>
      <c r="H100" s="21" t="s">
        <v>33</v>
      </c>
      <c r="I100" s="40" t="s">
        <v>34</v>
      </c>
      <c r="J100" s="18" t="s">
        <v>34</v>
      </c>
      <c r="K100" s="18" t="s">
        <v>34</v>
      </c>
      <c r="L100" s="18" t="s">
        <v>34</v>
      </c>
    </row>
    <row r="101" spans="1:17" ht="13.8">
      <c r="A101" s="1" t="s">
        <v>15</v>
      </c>
      <c r="B101" s="22">
        <f>+$B$10</f>
        <v>0</v>
      </c>
      <c r="C101" s="84" t="e">
        <f>+B101/B128</f>
        <v>#DIV/0!</v>
      </c>
      <c r="D101" s="89">
        <v>0</v>
      </c>
      <c r="E101" s="112">
        <f>+D101*C95</f>
        <v>0</v>
      </c>
      <c r="F101" s="79">
        <v>0</v>
      </c>
      <c r="G101" s="114">
        <f>F101*C95</f>
        <v>0</v>
      </c>
      <c r="H101" s="79">
        <v>0</v>
      </c>
      <c r="I101" s="116">
        <f>H101*C95</f>
        <v>0</v>
      </c>
      <c r="J101" s="39">
        <f>+H101*I131</f>
        <v>0</v>
      </c>
      <c r="K101" s="39">
        <f>+H101*I132</f>
        <v>0</v>
      </c>
      <c r="L101" s="393">
        <f>+J101+K101</f>
        <v>0</v>
      </c>
    </row>
    <row r="102" spans="1:17" ht="13.8">
      <c r="A102" s="2" t="s">
        <v>4</v>
      </c>
      <c r="B102" s="22">
        <f>+$B$12</f>
        <v>0</v>
      </c>
      <c r="C102" s="84" t="e">
        <f>+B102/B128</f>
        <v>#DIV/0!</v>
      </c>
      <c r="D102" s="89">
        <v>0</v>
      </c>
      <c r="E102" s="112">
        <f>+D102*C95</f>
        <v>0</v>
      </c>
      <c r="F102" s="79">
        <v>0</v>
      </c>
      <c r="G102" s="112">
        <f>F102*C95</f>
        <v>0</v>
      </c>
      <c r="H102" s="79">
        <v>0</v>
      </c>
      <c r="I102" s="117">
        <f>H102*C95</f>
        <v>0</v>
      </c>
      <c r="J102" s="39">
        <f>+H102*I131</f>
        <v>0</v>
      </c>
      <c r="K102" s="39">
        <f>+H102*I132</f>
        <v>0</v>
      </c>
      <c r="L102" s="394">
        <f>+J102+K102</f>
        <v>0</v>
      </c>
    </row>
    <row r="103" spans="1:17" s="127" customFormat="1" ht="13.8">
      <c r="A103" s="2" t="s">
        <v>0</v>
      </c>
      <c r="B103" s="471">
        <f>+$B$13</f>
        <v>0</v>
      </c>
      <c r="C103" s="472" t="e">
        <f>+B103/B128</f>
        <v>#DIV/0!</v>
      </c>
      <c r="D103" s="473">
        <v>0</v>
      </c>
      <c r="E103" s="474">
        <f>+D103*C95</f>
        <v>0</v>
      </c>
      <c r="F103" s="475">
        <v>0</v>
      </c>
      <c r="G103" s="474">
        <f>F103*C95</f>
        <v>0</v>
      </c>
      <c r="H103" s="475">
        <v>0</v>
      </c>
      <c r="I103" s="477">
        <f>H103*C95</f>
        <v>0</v>
      </c>
      <c r="J103" s="478">
        <f>+H103*I131</f>
        <v>0</v>
      </c>
      <c r="K103" s="478">
        <f>+H103*I132</f>
        <v>0</v>
      </c>
      <c r="L103" s="480">
        <f t="shared" ref="L103:L127" si="11">+J103+K103</f>
        <v>0</v>
      </c>
      <c r="P103"/>
      <c r="Q103"/>
    </row>
    <row r="104" spans="1:17" ht="13.8">
      <c r="A104" s="2" t="s">
        <v>16</v>
      </c>
      <c r="B104" s="22">
        <f>+$B$14</f>
        <v>0</v>
      </c>
      <c r="C104" s="84" t="e">
        <f>+B104/B128</f>
        <v>#DIV/0!</v>
      </c>
      <c r="D104" s="89">
        <v>0</v>
      </c>
      <c r="E104" s="112">
        <f>+D104*C95</f>
        <v>0</v>
      </c>
      <c r="F104" s="79">
        <v>0</v>
      </c>
      <c r="G104" s="112">
        <f>F104*C95</f>
        <v>0</v>
      </c>
      <c r="H104" s="79">
        <v>0</v>
      </c>
      <c r="I104" s="117">
        <f>H104*C95</f>
        <v>0</v>
      </c>
      <c r="J104" s="39">
        <f>+H104*I131</f>
        <v>0</v>
      </c>
      <c r="K104" s="39">
        <f>+H104*I132</f>
        <v>0</v>
      </c>
      <c r="L104" s="394">
        <f t="shared" si="11"/>
        <v>0</v>
      </c>
    </row>
    <row r="105" spans="1:17" ht="13.8">
      <c r="A105" s="2" t="s">
        <v>6</v>
      </c>
      <c r="B105" s="22">
        <f>+$B$15</f>
        <v>0</v>
      </c>
      <c r="C105" s="84" t="e">
        <f>+B105/B128</f>
        <v>#DIV/0!</v>
      </c>
      <c r="D105" s="89">
        <v>0</v>
      </c>
      <c r="E105" s="112">
        <f>+D105*C95</f>
        <v>0</v>
      </c>
      <c r="F105" s="79">
        <v>0</v>
      </c>
      <c r="G105" s="112">
        <f>F105*C95</f>
        <v>0</v>
      </c>
      <c r="H105" s="79">
        <v>0</v>
      </c>
      <c r="I105" s="117">
        <f>H105*C95</f>
        <v>0</v>
      </c>
      <c r="J105" s="39">
        <f>+H105*I131</f>
        <v>0</v>
      </c>
      <c r="K105" s="39">
        <f>+H105*I132</f>
        <v>0</v>
      </c>
      <c r="L105" s="394">
        <f t="shared" si="11"/>
        <v>0</v>
      </c>
    </row>
    <row r="106" spans="1:17" ht="13.8">
      <c r="A106" s="2" t="s">
        <v>10</v>
      </c>
      <c r="B106" s="22">
        <f>+$B$16</f>
        <v>0</v>
      </c>
      <c r="C106" s="84" t="e">
        <f>+B106/B128</f>
        <v>#DIV/0!</v>
      </c>
      <c r="D106" s="89">
        <v>0</v>
      </c>
      <c r="E106" s="112">
        <f>+D106*C95</f>
        <v>0</v>
      </c>
      <c r="F106" s="79">
        <v>0</v>
      </c>
      <c r="G106" s="112">
        <f>F106*C95</f>
        <v>0</v>
      </c>
      <c r="H106" s="79">
        <v>0</v>
      </c>
      <c r="I106" s="117">
        <f>H106*C95</f>
        <v>0</v>
      </c>
      <c r="J106" s="39">
        <f>+H106*I131</f>
        <v>0</v>
      </c>
      <c r="K106" s="39">
        <f>+H106*I132</f>
        <v>0</v>
      </c>
      <c r="L106" s="394">
        <f t="shared" si="11"/>
        <v>0</v>
      </c>
    </row>
    <row r="107" spans="1:17" ht="13.8">
      <c r="A107" s="2" t="s">
        <v>17</v>
      </c>
      <c r="B107" s="22">
        <f>+$B$17</f>
        <v>0</v>
      </c>
      <c r="C107" s="84" t="e">
        <f>+B107/B128</f>
        <v>#DIV/0!</v>
      </c>
      <c r="D107" s="89">
        <v>0</v>
      </c>
      <c r="E107" s="112">
        <f>+D107*C95</f>
        <v>0</v>
      </c>
      <c r="F107" s="79">
        <v>0</v>
      </c>
      <c r="G107" s="112">
        <f>F107*C95</f>
        <v>0</v>
      </c>
      <c r="H107" s="79">
        <v>0</v>
      </c>
      <c r="I107" s="117">
        <f>H107*C95</f>
        <v>0</v>
      </c>
      <c r="J107" s="39">
        <f>+H107*I131</f>
        <v>0</v>
      </c>
      <c r="K107" s="39">
        <f>+H107*I132</f>
        <v>0</v>
      </c>
      <c r="L107" s="394">
        <f t="shared" si="11"/>
        <v>0</v>
      </c>
    </row>
    <row r="108" spans="1:17" ht="13.8">
      <c r="A108" s="2" t="s">
        <v>5</v>
      </c>
      <c r="B108" s="22">
        <f>+$B$18</f>
        <v>0</v>
      </c>
      <c r="C108" s="84" t="e">
        <f>+B108/B128</f>
        <v>#DIV/0!</v>
      </c>
      <c r="D108" s="89">
        <v>0</v>
      </c>
      <c r="E108" s="112">
        <f>+D108*C95</f>
        <v>0</v>
      </c>
      <c r="F108" s="79">
        <v>0</v>
      </c>
      <c r="G108" s="112">
        <f>F108*C95</f>
        <v>0</v>
      </c>
      <c r="H108" s="79">
        <v>0</v>
      </c>
      <c r="I108" s="117">
        <f>H108*C95</f>
        <v>0</v>
      </c>
      <c r="J108" s="39">
        <f>+H108*I131</f>
        <v>0</v>
      </c>
      <c r="K108" s="39">
        <f>+H108*I132</f>
        <v>0</v>
      </c>
      <c r="L108" s="394">
        <f t="shared" si="11"/>
        <v>0</v>
      </c>
    </row>
    <row r="109" spans="1:17" ht="13.8">
      <c r="A109" s="2" t="s">
        <v>116</v>
      </c>
      <c r="B109" s="22">
        <f>+$B$19</f>
        <v>0</v>
      </c>
      <c r="C109" s="84" t="e">
        <f>+B109/B128</f>
        <v>#DIV/0!</v>
      </c>
      <c r="D109" s="89">
        <v>0</v>
      </c>
      <c r="E109" s="112">
        <f>+D109*C95</f>
        <v>0</v>
      </c>
      <c r="F109" s="79">
        <v>0</v>
      </c>
      <c r="G109" s="112">
        <f>F109*C95</f>
        <v>0</v>
      </c>
      <c r="H109" s="79">
        <v>0</v>
      </c>
      <c r="I109" s="117">
        <f>H109*C95</f>
        <v>0</v>
      </c>
      <c r="J109" s="39">
        <f>+H109*I131</f>
        <v>0</v>
      </c>
      <c r="K109" s="39">
        <f>+H109*I132</f>
        <v>0</v>
      </c>
      <c r="L109" s="394">
        <f t="shared" si="11"/>
        <v>0</v>
      </c>
    </row>
    <row r="110" spans="1:17" ht="13.8">
      <c r="A110" s="2" t="s">
        <v>1</v>
      </c>
      <c r="B110" s="22">
        <f>+$B$20</f>
        <v>0</v>
      </c>
      <c r="C110" s="84" t="e">
        <f>+B110/B128</f>
        <v>#DIV/0!</v>
      </c>
      <c r="D110" s="89">
        <v>0</v>
      </c>
      <c r="E110" s="112">
        <f>+D110*C95</f>
        <v>0</v>
      </c>
      <c r="F110" s="79">
        <v>0</v>
      </c>
      <c r="G110" s="112">
        <f>F110*C95</f>
        <v>0</v>
      </c>
      <c r="H110" s="79">
        <v>0</v>
      </c>
      <c r="I110" s="117">
        <f>H110*C95</f>
        <v>0</v>
      </c>
      <c r="J110" s="39">
        <f>+H110*I131</f>
        <v>0</v>
      </c>
      <c r="K110" s="39">
        <f>+H110*I132</f>
        <v>0</v>
      </c>
      <c r="L110" s="394">
        <f t="shared" si="11"/>
        <v>0</v>
      </c>
    </row>
    <row r="111" spans="1:17" ht="13.8">
      <c r="A111" s="2" t="s">
        <v>46</v>
      </c>
      <c r="B111" s="22">
        <f>+$B$21</f>
        <v>0</v>
      </c>
      <c r="C111" s="84" t="e">
        <f>+B111/B128</f>
        <v>#DIV/0!</v>
      </c>
      <c r="D111" s="89">
        <v>0</v>
      </c>
      <c r="E111" s="112">
        <f>+D111*C95</f>
        <v>0</v>
      </c>
      <c r="F111" s="79">
        <v>0</v>
      </c>
      <c r="G111" s="112">
        <f>F111*C95</f>
        <v>0</v>
      </c>
      <c r="H111" s="79">
        <v>0</v>
      </c>
      <c r="I111" s="117">
        <f>H111*C95</f>
        <v>0</v>
      </c>
      <c r="J111" s="39">
        <f>+H111*I131</f>
        <v>0</v>
      </c>
      <c r="K111" s="39">
        <f>+H111*I132</f>
        <v>0</v>
      </c>
      <c r="L111" s="394">
        <f t="shared" si="11"/>
        <v>0</v>
      </c>
    </row>
    <row r="112" spans="1:17" ht="13.8">
      <c r="A112" s="2" t="s">
        <v>45</v>
      </c>
      <c r="B112" s="22">
        <f>+$B$22</f>
        <v>0</v>
      </c>
      <c r="C112" s="84" t="e">
        <f>+B112/B128</f>
        <v>#DIV/0!</v>
      </c>
      <c r="D112" s="89">
        <v>0</v>
      </c>
      <c r="E112" s="112">
        <f>+D112*C95</f>
        <v>0</v>
      </c>
      <c r="F112" s="79">
        <v>0</v>
      </c>
      <c r="G112" s="112">
        <f>F112*C95</f>
        <v>0</v>
      </c>
      <c r="H112" s="79">
        <v>0</v>
      </c>
      <c r="I112" s="117">
        <f>H112*C95</f>
        <v>0</v>
      </c>
      <c r="J112" s="39">
        <f>+H112*I131</f>
        <v>0</v>
      </c>
      <c r="K112" s="39">
        <f>+H112*I132</f>
        <v>0</v>
      </c>
      <c r="L112" s="394">
        <f t="shared" si="11"/>
        <v>0</v>
      </c>
    </row>
    <row r="113" spans="1:12" ht="13.8">
      <c r="A113" s="2" t="s">
        <v>209</v>
      </c>
      <c r="B113" s="22">
        <f>+$B$23</f>
        <v>0</v>
      </c>
      <c r="C113" s="84" t="e">
        <f>+B113/B128</f>
        <v>#DIV/0!</v>
      </c>
      <c r="D113" s="89">
        <v>0</v>
      </c>
      <c r="E113" s="112">
        <f>+D113*C95</f>
        <v>0</v>
      </c>
      <c r="F113" s="79">
        <v>0</v>
      </c>
      <c r="G113" s="112">
        <f>F113*C95</f>
        <v>0</v>
      </c>
      <c r="H113" s="79">
        <v>0</v>
      </c>
      <c r="I113" s="117">
        <f>H113*C95</f>
        <v>0</v>
      </c>
      <c r="J113" s="39">
        <f>+H113*I131</f>
        <v>0</v>
      </c>
      <c r="K113" s="39">
        <f>+H113*I132</f>
        <v>0</v>
      </c>
      <c r="L113" s="394">
        <f t="shared" si="11"/>
        <v>0</v>
      </c>
    </row>
    <row r="114" spans="1:12" ht="13.8">
      <c r="A114" s="2" t="s">
        <v>210</v>
      </c>
      <c r="B114" s="22">
        <f>+$B$24</f>
        <v>0</v>
      </c>
      <c r="C114" s="84" t="e">
        <f>+B114/B128</f>
        <v>#DIV/0!</v>
      </c>
      <c r="D114" s="89">
        <v>0</v>
      </c>
      <c r="E114" s="112">
        <f>+D114*C95</f>
        <v>0</v>
      </c>
      <c r="F114" s="79">
        <v>0</v>
      </c>
      <c r="G114" s="112">
        <f>F114*C95</f>
        <v>0</v>
      </c>
      <c r="H114" s="79">
        <v>0</v>
      </c>
      <c r="I114" s="117">
        <f>H114*C95</f>
        <v>0</v>
      </c>
      <c r="J114" s="39">
        <f>+H114*I131</f>
        <v>0</v>
      </c>
      <c r="K114" s="39">
        <f>+H114*I132</f>
        <v>0</v>
      </c>
      <c r="L114" s="394">
        <f t="shared" si="11"/>
        <v>0</v>
      </c>
    </row>
    <row r="115" spans="1:12" ht="13.8">
      <c r="A115" s="2" t="s">
        <v>2</v>
      </c>
      <c r="B115" s="22">
        <f>+$B$25</f>
        <v>0</v>
      </c>
      <c r="C115" s="84" t="e">
        <f>+B115/B128</f>
        <v>#DIV/0!</v>
      </c>
      <c r="D115" s="89">
        <v>0</v>
      </c>
      <c r="E115" s="112">
        <f>+D115*C95</f>
        <v>0</v>
      </c>
      <c r="F115" s="79">
        <v>0</v>
      </c>
      <c r="G115" s="112">
        <f>F115*C95</f>
        <v>0</v>
      </c>
      <c r="H115" s="79">
        <v>0</v>
      </c>
      <c r="I115" s="117">
        <f>H115*C95</f>
        <v>0</v>
      </c>
      <c r="J115" s="39">
        <f>+H115*I131</f>
        <v>0</v>
      </c>
      <c r="K115" s="39">
        <f>+H115*I132</f>
        <v>0</v>
      </c>
      <c r="L115" s="394">
        <f t="shared" si="11"/>
        <v>0</v>
      </c>
    </row>
    <row r="116" spans="1:12" ht="13.8">
      <c r="A116" s="2" t="s">
        <v>12</v>
      </c>
      <c r="B116" s="22">
        <f>+$B$26</f>
        <v>0</v>
      </c>
      <c r="C116" s="84" t="e">
        <f>+B116/B128</f>
        <v>#DIV/0!</v>
      </c>
      <c r="D116" s="89">
        <v>0</v>
      </c>
      <c r="E116" s="112">
        <f>+D116*C95</f>
        <v>0</v>
      </c>
      <c r="F116" s="79">
        <v>0</v>
      </c>
      <c r="G116" s="112">
        <f>F116*C95</f>
        <v>0</v>
      </c>
      <c r="H116" s="79">
        <v>0</v>
      </c>
      <c r="I116" s="117">
        <f>H116*C95</f>
        <v>0</v>
      </c>
      <c r="J116" s="39">
        <f>+H116*I131</f>
        <v>0</v>
      </c>
      <c r="K116" s="39">
        <f>+H116*I132</f>
        <v>0</v>
      </c>
      <c r="L116" s="394">
        <f t="shared" si="11"/>
        <v>0</v>
      </c>
    </row>
    <row r="117" spans="1:12" ht="13.8">
      <c r="A117" s="2" t="s">
        <v>18</v>
      </c>
      <c r="B117" s="22">
        <f>+$B$27</f>
        <v>0</v>
      </c>
      <c r="C117" s="84" t="e">
        <f>+B117/B128</f>
        <v>#DIV/0!</v>
      </c>
      <c r="D117" s="89">
        <v>0</v>
      </c>
      <c r="E117" s="112">
        <f>+D117*C95</f>
        <v>0</v>
      </c>
      <c r="F117" s="79">
        <v>0</v>
      </c>
      <c r="G117" s="112">
        <f>F117*C95</f>
        <v>0</v>
      </c>
      <c r="H117" s="79">
        <v>1</v>
      </c>
      <c r="I117" s="117">
        <f>H117*C95</f>
        <v>14831968</v>
      </c>
      <c r="J117" s="39">
        <f>+H117*I131</f>
        <v>0</v>
      </c>
      <c r="K117" s="39">
        <f>+H117*I132</f>
        <v>-68307</v>
      </c>
      <c r="L117" s="394">
        <f t="shared" si="11"/>
        <v>-68307</v>
      </c>
    </row>
    <row r="118" spans="1:12" ht="13.8">
      <c r="A118" s="2" t="s">
        <v>9</v>
      </c>
      <c r="B118" s="22">
        <f>+$B$28</f>
        <v>0</v>
      </c>
      <c r="C118" s="84" t="e">
        <f>+B118/B128</f>
        <v>#DIV/0!</v>
      </c>
      <c r="D118" s="89">
        <v>0</v>
      </c>
      <c r="E118" s="112">
        <f>+D118*C95</f>
        <v>0</v>
      </c>
      <c r="F118" s="79">
        <v>0</v>
      </c>
      <c r="G118" s="112">
        <f>F118*C95</f>
        <v>0</v>
      </c>
      <c r="H118" s="79">
        <v>0</v>
      </c>
      <c r="I118" s="117">
        <f>H118*C95</f>
        <v>0</v>
      </c>
      <c r="J118" s="39">
        <f>+H118*I131</f>
        <v>0</v>
      </c>
      <c r="K118" s="39">
        <f>+H118*I132</f>
        <v>0</v>
      </c>
      <c r="L118" s="394">
        <f t="shared" si="11"/>
        <v>0</v>
      </c>
    </row>
    <row r="119" spans="1:12" ht="13.8">
      <c r="A119" s="2" t="s">
        <v>7</v>
      </c>
      <c r="B119" s="22">
        <f>+$B$29</f>
        <v>0</v>
      </c>
      <c r="C119" s="84" t="e">
        <f>+B119/B128</f>
        <v>#DIV/0!</v>
      </c>
      <c r="D119" s="89">
        <v>0</v>
      </c>
      <c r="E119" s="112">
        <f>+D119*C95</f>
        <v>0</v>
      </c>
      <c r="F119" s="79">
        <v>0</v>
      </c>
      <c r="G119" s="112">
        <f>F119*C95</f>
        <v>0</v>
      </c>
      <c r="H119" s="79">
        <v>0</v>
      </c>
      <c r="I119" s="117">
        <f>H119*C95</f>
        <v>0</v>
      </c>
      <c r="J119" s="39">
        <f>+H119*I131</f>
        <v>0</v>
      </c>
      <c r="K119" s="39">
        <f>+H119*I132</f>
        <v>0</v>
      </c>
      <c r="L119" s="394">
        <f t="shared" si="11"/>
        <v>0</v>
      </c>
    </row>
    <row r="120" spans="1:12" ht="13.8">
      <c r="A120" s="2" t="s">
        <v>13</v>
      </c>
      <c r="B120" s="22">
        <f>+$B$30</f>
        <v>0</v>
      </c>
      <c r="C120" s="84" t="e">
        <f>+B120/B128</f>
        <v>#DIV/0!</v>
      </c>
      <c r="D120" s="89">
        <v>0</v>
      </c>
      <c r="E120" s="112">
        <f>+D120*C95</f>
        <v>0</v>
      </c>
      <c r="F120" s="79">
        <v>0</v>
      </c>
      <c r="G120" s="112">
        <f>F120*C95</f>
        <v>0</v>
      </c>
      <c r="H120" s="79">
        <v>0</v>
      </c>
      <c r="I120" s="117">
        <f>H120*C95</f>
        <v>0</v>
      </c>
      <c r="J120" s="39">
        <f>+H120*I131</f>
        <v>0</v>
      </c>
      <c r="K120" s="39">
        <f>+H120*I132</f>
        <v>0</v>
      </c>
      <c r="L120" s="394">
        <f t="shared" si="11"/>
        <v>0</v>
      </c>
    </row>
    <row r="121" spans="1:12" ht="13.8">
      <c r="A121" s="2" t="s">
        <v>3</v>
      </c>
      <c r="B121" s="22">
        <f>+$B$31</f>
        <v>0</v>
      </c>
      <c r="C121" s="84" t="e">
        <f>+B121/B128</f>
        <v>#DIV/0!</v>
      </c>
      <c r="D121" s="89">
        <v>0</v>
      </c>
      <c r="E121" s="112">
        <f>+D121*C95</f>
        <v>0</v>
      </c>
      <c r="F121" s="79">
        <v>0</v>
      </c>
      <c r="G121" s="112">
        <f>F121*C95</f>
        <v>0</v>
      </c>
      <c r="H121" s="79">
        <v>0</v>
      </c>
      <c r="I121" s="117">
        <f>H121*C95</f>
        <v>0</v>
      </c>
      <c r="J121" s="39">
        <f>+H121*I131</f>
        <v>0</v>
      </c>
      <c r="K121" s="39">
        <f>+H121*I132</f>
        <v>0</v>
      </c>
      <c r="L121" s="394">
        <f t="shared" si="11"/>
        <v>0</v>
      </c>
    </row>
    <row r="122" spans="1:12" ht="13.8">
      <c r="A122" s="2" t="s">
        <v>11</v>
      </c>
      <c r="B122" s="22">
        <f>+$B$32</f>
        <v>0</v>
      </c>
      <c r="C122" s="84" t="e">
        <f>+B122/B128</f>
        <v>#DIV/0!</v>
      </c>
      <c r="D122" s="89">
        <v>0</v>
      </c>
      <c r="E122" s="112">
        <f>+D122*C95</f>
        <v>0</v>
      </c>
      <c r="F122" s="79">
        <v>0</v>
      </c>
      <c r="G122" s="112">
        <f>F122*C95</f>
        <v>0</v>
      </c>
      <c r="H122" s="79">
        <v>0</v>
      </c>
      <c r="I122" s="117">
        <f>H122*C95</f>
        <v>0</v>
      </c>
      <c r="J122" s="39">
        <f>+H122*I131</f>
        <v>0</v>
      </c>
      <c r="K122" s="39">
        <f>+H122*I132</f>
        <v>0</v>
      </c>
      <c r="L122" s="394">
        <f t="shared" si="11"/>
        <v>0</v>
      </c>
    </row>
    <row r="123" spans="1:12" ht="13.8">
      <c r="A123" s="372" t="s">
        <v>8</v>
      </c>
      <c r="B123" s="22">
        <f>+$B$33</f>
        <v>0</v>
      </c>
      <c r="C123" s="84" t="e">
        <f>+B123/B128</f>
        <v>#DIV/0!</v>
      </c>
      <c r="D123" s="89">
        <v>0</v>
      </c>
      <c r="E123" s="112">
        <f>+D123*C95</f>
        <v>0</v>
      </c>
      <c r="F123" s="79">
        <v>0</v>
      </c>
      <c r="G123" s="112">
        <f>F123*C95</f>
        <v>0</v>
      </c>
      <c r="H123" s="79">
        <v>0</v>
      </c>
      <c r="I123" s="117">
        <f>H123*C95</f>
        <v>0</v>
      </c>
      <c r="J123" s="39">
        <f>+H123*I131</f>
        <v>0</v>
      </c>
      <c r="K123" s="39">
        <f>+H123*I132</f>
        <v>0</v>
      </c>
      <c r="L123" s="394">
        <f t="shared" si="11"/>
        <v>0</v>
      </c>
    </row>
    <row r="124" spans="1:12" ht="13.8">
      <c r="A124" s="372" t="s">
        <v>444</v>
      </c>
      <c r="B124" s="22">
        <f>+$B$34</f>
        <v>0</v>
      </c>
      <c r="C124" s="84" t="e">
        <f>+B124/B128</f>
        <v>#DIV/0!</v>
      </c>
      <c r="D124" s="89">
        <v>0</v>
      </c>
      <c r="E124" s="112">
        <f>+D124*C95</f>
        <v>0</v>
      </c>
      <c r="F124" s="79">
        <v>0</v>
      </c>
      <c r="G124" s="112">
        <f>F124*C95</f>
        <v>0</v>
      </c>
      <c r="H124" s="79">
        <v>0</v>
      </c>
      <c r="I124" s="117">
        <f>H124*C95</f>
        <v>0</v>
      </c>
      <c r="J124" s="39">
        <f>+H124*I131</f>
        <v>0</v>
      </c>
      <c r="K124" s="39">
        <f>+H124*I132</f>
        <v>0</v>
      </c>
      <c r="L124" s="394">
        <f t="shared" si="11"/>
        <v>0</v>
      </c>
    </row>
    <row r="125" spans="1:12" ht="13.8">
      <c r="A125" s="372" t="s">
        <v>445</v>
      </c>
      <c r="B125" s="22">
        <f>+$B$35</f>
        <v>0</v>
      </c>
      <c r="C125" s="84" t="e">
        <f>+B125/B128</f>
        <v>#DIV/0!</v>
      </c>
      <c r="D125" s="89">
        <v>0</v>
      </c>
      <c r="E125" s="112">
        <f>+D125*C95</f>
        <v>0</v>
      </c>
      <c r="F125" s="79">
        <v>0</v>
      </c>
      <c r="G125" s="112">
        <f>F125*C95</f>
        <v>0</v>
      </c>
      <c r="H125" s="79">
        <v>0</v>
      </c>
      <c r="I125" s="117">
        <f>H125*C95</f>
        <v>0</v>
      </c>
      <c r="J125" s="39">
        <f>+H125*I131</f>
        <v>0</v>
      </c>
      <c r="K125" s="39">
        <f>+H125*I132</f>
        <v>0</v>
      </c>
      <c r="L125" s="394">
        <f t="shared" si="11"/>
        <v>0</v>
      </c>
    </row>
    <row r="126" spans="1:12" ht="13.8">
      <c r="A126" s="372" t="s">
        <v>461</v>
      </c>
      <c r="B126" s="22">
        <f>+$B$36</f>
        <v>0</v>
      </c>
      <c r="C126" s="84" t="e">
        <f>+B126/B128</f>
        <v>#DIV/0!</v>
      </c>
      <c r="D126" s="89">
        <v>0</v>
      </c>
      <c r="E126" s="112">
        <f>+D126*C95</f>
        <v>0</v>
      </c>
      <c r="F126" s="79">
        <v>0</v>
      </c>
      <c r="G126" s="112">
        <f>F126*C95</f>
        <v>0</v>
      </c>
      <c r="H126" s="79">
        <v>0</v>
      </c>
      <c r="I126" s="117">
        <f>H126*C95</f>
        <v>0</v>
      </c>
      <c r="J126" s="39">
        <f>+H126*I131</f>
        <v>0</v>
      </c>
      <c r="K126" s="39">
        <f>+H126*I132</f>
        <v>0</v>
      </c>
      <c r="L126" s="394">
        <f t="shared" si="11"/>
        <v>0</v>
      </c>
    </row>
    <row r="127" spans="1:12" ht="13.8">
      <c r="A127" s="3" t="s">
        <v>464</v>
      </c>
      <c r="B127" s="22">
        <f>+$B$37</f>
        <v>0</v>
      </c>
      <c r="C127" s="84" t="e">
        <f>+B127/B128</f>
        <v>#DIV/0!</v>
      </c>
      <c r="D127" s="89">
        <v>0</v>
      </c>
      <c r="E127" s="112">
        <f>+D127*C95</f>
        <v>0</v>
      </c>
      <c r="F127" s="79">
        <v>0</v>
      </c>
      <c r="G127" s="115">
        <f>F127*C95</f>
        <v>0</v>
      </c>
      <c r="H127" s="514">
        <v>0</v>
      </c>
      <c r="I127" s="118">
        <f>H127*C95</f>
        <v>0</v>
      </c>
      <c r="J127" s="39">
        <f>+H127*I131</f>
        <v>0</v>
      </c>
      <c r="K127" s="39">
        <f>+H127*I132</f>
        <v>0</v>
      </c>
      <c r="L127" s="394">
        <f t="shared" si="11"/>
        <v>0</v>
      </c>
    </row>
    <row r="128" spans="1:12" ht="13.8">
      <c r="A128" s="24"/>
      <c r="B128" s="25">
        <f t="shared" ref="B128:L128" si="12">SUM(B101:B127)</f>
        <v>0</v>
      </c>
      <c r="C128" s="85" t="e">
        <f t="shared" si="12"/>
        <v>#DIV/0!</v>
      </c>
      <c r="D128" s="82">
        <f t="shared" si="12"/>
        <v>0</v>
      </c>
      <c r="E128" s="113">
        <f t="shared" si="12"/>
        <v>0</v>
      </c>
      <c r="F128" s="83">
        <f t="shared" si="12"/>
        <v>0</v>
      </c>
      <c r="G128" s="113">
        <f t="shared" si="12"/>
        <v>0</v>
      </c>
      <c r="H128" s="515">
        <f t="shared" si="12"/>
        <v>1</v>
      </c>
      <c r="I128" s="363">
        <f t="shared" si="12"/>
        <v>14831968</v>
      </c>
      <c r="J128" s="26">
        <f t="shared" si="12"/>
        <v>0</v>
      </c>
      <c r="K128" s="26">
        <f t="shared" si="12"/>
        <v>-68307</v>
      </c>
      <c r="L128" s="26">
        <f t="shared" si="12"/>
        <v>-68307</v>
      </c>
    </row>
    <row r="129" spans="1:14">
      <c r="H129" s="80"/>
      <c r="I129" s="81"/>
    </row>
    <row r="130" spans="1:14">
      <c r="I130" s="127"/>
    </row>
    <row r="131" spans="1:14">
      <c r="G131" t="s">
        <v>114</v>
      </c>
      <c r="H131" s="27"/>
      <c r="I131" s="357">
        <f>+ATC!M78</f>
        <v>0</v>
      </c>
    </row>
    <row r="132" spans="1:14">
      <c r="G132" t="s">
        <v>338</v>
      </c>
      <c r="I132" s="357">
        <f>+ATC!N78</f>
        <v>-68307</v>
      </c>
    </row>
    <row r="133" spans="1:14">
      <c r="G133" t="s">
        <v>256</v>
      </c>
      <c r="I133" s="746">
        <f>SUM(I131:I132)</f>
        <v>-68307</v>
      </c>
      <c r="N133" s="121">
        <f>+I133</f>
        <v>-68307</v>
      </c>
    </row>
    <row r="134" spans="1:14">
      <c r="I134" s="127"/>
    </row>
    <row r="135" spans="1:14">
      <c r="I135" s="127"/>
    </row>
    <row r="137" spans="1:14" ht="15.6">
      <c r="A137" s="874" t="s">
        <v>19</v>
      </c>
      <c r="B137" s="875"/>
      <c r="C137" s="888">
        <v>3125</v>
      </c>
      <c r="D137" s="889"/>
      <c r="E137" s="889"/>
      <c r="F137" s="889"/>
      <c r="G137" s="889"/>
      <c r="H137" s="890"/>
      <c r="I137" s="4"/>
    </row>
    <row r="138" spans="1:14" ht="15.6">
      <c r="A138" s="867" t="s">
        <v>20</v>
      </c>
      <c r="B138" s="868"/>
      <c r="C138" s="920"/>
      <c r="D138" s="920"/>
      <c r="E138" s="920"/>
      <c r="F138" s="920"/>
      <c r="G138" s="920"/>
      <c r="H138" s="921"/>
      <c r="I138" s="4"/>
    </row>
    <row r="139" spans="1:14" ht="15.6">
      <c r="A139" s="867" t="s">
        <v>22</v>
      </c>
      <c r="B139" s="868"/>
      <c r="C139" s="913"/>
      <c r="D139" s="913"/>
      <c r="E139" s="913"/>
      <c r="F139" s="913"/>
      <c r="G139" s="913"/>
      <c r="H139" s="914"/>
      <c r="I139" s="4"/>
    </row>
    <row r="140" spans="1:14" ht="15.6">
      <c r="A140" s="867" t="s">
        <v>24</v>
      </c>
      <c r="B140" s="868"/>
      <c r="C140" s="869">
        <v>15810589</v>
      </c>
      <c r="D140" s="870"/>
      <c r="E140" s="870"/>
      <c r="F140" s="870"/>
      <c r="G140" s="870"/>
      <c r="H140" s="871"/>
      <c r="I140" s="4"/>
    </row>
    <row r="141" spans="1:14" ht="15.6">
      <c r="A141" s="881" t="s">
        <v>25</v>
      </c>
      <c r="B141" s="882"/>
      <c r="C141" s="911" t="s">
        <v>18</v>
      </c>
      <c r="D141" s="911"/>
      <c r="E141" s="911"/>
      <c r="F141" s="911"/>
      <c r="G141" s="911"/>
      <c r="H141" s="912"/>
      <c r="I141" s="4"/>
    </row>
    <row r="142" spans="1:14" ht="13.8">
      <c r="A142" s="5"/>
      <c r="B142" s="5"/>
      <c r="C142" s="5"/>
      <c r="D142" s="5"/>
      <c r="E142" s="5"/>
      <c r="F142" s="5"/>
      <c r="G142" s="5"/>
      <c r="H142" s="5"/>
      <c r="I142" s="5"/>
    </row>
    <row r="143" spans="1:14" ht="13.8">
      <c r="A143" s="6"/>
      <c r="B143" s="7"/>
      <c r="C143" s="8"/>
      <c r="D143" s="886">
        <v>0.2</v>
      </c>
      <c r="E143" s="887"/>
      <c r="F143" s="886">
        <v>0.8</v>
      </c>
      <c r="G143" s="887"/>
      <c r="H143" s="584"/>
      <c r="I143" s="10"/>
      <c r="J143" s="11" t="s">
        <v>121</v>
      </c>
      <c r="K143" s="11" t="s">
        <v>269</v>
      </c>
      <c r="L143" s="11" t="s">
        <v>270</v>
      </c>
    </row>
    <row r="144" spans="1:14" ht="13.8">
      <c r="A144" s="12"/>
      <c r="B144" s="13"/>
      <c r="C144" s="14"/>
      <c r="D144" s="872" t="s">
        <v>26</v>
      </c>
      <c r="E144" s="880"/>
      <c r="F144" s="872" t="s">
        <v>27</v>
      </c>
      <c r="G144" s="880"/>
      <c r="H144" s="872" t="s">
        <v>28</v>
      </c>
      <c r="I144" s="873"/>
      <c r="J144" s="15" t="s">
        <v>29</v>
      </c>
      <c r="K144" s="391" t="s">
        <v>29</v>
      </c>
      <c r="L144" s="391" t="s">
        <v>29</v>
      </c>
    </row>
    <row r="145" spans="1:15" ht="27.6">
      <c r="A145" s="16" t="s">
        <v>30</v>
      </c>
      <c r="B145" s="17" t="s">
        <v>31</v>
      </c>
      <c r="C145" s="18" t="s">
        <v>32</v>
      </c>
      <c r="D145" s="19" t="s">
        <v>33</v>
      </c>
      <c r="E145" s="20" t="s">
        <v>34</v>
      </c>
      <c r="F145" s="19" t="s">
        <v>33</v>
      </c>
      <c r="G145" s="20" t="s">
        <v>34</v>
      </c>
      <c r="H145" s="21" t="s">
        <v>33</v>
      </c>
      <c r="I145" s="40" t="s">
        <v>34</v>
      </c>
      <c r="J145" s="18" t="s">
        <v>34</v>
      </c>
      <c r="K145" s="18" t="s">
        <v>34</v>
      </c>
      <c r="L145" s="18" t="s">
        <v>34</v>
      </c>
    </row>
    <row r="146" spans="1:15" ht="13.8">
      <c r="A146" s="1" t="s">
        <v>15</v>
      </c>
      <c r="B146" s="22">
        <f>+$B$10</f>
        <v>0</v>
      </c>
      <c r="C146" s="84" t="e">
        <f>+B146/B173</f>
        <v>#DIV/0!</v>
      </c>
      <c r="D146" s="89">
        <v>0</v>
      </c>
      <c r="E146" s="112">
        <f>+D146*C140</f>
        <v>0</v>
      </c>
      <c r="F146" s="79">
        <v>0</v>
      </c>
      <c r="G146" s="114">
        <f>F146*C140</f>
        <v>0</v>
      </c>
      <c r="H146" s="79">
        <v>0</v>
      </c>
      <c r="I146" s="116">
        <f>H146*C140</f>
        <v>0</v>
      </c>
      <c r="J146" s="39">
        <f>+H146*I176</f>
        <v>0</v>
      </c>
      <c r="K146" s="39">
        <f>+H146*I177</f>
        <v>0</v>
      </c>
      <c r="L146" s="393">
        <f>+J146+K146</f>
        <v>0</v>
      </c>
      <c r="N146" s="36"/>
      <c r="O146" s="36"/>
    </row>
    <row r="147" spans="1:15" ht="13.8">
      <c r="A147" s="2" t="s">
        <v>4</v>
      </c>
      <c r="B147" s="22">
        <f>+$B$12</f>
        <v>0</v>
      </c>
      <c r="C147" s="84" t="e">
        <f>+B147/B173</f>
        <v>#DIV/0!</v>
      </c>
      <c r="D147" s="89">
        <v>0</v>
      </c>
      <c r="E147" s="112">
        <f>+D147*C140</f>
        <v>0</v>
      </c>
      <c r="F147" s="79">
        <v>0</v>
      </c>
      <c r="G147" s="112">
        <f>F147*C140</f>
        <v>0</v>
      </c>
      <c r="H147" s="79">
        <v>0</v>
      </c>
      <c r="I147" s="117">
        <f>H147*C140</f>
        <v>0</v>
      </c>
      <c r="J147" s="39">
        <f>+H147*I176</f>
        <v>0</v>
      </c>
      <c r="K147" s="39">
        <f>+H147*I177</f>
        <v>0</v>
      </c>
      <c r="L147" s="394">
        <f>+J147+K147</f>
        <v>0</v>
      </c>
      <c r="N147" s="36"/>
      <c r="O147" s="36"/>
    </row>
    <row r="148" spans="1:15" ht="13.8">
      <c r="A148" s="2" t="s">
        <v>0</v>
      </c>
      <c r="B148" s="22">
        <f>+$B$13</f>
        <v>0</v>
      </c>
      <c r="C148" s="84" t="e">
        <f>+B148/B173</f>
        <v>#DIV/0!</v>
      </c>
      <c r="D148" s="89">
        <v>0</v>
      </c>
      <c r="E148" s="112">
        <f>+D148*C140</f>
        <v>0</v>
      </c>
      <c r="F148" s="79">
        <v>0</v>
      </c>
      <c r="G148" s="112">
        <f>F148*C140</f>
        <v>0</v>
      </c>
      <c r="H148" s="475">
        <v>0</v>
      </c>
      <c r="I148" s="117">
        <f>H148*C140</f>
        <v>0</v>
      </c>
      <c r="J148" s="39">
        <f>+H148*I176</f>
        <v>0</v>
      </c>
      <c r="K148" s="39">
        <f>+H148*I177</f>
        <v>0</v>
      </c>
      <c r="L148" s="394">
        <f t="shared" ref="L148:L172" si="13">+J148+K148</f>
        <v>0</v>
      </c>
      <c r="N148" s="36"/>
      <c r="O148" s="36"/>
    </row>
    <row r="149" spans="1:15" ht="13.8">
      <c r="A149" s="2" t="s">
        <v>16</v>
      </c>
      <c r="B149" s="22">
        <f>+$B$14</f>
        <v>0</v>
      </c>
      <c r="C149" s="84" t="e">
        <f>+B149/B173</f>
        <v>#DIV/0!</v>
      </c>
      <c r="D149" s="89">
        <v>0</v>
      </c>
      <c r="E149" s="112">
        <f>+D149*C140</f>
        <v>0</v>
      </c>
      <c r="F149" s="79">
        <v>0</v>
      </c>
      <c r="G149" s="112">
        <f>F149*C140</f>
        <v>0</v>
      </c>
      <c r="H149" s="79">
        <v>0</v>
      </c>
      <c r="I149" s="117">
        <f>H149*C140</f>
        <v>0</v>
      </c>
      <c r="J149" s="39">
        <f>+H149*I176</f>
        <v>0</v>
      </c>
      <c r="K149" s="39">
        <f>+H149*I177</f>
        <v>0</v>
      </c>
      <c r="L149" s="394">
        <f t="shared" si="13"/>
        <v>0</v>
      </c>
      <c r="N149" s="36"/>
      <c r="O149" s="36"/>
    </row>
    <row r="150" spans="1:15" ht="13.8">
      <c r="A150" s="2" t="s">
        <v>6</v>
      </c>
      <c r="B150" s="22">
        <f>+$B$15</f>
        <v>0</v>
      </c>
      <c r="C150" s="84" t="e">
        <f>+B150/B173</f>
        <v>#DIV/0!</v>
      </c>
      <c r="D150" s="89">
        <v>0</v>
      </c>
      <c r="E150" s="112">
        <f>+D150*C140</f>
        <v>0</v>
      </c>
      <c r="F150" s="79">
        <v>0</v>
      </c>
      <c r="G150" s="112">
        <f>F150*C140</f>
        <v>0</v>
      </c>
      <c r="H150" s="79">
        <v>0</v>
      </c>
      <c r="I150" s="117">
        <f>H150*C140</f>
        <v>0</v>
      </c>
      <c r="J150" s="39">
        <f>+H150*I176</f>
        <v>0</v>
      </c>
      <c r="K150" s="39">
        <f>+H150*I177</f>
        <v>0</v>
      </c>
      <c r="L150" s="394">
        <f t="shared" si="13"/>
        <v>0</v>
      </c>
      <c r="N150" s="36"/>
      <c r="O150" s="36"/>
    </row>
    <row r="151" spans="1:15" ht="13.8">
      <c r="A151" s="2" t="s">
        <v>10</v>
      </c>
      <c r="B151" s="22">
        <f>+$B$16</f>
        <v>0</v>
      </c>
      <c r="C151" s="84" t="e">
        <f>+B151/B173</f>
        <v>#DIV/0!</v>
      </c>
      <c r="D151" s="89">
        <v>0</v>
      </c>
      <c r="E151" s="112">
        <f>+D151*C140</f>
        <v>0</v>
      </c>
      <c r="F151" s="79">
        <v>0</v>
      </c>
      <c r="G151" s="112">
        <f>F151*C140</f>
        <v>0</v>
      </c>
      <c r="H151" s="79">
        <v>0</v>
      </c>
      <c r="I151" s="117">
        <f>H151*C140</f>
        <v>0</v>
      </c>
      <c r="J151" s="39">
        <f>+H151*I176</f>
        <v>0</v>
      </c>
      <c r="K151" s="39">
        <f>+H151*I177</f>
        <v>0</v>
      </c>
      <c r="L151" s="394">
        <f t="shared" si="13"/>
        <v>0</v>
      </c>
      <c r="N151" s="36"/>
      <c r="O151" s="36"/>
    </row>
    <row r="152" spans="1:15" ht="13.8">
      <c r="A152" s="2" t="s">
        <v>17</v>
      </c>
      <c r="B152" s="22">
        <f>+$B$17</f>
        <v>0</v>
      </c>
      <c r="C152" s="84" t="e">
        <f>+B152/B173</f>
        <v>#DIV/0!</v>
      </c>
      <c r="D152" s="89">
        <v>0</v>
      </c>
      <c r="E152" s="112">
        <f>+D152*C140</f>
        <v>0</v>
      </c>
      <c r="F152" s="79">
        <v>0</v>
      </c>
      <c r="G152" s="112">
        <f>F152*C140</f>
        <v>0</v>
      </c>
      <c r="H152" s="79">
        <v>0</v>
      </c>
      <c r="I152" s="117">
        <f>H152*C140</f>
        <v>0</v>
      </c>
      <c r="J152" s="39">
        <f>+H152*I176</f>
        <v>0</v>
      </c>
      <c r="K152" s="39">
        <f>+H152*I177</f>
        <v>0</v>
      </c>
      <c r="L152" s="394">
        <f t="shared" si="13"/>
        <v>0</v>
      </c>
      <c r="N152" s="36"/>
      <c r="O152" s="36"/>
    </row>
    <row r="153" spans="1:15" ht="13.8">
      <c r="A153" s="2" t="s">
        <v>5</v>
      </c>
      <c r="B153" s="22">
        <f>+$B$18</f>
        <v>0</v>
      </c>
      <c r="C153" s="84" t="e">
        <f>+B153/B173</f>
        <v>#DIV/0!</v>
      </c>
      <c r="D153" s="89">
        <v>0</v>
      </c>
      <c r="E153" s="112">
        <f>+D153*C140</f>
        <v>0</v>
      </c>
      <c r="F153" s="79">
        <v>0</v>
      </c>
      <c r="G153" s="112">
        <f>F153*C140</f>
        <v>0</v>
      </c>
      <c r="H153" s="79">
        <v>0</v>
      </c>
      <c r="I153" s="117">
        <f>H153*C140</f>
        <v>0</v>
      </c>
      <c r="J153" s="39">
        <f>+H153*I176</f>
        <v>0</v>
      </c>
      <c r="K153" s="39">
        <f>+H153*I177</f>
        <v>0</v>
      </c>
      <c r="L153" s="394">
        <f t="shared" si="13"/>
        <v>0</v>
      </c>
      <c r="N153" s="36"/>
      <c r="O153" s="36"/>
    </row>
    <row r="154" spans="1:15" ht="13.8">
      <c r="A154" s="2" t="s">
        <v>116</v>
      </c>
      <c r="B154" s="22">
        <f>+$B$19</f>
        <v>0</v>
      </c>
      <c r="C154" s="84" t="e">
        <f>+B154/B173</f>
        <v>#DIV/0!</v>
      </c>
      <c r="D154" s="89">
        <v>0</v>
      </c>
      <c r="E154" s="112">
        <f>+D154*C140</f>
        <v>0</v>
      </c>
      <c r="F154" s="79">
        <v>0</v>
      </c>
      <c r="G154" s="112">
        <f>F154*C140</f>
        <v>0</v>
      </c>
      <c r="H154" s="79">
        <v>0</v>
      </c>
      <c r="I154" s="117">
        <f>H154*C140</f>
        <v>0</v>
      </c>
      <c r="J154" s="39">
        <f>+H154*I176</f>
        <v>0</v>
      </c>
      <c r="K154" s="39">
        <f>+H154*I177</f>
        <v>0</v>
      </c>
      <c r="L154" s="394">
        <f t="shared" si="13"/>
        <v>0</v>
      </c>
      <c r="N154" s="36"/>
      <c r="O154" s="36"/>
    </row>
    <row r="155" spans="1:15" ht="13.8">
      <c r="A155" s="2" t="s">
        <v>1</v>
      </c>
      <c r="B155" s="22">
        <f>+$B$20</f>
        <v>0</v>
      </c>
      <c r="C155" s="84" t="e">
        <f>+B155/B173</f>
        <v>#DIV/0!</v>
      </c>
      <c r="D155" s="89">
        <v>0</v>
      </c>
      <c r="E155" s="112">
        <f>+D155*C140</f>
        <v>0</v>
      </c>
      <c r="F155" s="79">
        <v>0</v>
      </c>
      <c r="G155" s="112">
        <f>F155*C140</f>
        <v>0</v>
      </c>
      <c r="H155" s="79">
        <v>0</v>
      </c>
      <c r="I155" s="117">
        <f>H155*C140</f>
        <v>0</v>
      </c>
      <c r="J155" s="39">
        <f>+H155*I176</f>
        <v>0</v>
      </c>
      <c r="K155" s="39">
        <f>+H155*I177</f>
        <v>0</v>
      </c>
      <c r="L155" s="394">
        <f t="shared" si="13"/>
        <v>0</v>
      </c>
      <c r="N155" s="36"/>
      <c r="O155" s="36"/>
    </row>
    <row r="156" spans="1:15" ht="13.8">
      <c r="A156" s="2" t="s">
        <v>46</v>
      </c>
      <c r="B156" s="22">
        <f>+$B$21</f>
        <v>0</v>
      </c>
      <c r="C156" s="84" t="e">
        <f>+B156/B173</f>
        <v>#DIV/0!</v>
      </c>
      <c r="D156" s="89">
        <v>0</v>
      </c>
      <c r="E156" s="112">
        <f>+D156*C140</f>
        <v>0</v>
      </c>
      <c r="F156" s="79">
        <v>0</v>
      </c>
      <c r="G156" s="112">
        <f>F156*C140</f>
        <v>0</v>
      </c>
      <c r="H156" s="79">
        <v>0</v>
      </c>
      <c r="I156" s="117">
        <f>H156*C140</f>
        <v>0</v>
      </c>
      <c r="J156" s="39">
        <f>+H156*I176</f>
        <v>0</v>
      </c>
      <c r="K156" s="39">
        <f>+H156*I177</f>
        <v>0</v>
      </c>
      <c r="L156" s="394">
        <f t="shared" si="13"/>
        <v>0</v>
      </c>
      <c r="N156" s="36"/>
      <c r="O156" s="36"/>
    </row>
    <row r="157" spans="1:15" ht="13.8">
      <c r="A157" s="2" t="s">
        <v>45</v>
      </c>
      <c r="B157" s="22">
        <f>+$B$22</f>
        <v>0</v>
      </c>
      <c r="C157" s="84" t="e">
        <f>+B157/B173</f>
        <v>#DIV/0!</v>
      </c>
      <c r="D157" s="89">
        <v>0</v>
      </c>
      <c r="E157" s="112">
        <f>+D157*C140</f>
        <v>0</v>
      </c>
      <c r="F157" s="79">
        <v>0</v>
      </c>
      <c r="G157" s="112">
        <f>F157*C140</f>
        <v>0</v>
      </c>
      <c r="H157" s="79">
        <v>0</v>
      </c>
      <c r="I157" s="117">
        <f>H157*C140</f>
        <v>0</v>
      </c>
      <c r="J157" s="39">
        <f>+H157*I176</f>
        <v>0</v>
      </c>
      <c r="K157" s="39">
        <f>+H157*I177</f>
        <v>0</v>
      </c>
      <c r="L157" s="394">
        <f t="shared" si="13"/>
        <v>0</v>
      </c>
      <c r="N157" s="36"/>
      <c r="O157" s="36"/>
    </row>
    <row r="158" spans="1:15" ht="13.8">
      <c r="A158" s="2" t="s">
        <v>209</v>
      </c>
      <c r="B158" s="22">
        <f>+$B$23</f>
        <v>0</v>
      </c>
      <c r="C158" s="84" t="e">
        <f>+B158/B173</f>
        <v>#DIV/0!</v>
      </c>
      <c r="D158" s="89">
        <v>0</v>
      </c>
      <c r="E158" s="112">
        <f>+D158*C140</f>
        <v>0</v>
      </c>
      <c r="F158" s="79">
        <v>0</v>
      </c>
      <c r="G158" s="112">
        <f>F158*C140</f>
        <v>0</v>
      </c>
      <c r="H158" s="79">
        <v>0</v>
      </c>
      <c r="I158" s="117">
        <f>H158*C140</f>
        <v>0</v>
      </c>
      <c r="J158" s="39">
        <f>+H158*I176</f>
        <v>0</v>
      </c>
      <c r="K158" s="39">
        <f>+H158*I177</f>
        <v>0</v>
      </c>
      <c r="L158" s="394">
        <f t="shared" si="13"/>
        <v>0</v>
      </c>
      <c r="N158" s="36"/>
      <c r="O158" s="36"/>
    </row>
    <row r="159" spans="1:15" ht="13.8">
      <c r="A159" s="2" t="s">
        <v>210</v>
      </c>
      <c r="B159" s="22">
        <f>+$B$24</f>
        <v>0</v>
      </c>
      <c r="C159" s="84" t="e">
        <f>+B159/B173</f>
        <v>#DIV/0!</v>
      </c>
      <c r="D159" s="89">
        <v>0</v>
      </c>
      <c r="E159" s="112">
        <f>+D159*C140</f>
        <v>0</v>
      </c>
      <c r="F159" s="79">
        <v>0</v>
      </c>
      <c r="G159" s="112">
        <f>F159*C140</f>
        <v>0</v>
      </c>
      <c r="H159" s="79">
        <v>0</v>
      </c>
      <c r="I159" s="117">
        <f>H159*C140</f>
        <v>0</v>
      </c>
      <c r="J159" s="39">
        <f>+H159*I176</f>
        <v>0</v>
      </c>
      <c r="K159" s="39">
        <f>+H159*I177</f>
        <v>0</v>
      </c>
      <c r="L159" s="394">
        <f t="shared" si="13"/>
        <v>0</v>
      </c>
      <c r="N159" s="36"/>
      <c r="O159" s="36"/>
    </row>
    <row r="160" spans="1:15" ht="13.8">
      <c r="A160" s="2" t="s">
        <v>2</v>
      </c>
      <c r="B160" s="22">
        <f>+$B$25</f>
        <v>0</v>
      </c>
      <c r="C160" s="84" t="e">
        <f>+B160/B173</f>
        <v>#DIV/0!</v>
      </c>
      <c r="D160" s="89">
        <v>0</v>
      </c>
      <c r="E160" s="112">
        <f>+D160*C140</f>
        <v>0</v>
      </c>
      <c r="F160" s="79">
        <v>0</v>
      </c>
      <c r="G160" s="112">
        <f>F160*C140</f>
        <v>0</v>
      </c>
      <c r="H160" s="79">
        <v>0</v>
      </c>
      <c r="I160" s="117">
        <f>H160*C140</f>
        <v>0</v>
      </c>
      <c r="J160" s="39">
        <f>+H160*I176</f>
        <v>0</v>
      </c>
      <c r="K160" s="39">
        <f>+H160*I177</f>
        <v>0</v>
      </c>
      <c r="L160" s="394">
        <f t="shared" si="13"/>
        <v>0</v>
      </c>
      <c r="N160" s="36"/>
      <c r="O160" s="36"/>
    </row>
    <row r="161" spans="1:15" ht="13.8">
      <c r="A161" s="2" t="s">
        <v>12</v>
      </c>
      <c r="B161" s="22">
        <f>+$B$26</f>
        <v>0</v>
      </c>
      <c r="C161" s="84" t="e">
        <f>+B161/B173</f>
        <v>#DIV/0!</v>
      </c>
      <c r="D161" s="89">
        <v>0</v>
      </c>
      <c r="E161" s="112">
        <f>+D161*C140</f>
        <v>0</v>
      </c>
      <c r="F161" s="79">
        <v>0</v>
      </c>
      <c r="G161" s="112">
        <f>F161*C140</f>
        <v>0</v>
      </c>
      <c r="H161" s="79">
        <v>0</v>
      </c>
      <c r="I161" s="117">
        <f>H161*C140</f>
        <v>0</v>
      </c>
      <c r="J161" s="39">
        <f>+H161*I176</f>
        <v>0</v>
      </c>
      <c r="K161" s="39">
        <f>+H161*I177</f>
        <v>0</v>
      </c>
      <c r="L161" s="394">
        <f t="shared" si="13"/>
        <v>0</v>
      </c>
      <c r="N161" s="36"/>
      <c r="O161" s="36"/>
    </row>
    <row r="162" spans="1:15" ht="13.8">
      <c r="A162" s="2" t="s">
        <v>18</v>
      </c>
      <c r="B162" s="22">
        <f>+$B$27</f>
        <v>0</v>
      </c>
      <c r="C162" s="84" t="e">
        <f>+B162/B173</f>
        <v>#DIV/0!</v>
      </c>
      <c r="D162" s="89">
        <v>0</v>
      </c>
      <c r="E162" s="112">
        <f>+D162*C140</f>
        <v>0</v>
      </c>
      <c r="F162" s="79">
        <v>0</v>
      </c>
      <c r="G162" s="112">
        <f>F162*C140</f>
        <v>0</v>
      </c>
      <c r="H162" s="79">
        <v>1</v>
      </c>
      <c r="I162" s="117">
        <f>H162*C140</f>
        <v>15810589</v>
      </c>
      <c r="J162" s="39">
        <f>+H162*I176</f>
        <v>4267246.1039762385</v>
      </c>
      <c r="K162" s="39">
        <f>+H162*I177</f>
        <v>253922</v>
      </c>
      <c r="L162" s="394">
        <f t="shared" si="13"/>
        <v>4521168.1039762385</v>
      </c>
      <c r="N162" s="36"/>
      <c r="O162" s="36"/>
    </row>
    <row r="163" spans="1:15" ht="13.8">
      <c r="A163" s="2" t="s">
        <v>9</v>
      </c>
      <c r="B163" s="22">
        <f>+$B$28</f>
        <v>0</v>
      </c>
      <c r="C163" s="84" t="e">
        <f>+B163/B173</f>
        <v>#DIV/0!</v>
      </c>
      <c r="D163" s="89">
        <v>0</v>
      </c>
      <c r="E163" s="112">
        <f>+D163*C140</f>
        <v>0</v>
      </c>
      <c r="F163" s="79">
        <v>0</v>
      </c>
      <c r="G163" s="112">
        <f>F163*C140</f>
        <v>0</v>
      </c>
      <c r="H163" s="79">
        <v>0</v>
      </c>
      <c r="I163" s="117">
        <f>H163*C140</f>
        <v>0</v>
      </c>
      <c r="J163" s="39">
        <f>+H163*I176</f>
        <v>0</v>
      </c>
      <c r="K163" s="39">
        <f>+H163*I177</f>
        <v>0</v>
      </c>
      <c r="L163" s="394">
        <f t="shared" si="13"/>
        <v>0</v>
      </c>
      <c r="N163" s="36"/>
      <c r="O163" s="36"/>
    </row>
    <row r="164" spans="1:15" ht="13.8">
      <c r="A164" s="2" t="s">
        <v>7</v>
      </c>
      <c r="B164" s="22">
        <f>+$B$29</f>
        <v>0</v>
      </c>
      <c r="C164" s="84" t="e">
        <f>+B164/B173</f>
        <v>#DIV/0!</v>
      </c>
      <c r="D164" s="89">
        <v>0</v>
      </c>
      <c r="E164" s="112">
        <f>+D164*C140</f>
        <v>0</v>
      </c>
      <c r="F164" s="79">
        <v>0</v>
      </c>
      <c r="G164" s="112">
        <f>F164*C140</f>
        <v>0</v>
      </c>
      <c r="H164" s="79">
        <v>0</v>
      </c>
      <c r="I164" s="117">
        <f>H164*C140</f>
        <v>0</v>
      </c>
      <c r="J164" s="39">
        <f>+H164*I176</f>
        <v>0</v>
      </c>
      <c r="K164" s="39">
        <f>+H164*I177</f>
        <v>0</v>
      </c>
      <c r="L164" s="394">
        <f t="shared" si="13"/>
        <v>0</v>
      </c>
      <c r="N164" s="36"/>
      <c r="O164" s="36"/>
    </row>
    <row r="165" spans="1:15" ht="13.8">
      <c r="A165" s="2" t="s">
        <v>13</v>
      </c>
      <c r="B165" s="22">
        <f>+$B$30</f>
        <v>0</v>
      </c>
      <c r="C165" s="84" t="e">
        <f>+B165/B173</f>
        <v>#DIV/0!</v>
      </c>
      <c r="D165" s="89">
        <v>0</v>
      </c>
      <c r="E165" s="112">
        <f>+D165*C140</f>
        <v>0</v>
      </c>
      <c r="F165" s="79">
        <v>0</v>
      </c>
      <c r="G165" s="112">
        <f>F165*C140</f>
        <v>0</v>
      </c>
      <c r="H165" s="79">
        <v>0</v>
      </c>
      <c r="I165" s="117">
        <f>H165*C140</f>
        <v>0</v>
      </c>
      <c r="J165" s="39">
        <f>+H165*I176</f>
        <v>0</v>
      </c>
      <c r="K165" s="39">
        <f>+H165*I177</f>
        <v>0</v>
      </c>
      <c r="L165" s="394">
        <f t="shared" si="13"/>
        <v>0</v>
      </c>
      <c r="N165" s="36"/>
      <c r="O165" s="36"/>
    </row>
    <row r="166" spans="1:15" ht="13.8">
      <c r="A166" s="2" t="s">
        <v>3</v>
      </c>
      <c r="B166" s="22">
        <f>+$B$31</f>
        <v>0</v>
      </c>
      <c r="C166" s="84" t="e">
        <f>+B166/B173</f>
        <v>#DIV/0!</v>
      </c>
      <c r="D166" s="89">
        <v>0</v>
      </c>
      <c r="E166" s="112">
        <f>+D166*C140</f>
        <v>0</v>
      </c>
      <c r="F166" s="79">
        <v>0</v>
      </c>
      <c r="G166" s="112">
        <f>F166*C140</f>
        <v>0</v>
      </c>
      <c r="H166" s="79">
        <v>0</v>
      </c>
      <c r="I166" s="117">
        <f>H166*C140</f>
        <v>0</v>
      </c>
      <c r="J166" s="39">
        <f>+H166*I176</f>
        <v>0</v>
      </c>
      <c r="K166" s="39">
        <f>+H166*I177</f>
        <v>0</v>
      </c>
      <c r="L166" s="394">
        <f t="shared" si="13"/>
        <v>0</v>
      </c>
      <c r="N166" s="36"/>
      <c r="O166" s="36"/>
    </row>
    <row r="167" spans="1:15" ht="13.8">
      <c r="A167" s="2" t="s">
        <v>11</v>
      </c>
      <c r="B167" s="22">
        <f>+$B$32</f>
        <v>0</v>
      </c>
      <c r="C167" s="84" t="e">
        <f>+B167/B173</f>
        <v>#DIV/0!</v>
      </c>
      <c r="D167" s="89">
        <v>0</v>
      </c>
      <c r="E167" s="112">
        <f>+D167*C140</f>
        <v>0</v>
      </c>
      <c r="F167" s="79">
        <v>0</v>
      </c>
      <c r="G167" s="112">
        <f>F167*C140</f>
        <v>0</v>
      </c>
      <c r="H167" s="79">
        <v>0</v>
      </c>
      <c r="I167" s="117">
        <f>H167*C140</f>
        <v>0</v>
      </c>
      <c r="J167" s="39">
        <f>+H167*I176</f>
        <v>0</v>
      </c>
      <c r="K167" s="39">
        <f>+H167*I177</f>
        <v>0</v>
      </c>
      <c r="L167" s="394">
        <f t="shared" si="13"/>
        <v>0</v>
      </c>
      <c r="N167" s="36"/>
      <c r="O167" s="36"/>
    </row>
    <row r="168" spans="1:15" ht="13.8">
      <c r="A168" s="372" t="s">
        <v>8</v>
      </c>
      <c r="B168" s="22">
        <f>+$B$33</f>
        <v>0</v>
      </c>
      <c r="C168" s="84" t="e">
        <f>+B168/B173</f>
        <v>#DIV/0!</v>
      </c>
      <c r="D168" s="89">
        <v>0</v>
      </c>
      <c r="E168" s="112">
        <f>+D168*C140</f>
        <v>0</v>
      </c>
      <c r="F168" s="79">
        <v>0</v>
      </c>
      <c r="G168" s="112">
        <f>F168*C140</f>
        <v>0</v>
      </c>
      <c r="H168" s="79">
        <v>0</v>
      </c>
      <c r="I168" s="117">
        <f>H168*C140</f>
        <v>0</v>
      </c>
      <c r="J168" s="39">
        <f>+H168*I176</f>
        <v>0</v>
      </c>
      <c r="K168" s="39">
        <f>+H168*I177</f>
        <v>0</v>
      </c>
      <c r="L168" s="394">
        <f t="shared" si="13"/>
        <v>0</v>
      </c>
      <c r="N168" s="36"/>
      <c r="O168" s="36"/>
    </row>
    <row r="169" spans="1:15" ht="13.8">
      <c r="A169" s="372" t="s">
        <v>444</v>
      </c>
      <c r="B169" s="22">
        <f>+$B$34</f>
        <v>0</v>
      </c>
      <c r="C169" s="84" t="e">
        <f>+B169/B173</f>
        <v>#DIV/0!</v>
      </c>
      <c r="D169" s="89">
        <v>0</v>
      </c>
      <c r="E169" s="112">
        <f>+D169*C140</f>
        <v>0</v>
      </c>
      <c r="F169" s="79">
        <v>0</v>
      </c>
      <c r="G169" s="112">
        <f>F169*C140</f>
        <v>0</v>
      </c>
      <c r="H169" s="79">
        <v>0</v>
      </c>
      <c r="I169" s="117">
        <f>H169*C140</f>
        <v>0</v>
      </c>
      <c r="J169" s="39">
        <f>+H169*I176</f>
        <v>0</v>
      </c>
      <c r="K169" s="39">
        <f>+H169*I177</f>
        <v>0</v>
      </c>
      <c r="L169" s="394">
        <f t="shared" si="13"/>
        <v>0</v>
      </c>
      <c r="N169" s="36"/>
      <c r="O169" s="36"/>
    </row>
    <row r="170" spans="1:15" ht="13.8">
      <c r="A170" s="372" t="s">
        <v>445</v>
      </c>
      <c r="B170" s="22">
        <f>+$B$35</f>
        <v>0</v>
      </c>
      <c r="C170" s="84" t="e">
        <f>+B170/B173</f>
        <v>#DIV/0!</v>
      </c>
      <c r="D170" s="89">
        <v>0</v>
      </c>
      <c r="E170" s="112">
        <f>+D170*C140</f>
        <v>0</v>
      </c>
      <c r="F170" s="79">
        <v>0</v>
      </c>
      <c r="G170" s="112">
        <f>F170*C140</f>
        <v>0</v>
      </c>
      <c r="H170" s="79">
        <v>0</v>
      </c>
      <c r="I170" s="117">
        <f>H170*C140</f>
        <v>0</v>
      </c>
      <c r="J170" s="39">
        <f>+H170*I176</f>
        <v>0</v>
      </c>
      <c r="K170" s="39">
        <f>+H170*I177</f>
        <v>0</v>
      </c>
      <c r="L170" s="394">
        <f t="shared" si="13"/>
        <v>0</v>
      </c>
      <c r="N170" s="36"/>
      <c r="O170" s="36"/>
    </row>
    <row r="171" spans="1:15" ht="13.8">
      <c r="A171" s="372" t="s">
        <v>461</v>
      </c>
      <c r="B171" s="22">
        <f>+$B$36</f>
        <v>0</v>
      </c>
      <c r="C171" s="84" t="e">
        <f>+B171/B173</f>
        <v>#DIV/0!</v>
      </c>
      <c r="D171" s="89">
        <v>0</v>
      </c>
      <c r="E171" s="112">
        <f>+D171*C140</f>
        <v>0</v>
      </c>
      <c r="F171" s="79">
        <v>0</v>
      </c>
      <c r="G171" s="112">
        <f>F171*C140</f>
        <v>0</v>
      </c>
      <c r="H171" s="79">
        <v>0</v>
      </c>
      <c r="I171" s="117">
        <f>H171*C140</f>
        <v>0</v>
      </c>
      <c r="J171" s="39">
        <f>+H171*I176</f>
        <v>0</v>
      </c>
      <c r="K171" s="39">
        <f>+H171*I177</f>
        <v>0</v>
      </c>
      <c r="L171" s="394">
        <f t="shared" si="13"/>
        <v>0</v>
      </c>
      <c r="N171" s="36"/>
      <c r="O171" s="36"/>
    </row>
    <row r="172" spans="1:15" ht="13.8">
      <c r="A172" s="3" t="s">
        <v>464</v>
      </c>
      <c r="B172" s="22">
        <f>+$B$37</f>
        <v>0</v>
      </c>
      <c r="C172" s="84" t="e">
        <f>+B172/B173</f>
        <v>#DIV/0!</v>
      </c>
      <c r="D172" s="89">
        <v>0</v>
      </c>
      <c r="E172" s="112">
        <f>+D172*C140</f>
        <v>0</v>
      </c>
      <c r="F172" s="79">
        <v>0</v>
      </c>
      <c r="G172" s="115">
        <f>F172*C140</f>
        <v>0</v>
      </c>
      <c r="H172" s="514">
        <v>0</v>
      </c>
      <c r="I172" s="118">
        <f>H172*C140</f>
        <v>0</v>
      </c>
      <c r="J172" s="39">
        <f>+H172*I176</f>
        <v>0</v>
      </c>
      <c r="K172" s="39">
        <f>+H172*I177</f>
        <v>0</v>
      </c>
      <c r="L172" s="394">
        <f t="shared" si="13"/>
        <v>0</v>
      </c>
      <c r="N172" s="36"/>
      <c r="O172" s="36"/>
    </row>
    <row r="173" spans="1:15" ht="13.8">
      <c r="A173" s="24"/>
      <c r="B173" s="25">
        <f t="shared" ref="B173:L173" si="14">SUM(B146:B172)</f>
        <v>0</v>
      </c>
      <c r="C173" s="85" t="e">
        <f t="shared" si="14"/>
        <v>#DIV/0!</v>
      </c>
      <c r="D173" s="82">
        <f t="shared" si="14"/>
        <v>0</v>
      </c>
      <c r="E173" s="113">
        <f t="shared" si="14"/>
        <v>0</v>
      </c>
      <c r="F173" s="83">
        <f t="shared" si="14"/>
        <v>0</v>
      </c>
      <c r="G173" s="113">
        <f t="shared" si="14"/>
        <v>0</v>
      </c>
      <c r="H173" s="515">
        <f t="shared" si="14"/>
        <v>1</v>
      </c>
      <c r="I173" s="363">
        <f t="shared" si="14"/>
        <v>15810589</v>
      </c>
      <c r="J173" s="26">
        <f t="shared" si="14"/>
        <v>4267246.1039762385</v>
      </c>
      <c r="K173" s="26">
        <f t="shared" si="14"/>
        <v>253922</v>
      </c>
      <c r="L173" s="26">
        <f t="shared" si="14"/>
        <v>4521168.1039762385</v>
      </c>
    </row>
    <row r="174" spans="1:15">
      <c r="H174" s="80"/>
      <c r="I174" s="81"/>
    </row>
    <row r="175" spans="1:15">
      <c r="I175" s="127"/>
    </row>
    <row r="176" spans="1:15">
      <c r="G176" t="s">
        <v>114</v>
      </c>
      <c r="H176" s="27"/>
      <c r="I176" s="357">
        <f>+ATC!M90</f>
        <v>4267246.1039762385</v>
      </c>
    </row>
    <row r="177" spans="1:14">
      <c r="G177" t="s">
        <v>338</v>
      </c>
      <c r="I177" s="357">
        <f>+ATC!N90</f>
        <v>253922</v>
      </c>
    </row>
    <row r="178" spans="1:14">
      <c r="G178" t="s">
        <v>256</v>
      </c>
      <c r="I178" s="746">
        <f>SUM(I176:I177)</f>
        <v>4521168.1039762385</v>
      </c>
      <c r="N178" s="121">
        <f>+I178</f>
        <v>4521168.1039762385</v>
      </c>
    </row>
    <row r="182" spans="1:14" ht="15.6">
      <c r="A182" s="874" t="s">
        <v>19</v>
      </c>
      <c r="B182" s="875"/>
      <c r="C182" s="875" t="s">
        <v>792</v>
      </c>
      <c r="D182" s="875"/>
      <c r="E182" s="875"/>
      <c r="F182" s="875"/>
      <c r="G182" s="875"/>
      <c r="H182" s="876"/>
      <c r="I182" s="4"/>
    </row>
    <row r="183" spans="1:14" ht="15.6">
      <c r="A183" s="867" t="s">
        <v>20</v>
      </c>
      <c r="B183" s="868"/>
      <c r="C183" s="918"/>
      <c r="D183" s="918"/>
      <c r="E183" s="918"/>
      <c r="F183" s="918"/>
      <c r="G183" s="918"/>
      <c r="H183" s="919"/>
      <c r="I183" s="4"/>
    </row>
    <row r="184" spans="1:14" ht="15.6">
      <c r="A184" s="867" t="s">
        <v>22</v>
      </c>
      <c r="B184" s="868"/>
      <c r="C184" s="913"/>
      <c r="D184" s="913"/>
      <c r="E184" s="913"/>
      <c r="F184" s="913"/>
      <c r="G184" s="913"/>
      <c r="H184" s="914"/>
      <c r="I184" s="4"/>
    </row>
    <row r="185" spans="1:14" ht="15.6">
      <c r="A185" s="867" t="s">
        <v>24</v>
      </c>
      <c r="B185" s="868"/>
      <c r="C185" s="898">
        <v>14500000</v>
      </c>
      <c r="D185" s="898"/>
      <c r="E185" s="898"/>
      <c r="F185" s="898"/>
      <c r="G185" s="898"/>
      <c r="H185" s="899"/>
      <c r="I185" s="4"/>
    </row>
    <row r="186" spans="1:14" ht="15.6">
      <c r="A186" s="881" t="s">
        <v>25</v>
      </c>
      <c r="B186" s="882"/>
      <c r="C186" s="911" t="s">
        <v>801</v>
      </c>
      <c r="D186" s="911"/>
      <c r="E186" s="911"/>
      <c r="F186" s="911"/>
      <c r="G186" s="911"/>
      <c r="H186" s="912"/>
      <c r="I186" s="4"/>
    </row>
    <row r="187" spans="1:14" ht="13.8">
      <c r="A187" s="5"/>
      <c r="B187" s="5"/>
      <c r="C187" s="5"/>
      <c r="D187" s="5"/>
      <c r="E187" s="5"/>
      <c r="F187" s="5"/>
      <c r="G187" s="5"/>
      <c r="H187" s="5"/>
      <c r="I187" s="5"/>
    </row>
    <row r="188" spans="1:14" ht="13.8">
      <c r="A188" s="6"/>
      <c r="B188" s="7"/>
      <c r="C188" s="8"/>
      <c r="D188" s="886">
        <v>0.2</v>
      </c>
      <c r="E188" s="887"/>
      <c r="F188" s="886">
        <v>0.8</v>
      </c>
      <c r="G188" s="887"/>
      <c r="H188" s="584"/>
      <c r="I188" s="10"/>
      <c r="J188" s="11" t="s">
        <v>121</v>
      </c>
      <c r="K188" s="11" t="s">
        <v>269</v>
      </c>
      <c r="L188" s="11" t="s">
        <v>270</v>
      </c>
    </row>
    <row r="189" spans="1:14" ht="13.8">
      <c r="A189" s="12"/>
      <c r="B189" s="13"/>
      <c r="C189" s="14"/>
      <c r="D189" s="872" t="s">
        <v>26</v>
      </c>
      <c r="E189" s="880"/>
      <c r="F189" s="872" t="s">
        <v>27</v>
      </c>
      <c r="G189" s="880"/>
      <c r="H189" s="872" t="s">
        <v>28</v>
      </c>
      <c r="I189" s="873"/>
      <c r="J189" s="15" t="s">
        <v>29</v>
      </c>
      <c r="K189" s="391" t="s">
        <v>29</v>
      </c>
      <c r="L189" s="391" t="s">
        <v>29</v>
      </c>
    </row>
    <row r="190" spans="1:14" ht="27.6">
      <c r="A190" s="16" t="s">
        <v>30</v>
      </c>
      <c r="B190" s="17" t="s">
        <v>31</v>
      </c>
      <c r="C190" s="18" t="s">
        <v>32</v>
      </c>
      <c r="D190" s="19" t="s">
        <v>33</v>
      </c>
      <c r="E190" s="20" t="s">
        <v>34</v>
      </c>
      <c r="F190" s="19" t="s">
        <v>33</v>
      </c>
      <c r="G190" s="20" t="s">
        <v>34</v>
      </c>
      <c r="H190" s="21" t="s">
        <v>33</v>
      </c>
      <c r="I190" s="40" t="s">
        <v>34</v>
      </c>
      <c r="J190" s="18" t="s">
        <v>34</v>
      </c>
      <c r="K190" s="18" t="s">
        <v>34</v>
      </c>
      <c r="L190" s="18" t="s">
        <v>34</v>
      </c>
    </row>
    <row r="191" spans="1:14" ht="13.8">
      <c r="A191" s="1" t="s">
        <v>15</v>
      </c>
      <c r="B191" s="22">
        <f>+$B$10</f>
        <v>0</v>
      </c>
      <c r="C191" s="84" t="e">
        <f>+B191/B218</f>
        <v>#DIV/0!</v>
      </c>
      <c r="D191" s="89">
        <v>0</v>
      </c>
      <c r="E191" s="112">
        <f>+D191*C185</f>
        <v>0</v>
      </c>
      <c r="F191" s="79">
        <v>0</v>
      </c>
      <c r="G191" s="114">
        <f>F191*C185</f>
        <v>0</v>
      </c>
      <c r="H191" s="79">
        <v>0</v>
      </c>
      <c r="I191" s="116">
        <f>H191*C185</f>
        <v>0</v>
      </c>
      <c r="J191" s="39">
        <f>+H191*I221</f>
        <v>0</v>
      </c>
      <c r="K191" s="39">
        <f>+H191*I222</f>
        <v>0</v>
      </c>
      <c r="L191" s="393">
        <f>+J191+K191</f>
        <v>0</v>
      </c>
    </row>
    <row r="192" spans="1:14" ht="13.8">
      <c r="A192" s="2" t="s">
        <v>4</v>
      </c>
      <c r="B192" s="22">
        <f>+$B$12</f>
        <v>0</v>
      </c>
      <c r="C192" s="84" t="e">
        <f>+B192/B218</f>
        <v>#DIV/0!</v>
      </c>
      <c r="D192" s="89">
        <v>0</v>
      </c>
      <c r="E192" s="112">
        <f>+D192*C185</f>
        <v>0</v>
      </c>
      <c r="F192" s="79">
        <v>0</v>
      </c>
      <c r="G192" s="112">
        <f>F192*C185</f>
        <v>0</v>
      </c>
      <c r="H192" s="79">
        <v>3.2738987047500535E-2</v>
      </c>
      <c r="I192" s="117">
        <f>H192*C185</f>
        <v>474715.31218875776</v>
      </c>
      <c r="J192" s="39">
        <f>+H192*I221</f>
        <v>0</v>
      </c>
      <c r="K192" s="39">
        <f>+H192*I222</f>
        <v>0</v>
      </c>
      <c r="L192" s="394">
        <f>+J192+K192</f>
        <v>0</v>
      </c>
    </row>
    <row r="193" spans="1:17" s="127" customFormat="1" ht="13.8">
      <c r="A193" s="2" t="s">
        <v>0</v>
      </c>
      <c r="B193" s="471">
        <f>+$B$13</f>
        <v>0</v>
      </c>
      <c r="C193" s="472" t="e">
        <f>+B193/B218</f>
        <v>#DIV/0!</v>
      </c>
      <c r="D193" s="473">
        <v>0</v>
      </c>
      <c r="E193" s="474">
        <f>+D193*C185</f>
        <v>0</v>
      </c>
      <c r="F193" s="475">
        <v>0</v>
      </c>
      <c r="G193" s="474">
        <f>F193*C185</f>
        <v>0</v>
      </c>
      <c r="H193" s="475">
        <v>0.33247838899627824</v>
      </c>
      <c r="I193" s="477">
        <f>H193*C185</f>
        <v>4820936.6404460343</v>
      </c>
      <c r="J193" s="478">
        <f>+H193*I221</f>
        <v>0</v>
      </c>
      <c r="K193" s="478">
        <f>+H193*I222</f>
        <v>0</v>
      </c>
      <c r="L193" s="480">
        <f t="shared" ref="L193:L217" si="15">+J193+K193</f>
        <v>0</v>
      </c>
      <c r="P193"/>
      <c r="Q193"/>
    </row>
    <row r="194" spans="1:17" ht="13.8">
      <c r="A194" s="2" t="s">
        <v>16</v>
      </c>
      <c r="B194" s="22">
        <f>+$B$14</f>
        <v>0</v>
      </c>
      <c r="C194" s="84" t="e">
        <f>+B194/B218</f>
        <v>#DIV/0!</v>
      </c>
      <c r="D194" s="89">
        <v>0</v>
      </c>
      <c r="E194" s="112">
        <f>+D194*C185</f>
        <v>0</v>
      </c>
      <c r="F194" s="79">
        <v>0</v>
      </c>
      <c r="G194" s="112">
        <f>F194*C185</f>
        <v>0</v>
      </c>
      <c r="H194" s="79">
        <v>5.8919075343583052E-2</v>
      </c>
      <c r="I194" s="117">
        <f>H194*C185</f>
        <v>854326.59248195426</v>
      </c>
      <c r="J194" s="39">
        <f>+H194*I221</f>
        <v>0</v>
      </c>
      <c r="K194" s="39">
        <f>+H194*I222</f>
        <v>0</v>
      </c>
      <c r="L194" s="394">
        <f t="shared" si="15"/>
        <v>0</v>
      </c>
    </row>
    <row r="195" spans="1:17" ht="13.8">
      <c r="A195" s="2" t="s">
        <v>6</v>
      </c>
      <c r="B195" s="22">
        <f>+$B$15</f>
        <v>0</v>
      </c>
      <c r="C195" s="84" t="e">
        <f>+B195/B218</f>
        <v>#DIV/0!</v>
      </c>
      <c r="D195" s="89">
        <v>0</v>
      </c>
      <c r="E195" s="112">
        <f>+D195*C185</f>
        <v>0</v>
      </c>
      <c r="F195" s="79">
        <v>0</v>
      </c>
      <c r="G195" s="112">
        <f>F195*C185</f>
        <v>0</v>
      </c>
      <c r="H195" s="79">
        <v>0.14229718514977535</v>
      </c>
      <c r="I195" s="117">
        <f>H195*C185</f>
        <v>2063309.1846717426</v>
      </c>
      <c r="J195" s="39">
        <f>+H195*I221</f>
        <v>0</v>
      </c>
      <c r="K195" s="39">
        <f>+H195*I222</f>
        <v>0</v>
      </c>
      <c r="L195" s="394">
        <f t="shared" si="15"/>
        <v>0</v>
      </c>
    </row>
    <row r="196" spans="1:17" ht="13.8">
      <c r="A196" s="2" t="s">
        <v>10</v>
      </c>
      <c r="B196" s="22">
        <f>+$B$16</f>
        <v>0</v>
      </c>
      <c r="C196" s="84" t="e">
        <f>+B196/B218</f>
        <v>#DIV/0!</v>
      </c>
      <c r="D196" s="89">
        <v>0</v>
      </c>
      <c r="E196" s="112">
        <f>+D196*C185</f>
        <v>0</v>
      </c>
      <c r="F196" s="79">
        <v>0</v>
      </c>
      <c r="G196" s="112">
        <f>F196*C185</f>
        <v>0</v>
      </c>
      <c r="H196" s="79">
        <v>0.1680915508076716</v>
      </c>
      <c r="I196" s="117">
        <f>H196*C185</f>
        <v>2437327.486711238</v>
      </c>
      <c r="J196" s="39">
        <f>+H196*I221</f>
        <v>0</v>
      </c>
      <c r="K196" s="39">
        <f>+H196*I222</f>
        <v>0</v>
      </c>
      <c r="L196" s="394">
        <f t="shared" si="15"/>
        <v>0</v>
      </c>
    </row>
    <row r="197" spans="1:17" ht="13.8">
      <c r="A197" s="2" t="s">
        <v>17</v>
      </c>
      <c r="B197" s="22">
        <f>+$B$17</f>
        <v>0</v>
      </c>
      <c r="C197" s="84" t="e">
        <f>+B197/B218</f>
        <v>#DIV/0!</v>
      </c>
      <c r="D197" s="89">
        <v>0</v>
      </c>
      <c r="E197" s="112">
        <f>+D197*C185</f>
        <v>0</v>
      </c>
      <c r="F197" s="79">
        <v>0</v>
      </c>
      <c r="G197" s="112">
        <f>F197*C185</f>
        <v>0</v>
      </c>
      <c r="H197" s="79">
        <v>1.741125699756884E-2</v>
      </c>
      <c r="I197" s="117">
        <f>H197*C185</f>
        <v>252463.22646474818</v>
      </c>
      <c r="J197" s="39">
        <f>+H197*I221</f>
        <v>0</v>
      </c>
      <c r="K197" s="39">
        <f>+H197*I222</f>
        <v>0</v>
      </c>
      <c r="L197" s="394">
        <f t="shared" si="15"/>
        <v>0</v>
      </c>
    </row>
    <row r="198" spans="1:17" ht="13.8">
      <c r="A198" s="2" t="s">
        <v>5</v>
      </c>
      <c r="B198" s="22">
        <f>+$B$18</f>
        <v>0</v>
      </c>
      <c r="C198" s="84" t="e">
        <f>+B198/B218</f>
        <v>#DIV/0!</v>
      </c>
      <c r="D198" s="89">
        <v>0</v>
      </c>
      <c r="E198" s="112">
        <f>+D198*C185</f>
        <v>0</v>
      </c>
      <c r="F198" s="79">
        <v>0</v>
      </c>
      <c r="G198" s="112">
        <f>F198*C185</f>
        <v>0</v>
      </c>
      <c r="H198" s="79">
        <v>2.204309780140927E-2</v>
      </c>
      <c r="I198" s="117">
        <f>H198*C185</f>
        <v>319624.91812043439</v>
      </c>
      <c r="J198" s="39">
        <f>+H198*I221</f>
        <v>0</v>
      </c>
      <c r="K198" s="39">
        <f>+H198*I222</f>
        <v>0</v>
      </c>
      <c r="L198" s="394">
        <f t="shared" si="15"/>
        <v>0</v>
      </c>
    </row>
    <row r="199" spans="1:17" ht="13.8">
      <c r="A199" s="2" t="s">
        <v>116</v>
      </c>
      <c r="B199" s="22">
        <f>+$B$19</f>
        <v>0</v>
      </c>
      <c r="C199" s="84" t="e">
        <f>+B199/B218</f>
        <v>#DIV/0!</v>
      </c>
      <c r="D199" s="89">
        <v>0</v>
      </c>
      <c r="E199" s="112">
        <f>+D199*C185</f>
        <v>0</v>
      </c>
      <c r="F199" s="79">
        <v>0</v>
      </c>
      <c r="G199" s="112">
        <f>F199*C185</f>
        <v>0</v>
      </c>
      <c r="H199" s="79">
        <v>7.913477137492967E-3</v>
      </c>
      <c r="I199" s="117">
        <f>H199*C185</f>
        <v>114745.41849364802</v>
      </c>
      <c r="J199" s="39">
        <f>+H199*I221</f>
        <v>0</v>
      </c>
      <c r="K199" s="39">
        <f>+H199*I222</f>
        <v>0</v>
      </c>
      <c r="L199" s="394">
        <f t="shared" si="15"/>
        <v>0</v>
      </c>
    </row>
    <row r="200" spans="1:17" ht="13.8">
      <c r="A200" s="2" t="s">
        <v>1</v>
      </c>
      <c r="B200" s="22">
        <f>+$B$20</f>
        <v>0</v>
      </c>
      <c r="C200" s="84" t="e">
        <f>+B200/B218</f>
        <v>#DIV/0!</v>
      </c>
      <c r="D200" s="89">
        <v>0</v>
      </c>
      <c r="E200" s="112">
        <f>+D200*C185</f>
        <v>0</v>
      </c>
      <c r="F200" s="79">
        <v>0</v>
      </c>
      <c r="G200" s="112">
        <f>F200*C185</f>
        <v>0</v>
      </c>
      <c r="H200" s="79">
        <v>7.0686727126882036E-4</v>
      </c>
      <c r="I200" s="117">
        <f>H200*C185</f>
        <v>10249.575433397895</v>
      </c>
      <c r="J200" s="39">
        <f>+H200*I221</f>
        <v>0</v>
      </c>
      <c r="K200" s="39">
        <f>+H200*I222</f>
        <v>0</v>
      </c>
      <c r="L200" s="394">
        <f t="shared" si="15"/>
        <v>0</v>
      </c>
    </row>
    <row r="201" spans="1:17" ht="13.8">
      <c r="A201" s="2" t="s">
        <v>46</v>
      </c>
      <c r="B201" s="22">
        <f>+$B$21</f>
        <v>0</v>
      </c>
      <c r="C201" s="84" t="e">
        <f>+B201/B218</f>
        <v>#DIV/0!</v>
      </c>
      <c r="D201" s="89">
        <v>0</v>
      </c>
      <c r="E201" s="112">
        <f>+D201*C185</f>
        <v>0</v>
      </c>
      <c r="F201" s="79">
        <v>0</v>
      </c>
      <c r="G201" s="112">
        <f>F201*C185</f>
        <v>0</v>
      </c>
      <c r="H201" s="79">
        <v>1.8504126946865568E-2</v>
      </c>
      <c r="I201" s="117">
        <f>H201*C185</f>
        <v>268309.84072955075</v>
      </c>
      <c r="J201" s="39">
        <f>+H201*I221</f>
        <v>0</v>
      </c>
      <c r="K201" s="39">
        <f>+H201*I222</f>
        <v>0</v>
      </c>
      <c r="L201" s="394">
        <f t="shared" si="15"/>
        <v>0</v>
      </c>
    </row>
    <row r="202" spans="1:17" ht="13.8">
      <c r="A202" s="2" t="s">
        <v>45</v>
      </c>
      <c r="B202" s="22">
        <f>+$B$22</f>
        <v>0</v>
      </c>
      <c r="C202" s="84" t="e">
        <f>+B202/B218</f>
        <v>#DIV/0!</v>
      </c>
      <c r="D202" s="89">
        <v>0</v>
      </c>
      <c r="E202" s="112">
        <f>+D202*C185</f>
        <v>0</v>
      </c>
      <c r="F202" s="79">
        <v>0</v>
      </c>
      <c r="G202" s="112">
        <f>F202*C185</f>
        <v>0</v>
      </c>
      <c r="H202" s="79">
        <v>4.0927413477493076E-2</v>
      </c>
      <c r="I202" s="117">
        <f>H202*C185</f>
        <v>593447.49542364955</v>
      </c>
      <c r="J202" s="39">
        <f>+H202*I221</f>
        <v>0</v>
      </c>
      <c r="K202" s="39">
        <f>+H202*I222</f>
        <v>0</v>
      </c>
      <c r="L202" s="394">
        <f t="shared" si="15"/>
        <v>0</v>
      </c>
    </row>
    <row r="203" spans="1:17" ht="13.8">
      <c r="A203" s="2" t="s">
        <v>209</v>
      </c>
      <c r="B203" s="22">
        <f>+$B$23</f>
        <v>0</v>
      </c>
      <c r="C203" s="84" t="e">
        <f>+B203/B218</f>
        <v>#DIV/0!</v>
      </c>
      <c r="D203" s="89">
        <v>0</v>
      </c>
      <c r="E203" s="112">
        <f>+D203*C185</f>
        <v>0</v>
      </c>
      <c r="F203" s="79">
        <v>0</v>
      </c>
      <c r="G203" s="112">
        <f>F203*C185</f>
        <v>0</v>
      </c>
      <c r="H203" s="79">
        <v>1.2827913666287266E-3</v>
      </c>
      <c r="I203" s="117">
        <f>H203*C185</f>
        <v>18600.474816116537</v>
      </c>
      <c r="J203" s="39">
        <f>+H203*I221</f>
        <v>0</v>
      </c>
      <c r="K203" s="39">
        <f>+H203*I222</f>
        <v>0</v>
      </c>
      <c r="L203" s="394">
        <f t="shared" si="15"/>
        <v>0</v>
      </c>
    </row>
    <row r="204" spans="1:17" ht="13.8">
      <c r="A204" s="2" t="s">
        <v>210</v>
      </c>
      <c r="B204" s="22">
        <f>+$B$24</f>
        <v>0</v>
      </c>
      <c r="C204" s="84" t="e">
        <f>+B204/B218</f>
        <v>#DIV/0!</v>
      </c>
      <c r="D204" s="89">
        <v>0</v>
      </c>
      <c r="E204" s="112">
        <f>+D204*C185</f>
        <v>0</v>
      </c>
      <c r="F204" s="79">
        <v>0</v>
      </c>
      <c r="G204" s="112">
        <f>F204*C185</f>
        <v>0</v>
      </c>
      <c r="H204" s="79">
        <v>3.3616056321618707E-4</v>
      </c>
      <c r="I204" s="117">
        <f>H204*C185</f>
        <v>4874.3281666347129</v>
      </c>
      <c r="J204" s="39">
        <f>+H204*I221</f>
        <v>0</v>
      </c>
      <c r="K204" s="39">
        <f>+H204*I222</f>
        <v>0</v>
      </c>
      <c r="L204" s="394">
        <f t="shared" si="15"/>
        <v>0</v>
      </c>
    </row>
    <row r="205" spans="1:17" ht="13.8">
      <c r="A205" s="2" t="s">
        <v>2</v>
      </c>
      <c r="B205" s="22">
        <f>+$B$25</f>
        <v>0</v>
      </c>
      <c r="C205" s="84" t="e">
        <f>+B205/B218</f>
        <v>#DIV/0!</v>
      </c>
      <c r="D205" s="89">
        <v>0</v>
      </c>
      <c r="E205" s="112">
        <f>+D205*C185</f>
        <v>0</v>
      </c>
      <c r="F205" s="79">
        <v>0</v>
      </c>
      <c r="G205" s="112">
        <f>F205*C185</f>
        <v>0</v>
      </c>
      <c r="H205" s="79">
        <v>1.7935765004630801E-3</v>
      </c>
      <c r="I205" s="117">
        <f>H205*C185</f>
        <v>26006.859256714662</v>
      </c>
      <c r="J205" s="39">
        <f>+H205*I221</f>
        <v>0</v>
      </c>
      <c r="K205" s="39">
        <f>+H205*I222</f>
        <v>0</v>
      </c>
      <c r="L205" s="394">
        <f t="shared" si="15"/>
        <v>0</v>
      </c>
    </row>
    <row r="206" spans="1:17" ht="13.8">
      <c r="A206" s="2" t="s">
        <v>12</v>
      </c>
      <c r="B206" s="22">
        <f>+$B$26</f>
        <v>0</v>
      </c>
      <c r="C206" s="84" t="e">
        <f>+B206/B218</f>
        <v>#DIV/0!</v>
      </c>
      <c r="D206" s="89">
        <v>0</v>
      </c>
      <c r="E206" s="112">
        <f>+D206*C185</f>
        <v>0</v>
      </c>
      <c r="F206" s="79">
        <v>0</v>
      </c>
      <c r="G206" s="112">
        <f>F206*C185</f>
        <v>0</v>
      </c>
      <c r="H206" s="79">
        <v>2.1362172941836216E-3</v>
      </c>
      <c r="I206" s="117">
        <f>H206*C185</f>
        <v>30975.150765662514</v>
      </c>
      <c r="J206" s="39">
        <f>+H206*I221</f>
        <v>0</v>
      </c>
      <c r="K206" s="39">
        <f>+H206*I222</f>
        <v>0</v>
      </c>
      <c r="L206" s="394">
        <f t="shared" si="15"/>
        <v>0</v>
      </c>
    </row>
    <row r="207" spans="1:17" ht="13.8">
      <c r="A207" s="2" t="s">
        <v>18</v>
      </c>
      <c r="B207" s="22">
        <f>+$B$27</f>
        <v>0</v>
      </c>
      <c r="C207" s="84" t="e">
        <f>+B207/B218</f>
        <v>#DIV/0!</v>
      </c>
      <c r="D207" s="89">
        <v>0</v>
      </c>
      <c r="E207" s="112">
        <f>+D207*C185</f>
        <v>0</v>
      </c>
      <c r="F207" s="79">
        <v>0</v>
      </c>
      <c r="G207" s="112">
        <f>F207*C185</f>
        <v>0</v>
      </c>
      <c r="H207" s="79">
        <v>2.6612221990669562E-2</v>
      </c>
      <c r="I207" s="117">
        <f>H207*C185</f>
        <v>385877.21886470867</v>
      </c>
      <c r="J207" s="39">
        <f>+H207*I221</f>
        <v>0</v>
      </c>
      <c r="K207" s="39">
        <f>+H207*I222</f>
        <v>0</v>
      </c>
      <c r="L207" s="394">
        <f t="shared" si="15"/>
        <v>0</v>
      </c>
    </row>
    <row r="208" spans="1:17" ht="13.8">
      <c r="A208" s="2" t="s">
        <v>9</v>
      </c>
      <c r="B208" s="22">
        <f>+$B$28</f>
        <v>0</v>
      </c>
      <c r="C208" s="84" t="e">
        <f>+B208/B218</f>
        <v>#DIV/0!</v>
      </c>
      <c r="D208" s="89">
        <v>0</v>
      </c>
      <c r="E208" s="112">
        <f>+D208*C185</f>
        <v>0</v>
      </c>
      <c r="F208" s="79">
        <v>0</v>
      </c>
      <c r="G208" s="112">
        <f>F208*C185</f>
        <v>0</v>
      </c>
      <c r="H208" s="79">
        <v>2.08761231533321E-2</v>
      </c>
      <c r="I208" s="117">
        <f>H208*C185</f>
        <v>302703.78572331544</v>
      </c>
      <c r="J208" s="39">
        <f>+H208*I221</f>
        <v>0</v>
      </c>
      <c r="K208" s="39">
        <f>+H208*I222</f>
        <v>0</v>
      </c>
      <c r="L208" s="394">
        <f t="shared" si="15"/>
        <v>0</v>
      </c>
    </row>
    <row r="209" spans="1:14" ht="13.8">
      <c r="A209" s="2" t="s">
        <v>7</v>
      </c>
      <c r="B209" s="22">
        <f>+$B$29</f>
        <v>0</v>
      </c>
      <c r="C209" s="84" t="e">
        <f>+B209/B218</f>
        <v>#DIV/0!</v>
      </c>
      <c r="D209" s="89">
        <v>0</v>
      </c>
      <c r="E209" s="112">
        <f>+D209*C185</f>
        <v>0</v>
      </c>
      <c r="F209" s="79">
        <v>0</v>
      </c>
      <c r="G209" s="112">
        <f>F209*C185</f>
        <v>0</v>
      </c>
      <c r="H209" s="79">
        <v>4.5389462203752244E-3</v>
      </c>
      <c r="I209" s="117">
        <f>H209*C185</f>
        <v>65814.72019544075</v>
      </c>
      <c r="J209" s="39">
        <f>+H209*I221</f>
        <v>0</v>
      </c>
      <c r="K209" s="39">
        <f>+H209*I222</f>
        <v>0</v>
      </c>
      <c r="L209" s="394">
        <f t="shared" si="15"/>
        <v>0</v>
      </c>
    </row>
    <row r="210" spans="1:14" ht="13.8">
      <c r="A210" s="2" t="s">
        <v>13</v>
      </c>
      <c r="B210" s="22">
        <f>+$B$30</f>
        <v>0</v>
      </c>
      <c r="C210" s="84" t="e">
        <f>+B210/B218</f>
        <v>#DIV/0!</v>
      </c>
      <c r="D210" s="89">
        <v>0</v>
      </c>
      <c r="E210" s="112">
        <f>+D210*C185</f>
        <v>0</v>
      </c>
      <c r="F210" s="79">
        <v>0</v>
      </c>
      <c r="G210" s="112">
        <f>F210*C185</f>
        <v>0</v>
      </c>
      <c r="H210" s="79">
        <v>6.4096385650390776E-4</v>
      </c>
      <c r="I210" s="117">
        <f>H210*C185</f>
        <v>9293.975919306662</v>
      </c>
      <c r="J210" s="39">
        <f>+H210*I221</f>
        <v>0</v>
      </c>
      <c r="K210" s="39">
        <f>+H210*I222</f>
        <v>0</v>
      </c>
      <c r="L210" s="394">
        <f t="shared" si="15"/>
        <v>0</v>
      </c>
    </row>
    <row r="211" spans="1:14" ht="13.8">
      <c r="A211" s="2" t="s">
        <v>3</v>
      </c>
      <c r="B211" s="22">
        <f>+$B$31</f>
        <v>0</v>
      </c>
      <c r="C211" s="84" t="e">
        <f>+B211/B218</f>
        <v>#DIV/0!</v>
      </c>
      <c r="D211" s="89">
        <v>0</v>
      </c>
      <c r="E211" s="112">
        <f>+D211*C185</f>
        <v>0</v>
      </c>
      <c r="F211" s="79">
        <v>0</v>
      </c>
      <c r="G211" s="112">
        <f>F211*C185</f>
        <v>0</v>
      </c>
      <c r="H211" s="79">
        <v>2.7084788752797778E-3</v>
      </c>
      <c r="I211" s="117">
        <f>H211*C185</f>
        <v>39272.943691556779</v>
      </c>
      <c r="J211" s="39">
        <f>+H211*I221</f>
        <v>0</v>
      </c>
      <c r="K211" s="39">
        <f>+H211*I222</f>
        <v>0</v>
      </c>
      <c r="L211" s="394">
        <f t="shared" si="15"/>
        <v>0</v>
      </c>
    </row>
    <row r="212" spans="1:14" ht="13.8">
      <c r="A212" s="2" t="s">
        <v>11</v>
      </c>
      <c r="B212" s="22">
        <f>+$B$32</f>
        <v>0</v>
      </c>
      <c r="C212" s="84" t="e">
        <f>+B212/B218</f>
        <v>#DIV/0!</v>
      </c>
      <c r="D212" s="89">
        <v>0</v>
      </c>
      <c r="E212" s="112">
        <f>+D212*C185</f>
        <v>0</v>
      </c>
      <c r="F212" s="79">
        <v>0</v>
      </c>
      <c r="G212" s="112">
        <f>F212*C185</f>
        <v>0</v>
      </c>
      <c r="H212" s="79">
        <v>3.1984415327035798E-3</v>
      </c>
      <c r="I212" s="117">
        <f>H212*C185</f>
        <v>46377.402224201905</v>
      </c>
      <c r="J212" s="39">
        <f>+H212*I221</f>
        <v>0</v>
      </c>
      <c r="K212" s="39">
        <f>+H212*I222</f>
        <v>0</v>
      </c>
      <c r="L212" s="394">
        <f t="shared" si="15"/>
        <v>0</v>
      </c>
    </row>
    <row r="213" spans="1:14" ht="13.8">
      <c r="A213" s="372" t="s">
        <v>8</v>
      </c>
      <c r="B213" s="22">
        <f>+$B$33</f>
        <v>0</v>
      </c>
      <c r="C213" s="84" t="e">
        <f>+B213/B218</f>
        <v>#DIV/0!</v>
      </c>
      <c r="D213" s="89">
        <v>0</v>
      </c>
      <c r="E213" s="112">
        <f>+D213*C185</f>
        <v>0</v>
      </c>
      <c r="F213" s="79">
        <v>0</v>
      </c>
      <c r="G213" s="112">
        <f>F213*C185</f>
        <v>0</v>
      </c>
      <c r="H213" s="79">
        <v>1.7008395800860747E-3</v>
      </c>
      <c r="I213" s="117">
        <f>H213*C185</f>
        <v>24662.173911248083</v>
      </c>
      <c r="J213" s="39">
        <f>+H213*I221</f>
        <v>0</v>
      </c>
      <c r="K213" s="39">
        <f>+H213*I222</f>
        <v>0</v>
      </c>
      <c r="L213" s="394">
        <f t="shared" si="15"/>
        <v>0</v>
      </c>
    </row>
    <row r="214" spans="1:14" ht="13.8">
      <c r="A214" s="372" t="s">
        <v>444</v>
      </c>
      <c r="B214" s="22">
        <f>+$B$34</f>
        <v>0</v>
      </c>
      <c r="C214" s="84" t="e">
        <f>+B214/B218</f>
        <v>#DIV/0!</v>
      </c>
      <c r="D214" s="89">
        <v>0</v>
      </c>
      <c r="E214" s="112">
        <f>+D214*C185</f>
        <v>0</v>
      </c>
      <c r="F214" s="79">
        <v>0</v>
      </c>
      <c r="G214" s="112">
        <f>F214*C185</f>
        <v>0</v>
      </c>
      <c r="H214" s="79">
        <v>1.0840193001611487E-2</v>
      </c>
      <c r="I214" s="117">
        <f>H214*C185</f>
        <v>157182.79852336657</v>
      </c>
      <c r="J214" s="39">
        <f>+H214*I221</f>
        <v>0</v>
      </c>
      <c r="K214" s="39">
        <f>+H214*I222</f>
        <v>0</v>
      </c>
      <c r="L214" s="394">
        <f t="shared" si="15"/>
        <v>0</v>
      </c>
    </row>
    <row r="215" spans="1:14" ht="13.8">
      <c r="A215" s="372" t="s">
        <v>445</v>
      </c>
      <c r="B215" s="22">
        <f>+$B$35</f>
        <v>0</v>
      </c>
      <c r="C215" s="84" t="e">
        <f>+B215/B218</f>
        <v>#DIV/0!</v>
      </c>
      <c r="D215" s="89">
        <v>0</v>
      </c>
      <c r="E215" s="112">
        <f>+D215*C185</f>
        <v>0</v>
      </c>
      <c r="F215" s="79">
        <v>0</v>
      </c>
      <c r="G215" s="112">
        <f>F215*C185</f>
        <v>0</v>
      </c>
      <c r="H215" s="79">
        <v>3.4017477566133556E-4</v>
      </c>
      <c r="I215" s="117">
        <f>H215*C185</f>
        <v>4932.5342470893656</v>
      </c>
      <c r="J215" s="39">
        <f>+H215*I221</f>
        <v>0</v>
      </c>
      <c r="K215" s="39">
        <f>+H215*I222</f>
        <v>0</v>
      </c>
      <c r="L215" s="394">
        <f t="shared" si="15"/>
        <v>0</v>
      </c>
    </row>
    <row r="216" spans="1:14" ht="13.8">
      <c r="A216" s="372" t="s">
        <v>461</v>
      </c>
      <c r="B216" s="22">
        <f>+$B$36</f>
        <v>0</v>
      </c>
      <c r="C216" s="84" t="e">
        <f>+B216/B218</f>
        <v>#DIV/0!</v>
      </c>
      <c r="D216" s="89">
        <v>0</v>
      </c>
      <c r="E216" s="112">
        <f>+D216*C185</f>
        <v>0</v>
      </c>
      <c r="F216" s="79">
        <v>0</v>
      </c>
      <c r="G216" s="112">
        <f>F216*C185</f>
        <v>0</v>
      </c>
      <c r="H216" s="79">
        <v>2.4106140423126696E-3</v>
      </c>
      <c r="I216" s="117">
        <f>H216*C185</f>
        <v>34953.903613533708</v>
      </c>
      <c r="J216" s="39">
        <f>+H216*I221</f>
        <v>0</v>
      </c>
      <c r="K216" s="39">
        <f>+H216*I222</f>
        <v>0</v>
      </c>
      <c r="L216" s="394">
        <f t="shared" si="15"/>
        <v>0</v>
      </c>
    </row>
    <row r="217" spans="1:14" ht="13.8">
      <c r="A217" s="3" t="s">
        <v>464</v>
      </c>
      <c r="B217" s="22">
        <f>+$B$37</f>
        <v>0</v>
      </c>
      <c r="C217" s="84" t="e">
        <f>+B217/B218</f>
        <v>#DIV/0!</v>
      </c>
      <c r="D217" s="89">
        <v>0</v>
      </c>
      <c r="E217" s="112">
        <f>+D217*C185</f>
        <v>0</v>
      </c>
      <c r="F217" s="79">
        <v>0</v>
      </c>
      <c r="G217" s="115">
        <f>F217*C185</f>
        <v>0</v>
      </c>
      <c r="H217" s="514">
        <v>7.8552830270065335E-2</v>
      </c>
      <c r="I217" s="118">
        <f>H217*C185</f>
        <v>1139016.0389159473</v>
      </c>
      <c r="J217" s="39">
        <f>+H217*I221</f>
        <v>0</v>
      </c>
      <c r="K217" s="39">
        <f>+H217*I222</f>
        <v>0</v>
      </c>
      <c r="L217" s="394">
        <f t="shared" si="15"/>
        <v>0</v>
      </c>
    </row>
    <row r="218" spans="1:14" ht="13.8">
      <c r="A218" s="24"/>
      <c r="B218" s="25">
        <f t="shared" ref="B218:L218" si="16">SUM(B191:B217)</f>
        <v>0</v>
      </c>
      <c r="C218" s="85" t="e">
        <f t="shared" si="16"/>
        <v>#DIV/0!</v>
      </c>
      <c r="D218" s="82">
        <f t="shared" si="16"/>
        <v>0</v>
      </c>
      <c r="E218" s="113">
        <f t="shared" si="16"/>
        <v>0</v>
      </c>
      <c r="F218" s="83">
        <f t="shared" si="16"/>
        <v>0</v>
      </c>
      <c r="G218" s="113">
        <f t="shared" si="16"/>
        <v>0</v>
      </c>
      <c r="H218" s="515">
        <f t="shared" si="16"/>
        <v>0.99999999999999989</v>
      </c>
      <c r="I218" s="363">
        <f t="shared" si="16"/>
        <v>14500000</v>
      </c>
      <c r="J218" s="26">
        <f t="shared" si="16"/>
        <v>0</v>
      </c>
      <c r="K218" s="26">
        <f t="shared" si="16"/>
        <v>0</v>
      </c>
      <c r="L218" s="26">
        <f t="shared" si="16"/>
        <v>0</v>
      </c>
    </row>
    <row r="219" spans="1:14">
      <c r="H219" s="80"/>
      <c r="I219" s="81"/>
    </row>
    <row r="221" spans="1:14">
      <c r="G221" t="s">
        <v>114</v>
      </c>
      <c r="H221" s="27"/>
      <c r="I221" s="357">
        <f>+IPL!L74</f>
        <v>0</v>
      </c>
    </row>
    <row r="222" spans="1:14">
      <c r="G222" t="s">
        <v>338</v>
      </c>
      <c r="I222" s="357">
        <f>+IPL!M74</f>
        <v>0</v>
      </c>
    </row>
    <row r="223" spans="1:14">
      <c r="G223" t="s">
        <v>256</v>
      </c>
      <c r="I223" s="120">
        <f>SUM(I221:I222)</f>
        <v>0</v>
      </c>
      <c r="N223" s="121">
        <f>+I223</f>
        <v>0</v>
      </c>
    </row>
    <row r="224" spans="1:14" ht="13.8">
      <c r="D224" s="89"/>
      <c r="I224" s="88"/>
    </row>
    <row r="225" spans="1:17">
      <c r="I225" s="88"/>
    </row>
    <row r="226" spans="1:17">
      <c r="I226" s="88"/>
    </row>
    <row r="227" spans="1:17" ht="15.6">
      <c r="A227" s="874" t="s">
        <v>19</v>
      </c>
      <c r="B227" s="875"/>
      <c r="C227" s="875" t="s">
        <v>793</v>
      </c>
      <c r="D227" s="875"/>
      <c r="E227" s="875"/>
      <c r="F227" s="875"/>
      <c r="G227" s="875"/>
      <c r="H227" s="876"/>
      <c r="I227" s="4"/>
    </row>
    <row r="228" spans="1:17" ht="15.6">
      <c r="A228" s="867" t="s">
        <v>20</v>
      </c>
      <c r="B228" s="868"/>
      <c r="C228" s="918"/>
      <c r="D228" s="918"/>
      <c r="E228" s="918"/>
      <c r="F228" s="918"/>
      <c r="G228" s="918"/>
      <c r="H228" s="919"/>
      <c r="I228" s="4"/>
    </row>
    <row r="229" spans="1:17" ht="15.6">
      <c r="A229" s="867" t="s">
        <v>22</v>
      </c>
      <c r="B229" s="868"/>
      <c r="C229" s="913"/>
      <c r="D229" s="913"/>
      <c r="E229" s="913"/>
      <c r="F229" s="913"/>
      <c r="G229" s="913"/>
      <c r="H229" s="914"/>
      <c r="I229" s="4"/>
    </row>
    <row r="230" spans="1:17" ht="15.6">
      <c r="A230" s="867" t="s">
        <v>24</v>
      </c>
      <c r="B230" s="868"/>
      <c r="C230" s="898">
        <v>14500000</v>
      </c>
      <c r="D230" s="898"/>
      <c r="E230" s="898"/>
      <c r="F230" s="898"/>
      <c r="G230" s="898"/>
      <c r="H230" s="899"/>
      <c r="I230" s="4"/>
    </row>
    <row r="231" spans="1:17" ht="15.6">
      <c r="A231" s="881" t="s">
        <v>25</v>
      </c>
      <c r="B231" s="882"/>
      <c r="C231" s="911" t="s">
        <v>801</v>
      </c>
      <c r="D231" s="911"/>
      <c r="E231" s="911"/>
      <c r="F231" s="911"/>
      <c r="G231" s="911"/>
      <c r="H231" s="912"/>
      <c r="I231" s="4"/>
    </row>
    <row r="232" spans="1:17" ht="13.8">
      <c r="A232" s="5"/>
      <c r="B232" s="5"/>
      <c r="C232" s="5"/>
      <c r="D232" s="5"/>
      <c r="E232" s="5"/>
      <c r="F232" s="5"/>
      <c r="G232" s="5"/>
      <c r="H232" s="5"/>
      <c r="I232" s="5"/>
    </row>
    <row r="233" spans="1:17" ht="13.8">
      <c r="A233" s="6"/>
      <c r="B233" s="7"/>
      <c r="C233" s="8"/>
      <c r="D233" s="886">
        <v>0.2</v>
      </c>
      <c r="E233" s="887"/>
      <c r="F233" s="886">
        <v>0.8</v>
      </c>
      <c r="G233" s="887"/>
      <c r="H233" s="584"/>
      <c r="I233" s="10"/>
      <c r="J233" s="11" t="s">
        <v>121</v>
      </c>
      <c r="K233" s="11" t="s">
        <v>269</v>
      </c>
      <c r="L233" s="11" t="s">
        <v>270</v>
      </c>
    </row>
    <row r="234" spans="1:17" ht="13.8">
      <c r="A234" s="12"/>
      <c r="B234" s="13"/>
      <c r="C234" s="14"/>
      <c r="D234" s="872" t="s">
        <v>26</v>
      </c>
      <c r="E234" s="880"/>
      <c r="F234" s="872" t="s">
        <v>27</v>
      </c>
      <c r="G234" s="880"/>
      <c r="H234" s="872" t="s">
        <v>28</v>
      </c>
      <c r="I234" s="873"/>
      <c r="J234" s="15" t="s">
        <v>29</v>
      </c>
      <c r="K234" s="391" t="s">
        <v>29</v>
      </c>
      <c r="L234" s="391" t="s">
        <v>29</v>
      </c>
    </row>
    <row r="235" spans="1:17" ht="27.6">
      <c r="A235" s="16" t="s">
        <v>30</v>
      </c>
      <c r="B235" s="17" t="s">
        <v>31</v>
      </c>
      <c r="C235" s="18" t="s">
        <v>32</v>
      </c>
      <c r="D235" s="19" t="s">
        <v>33</v>
      </c>
      <c r="E235" s="20" t="s">
        <v>34</v>
      </c>
      <c r="F235" s="19" t="s">
        <v>33</v>
      </c>
      <c r="G235" s="20" t="s">
        <v>34</v>
      </c>
      <c r="H235" s="21" t="s">
        <v>33</v>
      </c>
      <c r="I235" s="40" t="s">
        <v>34</v>
      </c>
      <c r="J235" s="18" t="s">
        <v>34</v>
      </c>
      <c r="K235" s="18" t="s">
        <v>34</v>
      </c>
      <c r="L235" s="18" t="s">
        <v>34</v>
      </c>
    </row>
    <row r="236" spans="1:17" ht="13.8">
      <c r="A236" s="1" t="s">
        <v>15</v>
      </c>
      <c r="B236" s="22">
        <f>+$B$10</f>
        <v>0</v>
      </c>
      <c r="C236" s="84" t="e">
        <f>+B236/B263</f>
        <v>#DIV/0!</v>
      </c>
      <c r="D236" s="89">
        <v>0</v>
      </c>
      <c r="E236" s="112">
        <f>+D236*C230</f>
        <v>0</v>
      </c>
      <c r="F236" s="79">
        <v>0</v>
      </c>
      <c r="G236" s="114">
        <f>F236*C230</f>
        <v>0</v>
      </c>
      <c r="H236" s="79">
        <v>0</v>
      </c>
      <c r="I236" s="116">
        <f>H236*C230</f>
        <v>0</v>
      </c>
      <c r="J236" s="39">
        <f>+H236*I266</f>
        <v>0</v>
      </c>
      <c r="K236" s="39">
        <f>+H236*I267</f>
        <v>0</v>
      </c>
      <c r="L236" s="393">
        <f>+J236+K236</f>
        <v>0</v>
      </c>
    </row>
    <row r="237" spans="1:17" ht="13.8">
      <c r="A237" s="2" t="s">
        <v>4</v>
      </c>
      <c r="B237" s="22">
        <f>+$B$12</f>
        <v>0</v>
      </c>
      <c r="C237" s="84" t="e">
        <f>+B237/B263</f>
        <v>#DIV/0!</v>
      </c>
      <c r="D237" s="89">
        <v>0</v>
      </c>
      <c r="E237" s="112">
        <f>+D237*C230</f>
        <v>0</v>
      </c>
      <c r="F237" s="79">
        <v>0</v>
      </c>
      <c r="G237" s="112">
        <f>F237*C230</f>
        <v>0</v>
      </c>
      <c r="H237" s="79">
        <v>3.2738987047500535E-2</v>
      </c>
      <c r="I237" s="117">
        <f>H237*C230</f>
        <v>474715.31218875776</v>
      </c>
      <c r="J237" s="39">
        <f>+H237*I266</f>
        <v>7485.5141265691245</v>
      </c>
      <c r="K237" s="39">
        <f>+H237*I267</f>
        <v>-26263.673755323594</v>
      </c>
      <c r="L237" s="394">
        <f>+J237+K237</f>
        <v>-18778.159628754471</v>
      </c>
    </row>
    <row r="238" spans="1:17" s="127" customFormat="1" ht="13.8">
      <c r="A238" s="2" t="s">
        <v>0</v>
      </c>
      <c r="B238" s="471">
        <f>+$B$13</f>
        <v>0</v>
      </c>
      <c r="C238" s="472" t="e">
        <f>+B238/B263</f>
        <v>#DIV/0!</v>
      </c>
      <c r="D238" s="473">
        <v>0</v>
      </c>
      <c r="E238" s="474">
        <f>+D238*C230</f>
        <v>0</v>
      </c>
      <c r="F238" s="475">
        <v>0</v>
      </c>
      <c r="G238" s="474">
        <f>F238*C230</f>
        <v>0</v>
      </c>
      <c r="H238" s="475">
        <v>0.33247838899627824</v>
      </c>
      <c r="I238" s="477">
        <f>H238*C230</f>
        <v>4820936.6404460343</v>
      </c>
      <c r="J238" s="478">
        <f>+H238*I266</f>
        <v>76018.591351029332</v>
      </c>
      <c r="K238" s="478">
        <f>+H238*I267</f>
        <v>-266718.81835026038</v>
      </c>
      <c r="L238" s="480">
        <f t="shared" ref="L238:L262" si="17">+J238+K238</f>
        <v>-190700.22699923103</v>
      </c>
      <c r="P238"/>
      <c r="Q238"/>
    </row>
    <row r="239" spans="1:17" ht="13.8">
      <c r="A239" s="2" t="s">
        <v>16</v>
      </c>
      <c r="B239" s="22">
        <f>+$B$14</f>
        <v>0</v>
      </c>
      <c r="C239" s="84" t="e">
        <f>+B239/B263</f>
        <v>#DIV/0!</v>
      </c>
      <c r="D239" s="89">
        <v>0</v>
      </c>
      <c r="E239" s="112">
        <f>+D239*C230</f>
        <v>0</v>
      </c>
      <c r="F239" s="79">
        <v>0</v>
      </c>
      <c r="G239" s="112">
        <f>F239*C230</f>
        <v>0</v>
      </c>
      <c r="H239" s="79">
        <v>5.8919075343583052E-2</v>
      </c>
      <c r="I239" s="117">
        <f>H239*C230</f>
        <v>854326.59248195426</v>
      </c>
      <c r="J239" s="39">
        <f>+H239*I266</f>
        <v>13471.387192550686</v>
      </c>
      <c r="K239" s="39">
        <f>+H239*I267</f>
        <v>-47265.707107677132</v>
      </c>
      <c r="L239" s="394">
        <f t="shared" si="17"/>
        <v>-33794.319915126442</v>
      </c>
    </row>
    <row r="240" spans="1:17" ht="13.8">
      <c r="A240" s="2" t="s">
        <v>6</v>
      </c>
      <c r="B240" s="22">
        <f>+$B$15</f>
        <v>0</v>
      </c>
      <c r="C240" s="84" t="e">
        <f>+B240/B263</f>
        <v>#DIV/0!</v>
      </c>
      <c r="D240" s="89">
        <v>0</v>
      </c>
      <c r="E240" s="112">
        <f>+D240*C230</f>
        <v>0</v>
      </c>
      <c r="F240" s="79">
        <v>0</v>
      </c>
      <c r="G240" s="112">
        <f>F240*C230</f>
        <v>0</v>
      </c>
      <c r="H240" s="79">
        <v>0.14229718514977535</v>
      </c>
      <c r="I240" s="117">
        <f>H240*C230</f>
        <v>2063309.1846717426</v>
      </c>
      <c r="J240" s="39">
        <f>+H240*I266</f>
        <v>32535.141910903625</v>
      </c>
      <c r="K240" s="39">
        <f>+H240*I267</f>
        <v>-114152.79408774189</v>
      </c>
      <c r="L240" s="394">
        <f t="shared" si="17"/>
        <v>-81617.652176838266</v>
      </c>
    </row>
    <row r="241" spans="1:12" ht="13.8">
      <c r="A241" s="2" t="s">
        <v>10</v>
      </c>
      <c r="B241" s="22">
        <f>+$B$16</f>
        <v>0</v>
      </c>
      <c r="C241" s="84" t="e">
        <f>+B241/B263</f>
        <v>#DIV/0!</v>
      </c>
      <c r="D241" s="89">
        <v>0</v>
      </c>
      <c r="E241" s="112">
        <f>+D241*C230</f>
        <v>0</v>
      </c>
      <c r="F241" s="79">
        <v>0</v>
      </c>
      <c r="G241" s="112">
        <f>F241*C230</f>
        <v>0</v>
      </c>
      <c r="H241" s="79">
        <v>0.1680915508076716</v>
      </c>
      <c r="I241" s="117">
        <f>H241*C230</f>
        <v>2437327.486711238</v>
      </c>
      <c r="J241" s="39">
        <f>+H241*I266</f>
        <v>38432.822503095711</v>
      </c>
      <c r="K241" s="39">
        <f>+H241*I267</f>
        <v>-134845.39533962548</v>
      </c>
      <c r="L241" s="394">
        <f t="shared" si="17"/>
        <v>-96412.572836529769</v>
      </c>
    </row>
    <row r="242" spans="1:12" ht="13.8">
      <c r="A242" s="2" t="s">
        <v>17</v>
      </c>
      <c r="B242" s="22">
        <f>+$B$17</f>
        <v>0</v>
      </c>
      <c r="C242" s="84" t="e">
        <f>+B242/B263</f>
        <v>#DIV/0!</v>
      </c>
      <c r="D242" s="89">
        <v>0</v>
      </c>
      <c r="E242" s="112">
        <f>+D242*C230</f>
        <v>0</v>
      </c>
      <c r="F242" s="79">
        <v>0</v>
      </c>
      <c r="G242" s="112">
        <f>F242*C230</f>
        <v>0</v>
      </c>
      <c r="H242" s="79">
        <v>1.741125699756884E-2</v>
      </c>
      <c r="I242" s="117">
        <f>H242*C230</f>
        <v>252463.22646474818</v>
      </c>
      <c r="J242" s="39">
        <f>+H242*I266</f>
        <v>3980.9481590719315</v>
      </c>
      <c r="K242" s="39">
        <f>+H242*I267</f>
        <v>-13967.554121047689</v>
      </c>
      <c r="L242" s="394">
        <f t="shared" si="17"/>
        <v>-9986.605961975758</v>
      </c>
    </row>
    <row r="243" spans="1:12" ht="13.8">
      <c r="A243" s="2" t="s">
        <v>5</v>
      </c>
      <c r="B243" s="22">
        <f>+$B$18</f>
        <v>0</v>
      </c>
      <c r="C243" s="84" t="e">
        <f>+B243/B263</f>
        <v>#DIV/0!</v>
      </c>
      <c r="D243" s="89">
        <v>0</v>
      </c>
      <c r="E243" s="112">
        <f>+D243*C230</f>
        <v>0</v>
      </c>
      <c r="F243" s="79">
        <v>0</v>
      </c>
      <c r="G243" s="112">
        <f>F243*C230</f>
        <v>0</v>
      </c>
      <c r="H243" s="79">
        <v>2.204309780140927E-2</v>
      </c>
      <c r="I243" s="117">
        <f>H243*C230</f>
        <v>319624.91812043439</v>
      </c>
      <c r="J243" s="39">
        <f>+H243*I266</f>
        <v>5039.9824449788885</v>
      </c>
      <c r="K243" s="39">
        <f>+H243*I267</f>
        <v>-17683.281659659737</v>
      </c>
      <c r="L243" s="394">
        <f t="shared" si="17"/>
        <v>-12643.299214680848</v>
      </c>
    </row>
    <row r="244" spans="1:12" ht="13.8">
      <c r="A244" s="2" t="s">
        <v>116</v>
      </c>
      <c r="B244" s="22">
        <f>+$B$19</f>
        <v>0</v>
      </c>
      <c r="C244" s="84" t="e">
        <f>+B244/B263</f>
        <v>#DIV/0!</v>
      </c>
      <c r="D244" s="89">
        <v>0</v>
      </c>
      <c r="E244" s="112">
        <f>+D244*C230</f>
        <v>0</v>
      </c>
      <c r="F244" s="79">
        <v>0</v>
      </c>
      <c r="G244" s="112">
        <f>F244*C230</f>
        <v>0</v>
      </c>
      <c r="H244" s="79">
        <v>7.913477137492967E-3</v>
      </c>
      <c r="I244" s="117">
        <f>H244*C230</f>
        <v>114745.41849364802</v>
      </c>
      <c r="J244" s="39">
        <f>+H244*I266</f>
        <v>1809.354847083084</v>
      </c>
      <c r="K244" s="39">
        <f>+H244*I267</f>
        <v>-6348.3021483767834</v>
      </c>
      <c r="L244" s="394">
        <f t="shared" si="17"/>
        <v>-4538.9473012936996</v>
      </c>
    </row>
    <row r="245" spans="1:12" ht="13.8">
      <c r="A245" s="2" t="s">
        <v>1</v>
      </c>
      <c r="B245" s="22">
        <f>+$B$20</f>
        <v>0</v>
      </c>
      <c r="C245" s="84" t="e">
        <f>+B245/B263</f>
        <v>#DIV/0!</v>
      </c>
      <c r="D245" s="89">
        <v>0</v>
      </c>
      <c r="E245" s="112">
        <f>+D245*C230</f>
        <v>0</v>
      </c>
      <c r="F245" s="79">
        <v>0</v>
      </c>
      <c r="G245" s="112">
        <f>F245*C230</f>
        <v>0</v>
      </c>
      <c r="H245" s="79">
        <v>7.0686727126882036E-4</v>
      </c>
      <c r="I245" s="117">
        <f>H245*C230</f>
        <v>10249.575433397895</v>
      </c>
      <c r="J245" s="39">
        <f>+H245*I266</f>
        <v>161.61969021873225</v>
      </c>
      <c r="K245" s="39">
        <f>+H245*I267</f>
        <v>-567.05882115364545</v>
      </c>
      <c r="L245" s="394">
        <f t="shared" si="17"/>
        <v>-405.43913093491324</v>
      </c>
    </row>
    <row r="246" spans="1:12" ht="13.8">
      <c r="A246" s="2" t="s">
        <v>46</v>
      </c>
      <c r="B246" s="22">
        <f>+$B$21</f>
        <v>0</v>
      </c>
      <c r="C246" s="84" t="e">
        <f>+B246/B263</f>
        <v>#DIV/0!</v>
      </c>
      <c r="D246" s="89">
        <v>0</v>
      </c>
      <c r="E246" s="112">
        <f>+D246*C230</f>
        <v>0</v>
      </c>
      <c r="F246" s="79">
        <v>0</v>
      </c>
      <c r="G246" s="112">
        <f>F246*C230</f>
        <v>0</v>
      </c>
      <c r="H246" s="79">
        <v>1.8504126946865568E-2</v>
      </c>
      <c r="I246" s="117">
        <f>H246*C230</f>
        <v>268309.84072955075</v>
      </c>
      <c r="J246" s="39">
        <f>+H246*I266</f>
        <v>4230.8243520064989</v>
      </c>
      <c r="K246" s="39">
        <f>+H246*I267</f>
        <v>-14844.269694552815</v>
      </c>
      <c r="L246" s="394">
        <f t="shared" si="17"/>
        <v>-10613.445342546316</v>
      </c>
    </row>
    <row r="247" spans="1:12" ht="13.8">
      <c r="A247" s="2" t="s">
        <v>45</v>
      </c>
      <c r="B247" s="22">
        <f>+$B$22</f>
        <v>0</v>
      </c>
      <c r="C247" s="84" t="e">
        <f>+B247/B263</f>
        <v>#DIV/0!</v>
      </c>
      <c r="D247" s="89">
        <v>0</v>
      </c>
      <c r="E247" s="112">
        <f>+D247*C230</f>
        <v>0</v>
      </c>
      <c r="F247" s="79">
        <v>0</v>
      </c>
      <c r="G247" s="112">
        <f>F247*C230</f>
        <v>0</v>
      </c>
      <c r="H247" s="79">
        <v>4.0927413477493076E-2</v>
      </c>
      <c r="I247" s="117">
        <f>H247*C230</f>
        <v>593447.49542364955</v>
      </c>
      <c r="J247" s="39">
        <f>+H247*I266</f>
        <v>9357.7339856365325</v>
      </c>
      <c r="K247" s="39">
        <f>+H247*I267</f>
        <v>-32832.54407543363</v>
      </c>
      <c r="L247" s="394">
        <f t="shared" si="17"/>
        <v>-23474.810089797098</v>
      </c>
    </row>
    <row r="248" spans="1:12" ht="13.8">
      <c r="A248" s="2" t="s">
        <v>209</v>
      </c>
      <c r="B248" s="22">
        <f>+$B$23</f>
        <v>0</v>
      </c>
      <c r="C248" s="84" t="e">
        <f>+B248/B263</f>
        <v>#DIV/0!</v>
      </c>
      <c r="D248" s="89">
        <v>0</v>
      </c>
      <c r="E248" s="112">
        <f>+D248*C230</f>
        <v>0</v>
      </c>
      <c r="F248" s="79">
        <v>0</v>
      </c>
      <c r="G248" s="112">
        <f>F248*C230</f>
        <v>0</v>
      </c>
      <c r="H248" s="79">
        <v>1.2827913666287266E-3</v>
      </c>
      <c r="I248" s="117">
        <f>H248*C230</f>
        <v>18600.474816116537</v>
      </c>
      <c r="J248" s="39">
        <f>+H248*I266</f>
        <v>293.30024421367489</v>
      </c>
      <c r="K248" s="39">
        <f>+H248*I267</f>
        <v>-1029.0731933886973</v>
      </c>
      <c r="L248" s="394">
        <f t="shared" si="17"/>
        <v>-735.7729491750224</v>
      </c>
    </row>
    <row r="249" spans="1:12" ht="13.8">
      <c r="A249" s="2" t="s">
        <v>210</v>
      </c>
      <c r="B249" s="22">
        <f>+$B$24</f>
        <v>0</v>
      </c>
      <c r="C249" s="84" t="e">
        <f>+B249/B263</f>
        <v>#DIV/0!</v>
      </c>
      <c r="D249" s="89">
        <v>0</v>
      </c>
      <c r="E249" s="112">
        <f>+D249*C230</f>
        <v>0</v>
      </c>
      <c r="F249" s="79">
        <v>0</v>
      </c>
      <c r="G249" s="112">
        <f>F249*C230</f>
        <v>0</v>
      </c>
      <c r="H249" s="79">
        <v>3.3616056321618707E-4</v>
      </c>
      <c r="I249" s="117">
        <f>H249*C230</f>
        <v>4874.3281666347129</v>
      </c>
      <c r="J249" s="39">
        <f>+H249*I266</f>
        <v>76.860491776953481</v>
      </c>
      <c r="K249" s="39">
        <f>+H249*I267</f>
        <v>-269.67271005991029</v>
      </c>
      <c r="L249" s="394">
        <f t="shared" si="17"/>
        <v>-192.81221828295679</v>
      </c>
    </row>
    <row r="250" spans="1:12" ht="13.8">
      <c r="A250" s="2" t="s">
        <v>2</v>
      </c>
      <c r="B250" s="22">
        <f>+$B$25</f>
        <v>0</v>
      </c>
      <c r="C250" s="84" t="e">
        <f>+B250/B263</f>
        <v>#DIV/0!</v>
      </c>
      <c r="D250" s="89">
        <v>0</v>
      </c>
      <c r="E250" s="112">
        <f>+D250*C230</f>
        <v>0</v>
      </c>
      <c r="F250" s="79">
        <v>0</v>
      </c>
      <c r="G250" s="112">
        <f>F250*C230</f>
        <v>0</v>
      </c>
      <c r="H250" s="79">
        <v>1.7935765004630801E-3</v>
      </c>
      <c r="I250" s="117">
        <f>H250*C230</f>
        <v>26006.859256714662</v>
      </c>
      <c r="J250" s="39">
        <f>+H250*I266</f>
        <v>410.08728253624446</v>
      </c>
      <c r="K250" s="39">
        <f>+H250*I267</f>
        <v>-1438.8321787424893</v>
      </c>
      <c r="L250" s="394">
        <f t="shared" si="17"/>
        <v>-1028.7448962062449</v>
      </c>
    </row>
    <row r="251" spans="1:12" ht="13.8">
      <c r="A251" s="2" t="s">
        <v>12</v>
      </c>
      <c r="B251" s="22">
        <f>+$B$26</f>
        <v>0</v>
      </c>
      <c r="C251" s="84" t="e">
        <f>+B251/B263</f>
        <v>#DIV/0!</v>
      </c>
      <c r="D251" s="89">
        <v>0</v>
      </c>
      <c r="E251" s="112">
        <f>+D251*C230</f>
        <v>0</v>
      </c>
      <c r="F251" s="79">
        <v>0</v>
      </c>
      <c r="G251" s="112">
        <f>F251*C230</f>
        <v>0</v>
      </c>
      <c r="H251" s="79">
        <v>2.1362172941836216E-3</v>
      </c>
      <c r="I251" s="117">
        <f>H251*C230</f>
        <v>30975.150765662514</v>
      </c>
      <c r="J251" s="39">
        <f>+H251*I266</f>
        <v>488.42942849246106</v>
      </c>
      <c r="K251" s="39">
        <f>+H251*I267</f>
        <v>-1713.7034204362199</v>
      </c>
      <c r="L251" s="394">
        <f t="shared" si="17"/>
        <v>-1225.2739919437588</v>
      </c>
    </row>
    <row r="252" spans="1:12" ht="13.8">
      <c r="A252" s="2" t="s">
        <v>18</v>
      </c>
      <c r="B252" s="22">
        <f>+$B$27</f>
        <v>0</v>
      </c>
      <c r="C252" s="84" t="e">
        <f>+B252/B263</f>
        <v>#DIV/0!</v>
      </c>
      <c r="D252" s="89">
        <v>0</v>
      </c>
      <c r="E252" s="112">
        <f>+D252*C230</f>
        <v>0</v>
      </c>
      <c r="F252" s="79">
        <v>0</v>
      </c>
      <c r="G252" s="112">
        <f>F252*C230</f>
        <v>0</v>
      </c>
      <c r="H252" s="79">
        <v>2.6612221990669562E-2</v>
      </c>
      <c r="I252" s="117">
        <f>H252*C230</f>
        <v>385877.21886470867</v>
      </c>
      <c r="J252" s="39">
        <f>+H252*I266</f>
        <v>6084.6770659558006</v>
      </c>
      <c r="K252" s="39">
        <f>+H252*I267</f>
        <v>-21348.697052022992</v>
      </c>
      <c r="L252" s="394">
        <f t="shared" si="17"/>
        <v>-15264.019986067191</v>
      </c>
    </row>
    <row r="253" spans="1:12" ht="13.8">
      <c r="A253" s="2" t="s">
        <v>9</v>
      </c>
      <c r="B253" s="22">
        <f>+$B$28</f>
        <v>0</v>
      </c>
      <c r="C253" s="84" t="e">
        <f>+B253/B263</f>
        <v>#DIV/0!</v>
      </c>
      <c r="D253" s="89">
        <v>0</v>
      </c>
      <c r="E253" s="112">
        <f>+D253*C230</f>
        <v>0</v>
      </c>
      <c r="F253" s="79">
        <v>0</v>
      </c>
      <c r="G253" s="112">
        <f>F253*C230</f>
        <v>0</v>
      </c>
      <c r="H253" s="79">
        <v>2.08761231533321E-2</v>
      </c>
      <c r="I253" s="117">
        <f>H253*C230</f>
        <v>302703.78572331544</v>
      </c>
      <c r="J253" s="39">
        <f>+H253*I266</f>
        <v>4773.1627904533643</v>
      </c>
      <c r="K253" s="39">
        <f>+H253*I267</f>
        <v>-16747.118259327159</v>
      </c>
      <c r="L253" s="394">
        <f t="shared" si="17"/>
        <v>-11973.955468873795</v>
      </c>
    </row>
    <row r="254" spans="1:12" ht="13.8">
      <c r="A254" s="2" t="s">
        <v>7</v>
      </c>
      <c r="B254" s="22">
        <f>+$B$29</f>
        <v>0</v>
      </c>
      <c r="C254" s="84" t="e">
        <f>+B254/B263</f>
        <v>#DIV/0!</v>
      </c>
      <c r="D254" s="89">
        <v>0</v>
      </c>
      <c r="E254" s="112">
        <f>+D254*C230</f>
        <v>0</v>
      </c>
      <c r="F254" s="79">
        <v>0</v>
      </c>
      <c r="G254" s="112">
        <f>F254*C230</f>
        <v>0</v>
      </c>
      <c r="H254" s="79">
        <v>4.5389462203752244E-3</v>
      </c>
      <c r="I254" s="117">
        <f>H254*C230</f>
        <v>65814.72019544075</v>
      </c>
      <c r="J254" s="39">
        <f>+H254*I266</f>
        <v>1037.7946636852409</v>
      </c>
      <c r="K254" s="39">
        <f>+H254*I267</f>
        <v>-3641.2062032320905</v>
      </c>
      <c r="L254" s="394">
        <f t="shared" si="17"/>
        <v>-2603.4115395468498</v>
      </c>
    </row>
    <row r="255" spans="1:12" ht="13.8">
      <c r="A255" s="2" t="s">
        <v>13</v>
      </c>
      <c r="B255" s="22">
        <f>+$B$30</f>
        <v>0</v>
      </c>
      <c r="C255" s="84" t="e">
        <f>+B255/B263</f>
        <v>#DIV/0!</v>
      </c>
      <c r="D255" s="89">
        <v>0</v>
      </c>
      <c r="E255" s="112">
        <f>+D255*C230</f>
        <v>0</v>
      </c>
      <c r="F255" s="79">
        <v>0</v>
      </c>
      <c r="G255" s="112">
        <f>F255*C230</f>
        <v>0</v>
      </c>
      <c r="H255" s="79">
        <v>6.4096385650390776E-4</v>
      </c>
      <c r="I255" s="117">
        <f>H255*C230</f>
        <v>9293.975919306662</v>
      </c>
      <c r="J255" s="39">
        <f>+H255*I266</f>
        <v>146.55138827352712</v>
      </c>
      <c r="K255" s="39">
        <f>+H255*I267</f>
        <v>-514.19017918142583</v>
      </c>
      <c r="L255" s="394">
        <f t="shared" si="17"/>
        <v>-367.63879090789874</v>
      </c>
    </row>
    <row r="256" spans="1:12" ht="13.8">
      <c r="A256" s="2" t="s">
        <v>3</v>
      </c>
      <c r="B256" s="22">
        <f>+$B$31</f>
        <v>0</v>
      </c>
      <c r="C256" s="84" t="e">
        <f>+B256/B263</f>
        <v>#DIV/0!</v>
      </c>
      <c r="D256" s="89">
        <v>0</v>
      </c>
      <c r="E256" s="112">
        <f>+D256*C230</f>
        <v>0</v>
      </c>
      <c r="F256" s="79">
        <v>0</v>
      </c>
      <c r="G256" s="112">
        <f>F256*C230</f>
        <v>0</v>
      </c>
      <c r="H256" s="79">
        <v>2.7084788752797778E-3</v>
      </c>
      <c r="I256" s="117">
        <f>H256*C230</f>
        <v>39272.943691556779</v>
      </c>
      <c r="J256" s="39">
        <f>+H256*I266</f>
        <v>619.27257715716894</v>
      </c>
      <c r="K256" s="39">
        <f>+H256*I267</f>
        <v>-2172.7796724536915</v>
      </c>
      <c r="L256" s="394">
        <f t="shared" si="17"/>
        <v>-1553.5070952965225</v>
      </c>
    </row>
    <row r="257" spans="1:14" ht="13.8">
      <c r="A257" s="2" t="s">
        <v>11</v>
      </c>
      <c r="B257" s="22">
        <f>+$B$32</f>
        <v>0</v>
      </c>
      <c r="C257" s="84" t="e">
        <f>+B257/B263</f>
        <v>#DIV/0!</v>
      </c>
      <c r="D257" s="89">
        <v>0</v>
      </c>
      <c r="E257" s="112">
        <f>+D257*C230</f>
        <v>0</v>
      </c>
      <c r="F257" s="79">
        <v>0</v>
      </c>
      <c r="G257" s="112">
        <f>F257*C230</f>
        <v>0</v>
      </c>
      <c r="H257" s="79">
        <v>3.1984415327035798E-3</v>
      </c>
      <c r="I257" s="117">
        <f>H257*C230</f>
        <v>46377.402224201905</v>
      </c>
      <c r="J257" s="39">
        <f>+H257*I266</f>
        <v>731.29871859874493</v>
      </c>
      <c r="K257" s="39">
        <f>+H257*I267</f>
        <v>-2565.8345757162697</v>
      </c>
      <c r="L257" s="394">
        <f t="shared" si="17"/>
        <v>-1834.5358571175248</v>
      </c>
    </row>
    <row r="258" spans="1:14" ht="13.8">
      <c r="A258" s="372" t="s">
        <v>8</v>
      </c>
      <c r="B258" s="22">
        <f>+$B$33</f>
        <v>0</v>
      </c>
      <c r="C258" s="84" t="e">
        <f>+B258/B263</f>
        <v>#DIV/0!</v>
      </c>
      <c r="D258" s="89">
        <v>0</v>
      </c>
      <c r="E258" s="112">
        <f>+D258*C230</f>
        <v>0</v>
      </c>
      <c r="F258" s="79">
        <v>0</v>
      </c>
      <c r="G258" s="112">
        <f>F258*C230</f>
        <v>0</v>
      </c>
      <c r="H258" s="79">
        <v>1.7008395800860747E-3</v>
      </c>
      <c r="I258" s="117">
        <f>H258*C230</f>
        <v>24662.173911248083</v>
      </c>
      <c r="J258" s="39">
        <f>+H258*I266</f>
        <v>388.88370875036622</v>
      </c>
      <c r="K258" s="39">
        <f>+H258*I267</f>
        <v>-1364.4373228991703</v>
      </c>
      <c r="L258" s="394">
        <f t="shared" si="17"/>
        <v>-975.55361414880417</v>
      </c>
    </row>
    <row r="259" spans="1:14" ht="13.8">
      <c r="A259" s="372" t="s">
        <v>444</v>
      </c>
      <c r="B259" s="22">
        <f>+$B$34</f>
        <v>0</v>
      </c>
      <c r="C259" s="84" t="e">
        <f>+B259/B263</f>
        <v>#DIV/0!</v>
      </c>
      <c r="D259" s="89">
        <v>0</v>
      </c>
      <c r="E259" s="112">
        <f>+D259*C230</f>
        <v>0</v>
      </c>
      <c r="F259" s="79">
        <v>0</v>
      </c>
      <c r="G259" s="112">
        <f>F259*C230</f>
        <v>0</v>
      </c>
      <c r="H259" s="79">
        <v>1.0840193001611487E-2</v>
      </c>
      <c r="I259" s="117">
        <f>H259*C230</f>
        <v>157182.79852336657</v>
      </c>
      <c r="J259" s="39">
        <f>+H259*I266</f>
        <v>2478.5256101713608</v>
      </c>
      <c r="K259" s="39">
        <f>+H259*I267</f>
        <v>-8696.154588594758</v>
      </c>
      <c r="L259" s="394">
        <f t="shared" si="17"/>
        <v>-6217.6289784233977</v>
      </c>
    </row>
    <row r="260" spans="1:14" ht="13.8">
      <c r="A260" s="372" t="s">
        <v>445</v>
      </c>
      <c r="B260" s="22">
        <f>+$B$35</f>
        <v>0</v>
      </c>
      <c r="C260" s="84" t="e">
        <f>+B260/B263</f>
        <v>#DIV/0!</v>
      </c>
      <c r="D260" s="89">
        <v>0</v>
      </c>
      <c r="E260" s="112">
        <f>+D260*C230</f>
        <v>0</v>
      </c>
      <c r="F260" s="79">
        <v>0</v>
      </c>
      <c r="G260" s="112">
        <f>F260*C230</f>
        <v>0</v>
      </c>
      <c r="H260" s="79">
        <v>3.4017477566133556E-4</v>
      </c>
      <c r="I260" s="117">
        <f>H260*C230</f>
        <v>4932.5342470893656</v>
      </c>
      <c r="J260" s="39">
        <f>+H260*I266</f>
        <v>77.778310154217621</v>
      </c>
      <c r="K260" s="39">
        <f>+H260*I267</f>
        <v>-272.89296748238263</v>
      </c>
      <c r="L260" s="394">
        <f t="shared" si="17"/>
        <v>-195.11465732816501</v>
      </c>
    </row>
    <row r="261" spans="1:14" ht="13.8">
      <c r="A261" s="372" t="s">
        <v>461</v>
      </c>
      <c r="B261" s="22">
        <f>+$B$36</f>
        <v>0</v>
      </c>
      <c r="C261" s="84" t="e">
        <f>+B261/B263</f>
        <v>#DIV/0!</v>
      </c>
      <c r="D261" s="89">
        <v>0</v>
      </c>
      <c r="E261" s="112">
        <f>+D261*C230</f>
        <v>0</v>
      </c>
      <c r="F261" s="79">
        <v>0</v>
      </c>
      <c r="G261" s="112">
        <f>F261*C230</f>
        <v>0</v>
      </c>
      <c r="H261" s="79">
        <v>2.4106140423126696E-3</v>
      </c>
      <c r="I261" s="117">
        <f>H261*C230</f>
        <v>34953.903613533708</v>
      </c>
      <c r="J261" s="39">
        <f>+H261*I266</f>
        <v>551.16810551458445</v>
      </c>
      <c r="K261" s="39">
        <f>+H261*I267</f>
        <v>-1933.828333339816</v>
      </c>
      <c r="L261" s="394">
        <f t="shared" si="17"/>
        <v>-1382.6602278252317</v>
      </c>
    </row>
    <row r="262" spans="1:14" ht="13.8">
      <c r="A262" s="3" t="s">
        <v>464</v>
      </c>
      <c r="B262" s="22">
        <f>+$B$37</f>
        <v>0</v>
      </c>
      <c r="C262" s="84" t="e">
        <f>+B262/B263</f>
        <v>#DIV/0!</v>
      </c>
      <c r="D262" s="89">
        <v>0</v>
      </c>
      <c r="E262" s="112">
        <f>+D262*C230</f>
        <v>0</v>
      </c>
      <c r="F262" s="79">
        <v>0</v>
      </c>
      <c r="G262" s="115">
        <f>F262*C230</f>
        <v>0</v>
      </c>
      <c r="H262" s="514">
        <v>7.8552830270065335E-2</v>
      </c>
      <c r="I262" s="118">
        <f>H262*C230</f>
        <v>1139016.0389159473</v>
      </c>
      <c r="J262" s="39">
        <f>+H262*I266</f>
        <v>17960.492174526593</v>
      </c>
      <c r="K262" s="39">
        <f>+H262*I267</f>
        <v>-63016.180182270196</v>
      </c>
      <c r="L262" s="394">
        <f t="shared" si="17"/>
        <v>-45055.688007743607</v>
      </c>
    </row>
    <row r="263" spans="1:14" ht="13.8">
      <c r="A263" s="24"/>
      <c r="B263" s="25">
        <f t="shared" ref="B263:L263" si="18">SUM(B236:B262)</f>
        <v>0</v>
      </c>
      <c r="C263" s="85" t="e">
        <f t="shared" si="18"/>
        <v>#DIV/0!</v>
      </c>
      <c r="D263" s="82">
        <f t="shared" si="18"/>
        <v>0</v>
      </c>
      <c r="E263" s="113">
        <f t="shared" si="18"/>
        <v>0</v>
      </c>
      <c r="F263" s="83">
        <f t="shared" si="18"/>
        <v>0</v>
      </c>
      <c r="G263" s="113">
        <f t="shared" si="18"/>
        <v>0</v>
      </c>
      <c r="H263" s="515">
        <f t="shared" si="18"/>
        <v>0.99999999999999989</v>
      </c>
      <c r="I263" s="363">
        <f t="shared" si="18"/>
        <v>14500000</v>
      </c>
      <c r="J263" s="26">
        <f t="shared" si="18"/>
        <v>228642.20312340441</v>
      </c>
      <c r="K263" s="26">
        <f t="shared" si="18"/>
        <v>-802213.99999999977</v>
      </c>
      <c r="L263" s="26">
        <f t="shared" si="18"/>
        <v>-573571.79687659547</v>
      </c>
    </row>
    <row r="264" spans="1:14">
      <c r="H264" s="80"/>
      <c r="I264" s="81"/>
    </row>
    <row r="265" spans="1:14">
      <c r="I265" s="127"/>
    </row>
    <row r="266" spans="1:14">
      <c r="G266" t="s">
        <v>114</v>
      </c>
      <c r="H266" s="27"/>
      <c r="I266" s="357">
        <f>+VECT!L77</f>
        <v>228642.20312340444</v>
      </c>
    </row>
    <row r="267" spans="1:14">
      <c r="G267" t="s">
        <v>338</v>
      </c>
      <c r="I267" s="357">
        <f>+VECT!M77</f>
        <v>-802214</v>
      </c>
    </row>
    <row r="268" spans="1:14" ht="13.8">
      <c r="D268" s="89"/>
      <c r="G268" t="s">
        <v>256</v>
      </c>
      <c r="I268" s="746">
        <f>SUM(I266:I267)</f>
        <v>-573571.79687659559</v>
      </c>
      <c r="N268" s="121">
        <f>+I268</f>
        <v>-573571.79687659559</v>
      </c>
    </row>
    <row r="269" spans="1:14" ht="13.8">
      <c r="D269" s="126"/>
      <c r="I269" s="747"/>
      <c r="N269" s="121"/>
    </row>
    <row r="270" spans="1:14" ht="13.8">
      <c r="D270" s="126"/>
      <c r="I270" s="122"/>
      <c r="N270" s="121"/>
    </row>
    <row r="271" spans="1:14" ht="13.8">
      <c r="D271" s="126"/>
      <c r="I271" s="122"/>
      <c r="N271" s="121"/>
    </row>
    <row r="272" spans="1:14" ht="15.6">
      <c r="A272" s="874" t="s">
        <v>19</v>
      </c>
      <c r="B272" s="875"/>
      <c r="C272" s="875">
        <v>3528</v>
      </c>
      <c r="D272" s="875"/>
      <c r="E272" s="875"/>
      <c r="F272" s="875"/>
      <c r="G272" s="875"/>
      <c r="H272" s="876"/>
      <c r="I272" s="4"/>
    </row>
    <row r="273" spans="1:12" ht="15.6">
      <c r="A273" s="867" t="s">
        <v>20</v>
      </c>
      <c r="B273" s="868"/>
      <c r="C273" s="920"/>
      <c r="D273" s="920"/>
      <c r="E273" s="920"/>
      <c r="F273" s="920"/>
      <c r="G273" s="920"/>
      <c r="H273" s="921"/>
      <c r="I273" s="4"/>
    </row>
    <row r="274" spans="1:12" ht="15.6">
      <c r="A274" s="867" t="s">
        <v>22</v>
      </c>
      <c r="B274" s="868"/>
      <c r="C274" s="913"/>
      <c r="D274" s="913"/>
      <c r="E274" s="913"/>
      <c r="F274" s="913"/>
      <c r="G274" s="913"/>
      <c r="H274" s="914"/>
      <c r="I274" s="4"/>
    </row>
    <row r="275" spans="1:12" ht="15.6">
      <c r="A275" s="867" t="s">
        <v>24</v>
      </c>
      <c r="B275" s="868"/>
      <c r="C275" s="869">
        <v>6000000</v>
      </c>
      <c r="D275" s="870"/>
      <c r="E275" s="870"/>
      <c r="F275" s="870"/>
      <c r="G275" s="870"/>
      <c r="H275" s="871"/>
      <c r="I275" s="4"/>
    </row>
    <row r="276" spans="1:12" ht="15.6">
      <c r="A276" s="881" t="s">
        <v>25</v>
      </c>
      <c r="B276" s="882"/>
      <c r="C276" s="911" t="s">
        <v>116</v>
      </c>
      <c r="D276" s="911"/>
      <c r="E276" s="911"/>
      <c r="F276" s="911"/>
      <c r="G276" s="911"/>
      <c r="H276" s="912"/>
      <c r="I276" s="4"/>
    </row>
    <row r="277" spans="1:12" ht="13.8">
      <c r="A277" s="5"/>
      <c r="B277" s="5"/>
      <c r="C277" s="5"/>
      <c r="D277" s="5"/>
      <c r="E277" s="5"/>
      <c r="F277" s="5"/>
      <c r="G277" s="5"/>
      <c r="H277" s="5"/>
      <c r="I277" s="5"/>
    </row>
    <row r="278" spans="1:12" ht="13.8">
      <c r="A278" s="6"/>
      <c r="B278" s="7"/>
      <c r="C278" s="8"/>
      <c r="D278" s="886">
        <v>0.2</v>
      </c>
      <c r="E278" s="887"/>
      <c r="F278" s="886">
        <v>0.8</v>
      </c>
      <c r="G278" s="887"/>
      <c r="H278" s="584"/>
      <c r="I278" s="10"/>
      <c r="J278" s="11" t="s">
        <v>121</v>
      </c>
      <c r="K278" s="11" t="s">
        <v>269</v>
      </c>
      <c r="L278" s="11" t="s">
        <v>270</v>
      </c>
    </row>
    <row r="279" spans="1:12" ht="13.8">
      <c r="A279" s="12"/>
      <c r="B279" s="13"/>
      <c r="C279" s="14"/>
      <c r="D279" s="872" t="s">
        <v>26</v>
      </c>
      <c r="E279" s="880"/>
      <c r="F279" s="872" t="s">
        <v>27</v>
      </c>
      <c r="G279" s="880"/>
      <c r="H279" s="872" t="s">
        <v>28</v>
      </c>
      <c r="I279" s="873"/>
      <c r="J279" s="15" t="s">
        <v>29</v>
      </c>
      <c r="K279" s="391" t="s">
        <v>523</v>
      </c>
      <c r="L279" s="391" t="s">
        <v>29</v>
      </c>
    </row>
    <row r="280" spans="1:12" ht="27.6">
      <c r="A280" s="16" t="s">
        <v>30</v>
      </c>
      <c r="B280" s="17" t="s">
        <v>31</v>
      </c>
      <c r="C280" s="18" t="s">
        <v>32</v>
      </c>
      <c r="D280" s="19" t="s">
        <v>33</v>
      </c>
      <c r="E280" s="20" t="s">
        <v>34</v>
      </c>
      <c r="F280" s="19" t="s">
        <v>33</v>
      </c>
      <c r="G280" s="20" t="s">
        <v>34</v>
      </c>
      <c r="H280" s="21" t="s">
        <v>33</v>
      </c>
      <c r="I280" s="40" t="s">
        <v>34</v>
      </c>
      <c r="J280" s="18" t="s">
        <v>34</v>
      </c>
      <c r="K280" s="18" t="s">
        <v>34</v>
      </c>
      <c r="L280" s="18" t="s">
        <v>34</v>
      </c>
    </row>
    <row r="281" spans="1:12" ht="13.8">
      <c r="A281" s="1" t="s">
        <v>15</v>
      </c>
      <c r="B281" s="22">
        <f>+$B$10</f>
        <v>0</v>
      </c>
      <c r="C281" s="84" t="e">
        <f>+B281/B308</f>
        <v>#DIV/0!</v>
      </c>
      <c r="D281" s="89">
        <v>0</v>
      </c>
      <c r="E281" s="112">
        <f>+D281*C275</f>
        <v>0</v>
      </c>
      <c r="F281" s="79">
        <v>0</v>
      </c>
      <c r="G281" s="114">
        <f>F281*C275</f>
        <v>0</v>
      </c>
      <c r="H281" s="79">
        <v>0</v>
      </c>
      <c r="I281" s="116">
        <f>H281*C275</f>
        <v>0</v>
      </c>
      <c r="J281" s="39">
        <f>+H281*I311</f>
        <v>0</v>
      </c>
      <c r="K281" s="39">
        <f>+H281*I312</f>
        <v>0</v>
      </c>
      <c r="L281" s="393">
        <f>+J281+K281</f>
        <v>0</v>
      </c>
    </row>
    <row r="282" spans="1:12" ht="13.8">
      <c r="A282" s="2" t="s">
        <v>4</v>
      </c>
      <c r="B282" s="22">
        <f>+$B$12</f>
        <v>0</v>
      </c>
      <c r="C282" s="84" t="e">
        <f>+B282/B308</f>
        <v>#DIV/0!</v>
      </c>
      <c r="D282" s="89">
        <v>0</v>
      </c>
      <c r="E282" s="112">
        <f>+D282*C275</f>
        <v>0</v>
      </c>
      <c r="F282" s="79">
        <v>0</v>
      </c>
      <c r="G282" s="112">
        <f>F282*C275</f>
        <v>0</v>
      </c>
      <c r="H282" s="79">
        <v>0</v>
      </c>
      <c r="I282" s="117">
        <f>H282*C275</f>
        <v>0</v>
      </c>
      <c r="J282" s="39">
        <f>+H282*I311</f>
        <v>0</v>
      </c>
      <c r="K282" s="39">
        <f>+H282*I312</f>
        <v>0</v>
      </c>
      <c r="L282" s="394">
        <f>+J282+K282</f>
        <v>0</v>
      </c>
    </row>
    <row r="283" spans="1:12" ht="13.8">
      <c r="A283" s="2" t="s">
        <v>0</v>
      </c>
      <c r="B283" s="22">
        <f>+$B$13</f>
        <v>0</v>
      </c>
      <c r="C283" s="84" t="e">
        <f>+B283/B308</f>
        <v>#DIV/0!</v>
      </c>
      <c r="D283" s="89">
        <v>0</v>
      </c>
      <c r="E283" s="112">
        <f>+D283*C275</f>
        <v>0</v>
      </c>
      <c r="F283" s="79">
        <v>0</v>
      </c>
      <c r="G283" s="112">
        <f>F283*C275</f>
        <v>0</v>
      </c>
      <c r="H283" s="475">
        <v>0</v>
      </c>
      <c r="I283" s="117">
        <f>H283*C275</f>
        <v>0</v>
      </c>
      <c r="J283" s="39">
        <f>+H283*I311</f>
        <v>0</v>
      </c>
      <c r="K283" s="39">
        <f>+H283*I312</f>
        <v>0</v>
      </c>
      <c r="L283" s="394">
        <f t="shared" ref="L283:L307" si="19">+J283+K283</f>
        <v>0</v>
      </c>
    </row>
    <row r="284" spans="1:12" ht="13.8">
      <c r="A284" s="2" t="s">
        <v>16</v>
      </c>
      <c r="B284" s="22">
        <f>+$B$14</f>
        <v>0</v>
      </c>
      <c r="C284" s="84" t="e">
        <f>+B284/B308</f>
        <v>#DIV/0!</v>
      </c>
      <c r="D284" s="89">
        <v>0</v>
      </c>
      <c r="E284" s="112">
        <f>+D284*C275</f>
        <v>0</v>
      </c>
      <c r="F284" s="79">
        <v>0</v>
      </c>
      <c r="G284" s="112">
        <f>F284*C275</f>
        <v>0</v>
      </c>
      <c r="H284" s="79">
        <v>0</v>
      </c>
      <c r="I284" s="117">
        <f>H284*C275</f>
        <v>0</v>
      </c>
      <c r="J284" s="39">
        <f>+H284*I311</f>
        <v>0</v>
      </c>
      <c r="K284" s="39">
        <f>+H284*I312</f>
        <v>0</v>
      </c>
      <c r="L284" s="394">
        <f t="shared" si="19"/>
        <v>0</v>
      </c>
    </row>
    <row r="285" spans="1:12" ht="13.8">
      <c r="A285" s="2" t="s">
        <v>6</v>
      </c>
      <c r="B285" s="22">
        <f>+$B$15</f>
        <v>0</v>
      </c>
      <c r="C285" s="84" t="e">
        <f>+B285/B308</f>
        <v>#DIV/0!</v>
      </c>
      <c r="D285" s="89">
        <v>0</v>
      </c>
      <c r="E285" s="112">
        <f>+D285*C275</f>
        <v>0</v>
      </c>
      <c r="F285" s="79">
        <v>0</v>
      </c>
      <c r="G285" s="112">
        <f>F285*C275</f>
        <v>0</v>
      </c>
      <c r="H285" s="79">
        <v>0</v>
      </c>
      <c r="I285" s="117">
        <f>H285*C275</f>
        <v>0</v>
      </c>
      <c r="J285" s="39">
        <f>+H285*I311</f>
        <v>0</v>
      </c>
      <c r="K285" s="39">
        <f>+H285*I312</f>
        <v>0</v>
      </c>
      <c r="L285" s="394">
        <f t="shared" si="19"/>
        <v>0</v>
      </c>
    </row>
    <row r="286" spans="1:12" ht="13.8">
      <c r="A286" s="2" t="s">
        <v>10</v>
      </c>
      <c r="B286" s="22">
        <f>+$B$16</f>
        <v>0</v>
      </c>
      <c r="C286" s="84" t="e">
        <f>+B286/B308</f>
        <v>#DIV/0!</v>
      </c>
      <c r="D286" s="89">
        <v>0</v>
      </c>
      <c r="E286" s="112">
        <f>+D286*C275</f>
        <v>0</v>
      </c>
      <c r="F286" s="79">
        <v>0</v>
      </c>
      <c r="G286" s="112">
        <f>F286*C275</f>
        <v>0</v>
      </c>
      <c r="H286" s="79">
        <v>0</v>
      </c>
      <c r="I286" s="117">
        <f>H286*C275</f>
        <v>0</v>
      </c>
      <c r="J286" s="39">
        <f>+H286*I311</f>
        <v>0</v>
      </c>
      <c r="K286" s="39">
        <f>+H286*I312</f>
        <v>0</v>
      </c>
      <c r="L286" s="394">
        <f t="shared" si="19"/>
        <v>0</v>
      </c>
    </row>
    <row r="287" spans="1:12" ht="13.8">
      <c r="A287" s="2" t="s">
        <v>17</v>
      </c>
      <c r="B287" s="22">
        <f>+$B$17</f>
        <v>0</v>
      </c>
      <c r="C287" s="84" t="e">
        <f>+B287/B308</f>
        <v>#DIV/0!</v>
      </c>
      <c r="D287" s="89">
        <v>0</v>
      </c>
      <c r="E287" s="112">
        <f>+D287*C275</f>
        <v>0</v>
      </c>
      <c r="F287" s="79">
        <v>0</v>
      </c>
      <c r="G287" s="112">
        <f>F287*C275</f>
        <v>0</v>
      </c>
      <c r="H287" s="79">
        <v>0</v>
      </c>
      <c r="I287" s="117">
        <f>H287*C275</f>
        <v>0</v>
      </c>
      <c r="J287" s="39">
        <f>+H287*I311</f>
        <v>0</v>
      </c>
      <c r="K287" s="39">
        <f>+H287*I312</f>
        <v>0</v>
      </c>
      <c r="L287" s="394">
        <f t="shared" si="19"/>
        <v>0</v>
      </c>
    </row>
    <row r="288" spans="1:12" ht="13.8">
      <c r="A288" s="2" t="s">
        <v>5</v>
      </c>
      <c r="B288" s="22">
        <f>+$B$18</f>
        <v>0</v>
      </c>
      <c r="C288" s="84" t="e">
        <f>+B288/B308</f>
        <v>#DIV/0!</v>
      </c>
      <c r="D288" s="89">
        <v>0</v>
      </c>
      <c r="E288" s="112">
        <f>+D288*C275</f>
        <v>0</v>
      </c>
      <c r="F288" s="79">
        <v>0</v>
      </c>
      <c r="G288" s="112">
        <f>F288*C275</f>
        <v>0</v>
      </c>
      <c r="H288" s="79">
        <v>0</v>
      </c>
      <c r="I288" s="117">
        <f>H288*C275</f>
        <v>0</v>
      </c>
      <c r="J288" s="39">
        <f>+H288*I311</f>
        <v>0</v>
      </c>
      <c r="K288" s="39">
        <f>+H288*I312</f>
        <v>0</v>
      </c>
      <c r="L288" s="394">
        <f t="shared" si="19"/>
        <v>0</v>
      </c>
    </row>
    <row r="289" spans="1:12" ht="13.8">
      <c r="A289" s="2" t="s">
        <v>116</v>
      </c>
      <c r="B289" s="22">
        <f>+$B$19</f>
        <v>0</v>
      </c>
      <c r="C289" s="84" t="e">
        <f>+B289/B308</f>
        <v>#DIV/0!</v>
      </c>
      <c r="D289" s="89">
        <v>0</v>
      </c>
      <c r="E289" s="112">
        <f>+D289*C275</f>
        <v>0</v>
      </c>
      <c r="F289" s="79">
        <v>0</v>
      </c>
      <c r="G289" s="112">
        <f>F289*C275</f>
        <v>0</v>
      </c>
      <c r="H289" s="79">
        <v>1</v>
      </c>
      <c r="I289" s="117">
        <f>H289*C275</f>
        <v>6000000</v>
      </c>
      <c r="J289" s="39">
        <f>+H289*I311</f>
        <v>0</v>
      </c>
      <c r="K289" s="39">
        <f>+H289*I312</f>
        <v>0</v>
      </c>
      <c r="L289" s="394">
        <f t="shared" si="19"/>
        <v>0</v>
      </c>
    </row>
    <row r="290" spans="1:12" ht="13.8">
      <c r="A290" s="2" t="s">
        <v>1</v>
      </c>
      <c r="B290" s="22">
        <f>+$B$20</f>
        <v>0</v>
      </c>
      <c r="C290" s="84" t="e">
        <f>+B290/B308</f>
        <v>#DIV/0!</v>
      </c>
      <c r="D290" s="89">
        <v>0</v>
      </c>
      <c r="E290" s="112">
        <f>+D290*C275</f>
        <v>0</v>
      </c>
      <c r="F290" s="79">
        <v>0</v>
      </c>
      <c r="G290" s="112">
        <f>F290*C275</f>
        <v>0</v>
      </c>
      <c r="H290" s="79">
        <v>0</v>
      </c>
      <c r="I290" s="117">
        <f>H290*C275</f>
        <v>0</v>
      </c>
      <c r="J290" s="39">
        <f>+H290*I311</f>
        <v>0</v>
      </c>
      <c r="K290" s="39">
        <f>+H290*I312</f>
        <v>0</v>
      </c>
      <c r="L290" s="394">
        <f t="shared" si="19"/>
        <v>0</v>
      </c>
    </row>
    <row r="291" spans="1:12" ht="13.8">
      <c r="A291" s="2" t="s">
        <v>46</v>
      </c>
      <c r="B291" s="22">
        <f>+$B$21</f>
        <v>0</v>
      </c>
      <c r="C291" s="84" t="e">
        <f>+B291/B308</f>
        <v>#DIV/0!</v>
      </c>
      <c r="D291" s="89">
        <v>0</v>
      </c>
      <c r="E291" s="112">
        <f>+D291*C275</f>
        <v>0</v>
      </c>
      <c r="F291" s="79">
        <v>0</v>
      </c>
      <c r="G291" s="112">
        <f>F291*C275</f>
        <v>0</v>
      </c>
      <c r="H291" s="79">
        <v>0</v>
      </c>
      <c r="I291" s="117">
        <f>H291*C275</f>
        <v>0</v>
      </c>
      <c r="J291" s="39">
        <f>+H291*I311</f>
        <v>0</v>
      </c>
      <c r="K291" s="39">
        <f>+H291*I312</f>
        <v>0</v>
      </c>
      <c r="L291" s="394">
        <f t="shared" si="19"/>
        <v>0</v>
      </c>
    </row>
    <row r="292" spans="1:12" ht="13.8">
      <c r="A292" s="2" t="s">
        <v>45</v>
      </c>
      <c r="B292" s="22">
        <f>+$B$22</f>
        <v>0</v>
      </c>
      <c r="C292" s="84" t="e">
        <f>+B292/B308</f>
        <v>#DIV/0!</v>
      </c>
      <c r="D292" s="89">
        <v>0</v>
      </c>
      <c r="E292" s="112">
        <f>+D292*C275</f>
        <v>0</v>
      </c>
      <c r="F292" s="79">
        <v>0</v>
      </c>
      <c r="G292" s="112">
        <f>F292*C275</f>
        <v>0</v>
      </c>
      <c r="H292" s="79">
        <v>0</v>
      </c>
      <c r="I292" s="117">
        <f>H292*C275</f>
        <v>0</v>
      </c>
      <c r="J292" s="39">
        <f>+H292*I311</f>
        <v>0</v>
      </c>
      <c r="K292" s="39">
        <f>+H292*I312</f>
        <v>0</v>
      </c>
      <c r="L292" s="394">
        <f t="shared" si="19"/>
        <v>0</v>
      </c>
    </row>
    <row r="293" spans="1:12" ht="13.8">
      <c r="A293" s="2" t="s">
        <v>209</v>
      </c>
      <c r="B293" s="22">
        <f>+$B$23</f>
        <v>0</v>
      </c>
      <c r="C293" s="84" t="e">
        <f>+B293/B308</f>
        <v>#DIV/0!</v>
      </c>
      <c r="D293" s="89">
        <v>0</v>
      </c>
      <c r="E293" s="112">
        <f>+D293*C275</f>
        <v>0</v>
      </c>
      <c r="F293" s="79">
        <v>0</v>
      </c>
      <c r="G293" s="112">
        <f>F293*C275</f>
        <v>0</v>
      </c>
      <c r="H293" s="79">
        <v>0</v>
      </c>
      <c r="I293" s="117">
        <f>H293*C275</f>
        <v>0</v>
      </c>
      <c r="J293" s="39">
        <f>+H293*I311</f>
        <v>0</v>
      </c>
      <c r="K293" s="39">
        <f>+H293*I312</f>
        <v>0</v>
      </c>
      <c r="L293" s="394">
        <f t="shared" si="19"/>
        <v>0</v>
      </c>
    </row>
    <row r="294" spans="1:12" ht="13.8">
      <c r="A294" s="2" t="s">
        <v>210</v>
      </c>
      <c r="B294" s="22">
        <f>+$B$24</f>
        <v>0</v>
      </c>
      <c r="C294" s="84" t="e">
        <f>+B294/B308</f>
        <v>#DIV/0!</v>
      </c>
      <c r="D294" s="89">
        <v>0</v>
      </c>
      <c r="E294" s="112">
        <f>+D294*C275</f>
        <v>0</v>
      </c>
      <c r="F294" s="79">
        <v>0</v>
      </c>
      <c r="G294" s="112">
        <f>F294*C275</f>
        <v>0</v>
      </c>
      <c r="H294" s="79">
        <v>0</v>
      </c>
      <c r="I294" s="117">
        <f>H294*C275</f>
        <v>0</v>
      </c>
      <c r="J294" s="39">
        <f>+H294*I311</f>
        <v>0</v>
      </c>
      <c r="K294" s="39">
        <f>+H294*I312</f>
        <v>0</v>
      </c>
      <c r="L294" s="394">
        <f t="shared" si="19"/>
        <v>0</v>
      </c>
    </row>
    <row r="295" spans="1:12" ht="13.8">
      <c r="A295" s="2" t="s">
        <v>2</v>
      </c>
      <c r="B295" s="22">
        <f>+$B$25</f>
        <v>0</v>
      </c>
      <c r="C295" s="84" t="e">
        <f>+B295/B308</f>
        <v>#DIV/0!</v>
      </c>
      <c r="D295" s="89">
        <v>0</v>
      </c>
      <c r="E295" s="112">
        <f>+D295*C275</f>
        <v>0</v>
      </c>
      <c r="F295" s="79">
        <v>0</v>
      </c>
      <c r="G295" s="112">
        <f>F295*C275</f>
        <v>0</v>
      </c>
      <c r="H295" s="79">
        <v>0</v>
      </c>
      <c r="I295" s="117">
        <f>H295*C275</f>
        <v>0</v>
      </c>
      <c r="J295" s="39">
        <f>+H295*I311</f>
        <v>0</v>
      </c>
      <c r="K295" s="39">
        <f>+H295*I312</f>
        <v>0</v>
      </c>
      <c r="L295" s="394">
        <f t="shared" si="19"/>
        <v>0</v>
      </c>
    </row>
    <row r="296" spans="1:12" ht="13.8">
      <c r="A296" s="2" t="s">
        <v>12</v>
      </c>
      <c r="B296" s="22">
        <f>+$B$26</f>
        <v>0</v>
      </c>
      <c r="C296" s="84" t="e">
        <f>+B296/B308</f>
        <v>#DIV/0!</v>
      </c>
      <c r="D296" s="89">
        <v>0</v>
      </c>
      <c r="E296" s="112">
        <f>+D296*C275</f>
        <v>0</v>
      </c>
      <c r="F296" s="79">
        <v>0</v>
      </c>
      <c r="G296" s="112">
        <f>F296*C275</f>
        <v>0</v>
      </c>
      <c r="H296" s="79">
        <v>0</v>
      </c>
      <c r="I296" s="117">
        <f>H296*C275</f>
        <v>0</v>
      </c>
      <c r="J296" s="39">
        <f>+H296*I311</f>
        <v>0</v>
      </c>
      <c r="K296" s="39">
        <f>+H296*I312</f>
        <v>0</v>
      </c>
      <c r="L296" s="394">
        <f t="shared" si="19"/>
        <v>0</v>
      </c>
    </row>
    <row r="297" spans="1:12" ht="13.8">
      <c r="A297" s="2" t="s">
        <v>18</v>
      </c>
      <c r="B297" s="22">
        <f>+$B$27</f>
        <v>0</v>
      </c>
      <c r="C297" s="84" t="e">
        <f>+B297/B308</f>
        <v>#DIV/0!</v>
      </c>
      <c r="D297" s="89">
        <v>0</v>
      </c>
      <c r="E297" s="112">
        <f>+D297*C275</f>
        <v>0</v>
      </c>
      <c r="F297" s="79">
        <v>0</v>
      </c>
      <c r="G297" s="112">
        <f>F297*C275</f>
        <v>0</v>
      </c>
      <c r="H297" s="79">
        <v>0</v>
      </c>
      <c r="I297" s="117">
        <f>H297*C275</f>
        <v>0</v>
      </c>
      <c r="J297" s="39">
        <f>+H297*I311</f>
        <v>0</v>
      </c>
      <c r="K297" s="39">
        <f>+H297*I312</f>
        <v>0</v>
      </c>
      <c r="L297" s="394">
        <f t="shared" si="19"/>
        <v>0</v>
      </c>
    </row>
    <row r="298" spans="1:12" ht="13.8">
      <c r="A298" s="2" t="s">
        <v>9</v>
      </c>
      <c r="B298" s="22">
        <f>+$B$28</f>
        <v>0</v>
      </c>
      <c r="C298" s="84" t="e">
        <f>+B298/B308</f>
        <v>#DIV/0!</v>
      </c>
      <c r="D298" s="89">
        <v>0</v>
      </c>
      <c r="E298" s="112">
        <f>+D298*C275</f>
        <v>0</v>
      </c>
      <c r="F298" s="79">
        <v>0</v>
      </c>
      <c r="G298" s="112">
        <f>F298*C275</f>
        <v>0</v>
      </c>
      <c r="H298" s="79">
        <v>0</v>
      </c>
      <c r="I298" s="117">
        <f>H298*C275</f>
        <v>0</v>
      </c>
      <c r="J298" s="39">
        <f>+H298*I311</f>
        <v>0</v>
      </c>
      <c r="K298" s="39">
        <f>+H298*I312</f>
        <v>0</v>
      </c>
      <c r="L298" s="394">
        <f t="shared" si="19"/>
        <v>0</v>
      </c>
    </row>
    <row r="299" spans="1:12" ht="13.8">
      <c r="A299" s="2" t="s">
        <v>7</v>
      </c>
      <c r="B299" s="22">
        <f>+$B$29</f>
        <v>0</v>
      </c>
      <c r="C299" s="84" t="e">
        <f>+B299/B308</f>
        <v>#DIV/0!</v>
      </c>
      <c r="D299" s="89">
        <v>0</v>
      </c>
      <c r="E299" s="112">
        <f>+D299*C275</f>
        <v>0</v>
      </c>
      <c r="F299" s="79">
        <v>0</v>
      </c>
      <c r="G299" s="112">
        <f>F299*C275</f>
        <v>0</v>
      </c>
      <c r="H299" s="79">
        <v>0</v>
      </c>
      <c r="I299" s="117">
        <f>H299*C275</f>
        <v>0</v>
      </c>
      <c r="J299" s="39">
        <f>+H299*I311</f>
        <v>0</v>
      </c>
      <c r="K299" s="39">
        <f>+H299*I312</f>
        <v>0</v>
      </c>
      <c r="L299" s="394">
        <f t="shared" si="19"/>
        <v>0</v>
      </c>
    </row>
    <row r="300" spans="1:12" ht="13.8">
      <c r="A300" s="2" t="s">
        <v>13</v>
      </c>
      <c r="B300" s="22">
        <f>+$B$30</f>
        <v>0</v>
      </c>
      <c r="C300" s="84" t="e">
        <f>+B300/B308</f>
        <v>#DIV/0!</v>
      </c>
      <c r="D300" s="89">
        <v>0</v>
      </c>
      <c r="E300" s="112">
        <f>+D300*C275</f>
        <v>0</v>
      </c>
      <c r="F300" s="79">
        <v>0</v>
      </c>
      <c r="G300" s="112">
        <f>F300*C275</f>
        <v>0</v>
      </c>
      <c r="H300" s="79">
        <v>0</v>
      </c>
      <c r="I300" s="117">
        <f>H300*C275</f>
        <v>0</v>
      </c>
      <c r="J300" s="39">
        <f>+H300*I311</f>
        <v>0</v>
      </c>
      <c r="K300" s="39">
        <f>+H300*I312</f>
        <v>0</v>
      </c>
      <c r="L300" s="394">
        <f t="shared" si="19"/>
        <v>0</v>
      </c>
    </row>
    <row r="301" spans="1:12" ht="13.8">
      <c r="A301" s="2" t="s">
        <v>3</v>
      </c>
      <c r="B301" s="22">
        <f>+$B$31</f>
        <v>0</v>
      </c>
      <c r="C301" s="84" t="e">
        <f>+B301/B308</f>
        <v>#DIV/0!</v>
      </c>
      <c r="D301" s="89">
        <v>0</v>
      </c>
      <c r="E301" s="112">
        <f>+D301*C275</f>
        <v>0</v>
      </c>
      <c r="F301" s="79">
        <v>0</v>
      </c>
      <c r="G301" s="112">
        <f>F301*C275</f>
        <v>0</v>
      </c>
      <c r="H301" s="79">
        <v>0</v>
      </c>
      <c r="I301" s="117">
        <f>H301*C275</f>
        <v>0</v>
      </c>
      <c r="J301" s="39">
        <f>+H301*I311</f>
        <v>0</v>
      </c>
      <c r="K301" s="39">
        <f>+H301*I312</f>
        <v>0</v>
      </c>
      <c r="L301" s="394">
        <f t="shared" si="19"/>
        <v>0</v>
      </c>
    </row>
    <row r="302" spans="1:12" ht="13.8">
      <c r="A302" s="2" t="s">
        <v>11</v>
      </c>
      <c r="B302" s="22">
        <f>+$B$32</f>
        <v>0</v>
      </c>
      <c r="C302" s="84" t="e">
        <f>+B302/B308</f>
        <v>#DIV/0!</v>
      </c>
      <c r="D302" s="89">
        <v>0</v>
      </c>
      <c r="E302" s="112">
        <f>+D302*C275</f>
        <v>0</v>
      </c>
      <c r="F302" s="79">
        <v>0</v>
      </c>
      <c r="G302" s="112">
        <f>F302*C275</f>
        <v>0</v>
      </c>
      <c r="H302" s="79">
        <v>0</v>
      </c>
      <c r="I302" s="117">
        <f>H302*C275</f>
        <v>0</v>
      </c>
      <c r="J302" s="39">
        <f>+H302*I311</f>
        <v>0</v>
      </c>
      <c r="K302" s="39">
        <f>+H302*I312</f>
        <v>0</v>
      </c>
      <c r="L302" s="394">
        <f t="shared" si="19"/>
        <v>0</v>
      </c>
    </row>
    <row r="303" spans="1:12" ht="13.8">
      <c r="A303" s="372" t="s">
        <v>8</v>
      </c>
      <c r="B303" s="22">
        <f>+$B$33</f>
        <v>0</v>
      </c>
      <c r="C303" s="84" t="e">
        <f>+B303/B308</f>
        <v>#DIV/0!</v>
      </c>
      <c r="D303" s="89">
        <v>0</v>
      </c>
      <c r="E303" s="112">
        <f>+D303*C275</f>
        <v>0</v>
      </c>
      <c r="F303" s="79">
        <v>0</v>
      </c>
      <c r="G303" s="112">
        <f>F303*C275</f>
        <v>0</v>
      </c>
      <c r="H303" s="79">
        <v>0</v>
      </c>
      <c r="I303" s="117">
        <f>H303*C275</f>
        <v>0</v>
      </c>
      <c r="J303" s="39">
        <f>+H303*I311</f>
        <v>0</v>
      </c>
      <c r="K303" s="39">
        <f>+H303*I312</f>
        <v>0</v>
      </c>
      <c r="L303" s="394">
        <f t="shared" si="19"/>
        <v>0</v>
      </c>
    </row>
    <row r="304" spans="1:12" ht="13.8">
      <c r="A304" s="372" t="s">
        <v>444</v>
      </c>
      <c r="B304" s="22">
        <f>+$B$34</f>
        <v>0</v>
      </c>
      <c r="C304" s="84" t="e">
        <f>+B304/B308</f>
        <v>#DIV/0!</v>
      </c>
      <c r="D304" s="89">
        <v>0</v>
      </c>
      <c r="E304" s="112">
        <f>+D304*C275</f>
        <v>0</v>
      </c>
      <c r="F304" s="79">
        <v>0</v>
      </c>
      <c r="G304" s="112">
        <f>F304*C275</f>
        <v>0</v>
      </c>
      <c r="H304" s="79">
        <v>0</v>
      </c>
      <c r="I304" s="117">
        <f>H304*C275</f>
        <v>0</v>
      </c>
      <c r="J304" s="39">
        <f>+H304*I311</f>
        <v>0</v>
      </c>
      <c r="K304" s="39">
        <f>+H304*I312</f>
        <v>0</v>
      </c>
      <c r="L304" s="394">
        <f t="shared" si="19"/>
        <v>0</v>
      </c>
    </row>
    <row r="305" spans="1:14" ht="13.8">
      <c r="A305" s="372" t="s">
        <v>445</v>
      </c>
      <c r="B305" s="22">
        <f>+$B$35</f>
        <v>0</v>
      </c>
      <c r="C305" s="84" t="e">
        <f>+B305/B308</f>
        <v>#DIV/0!</v>
      </c>
      <c r="D305" s="89">
        <v>0</v>
      </c>
      <c r="E305" s="112">
        <f>+D305*C275</f>
        <v>0</v>
      </c>
      <c r="F305" s="79">
        <v>0</v>
      </c>
      <c r="G305" s="112">
        <f>F305*C275</f>
        <v>0</v>
      </c>
      <c r="H305" s="79">
        <v>0</v>
      </c>
      <c r="I305" s="117">
        <f>H305*C275</f>
        <v>0</v>
      </c>
      <c r="J305" s="39">
        <f>+H305*I311</f>
        <v>0</v>
      </c>
      <c r="K305" s="39">
        <f>+H305*I312</f>
        <v>0</v>
      </c>
      <c r="L305" s="394">
        <f t="shared" si="19"/>
        <v>0</v>
      </c>
    </row>
    <row r="306" spans="1:14" ht="13.8">
      <c r="A306" s="372" t="s">
        <v>461</v>
      </c>
      <c r="B306" s="22">
        <f>+$B$36</f>
        <v>0</v>
      </c>
      <c r="C306" s="84" t="e">
        <f>+B306/B308</f>
        <v>#DIV/0!</v>
      </c>
      <c r="D306" s="89">
        <v>0</v>
      </c>
      <c r="E306" s="112">
        <f>+D306*C275</f>
        <v>0</v>
      </c>
      <c r="F306" s="79">
        <v>0</v>
      </c>
      <c r="G306" s="112">
        <f>F306*C275</f>
        <v>0</v>
      </c>
      <c r="H306" s="79">
        <v>0</v>
      </c>
      <c r="I306" s="117">
        <f>H306*C275</f>
        <v>0</v>
      </c>
      <c r="J306" s="39">
        <f>+H306*I311</f>
        <v>0</v>
      </c>
      <c r="K306" s="39">
        <f>+H306*I312</f>
        <v>0</v>
      </c>
      <c r="L306" s="394">
        <f t="shared" si="19"/>
        <v>0</v>
      </c>
    </row>
    <row r="307" spans="1:14" ht="13.8">
      <c r="A307" s="3" t="s">
        <v>464</v>
      </c>
      <c r="B307" s="22">
        <f>+$B$37</f>
        <v>0</v>
      </c>
      <c r="C307" s="84" t="e">
        <f>+B307/B308</f>
        <v>#DIV/0!</v>
      </c>
      <c r="D307" s="89">
        <v>0</v>
      </c>
      <c r="E307" s="112">
        <f>+D307*C275</f>
        <v>0</v>
      </c>
      <c r="F307" s="79">
        <v>0</v>
      </c>
      <c r="G307" s="115">
        <f>F307*C275</f>
        <v>0</v>
      </c>
      <c r="H307" s="514">
        <v>0</v>
      </c>
      <c r="I307" s="118">
        <f>H307*C275</f>
        <v>0</v>
      </c>
      <c r="J307" s="39">
        <f>+H307*I311</f>
        <v>0</v>
      </c>
      <c r="K307" s="39">
        <f>+H307*I312</f>
        <v>0</v>
      </c>
      <c r="L307" s="394">
        <f t="shared" si="19"/>
        <v>0</v>
      </c>
    </row>
    <row r="308" spans="1:14" ht="13.8">
      <c r="A308" s="24"/>
      <c r="B308" s="25">
        <f t="shared" ref="B308:L308" si="20">SUM(B281:B307)</f>
        <v>0</v>
      </c>
      <c r="C308" s="85" t="e">
        <f t="shared" si="20"/>
        <v>#DIV/0!</v>
      </c>
      <c r="D308" s="82">
        <f t="shared" si="20"/>
        <v>0</v>
      </c>
      <c r="E308" s="113">
        <f t="shared" si="20"/>
        <v>0</v>
      </c>
      <c r="F308" s="83">
        <f t="shared" si="20"/>
        <v>0</v>
      </c>
      <c r="G308" s="113">
        <f t="shared" si="20"/>
        <v>0</v>
      </c>
      <c r="H308" s="515">
        <f t="shared" si="20"/>
        <v>1</v>
      </c>
      <c r="I308" s="363">
        <f t="shared" si="20"/>
        <v>6000000</v>
      </c>
      <c r="J308" s="26">
        <f t="shared" si="20"/>
        <v>0</v>
      </c>
      <c r="K308" s="26">
        <f t="shared" si="20"/>
        <v>0</v>
      </c>
      <c r="L308" s="26">
        <f t="shared" si="20"/>
        <v>0</v>
      </c>
    </row>
    <row r="309" spans="1:14">
      <c r="H309" s="80"/>
      <c r="I309" s="81"/>
    </row>
    <row r="311" spans="1:14">
      <c r="G311" t="s">
        <v>114</v>
      </c>
      <c r="H311" s="27"/>
      <c r="I311" s="357">
        <f>+ITCM!L92</f>
        <v>0</v>
      </c>
    </row>
    <row r="312" spans="1:14">
      <c r="G312" t="s">
        <v>338</v>
      </c>
      <c r="I312" s="357">
        <f>+ITCM!M92</f>
        <v>0</v>
      </c>
    </row>
    <row r="313" spans="1:14">
      <c r="G313" t="s">
        <v>256</v>
      </c>
      <c r="I313" s="120">
        <f>SUM(I311:I312)</f>
        <v>0</v>
      </c>
      <c r="N313" s="121">
        <f>+I313</f>
        <v>0</v>
      </c>
    </row>
    <row r="314" spans="1:14" ht="13.8">
      <c r="D314" s="126"/>
      <c r="I314" s="122"/>
      <c r="N314" s="121"/>
    </row>
    <row r="315" spans="1:14" ht="13.8">
      <c r="D315" s="126"/>
      <c r="I315" s="122"/>
      <c r="N315" s="121"/>
    </row>
    <row r="316" spans="1:14" ht="13.8">
      <c r="D316" s="126"/>
      <c r="I316" s="122"/>
      <c r="N316" s="121"/>
    </row>
    <row r="317" spans="1:14" ht="15.6">
      <c r="A317" s="874" t="s">
        <v>19</v>
      </c>
      <c r="B317" s="875"/>
      <c r="C317" s="875">
        <v>3590</v>
      </c>
      <c r="D317" s="875"/>
      <c r="E317" s="875"/>
      <c r="F317" s="875"/>
      <c r="G317" s="875"/>
      <c r="H317" s="876"/>
      <c r="I317" s="4"/>
    </row>
    <row r="318" spans="1:14" ht="15.6">
      <c r="A318" s="867" t="s">
        <v>20</v>
      </c>
      <c r="B318" s="868"/>
      <c r="C318" s="920"/>
      <c r="D318" s="920"/>
      <c r="E318" s="920"/>
      <c r="F318" s="920"/>
      <c r="G318" s="920"/>
      <c r="H318" s="921"/>
      <c r="I318" s="4"/>
    </row>
    <row r="319" spans="1:14" ht="15.6">
      <c r="A319" s="867" t="s">
        <v>22</v>
      </c>
      <c r="B319" s="868"/>
      <c r="C319" s="913"/>
      <c r="D319" s="913"/>
      <c r="E319" s="913"/>
      <c r="F319" s="913"/>
      <c r="G319" s="913"/>
      <c r="H319" s="914"/>
      <c r="I319" s="4"/>
    </row>
    <row r="320" spans="1:14" ht="15.6">
      <c r="A320" s="867" t="s">
        <v>24</v>
      </c>
      <c r="B320" s="868"/>
      <c r="C320" s="869">
        <v>28500000</v>
      </c>
      <c r="D320" s="870"/>
      <c r="E320" s="870"/>
      <c r="F320" s="870"/>
      <c r="G320" s="870"/>
      <c r="H320" s="871"/>
      <c r="I320" s="4"/>
    </row>
    <row r="321" spans="1:17" ht="15.6">
      <c r="A321" s="881" t="s">
        <v>25</v>
      </c>
      <c r="B321" s="882"/>
      <c r="C321" s="911" t="s">
        <v>17</v>
      </c>
      <c r="D321" s="911"/>
      <c r="E321" s="911"/>
      <c r="F321" s="911"/>
      <c r="G321" s="911"/>
      <c r="H321" s="912"/>
      <c r="I321" s="4"/>
    </row>
    <row r="322" spans="1:17" ht="13.8">
      <c r="A322" s="5"/>
      <c r="B322" s="5"/>
      <c r="C322" s="5"/>
      <c r="D322" s="5"/>
      <c r="E322" s="5"/>
      <c r="F322" s="5"/>
      <c r="G322" s="5"/>
      <c r="H322" s="5"/>
      <c r="I322" s="5"/>
    </row>
    <row r="323" spans="1:17" ht="13.8">
      <c r="A323" s="6"/>
      <c r="B323" s="7"/>
      <c r="C323" s="8"/>
      <c r="D323" s="886">
        <v>0.2</v>
      </c>
      <c r="E323" s="887"/>
      <c r="F323" s="886">
        <v>0.8</v>
      </c>
      <c r="G323" s="887"/>
      <c r="H323" s="584"/>
      <c r="I323" s="10"/>
      <c r="J323" s="11" t="s">
        <v>121</v>
      </c>
      <c r="K323" s="11" t="s">
        <v>269</v>
      </c>
      <c r="L323" s="11" t="s">
        <v>270</v>
      </c>
    </row>
    <row r="324" spans="1:17" ht="13.8">
      <c r="A324" s="12"/>
      <c r="B324" s="13"/>
      <c r="C324" s="14"/>
      <c r="D324" s="872" t="s">
        <v>26</v>
      </c>
      <c r="E324" s="880"/>
      <c r="F324" s="872" t="s">
        <v>27</v>
      </c>
      <c r="G324" s="880"/>
      <c r="H324" s="872" t="s">
        <v>28</v>
      </c>
      <c r="I324" s="873"/>
      <c r="J324" s="15" t="s">
        <v>29</v>
      </c>
      <c r="K324" s="391" t="s">
        <v>523</v>
      </c>
      <c r="L324" s="391" t="s">
        <v>29</v>
      </c>
    </row>
    <row r="325" spans="1:17" ht="27.6">
      <c r="A325" s="16" t="s">
        <v>30</v>
      </c>
      <c r="B325" s="17" t="s">
        <v>31</v>
      </c>
      <c r="C325" s="18" t="s">
        <v>32</v>
      </c>
      <c r="D325" s="19" t="s">
        <v>33</v>
      </c>
      <c r="E325" s="20" t="s">
        <v>34</v>
      </c>
      <c r="F325" s="19" t="s">
        <v>33</v>
      </c>
      <c r="G325" s="20" t="s">
        <v>34</v>
      </c>
      <c r="H325" s="21" t="s">
        <v>33</v>
      </c>
      <c r="I325" s="40" t="s">
        <v>34</v>
      </c>
      <c r="J325" s="18" t="s">
        <v>34</v>
      </c>
      <c r="K325" s="18" t="s">
        <v>34</v>
      </c>
      <c r="L325" s="18" t="s">
        <v>34</v>
      </c>
    </row>
    <row r="326" spans="1:17" ht="13.8">
      <c r="A326" s="1" t="s">
        <v>15</v>
      </c>
      <c r="B326" s="22">
        <f>+$B$10</f>
        <v>0</v>
      </c>
      <c r="C326" s="84" t="e">
        <f>+B326/B353</f>
        <v>#DIV/0!</v>
      </c>
      <c r="D326" s="89">
        <v>0</v>
      </c>
      <c r="E326" s="112">
        <f>+D326*C320</f>
        <v>0</v>
      </c>
      <c r="F326" s="79">
        <v>0</v>
      </c>
      <c r="G326" s="114">
        <f>F326*C320</f>
        <v>0</v>
      </c>
      <c r="H326" s="79">
        <v>0</v>
      </c>
      <c r="I326" s="116">
        <f>H326*C320</f>
        <v>0</v>
      </c>
      <c r="J326" s="39">
        <f>+H326*I356</f>
        <v>0</v>
      </c>
      <c r="K326" s="39">
        <f>+H326*I357</f>
        <v>0</v>
      </c>
      <c r="L326" s="393">
        <f>+J326+K326</f>
        <v>0</v>
      </c>
    </row>
    <row r="327" spans="1:17" ht="13.8">
      <c r="A327" s="2" t="s">
        <v>4</v>
      </c>
      <c r="B327" s="22">
        <f>+$B$12</f>
        <v>0</v>
      </c>
      <c r="C327" s="84" t="e">
        <f>+B327/B353</f>
        <v>#DIV/0!</v>
      </c>
      <c r="D327" s="89">
        <v>0</v>
      </c>
      <c r="E327" s="112">
        <f>+D327*C320</f>
        <v>0</v>
      </c>
      <c r="F327" s="79">
        <v>0</v>
      </c>
      <c r="G327" s="112">
        <f>F327*C320</f>
        <v>0</v>
      </c>
      <c r="H327" s="79">
        <v>0</v>
      </c>
      <c r="I327" s="117">
        <f>H327*C320</f>
        <v>0</v>
      </c>
      <c r="J327" s="39">
        <f>+H327*I356</f>
        <v>0</v>
      </c>
      <c r="K327" s="39">
        <f>+H327*I357</f>
        <v>0</v>
      </c>
      <c r="L327" s="394">
        <f>+J327+K327</f>
        <v>0</v>
      </c>
    </row>
    <row r="328" spans="1:17" s="127" customFormat="1" ht="13.8">
      <c r="A328" s="2" t="s">
        <v>0</v>
      </c>
      <c r="B328" s="471">
        <f>+$B$13</f>
        <v>0</v>
      </c>
      <c r="C328" s="472" t="e">
        <f>+B328/B353</f>
        <v>#DIV/0!</v>
      </c>
      <c r="D328" s="473">
        <v>0</v>
      </c>
      <c r="E328" s="474">
        <f>+D328*C320</f>
        <v>0</v>
      </c>
      <c r="F328" s="475">
        <v>0</v>
      </c>
      <c r="G328" s="474">
        <f>F328*C320</f>
        <v>0</v>
      </c>
      <c r="H328" s="79">
        <v>0</v>
      </c>
      <c r="I328" s="477">
        <f>H328*C320</f>
        <v>0</v>
      </c>
      <c r="J328" s="478">
        <f>+H328*I356</f>
        <v>0</v>
      </c>
      <c r="K328" s="39">
        <f>+H328*I357</f>
        <v>0</v>
      </c>
      <c r="L328" s="480">
        <f t="shared" ref="L328:L352" si="21">+J328+K328</f>
        <v>0</v>
      </c>
      <c r="P328"/>
      <c r="Q328"/>
    </row>
    <row r="329" spans="1:17" ht="13.8">
      <c r="A329" s="2" t="s">
        <v>16</v>
      </c>
      <c r="B329" s="22">
        <f>+$B$14</f>
        <v>0</v>
      </c>
      <c r="C329" s="84" t="e">
        <f>+B329/B353</f>
        <v>#DIV/0!</v>
      </c>
      <c r="D329" s="89">
        <v>0</v>
      </c>
      <c r="E329" s="112">
        <f>+D329*C320</f>
        <v>0</v>
      </c>
      <c r="F329" s="79">
        <v>0</v>
      </c>
      <c r="G329" s="112">
        <f>F329*C320</f>
        <v>0</v>
      </c>
      <c r="H329" s="79">
        <v>0</v>
      </c>
      <c r="I329" s="117">
        <f>H329*C320</f>
        <v>0</v>
      </c>
      <c r="J329" s="39">
        <f>+H329*I356</f>
        <v>0</v>
      </c>
      <c r="K329" s="39">
        <f>+H329*I357</f>
        <v>0</v>
      </c>
      <c r="L329" s="394">
        <f t="shared" si="21"/>
        <v>0</v>
      </c>
    </row>
    <row r="330" spans="1:17" ht="13.8">
      <c r="A330" s="2" t="s">
        <v>6</v>
      </c>
      <c r="B330" s="22">
        <f>+$B$15</f>
        <v>0</v>
      </c>
      <c r="C330" s="84" t="e">
        <f>+B330/B353</f>
        <v>#DIV/0!</v>
      </c>
      <c r="D330" s="89">
        <v>0</v>
      </c>
      <c r="E330" s="112">
        <f>+D330*C320</f>
        <v>0</v>
      </c>
      <c r="F330" s="79">
        <v>0</v>
      </c>
      <c r="G330" s="112">
        <f>F330*C320</f>
        <v>0</v>
      </c>
      <c r="H330" s="79">
        <v>0</v>
      </c>
      <c r="I330" s="117">
        <f>H330*C320</f>
        <v>0</v>
      </c>
      <c r="J330" s="39">
        <f>+H330*I356</f>
        <v>0</v>
      </c>
      <c r="K330" s="39">
        <f>+H330*I357</f>
        <v>0</v>
      </c>
      <c r="L330" s="394">
        <f t="shared" si="21"/>
        <v>0</v>
      </c>
    </row>
    <row r="331" spans="1:17" ht="13.8">
      <c r="A331" s="2" t="s">
        <v>10</v>
      </c>
      <c r="B331" s="22">
        <f>+$B$16</f>
        <v>0</v>
      </c>
      <c r="C331" s="84" t="e">
        <f>+B331/B353</f>
        <v>#DIV/0!</v>
      </c>
      <c r="D331" s="89">
        <v>0</v>
      </c>
      <c r="E331" s="112">
        <f>+D331*C320</f>
        <v>0</v>
      </c>
      <c r="F331" s="79">
        <v>0</v>
      </c>
      <c r="G331" s="112">
        <f>F331*C320</f>
        <v>0</v>
      </c>
      <c r="H331" s="79">
        <v>0</v>
      </c>
      <c r="I331" s="117">
        <f>H331*C320</f>
        <v>0</v>
      </c>
      <c r="J331" s="39">
        <f>+H331*I356</f>
        <v>0</v>
      </c>
      <c r="K331" s="39">
        <f>+H331*I357</f>
        <v>0</v>
      </c>
      <c r="L331" s="394">
        <f t="shared" si="21"/>
        <v>0</v>
      </c>
    </row>
    <row r="332" spans="1:17" ht="13.8">
      <c r="A332" s="2" t="s">
        <v>17</v>
      </c>
      <c r="B332" s="22">
        <f>+$B$17</f>
        <v>0</v>
      </c>
      <c r="C332" s="84" t="e">
        <f>+B332/B353</f>
        <v>#DIV/0!</v>
      </c>
      <c r="D332" s="89">
        <v>0</v>
      </c>
      <c r="E332" s="112">
        <f>+D332*C320</f>
        <v>0</v>
      </c>
      <c r="F332" s="79">
        <v>0</v>
      </c>
      <c r="G332" s="112">
        <f>F332*C320</f>
        <v>0</v>
      </c>
      <c r="H332" s="79">
        <v>1</v>
      </c>
      <c r="I332" s="117">
        <f>H332*C320</f>
        <v>28500000</v>
      </c>
      <c r="J332" s="39">
        <f>+H332*I356</f>
        <v>0</v>
      </c>
      <c r="K332" s="39">
        <f>+H332*I357</f>
        <v>0</v>
      </c>
      <c r="L332" s="394">
        <f t="shared" si="21"/>
        <v>0</v>
      </c>
    </row>
    <row r="333" spans="1:17" ht="13.8">
      <c r="A333" s="2" t="s">
        <v>5</v>
      </c>
      <c r="B333" s="22">
        <f>+$B$18</f>
        <v>0</v>
      </c>
      <c r="C333" s="84" t="e">
        <f>+B333/B353</f>
        <v>#DIV/0!</v>
      </c>
      <c r="D333" s="89">
        <v>0</v>
      </c>
      <c r="E333" s="112">
        <f>+D333*C320</f>
        <v>0</v>
      </c>
      <c r="F333" s="79">
        <v>0</v>
      </c>
      <c r="G333" s="112">
        <f>F333*C320</f>
        <v>0</v>
      </c>
      <c r="H333" s="79">
        <v>0</v>
      </c>
      <c r="I333" s="117">
        <f>H333*C320</f>
        <v>0</v>
      </c>
      <c r="J333" s="39">
        <f>+H333*I356</f>
        <v>0</v>
      </c>
      <c r="K333" s="39">
        <f>+H333*I357</f>
        <v>0</v>
      </c>
      <c r="L333" s="394">
        <f t="shared" si="21"/>
        <v>0</v>
      </c>
    </row>
    <row r="334" spans="1:17" ht="13.8">
      <c r="A334" s="2" t="s">
        <v>116</v>
      </c>
      <c r="B334" s="22">
        <f>+$B$19</f>
        <v>0</v>
      </c>
      <c r="C334" s="84" t="e">
        <f>+B334/B353</f>
        <v>#DIV/0!</v>
      </c>
      <c r="D334" s="89">
        <v>0</v>
      </c>
      <c r="E334" s="112">
        <f>+D334*C320</f>
        <v>0</v>
      </c>
      <c r="F334" s="79">
        <v>0</v>
      </c>
      <c r="G334" s="112">
        <f>F334*C320</f>
        <v>0</v>
      </c>
      <c r="H334" s="79">
        <v>0</v>
      </c>
      <c r="I334" s="117">
        <f>H334*C320</f>
        <v>0</v>
      </c>
      <c r="J334" s="39">
        <f>+H334*I356</f>
        <v>0</v>
      </c>
      <c r="K334" s="39">
        <f>+H334*I357</f>
        <v>0</v>
      </c>
      <c r="L334" s="394">
        <f t="shared" si="21"/>
        <v>0</v>
      </c>
    </row>
    <row r="335" spans="1:17" ht="13.8">
      <c r="A335" s="2" t="s">
        <v>1</v>
      </c>
      <c r="B335" s="22">
        <f>+$B$20</f>
        <v>0</v>
      </c>
      <c r="C335" s="84" t="e">
        <f>+B335/B353</f>
        <v>#DIV/0!</v>
      </c>
      <c r="D335" s="89">
        <v>0</v>
      </c>
      <c r="E335" s="112">
        <f>+D335*C320</f>
        <v>0</v>
      </c>
      <c r="F335" s="79">
        <v>0</v>
      </c>
      <c r="G335" s="112">
        <f>F335*C320</f>
        <v>0</v>
      </c>
      <c r="H335" s="79">
        <v>0</v>
      </c>
      <c r="I335" s="117">
        <f>H335*C320</f>
        <v>0</v>
      </c>
      <c r="J335" s="39">
        <f>+H335*I356</f>
        <v>0</v>
      </c>
      <c r="K335" s="39">
        <f>+H335*I357</f>
        <v>0</v>
      </c>
      <c r="L335" s="394">
        <f t="shared" si="21"/>
        <v>0</v>
      </c>
    </row>
    <row r="336" spans="1:17" ht="13.8">
      <c r="A336" s="2" t="s">
        <v>46</v>
      </c>
      <c r="B336" s="22">
        <f>+$B$21</f>
        <v>0</v>
      </c>
      <c r="C336" s="84" t="e">
        <f>+B336/B353</f>
        <v>#DIV/0!</v>
      </c>
      <c r="D336" s="89">
        <v>0</v>
      </c>
      <c r="E336" s="112">
        <f>+D336*C320</f>
        <v>0</v>
      </c>
      <c r="F336" s="79">
        <v>0</v>
      </c>
      <c r="G336" s="112">
        <f>F336*C320</f>
        <v>0</v>
      </c>
      <c r="H336" s="79">
        <v>0</v>
      </c>
      <c r="I336" s="117">
        <f>H336*C320</f>
        <v>0</v>
      </c>
      <c r="J336" s="39">
        <f>+H336*I356</f>
        <v>0</v>
      </c>
      <c r="K336" s="39">
        <f>+H336*I357</f>
        <v>0</v>
      </c>
      <c r="L336" s="394">
        <f t="shared" si="21"/>
        <v>0</v>
      </c>
    </row>
    <row r="337" spans="1:12" ht="13.8">
      <c r="A337" s="2" t="s">
        <v>45</v>
      </c>
      <c r="B337" s="22">
        <f>+$B$22</f>
        <v>0</v>
      </c>
      <c r="C337" s="84" t="e">
        <f>+B337/B353</f>
        <v>#DIV/0!</v>
      </c>
      <c r="D337" s="89">
        <v>0</v>
      </c>
      <c r="E337" s="112">
        <f>+D337*C320</f>
        <v>0</v>
      </c>
      <c r="F337" s="79">
        <v>0</v>
      </c>
      <c r="G337" s="112">
        <f>F337*C320</f>
        <v>0</v>
      </c>
      <c r="H337" s="79">
        <v>0</v>
      </c>
      <c r="I337" s="117">
        <f>H337*C320</f>
        <v>0</v>
      </c>
      <c r="J337" s="39">
        <f>+H337*I356</f>
        <v>0</v>
      </c>
      <c r="K337" s="39">
        <f>+H337*I357</f>
        <v>0</v>
      </c>
      <c r="L337" s="394">
        <f t="shared" si="21"/>
        <v>0</v>
      </c>
    </row>
    <row r="338" spans="1:12" ht="13.8">
      <c r="A338" s="2" t="s">
        <v>209</v>
      </c>
      <c r="B338" s="22">
        <f>+$B$23</f>
        <v>0</v>
      </c>
      <c r="C338" s="84" t="e">
        <f>+B338/B353</f>
        <v>#DIV/0!</v>
      </c>
      <c r="D338" s="89">
        <v>0</v>
      </c>
      <c r="E338" s="112">
        <f>+D338*C320</f>
        <v>0</v>
      </c>
      <c r="F338" s="79">
        <v>0</v>
      </c>
      <c r="G338" s="112">
        <f>F338*C320</f>
        <v>0</v>
      </c>
      <c r="H338" s="79">
        <v>0</v>
      </c>
      <c r="I338" s="117">
        <f>H338*C320</f>
        <v>0</v>
      </c>
      <c r="J338" s="39">
        <f>+H338*I356</f>
        <v>0</v>
      </c>
      <c r="K338" s="39">
        <f>+H338*I357</f>
        <v>0</v>
      </c>
      <c r="L338" s="394">
        <f t="shared" si="21"/>
        <v>0</v>
      </c>
    </row>
    <row r="339" spans="1:12" ht="13.8">
      <c r="A339" s="2" t="s">
        <v>210</v>
      </c>
      <c r="B339" s="22">
        <f>+$B$24</f>
        <v>0</v>
      </c>
      <c r="C339" s="84" t="e">
        <f>+B339/B353</f>
        <v>#DIV/0!</v>
      </c>
      <c r="D339" s="89">
        <v>0</v>
      </c>
      <c r="E339" s="112">
        <f>+D339*C320</f>
        <v>0</v>
      </c>
      <c r="F339" s="79">
        <v>0</v>
      </c>
      <c r="G339" s="112">
        <f>F339*C320</f>
        <v>0</v>
      </c>
      <c r="H339" s="79">
        <v>0</v>
      </c>
      <c r="I339" s="117">
        <f>H339*C320</f>
        <v>0</v>
      </c>
      <c r="J339" s="39">
        <f>+H339*I356</f>
        <v>0</v>
      </c>
      <c r="K339" s="39">
        <f>+H339*I357</f>
        <v>0</v>
      </c>
      <c r="L339" s="394">
        <f t="shared" si="21"/>
        <v>0</v>
      </c>
    </row>
    <row r="340" spans="1:12" ht="13.8">
      <c r="A340" s="2" t="s">
        <v>2</v>
      </c>
      <c r="B340" s="22">
        <f>+$B$25</f>
        <v>0</v>
      </c>
      <c r="C340" s="84" t="e">
        <f>+B340/B353</f>
        <v>#DIV/0!</v>
      </c>
      <c r="D340" s="89">
        <v>0</v>
      </c>
      <c r="E340" s="112">
        <f>+D340*C320</f>
        <v>0</v>
      </c>
      <c r="F340" s="79">
        <v>0</v>
      </c>
      <c r="G340" s="112">
        <f>F340*C320</f>
        <v>0</v>
      </c>
      <c r="H340" s="79">
        <v>0</v>
      </c>
      <c r="I340" s="117">
        <f>H340*C320</f>
        <v>0</v>
      </c>
      <c r="J340" s="39">
        <f>+H340*I356</f>
        <v>0</v>
      </c>
      <c r="K340" s="39">
        <f>+H340*I357</f>
        <v>0</v>
      </c>
      <c r="L340" s="394">
        <f t="shared" si="21"/>
        <v>0</v>
      </c>
    </row>
    <row r="341" spans="1:12" ht="13.8">
      <c r="A341" s="2" t="s">
        <v>12</v>
      </c>
      <c r="B341" s="22">
        <f>+$B$26</f>
        <v>0</v>
      </c>
      <c r="C341" s="84" t="e">
        <f>+B341/B353</f>
        <v>#DIV/0!</v>
      </c>
      <c r="D341" s="89">
        <v>0</v>
      </c>
      <c r="E341" s="112">
        <f>+D341*C320</f>
        <v>0</v>
      </c>
      <c r="F341" s="79">
        <v>0</v>
      </c>
      <c r="G341" s="112">
        <f>F341*C320</f>
        <v>0</v>
      </c>
      <c r="H341" s="79">
        <v>0</v>
      </c>
      <c r="I341" s="117">
        <f>H341*C320</f>
        <v>0</v>
      </c>
      <c r="J341" s="39">
        <f>+H341*I356</f>
        <v>0</v>
      </c>
      <c r="K341" s="39">
        <f>+H341*I357</f>
        <v>0</v>
      </c>
      <c r="L341" s="394">
        <f t="shared" si="21"/>
        <v>0</v>
      </c>
    </row>
    <row r="342" spans="1:12" ht="13.8">
      <c r="A342" s="2" t="s">
        <v>18</v>
      </c>
      <c r="B342" s="22">
        <f>+$B$27</f>
        <v>0</v>
      </c>
      <c r="C342" s="84" t="e">
        <f>+B342/B353</f>
        <v>#DIV/0!</v>
      </c>
      <c r="D342" s="89">
        <v>0</v>
      </c>
      <c r="E342" s="112">
        <f>+D342*C320</f>
        <v>0</v>
      </c>
      <c r="F342" s="79">
        <v>0</v>
      </c>
      <c r="G342" s="112">
        <f>F342*C320</f>
        <v>0</v>
      </c>
      <c r="H342" s="79">
        <v>0</v>
      </c>
      <c r="I342" s="117">
        <f>H342*C320</f>
        <v>0</v>
      </c>
      <c r="J342" s="39">
        <f>+H342*I356</f>
        <v>0</v>
      </c>
      <c r="K342" s="39">
        <f>+H342*I357</f>
        <v>0</v>
      </c>
      <c r="L342" s="394">
        <f t="shared" si="21"/>
        <v>0</v>
      </c>
    </row>
    <row r="343" spans="1:12" ht="13.8">
      <c r="A343" s="2" t="s">
        <v>9</v>
      </c>
      <c r="B343" s="22">
        <f>+$B$28</f>
        <v>0</v>
      </c>
      <c r="C343" s="84" t="e">
        <f>+B343/B353</f>
        <v>#DIV/0!</v>
      </c>
      <c r="D343" s="89">
        <v>0</v>
      </c>
      <c r="E343" s="112">
        <f>+D343*C320</f>
        <v>0</v>
      </c>
      <c r="F343" s="79">
        <v>0</v>
      </c>
      <c r="G343" s="112">
        <f>F343*C320</f>
        <v>0</v>
      </c>
      <c r="H343" s="79">
        <v>0</v>
      </c>
      <c r="I343" s="117">
        <f>H343*C320</f>
        <v>0</v>
      </c>
      <c r="J343" s="39">
        <f>+H343*I356</f>
        <v>0</v>
      </c>
      <c r="K343" s="39">
        <f>+H343*I357</f>
        <v>0</v>
      </c>
      <c r="L343" s="394">
        <f t="shared" si="21"/>
        <v>0</v>
      </c>
    </row>
    <row r="344" spans="1:12" ht="13.8">
      <c r="A344" s="2" t="s">
        <v>7</v>
      </c>
      <c r="B344" s="22">
        <f>+$B$29</f>
        <v>0</v>
      </c>
      <c r="C344" s="84" t="e">
        <f>+B344/B353</f>
        <v>#DIV/0!</v>
      </c>
      <c r="D344" s="89">
        <v>0</v>
      </c>
      <c r="E344" s="112">
        <f>+D344*C320</f>
        <v>0</v>
      </c>
      <c r="F344" s="79">
        <v>0</v>
      </c>
      <c r="G344" s="112">
        <f>F344*C320</f>
        <v>0</v>
      </c>
      <c r="H344" s="79">
        <v>0</v>
      </c>
      <c r="I344" s="117">
        <f>H344*C320</f>
        <v>0</v>
      </c>
      <c r="J344" s="39">
        <f>+H344*I356</f>
        <v>0</v>
      </c>
      <c r="K344" s="39">
        <f>+H344*I357</f>
        <v>0</v>
      </c>
      <c r="L344" s="394">
        <f t="shared" si="21"/>
        <v>0</v>
      </c>
    </row>
    <row r="345" spans="1:12" ht="13.8">
      <c r="A345" s="2" t="s">
        <v>13</v>
      </c>
      <c r="B345" s="22">
        <f>+$B$30</f>
        <v>0</v>
      </c>
      <c r="C345" s="84" t="e">
        <f>+B345/B353</f>
        <v>#DIV/0!</v>
      </c>
      <c r="D345" s="89">
        <v>0</v>
      </c>
      <c r="E345" s="112">
        <f>+D345*C320</f>
        <v>0</v>
      </c>
      <c r="F345" s="79">
        <v>0</v>
      </c>
      <c r="G345" s="112">
        <f>F345*C320</f>
        <v>0</v>
      </c>
      <c r="H345" s="79">
        <v>0</v>
      </c>
      <c r="I345" s="117">
        <f>H345*C320</f>
        <v>0</v>
      </c>
      <c r="J345" s="39">
        <f>+H345*I356</f>
        <v>0</v>
      </c>
      <c r="K345" s="39">
        <f>+H345*I357</f>
        <v>0</v>
      </c>
      <c r="L345" s="394">
        <f t="shared" si="21"/>
        <v>0</v>
      </c>
    </row>
    <row r="346" spans="1:12" ht="13.8">
      <c r="A346" s="2" t="s">
        <v>3</v>
      </c>
      <c r="B346" s="22">
        <f>+$B$31</f>
        <v>0</v>
      </c>
      <c r="C346" s="84" t="e">
        <f>+B346/B353</f>
        <v>#DIV/0!</v>
      </c>
      <c r="D346" s="89">
        <v>0</v>
      </c>
      <c r="E346" s="112">
        <f>+D346*C320</f>
        <v>0</v>
      </c>
      <c r="F346" s="79">
        <v>0</v>
      </c>
      <c r="G346" s="112">
        <f>F346*C320</f>
        <v>0</v>
      </c>
      <c r="H346" s="79">
        <v>0</v>
      </c>
      <c r="I346" s="117">
        <f>H346*C320</f>
        <v>0</v>
      </c>
      <c r="J346" s="39">
        <f>+H346*I356</f>
        <v>0</v>
      </c>
      <c r="K346" s="39">
        <f>+H346*I357</f>
        <v>0</v>
      </c>
      <c r="L346" s="394">
        <f t="shared" si="21"/>
        <v>0</v>
      </c>
    </row>
    <row r="347" spans="1:12" ht="13.8">
      <c r="A347" s="2" t="s">
        <v>11</v>
      </c>
      <c r="B347" s="22">
        <f>+$B$32</f>
        <v>0</v>
      </c>
      <c r="C347" s="84" t="e">
        <f>+B347/B353</f>
        <v>#DIV/0!</v>
      </c>
      <c r="D347" s="89">
        <v>0</v>
      </c>
      <c r="E347" s="112">
        <f>+D347*C320</f>
        <v>0</v>
      </c>
      <c r="F347" s="79">
        <v>0</v>
      </c>
      <c r="G347" s="112">
        <f>F347*C320</f>
        <v>0</v>
      </c>
      <c r="H347" s="79">
        <v>0</v>
      </c>
      <c r="I347" s="117">
        <f>H347*C320</f>
        <v>0</v>
      </c>
      <c r="J347" s="39">
        <f>+H347*I356</f>
        <v>0</v>
      </c>
      <c r="K347" s="39">
        <f>+H347*I357</f>
        <v>0</v>
      </c>
      <c r="L347" s="394">
        <f t="shared" si="21"/>
        <v>0</v>
      </c>
    </row>
    <row r="348" spans="1:12" ht="13.8">
      <c r="A348" s="372" t="s">
        <v>8</v>
      </c>
      <c r="B348" s="22">
        <f>+$B$33</f>
        <v>0</v>
      </c>
      <c r="C348" s="84" t="e">
        <f>+B348/B353</f>
        <v>#DIV/0!</v>
      </c>
      <c r="D348" s="89">
        <v>0</v>
      </c>
      <c r="E348" s="112">
        <f>+D348*C320</f>
        <v>0</v>
      </c>
      <c r="F348" s="79">
        <v>0</v>
      </c>
      <c r="G348" s="112">
        <f>F348*C320</f>
        <v>0</v>
      </c>
      <c r="H348" s="79">
        <v>0</v>
      </c>
      <c r="I348" s="117">
        <f>H348*C320</f>
        <v>0</v>
      </c>
      <c r="J348" s="39">
        <f>+H348*I356</f>
        <v>0</v>
      </c>
      <c r="K348" s="39">
        <f>+H348*I357</f>
        <v>0</v>
      </c>
      <c r="L348" s="394">
        <f t="shared" si="21"/>
        <v>0</v>
      </c>
    </row>
    <row r="349" spans="1:12" ht="13.8">
      <c r="A349" s="372" t="s">
        <v>444</v>
      </c>
      <c r="B349" s="22">
        <f>+$B$34</f>
        <v>0</v>
      </c>
      <c r="C349" s="84" t="e">
        <f>+B349/B353</f>
        <v>#DIV/0!</v>
      </c>
      <c r="D349" s="89">
        <v>0</v>
      </c>
      <c r="E349" s="112">
        <f>+D349*C320</f>
        <v>0</v>
      </c>
      <c r="F349" s="79">
        <v>0</v>
      </c>
      <c r="G349" s="112">
        <f>F349*C320</f>
        <v>0</v>
      </c>
      <c r="H349" s="79">
        <v>0</v>
      </c>
      <c r="I349" s="117">
        <f>H349*C320</f>
        <v>0</v>
      </c>
      <c r="J349" s="39">
        <f>+H349*I356</f>
        <v>0</v>
      </c>
      <c r="K349" s="39">
        <f>+H349*I357</f>
        <v>0</v>
      </c>
      <c r="L349" s="394">
        <f t="shared" si="21"/>
        <v>0</v>
      </c>
    </row>
    <row r="350" spans="1:12" ht="13.8">
      <c r="A350" s="372" t="s">
        <v>445</v>
      </c>
      <c r="B350" s="22">
        <f>+$B$35</f>
        <v>0</v>
      </c>
      <c r="C350" s="84" t="e">
        <f>+B350/B353</f>
        <v>#DIV/0!</v>
      </c>
      <c r="D350" s="89">
        <v>0</v>
      </c>
      <c r="E350" s="112">
        <f>+D350*C320</f>
        <v>0</v>
      </c>
      <c r="F350" s="79">
        <v>0</v>
      </c>
      <c r="G350" s="112">
        <f>F350*C320</f>
        <v>0</v>
      </c>
      <c r="H350" s="79">
        <v>0</v>
      </c>
      <c r="I350" s="117">
        <f>H350*C320</f>
        <v>0</v>
      </c>
      <c r="J350" s="39">
        <f>+H350*I356</f>
        <v>0</v>
      </c>
      <c r="K350" s="39">
        <f>+H350*I357</f>
        <v>0</v>
      </c>
      <c r="L350" s="394">
        <f t="shared" si="21"/>
        <v>0</v>
      </c>
    </row>
    <row r="351" spans="1:12" ht="13.8">
      <c r="A351" s="372" t="s">
        <v>461</v>
      </c>
      <c r="B351" s="22">
        <f>+$B$36</f>
        <v>0</v>
      </c>
      <c r="C351" s="84" t="e">
        <f>+B351/B353</f>
        <v>#DIV/0!</v>
      </c>
      <c r="D351" s="89">
        <v>0</v>
      </c>
      <c r="E351" s="112">
        <f>+D351*C320</f>
        <v>0</v>
      </c>
      <c r="F351" s="79">
        <v>0</v>
      </c>
      <c r="G351" s="112">
        <f>F351*C320</f>
        <v>0</v>
      </c>
      <c r="H351" s="79">
        <v>0</v>
      </c>
      <c r="I351" s="117">
        <f>H351*C320</f>
        <v>0</v>
      </c>
      <c r="J351" s="39">
        <f>+H351*I356</f>
        <v>0</v>
      </c>
      <c r="K351" s="39">
        <f>+H351*I357</f>
        <v>0</v>
      </c>
      <c r="L351" s="394">
        <f>+J351+K351</f>
        <v>0</v>
      </c>
    </row>
    <row r="352" spans="1:12" ht="13.8">
      <c r="A352" s="3" t="s">
        <v>464</v>
      </c>
      <c r="B352" s="22">
        <f>+$B$37</f>
        <v>0</v>
      </c>
      <c r="C352" s="84" t="e">
        <f>+B352/B353</f>
        <v>#DIV/0!</v>
      </c>
      <c r="D352" s="89">
        <v>0</v>
      </c>
      <c r="E352" s="112">
        <f>+D352*C320</f>
        <v>0</v>
      </c>
      <c r="F352" s="79">
        <v>0</v>
      </c>
      <c r="G352" s="115">
        <f>F352*C320</f>
        <v>0</v>
      </c>
      <c r="H352" s="514">
        <v>0</v>
      </c>
      <c r="I352" s="118">
        <f>H352*C320</f>
        <v>0</v>
      </c>
      <c r="J352" s="39">
        <f>+H352*I356</f>
        <v>0</v>
      </c>
      <c r="K352" s="39">
        <f>+H352*I357</f>
        <v>0</v>
      </c>
      <c r="L352" s="394">
        <f t="shared" si="21"/>
        <v>0</v>
      </c>
    </row>
    <row r="353" spans="1:14" ht="13.8">
      <c r="A353" s="24"/>
      <c r="B353" s="25">
        <f t="shared" ref="B353:L353" si="22">SUM(B326:B352)</f>
        <v>0</v>
      </c>
      <c r="C353" s="85" t="e">
        <f t="shared" si="22"/>
        <v>#DIV/0!</v>
      </c>
      <c r="D353" s="82">
        <f t="shared" si="22"/>
        <v>0</v>
      </c>
      <c r="E353" s="113">
        <f t="shared" si="22"/>
        <v>0</v>
      </c>
      <c r="F353" s="83">
        <f t="shared" si="22"/>
        <v>0</v>
      </c>
      <c r="G353" s="113">
        <f t="shared" si="22"/>
        <v>0</v>
      </c>
      <c r="H353" s="515">
        <f t="shared" si="22"/>
        <v>1</v>
      </c>
      <c r="I353" s="363">
        <f t="shared" si="22"/>
        <v>28500000</v>
      </c>
      <c r="J353" s="26">
        <f t="shared" si="22"/>
        <v>0</v>
      </c>
      <c r="K353" s="26">
        <f t="shared" si="22"/>
        <v>0</v>
      </c>
      <c r="L353" s="26">
        <f t="shared" si="22"/>
        <v>0</v>
      </c>
    </row>
    <row r="354" spans="1:14">
      <c r="H354" s="80"/>
      <c r="I354" s="81"/>
    </row>
    <row r="356" spans="1:14">
      <c r="G356" t="s">
        <v>114</v>
      </c>
      <c r="H356" s="27"/>
      <c r="I356" s="357">
        <f>+METC!L95</f>
        <v>0</v>
      </c>
    </row>
    <row r="357" spans="1:14">
      <c r="G357" t="s">
        <v>338</v>
      </c>
      <c r="I357" s="357">
        <f>+METC!M95</f>
        <v>0</v>
      </c>
    </row>
    <row r="358" spans="1:14">
      <c r="G358" t="s">
        <v>256</v>
      </c>
      <c r="I358" s="120">
        <f>SUM(I356:I357)</f>
        <v>0</v>
      </c>
      <c r="N358" s="121">
        <f>+I358</f>
        <v>0</v>
      </c>
    </row>
    <row r="359" spans="1:14">
      <c r="I359" s="88"/>
    </row>
    <row r="360" spans="1:14">
      <c r="I360" s="88"/>
    </row>
    <row r="361" spans="1:14">
      <c r="I361" s="88"/>
    </row>
    <row r="362" spans="1:14" ht="15.6">
      <c r="A362" s="874" t="s">
        <v>19</v>
      </c>
      <c r="B362" s="875"/>
      <c r="C362" s="875">
        <v>3629</v>
      </c>
      <c r="D362" s="875"/>
      <c r="E362" s="875"/>
      <c r="F362" s="875"/>
      <c r="G362" s="875"/>
      <c r="H362" s="876"/>
      <c r="I362" s="4"/>
    </row>
    <row r="363" spans="1:14" ht="15.6">
      <c r="A363" s="867" t="s">
        <v>20</v>
      </c>
      <c r="B363" s="868"/>
      <c r="C363" s="920"/>
      <c r="D363" s="920"/>
      <c r="E363" s="920"/>
      <c r="F363" s="920"/>
      <c r="G363" s="920"/>
      <c r="H363" s="921"/>
      <c r="I363" s="4"/>
    </row>
    <row r="364" spans="1:14" ht="15.6">
      <c r="A364" s="867" t="s">
        <v>22</v>
      </c>
      <c r="B364" s="868"/>
      <c r="C364" s="913"/>
      <c r="D364" s="913"/>
      <c r="E364" s="913"/>
      <c r="F364" s="913"/>
      <c r="G364" s="913"/>
      <c r="H364" s="914"/>
      <c r="I364" s="4"/>
    </row>
    <row r="365" spans="1:14" ht="15.6">
      <c r="A365" s="867" t="s">
        <v>24</v>
      </c>
      <c r="B365" s="868"/>
      <c r="C365" s="869">
        <v>5500000</v>
      </c>
      <c r="D365" s="870"/>
      <c r="E365" s="870"/>
      <c r="F365" s="870"/>
      <c r="G365" s="870"/>
      <c r="H365" s="871"/>
      <c r="I365" s="4"/>
    </row>
    <row r="366" spans="1:14" ht="15.6">
      <c r="A366" s="881" t="s">
        <v>25</v>
      </c>
      <c r="B366" s="882"/>
      <c r="C366" s="911" t="s">
        <v>116</v>
      </c>
      <c r="D366" s="911"/>
      <c r="E366" s="911"/>
      <c r="F366" s="911"/>
      <c r="G366" s="911"/>
      <c r="H366" s="912"/>
      <c r="I366" s="4"/>
    </row>
    <row r="367" spans="1:14" ht="13.8">
      <c r="A367" s="5"/>
      <c r="B367" s="5"/>
      <c r="C367" s="5"/>
      <c r="D367" s="5"/>
      <c r="E367" s="5"/>
      <c r="F367" s="5"/>
      <c r="G367" s="5"/>
      <c r="H367" s="5"/>
      <c r="I367" s="5"/>
    </row>
    <row r="368" spans="1:14" ht="13.8">
      <c r="A368" s="6"/>
      <c r="B368" s="7"/>
      <c r="C368" s="8"/>
      <c r="D368" s="886">
        <v>0.2</v>
      </c>
      <c r="E368" s="887"/>
      <c r="F368" s="886">
        <v>0.8</v>
      </c>
      <c r="G368" s="887"/>
      <c r="H368" s="584"/>
      <c r="I368" s="10"/>
      <c r="J368" s="11" t="s">
        <v>121</v>
      </c>
      <c r="K368" s="11" t="s">
        <v>269</v>
      </c>
      <c r="L368" s="11" t="s">
        <v>270</v>
      </c>
    </row>
    <row r="369" spans="1:12" ht="13.8">
      <c r="A369" s="12"/>
      <c r="B369" s="13"/>
      <c r="C369" s="14"/>
      <c r="D369" s="872" t="s">
        <v>26</v>
      </c>
      <c r="E369" s="880"/>
      <c r="F369" s="872" t="s">
        <v>27</v>
      </c>
      <c r="G369" s="880"/>
      <c r="H369" s="872" t="s">
        <v>28</v>
      </c>
      <c r="I369" s="873"/>
      <c r="J369" s="15" t="s">
        <v>29</v>
      </c>
      <c r="K369" s="391" t="s">
        <v>523</v>
      </c>
      <c r="L369" s="391" t="s">
        <v>29</v>
      </c>
    </row>
    <row r="370" spans="1:12" ht="27.6">
      <c r="A370" s="16" t="s">
        <v>30</v>
      </c>
      <c r="B370" s="17" t="s">
        <v>31</v>
      </c>
      <c r="C370" s="18" t="s">
        <v>32</v>
      </c>
      <c r="D370" s="19" t="s">
        <v>33</v>
      </c>
      <c r="E370" s="20" t="s">
        <v>34</v>
      </c>
      <c r="F370" s="19" t="s">
        <v>33</v>
      </c>
      <c r="G370" s="20" t="s">
        <v>34</v>
      </c>
      <c r="H370" s="21" t="s">
        <v>33</v>
      </c>
      <c r="I370" s="40" t="s">
        <v>34</v>
      </c>
      <c r="J370" s="18" t="s">
        <v>34</v>
      </c>
      <c r="K370" s="18" t="s">
        <v>34</v>
      </c>
      <c r="L370" s="18" t="s">
        <v>34</v>
      </c>
    </row>
    <row r="371" spans="1:12" ht="13.8">
      <c r="A371" s="1" t="s">
        <v>15</v>
      </c>
      <c r="B371" s="22">
        <f>+$B$10</f>
        <v>0</v>
      </c>
      <c r="C371" s="84" t="e">
        <f>+B371/B398</f>
        <v>#DIV/0!</v>
      </c>
      <c r="D371" s="89">
        <v>0</v>
      </c>
      <c r="E371" s="112">
        <f>+D371*C365</f>
        <v>0</v>
      </c>
      <c r="F371" s="79">
        <v>0</v>
      </c>
      <c r="G371" s="114">
        <f>F371*C365</f>
        <v>0</v>
      </c>
      <c r="H371" s="79">
        <v>0</v>
      </c>
      <c r="I371" s="116">
        <f>H371*C365</f>
        <v>0</v>
      </c>
      <c r="J371" s="39">
        <f>+H371*I401</f>
        <v>0</v>
      </c>
      <c r="K371" s="39">
        <f>+H371*I402</f>
        <v>0</v>
      </c>
      <c r="L371" s="393">
        <f>+J371+K371</f>
        <v>0</v>
      </c>
    </row>
    <row r="372" spans="1:12" ht="13.8">
      <c r="A372" s="2" t="s">
        <v>4</v>
      </c>
      <c r="B372" s="22">
        <f>+$B$12</f>
        <v>0</v>
      </c>
      <c r="C372" s="84" t="e">
        <f>+B372/B398</f>
        <v>#DIV/0!</v>
      </c>
      <c r="D372" s="89">
        <v>0</v>
      </c>
      <c r="E372" s="112">
        <f>+D372*C365</f>
        <v>0</v>
      </c>
      <c r="F372" s="79">
        <v>0</v>
      </c>
      <c r="G372" s="112">
        <f>F372*C365</f>
        <v>0</v>
      </c>
      <c r="H372" s="79">
        <v>0</v>
      </c>
      <c r="I372" s="117">
        <f>H372*C365</f>
        <v>0</v>
      </c>
      <c r="J372" s="39">
        <f>+H372*I401</f>
        <v>0</v>
      </c>
      <c r="K372" s="39">
        <f>+H372*I402</f>
        <v>0</v>
      </c>
      <c r="L372" s="394">
        <f>+J372+K372</f>
        <v>0</v>
      </c>
    </row>
    <row r="373" spans="1:12" ht="13.8">
      <c r="A373" s="2" t="s">
        <v>0</v>
      </c>
      <c r="B373" s="22">
        <f>+$B$13</f>
        <v>0</v>
      </c>
      <c r="C373" s="84" t="e">
        <f>+B373/B398</f>
        <v>#DIV/0!</v>
      </c>
      <c r="D373" s="89">
        <v>0</v>
      </c>
      <c r="E373" s="112">
        <f>+D373*C365</f>
        <v>0</v>
      </c>
      <c r="F373" s="79">
        <v>0</v>
      </c>
      <c r="G373" s="112">
        <f>F373*C365</f>
        <v>0</v>
      </c>
      <c r="H373" s="79">
        <v>0</v>
      </c>
      <c r="I373" s="117">
        <f>H373*C365</f>
        <v>0</v>
      </c>
      <c r="J373" s="39">
        <f>+H373*I401</f>
        <v>0</v>
      </c>
      <c r="K373" s="39">
        <f>+H373*I402</f>
        <v>0</v>
      </c>
      <c r="L373" s="394">
        <f t="shared" ref="L373:L397" si="23">+J373+K373</f>
        <v>0</v>
      </c>
    </row>
    <row r="374" spans="1:12" ht="13.8">
      <c r="A374" s="2" t="s">
        <v>16</v>
      </c>
      <c r="B374" s="22">
        <f>+$B$14</f>
        <v>0</v>
      </c>
      <c r="C374" s="84" t="e">
        <f>+B374/B398</f>
        <v>#DIV/0!</v>
      </c>
      <c r="D374" s="89">
        <v>0</v>
      </c>
      <c r="E374" s="112">
        <f>+D374*C365</f>
        <v>0</v>
      </c>
      <c r="F374" s="79">
        <v>0</v>
      </c>
      <c r="G374" s="112">
        <f>F374*C365</f>
        <v>0</v>
      </c>
      <c r="H374" s="79">
        <v>0</v>
      </c>
      <c r="I374" s="117">
        <f>H374*C365</f>
        <v>0</v>
      </c>
      <c r="J374" s="39">
        <f>+H374*I401</f>
        <v>0</v>
      </c>
      <c r="K374" s="39">
        <f>+H374*I402</f>
        <v>0</v>
      </c>
      <c r="L374" s="394">
        <f t="shared" si="23"/>
        <v>0</v>
      </c>
    </row>
    <row r="375" spans="1:12" ht="13.8">
      <c r="A375" s="2" t="s">
        <v>6</v>
      </c>
      <c r="B375" s="22">
        <f>+$B$15</f>
        <v>0</v>
      </c>
      <c r="C375" s="84" t="e">
        <f>+B375/B398</f>
        <v>#DIV/0!</v>
      </c>
      <c r="D375" s="89">
        <v>0</v>
      </c>
      <c r="E375" s="112">
        <f>+D375*C365</f>
        <v>0</v>
      </c>
      <c r="F375" s="79">
        <v>0</v>
      </c>
      <c r="G375" s="112">
        <f>F375*C365</f>
        <v>0</v>
      </c>
      <c r="H375" s="79">
        <v>0</v>
      </c>
      <c r="I375" s="117">
        <f>H375*C365</f>
        <v>0</v>
      </c>
      <c r="J375" s="39">
        <f>+H375*I401</f>
        <v>0</v>
      </c>
      <c r="K375" s="39">
        <f>+H375*I402</f>
        <v>0</v>
      </c>
      <c r="L375" s="394">
        <f t="shared" si="23"/>
        <v>0</v>
      </c>
    </row>
    <row r="376" spans="1:12" ht="13.8">
      <c r="A376" s="2" t="s">
        <v>10</v>
      </c>
      <c r="B376" s="22">
        <f>+$B$16</f>
        <v>0</v>
      </c>
      <c r="C376" s="84" t="e">
        <f>+B376/B398</f>
        <v>#DIV/0!</v>
      </c>
      <c r="D376" s="89">
        <v>0</v>
      </c>
      <c r="E376" s="112">
        <f>+D376*C365</f>
        <v>0</v>
      </c>
      <c r="F376" s="79">
        <v>0</v>
      </c>
      <c r="G376" s="112">
        <f>F376*C365</f>
        <v>0</v>
      </c>
      <c r="H376" s="79">
        <v>0</v>
      </c>
      <c r="I376" s="117">
        <f>H376*C365</f>
        <v>0</v>
      </c>
      <c r="J376" s="39">
        <f>+H376*I401</f>
        <v>0</v>
      </c>
      <c r="K376" s="39">
        <f>+H376*I402</f>
        <v>0</v>
      </c>
      <c r="L376" s="394">
        <f t="shared" si="23"/>
        <v>0</v>
      </c>
    </row>
    <row r="377" spans="1:12" ht="13.8">
      <c r="A377" s="2" t="s">
        <v>17</v>
      </c>
      <c r="B377" s="22">
        <f>+$B$17</f>
        <v>0</v>
      </c>
      <c r="C377" s="84" t="e">
        <f>+B377/B398</f>
        <v>#DIV/0!</v>
      </c>
      <c r="D377" s="89">
        <v>0</v>
      </c>
      <c r="E377" s="112">
        <f>+D377*C365</f>
        <v>0</v>
      </c>
      <c r="F377" s="79">
        <v>0</v>
      </c>
      <c r="G377" s="112">
        <f>F377*C365</f>
        <v>0</v>
      </c>
      <c r="H377" s="79">
        <v>0</v>
      </c>
      <c r="I377" s="117">
        <f>H377*C365</f>
        <v>0</v>
      </c>
      <c r="J377" s="39">
        <f>+H377*I401</f>
        <v>0</v>
      </c>
      <c r="K377" s="39">
        <f>+H377*I402</f>
        <v>0</v>
      </c>
      <c r="L377" s="394">
        <f t="shared" si="23"/>
        <v>0</v>
      </c>
    </row>
    <row r="378" spans="1:12" ht="13.8">
      <c r="A378" s="2" t="s">
        <v>5</v>
      </c>
      <c r="B378" s="22">
        <f>+$B$18</f>
        <v>0</v>
      </c>
      <c r="C378" s="84" t="e">
        <f>+B378/B398</f>
        <v>#DIV/0!</v>
      </c>
      <c r="D378" s="89">
        <v>0</v>
      </c>
      <c r="E378" s="112">
        <f>+D378*C365</f>
        <v>0</v>
      </c>
      <c r="F378" s="79">
        <v>0</v>
      </c>
      <c r="G378" s="112">
        <f>F378*C365</f>
        <v>0</v>
      </c>
      <c r="H378" s="79">
        <v>0</v>
      </c>
      <c r="I378" s="117">
        <f>H378*C365</f>
        <v>0</v>
      </c>
      <c r="J378" s="39">
        <f>+H378*I401</f>
        <v>0</v>
      </c>
      <c r="K378" s="39">
        <f>+H378*I402</f>
        <v>0</v>
      </c>
      <c r="L378" s="394">
        <f t="shared" si="23"/>
        <v>0</v>
      </c>
    </row>
    <row r="379" spans="1:12" ht="13.8">
      <c r="A379" s="2" t="s">
        <v>116</v>
      </c>
      <c r="B379" s="22">
        <f>+$B$19</f>
        <v>0</v>
      </c>
      <c r="C379" s="84" t="e">
        <f>+B379/B398</f>
        <v>#DIV/0!</v>
      </c>
      <c r="D379" s="89">
        <v>0</v>
      </c>
      <c r="E379" s="112">
        <f>+D379*C365</f>
        <v>0</v>
      </c>
      <c r="F379" s="79">
        <v>0</v>
      </c>
      <c r="G379" s="112">
        <f>F379*C365</f>
        <v>0</v>
      </c>
      <c r="H379" s="79">
        <v>0.97717593674603076</v>
      </c>
      <c r="I379" s="117">
        <f>H379*C365</f>
        <v>5374467.6521031689</v>
      </c>
      <c r="J379" s="39">
        <f>+H379*I401</f>
        <v>990879.7464511306</v>
      </c>
      <c r="K379" s="39">
        <f>+H379*I402</f>
        <v>0</v>
      </c>
      <c r="L379" s="394">
        <f t="shared" si="23"/>
        <v>990879.7464511306</v>
      </c>
    </row>
    <row r="380" spans="1:12" ht="13.8">
      <c r="A380" s="2" t="s">
        <v>1</v>
      </c>
      <c r="B380" s="22">
        <f>+$B$20</f>
        <v>0</v>
      </c>
      <c r="C380" s="84" t="e">
        <f>+B380/B398</f>
        <v>#DIV/0!</v>
      </c>
      <c r="D380" s="89">
        <v>0</v>
      </c>
      <c r="E380" s="112">
        <f>+D380*C365</f>
        <v>0</v>
      </c>
      <c r="F380" s="79">
        <v>0</v>
      </c>
      <c r="G380" s="112">
        <f>F380*C365</f>
        <v>0</v>
      </c>
      <c r="H380" s="79">
        <v>0</v>
      </c>
      <c r="I380" s="117">
        <f>H380*C365</f>
        <v>0</v>
      </c>
      <c r="J380" s="39">
        <f>+H380*I401</f>
        <v>0</v>
      </c>
      <c r="K380" s="39">
        <f>+H380*I402</f>
        <v>0</v>
      </c>
      <c r="L380" s="394">
        <f t="shared" si="23"/>
        <v>0</v>
      </c>
    </row>
    <row r="381" spans="1:12" ht="13.8">
      <c r="A381" s="2" t="s">
        <v>46</v>
      </c>
      <c r="B381" s="22">
        <f>+$B$21</f>
        <v>0</v>
      </c>
      <c r="C381" s="84" t="e">
        <f>+B381/B398</f>
        <v>#DIV/0!</v>
      </c>
      <c r="D381" s="89">
        <v>0</v>
      </c>
      <c r="E381" s="112">
        <f>+D381*C365</f>
        <v>0</v>
      </c>
      <c r="F381" s="79">
        <v>0</v>
      </c>
      <c r="G381" s="112">
        <f>F381*C365</f>
        <v>0</v>
      </c>
      <c r="H381" s="79">
        <v>0</v>
      </c>
      <c r="I381" s="117">
        <f>H381*C365</f>
        <v>0</v>
      </c>
      <c r="J381" s="39">
        <f>+H381*I401</f>
        <v>0</v>
      </c>
      <c r="K381" s="39">
        <f>+H381*I402</f>
        <v>0</v>
      </c>
      <c r="L381" s="394">
        <f t="shared" si="23"/>
        <v>0</v>
      </c>
    </row>
    <row r="382" spans="1:12" ht="13.8">
      <c r="A382" s="2" t="s">
        <v>45</v>
      </c>
      <c r="B382" s="22">
        <f>+$B$22</f>
        <v>0</v>
      </c>
      <c r="C382" s="84" t="e">
        <f>+B382/B398</f>
        <v>#DIV/0!</v>
      </c>
      <c r="D382" s="89">
        <v>0</v>
      </c>
      <c r="E382" s="112">
        <f>+D382*C365</f>
        <v>0</v>
      </c>
      <c r="F382" s="79">
        <v>0</v>
      </c>
      <c r="G382" s="112">
        <f>F382*C365</f>
        <v>0</v>
      </c>
      <c r="H382" s="79">
        <v>0</v>
      </c>
      <c r="I382" s="117">
        <f>H382*C365</f>
        <v>0</v>
      </c>
      <c r="J382" s="39">
        <f>+H382*I401</f>
        <v>0</v>
      </c>
      <c r="K382" s="39">
        <f>+H382*I402</f>
        <v>0</v>
      </c>
      <c r="L382" s="394">
        <f t="shared" si="23"/>
        <v>0</v>
      </c>
    </row>
    <row r="383" spans="1:12" ht="13.8">
      <c r="A383" s="2" t="s">
        <v>209</v>
      </c>
      <c r="B383" s="22">
        <f>+$B$23</f>
        <v>0</v>
      </c>
      <c r="C383" s="84" t="e">
        <f>+B383/B398</f>
        <v>#DIV/0!</v>
      </c>
      <c r="D383" s="89">
        <v>0</v>
      </c>
      <c r="E383" s="112">
        <f>+D383*C365</f>
        <v>0</v>
      </c>
      <c r="F383" s="79">
        <v>0</v>
      </c>
      <c r="G383" s="112">
        <f>F383*C365</f>
        <v>0</v>
      </c>
      <c r="H383" s="79">
        <v>0</v>
      </c>
      <c r="I383" s="117">
        <f>H383*C365</f>
        <v>0</v>
      </c>
      <c r="J383" s="39">
        <f>+H383*I401</f>
        <v>0</v>
      </c>
      <c r="K383" s="39">
        <f>+H383*I402</f>
        <v>0</v>
      </c>
      <c r="L383" s="394">
        <f t="shared" si="23"/>
        <v>0</v>
      </c>
    </row>
    <row r="384" spans="1:12" ht="13.8">
      <c r="A384" s="2" t="s">
        <v>210</v>
      </c>
      <c r="B384" s="22">
        <f>+$B$24</f>
        <v>0</v>
      </c>
      <c r="C384" s="84" t="e">
        <f>+B384/B398</f>
        <v>#DIV/0!</v>
      </c>
      <c r="D384" s="89">
        <v>0</v>
      </c>
      <c r="E384" s="112">
        <f>+D384*C365</f>
        <v>0</v>
      </c>
      <c r="F384" s="79">
        <v>0</v>
      </c>
      <c r="G384" s="112">
        <f>F384*C365</f>
        <v>0</v>
      </c>
      <c r="H384" s="79">
        <v>0</v>
      </c>
      <c r="I384" s="117">
        <f>H384*C365</f>
        <v>0</v>
      </c>
      <c r="J384" s="39">
        <f>+H384*I401</f>
        <v>0</v>
      </c>
      <c r="K384" s="39">
        <f>+H384*I402</f>
        <v>0</v>
      </c>
      <c r="L384" s="394">
        <f t="shared" si="23"/>
        <v>0</v>
      </c>
    </row>
    <row r="385" spans="1:12" ht="13.8">
      <c r="A385" s="2" t="s">
        <v>2</v>
      </c>
      <c r="B385" s="22">
        <f>+$B$25</f>
        <v>0</v>
      </c>
      <c r="C385" s="84" t="e">
        <f>+B385/B398</f>
        <v>#DIV/0!</v>
      </c>
      <c r="D385" s="89">
        <v>0</v>
      </c>
      <c r="E385" s="112">
        <f>+D385*C365</f>
        <v>0</v>
      </c>
      <c r="F385" s="79">
        <v>0</v>
      </c>
      <c r="G385" s="112">
        <f>F385*C365</f>
        <v>0</v>
      </c>
      <c r="H385" s="79">
        <v>0</v>
      </c>
      <c r="I385" s="117">
        <f>H385*C365</f>
        <v>0</v>
      </c>
      <c r="J385" s="39">
        <f>+H385*I401</f>
        <v>0</v>
      </c>
      <c r="K385" s="39">
        <f>+H385*I402</f>
        <v>0</v>
      </c>
      <c r="L385" s="394">
        <f t="shared" si="23"/>
        <v>0</v>
      </c>
    </row>
    <row r="386" spans="1:12" ht="13.8">
      <c r="A386" s="2" t="s">
        <v>12</v>
      </c>
      <c r="B386" s="22">
        <f>+$B$26</f>
        <v>0</v>
      </c>
      <c r="C386" s="84" t="e">
        <f>+B386/B398</f>
        <v>#DIV/0!</v>
      </c>
      <c r="D386" s="89">
        <v>0</v>
      </c>
      <c r="E386" s="112">
        <f>+D386*C365</f>
        <v>0</v>
      </c>
      <c r="F386" s="79">
        <v>0</v>
      </c>
      <c r="G386" s="112">
        <f>F386*C365</f>
        <v>0</v>
      </c>
      <c r="H386" s="79">
        <v>0</v>
      </c>
      <c r="I386" s="117">
        <f>H386*C365</f>
        <v>0</v>
      </c>
      <c r="J386" s="39">
        <f>+H386*I401</f>
        <v>0</v>
      </c>
      <c r="K386" s="39">
        <f>+H386*I402</f>
        <v>0</v>
      </c>
      <c r="L386" s="394">
        <f t="shared" si="23"/>
        <v>0</v>
      </c>
    </row>
    <row r="387" spans="1:12" ht="13.8">
      <c r="A387" s="2" t="s">
        <v>18</v>
      </c>
      <c r="B387" s="22">
        <f>+$B$27</f>
        <v>0</v>
      </c>
      <c r="C387" s="84" t="e">
        <f>+B387/B398</f>
        <v>#DIV/0!</v>
      </c>
      <c r="D387" s="89">
        <v>0</v>
      </c>
      <c r="E387" s="112">
        <f>+D387*C365</f>
        <v>0</v>
      </c>
      <c r="F387" s="79">
        <v>0</v>
      </c>
      <c r="G387" s="112">
        <f>F387*C365</f>
        <v>0</v>
      </c>
      <c r="H387" s="79">
        <v>0</v>
      </c>
      <c r="I387" s="117">
        <f>H387*C365</f>
        <v>0</v>
      </c>
      <c r="J387" s="39">
        <f>+H387*I401</f>
        <v>0</v>
      </c>
      <c r="K387" s="39">
        <f>+H387*I402</f>
        <v>0</v>
      </c>
      <c r="L387" s="394">
        <f t="shared" si="23"/>
        <v>0</v>
      </c>
    </row>
    <row r="388" spans="1:12" ht="13.8">
      <c r="A388" s="2" t="s">
        <v>9</v>
      </c>
      <c r="B388" s="22">
        <f>+$B$28</f>
        <v>0</v>
      </c>
      <c r="C388" s="84" t="e">
        <f>+B388/B398</f>
        <v>#DIV/0!</v>
      </c>
      <c r="D388" s="89">
        <v>0</v>
      </c>
      <c r="E388" s="112">
        <f>+D388*C365</f>
        <v>0</v>
      </c>
      <c r="F388" s="79">
        <v>0</v>
      </c>
      <c r="G388" s="112">
        <f>F388*C365</f>
        <v>0</v>
      </c>
      <c r="H388" s="79">
        <v>0</v>
      </c>
      <c r="I388" s="117">
        <f>H388*C365</f>
        <v>0</v>
      </c>
      <c r="J388" s="39">
        <f>+H388*I401</f>
        <v>0</v>
      </c>
      <c r="K388" s="39">
        <f>+H388*I402</f>
        <v>0</v>
      </c>
      <c r="L388" s="394">
        <f t="shared" si="23"/>
        <v>0</v>
      </c>
    </row>
    <row r="389" spans="1:12" ht="13.8">
      <c r="A389" s="2" t="s">
        <v>7</v>
      </c>
      <c r="B389" s="22">
        <f>+$B$29</f>
        <v>0</v>
      </c>
      <c r="C389" s="84" t="e">
        <f>+B389/B398</f>
        <v>#DIV/0!</v>
      </c>
      <c r="D389" s="89">
        <v>0</v>
      </c>
      <c r="E389" s="112">
        <f>+D389*C365</f>
        <v>0</v>
      </c>
      <c r="F389" s="79">
        <v>0</v>
      </c>
      <c r="G389" s="112">
        <f>F389*C365</f>
        <v>0</v>
      </c>
      <c r="H389" s="79">
        <v>0</v>
      </c>
      <c r="I389" s="117">
        <f>H389*C365</f>
        <v>0</v>
      </c>
      <c r="J389" s="39">
        <f>+H389*I401</f>
        <v>0</v>
      </c>
      <c r="K389" s="39">
        <f>+H389*I402</f>
        <v>0</v>
      </c>
      <c r="L389" s="394">
        <f t="shared" si="23"/>
        <v>0</v>
      </c>
    </row>
    <row r="390" spans="1:12" ht="13.8">
      <c r="A390" s="2" t="s">
        <v>13</v>
      </c>
      <c r="B390" s="22">
        <f>+$B$30</f>
        <v>0</v>
      </c>
      <c r="C390" s="84" t="e">
        <f>+B390/B398</f>
        <v>#DIV/0!</v>
      </c>
      <c r="D390" s="89">
        <v>0</v>
      </c>
      <c r="E390" s="112">
        <f>+D390*C365</f>
        <v>0</v>
      </c>
      <c r="F390" s="79">
        <v>0</v>
      </c>
      <c r="G390" s="112">
        <f>F390*C365</f>
        <v>0</v>
      </c>
      <c r="H390" s="79">
        <v>0</v>
      </c>
      <c r="I390" s="117">
        <f>H390*C365</f>
        <v>0</v>
      </c>
      <c r="J390" s="39">
        <f>+H390*I401</f>
        <v>0</v>
      </c>
      <c r="K390" s="39">
        <f>+H390*I402</f>
        <v>0</v>
      </c>
      <c r="L390" s="394">
        <f t="shared" si="23"/>
        <v>0</v>
      </c>
    </row>
    <row r="391" spans="1:12" ht="13.8">
      <c r="A391" s="2" t="s">
        <v>3</v>
      </c>
      <c r="B391" s="22">
        <f>+$B$31</f>
        <v>0</v>
      </c>
      <c r="C391" s="84" t="e">
        <f>+B391/B398</f>
        <v>#DIV/0!</v>
      </c>
      <c r="D391" s="89">
        <v>0</v>
      </c>
      <c r="E391" s="112">
        <f>+D391*C365</f>
        <v>0</v>
      </c>
      <c r="F391" s="79">
        <v>0</v>
      </c>
      <c r="G391" s="112">
        <f>F391*C365</f>
        <v>0</v>
      </c>
      <c r="H391" s="79">
        <v>0</v>
      </c>
      <c r="I391" s="117">
        <f>H391*C365</f>
        <v>0</v>
      </c>
      <c r="J391" s="39">
        <f>+H391*I401</f>
        <v>0</v>
      </c>
      <c r="K391" s="39">
        <f>+H391*I402</f>
        <v>0</v>
      </c>
      <c r="L391" s="394">
        <f t="shared" si="23"/>
        <v>0</v>
      </c>
    </row>
    <row r="392" spans="1:12" ht="13.8">
      <c r="A392" s="2" t="s">
        <v>11</v>
      </c>
      <c r="B392" s="22">
        <f>+$B$32</f>
        <v>0</v>
      </c>
      <c r="C392" s="84" t="e">
        <f>+B392/B398</f>
        <v>#DIV/0!</v>
      </c>
      <c r="D392" s="89">
        <v>0</v>
      </c>
      <c r="E392" s="112">
        <f>+D392*C365</f>
        <v>0</v>
      </c>
      <c r="F392" s="79">
        <v>0</v>
      </c>
      <c r="G392" s="112">
        <f>F392*C365</f>
        <v>0</v>
      </c>
      <c r="H392" s="79">
        <v>0</v>
      </c>
      <c r="I392" s="117">
        <f>H392*C365</f>
        <v>0</v>
      </c>
      <c r="J392" s="39">
        <f>+H392*I401</f>
        <v>0</v>
      </c>
      <c r="K392" s="39">
        <f>+H392*I402</f>
        <v>0</v>
      </c>
      <c r="L392" s="394">
        <f t="shared" si="23"/>
        <v>0</v>
      </c>
    </row>
    <row r="393" spans="1:12" ht="13.8">
      <c r="A393" s="372" t="s">
        <v>8</v>
      </c>
      <c r="B393" s="22">
        <f>+$B$33</f>
        <v>0</v>
      </c>
      <c r="C393" s="84" t="e">
        <f>+B393/B398</f>
        <v>#DIV/0!</v>
      </c>
      <c r="D393" s="89">
        <v>0</v>
      </c>
      <c r="E393" s="112">
        <f>+D393*C365</f>
        <v>0</v>
      </c>
      <c r="F393" s="79">
        <v>0</v>
      </c>
      <c r="G393" s="112">
        <f>F393*C365</f>
        <v>0</v>
      </c>
      <c r="H393" s="79">
        <v>0</v>
      </c>
      <c r="I393" s="117">
        <f>H393*C365</f>
        <v>0</v>
      </c>
      <c r="J393" s="39">
        <f>+H393*I401</f>
        <v>0</v>
      </c>
      <c r="K393" s="39">
        <f>+H393*I402</f>
        <v>0</v>
      </c>
      <c r="L393" s="394">
        <f t="shared" si="23"/>
        <v>0</v>
      </c>
    </row>
    <row r="394" spans="1:12" ht="13.8">
      <c r="A394" s="372" t="s">
        <v>444</v>
      </c>
      <c r="B394" s="22">
        <f>+$B$34</f>
        <v>0</v>
      </c>
      <c r="C394" s="84" t="e">
        <f>+B394/B398</f>
        <v>#DIV/0!</v>
      </c>
      <c r="D394" s="89">
        <v>0</v>
      </c>
      <c r="E394" s="112">
        <f>+D394*C365</f>
        <v>0</v>
      </c>
      <c r="F394" s="79">
        <v>0</v>
      </c>
      <c r="G394" s="112">
        <f>F394*C365</f>
        <v>0</v>
      </c>
      <c r="H394" s="79">
        <v>0</v>
      </c>
      <c r="I394" s="117">
        <f>H394*C365</f>
        <v>0</v>
      </c>
      <c r="J394" s="39">
        <f>+H394*I401</f>
        <v>0</v>
      </c>
      <c r="K394" s="39">
        <f>+H394*I402</f>
        <v>0</v>
      </c>
      <c r="L394" s="394">
        <f t="shared" si="23"/>
        <v>0</v>
      </c>
    </row>
    <row r="395" spans="1:12" ht="13.8">
      <c r="A395" s="372" t="s">
        <v>445</v>
      </c>
      <c r="B395" s="22">
        <f>+$B$35</f>
        <v>0</v>
      </c>
      <c r="C395" s="84" t="e">
        <f>+B395/B398</f>
        <v>#DIV/0!</v>
      </c>
      <c r="D395" s="89">
        <v>0</v>
      </c>
      <c r="E395" s="112">
        <f>+D395*C365</f>
        <v>0</v>
      </c>
      <c r="F395" s="79">
        <v>0</v>
      </c>
      <c r="G395" s="112">
        <f>F395*C365</f>
        <v>0</v>
      </c>
      <c r="H395" s="79">
        <v>0</v>
      </c>
      <c r="I395" s="117">
        <f>H395*C365</f>
        <v>0</v>
      </c>
      <c r="J395" s="39">
        <f>+H395*I401</f>
        <v>0</v>
      </c>
      <c r="K395" s="39">
        <f>+H395*I402</f>
        <v>0</v>
      </c>
      <c r="L395" s="394">
        <f t="shared" si="23"/>
        <v>0</v>
      </c>
    </row>
    <row r="396" spans="1:12" ht="13.8">
      <c r="A396" s="372" t="s">
        <v>461</v>
      </c>
      <c r="B396" s="22">
        <f>+$B$36</f>
        <v>0</v>
      </c>
      <c r="C396" s="84" t="e">
        <f>+B396/B398</f>
        <v>#DIV/0!</v>
      </c>
      <c r="D396" s="89">
        <v>0</v>
      </c>
      <c r="E396" s="112">
        <f>+D396*C365</f>
        <v>0</v>
      </c>
      <c r="F396" s="79">
        <v>0</v>
      </c>
      <c r="G396" s="112">
        <f>F396*C365</f>
        <v>0</v>
      </c>
      <c r="H396" s="79">
        <v>2.2824063253969351E-2</v>
      </c>
      <c r="I396" s="117">
        <f>H396*C365</f>
        <v>125532.34789683143</v>
      </c>
      <c r="J396" s="39">
        <f>+H396*I401</f>
        <v>23144.14544978262</v>
      </c>
      <c r="K396" s="39">
        <f>+H396*I402</f>
        <v>0</v>
      </c>
      <c r="L396" s="394">
        <f t="shared" si="23"/>
        <v>23144.14544978262</v>
      </c>
    </row>
    <row r="397" spans="1:12" ht="13.8">
      <c r="A397" s="3" t="s">
        <v>464</v>
      </c>
      <c r="B397" s="22">
        <f>+$B$37</f>
        <v>0</v>
      </c>
      <c r="C397" s="84" t="e">
        <f>+B397/B398</f>
        <v>#DIV/0!</v>
      </c>
      <c r="D397" s="89">
        <v>0</v>
      </c>
      <c r="E397" s="112">
        <f>+D397*C365</f>
        <v>0</v>
      </c>
      <c r="F397" s="79">
        <v>0</v>
      </c>
      <c r="G397" s="112">
        <f>F397*C365</f>
        <v>0</v>
      </c>
      <c r="H397" s="514">
        <v>0</v>
      </c>
      <c r="I397" s="118">
        <f>H397*C365</f>
        <v>0</v>
      </c>
      <c r="J397" s="39">
        <f>+H397*I401</f>
        <v>0</v>
      </c>
      <c r="K397" s="39">
        <f>+H397*I402</f>
        <v>0</v>
      </c>
      <c r="L397" s="394">
        <f t="shared" si="23"/>
        <v>0</v>
      </c>
    </row>
    <row r="398" spans="1:12" ht="13.8">
      <c r="A398" s="24"/>
      <c r="B398" s="25">
        <f t="shared" ref="B398:L398" si="24">SUM(B371:B397)</f>
        <v>0</v>
      </c>
      <c r="C398" s="85" t="e">
        <f t="shared" si="24"/>
        <v>#DIV/0!</v>
      </c>
      <c r="D398" s="82">
        <f t="shared" si="24"/>
        <v>0</v>
      </c>
      <c r="E398" s="113">
        <f t="shared" si="24"/>
        <v>0</v>
      </c>
      <c r="F398" s="83">
        <f t="shared" si="24"/>
        <v>0</v>
      </c>
      <c r="G398" s="113">
        <f t="shared" si="24"/>
        <v>0</v>
      </c>
      <c r="H398" s="515">
        <f t="shared" si="24"/>
        <v>1</v>
      </c>
      <c r="I398" s="363">
        <f t="shared" si="24"/>
        <v>5500000</v>
      </c>
      <c r="J398" s="26">
        <f t="shared" si="24"/>
        <v>1014023.8919009132</v>
      </c>
      <c r="K398" s="26">
        <f t="shared" si="24"/>
        <v>0</v>
      </c>
      <c r="L398" s="26">
        <f t="shared" si="24"/>
        <v>1014023.8919009132</v>
      </c>
    </row>
    <row r="399" spans="1:12">
      <c r="H399" s="80"/>
      <c r="I399" s="81"/>
    </row>
    <row r="401" spans="1:14">
      <c r="G401" t="s">
        <v>114</v>
      </c>
      <c r="H401" s="27"/>
      <c r="I401" s="357">
        <f>+ITCM!L93</f>
        <v>1014023.8919009131</v>
      </c>
    </row>
    <row r="402" spans="1:14">
      <c r="G402" t="s">
        <v>338</v>
      </c>
      <c r="I402" s="357">
        <f>+ITCM!M93</f>
        <v>0</v>
      </c>
    </row>
    <row r="403" spans="1:14">
      <c r="G403" t="s">
        <v>256</v>
      </c>
      <c r="I403" s="120">
        <f>SUM(I401:I402)</f>
        <v>1014023.8919009131</v>
      </c>
      <c r="N403" s="121">
        <f>+I403</f>
        <v>1014023.8919009131</v>
      </c>
    </row>
    <row r="404" spans="1:14">
      <c r="I404" s="122"/>
      <c r="N404" s="121"/>
    </row>
    <row r="405" spans="1:14">
      <c r="I405" s="122"/>
      <c r="N405" s="121"/>
    </row>
    <row r="406" spans="1:14">
      <c r="I406" s="122"/>
      <c r="N406" s="121"/>
    </row>
    <row r="407" spans="1:14" ht="15.6">
      <c r="A407" s="874" t="s">
        <v>19</v>
      </c>
      <c r="B407" s="875"/>
      <c r="C407" s="875">
        <v>3679</v>
      </c>
      <c r="D407" s="875"/>
      <c r="E407" s="875"/>
      <c r="F407" s="875"/>
      <c r="G407" s="875"/>
      <c r="H407" s="876"/>
      <c r="I407" s="4"/>
    </row>
    <row r="408" spans="1:14" ht="15.6">
      <c r="A408" s="867" t="s">
        <v>20</v>
      </c>
      <c r="B408" s="868"/>
      <c r="C408" s="920"/>
      <c r="D408" s="920"/>
      <c r="E408" s="920"/>
      <c r="F408" s="920"/>
      <c r="G408" s="920"/>
      <c r="H408" s="921"/>
      <c r="I408" s="4"/>
    </row>
    <row r="409" spans="1:14" ht="15.6">
      <c r="A409" s="867" t="s">
        <v>22</v>
      </c>
      <c r="B409" s="868"/>
      <c r="C409" s="913"/>
      <c r="D409" s="913"/>
      <c r="E409" s="913"/>
      <c r="F409" s="913"/>
      <c r="G409" s="913"/>
      <c r="H409" s="914"/>
      <c r="I409" s="4"/>
    </row>
    <row r="410" spans="1:14" ht="15.6">
      <c r="A410" s="867" t="s">
        <v>24</v>
      </c>
      <c r="B410" s="868"/>
      <c r="C410" s="869">
        <v>275700000</v>
      </c>
      <c r="D410" s="870"/>
      <c r="E410" s="870"/>
      <c r="F410" s="870"/>
      <c r="G410" s="870"/>
      <c r="H410" s="871"/>
      <c r="I410" s="4"/>
    </row>
    <row r="411" spans="1:14" ht="15.6">
      <c r="A411" s="881" t="s">
        <v>25</v>
      </c>
      <c r="B411" s="882"/>
      <c r="C411" s="911" t="s">
        <v>18</v>
      </c>
      <c r="D411" s="911"/>
      <c r="E411" s="911"/>
      <c r="F411" s="911"/>
      <c r="G411" s="911"/>
      <c r="H411" s="912"/>
      <c r="I411" s="4"/>
    </row>
    <row r="412" spans="1:14" ht="13.8">
      <c r="A412" s="5"/>
      <c r="B412" s="5"/>
      <c r="C412" s="5"/>
      <c r="D412" s="5"/>
      <c r="E412" s="5"/>
      <c r="F412" s="5"/>
      <c r="G412" s="5"/>
      <c r="H412" s="5"/>
      <c r="I412" s="5"/>
    </row>
    <row r="413" spans="1:14" ht="13.8">
      <c r="A413" s="6"/>
      <c r="B413" s="7"/>
      <c r="C413" s="8"/>
      <c r="D413" s="886">
        <v>0.2</v>
      </c>
      <c r="E413" s="887"/>
      <c r="F413" s="886">
        <v>0.8</v>
      </c>
      <c r="G413" s="887"/>
      <c r="H413" s="584"/>
      <c r="I413" s="10"/>
      <c r="J413" s="11" t="s">
        <v>121</v>
      </c>
      <c r="K413" s="11" t="s">
        <v>269</v>
      </c>
      <c r="L413" s="11" t="s">
        <v>270</v>
      </c>
    </row>
    <row r="414" spans="1:14" ht="13.8">
      <c r="A414" s="12"/>
      <c r="B414" s="13"/>
      <c r="C414" s="14"/>
      <c r="D414" s="872" t="s">
        <v>26</v>
      </c>
      <c r="E414" s="880"/>
      <c r="F414" s="872" t="s">
        <v>27</v>
      </c>
      <c r="G414" s="880"/>
      <c r="H414" s="872" t="s">
        <v>28</v>
      </c>
      <c r="I414" s="873"/>
      <c r="J414" s="15" t="s">
        <v>29</v>
      </c>
      <c r="K414" s="391" t="s">
        <v>523</v>
      </c>
      <c r="L414" s="391" t="s">
        <v>29</v>
      </c>
    </row>
    <row r="415" spans="1:14" ht="27.6">
      <c r="A415" s="16" t="s">
        <v>30</v>
      </c>
      <c r="B415" s="17" t="s">
        <v>31</v>
      </c>
      <c r="C415" s="18" t="s">
        <v>32</v>
      </c>
      <c r="D415" s="19" t="s">
        <v>33</v>
      </c>
      <c r="E415" s="20" t="s">
        <v>34</v>
      </c>
      <c r="F415" s="19" t="s">
        <v>33</v>
      </c>
      <c r="G415" s="20" t="s">
        <v>34</v>
      </c>
      <c r="H415" s="21" t="s">
        <v>33</v>
      </c>
      <c r="I415" s="40" t="s">
        <v>34</v>
      </c>
      <c r="J415" s="18" t="s">
        <v>34</v>
      </c>
      <c r="K415" s="18" t="s">
        <v>34</v>
      </c>
      <c r="L415" s="18" t="s">
        <v>34</v>
      </c>
    </row>
    <row r="416" spans="1:14" ht="13.8">
      <c r="A416" s="1" t="s">
        <v>15</v>
      </c>
      <c r="B416" s="22">
        <f>+$B$10</f>
        <v>0</v>
      </c>
      <c r="C416" s="84" t="e">
        <f>+B416/B443</f>
        <v>#DIV/0!</v>
      </c>
      <c r="D416" s="89">
        <v>0</v>
      </c>
      <c r="E416" s="112">
        <f>+D416*C410</f>
        <v>0</v>
      </c>
      <c r="F416" s="79">
        <v>0</v>
      </c>
      <c r="G416" s="114">
        <f>F416*C410</f>
        <v>0</v>
      </c>
      <c r="H416" s="79">
        <v>0</v>
      </c>
      <c r="I416" s="116">
        <f>H416*C410</f>
        <v>0</v>
      </c>
      <c r="J416" s="39">
        <f>+H416*I446</f>
        <v>0</v>
      </c>
      <c r="K416" s="39">
        <f>+H416*I447</f>
        <v>0</v>
      </c>
      <c r="L416" s="393">
        <f>+J416+K416</f>
        <v>0</v>
      </c>
    </row>
    <row r="417" spans="1:12" ht="13.8">
      <c r="A417" s="2" t="s">
        <v>4</v>
      </c>
      <c r="B417" s="22">
        <f>+$B$12</f>
        <v>0</v>
      </c>
      <c r="C417" s="84" t="e">
        <f>+B417/B443</f>
        <v>#DIV/0!</v>
      </c>
      <c r="D417" s="89">
        <v>0</v>
      </c>
      <c r="E417" s="112">
        <f>+D417*C410</f>
        <v>0</v>
      </c>
      <c r="F417" s="79">
        <v>0</v>
      </c>
      <c r="G417" s="112">
        <f>F417*C410</f>
        <v>0</v>
      </c>
      <c r="H417" s="79">
        <v>7.6208734206925882E-4</v>
      </c>
      <c r="I417" s="117">
        <f>H417*C410</f>
        <v>210107.48020849464</v>
      </c>
      <c r="J417" s="39">
        <f>+H417*I446</f>
        <v>11059.825951859475</v>
      </c>
      <c r="K417" s="39">
        <f>+H417*I447</f>
        <v>-1041.8168355871749</v>
      </c>
      <c r="L417" s="394">
        <f>+J417+K417</f>
        <v>10018.0091162723</v>
      </c>
    </row>
    <row r="418" spans="1:12" ht="13.8">
      <c r="A418" s="2" t="s">
        <v>0</v>
      </c>
      <c r="B418" s="22">
        <f>+$B$13</f>
        <v>0</v>
      </c>
      <c r="C418" s="84" t="e">
        <f>+B418/B443</f>
        <v>#DIV/0!</v>
      </c>
      <c r="D418" s="89">
        <v>0</v>
      </c>
      <c r="E418" s="112">
        <f>+D418*C410</f>
        <v>0</v>
      </c>
      <c r="F418" s="79">
        <v>0</v>
      </c>
      <c r="G418" s="112">
        <f>F418*C410</f>
        <v>0</v>
      </c>
      <c r="H418" s="475">
        <v>7.7393222764656957E-3</v>
      </c>
      <c r="I418" s="117">
        <f>H418*C410</f>
        <v>2133731.1516215922</v>
      </c>
      <c r="J418" s="39">
        <f>+H418*I446</f>
        <v>112317.25372927201</v>
      </c>
      <c r="K418" s="39">
        <f>+H418*I447</f>
        <v>-10580.094693298364</v>
      </c>
      <c r="L418" s="394">
        <f t="shared" ref="L418:L442" si="25">+J418+K418</f>
        <v>101737.15903597364</v>
      </c>
    </row>
    <row r="419" spans="1:12" ht="13.8">
      <c r="A419" s="2" t="s">
        <v>16</v>
      </c>
      <c r="B419" s="22">
        <f>+$B$14</f>
        <v>0</v>
      </c>
      <c r="C419" s="84" t="e">
        <f>+B419/B443</f>
        <v>#DIV/0!</v>
      </c>
      <c r="D419" s="89">
        <v>0</v>
      </c>
      <c r="E419" s="112">
        <f>+D419*C410</f>
        <v>0</v>
      </c>
      <c r="F419" s="79">
        <v>0</v>
      </c>
      <c r="G419" s="112">
        <f>F419*C410</f>
        <v>0</v>
      </c>
      <c r="H419" s="79">
        <v>1.3714988023490978E-3</v>
      </c>
      <c r="I419" s="117">
        <f>H419*C410</f>
        <v>378122.2198076463</v>
      </c>
      <c r="J419" s="39">
        <f>+H419*I446</f>
        <v>19903.936477908617</v>
      </c>
      <c r="K419" s="39">
        <f>+H419*I447</f>
        <v>-1874.9170382429506</v>
      </c>
      <c r="L419" s="394">
        <f t="shared" si="25"/>
        <v>18029.019439665666</v>
      </c>
    </row>
    <row r="420" spans="1:12" ht="13.8">
      <c r="A420" s="2" t="s">
        <v>6</v>
      </c>
      <c r="B420" s="22">
        <f>+$B$15</f>
        <v>0</v>
      </c>
      <c r="C420" s="84" t="e">
        <f>+B420/B443</f>
        <v>#DIV/0!</v>
      </c>
      <c r="D420" s="89">
        <v>0</v>
      </c>
      <c r="E420" s="112">
        <f>+D420*C410</f>
        <v>0</v>
      </c>
      <c r="F420" s="79">
        <v>0</v>
      </c>
      <c r="G420" s="112">
        <f>F420*C410</f>
        <v>0</v>
      </c>
      <c r="H420" s="79">
        <v>3.3123469415040616E-3</v>
      </c>
      <c r="I420" s="117">
        <f>H420*C410</f>
        <v>913214.05177266977</v>
      </c>
      <c r="J420" s="39">
        <f>+H420*I446</f>
        <v>48070.580159143581</v>
      </c>
      <c r="K420" s="39">
        <f>+H420*I447</f>
        <v>-4528.1670728117178</v>
      </c>
      <c r="L420" s="394">
        <f t="shared" si="25"/>
        <v>43542.413086331864</v>
      </c>
    </row>
    <row r="421" spans="1:12" ht="13.8">
      <c r="A421" s="2" t="s">
        <v>10</v>
      </c>
      <c r="B421" s="22">
        <f>+$B$16</f>
        <v>0</v>
      </c>
      <c r="C421" s="84" t="e">
        <f>+B421/B443</f>
        <v>#DIV/0!</v>
      </c>
      <c r="D421" s="89">
        <v>0</v>
      </c>
      <c r="E421" s="112">
        <f>+D421*C410</f>
        <v>0</v>
      </c>
      <c r="F421" s="79">
        <v>0</v>
      </c>
      <c r="G421" s="112">
        <f>F421*C410</f>
        <v>0</v>
      </c>
      <c r="H421" s="79">
        <v>3.9127796774365399E-3</v>
      </c>
      <c r="I421" s="117">
        <f>H421*C410</f>
        <v>1078753.3570692542</v>
      </c>
      <c r="J421" s="39">
        <f>+H421*I446</f>
        <v>56784.386554590186</v>
      </c>
      <c r="K421" s="39">
        <f>+H421*I447</f>
        <v>-5348.992847497364</v>
      </c>
      <c r="L421" s="394">
        <f t="shared" si="25"/>
        <v>51435.393707092822</v>
      </c>
    </row>
    <row r="422" spans="1:12" ht="13.8">
      <c r="A422" s="2" t="s">
        <v>17</v>
      </c>
      <c r="B422" s="22">
        <f>+$B$17</f>
        <v>0</v>
      </c>
      <c r="C422" s="84" t="e">
        <f>+B422/B443</f>
        <v>#DIV/0!</v>
      </c>
      <c r="D422" s="89">
        <v>0</v>
      </c>
      <c r="E422" s="112">
        <f>+D422*C410</f>
        <v>0</v>
      </c>
      <c r="F422" s="79">
        <v>0</v>
      </c>
      <c r="G422" s="112">
        <f>F422*C410</f>
        <v>0</v>
      </c>
      <c r="H422" s="79">
        <v>8.7908849258671873E-3</v>
      </c>
      <c r="I422" s="117">
        <f>H422*C410</f>
        <v>2423646.9740615836</v>
      </c>
      <c r="J422" s="39">
        <f>+H422*I446</f>
        <v>127578.10276565421</v>
      </c>
      <c r="K422" s="39">
        <f>+H422*I447</f>
        <v>-12017.640774101219</v>
      </c>
      <c r="L422" s="394">
        <f t="shared" si="25"/>
        <v>115560.46199155299</v>
      </c>
    </row>
    <row r="423" spans="1:12" ht="13.8">
      <c r="A423" s="2" t="s">
        <v>5</v>
      </c>
      <c r="B423" s="22">
        <f>+$B$18</f>
        <v>0</v>
      </c>
      <c r="C423" s="84" t="e">
        <f>+B423/B443</f>
        <v>#DIV/0!</v>
      </c>
      <c r="D423" s="89">
        <v>0</v>
      </c>
      <c r="E423" s="112">
        <f>+D423*C410</f>
        <v>0</v>
      </c>
      <c r="F423" s="79">
        <v>0</v>
      </c>
      <c r="G423" s="112">
        <f>F423*C410</f>
        <v>0</v>
      </c>
      <c r="H423" s="79">
        <v>1.1129485723453651E-2</v>
      </c>
      <c r="I423" s="117">
        <f>H423*C410</f>
        <v>3068399.2139561716</v>
      </c>
      <c r="J423" s="39">
        <f>+H423*I446</f>
        <v>161517.14933472249</v>
      </c>
      <c r="K423" s="39">
        <f>+H423*I447</f>
        <v>-15214.641364647377</v>
      </c>
      <c r="L423" s="394">
        <f t="shared" si="25"/>
        <v>146302.50797007512</v>
      </c>
    </row>
    <row r="424" spans="1:12" ht="13.8">
      <c r="A424" s="2" t="s">
        <v>116</v>
      </c>
      <c r="B424" s="22">
        <f>+$B$19</f>
        <v>0</v>
      </c>
      <c r="C424" s="84" t="e">
        <f>+B424/B443</f>
        <v>#DIV/0!</v>
      </c>
      <c r="D424" s="89">
        <v>0</v>
      </c>
      <c r="E424" s="112">
        <f>+D424*C410</f>
        <v>0</v>
      </c>
      <c r="F424" s="79">
        <v>0</v>
      </c>
      <c r="G424" s="112">
        <f>F424*C410</f>
        <v>0</v>
      </c>
      <c r="H424" s="79">
        <v>8.4904098188214334E-3</v>
      </c>
      <c r="I424" s="117">
        <f>H424*C410</f>
        <v>2340805.9870490693</v>
      </c>
      <c r="J424" s="39">
        <f>+H424*I446</f>
        <v>123217.44460569968</v>
      </c>
      <c r="K424" s="39">
        <f>+H424*I447</f>
        <v>-11606.874175688572</v>
      </c>
      <c r="L424" s="394">
        <f t="shared" si="25"/>
        <v>111610.57043001111</v>
      </c>
    </row>
    <row r="425" spans="1:12" ht="13.8">
      <c r="A425" s="2" t="s">
        <v>1</v>
      </c>
      <c r="B425" s="22">
        <f>+$B$20</f>
        <v>0</v>
      </c>
      <c r="C425" s="84" t="e">
        <f>+B425/B443</f>
        <v>#DIV/0!</v>
      </c>
      <c r="D425" s="89">
        <v>0</v>
      </c>
      <c r="E425" s="112">
        <f>+D425*C410</f>
        <v>0</v>
      </c>
      <c r="F425" s="79">
        <v>0</v>
      </c>
      <c r="G425" s="112">
        <f>F425*C410</f>
        <v>0</v>
      </c>
      <c r="H425" s="79">
        <v>3.5689490083648827E-4</v>
      </c>
      <c r="I425" s="117">
        <f>H425*C410</f>
        <v>98395.924160619819</v>
      </c>
      <c r="J425" s="39">
        <f>+H425*I446</f>
        <v>5179.4528900586101</v>
      </c>
      <c r="K425" s="39">
        <f>+H425*I447</f>
        <v>-487.89567245282711</v>
      </c>
      <c r="L425" s="394">
        <f t="shared" si="25"/>
        <v>4691.5572176057831</v>
      </c>
    </row>
    <row r="426" spans="1:12" ht="13.8">
      <c r="A426" s="2" t="s">
        <v>46</v>
      </c>
      <c r="B426" s="22">
        <f>+$B$21</f>
        <v>0</v>
      </c>
      <c r="C426" s="84" t="e">
        <f>+B426/B443</f>
        <v>#DIV/0!</v>
      </c>
      <c r="D426" s="89">
        <v>0</v>
      </c>
      <c r="E426" s="112">
        <f>+D426*C410</f>
        <v>0</v>
      </c>
      <c r="F426" s="79">
        <v>0</v>
      </c>
      <c r="G426" s="112">
        <f>F426*C410</f>
        <v>0</v>
      </c>
      <c r="H426" s="79">
        <v>9.3426712767634666E-3</v>
      </c>
      <c r="I426" s="117">
        <f>H426*C410</f>
        <v>2575774.4710036879</v>
      </c>
      <c r="J426" s="39">
        <f>+H426*I446</f>
        <v>135585.92636623292</v>
      </c>
      <c r="K426" s="39">
        <f>+H426*I447</f>
        <v>-12771.964167598435</v>
      </c>
      <c r="L426" s="394">
        <f t="shared" si="25"/>
        <v>122813.96219863449</v>
      </c>
    </row>
    <row r="427" spans="1:12" ht="13.8">
      <c r="A427" s="2" t="s">
        <v>45</v>
      </c>
      <c r="B427" s="22">
        <f>+$B$22</f>
        <v>0</v>
      </c>
      <c r="C427" s="84" t="e">
        <f>+B427/B443</f>
        <v>#DIV/0!</v>
      </c>
      <c r="D427" s="89">
        <v>0</v>
      </c>
      <c r="E427" s="112">
        <f>+D427*C410</f>
        <v>0</v>
      </c>
      <c r="F427" s="79">
        <v>0</v>
      </c>
      <c r="G427" s="112">
        <f>F427*C410</f>
        <v>0</v>
      </c>
      <c r="H427" s="79">
        <v>9.735992266557884E-3</v>
      </c>
      <c r="I427" s="117">
        <f>H427*C410</f>
        <v>2684213.0678900084</v>
      </c>
      <c r="J427" s="39">
        <f>+H427*I446</f>
        <v>141294.01446874338</v>
      </c>
      <c r="K427" s="39">
        <f>+H427*I447</f>
        <v>-13309.656379943821</v>
      </c>
      <c r="L427" s="394">
        <f t="shared" si="25"/>
        <v>127984.35808879956</v>
      </c>
    </row>
    <row r="428" spans="1:12" ht="13.8">
      <c r="A428" s="2" t="s">
        <v>209</v>
      </c>
      <c r="B428" s="22">
        <f>+$B$23</f>
        <v>0</v>
      </c>
      <c r="C428" s="84" t="e">
        <f>+B428/B443</f>
        <v>#DIV/0!</v>
      </c>
      <c r="D428" s="89">
        <v>0</v>
      </c>
      <c r="E428" s="112">
        <f>+D428*C410</f>
        <v>0</v>
      </c>
      <c r="F428" s="79">
        <v>0</v>
      </c>
      <c r="G428" s="112">
        <f>F428*C410</f>
        <v>0</v>
      </c>
      <c r="H428" s="79">
        <v>6.4767703385824741E-4</v>
      </c>
      <c r="I428" s="117">
        <f>H428*C410</f>
        <v>178564.5582347188</v>
      </c>
      <c r="J428" s="39">
        <f>+H428*I446</f>
        <v>9399.4413396749733</v>
      </c>
      <c r="K428" s="39">
        <f>+H428*I447</f>
        <v>-885.41142287515413</v>
      </c>
      <c r="L428" s="394">
        <f t="shared" si="25"/>
        <v>8514.0299167998201</v>
      </c>
    </row>
    <row r="429" spans="1:12" ht="13.8">
      <c r="A429" s="2" t="s">
        <v>210</v>
      </c>
      <c r="B429" s="22">
        <f>+$B$24</f>
        <v>0</v>
      </c>
      <c r="C429" s="84" t="e">
        <f>+B429/B443</f>
        <v>#DIV/0!</v>
      </c>
      <c r="D429" s="89">
        <v>0</v>
      </c>
      <c r="E429" s="112">
        <f>+D429*C410</f>
        <v>0</v>
      </c>
      <c r="F429" s="79">
        <v>0</v>
      </c>
      <c r="G429" s="112">
        <f>F429*C410</f>
        <v>0</v>
      </c>
      <c r="H429" s="79">
        <v>1.6972633442036004E-4</v>
      </c>
      <c r="I429" s="117">
        <f>H429*C410</f>
        <v>46793.55039969326</v>
      </c>
      <c r="J429" s="39">
        <f>+H429*I446</f>
        <v>2463.1608668887752</v>
      </c>
      <c r="K429" s="39">
        <f>+H429*I447</f>
        <v>-232.02557355369413</v>
      </c>
      <c r="L429" s="394">
        <f t="shared" si="25"/>
        <v>2231.1352933350809</v>
      </c>
    </row>
    <row r="430" spans="1:12" ht="13.8">
      <c r="A430" s="2" t="s">
        <v>2</v>
      </c>
      <c r="B430" s="22">
        <f>+$B$25</f>
        <v>0</v>
      </c>
      <c r="C430" s="84" t="e">
        <f>+B430/B443</f>
        <v>#DIV/0!</v>
      </c>
      <c r="D430" s="89">
        <v>0</v>
      </c>
      <c r="E430" s="112">
        <f>+D430*C410</f>
        <v>0</v>
      </c>
      <c r="F430" s="79">
        <v>0</v>
      </c>
      <c r="G430" s="112">
        <f>F430*C410</f>
        <v>0</v>
      </c>
      <c r="H430" s="79">
        <v>4.2666382881956119E-4</v>
      </c>
      <c r="I430" s="117">
        <f>H430*C410</f>
        <v>117631.21760555301</v>
      </c>
      <c r="J430" s="39">
        <f>+H430*I446</f>
        <v>6191.9775151828499</v>
      </c>
      <c r="K430" s="39">
        <f>+H430*I447</f>
        <v>-583.27377383458281</v>
      </c>
      <c r="L430" s="394">
        <f t="shared" si="25"/>
        <v>5608.7037413482667</v>
      </c>
    </row>
    <row r="431" spans="1:12" ht="13.8">
      <c r="A431" s="2" t="s">
        <v>12</v>
      </c>
      <c r="B431" s="22">
        <f>+$B$26</f>
        <v>0</v>
      </c>
      <c r="C431" s="84" t="e">
        <f>+B431/B443</f>
        <v>#DIV/0!</v>
      </c>
      <c r="D431" s="89">
        <v>0</v>
      </c>
      <c r="E431" s="112">
        <f>+D431*C410</f>
        <v>0</v>
      </c>
      <c r="F431" s="79">
        <v>0</v>
      </c>
      <c r="G431" s="112">
        <f>F431*C410</f>
        <v>0</v>
      </c>
      <c r="H431" s="79">
        <v>5.0817272064593961E-4</v>
      </c>
      <c r="I431" s="117">
        <f>H431*C410</f>
        <v>140103.21908208556</v>
      </c>
      <c r="J431" s="39">
        <f>+H431*I446</f>
        <v>7374.8788801116489</v>
      </c>
      <c r="K431" s="39">
        <f>+H431*I447</f>
        <v>-694.70107496807623</v>
      </c>
      <c r="L431" s="394">
        <f t="shared" si="25"/>
        <v>6680.1778051435722</v>
      </c>
    </row>
    <row r="432" spans="1:12" ht="13.8">
      <c r="A432" s="2" t="s">
        <v>18</v>
      </c>
      <c r="B432" s="22">
        <f>+$B$27</f>
        <v>0</v>
      </c>
      <c r="C432" s="84" t="e">
        <f>+B432/B443</f>
        <v>#DIV/0!</v>
      </c>
      <c r="D432" s="89">
        <v>0</v>
      </c>
      <c r="E432" s="112">
        <f>+D432*C410</f>
        <v>0</v>
      </c>
      <c r="F432" s="79">
        <v>0</v>
      </c>
      <c r="G432" s="112">
        <f>F432*C410</f>
        <v>0</v>
      </c>
      <c r="H432" s="79">
        <v>0.89245587172814345</v>
      </c>
      <c r="I432" s="117">
        <f>H432*C410</f>
        <v>246050083.83544916</v>
      </c>
      <c r="J432" s="39">
        <f>+H432*I446</f>
        <v>12951804.952208832</v>
      </c>
      <c r="K432" s="39">
        <f>+H432*I447</f>
        <v>-1220038.0466370606</v>
      </c>
      <c r="L432" s="394">
        <f t="shared" si="25"/>
        <v>11731766.905571772</v>
      </c>
    </row>
    <row r="433" spans="1:14" ht="13.8">
      <c r="A433" s="2" t="s">
        <v>9</v>
      </c>
      <c r="B433" s="22">
        <f>+$B$28</f>
        <v>0</v>
      </c>
      <c r="C433" s="84" t="e">
        <f>+B433/B443</f>
        <v>#DIV/0!</v>
      </c>
      <c r="D433" s="89">
        <v>0</v>
      </c>
      <c r="E433" s="112">
        <f>+D433*C410</f>
        <v>0</v>
      </c>
      <c r="F433" s="79">
        <v>0</v>
      </c>
      <c r="G433" s="112">
        <f>F433*C410</f>
        <v>0</v>
      </c>
      <c r="H433" s="79">
        <v>2.5088128912337755E-2</v>
      </c>
      <c r="I433" s="117">
        <f>H433*C410</f>
        <v>6916797.1411315193</v>
      </c>
      <c r="J433" s="39">
        <f>+H433*I446</f>
        <v>364092.57038027607</v>
      </c>
      <c r="K433" s="39">
        <f>+H433*I447</f>
        <v>-34296.902246513717</v>
      </c>
      <c r="L433" s="394">
        <f t="shared" si="25"/>
        <v>329795.66813376237</v>
      </c>
    </row>
    <row r="434" spans="1:14" ht="13.8">
      <c r="A434" s="2" t="s">
        <v>7</v>
      </c>
      <c r="B434" s="22">
        <f>+$B$29</f>
        <v>0</v>
      </c>
      <c r="C434" s="84" t="e">
        <f>+B434/B443</f>
        <v>#DIV/0!</v>
      </c>
      <c r="D434" s="89">
        <v>0</v>
      </c>
      <c r="E434" s="112">
        <f>+D434*C410</f>
        <v>0</v>
      </c>
      <c r="F434" s="79">
        <v>0</v>
      </c>
      <c r="G434" s="112">
        <f>F434*C410</f>
        <v>0</v>
      </c>
      <c r="H434" s="79">
        <v>2.3308933981002937E-3</v>
      </c>
      <c r="I434" s="117">
        <f>H434*C410</f>
        <v>642627.309856251</v>
      </c>
      <c r="J434" s="39">
        <f>+H434*I446</f>
        <v>33827.192596232257</v>
      </c>
      <c r="K434" s="39">
        <f>+H434*I447</f>
        <v>-3186.4641361267932</v>
      </c>
      <c r="L434" s="394">
        <f t="shared" si="25"/>
        <v>30640.728460105463</v>
      </c>
    </row>
    <row r="435" spans="1:14" ht="13.8">
      <c r="A435" s="2" t="s">
        <v>13</v>
      </c>
      <c r="B435" s="22">
        <f>+$B$30</f>
        <v>0</v>
      </c>
      <c r="C435" s="84" t="e">
        <f>+B435/B443</f>
        <v>#DIV/0!</v>
      </c>
      <c r="D435" s="89">
        <v>0</v>
      </c>
      <c r="E435" s="112">
        <f>+D435*C410</f>
        <v>0</v>
      </c>
      <c r="F435" s="79">
        <v>0</v>
      </c>
      <c r="G435" s="112">
        <f>F435*C410</f>
        <v>0</v>
      </c>
      <c r="H435" s="79">
        <v>3.2362048902917658E-4</v>
      </c>
      <c r="I435" s="117">
        <f>H435*C410</f>
        <v>89222.168825343979</v>
      </c>
      <c r="J435" s="39">
        <f>+H435*I446</f>
        <v>4696.556530383973</v>
      </c>
      <c r="K435" s="39">
        <f>+H435*I447</f>
        <v>-442.40765487075902</v>
      </c>
      <c r="L435" s="394">
        <f t="shared" si="25"/>
        <v>4254.1488755132141</v>
      </c>
    </row>
    <row r="436" spans="1:14" ht="13.8">
      <c r="A436" s="2" t="s">
        <v>3</v>
      </c>
      <c r="B436" s="22">
        <f>+$B$31</f>
        <v>0</v>
      </c>
      <c r="C436" s="84" t="e">
        <f>+B436/B443</f>
        <v>#DIV/0!</v>
      </c>
      <c r="D436" s="89">
        <v>0</v>
      </c>
      <c r="E436" s="112">
        <f>+D436*C410</f>
        <v>0</v>
      </c>
      <c r="F436" s="79">
        <v>0</v>
      </c>
      <c r="G436" s="112">
        <f>F436*C410</f>
        <v>0</v>
      </c>
      <c r="H436" s="79">
        <v>1.3675018478017595E-3</v>
      </c>
      <c r="I436" s="117">
        <f>H436*C410</f>
        <v>377020.2594389451</v>
      </c>
      <c r="J436" s="39">
        <f>+H436*I446</f>
        <v>19845.930499865433</v>
      </c>
      <c r="K436" s="39">
        <f>+H436*I447</f>
        <v>-1869.4529735503299</v>
      </c>
      <c r="L436" s="394">
        <f t="shared" si="25"/>
        <v>17976.477526315102</v>
      </c>
    </row>
    <row r="437" spans="1:14" ht="13.8">
      <c r="A437" s="2" t="s">
        <v>11</v>
      </c>
      <c r="B437" s="22">
        <f>+$B$32</f>
        <v>0</v>
      </c>
      <c r="C437" s="84" t="e">
        <f>+B437/B443</f>
        <v>#DIV/0!</v>
      </c>
      <c r="D437" s="89">
        <v>0</v>
      </c>
      <c r="E437" s="112">
        <f>+D437*C410</f>
        <v>0</v>
      </c>
      <c r="F437" s="79">
        <v>0</v>
      </c>
      <c r="G437" s="112">
        <f>F437*C410</f>
        <v>0</v>
      </c>
      <c r="H437" s="79">
        <v>1.6148823407774336E-3</v>
      </c>
      <c r="I437" s="117">
        <f>H437*C410</f>
        <v>445223.06135233847</v>
      </c>
      <c r="J437" s="39">
        <f>+H437*I446</f>
        <v>23436.050746144901</v>
      </c>
      <c r="K437" s="39">
        <f>+H437*I447</f>
        <v>-2207.6362081361763</v>
      </c>
      <c r="L437" s="394">
        <f t="shared" si="25"/>
        <v>21228.414538008725</v>
      </c>
    </row>
    <row r="438" spans="1:14" ht="13.8">
      <c r="A438" s="372" t="s">
        <v>8</v>
      </c>
      <c r="B438" s="22">
        <f>+$B$33</f>
        <v>0</v>
      </c>
      <c r="C438" s="84" t="e">
        <f>+B438/B443</f>
        <v>#DIV/0!</v>
      </c>
      <c r="D438" s="89">
        <v>0</v>
      </c>
      <c r="E438" s="112">
        <f>+D438*C410</f>
        <v>0</v>
      </c>
      <c r="F438" s="79">
        <v>0</v>
      </c>
      <c r="G438" s="112">
        <f>F438*C410</f>
        <v>0</v>
      </c>
      <c r="H438" s="79">
        <v>8.5874816665934583E-4</v>
      </c>
      <c r="I438" s="117">
        <f>H438*C410</f>
        <v>236756.86954798165</v>
      </c>
      <c r="J438" s="39">
        <f>+H438*I446</f>
        <v>12462.620405086893</v>
      </c>
      <c r="K438" s="39">
        <f>+H438*I447</f>
        <v>-1173.9576924688254</v>
      </c>
      <c r="L438" s="394">
        <f t="shared" si="25"/>
        <v>11288.662712618068</v>
      </c>
    </row>
    <row r="439" spans="1:14" ht="13.8">
      <c r="A439" s="372" t="s">
        <v>444</v>
      </c>
      <c r="B439" s="22">
        <f>+$B$34</f>
        <v>0</v>
      </c>
      <c r="C439" s="84" t="e">
        <f>+B439/B443</f>
        <v>#DIV/0!</v>
      </c>
      <c r="D439" s="89">
        <v>0</v>
      </c>
      <c r="E439" s="112">
        <f>+D439*C410</f>
        <v>0</v>
      </c>
      <c r="F439" s="79">
        <v>0</v>
      </c>
      <c r="G439" s="112">
        <f>F439*C410</f>
        <v>0</v>
      </c>
      <c r="H439" s="79">
        <v>6.0525143166288388E-3</v>
      </c>
      <c r="I439" s="117">
        <f>H439*C410</f>
        <v>1668678.1970945708</v>
      </c>
      <c r="J439" s="39">
        <f>+H439*I446</f>
        <v>87837.379284235823</v>
      </c>
      <c r="K439" s="39">
        <f>+H439*I447</f>
        <v>-8274.1320641476705</v>
      </c>
      <c r="L439" s="394">
        <f t="shared" si="25"/>
        <v>79563.247220088146</v>
      </c>
    </row>
    <row r="440" spans="1:14" ht="13.8">
      <c r="A440" s="372" t="s">
        <v>445</v>
      </c>
      <c r="B440" s="22">
        <f>+$B$35</f>
        <v>0</v>
      </c>
      <c r="C440" s="84" t="e">
        <f>+B440/B443</f>
        <v>#DIV/0!</v>
      </c>
      <c r="D440" s="89">
        <v>0</v>
      </c>
      <c r="E440" s="112">
        <f>+D440*C410</f>
        <v>0</v>
      </c>
      <c r="F440" s="79">
        <v>0</v>
      </c>
      <c r="G440" s="112">
        <f>F440*C410</f>
        <v>0</v>
      </c>
      <c r="H440" s="79">
        <v>1.6558715859674885E-4</v>
      </c>
      <c r="I440" s="117">
        <f>H440*C410</f>
        <v>45652.379625123656</v>
      </c>
      <c r="J440" s="39">
        <f>+H440*I446</f>
        <v>2403.0908963405386</v>
      </c>
      <c r="K440" s="39">
        <f>+H440*I447</f>
        <v>-226.3670842697957</v>
      </c>
      <c r="L440" s="394">
        <f t="shared" si="25"/>
        <v>2176.723812070743</v>
      </c>
    </row>
    <row r="441" spans="1:14" ht="13.8">
      <c r="A441" s="372" t="s">
        <v>461</v>
      </c>
      <c r="B441" s="22">
        <f>+$B$36</f>
        <v>0</v>
      </c>
      <c r="C441" s="84" t="e">
        <f>+B441/B443</f>
        <v>#DIV/0!</v>
      </c>
      <c r="D441" s="89">
        <v>0</v>
      </c>
      <c r="E441" s="112">
        <f>+D441*C410</f>
        <v>0</v>
      </c>
      <c r="F441" s="79">
        <v>0</v>
      </c>
      <c r="G441" s="112">
        <f>F441*C410</f>
        <v>0</v>
      </c>
      <c r="H441" s="79">
        <v>1.2171108984037856E-3</v>
      </c>
      <c r="I441" s="117">
        <f>H441*C410</f>
        <v>335557.47468992369</v>
      </c>
      <c r="J441" s="39">
        <f>+H441*I446</f>
        <v>17663.375255527921</v>
      </c>
      <c r="K441" s="39">
        <f>+H441*I447</f>
        <v>-1663.8599734391839</v>
      </c>
      <c r="L441" s="394">
        <f t="shared" si="25"/>
        <v>15999.515282088736</v>
      </c>
    </row>
    <row r="442" spans="1:14" ht="13.8">
      <c r="A442" s="3" t="s">
        <v>464</v>
      </c>
      <c r="B442" s="22">
        <f>+$B$37</f>
        <v>0</v>
      </c>
      <c r="C442" s="84" t="e">
        <f>+B442/B443</f>
        <v>#DIV/0!</v>
      </c>
      <c r="D442" s="89">
        <v>0</v>
      </c>
      <c r="E442" s="112">
        <f>+D442*C410</f>
        <v>0</v>
      </c>
      <c r="F442" s="79">
        <v>0</v>
      </c>
      <c r="G442" s="115">
        <f>F442*C410</f>
        <v>0</v>
      </c>
      <c r="H442" s="514">
        <v>1.8285268736529842E-3</v>
      </c>
      <c r="I442" s="118">
        <f>H442*C410</f>
        <v>504124.85906612774</v>
      </c>
      <c r="J442" s="39">
        <f>+H442*I446</f>
        <v>26536.576392921976</v>
      </c>
      <c r="K442" s="39">
        <f>+H442*I447</f>
        <v>-2499.7004623154276</v>
      </c>
      <c r="L442" s="394">
        <f t="shared" si="25"/>
        <v>24036.875930606548</v>
      </c>
    </row>
    <row r="443" spans="1:14" ht="13.8">
      <c r="A443" s="24"/>
      <c r="B443" s="25">
        <f t="shared" ref="B443:L443" si="26">SUM(B416:B442)</f>
        <v>0</v>
      </c>
      <c r="C443" s="85" t="e">
        <f t="shared" si="26"/>
        <v>#DIV/0!</v>
      </c>
      <c r="D443" s="82">
        <f t="shared" si="26"/>
        <v>0</v>
      </c>
      <c r="E443" s="113">
        <f t="shared" si="26"/>
        <v>0</v>
      </c>
      <c r="F443" s="83">
        <f t="shared" si="26"/>
        <v>0</v>
      </c>
      <c r="G443" s="113">
        <f t="shared" si="26"/>
        <v>0</v>
      </c>
      <c r="H443" s="515">
        <f t="shared" si="26"/>
        <v>1.0000000000000004</v>
      </c>
      <c r="I443" s="363">
        <f t="shared" si="26"/>
        <v>275700000</v>
      </c>
      <c r="J443" s="26">
        <f t="shared" si="26"/>
        <v>14512543.827101594</v>
      </c>
      <c r="K443" s="26">
        <f t="shared" si="26"/>
        <v>-1367057.0000000005</v>
      </c>
      <c r="L443" s="26">
        <f t="shared" si="26"/>
        <v>13145486.827101592</v>
      </c>
    </row>
    <row r="444" spans="1:14">
      <c r="H444" s="80"/>
      <c r="I444" s="81"/>
    </row>
    <row r="445" spans="1:14">
      <c r="I445" s="127"/>
    </row>
    <row r="446" spans="1:14">
      <c r="G446" t="s">
        <v>114</v>
      </c>
      <c r="H446" s="27"/>
      <c r="I446" s="357">
        <f>+ATC!M92</f>
        <v>14512543.827101585</v>
      </c>
    </row>
    <row r="447" spans="1:14">
      <c r="G447" t="s">
        <v>338</v>
      </c>
      <c r="I447" s="357">
        <f>+ATC!N92</f>
        <v>-1367057</v>
      </c>
    </row>
    <row r="448" spans="1:14">
      <c r="G448" t="s">
        <v>256</v>
      </c>
      <c r="I448" s="746">
        <f>SUM(I446:I447)</f>
        <v>13145486.827101585</v>
      </c>
      <c r="N448" s="121">
        <f>+I448</f>
        <v>13145486.827101585</v>
      </c>
    </row>
    <row r="449" spans="1:14">
      <c r="I449" s="747"/>
      <c r="N449" s="121"/>
    </row>
    <row r="450" spans="1:14">
      <c r="I450" s="122"/>
      <c r="N450" s="121"/>
    </row>
    <row r="451" spans="1:14">
      <c r="I451" s="122"/>
      <c r="N451" s="121"/>
    </row>
    <row r="452" spans="1:14" ht="15.6">
      <c r="A452" s="874" t="s">
        <v>19</v>
      </c>
      <c r="B452" s="875"/>
      <c r="C452" s="875" t="s">
        <v>795</v>
      </c>
      <c r="D452" s="875"/>
      <c r="E452" s="875"/>
      <c r="F452" s="875"/>
      <c r="G452" s="875"/>
      <c r="H452" s="876"/>
      <c r="I452" s="4"/>
    </row>
    <row r="453" spans="1:14" ht="15.6">
      <c r="A453" s="867" t="s">
        <v>20</v>
      </c>
      <c r="B453" s="868"/>
      <c r="C453" s="920"/>
      <c r="D453" s="920"/>
      <c r="E453" s="920"/>
      <c r="F453" s="920"/>
      <c r="G453" s="920"/>
      <c r="H453" s="921"/>
      <c r="I453" s="4"/>
    </row>
    <row r="454" spans="1:14" ht="15.6">
      <c r="A454" s="867" t="s">
        <v>22</v>
      </c>
      <c r="B454" s="868"/>
      <c r="C454" s="913"/>
      <c r="D454" s="913"/>
      <c r="E454" s="913"/>
      <c r="F454" s="913"/>
      <c r="G454" s="913"/>
      <c r="H454" s="914"/>
      <c r="I454" s="4"/>
    </row>
    <row r="455" spans="1:14" ht="15.6">
      <c r="A455" s="867" t="s">
        <v>24</v>
      </c>
      <c r="B455" s="868"/>
      <c r="C455" s="869">
        <v>658000</v>
      </c>
      <c r="D455" s="870"/>
      <c r="E455" s="870"/>
      <c r="F455" s="870"/>
      <c r="G455" s="870"/>
      <c r="H455" s="871"/>
      <c r="I455" s="4"/>
    </row>
    <row r="456" spans="1:14" ht="15.6">
      <c r="A456" s="881" t="s">
        <v>25</v>
      </c>
      <c r="B456" s="882"/>
      <c r="C456" s="911" t="s">
        <v>444</v>
      </c>
      <c r="D456" s="911"/>
      <c r="E456" s="911"/>
      <c r="F456" s="911"/>
      <c r="G456" s="911"/>
      <c r="H456" s="912"/>
      <c r="I456" s="4"/>
    </row>
    <row r="457" spans="1:14" ht="13.8">
      <c r="A457" s="5"/>
      <c r="B457" s="5"/>
      <c r="C457" s="5"/>
      <c r="D457" s="5"/>
      <c r="E457" s="5"/>
      <c r="F457" s="5"/>
      <c r="G457" s="5"/>
      <c r="H457" s="5"/>
      <c r="I457" s="5"/>
    </row>
    <row r="458" spans="1:14" ht="13.8">
      <c r="A458" s="6"/>
      <c r="B458" s="7"/>
      <c r="C458" s="8"/>
      <c r="D458" s="886">
        <v>0.2</v>
      </c>
      <c r="E458" s="887"/>
      <c r="F458" s="886">
        <v>0.8</v>
      </c>
      <c r="G458" s="887"/>
      <c r="H458" s="584"/>
      <c r="I458" s="10"/>
      <c r="J458" s="11" t="s">
        <v>121</v>
      </c>
      <c r="K458" s="11" t="s">
        <v>269</v>
      </c>
      <c r="L458" s="11" t="s">
        <v>270</v>
      </c>
    </row>
    <row r="459" spans="1:14" ht="13.8">
      <c r="A459" s="12"/>
      <c r="B459" s="13"/>
      <c r="C459" s="14"/>
      <c r="D459" s="872" t="s">
        <v>26</v>
      </c>
      <c r="E459" s="880"/>
      <c r="F459" s="872" t="s">
        <v>27</v>
      </c>
      <c r="G459" s="880"/>
      <c r="H459" s="872" t="s">
        <v>28</v>
      </c>
      <c r="I459" s="873"/>
      <c r="J459" s="15" t="s">
        <v>29</v>
      </c>
      <c r="K459" s="391" t="s">
        <v>29</v>
      </c>
      <c r="L459" s="391" t="s">
        <v>29</v>
      </c>
    </row>
    <row r="460" spans="1:14" ht="27.6">
      <c r="A460" s="16" t="s">
        <v>30</v>
      </c>
      <c r="B460" s="17" t="s">
        <v>31</v>
      </c>
      <c r="C460" s="18" t="s">
        <v>32</v>
      </c>
      <c r="D460" s="19" t="s">
        <v>33</v>
      </c>
      <c r="E460" s="20" t="s">
        <v>34</v>
      </c>
      <c r="F460" s="19" t="s">
        <v>33</v>
      </c>
      <c r="G460" s="20" t="s">
        <v>34</v>
      </c>
      <c r="H460" s="21" t="s">
        <v>33</v>
      </c>
      <c r="I460" s="40" t="s">
        <v>34</v>
      </c>
      <c r="J460" s="18" t="s">
        <v>34</v>
      </c>
      <c r="K460" s="18" t="s">
        <v>34</v>
      </c>
      <c r="L460" s="18" t="s">
        <v>34</v>
      </c>
    </row>
    <row r="461" spans="1:14" ht="13.8">
      <c r="A461" s="1" t="s">
        <v>15</v>
      </c>
      <c r="B461" s="22">
        <f>+$B$10</f>
        <v>0</v>
      </c>
      <c r="C461" s="84" t="e">
        <f>+B461/B488</f>
        <v>#DIV/0!</v>
      </c>
      <c r="D461" s="89">
        <v>0</v>
      </c>
      <c r="E461" s="112">
        <f>+D461*C455</f>
        <v>0</v>
      </c>
      <c r="F461" s="79">
        <v>0</v>
      </c>
      <c r="G461" s="114">
        <f>F461*C455</f>
        <v>0</v>
      </c>
      <c r="H461" s="79">
        <v>0</v>
      </c>
      <c r="I461" s="116">
        <f>H461*C455</f>
        <v>0</v>
      </c>
      <c r="J461" s="39">
        <f>+H461*I491</f>
        <v>0</v>
      </c>
      <c r="K461" s="39">
        <f>+H461*I492</f>
        <v>0</v>
      </c>
      <c r="L461" s="393">
        <f>+J461+K461</f>
        <v>0</v>
      </c>
    </row>
    <row r="462" spans="1:14" ht="13.8">
      <c r="A462" s="2" t="s">
        <v>4</v>
      </c>
      <c r="B462" s="22">
        <f>+$B$12</f>
        <v>0</v>
      </c>
      <c r="C462" s="84" t="e">
        <f>+B462/B488</f>
        <v>#DIV/0!</v>
      </c>
      <c r="D462" s="89">
        <v>0</v>
      </c>
      <c r="E462" s="112">
        <f>+D462*C455</f>
        <v>0</v>
      </c>
      <c r="F462" s="79">
        <v>0</v>
      </c>
      <c r="G462" s="112">
        <f>F462*C455</f>
        <v>0</v>
      </c>
      <c r="H462" s="79">
        <v>7.5469640879488016E-3</v>
      </c>
      <c r="I462" s="117">
        <f>H462*C455</f>
        <v>4965.9023698703113</v>
      </c>
      <c r="J462" s="39">
        <f>+H462*I491</f>
        <v>649.17233648739386</v>
      </c>
      <c r="K462" s="39">
        <f>+H462*I492</f>
        <v>22.988052611892051</v>
      </c>
      <c r="L462" s="394">
        <f>+J462+K462</f>
        <v>672.16038909928591</v>
      </c>
    </row>
    <row r="463" spans="1:14" ht="13.8">
      <c r="A463" s="2" t="s">
        <v>0</v>
      </c>
      <c r="B463" s="22">
        <f>+$B$13</f>
        <v>0</v>
      </c>
      <c r="C463" s="84" t="e">
        <f>+B463/B488</f>
        <v>#DIV/0!</v>
      </c>
      <c r="D463" s="89">
        <v>0</v>
      </c>
      <c r="E463" s="112">
        <f>+D463*C455</f>
        <v>0</v>
      </c>
      <c r="F463" s="79">
        <v>0</v>
      </c>
      <c r="G463" s="112">
        <f>F463*C455</f>
        <v>0</v>
      </c>
      <c r="H463" s="475">
        <v>7.6642641940430759E-2</v>
      </c>
      <c r="I463" s="117">
        <f>H463*C455</f>
        <v>50430.858396803436</v>
      </c>
      <c r="J463" s="39">
        <f>+H463*I491</f>
        <v>6592.6221939342686</v>
      </c>
      <c r="K463" s="39">
        <f>+H463*I492</f>
        <v>233.45348735055208</v>
      </c>
      <c r="L463" s="394">
        <f t="shared" ref="L463:L487" si="27">+J463+K463</f>
        <v>6826.0756812848203</v>
      </c>
    </row>
    <row r="464" spans="1:14" ht="13.8">
      <c r="A464" s="2" t="s">
        <v>16</v>
      </c>
      <c r="B464" s="22">
        <f>+$B$14</f>
        <v>0</v>
      </c>
      <c r="C464" s="84" t="e">
        <f>+B464/B488</f>
        <v>#DIV/0!</v>
      </c>
      <c r="D464" s="89">
        <v>0</v>
      </c>
      <c r="E464" s="112">
        <f>+D464*C455</f>
        <v>0</v>
      </c>
      <c r="F464" s="79">
        <v>0</v>
      </c>
      <c r="G464" s="112">
        <f>F464*C455</f>
        <v>0</v>
      </c>
      <c r="H464" s="79">
        <v>1.3581976286194189E-2</v>
      </c>
      <c r="I464" s="117">
        <f>H464*C455</f>
        <v>8936.9403963157765</v>
      </c>
      <c r="J464" s="39">
        <f>+H464*I491</f>
        <v>1168.2900802329714</v>
      </c>
      <c r="K464" s="39">
        <f>+H464*I492</f>
        <v>41.370699767747503</v>
      </c>
      <c r="L464" s="394">
        <f t="shared" si="27"/>
        <v>1209.6607800007189</v>
      </c>
    </row>
    <row r="465" spans="1:12" ht="13.8">
      <c r="A465" s="2" t="s">
        <v>6</v>
      </c>
      <c r="B465" s="22">
        <f>+$B$15</f>
        <v>0</v>
      </c>
      <c r="C465" s="84" t="e">
        <f>+B465/B488</f>
        <v>#DIV/0!</v>
      </c>
      <c r="D465" s="89">
        <v>0</v>
      </c>
      <c r="E465" s="112">
        <f>+D465*C455</f>
        <v>0</v>
      </c>
      <c r="F465" s="79">
        <v>0</v>
      </c>
      <c r="G465" s="112">
        <f>F465*C455</f>
        <v>0</v>
      </c>
      <c r="H465" s="79">
        <v>3.2802228871144756E-2</v>
      </c>
      <c r="I465" s="117">
        <f>H465*C455</f>
        <v>21583.866597213251</v>
      </c>
      <c r="J465" s="39">
        <f>+H465*I491</f>
        <v>2821.5716028487018</v>
      </c>
      <c r="K465" s="39">
        <f>+H465*I492</f>
        <v>99.915589141506928</v>
      </c>
      <c r="L465" s="394">
        <f t="shared" si="27"/>
        <v>2921.4871919902089</v>
      </c>
    </row>
    <row r="466" spans="1:12" ht="13.8">
      <c r="A466" s="2" t="s">
        <v>10</v>
      </c>
      <c r="B466" s="22">
        <f>+$B$16</f>
        <v>0</v>
      </c>
      <c r="C466" s="84" t="e">
        <f>+B466/B488</f>
        <v>#DIV/0!</v>
      </c>
      <c r="D466" s="89">
        <v>0</v>
      </c>
      <c r="E466" s="112">
        <f>+D466*C455</f>
        <v>0</v>
      </c>
      <c r="F466" s="79">
        <v>0</v>
      </c>
      <c r="G466" s="112">
        <f>F466*C455</f>
        <v>0</v>
      </c>
      <c r="H466" s="79">
        <v>3.8748324607372632E-2</v>
      </c>
      <c r="I466" s="117">
        <f>H466*C455</f>
        <v>25496.397591651192</v>
      </c>
      <c r="J466" s="39">
        <f>+H466*I491</f>
        <v>3333.0409588813613</v>
      </c>
      <c r="K466" s="39">
        <f>+H466*I492</f>
        <v>118.02739675405704</v>
      </c>
      <c r="L466" s="394">
        <f t="shared" si="27"/>
        <v>3451.0683556354184</v>
      </c>
    </row>
    <row r="467" spans="1:12" ht="13.8">
      <c r="A467" s="2" t="s">
        <v>17</v>
      </c>
      <c r="B467" s="22">
        <f>+$B$17</f>
        <v>0</v>
      </c>
      <c r="C467" s="84" t="e">
        <f>+B467/B488</f>
        <v>#DIV/0!</v>
      </c>
      <c r="D467" s="89">
        <v>0</v>
      </c>
      <c r="E467" s="112">
        <f>+D467*C455</f>
        <v>0</v>
      </c>
      <c r="F467" s="79">
        <v>0</v>
      </c>
      <c r="G467" s="112">
        <f>F467*C455</f>
        <v>0</v>
      </c>
      <c r="H467" s="79">
        <v>8.7056284987844221E-2</v>
      </c>
      <c r="I467" s="117">
        <f>H467*C455</f>
        <v>57283.035522001497</v>
      </c>
      <c r="J467" s="39">
        <f>+H467*I491</f>
        <v>7488.379601767977</v>
      </c>
      <c r="K467" s="39">
        <f>+H467*I492</f>
        <v>265.1734440729735</v>
      </c>
      <c r="L467" s="394">
        <f t="shared" si="27"/>
        <v>7753.5530458409503</v>
      </c>
    </row>
    <row r="468" spans="1:12" ht="13.8">
      <c r="A468" s="2" t="s">
        <v>5</v>
      </c>
      <c r="B468" s="22">
        <f>+$B$18</f>
        <v>0</v>
      </c>
      <c r="C468" s="84" t="e">
        <f>+B468/B488</f>
        <v>#DIV/0!</v>
      </c>
      <c r="D468" s="89">
        <v>0</v>
      </c>
      <c r="E468" s="112">
        <f>+D468*C455</f>
        <v>0</v>
      </c>
      <c r="F468" s="79">
        <v>0</v>
      </c>
      <c r="G468" s="112">
        <f>F468*C455</f>
        <v>0</v>
      </c>
      <c r="H468" s="79">
        <v>0.11021548900704636</v>
      </c>
      <c r="I468" s="117">
        <f>H468*C455</f>
        <v>72521.79176663651</v>
      </c>
      <c r="J468" s="39">
        <f>+H468*I491</f>
        <v>9480.4805855716368</v>
      </c>
      <c r="K468" s="39">
        <f>+H468*I492</f>
        <v>335.71637951546325</v>
      </c>
      <c r="L468" s="394">
        <f t="shared" si="27"/>
        <v>9816.1969650870997</v>
      </c>
    </row>
    <row r="469" spans="1:12" ht="13.8">
      <c r="A469" s="2" t="s">
        <v>116</v>
      </c>
      <c r="B469" s="22">
        <f>+$B$19</f>
        <v>0</v>
      </c>
      <c r="C469" s="84" t="e">
        <f>+B469/B488</f>
        <v>#DIV/0!</v>
      </c>
      <c r="D469" s="89">
        <v>0</v>
      </c>
      <c r="E469" s="112">
        <f>+D469*C455</f>
        <v>0</v>
      </c>
      <c r="F469" s="79">
        <v>0</v>
      </c>
      <c r="G469" s="112">
        <f>F469*C455</f>
        <v>0</v>
      </c>
      <c r="H469" s="79">
        <v>3.8146916086706464E-2</v>
      </c>
      <c r="I469" s="117">
        <f>H469*C455</f>
        <v>25100.670785052855</v>
      </c>
      <c r="J469" s="39">
        <f>+H469*I491</f>
        <v>3281.3091936318469</v>
      </c>
      <c r="K469" s="39">
        <f>+H469*I492</f>
        <v>116.19550640010789</v>
      </c>
      <c r="L469" s="394">
        <f t="shared" si="27"/>
        <v>3397.5047000319546</v>
      </c>
    </row>
    <row r="470" spans="1:12" ht="13.8">
      <c r="A470" s="2" t="s">
        <v>1</v>
      </c>
      <c r="B470" s="22">
        <f>+$B$20</f>
        <v>0</v>
      </c>
      <c r="C470" s="84" t="e">
        <f>+B470/B488</f>
        <v>#DIV/0!</v>
      </c>
      <c r="D470" s="89">
        <v>0</v>
      </c>
      <c r="E470" s="112">
        <f>+D470*C455</f>
        <v>0</v>
      </c>
      <c r="F470" s="79">
        <v>0</v>
      </c>
      <c r="G470" s="112">
        <f>F470*C455</f>
        <v>0</v>
      </c>
      <c r="H470" s="79">
        <v>3.5343363563441026E-3</v>
      </c>
      <c r="I470" s="117">
        <f>H470*C455</f>
        <v>2325.5933224744194</v>
      </c>
      <c r="J470" s="39">
        <f>+H470*I491</f>
        <v>304.01541118288793</v>
      </c>
      <c r="K470" s="39">
        <f>+H470*I492</f>
        <v>10.765588541424137</v>
      </c>
      <c r="L470" s="394">
        <f t="shared" si="27"/>
        <v>314.7809997243121</v>
      </c>
    </row>
    <row r="471" spans="1:12" ht="13.8">
      <c r="A471" s="2" t="s">
        <v>46</v>
      </c>
      <c r="B471" s="22">
        <f>+$B$21</f>
        <v>0</v>
      </c>
      <c r="C471" s="84" t="e">
        <f>+B471/B488</f>
        <v>#DIV/0!</v>
      </c>
      <c r="D471" s="89">
        <v>0</v>
      </c>
      <c r="E471" s="112">
        <f>+D471*C455</f>
        <v>0</v>
      </c>
      <c r="F471" s="79">
        <v>0</v>
      </c>
      <c r="G471" s="112">
        <f>F471*C455</f>
        <v>0</v>
      </c>
      <c r="H471" s="79">
        <v>9.2520634734327853E-2</v>
      </c>
      <c r="I471" s="117">
        <f>H471*C455</f>
        <v>60878.577655187728</v>
      </c>
      <c r="J471" s="39">
        <f>+H471*I491</f>
        <v>7958.410285758313</v>
      </c>
      <c r="K471" s="39">
        <f>+H471*I492</f>
        <v>281.81785340076266</v>
      </c>
      <c r="L471" s="394">
        <f t="shared" si="27"/>
        <v>8240.228139159075</v>
      </c>
    </row>
    <row r="472" spans="1:12" ht="13.8">
      <c r="A472" s="2" t="s">
        <v>45</v>
      </c>
      <c r="B472" s="22">
        <f>+$B$22</f>
        <v>0</v>
      </c>
      <c r="C472" s="84" t="e">
        <f>+B472/B488</f>
        <v>#DIV/0!</v>
      </c>
      <c r="D472" s="89">
        <v>0</v>
      </c>
      <c r="E472" s="112">
        <f>+D472*C455</f>
        <v>0</v>
      </c>
      <c r="F472" s="79">
        <v>0</v>
      </c>
      <c r="G472" s="112">
        <f>F472*C455</f>
        <v>0</v>
      </c>
      <c r="H472" s="79">
        <v>9.6415699277658362E-2</v>
      </c>
      <c r="I472" s="117">
        <f>H472*C455</f>
        <v>63441.530124699202</v>
      </c>
      <c r="J472" s="39">
        <f>+H472*I491</f>
        <v>8293.4546984382087</v>
      </c>
      <c r="K472" s="39">
        <f>+H472*I492</f>
        <v>293.68221999974736</v>
      </c>
      <c r="L472" s="394">
        <f t="shared" si="27"/>
        <v>8587.1369184379564</v>
      </c>
    </row>
    <row r="473" spans="1:12" ht="13.8">
      <c r="A473" s="2" t="s">
        <v>209</v>
      </c>
      <c r="B473" s="22">
        <f>+$B$23</f>
        <v>0</v>
      </c>
      <c r="C473" s="84" t="e">
        <f>+B473/B488</f>
        <v>#DIV/0!</v>
      </c>
      <c r="D473" s="89">
        <v>0</v>
      </c>
      <c r="E473" s="112">
        <f>+D473*C455</f>
        <v>0</v>
      </c>
      <c r="F473" s="79">
        <v>0</v>
      </c>
      <c r="G473" s="112">
        <f>F473*C455</f>
        <v>0</v>
      </c>
      <c r="H473" s="79">
        <v>6.4139568331436341E-3</v>
      </c>
      <c r="I473" s="117">
        <f>H473*C455</f>
        <v>4220.3835962085113</v>
      </c>
      <c r="J473" s="39">
        <f>+H473*I491</f>
        <v>551.71368181676519</v>
      </c>
      <c r="K473" s="39">
        <f>+H473*I492</f>
        <v>19.53691251375551</v>
      </c>
      <c r="L473" s="394">
        <f t="shared" si="27"/>
        <v>571.2505943305207</v>
      </c>
    </row>
    <row r="474" spans="1:12" ht="13.8">
      <c r="A474" s="2" t="s">
        <v>210</v>
      </c>
      <c r="B474" s="22">
        <f>+$B$24</f>
        <v>0</v>
      </c>
      <c r="C474" s="84" t="e">
        <f>+B474/B488</f>
        <v>#DIV/0!</v>
      </c>
      <c r="D474" s="89">
        <v>0</v>
      </c>
      <c r="E474" s="112">
        <f>+D474*C455</f>
        <v>0</v>
      </c>
      <c r="F474" s="79">
        <v>0</v>
      </c>
      <c r="G474" s="112">
        <f>F474*C455</f>
        <v>0</v>
      </c>
      <c r="H474" s="79">
        <v>1.6808028160809352E-3</v>
      </c>
      <c r="I474" s="117">
        <f>H474*C455</f>
        <v>1105.9682529812553</v>
      </c>
      <c r="J474" s="39">
        <f>+H474*I491</f>
        <v>144.57875757381692</v>
      </c>
      <c r="K474" s="39">
        <f>+H474*I492</f>
        <v>5.1197253777825287</v>
      </c>
      <c r="L474" s="394">
        <f t="shared" si="27"/>
        <v>149.69848295159943</v>
      </c>
    </row>
    <row r="475" spans="1:12" ht="13.8">
      <c r="A475" s="2" t="s">
        <v>2</v>
      </c>
      <c r="B475" s="22">
        <f>+$B$25</f>
        <v>0</v>
      </c>
      <c r="C475" s="84" t="e">
        <f>+B475/B488</f>
        <v>#DIV/0!</v>
      </c>
      <c r="D475" s="89">
        <v>0</v>
      </c>
      <c r="E475" s="112">
        <f>+D475*C455</f>
        <v>0</v>
      </c>
      <c r="F475" s="79">
        <v>0</v>
      </c>
      <c r="G475" s="112">
        <f>F475*C455</f>
        <v>0</v>
      </c>
      <c r="H475" s="79">
        <v>4.2252592530730246E-3</v>
      </c>
      <c r="I475" s="117">
        <f>H475*C455</f>
        <v>2780.2205885220501</v>
      </c>
      <c r="J475" s="39">
        <f>+H475*I491</f>
        <v>363.44699532390354</v>
      </c>
      <c r="K475" s="39">
        <f>+H475*I492</f>
        <v>12.870139684860433</v>
      </c>
      <c r="L475" s="394">
        <f t="shared" si="27"/>
        <v>376.31713500876396</v>
      </c>
    </row>
    <row r="476" spans="1:12" ht="13.8">
      <c r="A476" s="2" t="s">
        <v>12</v>
      </c>
      <c r="B476" s="22">
        <f>+$B$26</f>
        <v>0</v>
      </c>
      <c r="C476" s="84" t="e">
        <f>+B476/B488</f>
        <v>#DIV/0!</v>
      </c>
      <c r="D476" s="89">
        <v>0</v>
      </c>
      <c r="E476" s="112">
        <f>+D476*C455</f>
        <v>0</v>
      </c>
      <c r="F476" s="79">
        <v>0</v>
      </c>
      <c r="G476" s="112">
        <f>F476*C455</f>
        <v>0</v>
      </c>
      <c r="H476" s="79">
        <v>5.0324432141553724E-3</v>
      </c>
      <c r="I476" s="117">
        <f>H476*C455</f>
        <v>3311.3476349142352</v>
      </c>
      <c r="J476" s="39">
        <f>+H476*I491</f>
        <v>432.87908641172487</v>
      </c>
      <c r="K476" s="39">
        <f>+H476*I492</f>
        <v>15.328822030317264</v>
      </c>
      <c r="L476" s="394">
        <f t="shared" si="27"/>
        <v>448.20790844204214</v>
      </c>
    </row>
    <row r="477" spans="1:12" ht="13.8">
      <c r="A477" s="2" t="s">
        <v>18</v>
      </c>
      <c r="B477" s="22">
        <f>+$B$27</f>
        <v>0</v>
      </c>
      <c r="C477" s="84" t="e">
        <f>+B477/B488</f>
        <v>#DIV/0!</v>
      </c>
      <c r="D477" s="89">
        <v>0</v>
      </c>
      <c r="E477" s="112">
        <f>+D477*C455</f>
        <v>0</v>
      </c>
      <c r="F477" s="79">
        <v>0</v>
      </c>
      <c r="G477" s="112">
        <f>F477*C455</f>
        <v>0</v>
      </c>
      <c r="H477" s="79">
        <v>0.13306110995334783</v>
      </c>
      <c r="I477" s="117">
        <f>H477*C455</f>
        <v>87554.21034930287</v>
      </c>
      <c r="J477" s="39">
        <f>+H477*I491</f>
        <v>11445.607881181537</v>
      </c>
      <c r="K477" s="39">
        <f>+H477*I492</f>
        <v>405.30414091789748</v>
      </c>
      <c r="L477" s="394">
        <f t="shared" si="27"/>
        <v>11850.912022099434</v>
      </c>
    </row>
    <row r="478" spans="1:12" ht="13.8">
      <c r="A478" s="2" t="s">
        <v>9</v>
      </c>
      <c r="B478" s="22">
        <f>+$B$28</f>
        <v>0</v>
      </c>
      <c r="C478" s="84" t="e">
        <f>+B478/B488</f>
        <v>#DIV/0!</v>
      </c>
      <c r="D478" s="89">
        <v>0</v>
      </c>
      <c r="E478" s="112">
        <f>+D478*C455</f>
        <v>0</v>
      </c>
      <c r="F478" s="79">
        <v>0</v>
      </c>
      <c r="G478" s="112">
        <f>F478*C455</f>
        <v>0</v>
      </c>
      <c r="H478" s="79">
        <v>0.10438061576666052</v>
      </c>
      <c r="I478" s="117">
        <f>H478*C455</f>
        <v>68682.445174462628</v>
      </c>
      <c r="J478" s="39">
        <f>+H478*I491</f>
        <v>8978.5783305155182</v>
      </c>
      <c r="K478" s="39">
        <f>+H478*I492</f>
        <v>317.94335562524793</v>
      </c>
      <c r="L478" s="394">
        <f t="shared" si="27"/>
        <v>9296.5216861407662</v>
      </c>
    </row>
    <row r="479" spans="1:12" ht="13.8">
      <c r="A479" s="2" t="s">
        <v>7</v>
      </c>
      <c r="B479" s="22">
        <f>+$B$29</f>
        <v>0</v>
      </c>
      <c r="C479" s="84" t="e">
        <f>+B479/B488</f>
        <v>#DIV/0!</v>
      </c>
      <c r="D479" s="89">
        <v>0</v>
      </c>
      <c r="E479" s="112">
        <f>+D479*C455</f>
        <v>0</v>
      </c>
      <c r="F479" s="79">
        <v>0</v>
      </c>
      <c r="G479" s="112">
        <f>F479*C455</f>
        <v>0</v>
      </c>
      <c r="H479" s="79">
        <v>2.2694731101876125E-2</v>
      </c>
      <c r="I479" s="117">
        <f>H479*C455</f>
        <v>14933.13306503449</v>
      </c>
      <c r="J479" s="39">
        <f>+H479*I491</f>
        <v>1952.1481013648622</v>
      </c>
      <c r="K479" s="39">
        <f>+H479*I492</f>
        <v>69.128150936314682</v>
      </c>
      <c r="L479" s="394">
        <f t="shared" si="27"/>
        <v>2021.276252301177</v>
      </c>
    </row>
    <row r="480" spans="1:12" ht="13.8">
      <c r="A480" s="2" t="s">
        <v>13</v>
      </c>
      <c r="B480" s="22">
        <f>+$B$30</f>
        <v>0</v>
      </c>
      <c r="C480" s="84" t="e">
        <f>+B480/B488</f>
        <v>#DIV/0!</v>
      </c>
      <c r="D480" s="89">
        <v>0</v>
      </c>
      <c r="E480" s="112">
        <f>+D480*C455</f>
        <v>0</v>
      </c>
      <c r="F480" s="79">
        <v>0</v>
      </c>
      <c r="G480" s="112">
        <f>F480*C455</f>
        <v>0</v>
      </c>
      <c r="H480" s="79">
        <v>3.2048192825195393E-3</v>
      </c>
      <c r="I480" s="117">
        <f>H480*C455</f>
        <v>2108.7710878978569</v>
      </c>
      <c r="J480" s="39">
        <f>+H480*I491</f>
        <v>275.6711172079419</v>
      </c>
      <c r="K480" s="39">
        <f>+H480*I492</f>
        <v>9.7618795345545166</v>
      </c>
      <c r="L480" s="394">
        <f t="shared" si="27"/>
        <v>285.43299674249641</v>
      </c>
    </row>
    <row r="481" spans="1:14" ht="13.8">
      <c r="A481" s="2" t="s">
        <v>3</v>
      </c>
      <c r="B481" s="22">
        <f>+$B$31</f>
        <v>0</v>
      </c>
      <c r="C481" s="84" t="e">
        <f>+B481/B488</f>
        <v>#DIV/0!</v>
      </c>
      <c r="D481" s="89">
        <v>0</v>
      </c>
      <c r="E481" s="112">
        <f>+D481*C455</f>
        <v>0</v>
      </c>
      <c r="F481" s="79">
        <v>0</v>
      </c>
      <c r="G481" s="112">
        <f>F481*C455</f>
        <v>0</v>
      </c>
      <c r="H481" s="79">
        <v>1.354239437639889E-2</v>
      </c>
      <c r="I481" s="117">
        <f>H481*C455</f>
        <v>8910.8954996704706</v>
      </c>
      <c r="J481" s="39">
        <f>+H481*I491</f>
        <v>1164.8853362107388</v>
      </c>
      <c r="K481" s="39">
        <f>+H481*I492</f>
        <v>41.250133270511022</v>
      </c>
      <c r="L481" s="394">
        <f t="shared" si="27"/>
        <v>1206.1354694812499</v>
      </c>
    </row>
    <row r="482" spans="1:14" ht="13.8">
      <c r="A482" s="2" t="s">
        <v>11</v>
      </c>
      <c r="B482" s="22">
        <f>+$B$32</f>
        <v>0</v>
      </c>
      <c r="C482" s="84" t="e">
        <f>+B482/B488</f>
        <v>#DIV/0!</v>
      </c>
      <c r="D482" s="89">
        <v>0</v>
      </c>
      <c r="E482" s="112">
        <f>+D482*C455</f>
        <v>0</v>
      </c>
      <c r="F482" s="79">
        <v>0</v>
      </c>
      <c r="G482" s="112">
        <f>F482*C455</f>
        <v>0</v>
      </c>
      <c r="H482" s="79">
        <v>1.5992207663517902E-2</v>
      </c>
      <c r="I482" s="117">
        <f>H482*C455</f>
        <v>10522.872642594779</v>
      </c>
      <c r="J482" s="39">
        <f>+H482*I491</f>
        <v>1375.6125898485859</v>
      </c>
      <c r="K482" s="39">
        <f>+H482*I492</f>
        <v>48.712264543075527</v>
      </c>
      <c r="L482" s="394">
        <f t="shared" si="27"/>
        <v>1424.3248543916613</v>
      </c>
    </row>
    <row r="483" spans="1:14" ht="13.8">
      <c r="A483" s="372" t="s">
        <v>8</v>
      </c>
      <c r="B483" s="22">
        <f>+$B$33</f>
        <v>0</v>
      </c>
      <c r="C483" s="84" t="e">
        <f>+B483/B488</f>
        <v>#DIV/0!</v>
      </c>
      <c r="D483" s="89">
        <v>0</v>
      </c>
      <c r="E483" s="112">
        <f>+D483*C455</f>
        <v>0</v>
      </c>
      <c r="F483" s="79">
        <v>0</v>
      </c>
      <c r="G483" s="112">
        <f>F483*C455</f>
        <v>0</v>
      </c>
      <c r="H483" s="79">
        <v>8.5041979004303742E-3</v>
      </c>
      <c r="I483" s="117">
        <f>H483*C455</f>
        <v>5595.7622184831862</v>
      </c>
      <c r="J483" s="39">
        <f>+H483*I491</f>
        <v>731.51136756953224</v>
      </c>
      <c r="K483" s="39">
        <f>+H483*I492</f>
        <v>25.903786804710919</v>
      </c>
      <c r="L483" s="394">
        <f t="shared" si="27"/>
        <v>757.41515437424312</v>
      </c>
    </row>
    <row r="484" spans="1:14" ht="13.8">
      <c r="A484" s="372" t="s">
        <v>444</v>
      </c>
      <c r="B484" s="22">
        <f>+$B$34</f>
        <v>0</v>
      </c>
      <c r="C484" s="84" t="e">
        <f>+B484/B488</f>
        <v>#DIV/0!</v>
      </c>
      <c r="D484" s="89">
        <v>0</v>
      </c>
      <c r="E484" s="112">
        <f>+D484*C455</f>
        <v>0</v>
      </c>
      <c r="F484" s="79">
        <v>0</v>
      </c>
      <c r="G484" s="112">
        <f>F484*C455</f>
        <v>0</v>
      </c>
      <c r="H484" s="79">
        <v>5.2255149741568772E-2</v>
      </c>
      <c r="I484" s="117">
        <f>H484*C455</f>
        <v>34383.888529952252</v>
      </c>
      <c r="J484" s="39">
        <f>+H484*I491</f>
        <v>4494.8667114239179</v>
      </c>
      <c r="K484" s="39">
        <f>+H484*I492</f>
        <v>159.16918611281849</v>
      </c>
      <c r="L484" s="394">
        <f t="shared" si="27"/>
        <v>4654.0358975367362</v>
      </c>
    </row>
    <row r="485" spans="1:14" ht="13.8">
      <c r="A485" s="372" t="s">
        <v>445</v>
      </c>
      <c r="B485" s="22">
        <f>+$B$35</f>
        <v>0</v>
      </c>
      <c r="C485" s="84" t="e">
        <f>+B485/B488</f>
        <v>#DIV/0!</v>
      </c>
      <c r="D485" s="89">
        <v>0</v>
      </c>
      <c r="E485" s="112">
        <f>+D485*C455</f>
        <v>0</v>
      </c>
      <c r="F485" s="79">
        <v>0</v>
      </c>
      <c r="G485" s="112">
        <f>F485*C455</f>
        <v>0</v>
      </c>
      <c r="H485" s="79">
        <v>1.6398124865346143E-3</v>
      </c>
      <c r="I485" s="117">
        <f>H485*C455</f>
        <v>1078.9966161397763</v>
      </c>
      <c r="J485" s="39">
        <f>+H485*I491</f>
        <v>141.05286455314328</v>
      </c>
      <c r="K485" s="39">
        <f>+H485*I492</f>
        <v>4.9948688339844347</v>
      </c>
      <c r="L485" s="394">
        <f t="shared" si="27"/>
        <v>146.04773338712772</v>
      </c>
    </row>
    <row r="486" spans="1:14" ht="13.8">
      <c r="A486" s="372" t="s">
        <v>461</v>
      </c>
      <c r="B486" s="22">
        <f>+$B$36</f>
        <v>0</v>
      </c>
      <c r="C486" s="84" t="e">
        <f>+B486/B488</f>
        <v>#DIV/0!</v>
      </c>
      <c r="D486" s="89">
        <v>0</v>
      </c>
      <c r="E486" s="112">
        <f>+D486*C455</f>
        <v>0</v>
      </c>
      <c r="F486" s="79">
        <v>0</v>
      </c>
      <c r="G486" s="112">
        <f>F486*C455</f>
        <v>0</v>
      </c>
      <c r="H486" s="79">
        <v>1.2053070211563349E-2</v>
      </c>
      <c r="I486" s="117">
        <f>H486*C455</f>
        <v>7930.9201992086837</v>
      </c>
      <c r="J486" s="39">
        <f>+H486*I491</f>
        <v>1036.7771278495406</v>
      </c>
      <c r="K486" s="39">
        <f>+H486*I492</f>
        <v>36.713651864421962</v>
      </c>
      <c r="L486" s="394">
        <f t="shared" si="27"/>
        <v>1073.4907797139626</v>
      </c>
    </row>
    <row r="487" spans="1:14" ht="13.8">
      <c r="A487" s="3" t="s">
        <v>464</v>
      </c>
      <c r="B487" s="22">
        <f>+$B$37</f>
        <v>0</v>
      </c>
      <c r="C487" s="84" t="e">
        <f>+B487/B488</f>
        <v>#DIV/0!</v>
      </c>
      <c r="D487" s="89">
        <v>0</v>
      </c>
      <c r="E487" s="112">
        <f>+D487*C455</f>
        <v>0</v>
      </c>
      <c r="F487" s="79">
        <v>0</v>
      </c>
      <c r="G487" s="115">
        <f>F487*C455</f>
        <v>0</v>
      </c>
      <c r="H487" s="514">
        <v>1.8107933156110912E-2</v>
      </c>
      <c r="I487" s="118">
        <f>H487*C455</f>
        <v>11915.02001672098</v>
      </c>
      <c r="J487" s="39">
        <f>+H487*I491</f>
        <v>1557.6023867240929</v>
      </c>
      <c r="K487" s="39">
        <f>+H487*I492</f>
        <v>55.156764393513839</v>
      </c>
      <c r="L487" s="394">
        <f t="shared" si="27"/>
        <v>1612.7591511176067</v>
      </c>
    </row>
    <row r="488" spans="1:14" ht="13.8">
      <c r="A488" s="24"/>
      <c r="B488" s="25">
        <f t="shared" ref="B488:L488" si="28">SUM(B461:B487)</f>
        <v>0</v>
      </c>
      <c r="C488" s="85" t="e">
        <f t="shared" si="28"/>
        <v>#DIV/0!</v>
      </c>
      <c r="D488" s="82">
        <f t="shared" si="28"/>
        <v>0</v>
      </c>
      <c r="E488" s="113">
        <f t="shared" si="28"/>
        <v>0</v>
      </c>
      <c r="F488" s="83">
        <f t="shared" si="28"/>
        <v>0</v>
      </c>
      <c r="G488" s="113">
        <f t="shared" si="28"/>
        <v>0</v>
      </c>
      <c r="H488" s="515">
        <f t="shared" si="28"/>
        <v>1.0000000000000004</v>
      </c>
      <c r="I488" s="363">
        <f t="shared" si="28"/>
        <v>658000.00000000012</v>
      </c>
      <c r="J488" s="26">
        <f t="shared" si="28"/>
        <v>86017.679284311176</v>
      </c>
      <c r="K488" s="26">
        <f t="shared" si="28"/>
        <v>3046.0000000000009</v>
      </c>
      <c r="L488" s="26">
        <f t="shared" si="28"/>
        <v>89063.679284311176</v>
      </c>
    </row>
    <row r="489" spans="1:14">
      <c r="H489" s="80"/>
      <c r="I489" s="81"/>
    </row>
    <row r="490" spans="1:14">
      <c r="I490" s="127"/>
    </row>
    <row r="491" spans="1:14">
      <c r="G491" t="s">
        <v>114</v>
      </c>
      <c r="H491" s="27"/>
      <c r="I491" s="357">
        <f>+MEC!L73</f>
        <v>86017.679284311162</v>
      </c>
    </row>
    <row r="492" spans="1:14">
      <c r="G492" t="s">
        <v>338</v>
      </c>
      <c r="I492" s="357">
        <f>+MEC!M73</f>
        <v>3046</v>
      </c>
    </row>
    <row r="493" spans="1:14">
      <c r="G493" t="s">
        <v>256</v>
      </c>
      <c r="I493" s="746">
        <f>SUM(I491:I492)</f>
        <v>89063.679284311162</v>
      </c>
      <c r="N493" s="121">
        <f>+I493</f>
        <v>89063.679284311162</v>
      </c>
    </row>
    <row r="494" spans="1:14">
      <c r="I494" s="122"/>
      <c r="N494" s="121"/>
    </row>
    <row r="495" spans="1:14">
      <c r="I495" s="122"/>
      <c r="N495" s="121"/>
    </row>
    <row r="496" spans="1:14">
      <c r="I496" s="122"/>
      <c r="N496" s="121"/>
    </row>
    <row r="497" spans="1:12" ht="15.6">
      <c r="A497" s="874" t="s">
        <v>19</v>
      </c>
      <c r="B497" s="875"/>
      <c r="C497" s="875">
        <v>3775</v>
      </c>
      <c r="D497" s="875"/>
      <c r="E497" s="875"/>
      <c r="F497" s="875"/>
      <c r="G497" s="875"/>
      <c r="H497" s="876"/>
      <c r="I497" s="4"/>
    </row>
    <row r="498" spans="1:12" ht="15.6">
      <c r="A498" s="867" t="s">
        <v>20</v>
      </c>
      <c r="B498" s="868"/>
      <c r="C498" s="920"/>
      <c r="D498" s="920"/>
      <c r="E498" s="920"/>
      <c r="F498" s="920"/>
      <c r="G498" s="920"/>
      <c r="H498" s="921"/>
      <c r="I498" s="4"/>
    </row>
    <row r="499" spans="1:12" ht="15.6">
      <c r="A499" s="867" t="s">
        <v>22</v>
      </c>
      <c r="B499" s="868"/>
      <c r="C499" s="913"/>
      <c r="D499" s="913"/>
      <c r="E499" s="913"/>
      <c r="F499" s="913"/>
      <c r="G499" s="913"/>
      <c r="H499" s="914"/>
      <c r="I499" s="4"/>
    </row>
    <row r="500" spans="1:12" ht="15.6">
      <c r="A500" s="867" t="s">
        <v>24</v>
      </c>
      <c r="B500" s="868"/>
      <c r="C500" s="869">
        <v>40030000</v>
      </c>
      <c r="D500" s="870"/>
      <c r="E500" s="870"/>
      <c r="F500" s="870"/>
      <c r="G500" s="870"/>
      <c r="H500" s="871"/>
      <c r="I500" s="4"/>
    </row>
    <row r="501" spans="1:12" ht="15.6">
      <c r="A501" s="881" t="s">
        <v>25</v>
      </c>
      <c r="B501" s="882"/>
      <c r="C501" s="911" t="s">
        <v>9</v>
      </c>
      <c r="D501" s="911"/>
      <c r="E501" s="911"/>
      <c r="F501" s="911"/>
      <c r="G501" s="911"/>
      <c r="H501" s="912"/>
      <c r="I501" s="4"/>
    </row>
    <row r="502" spans="1:12" ht="13.8">
      <c r="A502" s="5"/>
      <c r="B502" s="5"/>
      <c r="C502" s="5"/>
      <c r="D502" s="5"/>
      <c r="E502" s="5"/>
      <c r="F502" s="5"/>
      <c r="G502" s="5"/>
      <c r="H502" s="5"/>
      <c r="I502" s="5"/>
    </row>
    <row r="503" spans="1:12" ht="13.8">
      <c r="A503" s="6"/>
      <c r="B503" s="7"/>
      <c r="C503" s="8"/>
      <c r="D503" s="886">
        <v>0.2</v>
      </c>
      <c r="E503" s="887"/>
      <c r="F503" s="886">
        <v>0.8</v>
      </c>
      <c r="G503" s="887"/>
      <c r="H503" s="584"/>
      <c r="I503" s="10"/>
      <c r="J503" s="11" t="s">
        <v>121</v>
      </c>
      <c r="K503" s="11" t="s">
        <v>269</v>
      </c>
      <c r="L503" s="11" t="s">
        <v>270</v>
      </c>
    </row>
    <row r="504" spans="1:12" ht="13.8">
      <c r="A504" s="12"/>
      <c r="B504" s="13"/>
      <c r="C504" s="14"/>
      <c r="D504" s="872" t="s">
        <v>26</v>
      </c>
      <c r="E504" s="880"/>
      <c r="F504" s="872" t="s">
        <v>27</v>
      </c>
      <c r="G504" s="880"/>
      <c r="H504" s="872" t="s">
        <v>28</v>
      </c>
      <c r="I504" s="873"/>
      <c r="J504" s="15" t="s">
        <v>29</v>
      </c>
      <c r="K504" s="391" t="s">
        <v>29</v>
      </c>
      <c r="L504" s="391" t="s">
        <v>29</v>
      </c>
    </row>
    <row r="505" spans="1:12" ht="27.6">
      <c r="A505" s="16" t="s">
        <v>30</v>
      </c>
      <c r="B505" s="17" t="s">
        <v>31</v>
      </c>
      <c r="C505" s="18" t="s">
        <v>32</v>
      </c>
      <c r="D505" s="19" t="s">
        <v>33</v>
      </c>
      <c r="E505" s="20" t="s">
        <v>34</v>
      </c>
      <c r="F505" s="19" t="s">
        <v>33</v>
      </c>
      <c r="G505" s="20" t="s">
        <v>34</v>
      </c>
      <c r="H505" s="21" t="s">
        <v>33</v>
      </c>
      <c r="I505" s="40" t="s">
        <v>34</v>
      </c>
      <c r="J505" s="18" t="s">
        <v>34</v>
      </c>
      <c r="K505" s="18" t="s">
        <v>34</v>
      </c>
      <c r="L505" s="18" t="s">
        <v>34</v>
      </c>
    </row>
    <row r="506" spans="1:12" ht="13.8">
      <c r="A506" s="1" t="s">
        <v>15</v>
      </c>
      <c r="B506" s="22">
        <f>+$B$10</f>
        <v>0</v>
      </c>
      <c r="C506" s="84" t="e">
        <f>+B506/B533</f>
        <v>#DIV/0!</v>
      </c>
      <c r="D506" s="89">
        <v>0</v>
      </c>
      <c r="E506" s="112">
        <f>+D506*C500</f>
        <v>0</v>
      </c>
      <c r="F506" s="79">
        <v>0</v>
      </c>
      <c r="G506" s="114">
        <f>F506*C500</f>
        <v>0</v>
      </c>
      <c r="H506" s="79">
        <v>0</v>
      </c>
      <c r="I506" s="116">
        <f>H506*C500</f>
        <v>0</v>
      </c>
      <c r="J506" s="39">
        <f>+H506*I536</f>
        <v>0</v>
      </c>
      <c r="K506" s="39">
        <f>+H506*I537</f>
        <v>0</v>
      </c>
      <c r="L506" s="393">
        <f>+J506+K506</f>
        <v>0</v>
      </c>
    </row>
    <row r="507" spans="1:12" ht="13.8">
      <c r="A507" s="2" t="s">
        <v>4</v>
      </c>
      <c r="B507" s="22">
        <f>+$B$12</f>
        <v>0</v>
      </c>
      <c r="C507" s="84" t="e">
        <f>+B507/B533</f>
        <v>#DIV/0!</v>
      </c>
      <c r="D507" s="89">
        <v>0</v>
      </c>
      <c r="E507" s="112">
        <f>+D507*C500</f>
        <v>0</v>
      </c>
      <c r="F507" s="79">
        <v>0</v>
      </c>
      <c r="G507" s="112">
        <f>F507*C500</f>
        <v>0</v>
      </c>
      <c r="H507" s="79">
        <v>0</v>
      </c>
      <c r="I507" s="117">
        <f>H507*C500</f>
        <v>0</v>
      </c>
      <c r="J507" s="39">
        <f>+H507*I536</f>
        <v>0</v>
      </c>
      <c r="K507" s="39">
        <f>+H507*I537</f>
        <v>0</v>
      </c>
      <c r="L507" s="394">
        <f>+J507+K507</f>
        <v>0</v>
      </c>
    </row>
    <row r="508" spans="1:12" ht="13.8">
      <c r="A508" s="2" t="s">
        <v>0</v>
      </c>
      <c r="B508" s="22">
        <f>+$B$13</f>
        <v>0</v>
      </c>
      <c r="C508" s="84" t="e">
        <f>+B508/B533</f>
        <v>#DIV/0!</v>
      </c>
      <c r="D508" s="89">
        <v>0</v>
      </c>
      <c r="E508" s="112">
        <f>+D508*C500</f>
        <v>0</v>
      </c>
      <c r="F508" s="79">
        <v>0</v>
      </c>
      <c r="G508" s="112">
        <f>F508*C500</f>
        <v>0</v>
      </c>
      <c r="H508" s="475">
        <v>0</v>
      </c>
      <c r="I508" s="117">
        <f>H508*C500</f>
        <v>0</v>
      </c>
      <c r="J508" s="39">
        <f>+H508*I536</f>
        <v>0</v>
      </c>
      <c r="K508" s="39">
        <f>+H508*I537</f>
        <v>0</v>
      </c>
      <c r="L508" s="394">
        <f t="shared" ref="L508:L532" si="29">+J508+K508</f>
        <v>0</v>
      </c>
    </row>
    <row r="509" spans="1:12" ht="13.8">
      <c r="A509" s="2" t="s">
        <v>16</v>
      </c>
      <c r="B509" s="22">
        <f>+$B$14</f>
        <v>0</v>
      </c>
      <c r="C509" s="84" t="e">
        <f>+B509/B533</f>
        <v>#DIV/0!</v>
      </c>
      <c r="D509" s="89">
        <v>0</v>
      </c>
      <c r="E509" s="112">
        <f>+D509*C500</f>
        <v>0</v>
      </c>
      <c r="F509" s="79">
        <v>0</v>
      </c>
      <c r="G509" s="112">
        <f>F509*C500</f>
        <v>0</v>
      </c>
      <c r="H509" s="79">
        <v>0</v>
      </c>
      <c r="I509" s="117">
        <f>H509*C500</f>
        <v>0</v>
      </c>
      <c r="J509" s="39">
        <f>+H509*I536</f>
        <v>0</v>
      </c>
      <c r="K509" s="39">
        <f>+H509*I537</f>
        <v>0</v>
      </c>
      <c r="L509" s="394">
        <f t="shared" si="29"/>
        <v>0</v>
      </c>
    </row>
    <row r="510" spans="1:12" ht="13.8">
      <c r="A510" s="2" t="s">
        <v>6</v>
      </c>
      <c r="B510" s="22">
        <f>+$B$15</f>
        <v>0</v>
      </c>
      <c r="C510" s="84" t="e">
        <f>+B510/B533</f>
        <v>#DIV/0!</v>
      </c>
      <c r="D510" s="89">
        <v>0</v>
      </c>
      <c r="E510" s="112">
        <f>+D510*C500</f>
        <v>0</v>
      </c>
      <c r="F510" s="79">
        <v>0</v>
      </c>
      <c r="G510" s="112">
        <f>F510*C500</f>
        <v>0</v>
      </c>
      <c r="H510" s="79">
        <v>0</v>
      </c>
      <c r="I510" s="117">
        <f>H510*C500</f>
        <v>0</v>
      </c>
      <c r="J510" s="39">
        <f>+H510*I536</f>
        <v>0</v>
      </c>
      <c r="K510" s="39">
        <f>+H510*I537</f>
        <v>0</v>
      </c>
      <c r="L510" s="394">
        <f t="shared" si="29"/>
        <v>0</v>
      </c>
    </row>
    <row r="511" spans="1:12" ht="13.8">
      <c r="A511" s="2" t="s">
        <v>10</v>
      </c>
      <c r="B511" s="22">
        <f>+$B$16</f>
        <v>0</v>
      </c>
      <c r="C511" s="84" t="e">
        <f>+B511/B533</f>
        <v>#DIV/0!</v>
      </c>
      <c r="D511" s="89">
        <v>0</v>
      </c>
      <c r="E511" s="112">
        <f>+D511*C500</f>
        <v>0</v>
      </c>
      <c r="F511" s="79">
        <v>0</v>
      </c>
      <c r="G511" s="112">
        <f>F511*C500</f>
        <v>0</v>
      </c>
      <c r="H511" s="79">
        <v>0</v>
      </c>
      <c r="I511" s="117">
        <f>H511*C500</f>
        <v>0</v>
      </c>
      <c r="J511" s="39">
        <f>+H511*I536</f>
        <v>0</v>
      </c>
      <c r="K511" s="39">
        <f>+H511*I537</f>
        <v>0</v>
      </c>
      <c r="L511" s="394">
        <f t="shared" si="29"/>
        <v>0</v>
      </c>
    </row>
    <row r="512" spans="1:12" ht="13.8">
      <c r="A512" s="2" t="s">
        <v>17</v>
      </c>
      <c r="B512" s="22">
        <f>+$B$17</f>
        <v>0</v>
      </c>
      <c r="C512" s="84" t="e">
        <f>+B512/B533</f>
        <v>#DIV/0!</v>
      </c>
      <c r="D512" s="89">
        <v>0</v>
      </c>
      <c r="E512" s="112">
        <f>+D512*C500</f>
        <v>0</v>
      </c>
      <c r="F512" s="79">
        <v>0</v>
      </c>
      <c r="G512" s="112">
        <f>F512*C500</f>
        <v>0</v>
      </c>
      <c r="H512" s="79">
        <v>0</v>
      </c>
      <c r="I512" s="117">
        <f>H512*C500</f>
        <v>0</v>
      </c>
      <c r="J512" s="39">
        <f>+H512*I536</f>
        <v>0</v>
      </c>
      <c r="K512" s="39">
        <f>+H512*I537</f>
        <v>0</v>
      </c>
      <c r="L512" s="394">
        <f t="shared" si="29"/>
        <v>0</v>
      </c>
    </row>
    <row r="513" spans="1:12" ht="13.8">
      <c r="A513" s="2" t="s">
        <v>5</v>
      </c>
      <c r="B513" s="22">
        <f>+$B$18</f>
        <v>0</v>
      </c>
      <c r="C513" s="84" t="e">
        <f>+B513/B533</f>
        <v>#DIV/0!</v>
      </c>
      <c r="D513" s="89">
        <v>0</v>
      </c>
      <c r="E513" s="112">
        <f>+D513*C500</f>
        <v>0</v>
      </c>
      <c r="F513" s="79">
        <v>0</v>
      </c>
      <c r="G513" s="112">
        <f>F513*C500</f>
        <v>0</v>
      </c>
      <c r="H513" s="79">
        <v>0</v>
      </c>
      <c r="I513" s="117">
        <f>H513*C500</f>
        <v>0</v>
      </c>
      <c r="J513" s="39">
        <f>+H513*I536</f>
        <v>0</v>
      </c>
      <c r="K513" s="39">
        <f>+H513*I537</f>
        <v>0</v>
      </c>
      <c r="L513" s="394">
        <f t="shared" si="29"/>
        <v>0</v>
      </c>
    </row>
    <row r="514" spans="1:12" ht="13.8">
      <c r="A514" s="2" t="s">
        <v>116</v>
      </c>
      <c r="B514" s="22">
        <f>+$B$19</f>
        <v>0</v>
      </c>
      <c r="C514" s="84" t="e">
        <f>+B514/B533</f>
        <v>#DIV/0!</v>
      </c>
      <c r="D514" s="89">
        <v>0</v>
      </c>
      <c r="E514" s="112">
        <f>+D514*C500</f>
        <v>0</v>
      </c>
      <c r="F514" s="79">
        <v>0</v>
      </c>
      <c r="G514" s="112">
        <f>F514*C500</f>
        <v>0</v>
      </c>
      <c r="H514" s="79">
        <v>0</v>
      </c>
      <c r="I514" s="117">
        <f>H514*C500</f>
        <v>0</v>
      </c>
      <c r="J514" s="39">
        <f>+H514*I536</f>
        <v>0</v>
      </c>
      <c r="K514" s="39">
        <f>+H514*I537</f>
        <v>0</v>
      </c>
      <c r="L514" s="394">
        <f t="shared" si="29"/>
        <v>0</v>
      </c>
    </row>
    <row r="515" spans="1:12" ht="13.8">
      <c r="A515" s="2" t="s">
        <v>1</v>
      </c>
      <c r="B515" s="22">
        <f>+$B$20</f>
        <v>0</v>
      </c>
      <c r="C515" s="84" t="e">
        <f>+B515/B533</f>
        <v>#DIV/0!</v>
      </c>
      <c r="D515" s="89">
        <v>0</v>
      </c>
      <c r="E515" s="112">
        <f>+D515*C500</f>
        <v>0</v>
      </c>
      <c r="F515" s="79">
        <v>0</v>
      </c>
      <c r="G515" s="112">
        <f>F515*C500</f>
        <v>0</v>
      </c>
      <c r="H515" s="79">
        <v>0</v>
      </c>
      <c r="I515" s="117">
        <f>H515*C500</f>
        <v>0</v>
      </c>
      <c r="J515" s="39">
        <f>+H515*I536</f>
        <v>0</v>
      </c>
      <c r="K515" s="39">
        <f>+H515*I537</f>
        <v>0</v>
      </c>
      <c r="L515" s="394">
        <f t="shared" si="29"/>
        <v>0</v>
      </c>
    </row>
    <row r="516" spans="1:12" ht="13.8">
      <c r="A516" s="2" t="s">
        <v>46</v>
      </c>
      <c r="B516" s="22">
        <f>+$B$21</f>
        <v>0</v>
      </c>
      <c r="C516" s="84" t="e">
        <f>+B516/B533</f>
        <v>#DIV/0!</v>
      </c>
      <c r="D516" s="89">
        <v>0</v>
      </c>
      <c r="E516" s="112">
        <f>+D516*C500</f>
        <v>0</v>
      </c>
      <c r="F516" s="79">
        <v>0</v>
      </c>
      <c r="G516" s="112">
        <f>F516*C500</f>
        <v>0</v>
      </c>
      <c r="H516" s="79">
        <v>0</v>
      </c>
      <c r="I516" s="117">
        <f>H516*C500</f>
        <v>0</v>
      </c>
      <c r="J516" s="39">
        <f>+H516*I536</f>
        <v>0</v>
      </c>
      <c r="K516" s="39">
        <f>+H516*I537</f>
        <v>0</v>
      </c>
      <c r="L516" s="394">
        <f t="shared" si="29"/>
        <v>0</v>
      </c>
    </row>
    <row r="517" spans="1:12" ht="13.8">
      <c r="A517" s="2" t="s">
        <v>45</v>
      </c>
      <c r="B517" s="22">
        <f>+$B$22</f>
        <v>0</v>
      </c>
      <c r="C517" s="84" t="e">
        <f>+B517/B533</f>
        <v>#DIV/0!</v>
      </c>
      <c r="D517" s="89">
        <v>0</v>
      </c>
      <c r="E517" s="112">
        <f>+D517*C500</f>
        <v>0</v>
      </c>
      <c r="F517" s="79">
        <v>0</v>
      </c>
      <c r="G517" s="112">
        <f>F517*C500</f>
        <v>0</v>
      </c>
      <c r="H517" s="79">
        <v>0</v>
      </c>
      <c r="I517" s="117">
        <f>H517*C500</f>
        <v>0</v>
      </c>
      <c r="J517" s="39">
        <f>+H517*I536</f>
        <v>0</v>
      </c>
      <c r="K517" s="39">
        <f>+H517*I537</f>
        <v>0</v>
      </c>
      <c r="L517" s="394">
        <f t="shared" si="29"/>
        <v>0</v>
      </c>
    </row>
    <row r="518" spans="1:12" ht="13.8">
      <c r="A518" s="2" t="s">
        <v>209</v>
      </c>
      <c r="B518" s="22">
        <f>+$B$23</f>
        <v>0</v>
      </c>
      <c r="C518" s="84" t="e">
        <f>+B518/B533</f>
        <v>#DIV/0!</v>
      </c>
      <c r="D518" s="89">
        <v>0</v>
      </c>
      <c r="E518" s="112">
        <f>+D518*C500</f>
        <v>0</v>
      </c>
      <c r="F518" s="79">
        <v>0</v>
      </c>
      <c r="G518" s="112">
        <f>F518*C500</f>
        <v>0</v>
      </c>
      <c r="H518" s="79">
        <v>0</v>
      </c>
      <c r="I518" s="117">
        <f>H518*C500</f>
        <v>0</v>
      </c>
      <c r="J518" s="39">
        <f>+H518*I536</f>
        <v>0</v>
      </c>
      <c r="K518" s="39">
        <f>+H518*I537</f>
        <v>0</v>
      </c>
      <c r="L518" s="394">
        <f t="shared" si="29"/>
        <v>0</v>
      </c>
    </row>
    <row r="519" spans="1:12" ht="13.8">
      <c r="A519" s="2" t="s">
        <v>210</v>
      </c>
      <c r="B519" s="22">
        <f>+$B$24</f>
        <v>0</v>
      </c>
      <c r="C519" s="84" t="e">
        <f>+B519/B533</f>
        <v>#DIV/0!</v>
      </c>
      <c r="D519" s="89">
        <v>0</v>
      </c>
      <c r="E519" s="112">
        <f>+D519*C500</f>
        <v>0</v>
      </c>
      <c r="F519" s="79">
        <v>0</v>
      </c>
      <c r="G519" s="112">
        <f>F519*C500</f>
        <v>0</v>
      </c>
      <c r="H519" s="79">
        <v>0</v>
      </c>
      <c r="I519" s="117">
        <f>H519*C500</f>
        <v>0</v>
      </c>
      <c r="J519" s="39">
        <f>+H519*I536</f>
        <v>0</v>
      </c>
      <c r="K519" s="39">
        <f>+H519*I537</f>
        <v>0</v>
      </c>
      <c r="L519" s="394">
        <f t="shared" si="29"/>
        <v>0</v>
      </c>
    </row>
    <row r="520" spans="1:12" ht="13.8">
      <c r="A520" s="2" t="s">
        <v>2</v>
      </c>
      <c r="B520" s="22">
        <f>+$B$25</f>
        <v>0</v>
      </c>
      <c r="C520" s="84" t="e">
        <f>+B520/B533</f>
        <v>#DIV/0!</v>
      </c>
      <c r="D520" s="89">
        <v>0</v>
      </c>
      <c r="E520" s="112">
        <f>+D520*C500</f>
        <v>0</v>
      </c>
      <c r="F520" s="79">
        <v>0</v>
      </c>
      <c r="G520" s="112">
        <f>F520*C500</f>
        <v>0</v>
      </c>
      <c r="H520" s="79">
        <v>0</v>
      </c>
      <c r="I520" s="117">
        <f>H520*C500</f>
        <v>0</v>
      </c>
      <c r="J520" s="39">
        <f>+H520*I536</f>
        <v>0</v>
      </c>
      <c r="K520" s="39">
        <f>+H520*I537</f>
        <v>0</v>
      </c>
      <c r="L520" s="394">
        <f t="shared" si="29"/>
        <v>0</v>
      </c>
    </row>
    <row r="521" spans="1:12" ht="13.8">
      <c r="A521" s="2" t="s">
        <v>12</v>
      </c>
      <c r="B521" s="22">
        <f>+$B$26</f>
        <v>0</v>
      </c>
      <c r="C521" s="84" t="e">
        <f>+B521/B533</f>
        <v>#DIV/0!</v>
      </c>
      <c r="D521" s="89">
        <v>0</v>
      </c>
      <c r="E521" s="112">
        <f>+D521*C500</f>
        <v>0</v>
      </c>
      <c r="F521" s="79">
        <v>0</v>
      </c>
      <c r="G521" s="112">
        <f>F521*C500</f>
        <v>0</v>
      </c>
      <c r="H521" s="79">
        <v>0</v>
      </c>
      <c r="I521" s="117">
        <f>H521*C500</f>
        <v>0</v>
      </c>
      <c r="J521" s="39">
        <f>+H521*I536</f>
        <v>0</v>
      </c>
      <c r="K521" s="39">
        <f>+H521*I537</f>
        <v>0</v>
      </c>
      <c r="L521" s="394">
        <f>+J521+K521</f>
        <v>0</v>
      </c>
    </row>
    <row r="522" spans="1:12" ht="13.8">
      <c r="A522" s="2" t="s">
        <v>18</v>
      </c>
      <c r="B522" s="22">
        <f>+$B$27</f>
        <v>0</v>
      </c>
      <c r="C522" s="84" t="e">
        <f>+B522/B533</f>
        <v>#DIV/0!</v>
      </c>
      <c r="D522" s="89">
        <v>0</v>
      </c>
      <c r="E522" s="112">
        <f>+D522*C500</f>
        <v>0</v>
      </c>
      <c r="F522" s="79">
        <v>0</v>
      </c>
      <c r="G522" s="112">
        <f>F522*C500</f>
        <v>0</v>
      </c>
      <c r="H522" s="79">
        <v>0.20878603492825801</v>
      </c>
      <c r="I522" s="117">
        <f>H522*C500</f>
        <v>8357704.9781781677</v>
      </c>
      <c r="J522" s="39">
        <f>+H522*I536</f>
        <v>1313035.5188733046</v>
      </c>
      <c r="K522" s="39">
        <f>+H522*I537</f>
        <v>0</v>
      </c>
      <c r="L522" s="394">
        <f t="shared" si="29"/>
        <v>1313035.5188733046</v>
      </c>
    </row>
    <row r="523" spans="1:12" ht="13.8">
      <c r="A523" s="2" t="s">
        <v>9</v>
      </c>
      <c r="B523" s="22">
        <f>+$B$28</f>
        <v>0</v>
      </c>
      <c r="C523" s="84" t="e">
        <f>+B523/B533</f>
        <v>#DIV/0!</v>
      </c>
      <c r="D523" s="89">
        <v>0</v>
      </c>
      <c r="E523" s="112">
        <f>+D523*C500</f>
        <v>0</v>
      </c>
      <c r="F523" s="79">
        <v>0</v>
      </c>
      <c r="G523" s="112">
        <f>F523*C500</f>
        <v>0</v>
      </c>
      <c r="H523" s="79">
        <v>0.64668787139633377</v>
      </c>
      <c r="I523" s="117">
        <f>H523*C500</f>
        <v>25886915.491995241</v>
      </c>
      <c r="J523" s="39">
        <f>+H523*I536</f>
        <v>4066958.525553348</v>
      </c>
      <c r="K523" s="39">
        <f>+H523*I537</f>
        <v>0</v>
      </c>
      <c r="L523" s="394">
        <f t="shared" si="29"/>
        <v>4066958.525553348</v>
      </c>
    </row>
    <row r="524" spans="1:12" ht="13.8">
      <c r="A524" s="2" t="s">
        <v>7</v>
      </c>
      <c r="B524" s="22">
        <f>+$B$29</f>
        <v>0</v>
      </c>
      <c r="C524" s="84" t="e">
        <f>+B524/B533</f>
        <v>#DIV/0!</v>
      </c>
      <c r="D524" s="89">
        <v>0</v>
      </c>
      <c r="E524" s="112">
        <f>+D524*C500</f>
        <v>0</v>
      </c>
      <c r="F524" s="79">
        <v>0</v>
      </c>
      <c r="G524" s="112">
        <f>F524*C500</f>
        <v>0</v>
      </c>
      <c r="H524" s="79">
        <v>8.2775896108459687E-2</v>
      </c>
      <c r="I524" s="117">
        <f>H524*C500</f>
        <v>3313519.1212216411</v>
      </c>
      <c r="J524" s="39">
        <f>+H524*I536</f>
        <v>520569.73894025449</v>
      </c>
      <c r="K524" s="39">
        <f>+H524*I537</f>
        <v>0</v>
      </c>
      <c r="L524" s="394">
        <f t="shared" si="29"/>
        <v>520569.73894025449</v>
      </c>
    </row>
    <row r="525" spans="1:12" ht="13.8">
      <c r="A525" s="2" t="s">
        <v>13</v>
      </c>
      <c r="B525" s="22">
        <f>+$B$30</f>
        <v>0</v>
      </c>
      <c r="C525" s="84" t="e">
        <f>+B525/B533</f>
        <v>#DIV/0!</v>
      </c>
      <c r="D525" s="89">
        <v>0</v>
      </c>
      <c r="E525" s="112">
        <f>+D525*C500</f>
        <v>0</v>
      </c>
      <c r="F525" s="79">
        <v>0</v>
      </c>
      <c r="G525" s="112">
        <f>F525*C500</f>
        <v>0</v>
      </c>
      <c r="H525" s="79">
        <v>0</v>
      </c>
      <c r="I525" s="117">
        <f>H525*C500</f>
        <v>0</v>
      </c>
      <c r="J525" s="39">
        <f>+H525*I536</f>
        <v>0</v>
      </c>
      <c r="K525" s="39">
        <f>+H525*I537</f>
        <v>0</v>
      </c>
      <c r="L525" s="394">
        <f t="shared" si="29"/>
        <v>0</v>
      </c>
    </row>
    <row r="526" spans="1:12" ht="13.8">
      <c r="A526" s="2" t="s">
        <v>3</v>
      </c>
      <c r="B526" s="22">
        <f>+$B$31</f>
        <v>0</v>
      </c>
      <c r="C526" s="84" t="e">
        <f>+B526/B533</f>
        <v>#DIV/0!</v>
      </c>
      <c r="D526" s="89">
        <v>0</v>
      </c>
      <c r="E526" s="112">
        <f>+D526*C500</f>
        <v>0</v>
      </c>
      <c r="F526" s="79">
        <v>0</v>
      </c>
      <c r="G526" s="112">
        <f>F526*C500</f>
        <v>0</v>
      </c>
      <c r="H526" s="79">
        <v>3.7345141805981454E-3</v>
      </c>
      <c r="I526" s="117">
        <f>H526*C500</f>
        <v>149492.60264934375</v>
      </c>
      <c r="J526" s="39">
        <f>+H526*I536</f>
        <v>23486.004543102383</v>
      </c>
      <c r="K526" s="39">
        <f>+H526*I537</f>
        <v>0</v>
      </c>
      <c r="L526" s="394">
        <f t="shared" si="29"/>
        <v>23486.004543102383</v>
      </c>
    </row>
    <row r="527" spans="1:12" ht="13.8">
      <c r="A527" s="2" t="s">
        <v>11</v>
      </c>
      <c r="B527" s="22">
        <f>+$B$32</f>
        <v>0</v>
      </c>
      <c r="C527" s="84" t="e">
        <f>+B527/B533</f>
        <v>#DIV/0!</v>
      </c>
      <c r="D527" s="89">
        <v>0</v>
      </c>
      <c r="E527" s="112">
        <f>+D527*C500</f>
        <v>0</v>
      </c>
      <c r="F527" s="79">
        <v>0</v>
      </c>
      <c r="G527" s="112">
        <f>F527*C500</f>
        <v>0</v>
      </c>
      <c r="H527" s="79">
        <v>7.0461010201267396E-4</v>
      </c>
      <c r="I527" s="117">
        <f>H527*C500</f>
        <v>28205.542383567339</v>
      </c>
      <c r="J527" s="39">
        <f>+H527*I536</f>
        <v>4431.2259257066135</v>
      </c>
      <c r="K527" s="39">
        <f>+H527*I537</f>
        <v>0</v>
      </c>
      <c r="L527" s="394">
        <f t="shared" si="29"/>
        <v>4431.2259257066135</v>
      </c>
    </row>
    <row r="528" spans="1:12" ht="13.8">
      <c r="A528" s="372" t="s">
        <v>8</v>
      </c>
      <c r="B528" s="22">
        <f>+$B$33</f>
        <v>0</v>
      </c>
      <c r="C528" s="84" t="e">
        <f>+B528/B533</f>
        <v>#DIV/0!</v>
      </c>
      <c r="D528" s="89">
        <v>0</v>
      </c>
      <c r="E528" s="112">
        <f>+D528*C500</f>
        <v>0</v>
      </c>
      <c r="F528" s="79">
        <v>0</v>
      </c>
      <c r="G528" s="112">
        <f>F528*C500</f>
        <v>0</v>
      </c>
      <c r="H528" s="79">
        <v>0</v>
      </c>
      <c r="I528" s="117">
        <f>H528*C500</f>
        <v>0</v>
      </c>
      <c r="J528" s="39">
        <f>+H528*I536</f>
        <v>0</v>
      </c>
      <c r="K528" s="39">
        <f>+H528*I537</f>
        <v>0</v>
      </c>
      <c r="L528" s="394">
        <f t="shared" si="29"/>
        <v>0</v>
      </c>
    </row>
    <row r="529" spans="1:14" ht="13.8">
      <c r="A529" s="372" t="s">
        <v>444</v>
      </c>
      <c r="B529" s="22">
        <f>+$B$34</f>
        <v>0</v>
      </c>
      <c r="C529" s="84" t="e">
        <f>+B529/B533</f>
        <v>#DIV/0!</v>
      </c>
      <c r="D529" s="89">
        <v>0</v>
      </c>
      <c r="E529" s="112">
        <f>+D529*C500</f>
        <v>0</v>
      </c>
      <c r="F529" s="79">
        <v>0</v>
      </c>
      <c r="G529" s="112">
        <f>F529*C500</f>
        <v>0</v>
      </c>
      <c r="H529" s="79">
        <v>0</v>
      </c>
      <c r="I529" s="117">
        <f>H529*C500</f>
        <v>0</v>
      </c>
      <c r="J529" s="39">
        <f>+H529*I536</f>
        <v>0</v>
      </c>
      <c r="K529" s="39">
        <f>+H529*I537</f>
        <v>0</v>
      </c>
      <c r="L529" s="394">
        <f t="shared" si="29"/>
        <v>0</v>
      </c>
    </row>
    <row r="530" spans="1:14" ht="13.8">
      <c r="A530" s="372" t="s">
        <v>445</v>
      </c>
      <c r="B530" s="22">
        <f>+$B$35</f>
        <v>0</v>
      </c>
      <c r="C530" s="84" t="e">
        <f>+B530/B533</f>
        <v>#DIV/0!</v>
      </c>
      <c r="D530" s="89">
        <v>0</v>
      </c>
      <c r="E530" s="112">
        <f>+D530*C500</f>
        <v>0</v>
      </c>
      <c r="F530" s="79">
        <v>0</v>
      </c>
      <c r="G530" s="112">
        <f>F530*C500</f>
        <v>0</v>
      </c>
      <c r="H530" s="79">
        <v>0</v>
      </c>
      <c r="I530" s="117">
        <f>H530*C500</f>
        <v>0</v>
      </c>
      <c r="J530" s="39">
        <f>+H530*I536</f>
        <v>0</v>
      </c>
      <c r="K530" s="39">
        <f>+H530*I537</f>
        <v>0</v>
      </c>
      <c r="L530" s="394">
        <f t="shared" si="29"/>
        <v>0</v>
      </c>
    </row>
    <row r="531" spans="1:14" ht="13.8">
      <c r="A531" s="372" t="s">
        <v>461</v>
      </c>
      <c r="B531" s="22">
        <f>+$B$36</f>
        <v>0</v>
      </c>
      <c r="C531" s="84" t="e">
        <f>+B531/B533</f>
        <v>#DIV/0!</v>
      </c>
      <c r="D531" s="89">
        <v>0</v>
      </c>
      <c r="E531" s="112">
        <f>+D531*C500</f>
        <v>0</v>
      </c>
      <c r="F531" s="79">
        <v>0</v>
      </c>
      <c r="G531" s="112">
        <f>F531*C500</f>
        <v>0</v>
      </c>
      <c r="H531" s="79">
        <v>5.731107328433762E-2</v>
      </c>
      <c r="I531" s="117">
        <f>H531*C500</f>
        <v>2294162.2635720349</v>
      </c>
      <c r="J531" s="39">
        <f>+H531*I536</f>
        <v>360423.88981113496</v>
      </c>
      <c r="K531" s="39">
        <f>+H531*I537</f>
        <v>0</v>
      </c>
      <c r="L531" s="394">
        <f t="shared" si="29"/>
        <v>360423.88981113496</v>
      </c>
    </row>
    <row r="532" spans="1:14" ht="13.8">
      <c r="A532" s="3" t="s">
        <v>464</v>
      </c>
      <c r="B532" s="22">
        <f>+$B$37</f>
        <v>0</v>
      </c>
      <c r="C532" s="84" t="e">
        <f>+B532/B533</f>
        <v>#DIV/0!</v>
      </c>
      <c r="D532" s="89">
        <v>0</v>
      </c>
      <c r="E532" s="112">
        <f>+D532*C500</f>
        <v>0</v>
      </c>
      <c r="F532" s="79">
        <v>0</v>
      </c>
      <c r="G532" s="115">
        <f>F532*C500</f>
        <v>0</v>
      </c>
      <c r="H532" s="514">
        <v>0</v>
      </c>
      <c r="I532" s="118">
        <f>H532*C500</f>
        <v>0</v>
      </c>
      <c r="J532" s="39">
        <f>+H532*I536</f>
        <v>0</v>
      </c>
      <c r="K532" s="39">
        <f>+H532*I537</f>
        <v>0</v>
      </c>
      <c r="L532" s="394">
        <f t="shared" si="29"/>
        <v>0</v>
      </c>
    </row>
    <row r="533" spans="1:14" ht="13.8">
      <c r="A533" s="24"/>
      <c r="B533" s="25">
        <f t="shared" ref="B533:L533" si="30">SUM(B506:B532)</f>
        <v>0</v>
      </c>
      <c r="C533" s="85" t="e">
        <f t="shared" si="30"/>
        <v>#DIV/0!</v>
      </c>
      <c r="D533" s="82">
        <f t="shared" si="30"/>
        <v>0</v>
      </c>
      <c r="E533" s="113">
        <f t="shared" si="30"/>
        <v>0</v>
      </c>
      <c r="F533" s="83">
        <f t="shared" si="30"/>
        <v>0</v>
      </c>
      <c r="G533" s="113">
        <f t="shared" si="30"/>
        <v>0</v>
      </c>
      <c r="H533" s="515">
        <f t="shared" si="30"/>
        <v>0.99999999999999989</v>
      </c>
      <c r="I533" s="363">
        <f t="shared" si="30"/>
        <v>40030000</v>
      </c>
      <c r="J533" s="26">
        <f t="shared" si="30"/>
        <v>6288904.903646851</v>
      </c>
      <c r="K533" s="26">
        <f t="shared" si="30"/>
        <v>0</v>
      </c>
      <c r="L533" s="26">
        <f t="shared" si="30"/>
        <v>6288904.903646851</v>
      </c>
    </row>
    <row r="534" spans="1:14">
      <c r="H534" s="80"/>
      <c r="I534" s="81"/>
    </row>
    <row r="536" spans="1:14">
      <c r="G536" t="s">
        <v>114</v>
      </c>
      <c r="H536" s="27"/>
      <c r="I536" s="357">
        <f>+NSP!L92</f>
        <v>6288904.9036468519</v>
      </c>
    </row>
    <row r="537" spans="1:14">
      <c r="G537" t="s">
        <v>338</v>
      </c>
      <c r="I537" s="357">
        <f>+NSP!M92</f>
        <v>0</v>
      </c>
    </row>
    <row r="538" spans="1:14">
      <c r="G538" t="s">
        <v>256</v>
      </c>
      <c r="I538" s="120">
        <f>SUM(I536:I537)</f>
        <v>6288904.9036468519</v>
      </c>
      <c r="N538" s="121">
        <f>+I538</f>
        <v>6288904.9036468519</v>
      </c>
    </row>
    <row r="539" spans="1:14">
      <c r="I539" s="122"/>
      <c r="N539" s="121"/>
    </row>
    <row r="540" spans="1:14">
      <c r="I540" s="122"/>
      <c r="N540" s="121"/>
    </row>
    <row r="541" spans="1:14">
      <c r="I541" s="122"/>
      <c r="N541" s="121"/>
    </row>
    <row r="542" spans="1:14" ht="15.6">
      <c r="A542" s="874" t="s">
        <v>19</v>
      </c>
      <c r="B542" s="875"/>
      <c r="C542" s="875" t="s">
        <v>799</v>
      </c>
      <c r="D542" s="875"/>
      <c r="E542" s="875"/>
      <c r="F542" s="875"/>
      <c r="G542" s="875"/>
      <c r="H542" s="876"/>
      <c r="I542" s="4"/>
    </row>
    <row r="543" spans="1:14" ht="15.6">
      <c r="A543" s="867" t="s">
        <v>20</v>
      </c>
      <c r="B543" s="868"/>
      <c r="C543" s="920"/>
      <c r="D543" s="920"/>
      <c r="E543" s="920"/>
      <c r="F543" s="920"/>
      <c r="G543" s="920"/>
      <c r="H543" s="921"/>
      <c r="I543" s="4"/>
    </row>
    <row r="544" spans="1:14" ht="15.6">
      <c r="A544" s="867" t="s">
        <v>22</v>
      </c>
      <c r="B544" s="868"/>
      <c r="C544" s="913"/>
      <c r="D544" s="913"/>
      <c r="E544" s="913"/>
      <c r="F544" s="913"/>
      <c r="G544" s="913"/>
      <c r="H544" s="914"/>
      <c r="I544" s="4"/>
    </row>
    <row r="545" spans="1:12" ht="15.6">
      <c r="A545" s="867" t="s">
        <v>24</v>
      </c>
      <c r="B545" s="868"/>
      <c r="C545" s="869">
        <v>2500000</v>
      </c>
      <c r="D545" s="870"/>
      <c r="E545" s="870"/>
      <c r="F545" s="870"/>
      <c r="G545" s="870"/>
      <c r="H545" s="871"/>
      <c r="I545" s="4"/>
    </row>
    <row r="546" spans="1:12" ht="15.6">
      <c r="A546" s="881" t="s">
        <v>25</v>
      </c>
      <c r="B546" s="882"/>
      <c r="C546" s="911" t="s">
        <v>18</v>
      </c>
      <c r="D546" s="911"/>
      <c r="E546" s="911"/>
      <c r="F546" s="911"/>
      <c r="G546" s="911"/>
      <c r="H546" s="912"/>
      <c r="I546" s="4"/>
    </row>
    <row r="547" spans="1:12" ht="13.8">
      <c r="A547" s="5"/>
      <c r="B547" s="5"/>
      <c r="C547" s="5"/>
      <c r="D547" s="5"/>
      <c r="E547" s="5"/>
      <c r="F547" s="5"/>
      <c r="G547" s="5"/>
      <c r="H547" s="5"/>
      <c r="I547" s="5"/>
    </row>
    <row r="548" spans="1:12" ht="13.8">
      <c r="A548" s="6"/>
      <c r="B548" s="7"/>
      <c r="C548" s="8"/>
      <c r="D548" s="886">
        <v>0.2</v>
      </c>
      <c r="E548" s="887"/>
      <c r="F548" s="886">
        <v>0.8</v>
      </c>
      <c r="G548" s="887"/>
      <c r="H548" s="584"/>
      <c r="I548" s="10"/>
      <c r="J548" s="11" t="s">
        <v>121</v>
      </c>
      <c r="K548" s="11" t="s">
        <v>269</v>
      </c>
      <c r="L548" s="11" t="s">
        <v>270</v>
      </c>
    </row>
    <row r="549" spans="1:12" ht="13.8">
      <c r="A549" s="12"/>
      <c r="B549" s="13"/>
      <c r="C549" s="14"/>
      <c r="D549" s="872" t="s">
        <v>26</v>
      </c>
      <c r="E549" s="880"/>
      <c r="F549" s="872" t="s">
        <v>27</v>
      </c>
      <c r="G549" s="880"/>
      <c r="H549" s="872" t="s">
        <v>28</v>
      </c>
      <c r="I549" s="873"/>
      <c r="J549" s="15" t="s">
        <v>29</v>
      </c>
      <c r="K549" s="391" t="s">
        <v>29</v>
      </c>
      <c r="L549" s="391" t="s">
        <v>29</v>
      </c>
    </row>
    <row r="550" spans="1:12" ht="27.6">
      <c r="A550" s="16" t="s">
        <v>30</v>
      </c>
      <c r="B550" s="17" t="s">
        <v>31</v>
      </c>
      <c r="C550" s="18" t="s">
        <v>32</v>
      </c>
      <c r="D550" s="19" t="s">
        <v>33</v>
      </c>
      <c r="E550" s="20" t="s">
        <v>34</v>
      </c>
      <c r="F550" s="19" t="s">
        <v>33</v>
      </c>
      <c r="G550" s="20" t="s">
        <v>34</v>
      </c>
      <c r="H550" s="21" t="s">
        <v>33</v>
      </c>
      <c r="I550" s="40" t="s">
        <v>34</v>
      </c>
      <c r="J550" s="18" t="s">
        <v>34</v>
      </c>
      <c r="K550" s="18" t="s">
        <v>34</v>
      </c>
      <c r="L550" s="18" t="s">
        <v>34</v>
      </c>
    </row>
    <row r="551" spans="1:12" ht="13.8">
      <c r="A551" s="1" t="s">
        <v>15</v>
      </c>
      <c r="B551" s="22">
        <f>+$B$10</f>
        <v>0</v>
      </c>
      <c r="C551" s="84" t="e">
        <f>+B551/B578</f>
        <v>#DIV/0!</v>
      </c>
      <c r="D551" s="89">
        <v>0</v>
      </c>
      <c r="E551" s="112">
        <f>+D551*C545</f>
        <v>0</v>
      </c>
      <c r="F551" s="79">
        <v>0</v>
      </c>
      <c r="G551" s="114">
        <f>F551*C545</f>
        <v>0</v>
      </c>
      <c r="H551" s="89">
        <v>0</v>
      </c>
      <c r="I551" s="116">
        <f>H551*C545</f>
        <v>0</v>
      </c>
      <c r="J551" s="39">
        <f>+H551*I581</f>
        <v>0</v>
      </c>
      <c r="K551" s="39">
        <f>+H551*I582</f>
        <v>0</v>
      </c>
      <c r="L551" s="393">
        <f>+J551+K551</f>
        <v>0</v>
      </c>
    </row>
    <row r="552" spans="1:12" ht="13.8">
      <c r="A552" s="2" t="s">
        <v>4</v>
      </c>
      <c r="B552" s="22">
        <f>+$B$12</f>
        <v>0</v>
      </c>
      <c r="C552" s="84" t="e">
        <f>+B552/B578</f>
        <v>#DIV/0!</v>
      </c>
      <c r="D552" s="89">
        <v>0</v>
      </c>
      <c r="E552" s="112">
        <f>+D552*C545</f>
        <v>0</v>
      </c>
      <c r="F552" s="79">
        <v>0</v>
      </c>
      <c r="G552" s="112">
        <f>F552*C545</f>
        <v>0</v>
      </c>
      <c r="H552" s="89">
        <v>0</v>
      </c>
      <c r="I552" s="117">
        <f>H552*C545</f>
        <v>0</v>
      </c>
      <c r="J552" s="39">
        <f>+H552*I581</f>
        <v>0</v>
      </c>
      <c r="K552" s="39">
        <f>+H552*I582</f>
        <v>0</v>
      </c>
      <c r="L552" s="394">
        <f>+J552+K552</f>
        <v>0</v>
      </c>
    </row>
    <row r="553" spans="1:12" ht="13.8">
      <c r="A553" s="2" t="s">
        <v>0</v>
      </c>
      <c r="B553" s="22">
        <f>+$B$13</f>
        <v>0</v>
      </c>
      <c r="C553" s="84" t="e">
        <f>+B553/B578</f>
        <v>#DIV/0!</v>
      </c>
      <c r="D553" s="89">
        <v>0</v>
      </c>
      <c r="E553" s="112">
        <f>+D553*C545</f>
        <v>0</v>
      </c>
      <c r="F553" s="79">
        <v>0</v>
      </c>
      <c r="G553" s="112">
        <f>F553*C545</f>
        <v>0</v>
      </c>
      <c r="H553" s="89">
        <v>0</v>
      </c>
      <c r="I553" s="117">
        <f>H553*C545</f>
        <v>0</v>
      </c>
      <c r="J553" s="39">
        <f>+H553*I581</f>
        <v>0</v>
      </c>
      <c r="K553" s="39">
        <f>+H553*I582</f>
        <v>0</v>
      </c>
      <c r="L553" s="394">
        <f t="shared" ref="L553:L577" si="31">+J553+K553</f>
        <v>0</v>
      </c>
    </row>
    <row r="554" spans="1:12" ht="13.8">
      <c r="A554" s="2" t="s">
        <v>16</v>
      </c>
      <c r="B554" s="22">
        <f>+$B$14</f>
        <v>0</v>
      </c>
      <c r="C554" s="84" t="e">
        <f>+B554/B578</f>
        <v>#DIV/0!</v>
      </c>
      <c r="D554" s="89">
        <v>0</v>
      </c>
      <c r="E554" s="112">
        <f>+D554*C545</f>
        <v>0</v>
      </c>
      <c r="F554" s="79">
        <v>0</v>
      </c>
      <c r="G554" s="112">
        <f>F554*C545</f>
        <v>0</v>
      </c>
      <c r="H554" s="89">
        <v>0</v>
      </c>
      <c r="I554" s="117">
        <f>H554*C545</f>
        <v>0</v>
      </c>
      <c r="J554" s="39">
        <f>+H554*I581</f>
        <v>0</v>
      </c>
      <c r="K554" s="39">
        <f>+H554*I582</f>
        <v>0</v>
      </c>
      <c r="L554" s="394">
        <f t="shared" si="31"/>
        <v>0</v>
      </c>
    </row>
    <row r="555" spans="1:12" ht="13.8">
      <c r="A555" s="2" t="s">
        <v>6</v>
      </c>
      <c r="B555" s="22">
        <f>+$B$15</f>
        <v>0</v>
      </c>
      <c r="C555" s="84" t="e">
        <f>+B555/B578</f>
        <v>#DIV/0!</v>
      </c>
      <c r="D555" s="89">
        <v>0</v>
      </c>
      <c r="E555" s="112">
        <f>+D555*C545</f>
        <v>0</v>
      </c>
      <c r="F555" s="79">
        <v>0</v>
      </c>
      <c r="G555" s="112">
        <f>F555*C545</f>
        <v>0</v>
      </c>
      <c r="H555" s="89">
        <v>0</v>
      </c>
      <c r="I555" s="117">
        <f>H555*C545</f>
        <v>0</v>
      </c>
      <c r="J555" s="39">
        <f>+H555*I581</f>
        <v>0</v>
      </c>
      <c r="K555" s="39">
        <f>+H555*I582</f>
        <v>0</v>
      </c>
      <c r="L555" s="394">
        <f t="shared" si="31"/>
        <v>0</v>
      </c>
    </row>
    <row r="556" spans="1:12" ht="13.8">
      <c r="A556" s="2" t="s">
        <v>10</v>
      </c>
      <c r="B556" s="22">
        <f>+$B$16</f>
        <v>0</v>
      </c>
      <c r="C556" s="84" t="e">
        <f>+B556/B578</f>
        <v>#DIV/0!</v>
      </c>
      <c r="D556" s="89">
        <v>0</v>
      </c>
      <c r="E556" s="112">
        <f>+D556*C545</f>
        <v>0</v>
      </c>
      <c r="F556" s="79">
        <v>0</v>
      </c>
      <c r="G556" s="112">
        <f>F556*C545</f>
        <v>0</v>
      </c>
      <c r="H556" s="89">
        <v>0</v>
      </c>
      <c r="I556" s="117">
        <f>H556*C545</f>
        <v>0</v>
      </c>
      <c r="J556" s="39">
        <f>+H556*I581</f>
        <v>0</v>
      </c>
      <c r="K556" s="39">
        <f>+H556*I582</f>
        <v>0</v>
      </c>
      <c r="L556" s="394">
        <f t="shared" si="31"/>
        <v>0</v>
      </c>
    </row>
    <row r="557" spans="1:12" ht="13.8">
      <c r="A557" s="2" t="s">
        <v>17</v>
      </c>
      <c r="B557" s="22">
        <f>+$B$17</f>
        <v>0</v>
      </c>
      <c r="C557" s="84" t="e">
        <f>+B557/B578</f>
        <v>#DIV/0!</v>
      </c>
      <c r="D557" s="89">
        <v>0</v>
      </c>
      <c r="E557" s="112">
        <f>+D557*C545</f>
        <v>0</v>
      </c>
      <c r="F557" s="79">
        <v>0</v>
      </c>
      <c r="G557" s="112">
        <f>F557*C545</f>
        <v>0</v>
      </c>
      <c r="H557" s="89">
        <v>0</v>
      </c>
      <c r="I557" s="117">
        <f>H557*C545</f>
        <v>0</v>
      </c>
      <c r="J557" s="39">
        <f>+H557*I581</f>
        <v>0</v>
      </c>
      <c r="K557" s="39">
        <f>+H557*I582</f>
        <v>0</v>
      </c>
      <c r="L557" s="394">
        <f t="shared" si="31"/>
        <v>0</v>
      </c>
    </row>
    <row r="558" spans="1:12" ht="13.8">
      <c r="A558" s="2" t="s">
        <v>5</v>
      </c>
      <c r="B558" s="22">
        <f>+$B$18</f>
        <v>0</v>
      </c>
      <c r="C558" s="84" t="e">
        <f>+B558/B578</f>
        <v>#DIV/0!</v>
      </c>
      <c r="D558" s="89">
        <v>0</v>
      </c>
      <c r="E558" s="112">
        <f>+D558*C545</f>
        <v>0</v>
      </c>
      <c r="F558" s="79">
        <v>0</v>
      </c>
      <c r="G558" s="112">
        <f>F558*C545</f>
        <v>0</v>
      </c>
      <c r="H558" s="89">
        <v>0</v>
      </c>
      <c r="I558" s="117">
        <f>H558*C545</f>
        <v>0</v>
      </c>
      <c r="J558" s="39">
        <f>+H558*I581</f>
        <v>0</v>
      </c>
      <c r="K558" s="39">
        <f>+H558*I582</f>
        <v>0</v>
      </c>
      <c r="L558" s="394">
        <f t="shared" si="31"/>
        <v>0</v>
      </c>
    </row>
    <row r="559" spans="1:12" ht="13.8">
      <c r="A559" s="2" t="s">
        <v>116</v>
      </c>
      <c r="B559" s="22">
        <f>+$B$19</f>
        <v>0</v>
      </c>
      <c r="C559" s="84" t="e">
        <f>+B559/B578</f>
        <v>#DIV/0!</v>
      </c>
      <c r="D559" s="89">
        <v>0</v>
      </c>
      <c r="E559" s="112">
        <f>+D559*C545</f>
        <v>0</v>
      </c>
      <c r="F559" s="79">
        <v>0</v>
      </c>
      <c r="G559" s="112">
        <f>F559*C545</f>
        <v>0</v>
      </c>
      <c r="H559" s="89">
        <v>0</v>
      </c>
      <c r="I559" s="117">
        <f>H559*C545</f>
        <v>0</v>
      </c>
      <c r="J559" s="39">
        <f>+H559*I581</f>
        <v>0</v>
      </c>
      <c r="K559" s="39">
        <f>+H559*I582</f>
        <v>0</v>
      </c>
      <c r="L559" s="394">
        <f t="shared" si="31"/>
        <v>0</v>
      </c>
    </row>
    <row r="560" spans="1:12" ht="13.8">
      <c r="A560" s="2" t="s">
        <v>1</v>
      </c>
      <c r="B560" s="22">
        <f>+$B$20</f>
        <v>0</v>
      </c>
      <c r="C560" s="84" t="e">
        <f>+B560/B578</f>
        <v>#DIV/0!</v>
      </c>
      <c r="D560" s="89">
        <v>0</v>
      </c>
      <c r="E560" s="112">
        <f>+D560*C545</f>
        <v>0</v>
      </c>
      <c r="F560" s="79">
        <v>0</v>
      </c>
      <c r="G560" s="112">
        <f>F560*C545</f>
        <v>0</v>
      </c>
      <c r="H560" s="89">
        <v>0</v>
      </c>
      <c r="I560" s="117">
        <f>H560*C545</f>
        <v>0</v>
      </c>
      <c r="J560" s="39">
        <f>+H560*I581</f>
        <v>0</v>
      </c>
      <c r="K560" s="39">
        <f>+H560*I582</f>
        <v>0</v>
      </c>
      <c r="L560" s="394">
        <f t="shared" si="31"/>
        <v>0</v>
      </c>
    </row>
    <row r="561" spans="1:12" ht="13.8">
      <c r="A561" s="2" t="s">
        <v>46</v>
      </c>
      <c r="B561" s="22">
        <f>+$B$21</f>
        <v>0</v>
      </c>
      <c r="C561" s="84" t="e">
        <f>+B561/B578</f>
        <v>#DIV/0!</v>
      </c>
      <c r="D561" s="89">
        <v>0</v>
      </c>
      <c r="E561" s="112">
        <f>+D561*C545</f>
        <v>0</v>
      </c>
      <c r="F561" s="79">
        <v>0</v>
      </c>
      <c r="G561" s="112">
        <f>F561*C545</f>
        <v>0</v>
      </c>
      <c r="H561" s="89">
        <v>0</v>
      </c>
      <c r="I561" s="117">
        <f>H561*C545</f>
        <v>0</v>
      </c>
      <c r="J561" s="39">
        <f>+H561*I581</f>
        <v>0</v>
      </c>
      <c r="K561" s="39">
        <f>+H561*I582</f>
        <v>0</v>
      </c>
      <c r="L561" s="394">
        <f t="shared" si="31"/>
        <v>0</v>
      </c>
    </row>
    <row r="562" spans="1:12" ht="13.8">
      <c r="A562" s="2" t="s">
        <v>45</v>
      </c>
      <c r="B562" s="22">
        <f>+$B$22</f>
        <v>0</v>
      </c>
      <c r="C562" s="84" t="e">
        <f>+B562/B578</f>
        <v>#DIV/0!</v>
      </c>
      <c r="D562" s="89">
        <v>0</v>
      </c>
      <c r="E562" s="112">
        <f>+D562*C545</f>
        <v>0</v>
      </c>
      <c r="F562" s="79">
        <v>0</v>
      </c>
      <c r="G562" s="112">
        <f>F562*C545</f>
        <v>0</v>
      </c>
      <c r="H562" s="89">
        <v>0</v>
      </c>
      <c r="I562" s="117">
        <f>H562*C545</f>
        <v>0</v>
      </c>
      <c r="J562" s="39">
        <f>+H562*I581</f>
        <v>0</v>
      </c>
      <c r="K562" s="39">
        <f>+H562*I582</f>
        <v>0</v>
      </c>
      <c r="L562" s="394">
        <f t="shared" si="31"/>
        <v>0</v>
      </c>
    </row>
    <row r="563" spans="1:12" ht="13.8">
      <c r="A563" s="2" t="s">
        <v>209</v>
      </c>
      <c r="B563" s="22">
        <f>+$B$23</f>
        <v>0</v>
      </c>
      <c r="C563" s="84" t="e">
        <f>+B563/B578</f>
        <v>#DIV/0!</v>
      </c>
      <c r="D563" s="89">
        <v>0</v>
      </c>
      <c r="E563" s="112">
        <f>+D563*C545</f>
        <v>0</v>
      </c>
      <c r="F563" s="79">
        <v>0</v>
      </c>
      <c r="G563" s="112">
        <f>F563*C545</f>
        <v>0</v>
      </c>
      <c r="H563" s="89">
        <v>0</v>
      </c>
      <c r="I563" s="117">
        <f>H563*C545</f>
        <v>0</v>
      </c>
      <c r="J563" s="39">
        <f>+H563*I581</f>
        <v>0</v>
      </c>
      <c r="K563" s="39">
        <f>+H563*I582</f>
        <v>0</v>
      </c>
      <c r="L563" s="394">
        <f t="shared" si="31"/>
        <v>0</v>
      </c>
    </row>
    <row r="564" spans="1:12" ht="13.8">
      <c r="A564" s="2" t="s">
        <v>210</v>
      </c>
      <c r="B564" s="22">
        <f>+$B$24</f>
        <v>0</v>
      </c>
      <c r="C564" s="84" t="e">
        <f>+B564/B578</f>
        <v>#DIV/0!</v>
      </c>
      <c r="D564" s="89">
        <v>0</v>
      </c>
      <c r="E564" s="112">
        <f>+D564*C545</f>
        <v>0</v>
      </c>
      <c r="F564" s="79">
        <v>0</v>
      </c>
      <c r="G564" s="112">
        <f>F564*C545</f>
        <v>0</v>
      </c>
      <c r="H564" s="89">
        <v>0</v>
      </c>
      <c r="I564" s="117">
        <f>H564*C545</f>
        <v>0</v>
      </c>
      <c r="J564" s="39">
        <f>+H564*I581</f>
        <v>0</v>
      </c>
      <c r="K564" s="39">
        <f>+H564*I582</f>
        <v>0</v>
      </c>
      <c r="L564" s="394">
        <f t="shared" si="31"/>
        <v>0</v>
      </c>
    </row>
    <row r="565" spans="1:12" ht="13.8">
      <c r="A565" s="2" t="s">
        <v>2</v>
      </c>
      <c r="B565" s="22">
        <f>+$B$25</f>
        <v>0</v>
      </c>
      <c r="C565" s="84" t="e">
        <f>+B565/B578</f>
        <v>#DIV/0!</v>
      </c>
      <c r="D565" s="89">
        <v>0</v>
      </c>
      <c r="E565" s="112">
        <f>+D565*C545</f>
        <v>0</v>
      </c>
      <c r="F565" s="79">
        <v>0</v>
      </c>
      <c r="G565" s="112">
        <f>F565*C545</f>
        <v>0</v>
      </c>
      <c r="H565" s="89">
        <v>0</v>
      </c>
      <c r="I565" s="117">
        <f>H565*C545</f>
        <v>0</v>
      </c>
      <c r="J565" s="39">
        <f>+H565*I581</f>
        <v>0</v>
      </c>
      <c r="K565" s="39">
        <f>+H565*I582</f>
        <v>0</v>
      </c>
      <c r="L565" s="394">
        <f t="shared" si="31"/>
        <v>0</v>
      </c>
    </row>
    <row r="566" spans="1:12" ht="13.8">
      <c r="A566" s="2" t="s">
        <v>12</v>
      </c>
      <c r="B566" s="22">
        <f>+$B$26</f>
        <v>0</v>
      </c>
      <c r="C566" s="84" t="e">
        <f>+B566/B578</f>
        <v>#DIV/0!</v>
      </c>
      <c r="D566" s="89">
        <v>0</v>
      </c>
      <c r="E566" s="112">
        <f>+D566*C545</f>
        <v>0</v>
      </c>
      <c r="F566" s="79">
        <v>0</v>
      </c>
      <c r="G566" s="112">
        <f>F566*C545</f>
        <v>0</v>
      </c>
      <c r="H566" s="89">
        <v>0</v>
      </c>
      <c r="I566" s="117">
        <f>H566*C545</f>
        <v>0</v>
      </c>
      <c r="J566" s="39">
        <f>+H566*I581</f>
        <v>0</v>
      </c>
      <c r="K566" s="39">
        <f>+H566*I582</f>
        <v>0</v>
      </c>
      <c r="L566" s="394">
        <f t="shared" si="31"/>
        <v>0</v>
      </c>
    </row>
    <row r="567" spans="1:12" ht="13.8">
      <c r="A567" s="2" t="s">
        <v>18</v>
      </c>
      <c r="B567" s="22">
        <f>+$B$27</f>
        <v>0</v>
      </c>
      <c r="C567" s="84" t="e">
        <f>+B567/B578</f>
        <v>#DIV/0!</v>
      </c>
      <c r="D567" s="89">
        <v>0</v>
      </c>
      <c r="E567" s="112">
        <f>+D567*C545</f>
        <v>0</v>
      </c>
      <c r="F567" s="79">
        <v>0</v>
      </c>
      <c r="G567" s="112">
        <f>F567*C545</f>
        <v>0</v>
      </c>
      <c r="H567" s="89">
        <v>1</v>
      </c>
      <c r="I567" s="117">
        <f>H567*C545</f>
        <v>2500000</v>
      </c>
      <c r="J567" s="39">
        <f>+H567*I581</f>
        <v>0</v>
      </c>
      <c r="K567" s="39">
        <f>+H567*I582</f>
        <v>0</v>
      </c>
      <c r="L567" s="394">
        <f t="shared" si="31"/>
        <v>0</v>
      </c>
    </row>
    <row r="568" spans="1:12" ht="13.8">
      <c r="A568" s="2" t="s">
        <v>9</v>
      </c>
      <c r="B568" s="22">
        <f>+$B$28</f>
        <v>0</v>
      </c>
      <c r="C568" s="84" t="e">
        <f>+B568/B578</f>
        <v>#DIV/0!</v>
      </c>
      <c r="D568" s="89">
        <v>0</v>
      </c>
      <c r="E568" s="112">
        <f>+D568*C545</f>
        <v>0</v>
      </c>
      <c r="F568" s="79">
        <v>0</v>
      </c>
      <c r="G568" s="112">
        <f>F568*C545</f>
        <v>0</v>
      </c>
      <c r="H568" s="89">
        <v>0</v>
      </c>
      <c r="I568" s="117">
        <f>H568*C545</f>
        <v>0</v>
      </c>
      <c r="J568" s="39">
        <f>+H568*I581</f>
        <v>0</v>
      </c>
      <c r="K568" s="39">
        <f>+H568*I582</f>
        <v>0</v>
      </c>
      <c r="L568" s="394">
        <f t="shared" si="31"/>
        <v>0</v>
      </c>
    </row>
    <row r="569" spans="1:12" ht="13.8">
      <c r="A569" s="2" t="s">
        <v>7</v>
      </c>
      <c r="B569" s="22">
        <f>+$B$29</f>
        <v>0</v>
      </c>
      <c r="C569" s="84" t="e">
        <f>+B569/B578</f>
        <v>#DIV/0!</v>
      </c>
      <c r="D569" s="89">
        <v>0</v>
      </c>
      <c r="E569" s="112">
        <f>+D569*C545</f>
        <v>0</v>
      </c>
      <c r="F569" s="79">
        <v>0</v>
      </c>
      <c r="G569" s="112">
        <f>F569*C545</f>
        <v>0</v>
      </c>
      <c r="H569" s="89">
        <v>0</v>
      </c>
      <c r="I569" s="117">
        <f>H569*C545</f>
        <v>0</v>
      </c>
      <c r="J569" s="39">
        <f>+H569*I581</f>
        <v>0</v>
      </c>
      <c r="K569" s="39">
        <f>+H569*I582</f>
        <v>0</v>
      </c>
      <c r="L569" s="394">
        <f t="shared" si="31"/>
        <v>0</v>
      </c>
    </row>
    <row r="570" spans="1:12" ht="13.8">
      <c r="A570" s="2" t="s">
        <v>13</v>
      </c>
      <c r="B570" s="22">
        <f>+$B$30</f>
        <v>0</v>
      </c>
      <c r="C570" s="84" t="e">
        <f>+B570/B578</f>
        <v>#DIV/0!</v>
      </c>
      <c r="D570" s="89">
        <v>0</v>
      </c>
      <c r="E570" s="112">
        <f>+D570*C545</f>
        <v>0</v>
      </c>
      <c r="F570" s="79">
        <v>0</v>
      </c>
      <c r="G570" s="112">
        <f>F570*C545</f>
        <v>0</v>
      </c>
      <c r="H570" s="89">
        <v>0</v>
      </c>
      <c r="I570" s="117">
        <f>H570*C545</f>
        <v>0</v>
      </c>
      <c r="J570" s="39">
        <f>+H570*I581</f>
        <v>0</v>
      </c>
      <c r="K570" s="39">
        <f>+H570*I582</f>
        <v>0</v>
      </c>
      <c r="L570" s="394">
        <f t="shared" si="31"/>
        <v>0</v>
      </c>
    </row>
    <row r="571" spans="1:12" ht="13.8">
      <c r="A571" s="2" t="s">
        <v>3</v>
      </c>
      <c r="B571" s="22">
        <f>+$B$31</f>
        <v>0</v>
      </c>
      <c r="C571" s="84" t="e">
        <f>+B571/B578</f>
        <v>#DIV/0!</v>
      </c>
      <c r="D571" s="89">
        <v>0</v>
      </c>
      <c r="E571" s="112">
        <f>+D571*C545</f>
        <v>0</v>
      </c>
      <c r="F571" s="79">
        <v>0</v>
      </c>
      <c r="G571" s="112">
        <f>F571*C545</f>
        <v>0</v>
      </c>
      <c r="H571" s="89">
        <v>0</v>
      </c>
      <c r="I571" s="117">
        <f>H571*C545</f>
        <v>0</v>
      </c>
      <c r="J571" s="39">
        <f>+H571*I581</f>
        <v>0</v>
      </c>
      <c r="K571" s="39">
        <f>+H571*I582</f>
        <v>0</v>
      </c>
      <c r="L571" s="394">
        <f t="shared" si="31"/>
        <v>0</v>
      </c>
    </row>
    <row r="572" spans="1:12" ht="13.8">
      <c r="A572" s="2" t="s">
        <v>11</v>
      </c>
      <c r="B572" s="22">
        <f>+$B$32</f>
        <v>0</v>
      </c>
      <c r="C572" s="84" t="e">
        <f>+B572/B578</f>
        <v>#DIV/0!</v>
      </c>
      <c r="D572" s="89">
        <v>0</v>
      </c>
      <c r="E572" s="112">
        <f>+D572*C545</f>
        <v>0</v>
      </c>
      <c r="F572" s="79">
        <v>0</v>
      </c>
      <c r="G572" s="112">
        <f>F572*C545</f>
        <v>0</v>
      </c>
      <c r="H572" s="89">
        <v>0</v>
      </c>
      <c r="I572" s="117">
        <f>H572*C545</f>
        <v>0</v>
      </c>
      <c r="J572" s="39">
        <f>+H572*I581</f>
        <v>0</v>
      </c>
      <c r="K572" s="39">
        <f>+H572*I582</f>
        <v>0</v>
      </c>
      <c r="L572" s="394">
        <f t="shared" si="31"/>
        <v>0</v>
      </c>
    </row>
    <row r="573" spans="1:12" ht="13.8">
      <c r="A573" s="372" t="s">
        <v>8</v>
      </c>
      <c r="B573" s="22">
        <f>+$B$33</f>
        <v>0</v>
      </c>
      <c r="C573" s="84" t="e">
        <f>+B573/B578</f>
        <v>#DIV/0!</v>
      </c>
      <c r="D573" s="89">
        <v>0</v>
      </c>
      <c r="E573" s="112">
        <f>+D573*C545</f>
        <v>0</v>
      </c>
      <c r="F573" s="79">
        <v>0</v>
      </c>
      <c r="G573" s="112">
        <f>F573*C545</f>
        <v>0</v>
      </c>
      <c r="H573" s="89">
        <v>0</v>
      </c>
      <c r="I573" s="117">
        <f>H573*C545</f>
        <v>0</v>
      </c>
      <c r="J573" s="39">
        <f>+H573*I581</f>
        <v>0</v>
      </c>
      <c r="K573" s="39">
        <f>+H573*I582</f>
        <v>0</v>
      </c>
      <c r="L573" s="394">
        <f t="shared" si="31"/>
        <v>0</v>
      </c>
    </row>
    <row r="574" spans="1:12" ht="13.8">
      <c r="A574" s="372" t="s">
        <v>444</v>
      </c>
      <c r="B574" s="22">
        <f>+$B$34</f>
        <v>0</v>
      </c>
      <c r="C574" s="84" t="e">
        <f>+B574/B578</f>
        <v>#DIV/0!</v>
      </c>
      <c r="D574" s="89">
        <v>0</v>
      </c>
      <c r="E574" s="112">
        <f>+D574*C545</f>
        <v>0</v>
      </c>
      <c r="F574" s="79">
        <v>0</v>
      </c>
      <c r="G574" s="112">
        <f>F574*C545</f>
        <v>0</v>
      </c>
      <c r="H574" s="89">
        <v>0</v>
      </c>
      <c r="I574" s="117">
        <f>H574*C545</f>
        <v>0</v>
      </c>
      <c r="J574" s="39">
        <f>+H574*I581</f>
        <v>0</v>
      </c>
      <c r="K574" s="39">
        <f>+H574*I582</f>
        <v>0</v>
      </c>
      <c r="L574" s="394">
        <f t="shared" si="31"/>
        <v>0</v>
      </c>
    </row>
    <row r="575" spans="1:12" ht="13.8">
      <c r="A575" s="372" t="s">
        <v>445</v>
      </c>
      <c r="B575" s="22">
        <f>+$B$35</f>
        <v>0</v>
      </c>
      <c r="C575" s="84" t="e">
        <f>+B575/B578</f>
        <v>#DIV/0!</v>
      </c>
      <c r="D575" s="89">
        <v>0</v>
      </c>
      <c r="E575" s="112">
        <f>+D575*C545</f>
        <v>0</v>
      </c>
      <c r="F575" s="79">
        <v>0</v>
      </c>
      <c r="G575" s="112">
        <f>F575*C545</f>
        <v>0</v>
      </c>
      <c r="H575" s="89">
        <v>0</v>
      </c>
      <c r="I575" s="117">
        <f>H575*C545</f>
        <v>0</v>
      </c>
      <c r="J575" s="39">
        <f>+H575*I581</f>
        <v>0</v>
      </c>
      <c r="K575" s="39">
        <f>+H575*I582</f>
        <v>0</v>
      </c>
      <c r="L575" s="394">
        <f t="shared" si="31"/>
        <v>0</v>
      </c>
    </row>
    <row r="576" spans="1:12" ht="13.8">
      <c r="A576" s="372" t="s">
        <v>461</v>
      </c>
      <c r="B576" s="22">
        <f>+$B$36</f>
        <v>0</v>
      </c>
      <c r="C576" s="84" t="e">
        <f>+B576/B578</f>
        <v>#DIV/0!</v>
      </c>
      <c r="D576" s="89">
        <v>0</v>
      </c>
      <c r="E576" s="112">
        <f>+D576*C545</f>
        <v>0</v>
      </c>
      <c r="F576" s="79">
        <v>0</v>
      </c>
      <c r="G576" s="112">
        <f>F576*C545</f>
        <v>0</v>
      </c>
      <c r="H576" s="89">
        <v>0</v>
      </c>
      <c r="I576" s="117">
        <f>H576*C545</f>
        <v>0</v>
      </c>
      <c r="J576" s="39">
        <f>+H576*I581</f>
        <v>0</v>
      </c>
      <c r="K576" s="39">
        <f>+H576*I582</f>
        <v>0</v>
      </c>
      <c r="L576" s="394">
        <f t="shared" si="31"/>
        <v>0</v>
      </c>
    </row>
    <row r="577" spans="1:14" ht="13.8">
      <c r="A577" s="3" t="s">
        <v>464</v>
      </c>
      <c r="B577" s="22">
        <f>+$B$37</f>
        <v>0</v>
      </c>
      <c r="C577" s="84" t="e">
        <f>+B577/B578</f>
        <v>#DIV/0!</v>
      </c>
      <c r="D577" s="89">
        <v>0</v>
      </c>
      <c r="E577" s="112">
        <f>+D577*C545</f>
        <v>0</v>
      </c>
      <c r="F577" s="79">
        <v>0</v>
      </c>
      <c r="G577" s="115">
        <f>F577*C545</f>
        <v>0</v>
      </c>
      <c r="H577" s="358">
        <v>0</v>
      </c>
      <c r="I577" s="118">
        <f>H577*C545</f>
        <v>0</v>
      </c>
      <c r="J577" s="39">
        <f>+H577*I581</f>
        <v>0</v>
      </c>
      <c r="K577" s="39">
        <f>+H577*I582</f>
        <v>0</v>
      </c>
      <c r="L577" s="394">
        <f t="shared" si="31"/>
        <v>0</v>
      </c>
    </row>
    <row r="578" spans="1:14" ht="13.8">
      <c r="A578" s="24"/>
      <c r="B578" s="25">
        <f t="shared" ref="B578:L578" si="32">SUM(B551:B577)</f>
        <v>0</v>
      </c>
      <c r="C578" s="85" t="e">
        <f t="shared" si="32"/>
        <v>#DIV/0!</v>
      </c>
      <c r="D578" s="82">
        <f t="shared" si="32"/>
        <v>0</v>
      </c>
      <c r="E578" s="113">
        <f t="shared" si="32"/>
        <v>0</v>
      </c>
      <c r="F578" s="83">
        <f t="shared" si="32"/>
        <v>0</v>
      </c>
      <c r="G578" s="113">
        <f t="shared" si="32"/>
        <v>0</v>
      </c>
      <c r="H578" s="86">
        <f t="shared" si="32"/>
        <v>1</v>
      </c>
      <c r="I578" s="363">
        <f t="shared" si="32"/>
        <v>2500000</v>
      </c>
      <c r="J578" s="26">
        <f t="shared" si="32"/>
        <v>0</v>
      </c>
      <c r="K578" s="26">
        <f t="shared" si="32"/>
        <v>0</v>
      </c>
      <c r="L578" s="26">
        <f t="shared" si="32"/>
        <v>0</v>
      </c>
    </row>
    <row r="579" spans="1:14">
      <c r="H579" s="80"/>
      <c r="I579" s="81"/>
    </row>
    <row r="581" spans="1:14">
      <c r="G581" t="s">
        <v>114</v>
      </c>
      <c r="H581" s="27"/>
      <c r="I581" s="357">
        <f>+ATC!M93</f>
        <v>0</v>
      </c>
    </row>
    <row r="582" spans="1:14">
      <c r="G582" t="s">
        <v>338</v>
      </c>
      <c r="I582" s="357">
        <f>+ATC!N93</f>
        <v>0</v>
      </c>
    </row>
    <row r="583" spans="1:14">
      <c r="G583" t="s">
        <v>256</v>
      </c>
      <c r="I583" s="120">
        <f>SUM(I581:I582)</f>
        <v>0</v>
      </c>
      <c r="N583" s="121">
        <f>+I583</f>
        <v>0</v>
      </c>
    </row>
    <row r="584" spans="1:14">
      <c r="I584" s="88"/>
    </row>
    <row r="585" spans="1:14" ht="13.8">
      <c r="D585" s="89"/>
      <c r="I585" s="88"/>
    </row>
    <row r="586" spans="1:14">
      <c r="I586" s="88"/>
    </row>
    <row r="587" spans="1:14" ht="15.6">
      <c r="A587" s="874" t="s">
        <v>19</v>
      </c>
      <c r="B587" s="875"/>
      <c r="C587" s="875" t="s">
        <v>802</v>
      </c>
      <c r="D587" s="875"/>
      <c r="E587" s="875"/>
      <c r="F587" s="875"/>
      <c r="G587" s="875"/>
      <c r="H587" s="876"/>
      <c r="I587" s="4"/>
    </row>
    <row r="588" spans="1:14" ht="15.6">
      <c r="A588" s="867" t="s">
        <v>20</v>
      </c>
      <c r="B588" s="868"/>
      <c r="C588" s="918"/>
      <c r="D588" s="918"/>
      <c r="E588" s="918"/>
      <c r="F588" s="918"/>
      <c r="G588" s="918"/>
      <c r="H588" s="919"/>
      <c r="I588" s="4"/>
    </row>
    <row r="589" spans="1:14" ht="15.6">
      <c r="A589" s="867" t="s">
        <v>22</v>
      </c>
      <c r="B589" s="868"/>
      <c r="C589" s="913"/>
      <c r="D589" s="913"/>
      <c r="E589" s="913"/>
      <c r="F589" s="913"/>
      <c r="G589" s="913"/>
      <c r="H589" s="914"/>
      <c r="I589" s="4"/>
    </row>
    <row r="590" spans="1:14" ht="15.6">
      <c r="A590" s="867" t="s">
        <v>24</v>
      </c>
      <c r="B590" s="868"/>
      <c r="C590" s="869">
        <v>1198169</v>
      </c>
      <c r="D590" s="870"/>
      <c r="E590" s="870"/>
      <c r="F590" s="870"/>
      <c r="G590" s="870"/>
      <c r="H590" s="871"/>
      <c r="I590" s="4"/>
    </row>
    <row r="591" spans="1:14" ht="15.6">
      <c r="A591" s="881" t="s">
        <v>25</v>
      </c>
      <c r="B591" s="882"/>
      <c r="C591" s="911" t="s">
        <v>116</v>
      </c>
      <c r="D591" s="911"/>
      <c r="E591" s="911"/>
      <c r="F591" s="911"/>
      <c r="G591" s="911"/>
      <c r="H591" s="912"/>
      <c r="I591" s="4"/>
    </row>
    <row r="592" spans="1:14" ht="13.8">
      <c r="A592" s="5"/>
      <c r="B592" s="5"/>
      <c r="C592" s="5"/>
      <c r="D592" s="5"/>
      <c r="E592" s="5"/>
      <c r="F592" s="5"/>
      <c r="G592" s="5"/>
      <c r="H592" s="5"/>
      <c r="I592" s="5"/>
    </row>
    <row r="593" spans="1:12" ht="13.8">
      <c r="A593" s="6"/>
      <c r="B593" s="7"/>
      <c r="C593" s="8"/>
      <c r="D593" s="886">
        <v>0.2</v>
      </c>
      <c r="E593" s="887"/>
      <c r="F593" s="886">
        <v>0.8</v>
      </c>
      <c r="G593" s="887"/>
      <c r="H593" s="584"/>
      <c r="I593" s="10"/>
      <c r="J593" s="11" t="s">
        <v>121</v>
      </c>
      <c r="K593" s="11" t="s">
        <v>269</v>
      </c>
      <c r="L593" s="11" t="s">
        <v>270</v>
      </c>
    </row>
    <row r="594" spans="1:12" ht="13.8">
      <c r="A594" s="12"/>
      <c r="B594" s="13"/>
      <c r="C594" s="14"/>
      <c r="D594" s="872" t="s">
        <v>26</v>
      </c>
      <c r="E594" s="880"/>
      <c r="F594" s="872" t="s">
        <v>27</v>
      </c>
      <c r="G594" s="880"/>
      <c r="H594" s="872" t="s">
        <v>28</v>
      </c>
      <c r="I594" s="873"/>
      <c r="J594" s="15" t="s">
        <v>29</v>
      </c>
      <c r="K594" s="391" t="s">
        <v>29</v>
      </c>
      <c r="L594" s="391" t="s">
        <v>29</v>
      </c>
    </row>
    <row r="595" spans="1:12" ht="27.6">
      <c r="A595" s="16" t="s">
        <v>30</v>
      </c>
      <c r="B595" s="17" t="s">
        <v>31</v>
      </c>
      <c r="C595" s="18" t="s">
        <v>32</v>
      </c>
      <c r="D595" s="19" t="s">
        <v>33</v>
      </c>
      <c r="E595" s="20" t="s">
        <v>34</v>
      </c>
      <c r="F595" s="19" t="s">
        <v>33</v>
      </c>
      <c r="G595" s="20" t="s">
        <v>34</v>
      </c>
      <c r="H595" s="21" t="s">
        <v>33</v>
      </c>
      <c r="I595" s="40" t="s">
        <v>34</v>
      </c>
      <c r="J595" s="18" t="s">
        <v>34</v>
      </c>
      <c r="K595" s="18" t="s">
        <v>34</v>
      </c>
      <c r="L595" s="18" t="s">
        <v>34</v>
      </c>
    </row>
    <row r="596" spans="1:12" ht="13.8">
      <c r="A596" s="1" t="s">
        <v>15</v>
      </c>
      <c r="B596" s="22">
        <f>+$B$10</f>
        <v>0</v>
      </c>
      <c r="C596" s="84" t="e">
        <f>+B596/B623</f>
        <v>#DIV/0!</v>
      </c>
      <c r="D596" s="89">
        <v>0</v>
      </c>
      <c r="E596" s="112">
        <f>+D596*C590</f>
        <v>0</v>
      </c>
      <c r="F596" s="79">
        <v>0</v>
      </c>
      <c r="G596" s="114">
        <f>F596*C590</f>
        <v>0</v>
      </c>
      <c r="H596" s="89">
        <v>0</v>
      </c>
      <c r="I596" s="116">
        <f>H596*C590</f>
        <v>0</v>
      </c>
      <c r="J596" s="39">
        <f>+H596*I626</f>
        <v>0</v>
      </c>
      <c r="K596" s="39">
        <f>+H596*I627</f>
        <v>0</v>
      </c>
      <c r="L596" s="393">
        <f>+J596+K596</f>
        <v>0</v>
      </c>
    </row>
    <row r="597" spans="1:12" ht="13.8">
      <c r="A597" s="2" t="s">
        <v>4</v>
      </c>
      <c r="B597" s="22">
        <f>+$B$12</f>
        <v>0</v>
      </c>
      <c r="C597" s="84" t="e">
        <f>+B597/B623</f>
        <v>#DIV/0!</v>
      </c>
      <c r="D597" s="89">
        <v>0</v>
      </c>
      <c r="E597" s="112">
        <f>+D597*C590</f>
        <v>0</v>
      </c>
      <c r="F597" s="79">
        <v>0</v>
      </c>
      <c r="G597" s="112">
        <f>F597*C590</f>
        <v>0</v>
      </c>
      <c r="H597" s="89">
        <v>0</v>
      </c>
      <c r="I597" s="117">
        <f>H597*C590</f>
        <v>0</v>
      </c>
      <c r="J597" s="39">
        <f>+H597*I626</f>
        <v>0</v>
      </c>
      <c r="K597" s="39">
        <f>+H597*I627</f>
        <v>0</v>
      </c>
      <c r="L597" s="394">
        <f>+J597+K597</f>
        <v>0</v>
      </c>
    </row>
    <row r="598" spans="1:12" ht="13.8">
      <c r="A598" s="2" t="s">
        <v>0</v>
      </c>
      <c r="B598" s="22">
        <f>+$B$13</f>
        <v>0</v>
      </c>
      <c r="C598" s="84" t="e">
        <f>+B598/B623</f>
        <v>#DIV/0!</v>
      </c>
      <c r="D598" s="89">
        <v>0</v>
      </c>
      <c r="E598" s="112">
        <f>+D598*C590</f>
        <v>0</v>
      </c>
      <c r="F598" s="79">
        <v>0</v>
      </c>
      <c r="G598" s="112">
        <f>F598*C590</f>
        <v>0</v>
      </c>
      <c r="H598" s="89">
        <v>0</v>
      </c>
      <c r="I598" s="117">
        <f>H598*C590</f>
        <v>0</v>
      </c>
      <c r="J598" s="39">
        <f>+H598*I626</f>
        <v>0</v>
      </c>
      <c r="K598" s="39">
        <f>+H598*I627</f>
        <v>0</v>
      </c>
      <c r="L598" s="394">
        <f t="shared" ref="L598:L622" si="33">+J598+K598</f>
        <v>0</v>
      </c>
    </row>
    <row r="599" spans="1:12" ht="13.8">
      <c r="A599" s="2" t="s">
        <v>16</v>
      </c>
      <c r="B599" s="22">
        <f>+$B$14</f>
        <v>0</v>
      </c>
      <c r="C599" s="84" t="e">
        <f>+B599/B623</f>
        <v>#DIV/0!</v>
      </c>
      <c r="D599" s="89">
        <v>0</v>
      </c>
      <c r="E599" s="112">
        <f>+D599*C590</f>
        <v>0</v>
      </c>
      <c r="F599" s="79">
        <v>0</v>
      </c>
      <c r="G599" s="112">
        <f>F599*C590</f>
        <v>0</v>
      </c>
      <c r="H599" s="89">
        <v>0</v>
      </c>
      <c r="I599" s="117">
        <f>H599*C590</f>
        <v>0</v>
      </c>
      <c r="J599" s="39">
        <f>+H599*I626</f>
        <v>0</v>
      </c>
      <c r="K599" s="39">
        <f>+H599*I627</f>
        <v>0</v>
      </c>
      <c r="L599" s="394">
        <f t="shared" si="33"/>
        <v>0</v>
      </c>
    </row>
    <row r="600" spans="1:12" ht="13.8">
      <c r="A600" s="2" t="s">
        <v>6</v>
      </c>
      <c r="B600" s="22">
        <f>+$B$15</f>
        <v>0</v>
      </c>
      <c r="C600" s="84" t="e">
        <f>+B600/B623</f>
        <v>#DIV/0!</v>
      </c>
      <c r="D600" s="89">
        <v>0</v>
      </c>
      <c r="E600" s="112">
        <f>+D600*C590</f>
        <v>0</v>
      </c>
      <c r="F600" s="79">
        <v>0</v>
      </c>
      <c r="G600" s="112">
        <f>F600*C590</f>
        <v>0</v>
      </c>
      <c r="H600" s="89">
        <v>0</v>
      </c>
      <c r="I600" s="117">
        <f>H600*C590</f>
        <v>0</v>
      </c>
      <c r="J600" s="39">
        <f>+H600*I626</f>
        <v>0</v>
      </c>
      <c r="K600" s="39">
        <f>+H600*I627</f>
        <v>0</v>
      </c>
      <c r="L600" s="394">
        <f t="shared" si="33"/>
        <v>0</v>
      </c>
    </row>
    <row r="601" spans="1:12" ht="13.8">
      <c r="A601" s="2" t="s">
        <v>10</v>
      </c>
      <c r="B601" s="22">
        <f>+$B$16</f>
        <v>0</v>
      </c>
      <c r="C601" s="84" t="e">
        <f>+B601/B623</f>
        <v>#DIV/0!</v>
      </c>
      <c r="D601" s="89">
        <v>0</v>
      </c>
      <c r="E601" s="112">
        <f>+D601*C590</f>
        <v>0</v>
      </c>
      <c r="F601" s="79">
        <v>0</v>
      </c>
      <c r="G601" s="112">
        <f>F601*C590</f>
        <v>0</v>
      </c>
      <c r="H601" s="89">
        <v>0</v>
      </c>
      <c r="I601" s="117">
        <f>H601*C590</f>
        <v>0</v>
      </c>
      <c r="J601" s="39">
        <f>+H601*I626</f>
        <v>0</v>
      </c>
      <c r="K601" s="39">
        <f>+H601*I627</f>
        <v>0</v>
      </c>
      <c r="L601" s="394">
        <f t="shared" si="33"/>
        <v>0</v>
      </c>
    </row>
    <row r="602" spans="1:12" ht="13.8">
      <c r="A602" s="2" t="s">
        <v>17</v>
      </c>
      <c r="B602" s="22">
        <f>+$B$17</f>
        <v>0</v>
      </c>
      <c r="C602" s="84" t="e">
        <f>+B602/B623</f>
        <v>#DIV/0!</v>
      </c>
      <c r="D602" s="89">
        <v>0</v>
      </c>
      <c r="E602" s="112">
        <f>+D602*C590</f>
        <v>0</v>
      </c>
      <c r="F602" s="79">
        <v>0</v>
      </c>
      <c r="G602" s="112">
        <f>F602*C590</f>
        <v>0</v>
      </c>
      <c r="H602" s="89">
        <v>0</v>
      </c>
      <c r="I602" s="117">
        <f>H602*C590</f>
        <v>0</v>
      </c>
      <c r="J602" s="39">
        <f>+H602*I626</f>
        <v>0</v>
      </c>
      <c r="K602" s="39">
        <f>+H602*I627</f>
        <v>0</v>
      </c>
      <c r="L602" s="394">
        <f t="shared" si="33"/>
        <v>0</v>
      </c>
    </row>
    <row r="603" spans="1:12" ht="13.8">
      <c r="A603" s="2" t="s">
        <v>5</v>
      </c>
      <c r="B603" s="22">
        <f>+$B$18</f>
        <v>0</v>
      </c>
      <c r="C603" s="84" t="e">
        <f>+B603/B623</f>
        <v>#DIV/0!</v>
      </c>
      <c r="D603" s="89">
        <v>0</v>
      </c>
      <c r="E603" s="112">
        <f>+D603*C590</f>
        <v>0</v>
      </c>
      <c r="F603" s="79">
        <v>0</v>
      </c>
      <c r="G603" s="112">
        <f>F603*C590</f>
        <v>0</v>
      </c>
      <c r="H603" s="89">
        <v>0</v>
      </c>
      <c r="I603" s="117">
        <f>H603*C590</f>
        <v>0</v>
      </c>
      <c r="J603" s="39">
        <f>+H603*I626</f>
        <v>0</v>
      </c>
      <c r="K603" s="39">
        <f>+H603*I627</f>
        <v>0</v>
      </c>
      <c r="L603" s="394">
        <f t="shared" si="33"/>
        <v>0</v>
      </c>
    </row>
    <row r="604" spans="1:12" ht="13.8">
      <c r="A604" s="2" t="s">
        <v>116</v>
      </c>
      <c r="B604" s="22">
        <f>+$B$19</f>
        <v>0</v>
      </c>
      <c r="C604" s="84" t="e">
        <f>+B604/B623</f>
        <v>#DIV/0!</v>
      </c>
      <c r="D604" s="89">
        <v>0</v>
      </c>
      <c r="E604" s="112">
        <f>+D604*C590</f>
        <v>0</v>
      </c>
      <c r="F604" s="79">
        <v>0</v>
      </c>
      <c r="G604" s="112">
        <f>F604*C590</f>
        <v>0</v>
      </c>
      <c r="H604" s="89">
        <v>1</v>
      </c>
      <c r="I604" s="117">
        <f>H604*C590</f>
        <v>1198169</v>
      </c>
      <c r="J604" s="39">
        <f>+H604*I626</f>
        <v>184446.74879286607</v>
      </c>
      <c r="K604" s="588">
        <v>-17016.23</v>
      </c>
      <c r="L604" s="394">
        <f t="shared" si="33"/>
        <v>167430.51879286606</v>
      </c>
    </row>
    <row r="605" spans="1:12" ht="13.8">
      <c r="A605" s="2" t="s">
        <v>1</v>
      </c>
      <c r="B605" s="22">
        <f>+$B$20</f>
        <v>0</v>
      </c>
      <c r="C605" s="84" t="e">
        <f>+B605/B623</f>
        <v>#DIV/0!</v>
      </c>
      <c r="D605" s="89">
        <v>0</v>
      </c>
      <c r="E605" s="112">
        <f>+D605*C590</f>
        <v>0</v>
      </c>
      <c r="F605" s="79">
        <v>0</v>
      </c>
      <c r="G605" s="112">
        <f>F605*C590</f>
        <v>0</v>
      </c>
      <c r="H605" s="89">
        <v>0</v>
      </c>
      <c r="I605" s="117">
        <f>H605*C590</f>
        <v>0</v>
      </c>
      <c r="J605" s="39">
        <f>+H605*I626</f>
        <v>0</v>
      </c>
      <c r="K605" s="39">
        <f>+H605*I627</f>
        <v>0</v>
      </c>
      <c r="L605" s="394">
        <f t="shared" si="33"/>
        <v>0</v>
      </c>
    </row>
    <row r="606" spans="1:12" ht="13.8">
      <c r="A606" s="2" t="s">
        <v>46</v>
      </c>
      <c r="B606" s="22">
        <f>+$B$21</f>
        <v>0</v>
      </c>
      <c r="C606" s="84" t="e">
        <f>+B606/B623</f>
        <v>#DIV/0!</v>
      </c>
      <c r="D606" s="89">
        <v>0</v>
      </c>
      <c r="E606" s="112">
        <f>+D606*C590</f>
        <v>0</v>
      </c>
      <c r="F606" s="79">
        <v>0</v>
      </c>
      <c r="G606" s="112">
        <f>F606*C590</f>
        <v>0</v>
      </c>
      <c r="H606" s="89">
        <v>0</v>
      </c>
      <c r="I606" s="117">
        <f>H606*C590</f>
        <v>0</v>
      </c>
      <c r="J606" s="39">
        <f>+H606*I626</f>
        <v>0</v>
      </c>
      <c r="K606" s="39">
        <f>+H606*I627</f>
        <v>0</v>
      </c>
      <c r="L606" s="394">
        <f t="shared" si="33"/>
        <v>0</v>
      </c>
    </row>
    <row r="607" spans="1:12" ht="13.8">
      <c r="A607" s="2" t="s">
        <v>45</v>
      </c>
      <c r="B607" s="22">
        <f>+$B$22</f>
        <v>0</v>
      </c>
      <c r="C607" s="84" t="e">
        <f>+B607/B623</f>
        <v>#DIV/0!</v>
      </c>
      <c r="D607" s="89">
        <v>0</v>
      </c>
      <c r="E607" s="112">
        <f>+D607*C590</f>
        <v>0</v>
      </c>
      <c r="F607" s="79">
        <v>0</v>
      </c>
      <c r="G607" s="112">
        <f>F607*C590</f>
        <v>0</v>
      </c>
      <c r="H607" s="89">
        <v>0</v>
      </c>
      <c r="I607" s="117">
        <f>H607*C590</f>
        <v>0</v>
      </c>
      <c r="J607" s="39">
        <f>+H607*I626</f>
        <v>0</v>
      </c>
      <c r="K607" s="39">
        <f>+H607*I627</f>
        <v>0</v>
      </c>
      <c r="L607" s="394">
        <f t="shared" si="33"/>
        <v>0</v>
      </c>
    </row>
    <row r="608" spans="1:12" ht="13.8">
      <c r="A608" s="2" t="s">
        <v>209</v>
      </c>
      <c r="B608" s="22">
        <f>+$B$23</f>
        <v>0</v>
      </c>
      <c r="C608" s="84" t="e">
        <f>+B608/B623</f>
        <v>#DIV/0!</v>
      </c>
      <c r="D608" s="89">
        <v>0</v>
      </c>
      <c r="E608" s="112">
        <f>+D608*C590</f>
        <v>0</v>
      </c>
      <c r="F608" s="79">
        <v>0</v>
      </c>
      <c r="G608" s="112">
        <f>F608*C590</f>
        <v>0</v>
      </c>
      <c r="H608" s="89">
        <v>0</v>
      </c>
      <c r="I608" s="117">
        <f>H608*C590</f>
        <v>0</v>
      </c>
      <c r="J608" s="39">
        <f>+H608*I626</f>
        <v>0</v>
      </c>
      <c r="K608" s="39">
        <f>+H608*I627</f>
        <v>0</v>
      </c>
      <c r="L608" s="394">
        <f t="shared" si="33"/>
        <v>0</v>
      </c>
    </row>
    <row r="609" spans="1:12" ht="13.8">
      <c r="A609" s="2" t="s">
        <v>210</v>
      </c>
      <c r="B609" s="22">
        <f>+$B$24</f>
        <v>0</v>
      </c>
      <c r="C609" s="84" t="e">
        <f>+B609/B623</f>
        <v>#DIV/0!</v>
      </c>
      <c r="D609" s="89">
        <v>0</v>
      </c>
      <c r="E609" s="112">
        <f>+D609*C590</f>
        <v>0</v>
      </c>
      <c r="F609" s="79">
        <v>0</v>
      </c>
      <c r="G609" s="112">
        <f>F609*C590</f>
        <v>0</v>
      </c>
      <c r="H609" s="89">
        <v>0</v>
      </c>
      <c r="I609" s="117">
        <f>H609*C590</f>
        <v>0</v>
      </c>
      <c r="J609" s="39">
        <f>+H609*I626</f>
        <v>0</v>
      </c>
      <c r="K609" s="39">
        <f>+H609*I627</f>
        <v>0</v>
      </c>
      <c r="L609" s="394">
        <f t="shared" si="33"/>
        <v>0</v>
      </c>
    </row>
    <row r="610" spans="1:12" ht="13.8">
      <c r="A610" s="2" t="s">
        <v>2</v>
      </c>
      <c r="B610" s="22">
        <f>+$B$25</f>
        <v>0</v>
      </c>
      <c r="C610" s="84" t="e">
        <f>+B610/B623</f>
        <v>#DIV/0!</v>
      </c>
      <c r="D610" s="89">
        <v>0</v>
      </c>
      <c r="E610" s="112">
        <f>+D610*C590</f>
        <v>0</v>
      </c>
      <c r="F610" s="79">
        <v>0</v>
      </c>
      <c r="G610" s="112">
        <f>F610*C590</f>
        <v>0</v>
      </c>
      <c r="H610" s="89">
        <v>0</v>
      </c>
      <c r="I610" s="117">
        <f>H610*C590</f>
        <v>0</v>
      </c>
      <c r="J610" s="39">
        <f>+H610*I626</f>
        <v>0</v>
      </c>
      <c r="K610" s="39">
        <f>+H610*I627</f>
        <v>0</v>
      </c>
      <c r="L610" s="394">
        <f t="shared" si="33"/>
        <v>0</v>
      </c>
    </row>
    <row r="611" spans="1:12" ht="13.8">
      <c r="A611" s="2" t="s">
        <v>12</v>
      </c>
      <c r="B611" s="22">
        <f>+$B$26</f>
        <v>0</v>
      </c>
      <c r="C611" s="84" t="e">
        <f>+B611/B623</f>
        <v>#DIV/0!</v>
      </c>
      <c r="D611" s="89">
        <v>0</v>
      </c>
      <c r="E611" s="112">
        <f>+D611*C590</f>
        <v>0</v>
      </c>
      <c r="F611" s="79">
        <v>0</v>
      </c>
      <c r="G611" s="112">
        <f>F611*C590</f>
        <v>0</v>
      </c>
      <c r="H611" s="89">
        <v>0</v>
      </c>
      <c r="I611" s="117">
        <f>H611*C590</f>
        <v>0</v>
      </c>
      <c r="J611" s="39">
        <f>+H611*I626</f>
        <v>0</v>
      </c>
      <c r="K611" s="39">
        <f>+H611*I627</f>
        <v>0</v>
      </c>
      <c r="L611" s="394">
        <f t="shared" si="33"/>
        <v>0</v>
      </c>
    </row>
    <row r="612" spans="1:12" ht="13.8">
      <c r="A612" s="2" t="s">
        <v>18</v>
      </c>
      <c r="B612" s="22">
        <f>+$B$27</f>
        <v>0</v>
      </c>
      <c r="C612" s="84" t="e">
        <f>+B612/B623</f>
        <v>#DIV/0!</v>
      </c>
      <c r="D612" s="89">
        <v>0</v>
      </c>
      <c r="E612" s="112">
        <f>+D612*C590</f>
        <v>0</v>
      </c>
      <c r="F612" s="79">
        <v>0</v>
      </c>
      <c r="G612" s="112">
        <f>F612*C590</f>
        <v>0</v>
      </c>
      <c r="H612" s="89">
        <v>0</v>
      </c>
      <c r="I612" s="117">
        <f>H612*C590</f>
        <v>0</v>
      </c>
      <c r="J612" s="39">
        <f>+H612*I626</f>
        <v>0</v>
      </c>
      <c r="K612" s="39">
        <f>+H612*I627</f>
        <v>0</v>
      </c>
      <c r="L612" s="394">
        <f t="shared" si="33"/>
        <v>0</v>
      </c>
    </row>
    <row r="613" spans="1:12" ht="13.8">
      <c r="A613" s="2" t="s">
        <v>9</v>
      </c>
      <c r="B613" s="22">
        <f>+$B$28</f>
        <v>0</v>
      </c>
      <c r="C613" s="84" t="e">
        <f>+B613/B623</f>
        <v>#DIV/0!</v>
      </c>
      <c r="D613" s="89">
        <v>0</v>
      </c>
      <c r="E613" s="112">
        <f>+D613*C590</f>
        <v>0</v>
      </c>
      <c r="F613" s="79">
        <v>0</v>
      </c>
      <c r="G613" s="112">
        <f>F613*C590</f>
        <v>0</v>
      </c>
      <c r="H613" s="89">
        <v>0</v>
      </c>
      <c r="I613" s="117">
        <f>H613*C590</f>
        <v>0</v>
      </c>
      <c r="J613" s="39">
        <f>+H613*I626</f>
        <v>0</v>
      </c>
      <c r="K613" s="39">
        <f>+H613*I627</f>
        <v>0</v>
      </c>
      <c r="L613" s="394">
        <f t="shared" si="33"/>
        <v>0</v>
      </c>
    </row>
    <row r="614" spans="1:12" ht="13.8">
      <c r="A614" s="2" t="s">
        <v>7</v>
      </c>
      <c r="B614" s="22">
        <f>+$B$29</f>
        <v>0</v>
      </c>
      <c r="C614" s="84" t="e">
        <f>+B614/B623</f>
        <v>#DIV/0!</v>
      </c>
      <c r="D614" s="89">
        <v>0</v>
      </c>
      <c r="E614" s="112">
        <f>+D614*C590</f>
        <v>0</v>
      </c>
      <c r="F614" s="79">
        <v>0</v>
      </c>
      <c r="G614" s="112">
        <f>F614*C590</f>
        <v>0</v>
      </c>
      <c r="H614" s="89">
        <v>0</v>
      </c>
      <c r="I614" s="117">
        <f>H614*C590</f>
        <v>0</v>
      </c>
      <c r="J614" s="39">
        <f>+H614*I626</f>
        <v>0</v>
      </c>
      <c r="K614" s="39">
        <f>+H614*I627</f>
        <v>0</v>
      </c>
      <c r="L614" s="394">
        <f t="shared" si="33"/>
        <v>0</v>
      </c>
    </row>
    <row r="615" spans="1:12" ht="13.8">
      <c r="A615" s="2" t="s">
        <v>13</v>
      </c>
      <c r="B615" s="22">
        <f>+$B$30</f>
        <v>0</v>
      </c>
      <c r="C615" s="84" t="e">
        <f>+B615/B623</f>
        <v>#DIV/0!</v>
      </c>
      <c r="D615" s="89">
        <v>0</v>
      </c>
      <c r="E615" s="112">
        <f>+D615*C590</f>
        <v>0</v>
      </c>
      <c r="F615" s="79">
        <v>0</v>
      </c>
      <c r="G615" s="112">
        <f>F615*C590</f>
        <v>0</v>
      </c>
      <c r="H615" s="89">
        <v>0</v>
      </c>
      <c r="I615" s="117">
        <f>H615*C590</f>
        <v>0</v>
      </c>
      <c r="J615" s="39">
        <f>+H615*I626</f>
        <v>0</v>
      </c>
      <c r="K615" s="39">
        <f>+H615*I627</f>
        <v>0</v>
      </c>
      <c r="L615" s="394">
        <f t="shared" si="33"/>
        <v>0</v>
      </c>
    </row>
    <row r="616" spans="1:12" ht="13.8">
      <c r="A616" s="2" t="s">
        <v>3</v>
      </c>
      <c r="B616" s="22">
        <f>+$B$31</f>
        <v>0</v>
      </c>
      <c r="C616" s="84" t="e">
        <f>+B616/B623</f>
        <v>#DIV/0!</v>
      </c>
      <c r="D616" s="89">
        <v>0</v>
      </c>
      <c r="E616" s="112">
        <f>+D616*C590</f>
        <v>0</v>
      </c>
      <c r="F616" s="79">
        <v>0</v>
      </c>
      <c r="G616" s="112">
        <f>F616*C590</f>
        <v>0</v>
      </c>
      <c r="H616" s="89">
        <v>0</v>
      </c>
      <c r="I616" s="117">
        <f>H616*C590</f>
        <v>0</v>
      </c>
      <c r="J616" s="39">
        <f>+H616*I626</f>
        <v>0</v>
      </c>
      <c r="K616" s="39">
        <f>+H616*I627</f>
        <v>0</v>
      </c>
      <c r="L616" s="394">
        <f t="shared" si="33"/>
        <v>0</v>
      </c>
    </row>
    <row r="617" spans="1:12" ht="13.8">
      <c r="A617" s="2" t="s">
        <v>11</v>
      </c>
      <c r="B617" s="22">
        <f>+$B$32</f>
        <v>0</v>
      </c>
      <c r="C617" s="84" t="e">
        <f>+B617/B623</f>
        <v>#DIV/0!</v>
      </c>
      <c r="D617" s="89">
        <v>0</v>
      </c>
      <c r="E617" s="112">
        <f>+D617*C590</f>
        <v>0</v>
      </c>
      <c r="F617" s="79">
        <v>0</v>
      </c>
      <c r="G617" s="112">
        <f>F617*C590</f>
        <v>0</v>
      </c>
      <c r="H617" s="89">
        <v>0</v>
      </c>
      <c r="I617" s="117">
        <f>H617*C590</f>
        <v>0</v>
      </c>
      <c r="J617" s="39">
        <f>+H617*I626</f>
        <v>0</v>
      </c>
      <c r="K617" s="39">
        <f>+H617*I627</f>
        <v>0</v>
      </c>
      <c r="L617" s="394">
        <f t="shared" si="33"/>
        <v>0</v>
      </c>
    </row>
    <row r="618" spans="1:12" ht="13.8">
      <c r="A618" s="372" t="s">
        <v>8</v>
      </c>
      <c r="B618" s="22">
        <f>+$B$33</f>
        <v>0</v>
      </c>
      <c r="C618" s="84" t="e">
        <f>+B618/B623</f>
        <v>#DIV/0!</v>
      </c>
      <c r="D618" s="89">
        <v>0</v>
      </c>
      <c r="E618" s="112">
        <f>+D618*C590</f>
        <v>0</v>
      </c>
      <c r="F618" s="79">
        <v>0</v>
      </c>
      <c r="G618" s="112">
        <f>F618*C590</f>
        <v>0</v>
      </c>
      <c r="H618" s="89">
        <v>0</v>
      </c>
      <c r="I618" s="117">
        <f>H618*C590</f>
        <v>0</v>
      </c>
      <c r="J618" s="39">
        <f>+H618*I626</f>
        <v>0</v>
      </c>
      <c r="K618" s="39">
        <f>+H618*I627</f>
        <v>0</v>
      </c>
      <c r="L618" s="394">
        <f t="shared" si="33"/>
        <v>0</v>
      </c>
    </row>
    <row r="619" spans="1:12" ht="13.8">
      <c r="A619" s="372" t="s">
        <v>444</v>
      </c>
      <c r="B619" s="22">
        <f>+$B$34</f>
        <v>0</v>
      </c>
      <c r="C619" s="84" t="e">
        <f>+B619/B623</f>
        <v>#DIV/0!</v>
      </c>
      <c r="D619" s="89">
        <v>0</v>
      </c>
      <c r="E619" s="112">
        <f>+D619*C590</f>
        <v>0</v>
      </c>
      <c r="F619" s="79">
        <v>0</v>
      </c>
      <c r="G619" s="112">
        <f>F619*C590</f>
        <v>0</v>
      </c>
      <c r="H619" s="89">
        <v>0</v>
      </c>
      <c r="I619" s="117">
        <f>H619*C590</f>
        <v>0</v>
      </c>
      <c r="J619" s="39">
        <f>+H619*I626</f>
        <v>0</v>
      </c>
      <c r="K619" s="39">
        <f>+H619*I627</f>
        <v>0</v>
      </c>
      <c r="L619" s="394">
        <f t="shared" si="33"/>
        <v>0</v>
      </c>
    </row>
    <row r="620" spans="1:12" ht="13.8">
      <c r="A620" s="372" t="s">
        <v>445</v>
      </c>
      <c r="B620" s="22">
        <f>+$B$35</f>
        <v>0</v>
      </c>
      <c r="C620" s="84" t="e">
        <f>+B620/B623</f>
        <v>#DIV/0!</v>
      </c>
      <c r="D620" s="89">
        <v>0</v>
      </c>
      <c r="E620" s="112">
        <f>+D620*C590</f>
        <v>0</v>
      </c>
      <c r="F620" s="79">
        <v>0</v>
      </c>
      <c r="G620" s="112">
        <f>F620*C590</f>
        <v>0</v>
      </c>
      <c r="H620" s="89">
        <v>0</v>
      </c>
      <c r="I620" s="117">
        <f>H620*C590</f>
        <v>0</v>
      </c>
      <c r="J620" s="39">
        <f>+H620*I626</f>
        <v>0</v>
      </c>
      <c r="K620" s="39">
        <f>+H620*I627</f>
        <v>0</v>
      </c>
      <c r="L620" s="394">
        <f t="shared" si="33"/>
        <v>0</v>
      </c>
    </row>
    <row r="621" spans="1:12" ht="13.8">
      <c r="A621" s="372" t="s">
        <v>461</v>
      </c>
      <c r="B621" s="22">
        <f>+$B$36</f>
        <v>0</v>
      </c>
      <c r="C621" s="84" t="e">
        <f>+B621/B623</f>
        <v>#DIV/0!</v>
      </c>
      <c r="D621" s="89">
        <v>0</v>
      </c>
      <c r="E621" s="112">
        <f>+D621*C590</f>
        <v>0</v>
      </c>
      <c r="F621" s="79">
        <v>0</v>
      </c>
      <c r="G621" s="112">
        <f>F621*C590</f>
        <v>0</v>
      </c>
      <c r="H621" s="89">
        <v>0</v>
      </c>
      <c r="I621" s="117">
        <f>H621*C590</f>
        <v>0</v>
      </c>
      <c r="J621" s="39">
        <f>+H621*I626</f>
        <v>0</v>
      </c>
      <c r="K621" s="39">
        <f>+H621*I627</f>
        <v>0</v>
      </c>
      <c r="L621" s="394">
        <f t="shared" si="33"/>
        <v>0</v>
      </c>
    </row>
    <row r="622" spans="1:12" ht="13.8">
      <c r="A622" s="3" t="s">
        <v>464</v>
      </c>
      <c r="B622" s="22">
        <f>+$B$37</f>
        <v>0</v>
      </c>
      <c r="C622" s="84" t="e">
        <f>+B622/B623</f>
        <v>#DIV/0!</v>
      </c>
      <c r="D622" s="89">
        <v>0</v>
      </c>
      <c r="E622" s="112">
        <f>+D622*C590</f>
        <v>0</v>
      </c>
      <c r="F622" s="79">
        <v>0</v>
      </c>
      <c r="G622" s="115">
        <f>F622*C590</f>
        <v>0</v>
      </c>
      <c r="H622" s="358">
        <v>0</v>
      </c>
      <c r="I622" s="118">
        <f>H622*C590</f>
        <v>0</v>
      </c>
      <c r="J622" s="39">
        <f>+H622*I626</f>
        <v>0</v>
      </c>
      <c r="K622" s="39">
        <f>+H622*I627</f>
        <v>0</v>
      </c>
      <c r="L622" s="394">
        <f t="shared" si="33"/>
        <v>0</v>
      </c>
    </row>
    <row r="623" spans="1:12" ht="13.8">
      <c r="A623" s="24"/>
      <c r="B623" s="25">
        <f t="shared" ref="B623:L623" si="34">SUM(B596:B622)</f>
        <v>0</v>
      </c>
      <c r="C623" s="85" t="e">
        <f t="shared" si="34"/>
        <v>#DIV/0!</v>
      </c>
      <c r="D623" s="82">
        <f t="shared" si="34"/>
        <v>0</v>
      </c>
      <c r="E623" s="113">
        <f t="shared" si="34"/>
        <v>0</v>
      </c>
      <c r="F623" s="83">
        <f t="shared" si="34"/>
        <v>0</v>
      </c>
      <c r="G623" s="113">
        <f t="shared" si="34"/>
        <v>0</v>
      </c>
      <c r="H623" s="86">
        <f t="shared" si="34"/>
        <v>1</v>
      </c>
      <c r="I623" s="363">
        <f t="shared" si="34"/>
        <v>1198169</v>
      </c>
      <c r="J623" s="26">
        <f t="shared" si="34"/>
        <v>184446.74879286607</v>
      </c>
      <c r="K623" s="26">
        <f t="shared" si="34"/>
        <v>-17016.23</v>
      </c>
      <c r="L623" s="26">
        <f t="shared" si="34"/>
        <v>167430.51879286606</v>
      </c>
    </row>
    <row r="624" spans="1:12">
      <c r="H624" s="80"/>
      <c r="I624" s="81"/>
    </row>
    <row r="625" spans="1:14">
      <c r="I625" s="127"/>
    </row>
    <row r="626" spans="1:14">
      <c r="G626" t="s">
        <v>114</v>
      </c>
      <c r="H626" s="27"/>
      <c r="I626" s="357">
        <f>+ITCM!L94</f>
        <v>184446.74879286607</v>
      </c>
    </row>
    <row r="627" spans="1:14">
      <c r="G627" t="s">
        <v>338</v>
      </c>
      <c r="I627" s="357">
        <f>+ITCM!M94</f>
        <v>-17016</v>
      </c>
    </row>
    <row r="628" spans="1:14">
      <c r="G628" t="s">
        <v>256</v>
      </c>
      <c r="I628" s="746">
        <f>SUM(I626:I627)</f>
        <v>167430.74879286607</v>
      </c>
      <c r="N628" s="121">
        <f>+I628</f>
        <v>167430.74879286607</v>
      </c>
    </row>
    <row r="629" spans="1:14" ht="13.8">
      <c r="D629" s="89"/>
      <c r="I629" s="748"/>
    </row>
    <row r="630" spans="1:14">
      <c r="I630" s="748"/>
    </row>
    <row r="631" spans="1:14">
      <c r="I631" s="88"/>
    </row>
    <row r="632" spans="1:14" ht="15.6">
      <c r="A632" s="874" t="s">
        <v>19</v>
      </c>
      <c r="B632" s="875"/>
      <c r="C632" s="875" t="s">
        <v>803</v>
      </c>
      <c r="D632" s="875"/>
      <c r="E632" s="875"/>
      <c r="F632" s="875"/>
      <c r="G632" s="875"/>
      <c r="H632" s="876"/>
      <c r="I632" s="4"/>
    </row>
    <row r="633" spans="1:14" ht="15.6">
      <c r="A633" s="867" t="s">
        <v>20</v>
      </c>
      <c r="B633" s="868"/>
      <c r="C633" s="918"/>
      <c r="D633" s="918"/>
      <c r="E633" s="918"/>
      <c r="F633" s="918"/>
      <c r="G633" s="918"/>
      <c r="H633" s="919"/>
      <c r="I633" s="4"/>
    </row>
    <row r="634" spans="1:14" ht="15.6">
      <c r="A634" s="867" t="s">
        <v>22</v>
      </c>
      <c r="B634" s="868"/>
      <c r="C634" s="913"/>
      <c r="D634" s="913"/>
      <c r="E634" s="913"/>
      <c r="F634" s="913"/>
      <c r="G634" s="913"/>
      <c r="H634" s="914"/>
      <c r="I634" s="4"/>
    </row>
    <row r="635" spans="1:14" ht="15.6">
      <c r="A635" s="867" t="s">
        <v>24</v>
      </c>
      <c r="B635" s="868"/>
      <c r="C635" s="869">
        <v>2718386</v>
      </c>
      <c r="D635" s="870"/>
      <c r="E635" s="870"/>
      <c r="F635" s="870"/>
      <c r="G635" s="870"/>
      <c r="H635" s="871"/>
      <c r="I635" s="4"/>
    </row>
    <row r="636" spans="1:14" ht="15.6">
      <c r="A636" s="881" t="s">
        <v>25</v>
      </c>
      <c r="B636" s="882"/>
      <c r="C636" s="911" t="s">
        <v>116</v>
      </c>
      <c r="D636" s="911"/>
      <c r="E636" s="911"/>
      <c r="F636" s="911"/>
      <c r="G636" s="911"/>
      <c r="H636" s="912"/>
      <c r="I636" s="4"/>
    </row>
    <row r="637" spans="1:14" ht="13.8">
      <c r="A637" s="5"/>
      <c r="B637" s="5"/>
      <c r="C637" s="5"/>
      <c r="D637" s="5"/>
      <c r="E637" s="5"/>
      <c r="F637" s="5"/>
      <c r="G637" s="5"/>
      <c r="H637" s="5"/>
      <c r="I637" s="5"/>
    </row>
    <row r="638" spans="1:14" ht="13.8">
      <c r="A638" s="6"/>
      <c r="B638" s="7"/>
      <c r="C638" s="8"/>
      <c r="D638" s="886">
        <v>0.2</v>
      </c>
      <c r="E638" s="887"/>
      <c r="F638" s="886">
        <v>0.8</v>
      </c>
      <c r="G638" s="887"/>
      <c r="H638" s="584"/>
      <c r="I638" s="10"/>
      <c r="J638" s="11" t="s">
        <v>121</v>
      </c>
      <c r="K638" s="11" t="s">
        <v>269</v>
      </c>
      <c r="L638" s="11" t="s">
        <v>270</v>
      </c>
    </row>
    <row r="639" spans="1:14" ht="13.8">
      <c r="A639" s="12"/>
      <c r="B639" s="13"/>
      <c r="C639" s="14"/>
      <c r="D639" s="872" t="s">
        <v>26</v>
      </c>
      <c r="E639" s="880"/>
      <c r="F639" s="872" t="s">
        <v>27</v>
      </c>
      <c r="G639" s="880"/>
      <c r="H639" s="872" t="s">
        <v>28</v>
      </c>
      <c r="I639" s="873"/>
      <c r="J639" s="15" t="s">
        <v>29</v>
      </c>
      <c r="K639" s="391" t="s">
        <v>29</v>
      </c>
      <c r="L639" s="391" t="s">
        <v>29</v>
      </c>
    </row>
    <row r="640" spans="1:14" ht="27.6">
      <c r="A640" s="16" t="s">
        <v>30</v>
      </c>
      <c r="B640" s="17" t="s">
        <v>31</v>
      </c>
      <c r="C640" s="18" t="s">
        <v>32</v>
      </c>
      <c r="D640" s="19" t="s">
        <v>33</v>
      </c>
      <c r="E640" s="20" t="s">
        <v>34</v>
      </c>
      <c r="F640" s="19" t="s">
        <v>33</v>
      </c>
      <c r="G640" s="20" t="s">
        <v>34</v>
      </c>
      <c r="H640" s="21" t="s">
        <v>33</v>
      </c>
      <c r="I640" s="40" t="s">
        <v>34</v>
      </c>
      <c r="J640" s="18" t="s">
        <v>34</v>
      </c>
      <c r="K640" s="18" t="s">
        <v>34</v>
      </c>
      <c r="L640" s="18" t="s">
        <v>34</v>
      </c>
    </row>
    <row r="641" spans="1:12" ht="13.8">
      <c r="A641" s="1" t="s">
        <v>15</v>
      </c>
      <c r="B641" s="22">
        <f>+$B$10</f>
        <v>0</v>
      </c>
      <c r="C641" s="84" t="e">
        <f>+B641/B668</f>
        <v>#DIV/0!</v>
      </c>
      <c r="D641" s="89">
        <v>0</v>
      </c>
      <c r="E641" s="112">
        <f>+D641*C635</f>
        <v>0</v>
      </c>
      <c r="F641" s="79">
        <v>0</v>
      </c>
      <c r="G641" s="114">
        <f>F641*C635</f>
        <v>0</v>
      </c>
      <c r="H641" s="89">
        <v>0</v>
      </c>
      <c r="I641" s="116">
        <f>H641*C635</f>
        <v>0</v>
      </c>
      <c r="J641" s="39">
        <f>+H641*I671</f>
        <v>0</v>
      </c>
      <c r="K641" s="39">
        <f>+H641*I672</f>
        <v>0</v>
      </c>
      <c r="L641" s="393">
        <f>+J641+K641</f>
        <v>0</v>
      </c>
    </row>
    <row r="642" spans="1:12" ht="13.8">
      <c r="A642" s="2" t="s">
        <v>4</v>
      </c>
      <c r="B642" s="22">
        <f>+$B$12</f>
        <v>0</v>
      </c>
      <c r="C642" s="84" t="e">
        <f>+B642/B668</f>
        <v>#DIV/0!</v>
      </c>
      <c r="D642" s="89">
        <v>0</v>
      </c>
      <c r="E642" s="112">
        <f>+D642*C635</f>
        <v>0</v>
      </c>
      <c r="F642" s="79">
        <v>0</v>
      </c>
      <c r="G642" s="112">
        <f>F642*C635</f>
        <v>0</v>
      </c>
      <c r="H642" s="89">
        <v>0</v>
      </c>
      <c r="I642" s="117">
        <f>H642*C635</f>
        <v>0</v>
      </c>
      <c r="J642" s="39">
        <f>+H642*I671</f>
        <v>0</v>
      </c>
      <c r="K642" s="39">
        <f>+H642*I672</f>
        <v>0</v>
      </c>
      <c r="L642" s="394">
        <f>+J642+K642</f>
        <v>0</v>
      </c>
    </row>
    <row r="643" spans="1:12" ht="13.8">
      <c r="A643" s="2" t="s">
        <v>0</v>
      </c>
      <c r="B643" s="22">
        <f>+$B$13</f>
        <v>0</v>
      </c>
      <c r="C643" s="84" t="e">
        <f>+B643/B668</f>
        <v>#DIV/0!</v>
      </c>
      <c r="D643" s="89">
        <v>0</v>
      </c>
      <c r="E643" s="112">
        <f>+D643*C635</f>
        <v>0</v>
      </c>
      <c r="F643" s="79">
        <v>0</v>
      </c>
      <c r="G643" s="112">
        <f>F643*C635</f>
        <v>0</v>
      </c>
      <c r="H643" s="89">
        <v>0</v>
      </c>
      <c r="I643" s="117">
        <f>H643*C635</f>
        <v>0</v>
      </c>
      <c r="J643" s="39">
        <f>+H643*I671</f>
        <v>0</v>
      </c>
      <c r="K643" s="39">
        <f>+H643*I672</f>
        <v>0</v>
      </c>
      <c r="L643" s="394">
        <f t="shared" ref="L643:L667" si="35">+J643+K643</f>
        <v>0</v>
      </c>
    </row>
    <row r="644" spans="1:12" ht="13.8">
      <c r="A644" s="2" t="s">
        <v>16</v>
      </c>
      <c r="B644" s="22">
        <f>+$B$14</f>
        <v>0</v>
      </c>
      <c r="C644" s="84" t="e">
        <f>+B644/B668</f>
        <v>#DIV/0!</v>
      </c>
      <c r="D644" s="89">
        <v>0</v>
      </c>
      <c r="E644" s="112">
        <f>+D644*C635</f>
        <v>0</v>
      </c>
      <c r="F644" s="79">
        <v>0</v>
      </c>
      <c r="G644" s="112">
        <f>F644*C635</f>
        <v>0</v>
      </c>
      <c r="H644" s="89">
        <v>0</v>
      </c>
      <c r="I644" s="117">
        <f>H644*C635</f>
        <v>0</v>
      </c>
      <c r="J644" s="39">
        <f>+H644*I671</f>
        <v>0</v>
      </c>
      <c r="K644" s="39">
        <f>+H644*I672</f>
        <v>0</v>
      </c>
      <c r="L644" s="394">
        <f t="shared" si="35"/>
        <v>0</v>
      </c>
    </row>
    <row r="645" spans="1:12" ht="13.8">
      <c r="A645" s="2" t="s">
        <v>6</v>
      </c>
      <c r="B645" s="22">
        <f>+$B$15</f>
        <v>0</v>
      </c>
      <c r="C645" s="84" t="e">
        <f>+B645/B668</f>
        <v>#DIV/0!</v>
      </c>
      <c r="D645" s="89">
        <v>0</v>
      </c>
      <c r="E645" s="112">
        <f>+D645*C635</f>
        <v>0</v>
      </c>
      <c r="F645" s="79">
        <v>0</v>
      </c>
      <c r="G645" s="112">
        <f>F645*C635</f>
        <v>0</v>
      </c>
      <c r="H645" s="89">
        <v>0</v>
      </c>
      <c r="I645" s="117">
        <f>H645*C635</f>
        <v>0</v>
      </c>
      <c r="J645" s="39">
        <f>+H645*I671</f>
        <v>0</v>
      </c>
      <c r="K645" s="39">
        <f>+H645*I672</f>
        <v>0</v>
      </c>
      <c r="L645" s="394">
        <f t="shared" si="35"/>
        <v>0</v>
      </c>
    </row>
    <row r="646" spans="1:12" ht="13.8">
      <c r="A646" s="2" t="s">
        <v>10</v>
      </c>
      <c r="B646" s="22">
        <f>+$B$16</f>
        <v>0</v>
      </c>
      <c r="C646" s="84" t="e">
        <f>+B646/B668</f>
        <v>#DIV/0!</v>
      </c>
      <c r="D646" s="89">
        <v>0</v>
      </c>
      <c r="E646" s="112">
        <f>+D646*C635</f>
        <v>0</v>
      </c>
      <c r="F646" s="79">
        <v>0</v>
      </c>
      <c r="G646" s="112">
        <f>F646*C635</f>
        <v>0</v>
      </c>
      <c r="H646" s="89">
        <v>0</v>
      </c>
      <c r="I646" s="117">
        <f>H646*C635</f>
        <v>0</v>
      </c>
      <c r="J646" s="39">
        <f>+H646*I671</f>
        <v>0</v>
      </c>
      <c r="K646" s="39">
        <f>+H646*I672</f>
        <v>0</v>
      </c>
      <c r="L646" s="394">
        <f t="shared" si="35"/>
        <v>0</v>
      </c>
    </row>
    <row r="647" spans="1:12" ht="13.8">
      <c r="A647" s="2" t="s">
        <v>17</v>
      </c>
      <c r="B647" s="22">
        <f>+$B$17</f>
        <v>0</v>
      </c>
      <c r="C647" s="84" t="e">
        <f>+B647/B668</f>
        <v>#DIV/0!</v>
      </c>
      <c r="D647" s="89">
        <v>0</v>
      </c>
      <c r="E647" s="112">
        <f>+D647*C635</f>
        <v>0</v>
      </c>
      <c r="F647" s="79">
        <v>0</v>
      </c>
      <c r="G647" s="112">
        <f>F647*C635</f>
        <v>0</v>
      </c>
      <c r="H647" s="89">
        <v>0</v>
      </c>
      <c r="I647" s="117">
        <f>H647*C635</f>
        <v>0</v>
      </c>
      <c r="J647" s="39">
        <f>+H647*I671</f>
        <v>0</v>
      </c>
      <c r="K647" s="39">
        <f>+H647*I672</f>
        <v>0</v>
      </c>
      <c r="L647" s="394">
        <f t="shared" si="35"/>
        <v>0</v>
      </c>
    </row>
    <row r="648" spans="1:12" ht="13.8">
      <c r="A648" s="2" t="s">
        <v>5</v>
      </c>
      <c r="B648" s="22">
        <f>+$B$18</f>
        <v>0</v>
      </c>
      <c r="C648" s="84" t="e">
        <f>+B648/B668</f>
        <v>#DIV/0!</v>
      </c>
      <c r="D648" s="89">
        <v>0</v>
      </c>
      <c r="E648" s="112">
        <f>+D648*C635</f>
        <v>0</v>
      </c>
      <c r="F648" s="79">
        <v>0</v>
      </c>
      <c r="G648" s="112">
        <f>F648*C635</f>
        <v>0</v>
      </c>
      <c r="H648" s="89">
        <v>0</v>
      </c>
      <c r="I648" s="117">
        <f>H648*C635</f>
        <v>0</v>
      </c>
      <c r="J648" s="39">
        <f>+H648*I671</f>
        <v>0</v>
      </c>
      <c r="K648" s="39">
        <f>+H648*I672</f>
        <v>0</v>
      </c>
      <c r="L648" s="394">
        <f t="shared" si="35"/>
        <v>0</v>
      </c>
    </row>
    <row r="649" spans="1:12" ht="13.8">
      <c r="A649" s="2" t="s">
        <v>116</v>
      </c>
      <c r="B649" s="22">
        <f>+$B$19</f>
        <v>0</v>
      </c>
      <c r="C649" s="84" t="e">
        <f>+B649/B668</f>
        <v>#DIV/0!</v>
      </c>
      <c r="D649" s="89">
        <v>0</v>
      </c>
      <c r="E649" s="112">
        <f>+D649*C635</f>
        <v>0</v>
      </c>
      <c r="F649" s="79">
        <v>0</v>
      </c>
      <c r="G649" s="112">
        <f>F649*C635</f>
        <v>0</v>
      </c>
      <c r="H649" s="89">
        <v>1</v>
      </c>
      <c r="I649" s="117">
        <f>H649*C635</f>
        <v>2718386</v>
      </c>
      <c r="J649" s="39">
        <f>+H649*I671</f>
        <v>336630.63779933314</v>
      </c>
      <c r="K649" s="588">
        <v>-30221.77</v>
      </c>
      <c r="L649" s="394">
        <f t="shared" si="35"/>
        <v>306408.86779933312</v>
      </c>
    </row>
    <row r="650" spans="1:12" ht="13.8">
      <c r="A650" s="2" t="s">
        <v>1</v>
      </c>
      <c r="B650" s="22">
        <f>+$B$20</f>
        <v>0</v>
      </c>
      <c r="C650" s="84" t="e">
        <f>+B650/B668</f>
        <v>#DIV/0!</v>
      </c>
      <c r="D650" s="89">
        <v>0</v>
      </c>
      <c r="E650" s="112">
        <f>+D650*C635</f>
        <v>0</v>
      </c>
      <c r="F650" s="79">
        <v>0</v>
      </c>
      <c r="G650" s="112">
        <f>F650*C635</f>
        <v>0</v>
      </c>
      <c r="H650" s="89">
        <v>0</v>
      </c>
      <c r="I650" s="117">
        <f>H650*C635</f>
        <v>0</v>
      </c>
      <c r="J650" s="39">
        <f>+H650*I671</f>
        <v>0</v>
      </c>
      <c r="K650" s="39">
        <f>+H650*I672</f>
        <v>0</v>
      </c>
      <c r="L650" s="394">
        <f t="shared" si="35"/>
        <v>0</v>
      </c>
    </row>
    <row r="651" spans="1:12" ht="13.8">
      <c r="A651" s="2" t="s">
        <v>46</v>
      </c>
      <c r="B651" s="22">
        <f>+$B$21</f>
        <v>0</v>
      </c>
      <c r="C651" s="84" t="e">
        <f>+B651/B668</f>
        <v>#DIV/0!</v>
      </c>
      <c r="D651" s="89">
        <v>0</v>
      </c>
      <c r="E651" s="112">
        <f>+D651*C635</f>
        <v>0</v>
      </c>
      <c r="F651" s="79">
        <v>0</v>
      </c>
      <c r="G651" s="112">
        <f>F651*C635</f>
        <v>0</v>
      </c>
      <c r="H651" s="89">
        <v>0</v>
      </c>
      <c r="I651" s="117">
        <f>H651*C635</f>
        <v>0</v>
      </c>
      <c r="J651" s="39">
        <f>+H651*I671</f>
        <v>0</v>
      </c>
      <c r="K651" s="39">
        <f>+H651*I672</f>
        <v>0</v>
      </c>
      <c r="L651" s="394">
        <f t="shared" si="35"/>
        <v>0</v>
      </c>
    </row>
    <row r="652" spans="1:12" ht="13.8">
      <c r="A652" s="2" t="s">
        <v>45</v>
      </c>
      <c r="B652" s="22">
        <f>+$B$22</f>
        <v>0</v>
      </c>
      <c r="C652" s="84" t="e">
        <f>+B652/B668</f>
        <v>#DIV/0!</v>
      </c>
      <c r="D652" s="89">
        <v>0</v>
      </c>
      <c r="E652" s="112">
        <f>+D652*C635</f>
        <v>0</v>
      </c>
      <c r="F652" s="79">
        <v>0</v>
      </c>
      <c r="G652" s="112">
        <f>F652*C635</f>
        <v>0</v>
      </c>
      <c r="H652" s="89">
        <v>0</v>
      </c>
      <c r="I652" s="117">
        <f>H652*C635</f>
        <v>0</v>
      </c>
      <c r="J652" s="39">
        <f>+H652*I671</f>
        <v>0</v>
      </c>
      <c r="K652" s="39">
        <f>+H652*I672</f>
        <v>0</v>
      </c>
      <c r="L652" s="394">
        <f t="shared" si="35"/>
        <v>0</v>
      </c>
    </row>
    <row r="653" spans="1:12" ht="13.8">
      <c r="A653" s="2" t="s">
        <v>209</v>
      </c>
      <c r="B653" s="22">
        <f>+$B$23</f>
        <v>0</v>
      </c>
      <c r="C653" s="84" t="e">
        <f>+B653/B668</f>
        <v>#DIV/0!</v>
      </c>
      <c r="D653" s="89">
        <v>0</v>
      </c>
      <c r="E653" s="112">
        <f>+D653*C635</f>
        <v>0</v>
      </c>
      <c r="F653" s="79">
        <v>0</v>
      </c>
      <c r="G653" s="112">
        <f>F653*C635</f>
        <v>0</v>
      </c>
      <c r="H653" s="89">
        <v>0</v>
      </c>
      <c r="I653" s="117">
        <f>H653*C635</f>
        <v>0</v>
      </c>
      <c r="J653" s="39">
        <f>+H653*I671</f>
        <v>0</v>
      </c>
      <c r="K653" s="39">
        <f>+H653*I672</f>
        <v>0</v>
      </c>
      <c r="L653" s="394">
        <f t="shared" si="35"/>
        <v>0</v>
      </c>
    </row>
    <row r="654" spans="1:12" ht="13.8">
      <c r="A654" s="2" t="s">
        <v>210</v>
      </c>
      <c r="B654" s="22">
        <f>+$B$24</f>
        <v>0</v>
      </c>
      <c r="C654" s="84" t="e">
        <f>+B654/B668</f>
        <v>#DIV/0!</v>
      </c>
      <c r="D654" s="89">
        <v>0</v>
      </c>
      <c r="E654" s="112">
        <f>+D654*C635</f>
        <v>0</v>
      </c>
      <c r="F654" s="79">
        <v>0</v>
      </c>
      <c r="G654" s="112">
        <f>F654*C635</f>
        <v>0</v>
      </c>
      <c r="H654" s="89">
        <v>0</v>
      </c>
      <c r="I654" s="117">
        <f>H654*C635</f>
        <v>0</v>
      </c>
      <c r="J654" s="39">
        <f>+H654*I671</f>
        <v>0</v>
      </c>
      <c r="K654" s="39">
        <f>+H654*I672</f>
        <v>0</v>
      </c>
      <c r="L654" s="394">
        <f t="shared" si="35"/>
        <v>0</v>
      </c>
    </row>
    <row r="655" spans="1:12" ht="13.8">
      <c r="A655" s="2" t="s">
        <v>2</v>
      </c>
      <c r="B655" s="22">
        <f>+$B$25</f>
        <v>0</v>
      </c>
      <c r="C655" s="84" t="e">
        <f>+B655/B668</f>
        <v>#DIV/0!</v>
      </c>
      <c r="D655" s="89">
        <v>0</v>
      </c>
      <c r="E655" s="112">
        <f>+D655*C635</f>
        <v>0</v>
      </c>
      <c r="F655" s="79">
        <v>0</v>
      </c>
      <c r="G655" s="112">
        <f>F655*C635</f>
        <v>0</v>
      </c>
      <c r="H655" s="89">
        <v>0</v>
      </c>
      <c r="I655" s="117">
        <f>H655*C635</f>
        <v>0</v>
      </c>
      <c r="J655" s="39">
        <f>+H655*I671</f>
        <v>0</v>
      </c>
      <c r="K655" s="39">
        <f>+H655*I672</f>
        <v>0</v>
      </c>
      <c r="L655" s="394">
        <f t="shared" si="35"/>
        <v>0</v>
      </c>
    </row>
    <row r="656" spans="1:12" ht="13.8">
      <c r="A656" s="2" t="s">
        <v>12</v>
      </c>
      <c r="B656" s="22">
        <f>+$B$26</f>
        <v>0</v>
      </c>
      <c r="C656" s="84" t="e">
        <f>+B656/B668</f>
        <v>#DIV/0!</v>
      </c>
      <c r="D656" s="89">
        <v>0</v>
      </c>
      <c r="E656" s="112">
        <f>+D656*C635</f>
        <v>0</v>
      </c>
      <c r="F656" s="79">
        <v>0</v>
      </c>
      <c r="G656" s="112">
        <f>F656*C635</f>
        <v>0</v>
      </c>
      <c r="H656" s="89">
        <v>0</v>
      </c>
      <c r="I656" s="117">
        <f>H656*C635</f>
        <v>0</v>
      </c>
      <c r="J656" s="39">
        <f>+H656*I671</f>
        <v>0</v>
      </c>
      <c r="K656" s="39">
        <f>+H656*I672</f>
        <v>0</v>
      </c>
      <c r="L656" s="394">
        <f t="shared" si="35"/>
        <v>0</v>
      </c>
    </row>
    <row r="657" spans="1:12" ht="13.8">
      <c r="A657" s="2" t="s">
        <v>18</v>
      </c>
      <c r="B657" s="22">
        <f>+$B$27</f>
        <v>0</v>
      </c>
      <c r="C657" s="84" t="e">
        <f>+B657/B668</f>
        <v>#DIV/0!</v>
      </c>
      <c r="D657" s="89">
        <v>0</v>
      </c>
      <c r="E657" s="112">
        <f>+D657*C635</f>
        <v>0</v>
      </c>
      <c r="F657" s="79">
        <v>0</v>
      </c>
      <c r="G657" s="112">
        <f>F657*C635</f>
        <v>0</v>
      </c>
      <c r="H657" s="89">
        <v>0</v>
      </c>
      <c r="I657" s="117">
        <f>H657*C635</f>
        <v>0</v>
      </c>
      <c r="J657" s="39">
        <f>+H657*I671</f>
        <v>0</v>
      </c>
      <c r="K657" s="39">
        <f>+H657*I672</f>
        <v>0</v>
      </c>
      <c r="L657" s="394">
        <f t="shared" si="35"/>
        <v>0</v>
      </c>
    </row>
    <row r="658" spans="1:12" ht="13.8">
      <c r="A658" s="2" t="s">
        <v>9</v>
      </c>
      <c r="B658" s="22">
        <f>+$B$28</f>
        <v>0</v>
      </c>
      <c r="C658" s="84" t="e">
        <f>+B658/B668</f>
        <v>#DIV/0!</v>
      </c>
      <c r="D658" s="89">
        <v>0</v>
      </c>
      <c r="E658" s="112">
        <f>+D658*C635</f>
        <v>0</v>
      </c>
      <c r="F658" s="79">
        <v>0</v>
      </c>
      <c r="G658" s="112">
        <f>F658*C635</f>
        <v>0</v>
      </c>
      <c r="H658" s="89">
        <v>0</v>
      </c>
      <c r="I658" s="117">
        <f>H658*C635</f>
        <v>0</v>
      </c>
      <c r="J658" s="39">
        <f>+H658*I671</f>
        <v>0</v>
      </c>
      <c r="K658" s="39">
        <f>+H658*I672</f>
        <v>0</v>
      </c>
      <c r="L658" s="394">
        <f t="shared" si="35"/>
        <v>0</v>
      </c>
    </row>
    <row r="659" spans="1:12" ht="13.8">
      <c r="A659" s="2" t="s">
        <v>7</v>
      </c>
      <c r="B659" s="22">
        <f>+$B$29</f>
        <v>0</v>
      </c>
      <c r="C659" s="84" t="e">
        <f>+B659/B668</f>
        <v>#DIV/0!</v>
      </c>
      <c r="D659" s="89">
        <v>0</v>
      </c>
      <c r="E659" s="112">
        <f>+D659*C635</f>
        <v>0</v>
      </c>
      <c r="F659" s="79">
        <v>0</v>
      </c>
      <c r="G659" s="112">
        <f>F659*C635</f>
        <v>0</v>
      </c>
      <c r="H659" s="89">
        <v>0</v>
      </c>
      <c r="I659" s="117">
        <f>H659*C635</f>
        <v>0</v>
      </c>
      <c r="J659" s="39">
        <f>+H659*I671</f>
        <v>0</v>
      </c>
      <c r="K659" s="39">
        <f>+H659*I672</f>
        <v>0</v>
      </c>
      <c r="L659" s="394">
        <f t="shared" si="35"/>
        <v>0</v>
      </c>
    </row>
    <row r="660" spans="1:12" ht="13.8">
      <c r="A660" s="2" t="s">
        <v>13</v>
      </c>
      <c r="B660" s="22">
        <f>+$B$30</f>
        <v>0</v>
      </c>
      <c r="C660" s="84" t="e">
        <f>+B660/B668</f>
        <v>#DIV/0!</v>
      </c>
      <c r="D660" s="89">
        <v>0</v>
      </c>
      <c r="E660" s="112">
        <f>+D660*C635</f>
        <v>0</v>
      </c>
      <c r="F660" s="79">
        <v>0</v>
      </c>
      <c r="G660" s="112">
        <f>F660*C635</f>
        <v>0</v>
      </c>
      <c r="H660" s="89">
        <v>0</v>
      </c>
      <c r="I660" s="117">
        <f>H660*C635</f>
        <v>0</v>
      </c>
      <c r="J660" s="39">
        <f>+H660*I671</f>
        <v>0</v>
      </c>
      <c r="K660" s="39">
        <f>+H660*I672</f>
        <v>0</v>
      </c>
      <c r="L660" s="394">
        <f t="shared" si="35"/>
        <v>0</v>
      </c>
    </row>
    <row r="661" spans="1:12" ht="13.8">
      <c r="A661" s="2" t="s">
        <v>3</v>
      </c>
      <c r="B661" s="22">
        <f>+$B$31</f>
        <v>0</v>
      </c>
      <c r="C661" s="84" t="e">
        <f>+B661/B668</f>
        <v>#DIV/0!</v>
      </c>
      <c r="D661" s="89">
        <v>0</v>
      </c>
      <c r="E661" s="112">
        <f>+D661*C635</f>
        <v>0</v>
      </c>
      <c r="F661" s="79">
        <v>0</v>
      </c>
      <c r="G661" s="112">
        <f>F661*C635</f>
        <v>0</v>
      </c>
      <c r="H661" s="89">
        <v>0</v>
      </c>
      <c r="I661" s="117">
        <f>H661*C635</f>
        <v>0</v>
      </c>
      <c r="J661" s="39">
        <f>+H661*I671</f>
        <v>0</v>
      </c>
      <c r="K661" s="39">
        <f>+H661*I672</f>
        <v>0</v>
      </c>
      <c r="L661" s="394">
        <f t="shared" si="35"/>
        <v>0</v>
      </c>
    </row>
    <row r="662" spans="1:12" ht="13.8">
      <c r="A662" s="2" t="s">
        <v>11</v>
      </c>
      <c r="B662" s="22">
        <f>+$B$32</f>
        <v>0</v>
      </c>
      <c r="C662" s="84" t="e">
        <f>+B662/B668</f>
        <v>#DIV/0!</v>
      </c>
      <c r="D662" s="89">
        <v>0</v>
      </c>
      <c r="E662" s="112">
        <f>+D662*C635</f>
        <v>0</v>
      </c>
      <c r="F662" s="79">
        <v>0</v>
      </c>
      <c r="G662" s="112">
        <f>F662*C635</f>
        <v>0</v>
      </c>
      <c r="H662" s="89">
        <v>0</v>
      </c>
      <c r="I662" s="117">
        <f>H662*C635</f>
        <v>0</v>
      </c>
      <c r="J662" s="39">
        <f>+H662*I671</f>
        <v>0</v>
      </c>
      <c r="K662" s="39">
        <f>+H662*I672</f>
        <v>0</v>
      </c>
      <c r="L662" s="394">
        <f t="shared" si="35"/>
        <v>0</v>
      </c>
    </row>
    <row r="663" spans="1:12" ht="13.8">
      <c r="A663" s="372" t="s">
        <v>8</v>
      </c>
      <c r="B663" s="22">
        <f>+$B$33</f>
        <v>0</v>
      </c>
      <c r="C663" s="84" t="e">
        <f>+B663/B668</f>
        <v>#DIV/0!</v>
      </c>
      <c r="D663" s="89">
        <v>0</v>
      </c>
      <c r="E663" s="112">
        <f>+D663*C635</f>
        <v>0</v>
      </c>
      <c r="F663" s="79">
        <v>0</v>
      </c>
      <c r="G663" s="112">
        <f>F663*C635</f>
        <v>0</v>
      </c>
      <c r="H663" s="89">
        <v>0</v>
      </c>
      <c r="I663" s="117">
        <f>H663*C635</f>
        <v>0</v>
      </c>
      <c r="J663" s="39">
        <f>+H663*I671</f>
        <v>0</v>
      </c>
      <c r="K663" s="39">
        <f>+H663*I672</f>
        <v>0</v>
      </c>
      <c r="L663" s="394">
        <f t="shared" si="35"/>
        <v>0</v>
      </c>
    </row>
    <row r="664" spans="1:12" ht="13.8">
      <c r="A664" s="372" t="s">
        <v>444</v>
      </c>
      <c r="B664" s="22">
        <f>+$B$34</f>
        <v>0</v>
      </c>
      <c r="C664" s="84" t="e">
        <f>+B664/B668</f>
        <v>#DIV/0!</v>
      </c>
      <c r="D664" s="89">
        <v>0</v>
      </c>
      <c r="E664" s="112">
        <f>+D664*C635</f>
        <v>0</v>
      </c>
      <c r="F664" s="79">
        <v>0</v>
      </c>
      <c r="G664" s="112">
        <f>F664*C635</f>
        <v>0</v>
      </c>
      <c r="H664" s="89">
        <v>0</v>
      </c>
      <c r="I664" s="117">
        <f>H664*C635</f>
        <v>0</v>
      </c>
      <c r="J664" s="39">
        <f>+H664*I671</f>
        <v>0</v>
      </c>
      <c r="K664" s="39">
        <f>+H664*I672</f>
        <v>0</v>
      </c>
      <c r="L664" s="394">
        <f t="shared" si="35"/>
        <v>0</v>
      </c>
    </row>
    <row r="665" spans="1:12" ht="13.8">
      <c r="A665" s="372" t="s">
        <v>445</v>
      </c>
      <c r="B665" s="22">
        <f>+$B$35</f>
        <v>0</v>
      </c>
      <c r="C665" s="84" t="e">
        <f>+B665/B668</f>
        <v>#DIV/0!</v>
      </c>
      <c r="D665" s="89">
        <v>0</v>
      </c>
      <c r="E665" s="112">
        <f>+D665*C635</f>
        <v>0</v>
      </c>
      <c r="F665" s="79">
        <v>0</v>
      </c>
      <c r="G665" s="112">
        <f>F665*C635</f>
        <v>0</v>
      </c>
      <c r="H665" s="89">
        <v>0</v>
      </c>
      <c r="I665" s="117">
        <f>H665*C635</f>
        <v>0</v>
      </c>
      <c r="J665" s="39">
        <f>+H665*I671</f>
        <v>0</v>
      </c>
      <c r="K665" s="39">
        <f>+H665*I672</f>
        <v>0</v>
      </c>
      <c r="L665" s="394">
        <f t="shared" si="35"/>
        <v>0</v>
      </c>
    </row>
    <row r="666" spans="1:12" ht="13.8">
      <c r="A666" s="372" t="s">
        <v>461</v>
      </c>
      <c r="B666" s="22">
        <f>+$B$36</f>
        <v>0</v>
      </c>
      <c r="C666" s="84" t="e">
        <f>+B666/B668</f>
        <v>#DIV/0!</v>
      </c>
      <c r="D666" s="89">
        <v>0</v>
      </c>
      <c r="E666" s="112">
        <f>+D666*C635</f>
        <v>0</v>
      </c>
      <c r="F666" s="79">
        <v>0</v>
      </c>
      <c r="G666" s="112">
        <f>F666*C635</f>
        <v>0</v>
      </c>
      <c r="H666" s="89">
        <v>0</v>
      </c>
      <c r="I666" s="117">
        <f>H666*C635</f>
        <v>0</v>
      </c>
      <c r="J666" s="39">
        <f>+H666*I671</f>
        <v>0</v>
      </c>
      <c r="K666" s="39">
        <f>+H666*I672</f>
        <v>0</v>
      </c>
      <c r="L666" s="394">
        <f t="shared" si="35"/>
        <v>0</v>
      </c>
    </row>
    <row r="667" spans="1:12" ht="13.8">
      <c r="A667" s="3" t="s">
        <v>464</v>
      </c>
      <c r="B667" s="22">
        <f>+$B$37</f>
        <v>0</v>
      </c>
      <c r="C667" s="84" t="e">
        <f>+B667/B668</f>
        <v>#DIV/0!</v>
      </c>
      <c r="D667" s="89">
        <v>0</v>
      </c>
      <c r="E667" s="112">
        <f>+D667*C635</f>
        <v>0</v>
      </c>
      <c r="F667" s="79">
        <v>0</v>
      </c>
      <c r="G667" s="115">
        <f>F667*C635</f>
        <v>0</v>
      </c>
      <c r="H667" s="358">
        <v>0</v>
      </c>
      <c r="I667" s="118">
        <f>H667*C635</f>
        <v>0</v>
      </c>
      <c r="J667" s="39">
        <f>+H667*I671</f>
        <v>0</v>
      </c>
      <c r="K667" s="39">
        <f>+H667*I672</f>
        <v>0</v>
      </c>
      <c r="L667" s="394">
        <f t="shared" si="35"/>
        <v>0</v>
      </c>
    </row>
    <row r="668" spans="1:12" ht="13.8">
      <c r="A668" s="24"/>
      <c r="B668" s="25">
        <f t="shared" ref="B668:L668" si="36">SUM(B641:B667)</f>
        <v>0</v>
      </c>
      <c r="C668" s="85" t="e">
        <f t="shared" si="36"/>
        <v>#DIV/0!</v>
      </c>
      <c r="D668" s="82">
        <f t="shared" si="36"/>
        <v>0</v>
      </c>
      <c r="E668" s="113">
        <f t="shared" si="36"/>
        <v>0</v>
      </c>
      <c r="F668" s="83">
        <f t="shared" si="36"/>
        <v>0</v>
      </c>
      <c r="G668" s="113">
        <f t="shared" si="36"/>
        <v>0</v>
      </c>
      <c r="H668" s="86">
        <f t="shared" si="36"/>
        <v>1</v>
      </c>
      <c r="I668" s="363">
        <f t="shared" si="36"/>
        <v>2718386</v>
      </c>
      <c r="J668" s="26">
        <f t="shared" si="36"/>
        <v>336630.63779933314</v>
      </c>
      <c r="K668" s="26">
        <f t="shared" si="36"/>
        <v>-30221.77</v>
      </c>
      <c r="L668" s="26">
        <f t="shared" si="36"/>
        <v>306408.86779933312</v>
      </c>
    </row>
    <row r="669" spans="1:12">
      <c r="H669" s="80"/>
      <c r="I669" s="81"/>
    </row>
    <row r="670" spans="1:12">
      <c r="I670" s="127"/>
    </row>
    <row r="671" spans="1:12">
      <c r="G671" t="s">
        <v>114</v>
      </c>
      <c r="H671" s="27"/>
      <c r="I671" s="357">
        <f>+ITCM!L95</f>
        <v>336630.63779933314</v>
      </c>
    </row>
    <row r="672" spans="1:12">
      <c r="G672" t="s">
        <v>338</v>
      </c>
      <c r="I672" s="357">
        <f>+ITCM!M95</f>
        <v>-30222</v>
      </c>
    </row>
    <row r="673" spans="1:14">
      <c r="G673" t="s">
        <v>256</v>
      </c>
      <c r="I673" s="746">
        <f>SUM(I671:I672)</f>
        <v>306408.63779933314</v>
      </c>
      <c r="N673" s="121">
        <f>+I673</f>
        <v>306408.63779933314</v>
      </c>
    </row>
    <row r="674" spans="1:14">
      <c r="I674" s="747"/>
      <c r="N674" s="121"/>
    </row>
    <row r="675" spans="1:14">
      <c r="I675" s="122"/>
      <c r="N675" s="121"/>
    </row>
    <row r="676" spans="1:14">
      <c r="I676" s="122"/>
      <c r="N676" s="121"/>
    </row>
    <row r="677" spans="1:14" ht="15.6">
      <c r="A677" s="874" t="s">
        <v>19</v>
      </c>
      <c r="B677" s="875"/>
      <c r="C677" s="875" t="s">
        <v>804</v>
      </c>
      <c r="D677" s="875"/>
      <c r="E677" s="875"/>
      <c r="F677" s="875"/>
      <c r="G677" s="875"/>
      <c r="H677" s="876"/>
      <c r="I677" s="4"/>
    </row>
    <row r="678" spans="1:14" ht="15.6">
      <c r="A678" s="867" t="s">
        <v>20</v>
      </c>
      <c r="B678" s="868"/>
      <c r="C678" s="918"/>
      <c r="D678" s="918"/>
      <c r="E678" s="918"/>
      <c r="F678" s="918"/>
      <c r="G678" s="918"/>
      <c r="H678" s="919"/>
      <c r="I678" s="4"/>
    </row>
    <row r="679" spans="1:14" ht="15.6">
      <c r="A679" s="867" t="s">
        <v>22</v>
      </c>
      <c r="B679" s="868"/>
      <c r="C679" s="913"/>
      <c r="D679" s="913"/>
      <c r="E679" s="913"/>
      <c r="F679" s="913"/>
      <c r="G679" s="913"/>
      <c r="H679" s="914"/>
      <c r="I679" s="4"/>
    </row>
    <row r="680" spans="1:14" ht="15.6">
      <c r="A680" s="867" t="s">
        <v>24</v>
      </c>
      <c r="B680" s="868"/>
      <c r="C680" s="869">
        <v>1734366</v>
      </c>
      <c r="D680" s="870"/>
      <c r="E680" s="870"/>
      <c r="F680" s="870"/>
      <c r="G680" s="870"/>
      <c r="H680" s="871"/>
      <c r="I680" s="4"/>
    </row>
    <row r="681" spans="1:14" ht="15.6">
      <c r="A681" s="881" t="s">
        <v>25</v>
      </c>
      <c r="B681" s="882"/>
      <c r="C681" s="911" t="s">
        <v>116</v>
      </c>
      <c r="D681" s="911"/>
      <c r="E681" s="911"/>
      <c r="F681" s="911"/>
      <c r="G681" s="911"/>
      <c r="H681" s="912"/>
      <c r="I681" s="4"/>
    </row>
    <row r="682" spans="1:14" ht="13.8">
      <c r="A682" s="5"/>
      <c r="B682" s="5"/>
      <c r="C682" s="5"/>
      <c r="D682" s="5"/>
      <c r="E682" s="5"/>
      <c r="F682" s="5"/>
      <c r="G682" s="5"/>
      <c r="H682" s="5"/>
      <c r="I682" s="5"/>
    </row>
    <row r="683" spans="1:14" ht="13.8">
      <c r="A683" s="6"/>
      <c r="B683" s="7"/>
      <c r="C683" s="8"/>
      <c r="D683" s="886">
        <v>0.2</v>
      </c>
      <c r="E683" s="887"/>
      <c r="F683" s="886">
        <v>0.8</v>
      </c>
      <c r="G683" s="887"/>
      <c r="H683" s="584"/>
      <c r="I683" s="10"/>
      <c r="J683" s="11" t="s">
        <v>121</v>
      </c>
      <c r="K683" s="11" t="s">
        <v>269</v>
      </c>
      <c r="L683" s="11" t="s">
        <v>270</v>
      </c>
    </row>
    <row r="684" spans="1:14" ht="13.8">
      <c r="A684" s="12"/>
      <c r="B684" s="13"/>
      <c r="C684" s="14"/>
      <c r="D684" s="872" t="s">
        <v>26</v>
      </c>
      <c r="E684" s="880"/>
      <c r="F684" s="872" t="s">
        <v>27</v>
      </c>
      <c r="G684" s="880"/>
      <c r="H684" s="872" t="s">
        <v>28</v>
      </c>
      <c r="I684" s="873"/>
      <c r="J684" s="15" t="s">
        <v>29</v>
      </c>
      <c r="K684" s="391" t="s">
        <v>29</v>
      </c>
      <c r="L684" s="391" t="s">
        <v>29</v>
      </c>
    </row>
    <row r="685" spans="1:14" ht="27.6">
      <c r="A685" s="16" t="s">
        <v>30</v>
      </c>
      <c r="B685" s="17" t="s">
        <v>31</v>
      </c>
      <c r="C685" s="18" t="s">
        <v>32</v>
      </c>
      <c r="D685" s="19" t="s">
        <v>33</v>
      </c>
      <c r="E685" s="20" t="s">
        <v>34</v>
      </c>
      <c r="F685" s="19" t="s">
        <v>33</v>
      </c>
      <c r="G685" s="20" t="s">
        <v>34</v>
      </c>
      <c r="H685" s="21" t="s">
        <v>33</v>
      </c>
      <c r="I685" s="40" t="s">
        <v>34</v>
      </c>
      <c r="J685" s="18" t="s">
        <v>34</v>
      </c>
      <c r="K685" s="18" t="s">
        <v>34</v>
      </c>
      <c r="L685" s="18" t="s">
        <v>34</v>
      </c>
    </row>
    <row r="686" spans="1:14" ht="13.8">
      <c r="A686" s="1" t="s">
        <v>15</v>
      </c>
      <c r="B686" s="22">
        <f>+$B$10</f>
        <v>0</v>
      </c>
      <c r="C686" s="84" t="e">
        <f>+B686/B713</f>
        <v>#DIV/0!</v>
      </c>
      <c r="D686" s="89">
        <v>0</v>
      </c>
      <c r="E686" s="112">
        <f>+D686*C680</f>
        <v>0</v>
      </c>
      <c r="F686" s="79">
        <v>0</v>
      </c>
      <c r="G686" s="114">
        <f>F686*C680</f>
        <v>0</v>
      </c>
      <c r="H686" s="89">
        <v>0</v>
      </c>
      <c r="I686" s="116">
        <f>H686*C680</f>
        <v>0</v>
      </c>
      <c r="J686" s="39">
        <f>+H686*I716</f>
        <v>0</v>
      </c>
      <c r="K686" s="39">
        <f>+H686*I717</f>
        <v>0</v>
      </c>
      <c r="L686" s="393">
        <f>+J686+K686</f>
        <v>0</v>
      </c>
    </row>
    <row r="687" spans="1:14" ht="13.8">
      <c r="A687" s="2" t="s">
        <v>4</v>
      </c>
      <c r="B687" s="22">
        <f>+$B$12</f>
        <v>0</v>
      </c>
      <c r="C687" s="84" t="e">
        <f>+B687/B713</f>
        <v>#DIV/0!</v>
      </c>
      <c r="D687" s="89">
        <v>0</v>
      </c>
      <c r="E687" s="112">
        <f>+D687*C680</f>
        <v>0</v>
      </c>
      <c r="F687" s="79">
        <v>0</v>
      </c>
      <c r="G687" s="112">
        <f>F687*C680</f>
        <v>0</v>
      </c>
      <c r="H687" s="89">
        <v>0</v>
      </c>
      <c r="I687" s="117">
        <f>H687*C680</f>
        <v>0</v>
      </c>
      <c r="J687" s="39">
        <f>+H687*I716</f>
        <v>0</v>
      </c>
      <c r="K687" s="39">
        <f>+H687*I717</f>
        <v>0</v>
      </c>
      <c r="L687" s="394">
        <f>+J687+K687</f>
        <v>0</v>
      </c>
    </row>
    <row r="688" spans="1:14" ht="13.8">
      <c r="A688" s="2" t="s">
        <v>0</v>
      </c>
      <c r="B688" s="22">
        <f>+$B$13</f>
        <v>0</v>
      </c>
      <c r="C688" s="84" t="e">
        <f>+B688/B713</f>
        <v>#DIV/0!</v>
      </c>
      <c r="D688" s="89">
        <v>0</v>
      </c>
      <c r="E688" s="112">
        <f>+D688*C680</f>
        <v>0</v>
      </c>
      <c r="F688" s="79">
        <v>0</v>
      </c>
      <c r="G688" s="112">
        <f>F688*C680</f>
        <v>0</v>
      </c>
      <c r="H688" s="89">
        <v>0</v>
      </c>
      <c r="I688" s="117">
        <f>H688*C680</f>
        <v>0</v>
      </c>
      <c r="J688" s="39">
        <f>+H688*I716</f>
        <v>0</v>
      </c>
      <c r="K688" s="39">
        <f>+H688*I717</f>
        <v>0</v>
      </c>
      <c r="L688" s="394">
        <f t="shared" ref="L688:L712" si="37">+J688+K688</f>
        <v>0</v>
      </c>
    </row>
    <row r="689" spans="1:12" ht="13.8">
      <c r="A689" s="2" t="s">
        <v>16</v>
      </c>
      <c r="B689" s="22">
        <f>+$B$14</f>
        <v>0</v>
      </c>
      <c r="C689" s="84" t="e">
        <f>+B689/B713</f>
        <v>#DIV/0!</v>
      </c>
      <c r="D689" s="89">
        <v>0</v>
      </c>
      <c r="E689" s="112">
        <f>+D689*C680</f>
        <v>0</v>
      </c>
      <c r="F689" s="79">
        <v>0</v>
      </c>
      <c r="G689" s="112">
        <f>F689*C680</f>
        <v>0</v>
      </c>
      <c r="H689" s="89">
        <v>0</v>
      </c>
      <c r="I689" s="117">
        <f>H689*C680</f>
        <v>0</v>
      </c>
      <c r="J689" s="39">
        <f>+H689*I716</f>
        <v>0</v>
      </c>
      <c r="K689" s="39">
        <f>+H689*I717</f>
        <v>0</v>
      </c>
      <c r="L689" s="394">
        <f t="shared" si="37"/>
        <v>0</v>
      </c>
    </row>
    <row r="690" spans="1:12" ht="13.8">
      <c r="A690" s="2" t="s">
        <v>6</v>
      </c>
      <c r="B690" s="22">
        <f>+$B$15</f>
        <v>0</v>
      </c>
      <c r="C690" s="84" t="e">
        <f>+B690/B713</f>
        <v>#DIV/0!</v>
      </c>
      <c r="D690" s="89">
        <v>0</v>
      </c>
      <c r="E690" s="112">
        <f>+D690*C680</f>
        <v>0</v>
      </c>
      <c r="F690" s="79">
        <v>0</v>
      </c>
      <c r="G690" s="112">
        <f>F690*C680</f>
        <v>0</v>
      </c>
      <c r="H690" s="89">
        <v>0</v>
      </c>
      <c r="I690" s="117">
        <f>H690*C680</f>
        <v>0</v>
      </c>
      <c r="J690" s="39">
        <f>+H690*I716</f>
        <v>0</v>
      </c>
      <c r="K690" s="39">
        <f>+H690*I717</f>
        <v>0</v>
      </c>
      <c r="L690" s="394">
        <f t="shared" si="37"/>
        <v>0</v>
      </c>
    </row>
    <row r="691" spans="1:12" ht="13.8">
      <c r="A691" s="2" t="s">
        <v>10</v>
      </c>
      <c r="B691" s="22">
        <f>+$B$16</f>
        <v>0</v>
      </c>
      <c r="C691" s="84" t="e">
        <f>+B691/B713</f>
        <v>#DIV/0!</v>
      </c>
      <c r="D691" s="89">
        <v>0</v>
      </c>
      <c r="E691" s="112">
        <f>+D691*C680</f>
        <v>0</v>
      </c>
      <c r="F691" s="79">
        <v>0</v>
      </c>
      <c r="G691" s="112">
        <f>F691*C680</f>
        <v>0</v>
      </c>
      <c r="H691" s="89">
        <v>0</v>
      </c>
      <c r="I691" s="117">
        <f>H691*C680</f>
        <v>0</v>
      </c>
      <c r="J691" s="39">
        <f>+H691*I716</f>
        <v>0</v>
      </c>
      <c r="K691" s="39">
        <f>+H691*I717</f>
        <v>0</v>
      </c>
      <c r="L691" s="394">
        <f t="shared" si="37"/>
        <v>0</v>
      </c>
    </row>
    <row r="692" spans="1:12" ht="13.8">
      <c r="A692" s="2" t="s">
        <v>17</v>
      </c>
      <c r="B692" s="22">
        <f>+$B$17</f>
        <v>0</v>
      </c>
      <c r="C692" s="84" t="e">
        <f>+B692/B713</f>
        <v>#DIV/0!</v>
      </c>
      <c r="D692" s="89">
        <v>0</v>
      </c>
      <c r="E692" s="112">
        <f>+D692*C680</f>
        <v>0</v>
      </c>
      <c r="F692" s="79">
        <v>0</v>
      </c>
      <c r="G692" s="112">
        <f>F692*C680</f>
        <v>0</v>
      </c>
      <c r="H692" s="89">
        <v>0</v>
      </c>
      <c r="I692" s="117">
        <f>H692*C680</f>
        <v>0</v>
      </c>
      <c r="J692" s="39">
        <f>+H692*I716</f>
        <v>0</v>
      </c>
      <c r="K692" s="39">
        <f>+H692*I717</f>
        <v>0</v>
      </c>
      <c r="L692" s="394">
        <f t="shared" si="37"/>
        <v>0</v>
      </c>
    </row>
    <row r="693" spans="1:12" ht="13.8">
      <c r="A693" s="2" t="s">
        <v>5</v>
      </c>
      <c r="B693" s="22">
        <f>+$B$18</f>
        <v>0</v>
      </c>
      <c r="C693" s="84" t="e">
        <f>+B693/B713</f>
        <v>#DIV/0!</v>
      </c>
      <c r="D693" s="89">
        <v>0</v>
      </c>
      <c r="E693" s="112">
        <f>+D693*C680</f>
        <v>0</v>
      </c>
      <c r="F693" s="79">
        <v>0</v>
      </c>
      <c r="G693" s="112">
        <f>F693*C680</f>
        <v>0</v>
      </c>
      <c r="H693" s="89">
        <v>0</v>
      </c>
      <c r="I693" s="117">
        <f>H693*C680</f>
        <v>0</v>
      </c>
      <c r="J693" s="39">
        <f>+H693*I716</f>
        <v>0</v>
      </c>
      <c r="K693" s="39">
        <f>+H693*I717</f>
        <v>0</v>
      </c>
      <c r="L693" s="394">
        <f t="shared" si="37"/>
        <v>0</v>
      </c>
    </row>
    <row r="694" spans="1:12" ht="13.8">
      <c r="A694" s="2" t="s">
        <v>116</v>
      </c>
      <c r="B694" s="22">
        <f>+$B$19</f>
        <v>0</v>
      </c>
      <c r="C694" s="84" t="e">
        <f>+B694/B713</f>
        <v>#DIV/0!</v>
      </c>
      <c r="D694" s="89">
        <v>0</v>
      </c>
      <c r="E694" s="112">
        <f>+D694*C680</f>
        <v>0</v>
      </c>
      <c r="F694" s="79">
        <v>0</v>
      </c>
      <c r="G694" s="112">
        <f>F694*C680</f>
        <v>0</v>
      </c>
      <c r="H694" s="89">
        <v>1</v>
      </c>
      <c r="I694" s="117">
        <f>H694*C680</f>
        <v>1734366</v>
      </c>
      <c r="J694" s="39">
        <f>+H694*I716</f>
        <v>330377.46805923019</v>
      </c>
      <c r="K694" s="588">
        <v>-41905.660000000003</v>
      </c>
      <c r="L694" s="394">
        <f t="shared" si="37"/>
        <v>288471.80805923021</v>
      </c>
    </row>
    <row r="695" spans="1:12" ht="13.8">
      <c r="A695" s="2" t="s">
        <v>1</v>
      </c>
      <c r="B695" s="22">
        <f>+$B$20</f>
        <v>0</v>
      </c>
      <c r="C695" s="84" t="e">
        <f>+B695/B713</f>
        <v>#DIV/0!</v>
      </c>
      <c r="D695" s="89">
        <v>0</v>
      </c>
      <c r="E695" s="112">
        <f>+D695*C680</f>
        <v>0</v>
      </c>
      <c r="F695" s="79">
        <v>0</v>
      </c>
      <c r="G695" s="112">
        <f>F695*C680</f>
        <v>0</v>
      </c>
      <c r="H695" s="89">
        <v>0</v>
      </c>
      <c r="I695" s="117">
        <f>H695*C680</f>
        <v>0</v>
      </c>
      <c r="J695" s="39">
        <f>+H695*I716</f>
        <v>0</v>
      </c>
      <c r="K695" s="39">
        <f>+H695*I717</f>
        <v>0</v>
      </c>
      <c r="L695" s="394">
        <f t="shared" si="37"/>
        <v>0</v>
      </c>
    </row>
    <row r="696" spans="1:12" ht="13.8">
      <c r="A696" s="2" t="s">
        <v>46</v>
      </c>
      <c r="B696" s="22">
        <f>+$B$21</f>
        <v>0</v>
      </c>
      <c r="C696" s="84" t="e">
        <f>+B696/B713</f>
        <v>#DIV/0!</v>
      </c>
      <c r="D696" s="89">
        <v>0</v>
      </c>
      <c r="E696" s="112">
        <f>+D696*C680</f>
        <v>0</v>
      </c>
      <c r="F696" s="79">
        <v>0</v>
      </c>
      <c r="G696" s="112">
        <f>F696*C680</f>
        <v>0</v>
      </c>
      <c r="H696" s="89">
        <v>0</v>
      </c>
      <c r="I696" s="117">
        <f>H696*C680</f>
        <v>0</v>
      </c>
      <c r="J696" s="39">
        <f>+H696*I716</f>
        <v>0</v>
      </c>
      <c r="K696" s="39">
        <f>+H696*I717</f>
        <v>0</v>
      </c>
      <c r="L696" s="394">
        <f t="shared" si="37"/>
        <v>0</v>
      </c>
    </row>
    <row r="697" spans="1:12" ht="13.8">
      <c r="A697" s="2" t="s">
        <v>45</v>
      </c>
      <c r="B697" s="22">
        <f>+$B$22</f>
        <v>0</v>
      </c>
      <c r="C697" s="84" t="e">
        <f>+B697/B713</f>
        <v>#DIV/0!</v>
      </c>
      <c r="D697" s="89">
        <v>0</v>
      </c>
      <c r="E697" s="112">
        <f>+D697*C680</f>
        <v>0</v>
      </c>
      <c r="F697" s="79">
        <v>0</v>
      </c>
      <c r="G697" s="112">
        <f>F697*C680</f>
        <v>0</v>
      </c>
      <c r="H697" s="89">
        <v>0</v>
      </c>
      <c r="I697" s="117">
        <f>H697*C680</f>
        <v>0</v>
      </c>
      <c r="J697" s="39">
        <f>+H697*I716</f>
        <v>0</v>
      </c>
      <c r="K697" s="39">
        <f>+H697*I717</f>
        <v>0</v>
      </c>
      <c r="L697" s="394">
        <f t="shared" si="37"/>
        <v>0</v>
      </c>
    </row>
    <row r="698" spans="1:12" ht="13.8">
      <c r="A698" s="2" t="s">
        <v>209</v>
      </c>
      <c r="B698" s="22">
        <f>+$B$23</f>
        <v>0</v>
      </c>
      <c r="C698" s="84" t="e">
        <f>+B698/B713</f>
        <v>#DIV/0!</v>
      </c>
      <c r="D698" s="89">
        <v>0</v>
      </c>
      <c r="E698" s="112">
        <f>+D698*C680</f>
        <v>0</v>
      </c>
      <c r="F698" s="79">
        <v>0</v>
      </c>
      <c r="G698" s="112">
        <f>F698*C680</f>
        <v>0</v>
      </c>
      <c r="H698" s="89">
        <v>0</v>
      </c>
      <c r="I698" s="117">
        <f>H698*C680</f>
        <v>0</v>
      </c>
      <c r="J698" s="39">
        <f>+H698*I716</f>
        <v>0</v>
      </c>
      <c r="K698" s="39">
        <f>+H698*I717</f>
        <v>0</v>
      </c>
      <c r="L698" s="394">
        <f t="shared" si="37"/>
        <v>0</v>
      </c>
    </row>
    <row r="699" spans="1:12" ht="13.8">
      <c r="A699" s="2" t="s">
        <v>210</v>
      </c>
      <c r="B699" s="22">
        <f>+$B$24</f>
        <v>0</v>
      </c>
      <c r="C699" s="84" t="e">
        <f>+B699/B713</f>
        <v>#DIV/0!</v>
      </c>
      <c r="D699" s="89">
        <v>0</v>
      </c>
      <c r="E699" s="112">
        <f>+D699*C680</f>
        <v>0</v>
      </c>
      <c r="F699" s="79">
        <v>0</v>
      </c>
      <c r="G699" s="112">
        <f>F699*C680</f>
        <v>0</v>
      </c>
      <c r="H699" s="89">
        <v>0</v>
      </c>
      <c r="I699" s="117">
        <f>H699*C680</f>
        <v>0</v>
      </c>
      <c r="J699" s="39">
        <f>+H699*I716</f>
        <v>0</v>
      </c>
      <c r="K699" s="39">
        <f>+H699*I717</f>
        <v>0</v>
      </c>
      <c r="L699" s="394">
        <f t="shared" si="37"/>
        <v>0</v>
      </c>
    </row>
    <row r="700" spans="1:12" ht="13.8">
      <c r="A700" s="2" t="s">
        <v>2</v>
      </c>
      <c r="B700" s="22">
        <f>+$B$25</f>
        <v>0</v>
      </c>
      <c r="C700" s="84" t="e">
        <f>+B700/B713</f>
        <v>#DIV/0!</v>
      </c>
      <c r="D700" s="89">
        <v>0</v>
      </c>
      <c r="E700" s="112">
        <f>+D700*C680</f>
        <v>0</v>
      </c>
      <c r="F700" s="79">
        <v>0</v>
      </c>
      <c r="G700" s="112">
        <f>F700*C680</f>
        <v>0</v>
      </c>
      <c r="H700" s="89">
        <v>0</v>
      </c>
      <c r="I700" s="117">
        <f>H700*C680</f>
        <v>0</v>
      </c>
      <c r="J700" s="39">
        <f>+H700*I716</f>
        <v>0</v>
      </c>
      <c r="K700" s="39">
        <f>+H700*I717</f>
        <v>0</v>
      </c>
      <c r="L700" s="394">
        <f t="shared" si="37"/>
        <v>0</v>
      </c>
    </row>
    <row r="701" spans="1:12" ht="13.8">
      <c r="A701" s="2" t="s">
        <v>12</v>
      </c>
      <c r="B701" s="22">
        <f>+$B$26</f>
        <v>0</v>
      </c>
      <c r="C701" s="84" t="e">
        <f>+B701/B713</f>
        <v>#DIV/0!</v>
      </c>
      <c r="D701" s="89">
        <v>0</v>
      </c>
      <c r="E701" s="112">
        <f>+D701*C680</f>
        <v>0</v>
      </c>
      <c r="F701" s="79">
        <v>0</v>
      </c>
      <c r="G701" s="112">
        <f>F701*C680</f>
        <v>0</v>
      </c>
      <c r="H701" s="89">
        <v>0</v>
      </c>
      <c r="I701" s="117">
        <f>H701*C680</f>
        <v>0</v>
      </c>
      <c r="J701" s="39">
        <f>+H701*I716</f>
        <v>0</v>
      </c>
      <c r="K701" s="39">
        <f>+H701*I717</f>
        <v>0</v>
      </c>
      <c r="L701" s="394">
        <f t="shared" si="37"/>
        <v>0</v>
      </c>
    </row>
    <row r="702" spans="1:12" ht="13.8">
      <c r="A702" s="2" t="s">
        <v>18</v>
      </c>
      <c r="B702" s="22">
        <f>+$B$27</f>
        <v>0</v>
      </c>
      <c r="C702" s="84" t="e">
        <f>+B702/B713</f>
        <v>#DIV/0!</v>
      </c>
      <c r="D702" s="89">
        <v>0</v>
      </c>
      <c r="E702" s="112">
        <f>+D702*C680</f>
        <v>0</v>
      </c>
      <c r="F702" s="79">
        <v>0</v>
      </c>
      <c r="G702" s="112">
        <f>F702*C680</f>
        <v>0</v>
      </c>
      <c r="H702" s="89">
        <v>0</v>
      </c>
      <c r="I702" s="117">
        <f>H702*C680</f>
        <v>0</v>
      </c>
      <c r="J702" s="39">
        <f>+H702*I716</f>
        <v>0</v>
      </c>
      <c r="K702" s="39">
        <f>+H702*I717</f>
        <v>0</v>
      </c>
      <c r="L702" s="394">
        <f t="shared" si="37"/>
        <v>0</v>
      </c>
    </row>
    <row r="703" spans="1:12" ht="13.8">
      <c r="A703" s="2" t="s">
        <v>9</v>
      </c>
      <c r="B703" s="22">
        <f>+$B$28</f>
        <v>0</v>
      </c>
      <c r="C703" s="84" t="e">
        <f>+B703/B713</f>
        <v>#DIV/0!</v>
      </c>
      <c r="D703" s="89">
        <v>0</v>
      </c>
      <c r="E703" s="112">
        <f>+D703*C680</f>
        <v>0</v>
      </c>
      <c r="F703" s="79">
        <v>0</v>
      </c>
      <c r="G703" s="112">
        <f>F703*C680</f>
        <v>0</v>
      </c>
      <c r="H703" s="89">
        <v>0</v>
      </c>
      <c r="I703" s="117">
        <f>H703*C680</f>
        <v>0</v>
      </c>
      <c r="J703" s="39">
        <f>+H703*I716</f>
        <v>0</v>
      </c>
      <c r="K703" s="39">
        <f>+H703*I717</f>
        <v>0</v>
      </c>
      <c r="L703" s="394">
        <f t="shared" si="37"/>
        <v>0</v>
      </c>
    </row>
    <row r="704" spans="1:12" ht="13.8">
      <c r="A704" s="2" t="s">
        <v>7</v>
      </c>
      <c r="B704" s="22">
        <f>+$B$29</f>
        <v>0</v>
      </c>
      <c r="C704" s="84" t="e">
        <f>+B704/B713</f>
        <v>#DIV/0!</v>
      </c>
      <c r="D704" s="89">
        <v>0</v>
      </c>
      <c r="E704" s="112">
        <f>+D704*C680</f>
        <v>0</v>
      </c>
      <c r="F704" s="79">
        <v>0</v>
      </c>
      <c r="G704" s="112">
        <f>F704*C680</f>
        <v>0</v>
      </c>
      <c r="H704" s="89">
        <v>0</v>
      </c>
      <c r="I704" s="117">
        <f>H704*C680</f>
        <v>0</v>
      </c>
      <c r="J704" s="39">
        <f>+H704*I716</f>
        <v>0</v>
      </c>
      <c r="K704" s="39">
        <f>+H704*I717</f>
        <v>0</v>
      </c>
      <c r="L704" s="394">
        <f t="shared" si="37"/>
        <v>0</v>
      </c>
    </row>
    <row r="705" spans="1:14" ht="13.8">
      <c r="A705" s="2" t="s">
        <v>13</v>
      </c>
      <c r="B705" s="22">
        <f>+$B$30</f>
        <v>0</v>
      </c>
      <c r="C705" s="84" t="e">
        <f>+B705/B713</f>
        <v>#DIV/0!</v>
      </c>
      <c r="D705" s="89">
        <v>0</v>
      </c>
      <c r="E705" s="112">
        <f>+D705*C680</f>
        <v>0</v>
      </c>
      <c r="F705" s="79">
        <v>0</v>
      </c>
      <c r="G705" s="112">
        <f>F705*C680</f>
        <v>0</v>
      </c>
      <c r="H705" s="89">
        <v>0</v>
      </c>
      <c r="I705" s="117">
        <f>H705*C680</f>
        <v>0</v>
      </c>
      <c r="J705" s="39">
        <f>+H705*I716</f>
        <v>0</v>
      </c>
      <c r="K705" s="39">
        <f>+H705*I717</f>
        <v>0</v>
      </c>
      <c r="L705" s="394">
        <f t="shared" si="37"/>
        <v>0</v>
      </c>
    </row>
    <row r="706" spans="1:14" ht="13.8">
      <c r="A706" s="2" t="s">
        <v>3</v>
      </c>
      <c r="B706" s="22">
        <f>+$B$31</f>
        <v>0</v>
      </c>
      <c r="C706" s="84" t="e">
        <f>+B706/B713</f>
        <v>#DIV/0!</v>
      </c>
      <c r="D706" s="89">
        <v>0</v>
      </c>
      <c r="E706" s="112">
        <f>+D706*C680</f>
        <v>0</v>
      </c>
      <c r="F706" s="79">
        <v>0</v>
      </c>
      <c r="G706" s="112">
        <f>F706*C680</f>
        <v>0</v>
      </c>
      <c r="H706" s="89">
        <v>0</v>
      </c>
      <c r="I706" s="117">
        <f>H706*C680</f>
        <v>0</v>
      </c>
      <c r="J706" s="39">
        <f>+H706*I716</f>
        <v>0</v>
      </c>
      <c r="K706" s="39">
        <f>+H706*I717</f>
        <v>0</v>
      </c>
      <c r="L706" s="394">
        <f t="shared" si="37"/>
        <v>0</v>
      </c>
    </row>
    <row r="707" spans="1:14" ht="13.8">
      <c r="A707" s="2" t="s">
        <v>11</v>
      </c>
      <c r="B707" s="22">
        <f>+$B$32</f>
        <v>0</v>
      </c>
      <c r="C707" s="84" t="e">
        <f>+B707/B713</f>
        <v>#DIV/0!</v>
      </c>
      <c r="D707" s="89">
        <v>0</v>
      </c>
      <c r="E707" s="112">
        <f>+D707*C680</f>
        <v>0</v>
      </c>
      <c r="F707" s="79">
        <v>0</v>
      </c>
      <c r="G707" s="112">
        <f>F707*C680</f>
        <v>0</v>
      </c>
      <c r="H707" s="89">
        <v>0</v>
      </c>
      <c r="I707" s="117">
        <f>H707*C680</f>
        <v>0</v>
      </c>
      <c r="J707" s="39">
        <f>+H707*I716</f>
        <v>0</v>
      </c>
      <c r="K707" s="39">
        <f>+H707*I717</f>
        <v>0</v>
      </c>
      <c r="L707" s="394">
        <f t="shared" si="37"/>
        <v>0</v>
      </c>
    </row>
    <row r="708" spans="1:14" ht="13.8">
      <c r="A708" s="372" t="s">
        <v>8</v>
      </c>
      <c r="B708" s="22">
        <f>+$B$33</f>
        <v>0</v>
      </c>
      <c r="C708" s="84" t="e">
        <f>+B708/B713</f>
        <v>#DIV/0!</v>
      </c>
      <c r="D708" s="89">
        <v>0</v>
      </c>
      <c r="E708" s="112">
        <f>+D708*C680</f>
        <v>0</v>
      </c>
      <c r="F708" s="79">
        <v>0</v>
      </c>
      <c r="G708" s="112">
        <f>F708*C680</f>
        <v>0</v>
      </c>
      <c r="H708" s="89">
        <v>0</v>
      </c>
      <c r="I708" s="117">
        <f>H708*C680</f>
        <v>0</v>
      </c>
      <c r="J708" s="39">
        <f>+H708*I716</f>
        <v>0</v>
      </c>
      <c r="K708" s="39">
        <f>+H708*I717</f>
        <v>0</v>
      </c>
      <c r="L708" s="394">
        <f t="shared" si="37"/>
        <v>0</v>
      </c>
    </row>
    <row r="709" spans="1:14" ht="13.8">
      <c r="A709" s="372" t="s">
        <v>444</v>
      </c>
      <c r="B709" s="22">
        <f>+$B$34</f>
        <v>0</v>
      </c>
      <c r="C709" s="84" t="e">
        <f>+B709/B713</f>
        <v>#DIV/0!</v>
      </c>
      <c r="D709" s="89">
        <v>0</v>
      </c>
      <c r="E709" s="112">
        <f>+D709*C680</f>
        <v>0</v>
      </c>
      <c r="F709" s="79">
        <v>0</v>
      </c>
      <c r="G709" s="112">
        <f>F709*C680</f>
        <v>0</v>
      </c>
      <c r="H709" s="89">
        <v>0</v>
      </c>
      <c r="I709" s="117">
        <f>H709*C680</f>
        <v>0</v>
      </c>
      <c r="J709" s="39">
        <f>+H709*I716</f>
        <v>0</v>
      </c>
      <c r="K709" s="39">
        <f>+H709*I717</f>
        <v>0</v>
      </c>
      <c r="L709" s="394">
        <f t="shared" si="37"/>
        <v>0</v>
      </c>
    </row>
    <row r="710" spans="1:14" ht="13.8">
      <c r="A710" s="372" t="s">
        <v>445</v>
      </c>
      <c r="B710" s="22">
        <f>+$B$35</f>
        <v>0</v>
      </c>
      <c r="C710" s="84" t="e">
        <f>+B710/B713</f>
        <v>#DIV/0!</v>
      </c>
      <c r="D710" s="89">
        <v>0</v>
      </c>
      <c r="E710" s="112">
        <f>+D710*C680</f>
        <v>0</v>
      </c>
      <c r="F710" s="79">
        <v>0</v>
      </c>
      <c r="G710" s="112">
        <f>F710*C680</f>
        <v>0</v>
      </c>
      <c r="H710" s="89">
        <v>0</v>
      </c>
      <c r="I710" s="117">
        <f>H710*C680</f>
        <v>0</v>
      </c>
      <c r="J710" s="39">
        <f>+H710*I716</f>
        <v>0</v>
      </c>
      <c r="K710" s="39">
        <f>+H710*I717</f>
        <v>0</v>
      </c>
      <c r="L710" s="394">
        <f t="shared" si="37"/>
        <v>0</v>
      </c>
    </row>
    <row r="711" spans="1:14" ht="13.8">
      <c r="A711" s="372" t="s">
        <v>461</v>
      </c>
      <c r="B711" s="22">
        <f>+$B$36</f>
        <v>0</v>
      </c>
      <c r="C711" s="84" t="e">
        <f>+B711/B713</f>
        <v>#DIV/0!</v>
      </c>
      <c r="D711" s="89">
        <v>0</v>
      </c>
      <c r="E711" s="112">
        <f>+D711*C680</f>
        <v>0</v>
      </c>
      <c r="F711" s="79">
        <v>0</v>
      </c>
      <c r="G711" s="112">
        <f>F711*C680</f>
        <v>0</v>
      </c>
      <c r="H711" s="89">
        <v>0</v>
      </c>
      <c r="I711" s="117">
        <f>H711*C680</f>
        <v>0</v>
      </c>
      <c r="J711" s="39">
        <f>+H711*I716</f>
        <v>0</v>
      </c>
      <c r="K711" s="39">
        <f>+H711*I717</f>
        <v>0</v>
      </c>
      <c r="L711" s="394">
        <f t="shared" si="37"/>
        <v>0</v>
      </c>
    </row>
    <row r="712" spans="1:14" ht="13.8">
      <c r="A712" s="3" t="s">
        <v>464</v>
      </c>
      <c r="B712" s="22">
        <f>+$B$37</f>
        <v>0</v>
      </c>
      <c r="C712" s="84" t="e">
        <f>+B712/B713</f>
        <v>#DIV/0!</v>
      </c>
      <c r="D712" s="89">
        <v>0</v>
      </c>
      <c r="E712" s="112">
        <f>+D712*C680</f>
        <v>0</v>
      </c>
      <c r="F712" s="79">
        <v>0</v>
      </c>
      <c r="G712" s="115">
        <f>F712*C680</f>
        <v>0</v>
      </c>
      <c r="H712" s="358">
        <v>0</v>
      </c>
      <c r="I712" s="118">
        <f>H712*C680</f>
        <v>0</v>
      </c>
      <c r="J712" s="39">
        <f>+H712*I716</f>
        <v>0</v>
      </c>
      <c r="K712" s="39">
        <f>+H712*I717</f>
        <v>0</v>
      </c>
      <c r="L712" s="394">
        <f t="shared" si="37"/>
        <v>0</v>
      </c>
    </row>
    <row r="713" spans="1:14" ht="13.8">
      <c r="A713" s="24"/>
      <c r="B713" s="25">
        <f t="shared" ref="B713:L713" si="38">SUM(B686:B712)</f>
        <v>0</v>
      </c>
      <c r="C713" s="85" t="e">
        <f t="shared" si="38"/>
        <v>#DIV/0!</v>
      </c>
      <c r="D713" s="82">
        <f t="shared" si="38"/>
        <v>0</v>
      </c>
      <c r="E713" s="113">
        <f t="shared" si="38"/>
        <v>0</v>
      </c>
      <c r="F713" s="83">
        <f t="shared" si="38"/>
        <v>0</v>
      </c>
      <c r="G713" s="113">
        <f t="shared" si="38"/>
        <v>0</v>
      </c>
      <c r="H713" s="86">
        <f t="shared" si="38"/>
        <v>1</v>
      </c>
      <c r="I713" s="363">
        <f t="shared" si="38"/>
        <v>1734366</v>
      </c>
      <c r="J713" s="26">
        <f t="shared" si="38"/>
        <v>330377.46805923019</v>
      </c>
      <c r="K713" s="26">
        <f t="shared" si="38"/>
        <v>-41905.660000000003</v>
      </c>
      <c r="L713" s="26">
        <f t="shared" si="38"/>
        <v>288471.80805923021</v>
      </c>
    </row>
    <row r="714" spans="1:14">
      <c r="H714" s="80"/>
      <c r="I714" s="81"/>
    </row>
    <row r="715" spans="1:14">
      <c r="I715" s="127"/>
    </row>
    <row r="716" spans="1:14">
      <c r="G716" t="s">
        <v>114</v>
      </c>
      <c r="H716" s="27"/>
      <c r="I716" s="357">
        <f>+ITCM!L96</f>
        <v>330377.46805923019</v>
      </c>
    </row>
    <row r="717" spans="1:14">
      <c r="G717" t="s">
        <v>338</v>
      </c>
      <c r="I717" s="357">
        <f>+ITCM!M96</f>
        <v>-41906</v>
      </c>
    </row>
    <row r="718" spans="1:14">
      <c r="G718" t="s">
        <v>256</v>
      </c>
      <c r="I718" s="746">
        <f>SUM(I716:I717)</f>
        <v>288471.46805923019</v>
      </c>
      <c r="N718" s="121">
        <f>+I718</f>
        <v>288471.46805923019</v>
      </c>
    </row>
    <row r="719" spans="1:14">
      <c r="I719" s="748"/>
    </row>
    <row r="720" spans="1:14">
      <c r="I720" s="88"/>
    </row>
    <row r="721" spans="1:12">
      <c r="I721" s="88"/>
    </row>
    <row r="722" spans="1:12" ht="15.6">
      <c r="A722" s="874" t="s">
        <v>19</v>
      </c>
      <c r="B722" s="875"/>
      <c r="C722" s="875" t="s">
        <v>805</v>
      </c>
      <c r="D722" s="875"/>
      <c r="E722" s="875"/>
      <c r="F722" s="875"/>
      <c r="G722" s="875"/>
      <c r="H722" s="876"/>
      <c r="I722" s="4"/>
    </row>
    <row r="723" spans="1:12" ht="15.6">
      <c r="A723" s="867" t="s">
        <v>20</v>
      </c>
      <c r="B723" s="868"/>
      <c r="C723" s="918"/>
      <c r="D723" s="918"/>
      <c r="E723" s="918"/>
      <c r="F723" s="918"/>
      <c r="G723" s="918"/>
      <c r="H723" s="919"/>
      <c r="I723" s="4"/>
    </row>
    <row r="724" spans="1:12" ht="15.6">
      <c r="A724" s="867" t="s">
        <v>22</v>
      </c>
      <c r="B724" s="868"/>
      <c r="C724" s="913"/>
      <c r="D724" s="913"/>
      <c r="E724" s="913"/>
      <c r="F724" s="913"/>
      <c r="G724" s="913"/>
      <c r="H724" s="914"/>
      <c r="I724" s="4"/>
    </row>
    <row r="725" spans="1:12" ht="15.6">
      <c r="A725" s="867" t="s">
        <v>24</v>
      </c>
      <c r="B725" s="868"/>
      <c r="C725" s="869">
        <v>2335115</v>
      </c>
      <c r="D725" s="870"/>
      <c r="E725" s="870"/>
      <c r="F725" s="870"/>
      <c r="G725" s="870"/>
      <c r="H725" s="871"/>
      <c r="I725" s="4"/>
    </row>
    <row r="726" spans="1:12" ht="15.6">
      <c r="A726" s="881" t="s">
        <v>25</v>
      </c>
      <c r="B726" s="882"/>
      <c r="C726" s="911" t="s">
        <v>116</v>
      </c>
      <c r="D726" s="911"/>
      <c r="E726" s="911"/>
      <c r="F726" s="911"/>
      <c r="G726" s="911"/>
      <c r="H726" s="912"/>
      <c r="I726" s="4"/>
    </row>
    <row r="727" spans="1:12" ht="13.8">
      <c r="A727" s="5"/>
      <c r="B727" s="5"/>
      <c r="C727" s="5"/>
      <c r="D727" s="5"/>
      <c r="E727" s="5"/>
      <c r="F727" s="5"/>
      <c r="G727" s="5"/>
      <c r="H727" s="5"/>
      <c r="I727" s="5"/>
    </row>
    <row r="728" spans="1:12" ht="13.8">
      <c r="A728" s="6"/>
      <c r="B728" s="7"/>
      <c r="C728" s="8"/>
      <c r="D728" s="886">
        <v>0.2</v>
      </c>
      <c r="E728" s="887"/>
      <c r="F728" s="886">
        <v>0.8</v>
      </c>
      <c r="G728" s="887"/>
      <c r="H728" s="584"/>
      <c r="I728" s="10"/>
      <c r="J728" s="11" t="s">
        <v>121</v>
      </c>
      <c r="K728" s="11" t="s">
        <v>269</v>
      </c>
      <c r="L728" s="11" t="s">
        <v>270</v>
      </c>
    </row>
    <row r="729" spans="1:12" ht="13.8">
      <c r="A729" s="12"/>
      <c r="B729" s="13"/>
      <c r="C729" s="14"/>
      <c r="D729" s="872" t="s">
        <v>26</v>
      </c>
      <c r="E729" s="880"/>
      <c r="F729" s="872" t="s">
        <v>27</v>
      </c>
      <c r="G729" s="880"/>
      <c r="H729" s="872" t="s">
        <v>28</v>
      </c>
      <c r="I729" s="873"/>
      <c r="J729" s="15" t="s">
        <v>29</v>
      </c>
      <c r="K729" s="391" t="s">
        <v>29</v>
      </c>
      <c r="L729" s="391" t="s">
        <v>29</v>
      </c>
    </row>
    <row r="730" spans="1:12" ht="27.6">
      <c r="A730" s="16" t="s">
        <v>30</v>
      </c>
      <c r="B730" s="17" t="s">
        <v>31</v>
      </c>
      <c r="C730" s="18" t="s">
        <v>32</v>
      </c>
      <c r="D730" s="19" t="s">
        <v>33</v>
      </c>
      <c r="E730" s="20" t="s">
        <v>34</v>
      </c>
      <c r="F730" s="19" t="s">
        <v>33</v>
      </c>
      <c r="G730" s="20" t="s">
        <v>34</v>
      </c>
      <c r="H730" s="21" t="s">
        <v>33</v>
      </c>
      <c r="I730" s="40" t="s">
        <v>34</v>
      </c>
      <c r="J730" s="18" t="s">
        <v>34</v>
      </c>
      <c r="K730" s="18" t="s">
        <v>34</v>
      </c>
      <c r="L730" s="18" t="s">
        <v>34</v>
      </c>
    </row>
    <row r="731" spans="1:12" ht="13.8">
      <c r="A731" s="1" t="s">
        <v>15</v>
      </c>
      <c r="B731" s="22">
        <f>+$B$10</f>
        <v>0</v>
      </c>
      <c r="C731" s="84" t="e">
        <f>+B731/B758</f>
        <v>#DIV/0!</v>
      </c>
      <c r="D731" s="89">
        <v>0</v>
      </c>
      <c r="E731" s="112">
        <f>+D731*C725</f>
        <v>0</v>
      </c>
      <c r="F731" s="79">
        <v>0</v>
      </c>
      <c r="G731" s="114">
        <f>F731*C725</f>
        <v>0</v>
      </c>
      <c r="H731" s="89">
        <v>0</v>
      </c>
      <c r="I731" s="116">
        <f>H731*C725</f>
        <v>0</v>
      </c>
      <c r="J731" s="39">
        <f>+H731*I761</f>
        <v>0</v>
      </c>
      <c r="K731" s="39">
        <f>+H731*I762</f>
        <v>0</v>
      </c>
      <c r="L731" s="393">
        <f>+J731+K731</f>
        <v>0</v>
      </c>
    </row>
    <row r="732" spans="1:12" ht="13.8">
      <c r="A732" s="2" t="s">
        <v>4</v>
      </c>
      <c r="B732" s="22">
        <f>+$B$12</f>
        <v>0</v>
      </c>
      <c r="C732" s="84" t="e">
        <f>+B732/B758</f>
        <v>#DIV/0!</v>
      </c>
      <c r="D732" s="89">
        <v>0</v>
      </c>
      <c r="E732" s="112">
        <f>+D732*C725</f>
        <v>0</v>
      </c>
      <c r="F732" s="79">
        <v>0</v>
      </c>
      <c r="G732" s="112">
        <f>F732*C725</f>
        <v>0</v>
      </c>
      <c r="H732" s="89">
        <v>0</v>
      </c>
      <c r="I732" s="117">
        <f>H732*C725</f>
        <v>0</v>
      </c>
      <c r="J732" s="39">
        <f>+H732*I761</f>
        <v>0</v>
      </c>
      <c r="K732" s="39">
        <f>+H732*I762</f>
        <v>0</v>
      </c>
      <c r="L732" s="394">
        <f>+J732+K732</f>
        <v>0</v>
      </c>
    </row>
    <row r="733" spans="1:12" ht="13.8">
      <c r="A733" s="2" t="s">
        <v>0</v>
      </c>
      <c r="B733" s="22">
        <f>+$B$13</f>
        <v>0</v>
      </c>
      <c r="C733" s="84" t="e">
        <f>+B733/B758</f>
        <v>#DIV/0!</v>
      </c>
      <c r="D733" s="89">
        <v>0</v>
      </c>
      <c r="E733" s="112">
        <f>+D733*C725</f>
        <v>0</v>
      </c>
      <c r="F733" s="79">
        <v>0</v>
      </c>
      <c r="G733" s="112">
        <f>F733*C725</f>
        <v>0</v>
      </c>
      <c r="H733" s="89">
        <v>0</v>
      </c>
      <c r="I733" s="117">
        <f>H733*C725</f>
        <v>0</v>
      </c>
      <c r="J733" s="39">
        <f>+H733*I761</f>
        <v>0</v>
      </c>
      <c r="K733" s="39">
        <f>+H733*I762</f>
        <v>0</v>
      </c>
      <c r="L733" s="394">
        <f t="shared" ref="L733:L757" si="39">+J733+K733</f>
        <v>0</v>
      </c>
    </row>
    <row r="734" spans="1:12" ht="13.8">
      <c r="A734" s="2" t="s">
        <v>16</v>
      </c>
      <c r="B734" s="22">
        <f>+$B$14</f>
        <v>0</v>
      </c>
      <c r="C734" s="84" t="e">
        <f>+B734/B758</f>
        <v>#DIV/0!</v>
      </c>
      <c r="D734" s="89">
        <v>0</v>
      </c>
      <c r="E734" s="112">
        <f>+D734*C725</f>
        <v>0</v>
      </c>
      <c r="F734" s="79">
        <v>0</v>
      </c>
      <c r="G734" s="112">
        <f>F734*C725</f>
        <v>0</v>
      </c>
      <c r="H734" s="89">
        <v>0</v>
      </c>
      <c r="I734" s="117">
        <f>H734*C725</f>
        <v>0</v>
      </c>
      <c r="J734" s="39">
        <f>+H734*I761</f>
        <v>0</v>
      </c>
      <c r="K734" s="39">
        <f>+H734*I762</f>
        <v>0</v>
      </c>
      <c r="L734" s="394">
        <f t="shared" si="39"/>
        <v>0</v>
      </c>
    </row>
    <row r="735" spans="1:12" ht="13.8">
      <c r="A735" s="2" t="s">
        <v>6</v>
      </c>
      <c r="B735" s="22">
        <f>+$B$15</f>
        <v>0</v>
      </c>
      <c r="C735" s="84" t="e">
        <f>+B735/B758</f>
        <v>#DIV/0!</v>
      </c>
      <c r="D735" s="89">
        <v>0</v>
      </c>
      <c r="E735" s="112">
        <f>+D735*C725</f>
        <v>0</v>
      </c>
      <c r="F735" s="79">
        <v>0</v>
      </c>
      <c r="G735" s="112">
        <f>F735*C725</f>
        <v>0</v>
      </c>
      <c r="H735" s="89">
        <v>0</v>
      </c>
      <c r="I735" s="117">
        <f>H735*C725</f>
        <v>0</v>
      </c>
      <c r="J735" s="39">
        <f>+H735*I761</f>
        <v>0</v>
      </c>
      <c r="K735" s="39">
        <f>+H735*I762</f>
        <v>0</v>
      </c>
      <c r="L735" s="394">
        <f t="shared" si="39"/>
        <v>0</v>
      </c>
    </row>
    <row r="736" spans="1:12" ht="13.8">
      <c r="A736" s="2" t="s">
        <v>10</v>
      </c>
      <c r="B736" s="22">
        <f>+$B$16</f>
        <v>0</v>
      </c>
      <c r="C736" s="84" t="e">
        <f>+B736/B758</f>
        <v>#DIV/0!</v>
      </c>
      <c r="D736" s="89">
        <v>0</v>
      </c>
      <c r="E736" s="112">
        <f>+D736*C725</f>
        <v>0</v>
      </c>
      <c r="F736" s="79">
        <v>0</v>
      </c>
      <c r="G736" s="112">
        <f>F736*C725</f>
        <v>0</v>
      </c>
      <c r="H736" s="89">
        <v>0</v>
      </c>
      <c r="I736" s="117">
        <f>H736*C725</f>
        <v>0</v>
      </c>
      <c r="J736" s="39">
        <f>+H736*I761</f>
        <v>0</v>
      </c>
      <c r="K736" s="39">
        <f>+H736*I762</f>
        <v>0</v>
      </c>
      <c r="L736" s="394">
        <f t="shared" si="39"/>
        <v>0</v>
      </c>
    </row>
    <row r="737" spans="1:12" ht="13.8">
      <c r="A737" s="2" t="s">
        <v>17</v>
      </c>
      <c r="B737" s="22">
        <f>+$B$17</f>
        <v>0</v>
      </c>
      <c r="C737" s="84" t="e">
        <f>+B737/B758</f>
        <v>#DIV/0!</v>
      </c>
      <c r="D737" s="89">
        <v>0</v>
      </c>
      <c r="E737" s="112">
        <f>+D737*C725</f>
        <v>0</v>
      </c>
      <c r="F737" s="79">
        <v>0</v>
      </c>
      <c r="G737" s="112">
        <f>F737*C725</f>
        <v>0</v>
      </c>
      <c r="H737" s="89">
        <v>0</v>
      </c>
      <c r="I737" s="117">
        <f>H737*C725</f>
        <v>0</v>
      </c>
      <c r="J737" s="39">
        <f>+H737*I761</f>
        <v>0</v>
      </c>
      <c r="K737" s="39">
        <f>+H737*I762</f>
        <v>0</v>
      </c>
      <c r="L737" s="394">
        <f t="shared" si="39"/>
        <v>0</v>
      </c>
    </row>
    <row r="738" spans="1:12" ht="13.8">
      <c r="A738" s="2" t="s">
        <v>5</v>
      </c>
      <c r="B738" s="22">
        <f>+$B$18</f>
        <v>0</v>
      </c>
      <c r="C738" s="84" t="e">
        <f>+B738/B758</f>
        <v>#DIV/0!</v>
      </c>
      <c r="D738" s="89">
        <v>0</v>
      </c>
      <c r="E738" s="112">
        <f>+D738*C725</f>
        <v>0</v>
      </c>
      <c r="F738" s="79">
        <v>0</v>
      </c>
      <c r="G738" s="112">
        <f>F738*C725</f>
        <v>0</v>
      </c>
      <c r="H738" s="89">
        <v>0</v>
      </c>
      <c r="I738" s="117">
        <f>H738*C725</f>
        <v>0</v>
      </c>
      <c r="J738" s="39">
        <f>+H738*I761</f>
        <v>0</v>
      </c>
      <c r="K738" s="39">
        <f>+H738*I762</f>
        <v>0</v>
      </c>
      <c r="L738" s="394">
        <f t="shared" si="39"/>
        <v>0</v>
      </c>
    </row>
    <row r="739" spans="1:12" ht="13.8">
      <c r="A739" s="2" t="s">
        <v>116</v>
      </c>
      <c r="B739" s="22">
        <f>+$B$19</f>
        <v>0</v>
      </c>
      <c r="C739" s="84" t="e">
        <f>+B739/B758</f>
        <v>#DIV/0!</v>
      </c>
      <c r="D739" s="89">
        <v>0</v>
      </c>
      <c r="E739" s="112">
        <f>+D739*C725</f>
        <v>0</v>
      </c>
      <c r="F739" s="79">
        <v>0</v>
      </c>
      <c r="G739" s="112">
        <f>F739*C725</f>
        <v>0</v>
      </c>
      <c r="H739" s="89">
        <v>1</v>
      </c>
      <c r="I739" s="117">
        <f>H739*C725</f>
        <v>2335115</v>
      </c>
      <c r="J739" s="39">
        <f>+H739*I761</f>
        <v>282345.96992329456</v>
      </c>
      <c r="K739" s="588">
        <v>-26607.69</v>
      </c>
      <c r="L739" s="394">
        <f t="shared" si="39"/>
        <v>255738.27992329455</v>
      </c>
    </row>
    <row r="740" spans="1:12" ht="13.8">
      <c r="A740" s="2" t="s">
        <v>1</v>
      </c>
      <c r="B740" s="22">
        <f>+$B$20</f>
        <v>0</v>
      </c>
      <c r="C740" s="84" t="e">
        <f>+B740/B758</f>
        <v>#DIV/0!</v>
      </c>
      <c r="D740" s="89">
        <v>0</v>
      </c>
      <c r="E740" s="112">
        <f>+D740*C725</f>
        <v>0</v>
      </c>
      <c r="F740" s="79">
        <v>0</v>
      </c>
      <c r="G740" s="112">
        <f>F740*C725</f>
        <v>0</v>
      </c>
      <c r="H740" s="89">
        <v>0</v>
      </c>
      <c r="I740" s="117">
        <f>H740*C725</f>
        <v>0</v>
      </c>
      <c r="J740" s="39">
        <f>+H740*I761</f>
        <v>0</v>
      </c>
      <c r="K740" s="39">
        <f>+H740*I762</f>
        <v>0</v>
      </c>
      <c r="L740" s="394">
        <f t="shared" si="39"/>
        <v>0</v>
      </c>
    </row>
    <row r="741" spans="1:12" ht="13.8">
      <c r="A741" s="2" t="s">
        <v>46</v>
      </c>
      <c r="B741" s="22">
        <f>+$B$21</f>
        <v>0</v>
      </c>
      <c r="C741" s="84" t="e">
        <f>+B741/B758</f>
        <v>#DIV/0!</v>
      </c>
      <c r="D741" s="89">
        <v>0</v>
      </c>
      <c r="E741" s="112">
        <f>+D741*C725</f>
        <v>0</v>
      </c>
      <c r="F741" s="79">
        <v>0</v>
      </c>
      <c r="G741" s="112">
        <f>F741*C725</f>
        <v>0</v>
      </c>
      <c r="H741" s="89">
        <v>0</v>
      </c>
      <c r="I741" s="117">
        <f>H741*C725</f>
        <v>0</v>
      </c>
      <c r="J741" s="39">
        <f>+H741*I761</f>
        <v>0</v>
      </c>
      <c r="K741" s="39">
        <f>+H741*I762</f>
        <v>0</v>
      </c>
      <c r="L741" s="394">
        <f t="shared" si="39"/>
        <v>0</v>
      </c>
    </row>
    <row r="742" spans="1:12" ht="13.8">
      <c r="A742" s="2" t="s">
        <v>45</v>
      </c>
      <c r="B742" s="22">
        <f>+$B$22</f>
        <v>0</v>
      </c>
      <c r="C742" s="84" t="e">
        <f>+B742/B758</f>
        <v>#DIV/0!</v>
      </c>
      <c r="D742" s="89">
        <v>0</v>
      </c>
      <c r="E742" s="112">
        <f>+D742*C725</f>
        <v>0</v>
      </c>
      <c r="F742" s="79">
        <v>0</v>
      </c>
      <c r="G742" s="112">
        <f>F742*C725</f>
        <v>0</v>
      </c>
      <c r="H742" s="89">
        <v>0</v>
      </c>
      <c r="I742" s="117">
        <f>H742*C725</f>
        <v>0</v>
      </c>
      <c r="J742" s="39">
        <f>+H742*I761</f>
        <v>0</v>
      </c>
      <c r="K742" s="39">
        <f>+H742*I762</f>
        <v>0</v>
      </c>
      <c r="L742" s="394">
        <f t="shared" si="39"/>
        <v>0</v>
      </c>
    </row>
    <row r="743" spans="1:12" ht="13.8">
      <c r="A743" s="2" t="s">
        <v>209</v>
      </c>
      <c r="B743" s="22">
        <f>+$B$23</f>
        <v>0</v>
      </c>
      <c r="C743" s="84" t="e">
        <f>+B743/B758</f>
        <v>#DIV/0!</v>
      </c>
      <c r="D743" s="89">
        <v>0</v>
      </c>
      <c r="E743" s="112">
        <f>+D743*C725</f>
        <v>0</v>
      </c>
      <c r="F743" s="79">
        <v>0</v>
      </c>
      <c r="G743" s="112">
        <f>F743*C725</f>
        <v>0</v>
      </c>
      <c r="H743" s="89">
        <v>0</v>
      </c>
      <c r="I743" s="117">
        <f>H743*C725</f>
        <v>0</v>
      </c>
      <c r="J743" s="39">
        <f>+H743*I761</f>
        <v>0</v>
      </c>
      <c r="K743" s="39">
        <f>+H743*I762</f>
        <v>0</v>
      </c>
      <c r="L743" s="394">
        <f t="shared" si="39"/>
        <v>0</v>
      </c>
    </row>
    <row r="744" spans="1:12" ht="13.8">
      <c r="A744" s="2" t="s">
        <v>210</v>
      </c>
      <c r="B744" s="22">
        <f>+$B$24</f>
        <v>0</v>
      </c>
      <c r="C744" s="84" t="e">
        <f>+B744/B758</f>
        <v>#DIV/0!</v>
      </c>
      <c r="D744" s="89">
        <v>0</v>
      </c>
      <c r="E744" s="112">
        <f>+D744*C725</f>
        <v>0</v>
      </c>
      <c r="F744" s="79">
        <v>0</v>
      </c>
      <c r="G744" s="112">
        <f>F744*C725</f>
        <v>0</v>
      </c>
      <c r="H744" s="89">
        <v>0</v>
      </c>
      <c r="I744" s="117">
        <f>H744*C725</f>
        <v>0</v>
      </c>
      <c r="J744" s="39">
        <f>+H744*I761</f>
        <v>0</v>
      </c>
      <c r="K744" s="39">
        <f>+H744*I762</f>
        <v>0</v>
      </c>
      <c r="L744" s="394">
        <f t="shared" si="39"/>
        <v>0</v>
      </c>
    </row>
    <row r="745" spans="1:12" ht="13.8">
      <c r="A745" s="2" t="s">
        <v>2</v>
      </c>
      <c r="B745" s="22">
        <f>+$B$25</f>
        <v>0</v>
      </c>
      <c r="C745" s="84" t="e">
        <f>+B745/B758</f>
        <v>#DIV/0!</v>
      </c>
      <c r="D745" s="89">
        <v>0</v>
      </c>
      <c r="E745" s="112">
        <f>+D745*C725</f>
        <v>0</v>
      </c>
      <c r="F745" s="79">
        <v>0</v>
      </c>
      <c r="G745" s="112">
        <f>F745*C725</f>
        <v>0</v>
      </c>
      <c r="H745" s="89">
        <v>0</v>
      </c>
      <c r="I745" s="117">
        <f>H745*C725</f>
        <v>0</v>
      </c>
      <c r="J745" s="39">
        <f>+H745*I761</f>
        <v>0</v>
      </c>
      <c r="K745" s="39">
        <f>+H745*I762</f>
        <v>0</v>
      </c>
      <c r="L745" s="394">
        <f t="shared" si="39"/>
        <v>0</v>
      </c>
    </row>
    <row r="746" spans="1:12" ht="13.8">
      <c r="A746" s="2" t="s">
        <v>12</v>
      </c>
      <c r="B746" s="22">
        <f>+$B$26</f>
        <v>0</v>
      </c>
      <c r="C746" s="84" t="e">
        <f>+B746/B758</f>
        <v>#DIV/0!</v>
      </c>
      <c r="D746" s="89">
        <v>0</v>
      </c>
      <c r="E746" s="112">
        <f>+D746*C725</f>
        <v>0</v>
      </c>
      <c r="F746" s="79">
        <v>0</v>
      </c>
      <c r="G746" s="112">
        <f>F746*C725</f>
        <v>0</v>
      </c>
      <c r="H746" s="89">
        <v>0</v>
      </c>
      <c r="I746" s="117">
        <f>H746*C725</f>
        <v>0</v>
      </c>
      <c r="J746" s="39">
        <f>+H746*I761</f>
        <v>0</v>
      </c>
      <c r="K746" s="39">
        <f>+H746*I762</f>
        <v>0</v>
      </c>
      <c r="L746" s="394">
        <f t="shared" si="39"/>
        <v>0</v>
      </c>
    </row>
    <row r="747" spans="1:12" ht="13.8">
      <c r="A747" s="2" t="s">
        <v>18</v>
      </c>
      <c r="B747" s="22">
        <f>+$B$27</f>
        <v>0</v>
      </c>
      <c r="C747" s="84" t="e">
        <f>+B747/B758</f>
        <v>#DIV/0!</v>
      </c>
      <c r="D747" s="89">
        <v>0</v>
      </c>
      <c r="E747" s="112">
        <f>+D747*C725</f>
        <v>0</v>
      </c>
      <c r="F747" s="79">
        <v>0</v>
      </c>
      <c r="G747" s="112">
        <f>F747*C725</f>
        <v>0</v>
      </c>
      <c r="H747" s="89">
        <v>0</v>
      </c>
      <c r="I747" s="117">
        <f>H747*C725</f>
        <v>0</v>
      </c>
      <c r="J747" s="39">
        <f>+H747*I761</f>
        <v>0</v>
      </c>
      <c r="K747" s="39">
        <f>+H747*I762</f>
        <v>0</v>
      </c>
      <c r="L747" s="394">
        <f t="shared" si="39"/>
        <v>0</v>
      </c>
    </row>
    <row r="748" spans="1:12" ht="13.8">
      <c r="A748" s="2" t="s">
        <v>9</v>
      </c>
      <c r="B748" s="22">
        <f>+$B$28</f>
        <v>0</v>
      </c>
      <c r="C748" s="84" t="e">
        <f>+B748/B758</f>
        <v>#DIV/0!</v>
      </c>
      <c r="D748" s="89">
        <v>0</v>
      </c>
      <c r="E748" s="112">
        <f>+D748*C725</f>
        <v>0</v>
      </c>
      <c r="F748" s="79">
        <v>0</v>
      </c>
      <c r="G748" s="112">
        <f>F748*C725</f>
        <v>0</v>
      </c>
      <c r="H748" s="89">
        <v>0</v>
      </c>
      <c r="I748" s="117">
        <f>H748*C725</f>
        <v>0</v>
      </c>
      <c r="J748" s="39">
        <f>+H748*I761</f>
        <v>0</v>
      </c>
      <c r="K748" s="39">
        <f>+H748*I762</f>
        <v>0</v>
      </c>
      <c r="L748" s="394">
        <f t="shared" si="39"/>
        <v>0</v>
      </c>
    </row>
    <row r="749" spans="1:12" ht="13.8">
      <c r="A749" s="2" t="s">
        <v>7</v>
      </c>
      <c r="B749" s="22">
        <f>+$B$29</f>
        <v>0</v>
      </c>
      <c r="C749" s="84" t="e">
        <f>+B749/B758</f>
        <v>#DIV/0!</v>
      </c>
      <c r="D749" s="89">
        <v>0</v>
      </c>
      <c r="E749" s="112">
        <f>+D749*C725</f>
        <v>0</v>
      </c>
      <c r="F749" s="79">
        <v>0</v>
      </c>
      <c r="G749" s="112">
        <f>F749*C725</f>
        <v>0</v>
      </c>
      <c r="H749" s="89">
        <v>0</v>
      </c>
      <c r="I749" s="117">
        <f>H749*C725</f>
        <v>0</v>
      </c>
      <c r="J749" s="39">
        <f>+H749*I761</f>
        <v>0</v>
      </c>
      <c r="K749" s="39">
        <f>+H749*I762</f>
        <v>0</v>
      </c>
      <c r="L749" s="394">
        <f t="shared" si="39"/>
        <v>0</v>
      </c>
    </row>
    <row r="750" spans="1:12" ht="13.8">
      <c r="A750" s="2" t="s">
        <v>13</v>
      </c>
      <c r="B750" s="22">
        <f>+$B$30</f>
        <v>0</v>
      </c>
      <c r="C750" s="84" t="e">
        <f>+B750/B758</f>
        <v>#DIV/0!</v>
      </c>
      <c r="D750" s="89">
        <v>0</v>
      </c>
      <c r="E750" s="112">
        <f>+D750*C725</f>
        <v>0</v>
      </c>
      <c r="F750" s="79">
        <v>0</v>
      </c>
      <c r="G750" s="112">
        <f>F750*C725</f>
        <v>0</v>
      </c>
      <c r="H750" s="89">
        <v>0</v>
      </c>
      <c r="I750" s="117">
        <f>H750*C725</f>
        <v>0</v>
      </c>
      <c r="J750" s="39">
        <f>+H750*I761</f>
        <v>0</v>
      </c>
      <c r="K750" s="39">
        <f>+H750*I762</f>
        <v>0</v>
      </c>
      <c r="L750" s="394">
        <f t="shared" si="39"/>
        <v>0</v>
      </c>
    </row>
    <row r="751" spans="1:12" ht="13.8">
      <c r="A751" s="2" t="s">
        <v>3</v>
      </c>
      <c r="B751" s="22">
        <f>+$B$31</f>
        <v>0</v>
      </c>
      <c r="C751" s="84" t="e">
        <f>+B751/B758</f>
        <v>#DIV/0!</v>
      </c>
      <c r="D751" s="89">
        <v>0</v>
      </c>
      <c r="E751" s="112">
        <f>+D751*C725</f>
        <v>0</v>
      </c>
      <c r="F751" s="79">
        <v>0</v>
      </c>
      <c r="G751" s="112">
        <f>F751*C725</f>
        <v>0</v>
      </c>
      <c r="H751" s="89">
        <v>0</v>
      </c>
      <c r="I751" s="117">
        <f>H751*C725</f>
        <v>0</v>
      </c>
      <c r="J751" s="39">
        <f>+H751*I761</f>
        <v>0</v>
      </c>
      <c r="K751" s="39">
        <f>+H751*I762</f>
        <v>0</v>
      </c>
      <c r="L751" s="394">
        <f t="shared" si="39"/>
        <v>0</v>
      </c>
    </row>
    <row r="752" spans="1:12" ht="13.8">
      <c r="A752" s="2" t="s">
        <v>11</v>
      </c>
      <c r="B752" s="22">
        <f>+$B$32</f>
        <v>0</v>
      </c>
      <c r="C752" s="84" t="e">
        <f>+B752/B758</f>
        <v>#DIV/0!</v>
      </c>
      <c r="D752" s="89">
        <v>0</v>
      </c>
      <c r="E752" s="112">
        <f>+D752*C725</f>
        <v>0</v>
      </c>
      <c r="F752" s="79">
        <v>0</v>
      </c>
      <c r="G752" s="112">
        <f>F752*C725</f>
        <v>0</v>
      </c>
      <c r="H752" s="89">
        <v>0</v>
      </c>
      <c r="I752" s="117">
        <f>H752*C725</f>
        <v>0</v>
      </c>
      <c r="J752" s="39">
        <f>+H752*I761</f>
        <v>0</v>
      </c>
      <c r="K752" s="39">
        <f>+H752*I762</f>
        <v>0</v>
      </c>
      <c r="L752" s="394">
        <f t="shared" si="39"/>
        <v>0</v>
      </c>
    </row>
    <row r="753" spans="1:14" ht="13.8">
      <c r="A753" s="372" t="s">
        <v>8</v>
      </c>
      <c r="B753" s="22">
        <f>+$B$33</f>
        <v>0</v>
      </c>
      <c r="C753" s="84" t="e">
        <f>+B753/B758</f>
        <v>#DIV/0!</v>
      </c>
      <c r="D753" s="89">
        <v>0</v>
      </c>
      <c r="E753" s="112">
        <f>+D753*C725</f>
        <v>0</v>
      </c>
      <c r="F753" s="79">
        <v>0</v>
      </c>
      <c r="G753" s="112">
        <f>F753*C725</f>
        <v>0</v>
      </c>
      <c r="H753" s="89">
        <v>0</v>
      </c>
      <c r="I753" s="117">
        <f>H753*C725</f>
        <v>0</v>
      </c>
      <c r="J753" s="39">
        <f>+H753*I761</f>
        <v>0</v>
      </c>
      <c r="K753" s="39">
        <f>+H753*I762</f>
        <v>0</v>
      </c>
      <c r="L753" s="394">
        <f t="shared" si="39"/>
        <v>0</v>
      </c>
    </row>
    <row r="754" spans="1:14" ht="13.8">
      <c r="A754" s="372" t="s">
        <v>444</v>
      </c>
      <c r="B754" s="22">
        <f>+$B$34</f>
        <v>0</v>
      </c>
      <c r="C754" s="84" t="e">
        <f>+B754/B758</f>
        <v>#DIV/0!</v>
      </c>
      <c r="D754" s="89">
        <v>0</v>
      </c>
      <c r="E754" s="112">
        <f>+D754*C725</f>
        <v>0</v>
      </c>
      <c r="F754" s="79">
        <v>0</v>
      </c>
      <c r="G754" s="112">
        <f>F754*C725</f>
        <v>0</v>
      </c>
      <c r="H754" s="89">
        <v>0</v>
      </c>
      <c r="I754" s="117">
        <f>H754*C725</f>
        <v>0</v>
      </c>
      <c r="J754" s="39">
        <f>+H754*I761</f>
        <v>0</v>
      </c>
      <c r="K754" s="39">
        <f>+H754*I762</f>
        <v>0</v>
      </c>
      <c r="L754" s="394">
        <f t="shared" si="39"/>
        <v>0</v>
      </c>
    </row>
    <row r="755" spans="1:14" ht="13.8">
      <c r="A755" s="372" t="s">
        <v>445</v>
      </c>
      <c r="B755" s="22">
        <f>+$B$35</f>
        <v>0</v>
      </c>
      <c r="C755" s="84" t="e">
        <f>+B755/B758</f>
        <v>#DIV/0!</v>
      </c>
      <c r="D755" s="89">
        <v>0</v>
      </c>
      <c r="E755" s="112">
        <f>+D755*C725</f>
        <v>0</v>
      </c>
      <c r="F755" s="79">
        <v>0</v>
      </c>
      <c r="G755" s="112">
        <f>F755*C725</f>
        <v>0</v>
      </c>
      <c r="H755" s="89">
        <v>0</v>
      </c>
      <c r="I755" s="117">
        <f>H755*C725</f>
        <v>0</v>
      </c>
      <c r="J755" s="39">
        <f>+H755*I761</f>
        <v>0</v>
      </c>
      <c r="K755" s="39">
        <f>+H755*I762</f>
        <v>0</v>
      </c>
      <c r="L755" s="394">
        <f t="shared" si="39"/>
        <v>0</v>
      </c>
    </row>
    <row r="756" spans="1:14" ht="13.8">
      <c r="A756" s="372" t="s">
        <v>461</v>
      </c>
      <c r="B756" s="22">
        <f>+$B$36</f>
        <v>0</v>
      </c>
      <c r="C756" s="84" t="e">
        <f>+B756/B758</f>
        <v>#DIV/0!</v>
      </c>
      <c r="D756" s="89">
        <v>0</v>
      </c>
      <c r="E756" s="112">
        <f>+D756*C725</f>
        <v>0</v>
      </c>
      <c r="F756" s="79">
        <v>0</v>
      </c>
      <c r="G756" s="112">
        <f>F756*C725</f>
        <v>0</v>
      </c>
      <c r="H756" s="89">
        <v>0</v>
      </c>
      <c r="I756" s="117">
        <f>H756*C725</f>
        <v>0</v>
      </c>
      <c r="J756" s="39">
        <f>+H756*I761</f>
        <v>0</v>
      </c>
      <c r="K756" s="39">
        <f>+H756*I762</f>
        <v>0</v>
      </c>
      <c r="L756" s="394">
        <f t="shared" si="39"/>
        <v>0</v>
      </c>
    </row>
    <row r="757" spans="1:14" ht="13.8">
      <c r="A757" s="3" t="s">
        <v>464</v>
      </c>
      <c r="B757" s="22">
        <f>+$B$37</f>
        <v>0</v>
      </c>
      <c r="C757" s="84" t="e">
        <f>+B757/B758</f>
        <v>#DIV/0!</v>
      </c>
      <c r="D757" s="89">
        <v>0</v>
      </c>
      <c r="E757" s="112">
        <f>+D757*C725</f>
        <v>0</v>
      </c>
      <c r="F757" s="79">
        <v>0</v>
      </c>
      <c r="G757" s="115">
        <f>F757*C725</f>
        <v>0</v>
      </c>
      <c r="H757" s="358">
        <v>0</v>
      </c>
      <c r="I757" s="118">
        <f>H757*C725</f>
        <v>0</v>
      </c>
      <c r="J757" s="39">
        <f>+H757*I761</f>
        <v>0</v>
      </c>
      <c r="K757" s="39">
        <f>+H757*I762</f>
        <v>0</v>
      </c>
      <c r="L757" s="394">
        <f t="shared" si="39"/>
        <v>0</v>
      </c>
    </row>
    <row r="758" spans="1:14" ht="13.8">
      <c r="A758" s="24"/>
      <c r="B758" s="25">
        <f t="shared" ref="B758:L758" si="40">SUM(B731:B757)</f>
        <v>0</v>
      </c>
      <c r="C758" s="85" t="e">
        <f t="shared" si="40"/>
        <v>#DIV/0!</v>
      </c>
      <c r="D758" s="82">
        <f t="shared" si="40"/>
        <v>0</v>
      </c>
      <c r="E758" s="113">
        <f t="shared" si="40"/>
        <v>0</v>
      </c>
      <c r="F758" s="83">
        <f t="shared" si="40"/>
        <v>0</v>
      </c>
      <c r="G758" s="113">
        <f t="shared" si="40"/>
        <v>0</v>
      </c>
      <c r="H758" s="86">
        <f t="shared" si="40"/>
        <v>1</v>
      </c>
      <c r="I758" s="363">
        <f t="shared" si="40"/>
        <v>2335115</v>
      </c>
      <c r="J758" s="26">
        <f t="shared" si="40"/>
        <v>282345.96992329456</v>
      </c>
      <c r="K758" s="26">
        <f t="shared" si="40"/>
        <v>-26607.69</v>
      </c>
      <c r="L758" s="26">
        <f t="shared" si="40"/>
        <v>255738.27992329455</v>
      </c>
    </row>
    <row r="759" spans="1:14">
      <c r="H759" s="80"/>
      <c r="I759" s="81"/>
    </row>
    <row r="760" spans="1:14">
      <c r="H760" s="127"/>
      <c r="I760" s="127"/>
    </row>
    <row r="761" spans="1:14">
      <c r="G761" t="s">
        <v>114</v>
      </c>
      <c r="H761" s="27"/>
      <c r="I761" s="357">
        <f>+ITCM!L97</f>
        <v>282345.96992329456</v>
      </c>
    </row>
    <row r="762" spans="1:14">
      <c r="G762" t="s">
        <v>338</v>
      </c>
      <c r="I762" s="357">
        <f>+ITCM!M97</f>
        <v>-26608</v>
      </c>
    </row>
    <row r="763" spans="1:14">
      <c r="G763" t="s">
        <v>256</v>
      </c>
      <c r="I763" s="746">
        <f>SUM(I761:I762)</f>
        <v>255737.96992329456</v>
      </c>
      <c r="N763" s="121">
        <f>+I763</f>
        <v>255737.96992329456</v>
      </c>
    </row>
    <row r="764" spans="1:14">
      <c r="I764" s="747"/>
      <c r="N764" s="121"/>
    </row>
    <row r="765" spans="1:14">
      <c r="I765" s="122"/>
      <c r="N765" s="121"/>
    </row>
    <row r="766" spans="1:14">
      <c r="I766" s="122"/>
      <c r="N766" s="121"/>
    </row>
    <row r="767" spans="1:14" ht="15.6">
      <c r="A767" s="874" t="s">
        <v>19</v>
      </c>
      <c r="B767" s="875"/>
      <c r="C767" s="875" t="s">
        <v>806</v>
      </c>
      <c r="D767" s="875"/>
      <c r="E767" s="875"/>
      <c r="F767" s="875"/>
      <c r="G767" s="875"/>
      <c r="H767" s="876"/>
      <c r="I767" s="4"/>
    </row>
    <row r="768" spans="1:14" ht="15.6">
      <c r="A768" s="867" t="s">
        <v>20</v>
      </c>
      <c r="B768" s="868"/>
      <c r="C768" s="920"/>
      <c r="D768" s="920"/>
      <c r="E768" s="920"/>
      <c r="F768" s="920"/>
      <c r="G768" s="920"/>
      <c r="H768" s="921"/>
      <c r="I768" s="4"/>
    </row>
    <row r="769" spans="1:12" ht="15.6">
      <c r="A769" s="867" t="s">
        <v>22</v>
      </c>
      <c r="B769" s="868"/>
      <c r="C769" s="913"/>
      <c r="D769" s="913"/>
      <c r="E769" s="913"/>
      <c r="F769" s="913"/>
      <c r="G769" s="913"/>
      <c r="H769" s="914"/>
      <c r="I769" s="4"/>
    </row>
    <row r="770" spans="1:12" ht="15.6">
      <c r="A770" s="867" t="s">
        <v>24</v>
      </c>
      <c r="B770" s="868"/>
      <c r="C770" s="869">
        <v>2242610</v>
      </c>
      <c r="D770" s="870"/>
      <c r="E770" s="870"/>
      <c r="F770" s="870"/>
      <c r="G770" s="870"/>
      <c r="H770" s="871"/>
      <c r="I770" s="4"/>
    </row>
    <row r="771" spans="1:12" ht="15.6">
      <c r="A771" s="881" t="s">
        <v>25</v>
      </c>
      <c r="B771" s="882"/>
      <c r="C771" s="911" t="s">
        <v>116</v>
      </c>
      <c r="D771" s="911"/>
      <c r="E771" s="911"/>
      <c r="F771" s="911"/>
      <c r="G771" s="911"/>
      <c r="H771" s="912"/>
      <c r="I771" s="4"/>
    </row>
    <row r="772" spans="1:12" ht="13.8">
      <c r="A772" s="5"/>
      <c r="B772" s="5"/>
      <c r="C772" s="5"/>
      <c r="D772" s="5"/>
      <c r="E772" s="5"/>
      <c r="F772" s="5"/>
      <c r="G772" s="5"/>
      <c r="H772" s="5"/>
      <c r="I772" s="5"/>
    </row>
    <row r="773" spans="1:12" ht="13.8">
      <c r="A773" s="6"/>
      <c r="B773" s="7"/>
      <c r="C773" s="8"/>
      <c r="D773" s="886">
        <v>0.2</v>
      </c>
      <c r="E773" s="887"/>
      <c r="F773" s="886">
        <v>0.8</v>
      </c>
      <c r="G773" s="887"/>
      <c r="H773" s="584"/>
      <c r="I773" s="10"/>
      <c r="J773" s="11" t="s">
        <v>121</v>
      </c>
      <c r="K773" s="11" t="s">
        <v>269</v>
      </c>
      <c r="L773" s="11" t="s">
        <v>270</v>
      </c>
    </row>
    <row r="774" spans="1:12" ht="13.8">
      <c r="A774" s="12"/>
      <c r="B774" s="13"/>
      <c r="C774" s="14"/>
      <c r="D774" s="872" t="s">
        <v>26</v>
      </c>
      <c r="E774" s="880"/>
      <c r="F774" s="872" t="s">
        <v>27</v>
      </c>
      <c r="G774" s="880"/>
      <c r="H774" s="872" t="s">
        <v>28</v>
      </c>
      <c r="I774" s="873"/>
      <c r="J774" s="15" t="s">
        <v>29</v>
      </c>
      <c r="K774" s="391" t="s">
        <v>29</v>
      </c>
      <c r="L774" s="391" t="s">
        <v>29</v>
      </c>
    </row>
    <row r="775" spans="1:12" ht="27.6">
      <c r="A775" s="16" t="s">
        <v>30</v>
      </c>
      <c r="B775" s="17" t="s">
        <v>31</v>
      </c>
      <c r="C775" s="18" t="s">
        <v>32</v>
      </c>
      <c r="D775" s="19" t="s">
        <v>33</v>
      </c>
      <c r="E775" s="20" t="s">
        <v>34</v>
      </c>
      <c r="F775" s="19" t="s">
        <v>33</v>
      </c>
      <c r="G775" s="20" t="s">
        <v>34</v>
      </c>
      <c r="H775" s="21" t="s">
        <v>33</v>
      </c>
      <c r="I775" s="40" t="s">
        <v>34</v>
      </c>
      <c r="J775" s="18" t="s">
        <v>34</v>
      </c>
      <c r="K775" s="18" t="s">
        <v>34</v>
      </c>
      <c r="L775" s="18" t="s">
        <v>34</v>
      </c>
    </row>
    <row r="776" spans="1:12" ht="13.8">
      <c r="A776" s="1" t="s">
        <v>15</v>
      </c>
      <c r="B776" s="22">
        <f>+$B$10</f>
        <v>0</v>
      </c>
      <c r="C776" s="84" t="e">
        <f>+B776/B803</f>
        <v>#DIV/0!</v>
      </c>
      <c r="D776" s="89">
        <v>0</v>
      </c>
      <c r="E776" s="112">
        <f>+D776*C770</f>
        <v>0</v>
      </c>
      <c r="F776" s="79">
        <v>0</v>
      </c>
      <c r="G776" s="114">
        <f>F776*C770</f>
        <v>0</v>
      </c>
      <c r="H776" s="89">
        <v>0</v>
      </c>
      <c r="I776" s="116">
        <f>H776*C770</f>
        <v>0</v>
      </c>
      <c r="J776" s="39">
        <f>+H776*I806</f>
        <v>0</v>
      </c>
      <c r="K776" s="39">
        <f>+H776*I807</f>
        <v>0</v>
      </c>
      <c r="L776" s="393">
        <f>+J776+K776</f>
        <v>0</v>
      </c>
    </row>
    <row r="777" spans="1:12" ht="13.8">
      <c r="A777" s="2" t="s">
        <v>4</v>
      </c>
      <c r="B777" s="22">
        <f>+$B$12</f>
        <v>0</v>
      </c>
      <c r="C777" s="84" t="e">
        <f>+B777/B803</f>
        <v>#DIV/0!</v>
      </c>
      <c r="D777" s="89">
        <v>0</v>
      </c>
      <c r="E777" s="112">
        <f>+D777*C770</f>
        <v>0</v>
      </c>
      <c r="F777" s="79">
        <v>0</v>
      </c>
      <c r="G777" s="112">
        <f>F777*C770</f>
        <v>0</v>
      </c>
      <c r="H777" s="89">
        <v>0</v>
      </c>
      <c r="I777" s="117">
        <f>H777*C770</f>
        <v>0</v>
      </c>
      <c r="J777" s="39">
        <f>+H777*I806</f>
        <v>0</v>
      </c>
      <c r="K777" s="39">
        <f>+H777*I807</f>
        <v>0</v>
      </c>
      <c r="L777" s="394">
        <f>+J777+K777</f>
        <v>0</v>
      </c>
    </row>
    <row r="778" spans="1:12" ht="13.8">
      <c r="A778" s="2" t="s">
        <v>0</v>
      </c>
      <c r="B778" s="22">
        <f>+$B$13</f>
        <v>0</v>
      </c>
      <c r="C778" s="84" t="e">
        <f>+B778/B803</f>
        <v>#DIV/0!</v>
      </c>
      <c r="D778" s="89">
        <v>0</v>
      </c>
      <c r="E778" s="112">
        <f>+D778*C770</f>
        <v>0</v>
      </c>
      <c r="F778" s="79">
        <v>0</v>
      </c>
      <c r="G778" s="112">
        <f>F778*C770</f>
        <v>0</v>
      </c>
      <c r="H778" s="89">
        <v>0</v>
      </c>
      <c r="I778" s="117">
        <f>H778*C770</f>
        <v>0</v>
      </c>
      <c r="J778" s="39">
        <f>+H778*I806</f>
        <v>0</v>
      </c>
      <c r="K778" s="39">
        <f>+H778*I807</f>
        <v>0</v>
      </c>
      <c r="L778" s="394">
        <f t="shared" ref="L778:L802" si="41">+J778+K778</f>
        <v>0</v>
      </c>
    </row>
    <row r="779" spans="1:12" ht="13.8">
      <c r="A779" s="2" t="s">
        <v>16</v>
      </c>
      <c r="B779" s="22">
        <f>+$B$14</f>
        <v>0</v>
      </c>
      <c r="C779" s="84" t="e">
        <f>+B779/B803</f>
        <v>#DIV/0!</v>
      </c>
      <c r="D779" s="89">
        <v>0</v>
      </c>
      <c r="E779" s="112">
        <f>+D779*C770</f>
        <v>0</v>
      </c>
      <c r="F779" s="79">
        <v>0</v>
      </c>
      <c r="G779" s="112">
        <f>F779*C770</f>
        <v>0</v>
      </c>
      <c r="H779" s="89">
        <v>0</v>
      </c>
      <c r="I779" s="117">
        <f>H779*C770</f>
        <v>0</v>
      </c>
      <c r="J779" s="39">
        <f>+H779*I806</f>
        <v>0</v>
      </c>
      <c r="K779" s="39">
        <f>+H779*I807</f>
        <v>0</v>
      </c>
      <c r="L779" s="394">
        <f t="shared" si="41"/>
        <v>0</v>
      </c>
    </row>
    <row r="780" spans="1:12" ht="13.8">
      <c r="A780" s="2" t="s">
        <v>6</v>
      </c>
      <c r="B780" s="22">
        <f>+$B$15</f>
        <v>0</v>
      </c>
      <c r="C780" s="84" t="e">
        <f>+B780/B803</f>
        <v>#DIV/0!</v>
      </c>
      <c r="D780" s="89">
        <v>0</v>
      </c>
      <c r="E780" s="112">
        <f>+D780*C770</f>
        <v>0</v>
      </c>
      <c r="F780" s="79">
        <v>0</v>
      </c>
      <c r="G780" s="112">
        <f>F780*C770</f>
        <v>0</v>
      </c>
      <c r="H780" s="89">
        <v>0</v>
      </c>
      <c r="I780" s="117">
        <f>H780*C770</f>
        <v>0</v>
      </c>
      <c r="J780" s="39">
        <f>+H780*I806</f>
        <v>0</v>
      </c>
      <c r="K780" s="39">
        <f>+H780*I807</f>
        <v>0</v>
      </c>
      <c r="L780" s="394">
        <f t="shared" si="41"/>
        <v>0</v>
      </c>
    </row>
    <row r="781" spans="1:12" ht="13.8">
      <c r="A781" s="2" t="s">
        <v>10</v>
      </c>
      <c r="B781" s="22">
        <f>+$B$16</f>
        <v>0</v>
      </c>
      <c r="C781" s="84" t="e">
        <f>+B781/B803</f>
        <v>#DIV/0!</v>
      </c>
      <c r="D781" s="89">
        <v>0</v>
      </c>
      <c r="E781" s="112">
        <f>+D781*C770</f>
        <v>0</v>
      </c>
      <c r="F781" s="79">
        <v>0</v>
      </c>
      <c r="G781" s="112">
        <f>F781*C770</f>
        <v>0</v>
      </c>
      <c r="H781" s="89">
        <v>0</v>
      </c>
      <c r="I781" s="117">
        <f>H781*C770</f>
        <v>0</v>
      </c>
      <c r="J781" s="39">
        <f>+H781*I806</f>
        <v>0</v>
      </c>
      <c r="K781" s="39">
        <f>+H781*I807</f>
        <v>0</v>
      </c>
      <c r="L781" s="394">
        <f t="shared" si="41"/>
        <v>0</v>
      </c>
    </row>
    <row r="782" spans="1:12" ht="13.8">
      <c r="A782" s="2" t="s">
        <v>17</v>
      </c>
      <c r="B782" s="22">
        <f>+$B$17</f>
        <v>0</v>
      </c>
      <c r="C782" s="84" t="e">
        <f>+B782/B803</f>
        <v>#DIV/0!</v>
      </c>
      <c r="D782" s="89">
        <v>0</v>
      </c>
      <c r="E782" s="112">
        <f>+D782*C770</f>
        <v>0</v>
      </c>
      <c r="F782" s="79">
        <v>0</v>
      </c>
      <c r="G782" s="112">
        <f>F782*C770</f>
        <v>0</v>
      </c>
      <c r="H782" s="89">
        <v>0</v>
      </c>
      <c r="I782" s="117">
        <f>H782*C770</f>
        <v>0</v>
      </c>
      <c r="J782" s="39">
        <f>+H782*I806</f>
        <v>0</v>
      </c>
      <c r="K782" s="39">
        <f>+H782*I807</f>
        <v>0</v>
      </c>
      <c r="L782" s="394">
        <f t="shared" si="41"/>
        <v>0</v>
      </c>
    </row>
    <row r="783" spans="1:12" ht="13.8">
      <c r="A783" s="2" t="s">
        <v>5</v>
      </c>
      <c r="B783" s="22">
        <f>+$B$18</f>
        <v>0</v>
      </c>
      <c r="C783" s="84" t="e">
        <f>+B783/B803</f>
        <v>#DIV/0!</v>
      </c>
      <c r="D783" s="89">
        <v>0</v>
      </c>
      <c r="E783" s="112">
        <f>+D783*C770</f>
        <v>0</v>
      </c>
      <c r="F783" s="79">
        <v>0</v>
      </c>
      <c r="G783" s="112">
        <f>F783*C770</f>
        <v>0</v>
      </c>
      <c r="H783" s="89">
        <v>0</v>
      </c>
      <c r="I783" s="117">
        <f>H783*C770</f>
        <v>0</v>
      </c>
      <c r="J783" s="39">
        <f>+H783*I806</f>
        <v>0</v>
      </c>
      <c r="K783" s="39">
        <f>+H783*I807</f>
        <v>0</v>
      </c>
      <c r="L783" s="394">
        <f t="shared" si="41"/>
        <v>0</v>
      </c>
    </row>
    <row r="784" spans="1:12" ht="13.8">
      <c r="A784" s="2" t="s">
        <v>116</v>
      </c>
      <c r="B784" s="22">
        <f>+$B$19</f>
        <v>0</v>
      </c>
      <c r="C784" s="84" t="e">
        <f>+B784/B803</f>
        <v>#DIV/0!</v>
      </c>
      <c r="D784" s="89">
        <v>0</v>
      </c>
      <c r="E784" s="112">
        <f>+D784*C770</f>
        <v>0</v>
      </c>
      <c r="F784" s="79">
        <v>0</v>
      </c>
      <c r="G784" s="112">
        <f>F784*C770</f>
        <v>0</v>
      </c>
      <c r="H784" s="89">
        <v>1</v>
      </c>
      <c r="I784" s="117">
        <f>H784*C770</f>
        <v>2242610</v>
      </c>
      <c r="J784" s="39">
        <f>+H784*I806</f>
        <v>393741.29217057303</v>
      </c>
      <c r="K784" s="588">
        <v>-51080.41</v>
      </c>
      <c r="L784" s="394">
        <f t="shared" si="41"/>
        <v>342660.88217057299</v>
      </c>
    </row>
    <row r="785" spans="1:12" ht="13.8">
      <c r="A785" s="2" t="s">
        <v>1</v>
      </c>
      <c r="B785" s="22">
        <f>+$B$20</f>
        <v>0</v>
      </c>
      <c r="C785" s="84" t="e">
        <f>+B785/B803</f>
        <v>#DIV/0!</v>
      </c>
      <c r="D785" s="89">
        <v>0</v>
      </c>
      <c r="E785" s="112">
        <f>+D785*C770</f>
        <v>0</v>
      </c>
      <c r="F785" s="79">
        <v>0</v>
      </c>
      <c r="G785" s="112">
        <f>F785*C770</f>
        <v>0</v>
      </c>
      <c r="H785" s="89">
        <v>0</v>
      </c>
      <c r="I785" s="117">
        <f>H785*C770</f>
        <v>0</v>
      </c>
      <c r="J785" s="39">
        <f>+H785*I806</f>
        <v>0</v>
      </c>
      <c r="K785" s="39">
        <f>+H785*I807</f>
        <v>0</v>
      </c>
      <c r="L785" s="394">
        <f t="shared" si="41"/>
        <v>0</v>
      </c>
    </row>
    <row r="786" spans="1:12" ht="13.8">
      <c r="A786" s="2" t="s">
        <v>46</v>
      </c>
      <c r="B786" s="22">
        <f>+$B$21</f>
        <v>0</v>
      </c>
      <c r="C786" s="84" t="e">
        <f>+B786/B803</f>
        <v>#DIV/0!</v>
      </c>
      <c r="D786" s="89">
        <v>0</v>
      </c>
      <c r="E786" s="112">
        <f>+D786*C770</f>
        <v>0</v>
      </c>
      <c r="F786" s="79">
        <v>0</v>
      </c>
      <c r="G786" s="112">
        <f>F786*C770</f>
        <v>0</v>
      </c>
      <c r="H786" s="89">
        <v>0</v>
      </c>
      <c r="I786" s="117">
        <f>H786*C770</f>
        <v>0</v>
      </c>
      <c r="J786" s="39">
        <f>+H786*I806</f>
        <v>0</v>
      </c>
      <c r="K786" s="39">
        <f>+H786*I807</f>
        <v>0</v>
      </c>
      <c r="L786" s="394">
        <f t="shared" si="41"/>
        <v>0</v>
      </c>
    </row>
    <row r="787" spans="1:12" ht="13.8">
      <c r="A787" s="2" t="s">
        <v>45</v>
      </c>
      <c r="B787" s="22">
        <f>+$B$22</f>
        <v>0</v>
      </c>
      <c r="C787" s="84" t="e">
        <f>+B787/B803</f>
        <v>#DIV/0!</v>
      </c>
      <c r="D787" s="89">
        <v>0</v>
      </c>
      <c r="E787" s="112">
        <f>+D787*C770</f>
        <v>0</v>
      </c>
      <c r="F787" s="79">
        <v>0</v>
      </c>
      <c r="G787" s="112">
        <f>F787*C770</f>
        <v>0</v>
      </c>
      <c r="H787" s="89">
        <v>0</v>
      </c>
      <c r="I787" s="117">
        <f>H787*C770</f>
        <v>0</v>
      </c>
      <c r="J787" s="39">
        <f>+H787*I806</f>
        <v>0</v>
      </c>
      <c r="K787" s="39">
        <f>+H787*I807</f>
        <v>0</v>
      </c>
      <c r="L787" s="394">
        <f t="shared" si="41"/>
        <v>0</v>
      </c>
    </row>
    <row r="788" spans="1:12" ht="13.8">
      <c r="A788" s="2" t="s">
        <v>209</v>
      </c>
      <c r="B788" s="22">
        <f>+$B$23</f>
        <v>0</v>
      </c>
      <c r="C788" s="84" t="e">
        <f>+B788/B803</f>
        <v>#DIV/0!</v>
      </c>
      <c r="D788" s="89">
        <v>0</v>
      </c>
      <c r="E788" s="112">
        <f>+D788*C770</f>
        <v>0</v>
      </c>
      <c r="F788" s="79">
        <v>0</v>
      </c>
      <c r="G788" s="112">
        <f>F788*C770</f>
        <v>0</v>
      </c>
      <c r="H788" s="89">
        <v>0</v>
      </c>
      <c r="I788" s="117">
        <f>H788*C770</f>
        <v>0</v>
      </c>
      <c r="J788" s="39">
        <f>+H788*I806</f>
        <v>0</v>
      </c>
      <c r="K788" s="39">
        <f>+H788*I807</f>
        <v>0</v>
      </c>
      <c r="L788" s="394">
        <f t="shared" si="41"/>
        <v>0</v>
      </c>
    </row>
    <row r="789" spans="1:12" ht="13.8">
      <c r="A789" s="2" t="s">
        <v>210</v>
      </c>
      <c r="B789" s="22">
        <f>+$B$24</f>
        <v>0</v>
      </c>
      <c r="C789" s="84" t="e">
        <f>+B789/B803</f>
        <v>#DIV/0!</v>
      </c>
      <c r="D789" s="89">
        <v>0</v>
      </c>
      <c r="E789" s="112">
        <f>+D789*C770</f>
        <v>0</v>
      </c>
      <c r="F789" s="79">
        <v>0</v>
      </c>
      <c r="G789" s="112">
        <f>F789*C770</f>
        <v>0</v>
      </c>
      <c r="H789" s="89">
        <v>0</v>
      </c>
      <c r="I789" s="117">
        <f>H789*C770</f>
        <v>0</v>
      </c>
      <c r="J789" s="39">
        <f>+H789*I806</f>
        <v>0</v>
      </c>
      <c r="K789" s="39">
        <f>+H789*I807</f>
        <v>0</v>
      </c>
      <c r="L789" s="394">
        <f t="shared" si="41"/>
        <v>0</v>
      </c>
    </row>
    <row r="790" spans="1:12" ht="13.8">
      <c r="A790" s="2" t="s">
        <v>2</v>
      </c>
      <c r="B790" s="22">
        <f>+$B$25</f>
        <v>0</v>
      </c>
      <c r="C790" s="84" t="e">
        <f>+B790/B803</f>
        <v>#DIV/0!</v>
      </c>
      <c r="D790" s="89">
        <v>0</v>
      </c>
      <c r="E790" s="112">
        <f>+D790*C770</f>
        <v>0</v>
      </c>
      <c r="F790" s="79">
        <v>0</v>
      </c>
      <c r="G790" s="112">
        <f>F790*C770</f>
        <v>0</v>
      </c>
      <c r="H790" s="89">
        <v>0</v>
      </c>
      <c r="I790" s="117">
        <f>H790*C770</f>
        <v>0</v>
      </c>
      <c r="J790" s="39">
        <f>+H790*I806</f>
        <v>0</v>
      </c>
      <c r="K790" s="39">
        <f>+H790*I807</f>
        <v>0</v>
      </c>
      <c r="L790" s="394">
        <f t="shared" si="41"/>
        <v>0</v>
      </c>
    </row>
    <row r="791" spans="1:12" ht="13.8">
      <c r="A791" s="2" t="s">
        <v>12</v>
      </c>
      <c r="B791" s="22">
        <f>+$B$26</f>
        <v>0</v>
      </c>
      <c r="C791" s="84" t="e">
        <f>+B791/B803</f>
        <v>#DIV/0!</v>
      </c>
      <c r="D791" s="89">
        <v>0</v>
      </c>
      <c r="E791" s="112">
        <f>+D791*C770</f>
        <v>0</v>
      </c>
      <c r="F791" s="79">
        <v>0</v>
      </c>
      <c r="G791" s="112">
        <f>F791*C770</f>
        <v>0</v>
      </c>
      <c r="H791" s="89">
        <v>0</v>
      </c>
      <c r="I791" s="117">
        <f>H791*C770</f>
        <v>0</v>
      </c>
      <c r="J791" s="39">
        <f>+H791*I806</f>
        <v>0</v>
      </c>
      <c r="K791" s="39">
        <f>+H791*I807</f>
        <v>0</v>
      </c>
      <c r="L791" s="394">
        <f t="shared" si="41"/>
        <v>0</v>
      </c>
    </row>
    <row r="792" spans="1:12" ht="13.8">
      <c r="A792" s="2" t="s">
        <v>18</v>
      </c>
      <c r="B792" s="22">
        <f>+$B$27</f>
        <v>0</v>
      </c>
      <c r="C792" s="84" t="e">
        <f>+B792/B803</f>
        <v>#DIV/0!</v>
      </c>
      <c r="D792" s="89">
        <v>0</v>
      </c>
      <c r="E792" s="112">
        <f>+D792*C770</f>
        <v>0</v>
      </c>
      <c r="F792" s="79">
        <v>0</v>
      </c>
      <c r="G792" s="112">
        <f>F792*C770</f>
        <v>0</v>
      </c>
      <c r="H792" s="89">
        <v>0</v>
      </c>
      <c r="I792" s="117">
        <f>H792*C770</f>
        <v>0</v>
      </c>
      <c r="J792" s="39">
        <f>+H792*I806</f>
        <v>0</v>
      </c>
      <c r="K792" s="39">
        <f>+H792*I807</f>
        <v>0</v>
      </c>
      <c r="L792" s="394">
        <f t="shared" si="41"/>
        <v>0</v>
      </c>
    </row>
    <row r="793" spans="1:12" ht="13.8">
      <c r="A793" s="2" t="s">
        <v>9</v>
      </c>
      <c r="B793" s="22">
        <f>+$B$28</f>
        <v>0</v>
      </c>
      <c r="C793" s="84" t="e">
        <f>+B793/B803</f>
        <v>#DIV/0!</v>
      </c>
      <c r="D793" s="89">
        <v>0</v>
      </c>
      <c r="E793" s="112">
        <f>+D793*C770</f>
        <v>0</v>
      </c>
      <c r="F793" s="79">
        <v>0</v>
      </c>
      <c r="G793" s="112">
        <f>F793*C770</f>
        <v>0</v>
      </c>
      <c r="H793" s="89">
        <v>0</v>
      </c>
      <c r="I793" s="117">
        <f>H793*C770</f>
        <v>0</v>
      </c>
      <c r="J793" s="39">
        <f>+H793*I806</f>
        <v>0</v>
      </c>
      <c r="K793" s="39">
        <f>+H793*I807</f>
        <v>0</v>
      </c>
      <c r="L793" s="394">
        <f t="shared" si="41"/>
        <v>0</v>
      </c>
    </row>
    <row r="794" spans="1:12" ht="13.8">
      <c r="A794" s="2" t="s">
        <v>7</v>
      </c>
      <c r="B794" s="22">
        <f>+$B$29</f>
        <v>0</v>
      </c>
      <c r="C794" s="84" t="e">
        <f>+B794/B803</f>
        <v>#DIV/0!</v>
      </c>
      <c r="D794" s="89">
        <v>0</v>
      </c>
      <c r="E794" s="112">
        <f>+D794*C770</f>
        <v>0</v>
      </c>
      <c r="F794" s="79">
        <v>0</v>
      </c>
      <c r="G794" s="112">
        <f>F794*C770</f>
        <v>0</v>
      </c>
      <c r="H794" s="89">
        <v>0</v>
      </c>
      <c r="I794" s="117">
        <f>H794*C770</f>
        <v>0</v>
      </c>
      <c r="J794" s="39">
        <f>+H794*I806</f>
        <v>0</v>
      </c>
      <c r="K794" s="39">
        <f>+H794*I807</f>
        <v>0</v>
      </c>
      <c r="L794" s="394">
        <f t="shared" si="41"/>
        <v>0</v>
      </c>
    </row>
    <row r="795" spans="1:12" ht="13.8">
      <c r="A795" s="2" t="s">
        <v>13</v>
      </c>
      <c r="B795" s="22">
        <f>+$B$30</f>
        <v>0</v>
      </c>
      <c r="C795" s="84" t="e">
        <f>+B795/B803</f>
        <v>#DIV/0!</v>
      </c>
      <c r="D795" s="89">
        <v>0</v>
      </c>
      <c r="E795" s="112">
        <f>+D795*C770</f>
        <v>0</v>
      </c>
      <c r="F795" s="79">
        <v>0</v>
      </c>
      <c r="G795" s="112">
        <f>F795*C770</f>
        <v>0</v>
      </c>
      <c r="H795" s="89">
        <v>0</v>
      </c>
      <c r="I795" s="117">
        <f>H795*C770</f>
        <v>0</v>
      </c>
      <c r="J795" s="39">
        <f>+H795*I806</f>
        <v>0</v>
      </c>
      <c r="K795" s="39">
        <f>+H795*I807</f>
        <v>0</v>
      </c>
      <c r="L795" s="394">
        <f t="shared" si="41"/>
        <v>0</v>
      </c>
    </row>
    <row r="796" spans="1:12" ht="13.8">
      <c r="A796" s="2" t="s">
        <v>3</v>
      </c>
      <c r="B796" s="22">
        <f>+$B$31</f>
        <v>0</v>
      </c>
      <c r="C796" s="84" t="e">
        <f>+B796/B803</f>
        <v>#DIV/0!</v>
      </c>
      <c r="D796" s="89">
        <v>0</v>
      </c>
      <c r="E796" s="112">
        <f>+D796*C770</f>
        <v>0</v>
      </c>
      <c r="F796" s="79">
        <v>0</v>
      </c>
      <c r="G796" s="112">
        <f>F796*C770</f>
        <v>0</v>
      </c>
      <c r="H796" s="89">
        <v>0</v>
      </c>
      <c r="I796" s="117">
        <f>H796*C770</f>
        <v>0</v>
      </c>
      <c r="J796" s="39">
        <f>+H796*I806</f>
        <v>0</v>
      </c>
      <c r="K796" s="39">
        <f>+H796*I807</f>
        <v>0</v>
      </c>
      <c r="L796" s="394">
        <f t="shared" si="41"/>
        <v>0</v>
      </c>
    </row>
    <row r="797" spans="1:12" ht="13.8">
      <c r="A797" s="2" t="s">
        <v>11</v>
      </c>
      <c r="B797" s="22">
        <f>+$B$32</f>
        <v>0</v>
      </c>
      <c r="C797" s="84" t="e">
        <f>+B797/B803</f>
        <v>#DIV/0!</v>
      </c>
      <c r="D797" s="89">
        <v>0</v>
      </c>
      <c r="E797" s="112">
        <f>+D797*C770</f>
        <v>0</v>
      </c>
      <c r="F797" s="79">
        <v>0</v>
      </c>
      <c r="G797" s="112">
        <f>F797*C770</f>
        <v>0</v>
      </c>
      <c r="H797" s="89">
        <v>0</v>
      </c>
      <c r="I797" s="117">
        <f>H797*C770</f>
        <v>0</v>
      </c>
      <c r="J797" s="39">
        <f>+H797*I806</f>
        <v>0</v>
      </c>
      <c r="K797" s="39">
        <f>+H797*I807</f>
        <v>0</v>
      </c>
      <c r="L797" s="394">
        <f t="shared" si="41"/>
        <v>0</v>
      </c>
    </row>
    <row r="798" spans="1:12" ht="13.8">
      <c r="A798" s="372" t="s">
        <v>8</v>
      </c>
      <c r="B798" s="22">
        <f>+$B$33</f>
        <v>0</v>
      </c>
      <c r="C798" s="84" t="e">
        <f>+B798/B803</f>
        <v>#DIV/0!</v>
      </c>
      <c r="D798" s="89">
        <v>0</v>
      </c>
      <c r="E798" s="112">
        <f>+D798*C770</f>
        <v>0</v>
      </c>
      <c r="F798" s="79">
        <v>0</v>
      </c>
      <c r="G798" s="112">
        <f>F798*C770</f>
        <v>0</v>
      </c>
      <c r="H798" s="89">
        <v>0</v>
      </c>
      <c r="I798" s="117">
        <f>H798*C770</f>
        <v>0</v>
      </c>
      <c r="J798" s="39">
        <f>+H798*I806</f>
        <v>0</v>
      </c>
      <c r="K798" s="39">
        <f>+H798*I807</f>
        <v>0</v>
      </c>
      <c r="L798" s="394">
        <f t="shared" si="41"/>
        <v>0</v>
      </c>
    </row>
    <row r="799" spans="1:12" ht="13.8">
      <c r="A799" s="372" t="s">
        <v>444</v>
      </c>
      <c r="B799" s="22">
        <f>+$B$34</f>
        <v>0</v>
      </c>
      <c r="C799" s="84" t="e">
        <f>+B799/B803</f>
        <v>#DIV/0!</v>
      </c>
      <c r="D799" s="89">
        <v>0</v>
      </c>
      <c r="E799" s="112">
        <f>+D799*C770</f>
        <v>0</v>
      </c>
      <c r="F799" s="79">
        <v>0</v>
      </c>
      <c r="G799" s="112">
        <f>F799*C770</f>
        <v>0</v>
      </c>
      <c r="H799" s="89">
        <v>0</v>
      </c>
      <c r="I799" s="117">
        <f>H799*C770</f>
        <v>0</v>
      </c>
      <c r="J799" s="39">
        <f>+H799*I806</f>
        <v>0</v>
      </c>
      <c r="K799" s="39">
        <f>+H799*I807</f>
        <v>0</v>
      </c>
      <c r="L799" s="394">
        <f t="shared" si="41"/>
        <v>0</v>
      </c>
    </row>
    <row r="800" spans="1:12" ht="13.8">
      <c r="A800" s="372" t="s">
        <v>445</v>
      </c>
      <c r="B800" s="22">
        <f>+$B$35</f>
        <v>0</v>
      </c>
      <c r="C800" s="84" t="e">
        <f>+B800/B803</f>
        <v>#DIV/0!</v>
      </c>
      <c r="D800" s="89">
        <v>0</v>
      </c>
      <c r="E800" s="112">
        <f>+D800*C770</f>
        <v>0</v>
      </c>
      <c r="F800" s="79">
        <v>0</v>
      </c>
      <c r="G800" s="112">
        <f>F800*C770</f>
        <v>0</v>
      </c>
      <c r="H800" s="89">
        <v>0</v>
      </c>
      <c r="I800" s="117">
        <f>H800*C770</f>
        <v>0</v>
      </c>
      <c r="J800" s="39">
        <f>+H800*I806</f>
        <v>0</v>
      </c>
      <c r="K800" s="39">
        <f>+H800*I807</f>
        <v>0</v>
      </c>
      <c r="L800" s="394">
        <f t="shared" si="41"/>
        <v>0</v>
      </c>
    </row>
    <row r="801" spans="1:14" ht="13.8">
      <c r="A801" s="372" t="s">
        <v>461</v>
      </c>
      <c r="B801" s="22">
        <f>+$B$36</f>
        <v>0</v>
      </c>
      <c r="C801" s="84" t="e">
        <f>+B801/B803</f>
        <v>#DIV/0!</v>
      </c>
      <c r="D801" s="89">
        <v>0</v>
      </c>
      <c r="E801" s="112">
        <f>+D801*C770</f>
        <v>0</v>
      </c>
      <c r="F801" s="79">
        <v>0</v>
      </c>
      <c r="G801" s="112">
        <f>F801*C770</f>
        <v>0</v>
      </c>
      <c r="H801" s="89">
        <v>0</v>
      </c>
      <c r="I801" s="117">
        <f>H801*C770</f>
        <v>0</v>
      </c>
      <c r="J801" s="39">
        <f>+H801*I806</f>
        <v>0</v>
      </c>
      <c r="K801" s="39">
        <f>+H801*I807</f>
        <v>0</v>
      </c>
      <c r="L801" s="394">
        <f t="shared" si="41"/>
        <v>0</v>
      </c>
    </row>
    <row r="802" spans="1:14" ht="13.8">
      <c r="A802" s="3" t="s">
        <v>464</v>
      </c>
      <c r="B802" s="22">
        <f>+$B$37</f>
        <v>0</v>
      </c>
      <c r="C802" s="84" t="e">
        <f>+B802/B803</f>
        <v>#DIV/0!</v>
      </c>
      <c r="D802" s="89">
        <v>0</v>
      </c>
      <c r="E802" s="112">
        <f>+D802*C770</f>
        <v>0</v>
      </c>
      <c r="F802" s="79">
        <v>0</v>
      </c>
      <c r="G802" s="115">
        <f>F802*C770</f>
        <v>0</v>
      </c>
      <c r="H802" s="358">
        <v>0</v>
      </c>
      <c r="I802" s="118">
        <f>H802*C770</f>
        <v>0</v>
      </c>
      <c r="J802" s="39">
        <f>+H802*I806</f>
        <v>0</v>
      </c>
      <c r="K802" s="39">
        <f>+H802*I807</f>
        <v>0</v>
      </c>
      <c r="L802" s="394">
        <f t="shared" si="41"/>
        <v>0</v>
      </c>
    </row>
    <row r="803" spans="1:14" ht="13.8">
      <c r="A803" s="24"/>
      <c r="B803" s="25">
        <f t="shared" ref="B803:L803" si="42">SUM(B776:B802)</f>
        <v>0</v>
      </c>
      <c r="C803" s="85" t="e">
        <f t="shared" si="42"/>
        <v>#DIV/0!</v>
      </c>
      <c r="D803" s="82">
        <f t="shared" si="42"/>
        <v>0</v>
      </c>
      <c r="E803" s="113">
        <f t="shared" si="42"/>
        <v>0</v>
      </c>
      <c r="F803" s="83">
        <f t="shared" si="42"/>
        <v>0</v>
      </c>
      <c r="G803" s="113">
        <f t="shared" si="42"/>
        <v>0</v>
      </c>
      <c r="H803" s="86">
        <f t="shared" si="42"/>
        <v>1</v>
      </c>
      <c r="I803" s="363">
        <f t="shared" si="42"/>
        <v>2242610</v>
      </c>
      <c r="J803" s="26">
        <f t="shared" si="42"/>
        <v>393741.29217057303</v>
      </c>
      <c r="K803" s="26">
        <f t="shared" si="42"/>
        <v>-51080.41</v>
      </c>
      <c r="L803" s="26">
        <f t="shared" si="42"/>
        <v>342660.88217057299</v>
      </c>
    </row>
    <row r="804" spans="1:14">
      <c r="H804" s="80"/>
      <c r="I804" s="81"/>
    </row>
    <row r="805" spans="1:14">
      <c r="I805" s="127"/>
    </row>
    <row r="806" spans="1:14">
      <c r="G806" t="s">
        <v>114</v>
      </c>
      <c r="H806" s="27"/>
      <c r="I806" s="357">
        <f>+ITCM!L98</f>
        <v>393741.29217057303</v>
      </c>
    </row>
    <row r="807" spans="1:14">
      <c r="G807" t="s">
        <v>338</v>
      </c>
      <c r="I807" s="357">
        <f>+ITCM!M98</f>
        <v>-51080</v>
      </c>
    </row>
    <row r="808" spans="1:14">
      <c r="G808" t="s">
        <v>256</v>
      </c>
      <c r="I808" s="746">
        <f>SUM(I806:I807)</f>
        <v>342661.29217057303</v>
      </c>
      <c r="N808" s="121">
        <f>+I808</f>
        <v>342661.29217057303</v>
      </c>
    </row>
    <row r="809" spans="1:14">
      <c r="I809" s="748"/>
    </row>
    <row r="810" spans="1:14">
      <c r="I810" s="88"/>
    </row>
    <row r="811" spans="1:14">
      <c r="I811" s="88"/>
    </row>
    <row r="812" spans="1:14" ht="15.6">
      <c r="A812" s="874" t="s">
        <v>19</v>
      </c>
      <c r="B812" s="875"/>
      <c r="C812" s="875" t="s">
        <v>807</v>
      </c>
      <c r="D812" s="875"/>
      <c r="E812" s="875"/>
      <c r="F812" s="875"/>
      <c r="G812" s="875"/>
      <c r="H812" s="876"/>
      <c r="I812" s="4"/>
    </row>
    <row r="813" spans="1:14" ht="15.6">
      <c r="A813" s="867" t="s">
        <v>20</v>
      </c>
      <c r="B813" s="868"/>
      <c r="C813" s="920"/>
      <c r="D813" s="920"/>
      <c r="E813" s="920"/>
      <c r="F813" s="920"/>
      <c r="G813" s="920"/>
      <c r="H813" s="921"/>
      <c r="I813" s="4"/>
    </row>
    <row r="814" spans="1:14" ht="15.6">
      <c r="A814" s="867" t="s">
        <v>22</v>
      </c>
      <c r="B814" s="868"/>
      <c r="C814" s="913"/>
      <c r="D814" s="913"/>
      <c r="E814" s="913"/>
      <c r="F814" s="913"/>
      <c r="G814" s="913"/>
      <c r="H814" s="914"/>
      <c r="I814" s="4"/>
    </row>
    <row r="815" spans="1:14" ht="15.6">
      <c r="A815" s="867" t="s">
        <v>24</v>
      </c>
      <c r="B815" s="868"/>
      <c r="C815" s="869">
        <v>590223</v>
      </c>
      <c r="D815" s="870"/>
      <c r="E815" s="870"/>
      <c r="F815" s="870"/>
      <c r="G815" s="870"/>
      <c r="H815" s="871"/>
      <c r="I815" s="4"/>
    </row>
    <row r="816" spans="1:14" ht="15.6">
      <c r="A816" s="881" t="s">
        <v>25</v>
      </c>
      <c r="B816" s="882"/>
      <c r="C816" s="911" t="s">
        <v>116</v>
      </c>
      <c r="D816" s="911"/>
      <c r="E816" s="911"/>
      <c r="F816" s="911"/>
      <c r="G816" s="911"/>
      <c r="H816" s="912"/>
      <c r="I816" s="4"/>
    </row>
    <row r="817" spans="1:12" ht="13.8">
      <c r="A817" s="5"/>
      <c r="B817" s="5"/>
      <c r="C817" s="5"/>
      <c r="D817" s="5"/>
      <c r="E817" s="5"/>
      <c r="F817" s="5"/>
      <c r="G817" s="5"/>
      <c r="H817" s="5"/>
      <c r="I817" s="5"/>
    </row>
    <row r="818" spans="1:12" ht="13.8">
      <c r="A818" s="6"/>
      <c r="B818" s="7"/>
      <c r="C818" s="8"/>
      <c r="D818" s="886">
        <v>0.2</v>
      </c>
      <c r="E818" s="887"/>
      <c r="F818" s="886">
        <v>0.8</v>
      </c>
      <c r="G818" s="887"/>
      <c r="H818" s="584"/>
      <c r="I818" s="10"/>
      <c r="J818" s="11" t="s">
        <v>121</v>
      </c>
      <c r="K818" s="11" t="s">
        <v>269</v>
      </c>
      <c r="L818" s="11" t="s">
        <v>270</v>
      </c>
    </row>
    <row r="819" spans="1:12" ht="13.8">
      <c r="A819" s="12"/>
      <c r="B819" s="13"/>
      <c r="C819" s="14"/>
      <c r="D819" s="872" t="s">
        <v>26</v>
      </c>
      <c r="E819" s="880"/>
      <c r="F819" s="872" t="s">
        <v>27</v>
      </c>
      <c r="G819" s="880"/>
      <c r="H819" s="872" t="s">
        <v>28</v>
      </c>
      <c r="I819" s="873"/>
      <c r="J819" s="15" t="s">
        <v>29</v>
      </c>
      <c r="K819" s="391" t="s">
        <v>29</v>
      </c>
      <c r="L819" s="391" t="s">
        <v>29</v>
      </c>
    </row>
    <row r="820" spans="1:12" ht="27.6">
      <c r="A820" s="16" t="s">
        <v>30</v>
      </c>
      <c r="B820" s="17" t="s">
        <v>31</v>
      </c>
      <c r="C820" s="18" t="s">
        <v>32</v>
      </c>
      <c r="D820" s="19" t="s">
        <v>33</v>
      </c>
      <c r="E820" s="20" t="s">
        <v>34</v>
      </c>
      <c r="F820" s="19" t="s">
        <v>33</v>
      </c>
      <c r="G820" s="20" t="s">
        <v>34</v>
      </c>
      <c r="H820" s="21" t="s">
        <v>33</v>
      </c>
      <c r="I820" s="40" t="s">
        <v>34</v>
      </c>
      <c r="J820" s="18" t="s">
        <v>34</v>
      </c>
      <c r="K820" s="18" t="s">
        <v>34</v>
      </c>
      <c r="L820" s="18" t="s">
        <v>34</v>
      </c>
    </row>
    <row r="821" spans="1:12" ht="13.8">
      <c r="A821" s="1" t="s">
        <v>15</v>
      </c>
      <c r="B821" s="22">
        <f>+$B$10</f>
        <v>0</v>
      </c>
      <c r="C821" s="84" t="e">
        <f>+B821/B848</f>
        <v>#DIV/0!</v>
      </c>
      <c r="D821" s="89">
        <v>0</v>
      </c>
      <c r="E821" s="112">
        <f>+D821*C815</f>
        <v>0</v>
      </c>
      <c r="F821" s="79">
        <v>0</v>
      </c>
      <c r="G821" s="114">
        <f>F821*C815</f>
        <v>0</v>
      </c>
      <c r="H821" s="89">
        <v>0</v>
      </c>
      <c r="I821" s="116">
        <f>H821*C815</f>
        <v>0</v>
      </c>
      <c r="J821" s="39">
        <f>+H821*I851</f>
        <v>0</v>
      </c>
      <c r="K821" s="39">
        <f>+H821*I852</f>
        <v>0</v>
      </c>
      <c r="L821" s="393">
        <f>+J821+K821</f>
        <v>0</v>
      </c>
    </row>
    <row r="822" spans="1:12" ht="13.8">
      <c r="A822" s="2" t="s">
        <v>4</v>
      </c>
      <c r="B822" s="22">
        <f>+$B$12</f>
        <v>0</v>
      </c>
      <c r="C822" s="84" t="e">
        <f>+B822/B848</f>
        <v>#DIV/0!</v>
      </c>
      <c r="D822" s="89">
        <v>0</v>
      </c>
      <c r="E822" s="112">
        <f>+D822*C815</f>
        <v>0</v>
      </c>
      <c r="F822" s="79">
        <v>0</v>
      </c>
      <c r="G822" s="112">
        <f>F822*C815</f>
        <v>0</v>
      </c>
      <c r="H822" s="89">
        <v>0</v>
      </c>
      <c r="I822" s="117">
        <f>H822*C815</f>
        <v>0</v>
      </c>
      <c r="J822" s="39">
        <f>+H822*I851</f>
        <v>0</v>
      </c>
      <c r="K822" s="39">
        <f>+H822*I852</f>
        <v>0</v>
      </c>
      <c r="L822" s="394">
        <f>+J822+K822</f>
        <v>0</v>
      </c>
    </row>
    <row r="823" spans="1:12" ht="13.8">
      <c r="A823" s="2" t="s">
        <v>0</v>
      </c>
      <c r="B823" s="22">
        <f>+$B$13</f>
        <v>0</v>
      </c>
      <c r="C823" s="84" t="e">
        <f>+B823/B848</f>
        <v>#DIV/0!</v>
      </c>
      <c r="D823" s="89">
        <v>0</v>
      </c>
      <c r="E823" s="112">
        <f>+D823*C815</f>
        <v>0</v>
      </c>
      <c r="F823" s="79">
        <v>0</v>
      </c>
      <c r="G823" s="112">
        <f>F823*C815</f>
        <v>0</v>
      </c>
      <c r="H823" s="89">
        <v>0</v>
      </c>
      <c r="I823" s="117">
        <f>H823*C815</f>
        <v>0</v>
      </c>
      <c r="J823" s="39">
        <f>+H823*I851</f>
        <v>0</v>
      </c>
      <c r="K823" s="39">
        <f>+H823*I852</f>
        <v>0</v>
      </c>
      <c r="L823" s="394">
        <f t="shared" ref="L823:L847" si="43">+J823+K823</f>
        <v>0</v>
      </c>
    </row>
    <row r="824" spans="1:12" ht="13.8">
      <c r="A824" s="2" t="s">
        <v>16</v>
      </c>
      <c r="B824" s="22">
        <f>+$B$14</f>
        <v>0</v>
      </c>
      <c r="C824" s="84" t="e">
        <f>+B824/B848</f>
        <v>#DIV/0!</v>
      </c>
      <c r="D824" s="89">
        <v>0</v>
      </c>
      <c r="E824" s="112">
        <f>+D824*C815</f>
        <v>0</v>
      </c>
      <c r="F824" s="79">
        <v>0</v>
      </c>
      <c r="G824" s="112">
        <f>F824*C815</f>
        <v>0</v>
      </c>
      <c r="H824" s="89">
        <v>0</v>
      </c>
      <c r="I824" s="117">
        <f>H824*C815</f>
        <v>0</v>
      </c>
      <c r="J824" s="39">
        <f>+H824*I851</f>
        <v>0</v>
      </c>
      <c r="K824" s="39">
        <f>+H824*I852</f>
        <v>0</v>
      </c>
      <c r="L824" s="394">
        <f t="shared" si="43"/>
        <v>0</v>
      </c>
    </row>
    <row r="825" spans="1:12" ht="13.8">
      <c r="A825" s="2" t="s">
        <v>6</v>
      </c>
      <c r="B825" s="22">
        <f>+$B$15</f>
        <v>0</v>
      </c>
      <c r="C825" s="84" t="e">
        <f>+B825/B848</f>
        <v>#DIV/0!</v>
      </c>
      <c r="D825" s="89">
        <v>0</v>
      </c>
      <c r="E825" s="112">
        <f>+D825*C815</f>
        <v>0</v>
      </c>
      <c r="F825" s="79">
        <v>0</v>
      </c>
      <c r="G825" s="112">
        <f>F825*C815</f>
        <v>0</v>
      </c>
      <c r="H825" s="89">
        <v>0</v>
      </c>
      <c r="I825" s="117">
        <f>H825*C815</f>
        <v>0</v>
      </c>
      <c r="J825" s="39">
        <f>+H825*I851</f>
        <v>0</v>
      </c>
      <c r="K825" s="39">
        <f>+H825*I852</f>
        <v>0</v>
      </c>
      <c r="L825" s="394">
        <f t="shared" si="43"/>
        <v>0</v>
      </c>
    </row>
    <row r="826" spans="1:12" ht="13.8">
      <c r="A826" s="2" t="s">
        <v>10</v>
      </c>
      <c r="B826" s="22">
        <f>+$B$16</f>
        <v>0</v>
      </c>
      <c r="C826" s="84" t="e">
        <f>+B826/B848</f>
        <v>#DIV/0!</v>
      </c>
      <c r="D826" s="89">
        <v>0</v>
      </c>
      <c r="E826" s="112">
        <f>+D826*C815</f>
        <v>0</v>
      </c>
      <c r="F826" s="79">
        <v>0</v>
      </c>
      <c r="G826" s="112">
        <f>F826*C815</f>
        <v>0</v>
      </c>
      <c r="H826" s="89">
        <v>0</v>
      </c>
      <c r="I826" s="117">
        <f>H826*C815</f>
        <v>0</v>
      </c>
      <c r="J826" s="39">
        <f>+H826*I851</f>
        <v>0</v>
      </c>
      <c r="K826" s="39">
        <f>+H826*I852</f>
        <v>0</v>
      </c>
      <c r="L826" s="394">
        <f t="shared" si="43"/>
        <v>0</v>
      </c>
    </row>
    <row r="827" spans="1:12" ht="13.8">
      <c r="A827" s="2" t="s">
        <v>17</v>
      </c>
      <c r="B827" s="22">
        <f>+$B$17</f>
        <v>0</v>
      </c>
      <c r="C827" s="84" t="e">
        <f>+B827/B848</f>
        <v>#DIV/0!</v>
      </c>
      <c r="D827" s="89">
        <v>0</v>
      </c>
      <c r="E827" s="112">
        <f>+D827*C815</f>
        <v>0</v>
      </c>
      <c r="F827" s="79">
        <v>0</v>
      </c>
      <c r="G827" s="112">
        <f>F827*C815</f>
        <v>0</v>
      </c>
      <c r="H827" s="89">
        <v>0</v>
      </c>
      <c r="I827" s="117">
        <f>H827*C815</f>
        <v>0</v>
      </c>
      <c r="J827" s="39">
        <f>+H827*I851</f>
        <v>0</v>
      </c>
      <c r="K827" s="39">
        <f>+H827*I852</f>
        <v>0</v>
      </c>
      <c r="L827" s="394">
        <f t="shared" si="43"/>
        <v>0</v>
      </c>
    </row>
    <row r="828" spans="1:12" ht="13.8">
      <c r="A828" s="2" t="s">
        <v>5</v>
      </c>
      <c r="B828" s="22">
        <f>+$B$18</f>
        <v>0</v>
      </c>
      <c r="C828" s="84" t="e">
        <f>+B828/B848</f>
        <v>#DIV/0!</v>
      </c>
      <c r="D828" s="89">
        <v>0</v>
      </c>
      <c r="E828" s="112">
        <f>+D828*C815</f>
        <v>0</v>
      </c>
      <c r="F828" s="79">
        <v>0</v>
      </c>
      <c r="G828" s="112">
        <f>F828*C815</f>
        <v>0</v>
      </c>
      <c r="H828" s="89">
        <v>0</v>
      </c>
      <c r="I828" s="117">
        <f>H828*C815</f>
        <v>0</v>
      </c>
      <c r="J828" s="39">
        <f>+H828*I851</f>
        <v>0</v>
      </c>
      <c r="K828" s="39">
        <f>+H828*I852</f>
        <v>0</v>
      </c>
      <c r="L828" s="394">
        <f t="shared" si="43"/>
        <v>0</v>
      </c>
    </row>
    <row r="829" spans="1:12" ht="13.8">
      <c r="A829" s="2" t="s">
        <v>116</v>
      </c>
      <c r="B829" s="22">
        <f>+$B$19</f>
        <v>0</v>
      </c>
      <c r="C829" s="84" t="e">
        <f>+B829/B848</f>
        <v>#DIV/0!</v>
      </c>
      <c r="D829" s="89">
        <v>0</v>
      </c>
      <c r="E829" s="112">
        <f>+D829*C815</f>
        <v>0</v>
      </c>
      <c r="F829" s="79">
        <v>0</v>
      </c>
      <c r="G829" s="112">
        <f>F829*C815</f>
        <v>0</v>
      </c>
      <c r="H829" s="89">
        <v>1</v>
      </c>
      <c r="I829" s="117">
        <f>H829*C815</f>
        <v>590223</v>
      </c>
      <c r="J829" s="39">
        <f>+H829*I851</f>
        <v>0</v>
      </c>
      <c r="K829" s="39">
        <f>+H829*I852</f>
        <v>0</v>
      </c>
      <c r="L829" s="394">
        <f t="shared" si="43"/>
        <v>0</v>
      </c>
    </row>
    <row r="830" spans="1:12" ht="13.8">
      <c r="A830" s="2" t="s">
        <v>1</v>
      </c>
      <c r="B830" s="22">
        <f>+$B$20</f>
        <v>0</v>
      </c>
      <c r="C830" s="84" t="e">
        <f>+B830/B848</f>
        <v>#DIV/0!</v>
      </c>
      <c r="D830" s="89">
        <v>0</v>
      </c>
      <c r="E830" s="112">
        <f>+D830*C815</f>
        <v>0</v>
      </c>
      <c r="F830" s="79">
        <v>0</v>
      </c>
      <c r="G830" s="112">
        <f>F830*C815</f>
        <v>0</v>
      </c>
      <c r="H830" s="89">
        <v>0</v>
      </c>
      <c r="I830" s="117">
        <f>H830*C815</f>
        <v>0</v>
      </c>
      <c r="J830" s="39">
        <f>+H830*I851</f>
        <v>0</v>
      </c>
      <c r="K830" s="39">
        <f>+H830*I852</f>
        <v>0</v>
      </c>
      <c r="L830" s="394">
        <f t="shared" si="43"/>
        <v>0</v>
      </c>
    </row>
    <row r="831" spans="1:12" ht="13.8">
      <c r="A831" s="2" t="s">
        <v>46</v>
      </c>
      <c r="B831" s="22">
        <f>+$B$21</f>
        <v>0</v>
      </c>
      <c r="C831" s="84" t="e">
        <f>+B831/B848</f>
        <v>#DIV/0!</v>
      </c>
      <c r="D831" s="89">
        <v>0</v>
      </c>
      <c r="E831" s="112">
        <f>+D831*C815</f>
        <v>0</v>
      </c>
      <c r="F831" s="79">
        <v>0</v>
      </c>
      <c r="G831" s="112">
        <f>F831*C815</f>
        <v>0</v>
      </c>
      <c r="H831" s="89">
        <v>0</v>
      </c>
      <c r="I831" s="117">
        <f>H831*C815</f>
        <v>0</v>
      </c>
      <c r="J831" s="39">
        <f>+H831*I851</f>
        <v>0</v>
      </c>
      <c r="K831" s="39">
        <f>+H831*I852</f>
        <v>0</v>
      </c>
      <c r="L831" s="394">
        <f t="shared" si="43"/>
        <v>0</v>
      </c>
    </row>
    <row r="832" spans="1:12" ht="13.8">
      <c r="A832" s="2" t="s">
        <v>45</v>
      </c>
      <c r="B832" s="22">
        <f>+$B$22</f>
        <v>0</v>
      </c>
      <c r="C832" s="84" t="e">
        <f>+B832/B848</f>
        <v>#DIV/0!</v>
      </c>
      <c r="D832" s="89">
        <v>0</v>
      </c>
      <c r="E832" s="112">
        <f>+D832*C815</f>
        <v>0</v>
      </c>
      <c r="F832" s="79">
        <v>0</v>
      </c>
      <c r="G832" s="112">
        <f>F832*C815</f>
        <v>0</v>
      </c>
      <c r="H832" s="89">
        <v>0</v>
      </c>
      <c r="I832" s="117">
        <f>H832*C815</f>
        <v>0</v>
      </c>
      <c r="J832" s="39">
        <f>+H832*I851</f>
        <v>0</v>
      </c>
      <c r="K832" s="39">
        <f>+H832*I852</f>
        <v>0</v>
      </c>
      <c r="L832" s="394">
        <f t="shared" si="43"/>
        <v>0</v>
      </c>
    </row>
    <row r="833" spans="1:12" ht="13.8">
      <c r="A833" s="2" t="s">
        <v>209</v>
      </c>
      <c r="B833" s="22">
        <f>+$B$23</f>
        <v>0</v>
      </c>
      <c r="C833" s="84" t="e">
        <f>+B833/B848</f>
        <v>#DIV/0!</v>
      </c>
      <c r="D833" s="89">
        <v>0</v>
      </c>
      <c r="E833" s="112">
        <f>+D833*C815</f>
        <v>0</v>
      </c>
      <c r="F833" s="79">
        <v>0</v>
      </c>
      <c r="G833" s="112">
        <f>F833*C815</f>
        <v>0</v>
      </c>
      <c r="H833" s="89">
        <v>0</v>
      </c>
      <c r="I833" s="117">
        <f>H833*C815</f>
        <v>0</v>
      </c>
      <c r="J833" s="39">
        <f>+H833*I851</f>
        <v>0</v>
      </c>
      <c r="K833" s="39">
        <f>+H833*I852</f>
        <v>0</v>
      </c>
      <c r="L833" s="394">
        <f t="shared" si="43"/>
        <v>0</v>
      </c>
    </row>
    <row r="834" spans="1:12" ht="13.8">
      <c r="A834" s="2" t="s">
        <v>210</v>
      </c>
      <c r="B834" s="22">
        <f>+$B$24</f>
        <v>0</v>
      </c>
      <c r="C834" s="84" t="e">
        <f>+B834/B848</f>
        <v>#DIV/0!</v>
      </c>
      <c r="D834" s="89">
        <v>0</v>
      </c>
      <c r="E834" s="112">
        <f>+D834*C815</f>
        <v>0</v>
      </c>
      <c r="F834" s="79">
        <v>0</v>
      </c>
      <c r="G834" s="112">
        <f>F834*C815</f>
        <v>0</v>
      </c>
      <c r="H834" s="89">
        <v>0</v>
      </c>
      <c r="I834" s="117">
        <f>H834*C815</f>
        <v>0</v>
      </c>
      <c r="J834" s="39">
        <f>+H834*I851</f>
        <v>0</v>
      </c>
      <c r="K834" s="39">
        <f>+H834*I852</f>
        <v>0</v>
      </c>
      <c r="L834" s="394">
        <f t="shared" si="43"/>
        <v>0</v>
      </c>
    </row>
    <row r="835" spans="1:12" ht="13.8">
      <c r="A835" s="2" t="s">
        <v>2</v>
      </c>
      <c r="B835" s="22">
        <f>+$B$25</f>
        <v>0</v>
      </c>
      <c r="C835" s="84" t="e">
        <f>+B835/B848</f>
        <v>#DIV/0!</v>
      </c>
      <c r="D835" s="89">
        <v>0</v>
      </c>
      <c r="E835" s="112">
        <f>+D835*C815</f>
        <v>0</v>
      </c>
      <c r="F835" s="79">
        <v>0</v>
      </c>
      <c r="G835" s="112">
        <f>F835*C815</f>
        <v>0</v>
      </c>
      <c r="H835" s="89">
        <v>0</v>
      </c>
      <c r="I835" s="117">
        <f>H835*C815</f>
        <v>0</v>
      </c>
      <c r="J835" s="39">
        <f>+H835*I851</f>
        <v>0</v>
      </c>
      <c r="K835" s="39">
        <f>+H835*I852</f>
        <v>0</v>
      </c>
      <c r="L835" s="394">
        <f t="shared" si="43"/>
        <v>0</v>
      </c>
    </row>
    <row r="836" spans="1:12" ht="13.8">
      <c r="A836" s="2" t="s">
        <v>12</v>
      </c>
      <c r="B836" s="22">
        <f>+$B$26</f>
        <v>0</v>
      </c>
      <c r="C836" s="84" t="e">
        <f>+B836/B848</f>
        <v>#DIV/0!</v>
      </c>
      <c r="D836" s="89">
        <v>0</v>
      </c>
      <c r="E836" s="112">
        <f>+D836*C815</f>
        <v>0</v>
      </c>
      <c r="F836" s="79">
        <v>0</v>
      </c>
      <c r="G836" s="112">
        <f>F836*C815</f>
        <v>0</v>
      </c>
      <c r="H836" s="89">
        <v>0</v>
      </c>
      <c r="I836" s="117">
        <f>H836*C815</f>
        <v>0</v>
      </c>
      <c r="J836" s="39">
        <f>+H836*I851</f>
        <v>0</v>
      </c>
      <c r="K836" s="39">
        <f>+H836*I852</f>
        <v>0</v>
      </c>
      <c r="L836" s="394">
        <f t="shared" si="43"/>
        <v>0</v>
      </c>
    </row>
    <row r="837" spans="1:12" ht="13.8">
      <c r="A837" s="2" t="s">
        <v>18</v>
      </c>
      <c r="B837" s="22">
        <f>+$B$27</f>
        <v>0</v>
      </c>
      <c r="C837" s="84" t="e">
        <f>+B837/B848</f>
        <v>#DIV/0!</v>
      </c>
      <c r="D837" s="89">
        <v>0</v>
      </c>
      <c r="E837" s="112">
        <f>+D837*C815</f>
        <v>0</v>
      </c>
      <c r="F837" s="79">
        <v>0</v>
      </c>
      <c r="G837" s="112">
        <f>F837*C815</f>
        <v>0</v>
      </c>
      <c r="H837" s="89">
        <v>0</v>
      </c>
      <c r="I837" s="117">
        <f>H837*C815</f>
        <v>0</v>
      </c>
      <c r="J837" s="39">
        <f>+H837*I851</f>
        <v>0</v>
      </c>
      <c r="K837" s="39">
        <f>+H837*I852</f>
        <v>0</v>
      </c>
      <c r="L837" s="394">
        <f t="shared" si="43"/>
        <v>0</v>
      </c>
    </row>
    <row r="838" spans="1:12" ht="13.8">
      <c r="A838" s="2" t="s">
        <v>9</v>
      </c>
      <c r="B838" s="22">
        <f>+$B$28</f>
        <v>0</v>
      </c>
      <c r="C838" s="84" t="e">
        <f>+B838/B848</f>
        <v>#DIV/0!</v>
      </c>
      <c r="D838" s="89">
        <v>0</v>
      </c>
      <c r="E838" s="112">
        <f>+D838*C815</f>
        <v>0</v>
      </c>
      <c r="F838" s="79">
        <v>0</v>
      </c>
      <c r="G838" s="112">
        <f>F838*C815</f>
        <v>0</v>
      </c>
      <c r="H838" s="89">
        <v>0</v>
      </c>
      <c r="I838" s="117">
        <f>H838*C815</f>
        <v>0</v>
      </c>
      <c r="J838" s="39">
        <f>+H838*I851</f>
        <v>0</v>
      </c>
      <c r="K838" s="39">
        <f>+H838*I852</f>
        <v>0</v>
      </c>
      <c r="L838" s="394">
        <f t="shared" si="43"/>
        <v>0</v>
      </c>
    </row>
    <row r="839" spans="1:12" ht="13.8">
      <c r="A839" s="2" t="s">
        <v>7</v>
      </c>
      <c r="B839" s="22">
        <f>+$B$29</f>
        <v>0</v>
      </c>
      <c r="C839" s="84" t="e">
        <f>+B839/B848</f>
        <v>#DIV/0!</v>
      </c>
      <c r="D839" s="89">
        <v>0</v>
      </c>
      <c r="E839" s="112">
        <f>+D839*C815</f>
        <v>0</v>
      </c>
      <c r="F839" s="79">
        <v>0</v>
      </c>
      <c r="G839" s="112">
        <f>F839*C815</f>
        <v>0</v>
      </c>
      <c r="H839" s="89">
        <v>0</v>
      </c>
      <c r="I839" s="117">
        <f>H839*C815</f>
        <v>0</v>
      </c>
      <c r="J839" s="39">
        <f>+H839*I851</f>
        <v>0</v>
      </c>
      <c r="K839" s="39">
        <f>+H839*I852</f>
        <v>0</v>
      </c>
      <c r="L839" s="394">
        <f t="shared" si="43"/>
        <v>0</v>
      </c>
    </row>
    <row r="840" spans="1:12" ht="13.8">
      <c r="A840" s="2" t="s">
        <v>13</v>
      </c>
      <c r="B840" s="22">
        <f>+$B$30</f>
        <v>0</v>
      </c>
      <c r="C840" s="84" t="e">
        <f>+B840/B848</f>
        <v>#DIV/0!</v>
      </c>
      <c r="D840" s="89">
        <v>0</v>
      </c>
      <c r="E840" s="112">
        <f>+D840*C815</f>
        <v>0</v>
      </c>
      <c r="F840" s="79">
        <v>0</v>
      </c>
      <c r="G840" s="112">
        <f>F840*C815</f>
        <v>0</v>
      </c>
      <c r="H840" s="89">
        <v>0</v>
      </c>
      <c r="I840" s="117">
        <f>H840*C815</f>
        <v>0</v>
      </c>
      <c r="J840" s="39">
        <f>+H840*I851</f>
        <v>0</v>
      </c>
      <c r="K840" s="39">
        <f>+H840*I852</f>
        <v>0</v>
      </c>
      <c r="L840" s="394">
        <f t="shared" si="43"/>
        <v>0</v>
      </c>
    </row>
    <row r="841" spans="1:12" ht="13.8">
      <c r="A841" s="2" t="s">
        <v>3</v>
      </c>
      <c r="B841" s="22">
        <f>+$B$31</f>
        <v>0</v>
      </c>
      <c r="C841" s="84" t="e">
        <f>+B841/B848</f>
        <v>#DIV/0!</v>
      </c>
      <c r="D841" s="89">
        <v>0</v>
      </c>
      <c r="E841" s="112">
        <f>+D841*C815</f>
        <v>0</v>
      </c>
      <c r="F841" s="79">
        <v>0</v>
      </c>
      <c r="G841" s="112">
        <f>F841*C815</f>
        <v>0</v>
      </c>
      <c r="H841" s="89">
        <v>0</v>
      </c>
      <c r="I841" s="117">
        <f>H841*C815</f>
        <v>0</v>
      </c>
      <c r="J841" s="39">
        <f>+H841*I851</f>
        <v>0</v>
      </c>
      <c r="K841" s="39">
        <f>+H841*I852</f>
        <v>0</v>
      </c>
      <c r="L841" s="394">
        <f t="shared" si="43"/>
        <v>0</v>
      </c>
    </row>
    <row r="842" spans="1:12" ht="13.8">
      <c r="A842" s="2" t="s">
        <v>11</v>
      </c>
      <c r="B842" s="22">
        <f>+$B$32</f>
        <v>0</v>
      </c>
      <c r="C842" s="84" t="e">
        <f>+B842/B848</f>
        <v>#DIV/0!</v>
      </c>
      <c r="D842" s="89">
        <v>0</v>
      </c>
      <c r="E842" s="112">
        <f>+D842*C815</f>
        <v>0</v>
      </c>
      <c r="F842" s="79">
        <v>0</v>
      </c>
      <c r="G842" s="112">
        <f>F842*C815</f>
        <v>0</v>
      </c>
      <c r="H842" s="89">
        <v>0</v>
      </c>
      <c r="I842" s="117">
        <f>H842*C815</f>
        <v>0</v>
      </c>
      <c r="J842" s="39">
        <f>+H842*I851</f>
        <v>0</v>
      </c>
      <c r="K842" s="39">
        <f>+H842*I852</f>
        <v>0</v>
      </c>
      <c r="L842" s="394">
        <f t="shared" si="43"/>
        <v>0</v>
      </c>
    </row>
    <row r="843" spans="1:12" ht="13.8">
      <c r="A843" s="372" t="s">
        <v>8</v>
      </c>
      <c r="B843" s="22">
        <f>+$B$33</f>
        <v>0</v>
      </c>
      <c r="C843" s="84" t="e">
        <f>+B843/B848</f>
        <v>#DIV/0!</v>
      </c>
      <c r="D843" s="89">
        <v>0</v>
      </c>
      <c r="E843" s="112">
        <f>+D843*C815</f>
        <v>0</v>
      </c>
      <c r="F843" s="79">
        <v>0</v>
      </c>
      <c r="G843" s="112">
        <f>F843*C815</f>
        <v>0</v>
      </c>
      <c r="H843" s="89">
        <v>0</v>
      </c>
      <c r="I843" s="117">
        <f>H843*C815</f>
        <v>0</v>
      </c>
      <c r="J843" s="39">
        <f>+H843*I851</f>
        <v>0</v>
      </c>
      <c r="K843" s="39">
        <f>+H843*I852</f>
        <v>0</v>
      </c>
      <c r="L843" s="394">
        <f t="shared" si="43"/>
        <v>0</v>
      </c>
    </row>
    <row r="844" spans="1:12" ht="13.8">
      <c r="A844" s="372" t="s">
        <v>444</v>
      </c>
      <c r="B844" s="22">
        <f>+$B$34</f>
        <v>0</v>
      </c>
      <c r="C844" s="84" t="e">
        <f>+B844/B848</f>
        <v>#DIV/0!</v>
      </c>
      <c r="D844" s="89">
        <v>0</v>
      </c>
      <c r="E844" s="112">
        <f>+D844*C815</f>
        <v>0</v>
      </c>
      <c r="F844" s="79">
        <v>0</v>
      </c>
      <c r="G844" s="112">
        <f>F844*C815</f>
        <v>0</v>
      </c>
      <c r="H844" s="89">
        <v>0</v>
      </c>
      <c r="I844" s="117">
        <f>H844*C815</f>
        <v>0</v>
      </c>
      <c r="J844" s="39">
        <f>+H844*I851</f>
        <v>0</v>
      </c>
      <c r="K844" s="39">
        <f>+H844*I852</f>
        <v>0</v>
      </c>
      <c r="L844" s="394">
        <f t="shared" si="43"/>
        <v>0</v>
      </c>
    </row>
    <row r="845" spans="1:12" ht="13.8">
      <c r="A845" s="372" t="s">
        <v>445</v>
      </c>
      <c r="B845" s="22">
        <f>+$B$35</f>
        <v>0</v>
      </c>
      <c r="C845" s="84" t="e">
        <f>+B845/B848</f>
        <v>#DIV/0!</v>
      </c>
      <c r="D845" s="89">
        <v>0</v>
      </c>
      <c r="E845" s="112">
        <f>+D845*C815</f>
        <v>0</v>
      </c>
      <c r="F845" s="79">
        <v>0</v>
      </c>
      <c r="G845" s="112">
        <f>F845*C815</f>
        <v>0</v>
      </c>
      <c r="H845" s="89">
        <v>0</v>
      </c>
      <c r="I845" s="117">
        <f>H845*C815</f>
        <v>0</v>
      </c>
      <c r="J845" s="39">
        <f>+H845*I851</f>
        <v>0</v>
      </c>
      <c r="K845" s="39">
        <f>+H845*I852</f>
        <v>0</v>
      </c>
      <c r="L845" s="394">
        <f t="shared" si="43"/>
        <v>0</v>
      </c>
    </row>
    <row r="846" spans="1:12" ht="13.8">
      <c r="A846" s="372" t="s">
        <v>461</v>
      </c>
      <c r="B846" s="22">
        <f>+$B$36</f>
        <v>0</v>
      </c>
      <c r="C846" s="84" t="e">
        <f>+B846/B848</f>
        <v>#DIV/0!</v>
      </c>
      <c r="D846" s="89">
        <v>0</v>
      </c>
      <c r="E846" s="112">
        <f>+D846*C815</f>
        <v>0</v>
      </c>
      <c r="F846" s="79">
        <v>0</v>
      </c>
      <c r="G846" s="112">
        <f>F846*C815</f>
        <v>0</v>
      </c>
      <c r="H846" s="89">
        <v>0</v>
      </c>
      <c r="I846" s="117">
        <f>H846*C815</f>
        <v>0</v>
      </c>
      <c r="J846" s="39">
        <f>+H846*I851</f>
        <v>0</v>
      </c>
      <c r="K846" s="39">
        <f>+H846*I852</f>
        <v>0</v>
      </c>
      <c r="L846" s="394">
        <f t="shared" si="43"/>
        <v>0</v>
      </c>
    </row>
    <row r="847" spans="1:12" ht="13.8">
      <c r="A847" s="3" t="s">
        <v>464</v>
      </c>
      <c r="B847" s="22">
        <f>+$B$37</f>
        <v>0</v>
      </c>
      <c r="C847" s="84" t="e">
        <f>+B847/B848</f>
        <v>#DIV/0!</v>
      </c>
      <c r="D847" s="89">
        <v>0</v>
      </c>
      <c r="E847" s="112">
        <f>+D847*C815</f>
        <v>0</v>
      </c>
      <c r="F847" s="79">
        <v>0</v>
      </c>
      <c r="G847" s="115">
        <f>F847*C815</f>
        <v>0</v>
      </c>
      <c r="H847" s="358">
        <v>0</v>
      </c>
      <c r="I847" s="118">
        <f>H847*C815</f>
        <v>0</v>
      </c>
      <c r="J847" s="39">
        <f>+H847*I851</f>
        <v>0</v>
      </c>
      <c r="K847" s="39">
        <f>+H847*I852</f>
        <v>0</v>
      </c>
      <c r="L847" s="394">
        <f t="shared" si="43"/>
        <v>0</v>
      </c>
    </row>
    <row r="848" spans="1:12" ht="13.8">
      <c r="A848" s="24"/>
      <c r="B848" s="25">
        <f t="shared" ref="B848:L848" si="44">SUM(B821:B847)</f>
        <v>0</v>
      </c>
      <c r="C848" s="85" t="e">
        <f t="shared" si="44"/>
        <v>#DIV/0!</v>
      </c>
      <c r="D848" s="82">
        <f t="shared" si="44"/>
        <v>0</v>
      </c>
      <c r="E848" s="113">
        <f t="shared" si="44"/>
        <v>0</v>
      </c>
      <c r="F848" s="83">
        <f t="shared" si="44"/>
        <v>0</v>
      </c>
      <c r="G848" s="113">
        <f t="shared" si="44"/>
        <v>0</v>
      </c>
      <c r="H848" s="86">
        <f t="shared" si="44"/>
        <v>1</v>
      </c>
      <c r="I848" s="363">
        <f t="shared" si="44"/>
        <v>590223</v>
      </c>
      <c r="J848" s="26">
        <f t="shared" si="44"/>
        <v>0</v>
      </c>
      <c r="K848" s="26">
        <f t="shared" si="44"/>
        <v>0</v>
      </c>
      <c r="L848" s="26">
        <f t="shared" si="44"/>
        <v>0</v>
      </c>
    </row>
    <row r="849" spans="1:14">
      <c r="H849" s="80"/>
      <c r="I849" s="81"/>
    </row>
    <row r="851" spans="1:14">
      <c r="G851" t="s">
        <v>114</v>
      </c>
      <c r="H851" s="27"/>
      <c r="I851" s="357">
        <f>+ITCM!L99</f>
        <v>0</v>
      </c>
    </row>
    <row r="852" spans="1:14">
      <c r="G852" t="s">
        <v>338</v>
      </c>
      <c r="I852" s="357">
        <f>+ITCM!M99</f>
        <v>0</v>
      </c>
    </row>
    <row r="853" spans="1:14">
      <c r="G853" t="s">
        <v>256</v>
      </c>
      <c r="I853" s="120">
        <f>SUM(I851:I852)</f>
        <v>0</v>
      </c>
      <c r="N853" s="121">
        <f>+I853</f>
        <v>0</v>
      </c>
    </row>
    <row r="854" spans="1:14">
      <c r="I854" s="122"/>
      <c r="N854" s="121"/>
    </row>
    <row r="855" spans="1:14">
      <c r="I855" s="122"/>
      <c r="N855" s="121"/>
    </row>
    <row r="856" spans="1:14">
      <c r="I856" s="122"/>
      <c r="N856" s="121"/>
    </row>
    <row r="857" spans="1:14" ht="15.6">
      <c r="A857" s="874" t="s">
        <v>19</v>
      </c>
      <c r="B857" s="875"/>
      <c r="C857" s="875" t="s">
        <v>796</v>
      </c>
      <c r="D857" s="875"/>
      <c r="E857" s="875"/>
      <c r="F857" s="875"/>
      <c r="G857" s="875"/>
      <c r="H857" s="876"/>
      <c r="I857" s="4"/>
    </row>
    <row r="858" spans="1:14" ht="15.6">
      <c r="A858" s="867" t="s">
        <v>20</v>
      </c>
      <c r="B858" s="868"/>
      <c r="C858" s="920"/>
      <c r="D858" s="920"/>
      <c r="E858" s="920"/>
      <c r="F858" s="920"/>
      <c r="G858" s="920"/>
      <c r="H858" s="921"/>
      <c r="I858" s="4"/>
    </row>
    <row r="859" spans="1:14" ht="15.6">
      <c r="A859" s="867" t="s">
        <v>22</v>
      </c>
      <c r="B859" s="868"/>
      <c r="C859" s="913"/>
      <c r="D859" s="913"/>
      <c r="E859" s="913"/>
      <c r="F859" s="913"/>
      <c r="G859" s="913"/>
      <c r="H859" s="914"/>
      <c r="I859" s="4"/>
    </row>
    <row r="860" spans="1:14" ht="15.6">
      <c r="A860" s="867" t="s">
        <v>24</v>
      </c>
      <c r="B860" s="868"/>
      <c r="C860" s="869">
        <v>4164500</v>
      </c>
      <c r="D860" s="870"/>
      <c r="E860" s="870"/>
      <c r="F860" s="870"/>
      <c r="G860" s="870"/>
      <c r="H860" s="871"/>
      <c r="I860" s="4"/>
    </row>
    <row r="861" spans="1:14" ht="15.6">
      <c r="A861" s="881" t="s">
        <v>25</v>
      </c>
      <c r="B861" s="882"/>
      <c r="C861" s="911" t="s">
        <v>17</v>
      </c>
      <c r="D861" s="911"/>
      <c r="E861" s="911"/>
      <c r="F861" s="911"/>
      <c r="G861" s="911"/>
      <c r="H861" s="912"/>
      <c r="I861" s="4"/>
    </row>
    <row r="862" spans="1:14" ht="13.8">
      <c r="A862" s="5"/>
      <c r="B862" s="5"/>
      <c r="C862" s="5"/>
      <c r="D862" s="5"/>
      <c r="E862" s="5"/>
      <c r="F862" s="5"/>
      <c r="G862" s="5"/>
      <c r="H862" s="5"/>
      <c r="I862" s="5"/>
    </row>
    <row r="863" spans="1:14" ht="13.8">
      <c r="A863" s="6"/>
      <c r="B863" s="7"/>
      <c r="C863" s="8"/>
      <c r="D863" s="886">
        <v>0.2</v>
      </c>
      <c r="E863" s="887"/>
      <c r="F863" s="886">
        <v>0.8</v>
      </c>
      <c r="G863" s="887"/>
      <c r="H863" s="584"/>
      <c r="I863" s="10"/>
      <c r="J863" s="11" t="s">
        <v>121</v>
      </c>
      <c r="K863" s="11" t="s">
        <v>269</v>
      </c>
      <c r="L863" s="11" t="s">
        <v>270</v>
      </c>
    </row>
    <row r="864" spans="1:14" ht="13.8">
      <c r="A864" s="12"/>
      <c r="B864" s="13"/>
      <c r="C864" s="14"/>
      <c r="D864" s="872" t="s">
        <v>26</v>
      </c>
      <c r="E864" s="880"/>
      <c r="F864" s="872" t="s">
        <v>27</v>
      </c>
      <c r="G864" s="880"/>
      <c r="H864" s="872" t="s">
        <v>28</v>
      </c>
      <c r="I864" s="873"/>
      <c r="J864" s="15" t="s">
        <v>29</v>
      </c>
      <c r="K864" s="391" t="s">
        <v>29</v>
      </c>
      <c r="L864" s="391" t="s">
        <v>29</v>
      </c>
    </row>
    <row r="865" spans="1:12" ht="27.6">
      <c r="A865" s="16" t="s">
        <v>30</v>
      </c>
      <c r="B865" s="17" t="s">
        <v>31</v>
      </c>
      <c r="C865" s="18" t="s">
        <v>32</v>
      </c>
      <c r="D865" s="19" t="s">
        <v>33</v>
      </c>
      <c r="E865" s="20" t="s">
        <v>34</v>
      </c>
      <c r="F865" s="19" t="s">
        <v>33</v>
      </c>
      <c r="G865" s="20" t="s">
        <v>34</v>
      </c>
      <c r="H865" s="21" t="s">
        <v>33</v>
      </c>
      <c r="I865" s="40" t="s">
        <v>34</v>
      </c>
      <c r="J865" s="18" t="s">
        <v>34</v>
      </c>
      <c r="K865" s="18" t="s">
        <v>34</v>
      </c>
      <c r="L865" s="18" t="s">
        <v>34</v>
      </c>
    </row>
    <row r="866" spans="1:12" ht="13.8">
      <c r="A866" s="1" t="s">
        <v>15</v>
      </c>
      <c r="B866" s="22">
        <f>+$B$10</f>
        <v>0</v>
      </c>
      <c r="C866" s="84" t="e">
        <f>+B866/B893</f>
        <v>#DIV/0!</v>
      </c>
      <c r="D866" s="89">
        <v>0</v>
      </c>
      <c r="E866" s="112">
        <f>+D866*C860</f>
        <v>0</v>
      </c>
      <c r="F866" s="79">
        <v>0</v>
      </c>
      <c r="G866" s="114">
        <f>F866*C860</f>
        <v>0</v>
      </c>
      <c r="H866" s="89">
        <v>0</v>
      </c>
      <c r="I866" s="116">
        <f>H866*C860</f>
        <v>0</v>
      </c>
      <c r="J866" s="39">
        <f>+H866*I896</f>
        <v>0</v>
      </c>
      <c r="K866" s="39">
        <f>+H866*I897</f>
        <v>0</v>
      </c>
      <c r="L866" s="393">
        <f>+J866+K866</f>
        <v>0</v>
      </c>
    </row>
    <row r="867" spans="1:12" ht="13.8">
      <c r="A867" s="2" t="s">
        <v>4</v>
      </c>
      <c r="B867" s="22">
        <f>+$B$12</f>
        <v>0</v>
      </c>
      <c r="C867" s="84" t="e">
        <f>+B867/B893</f>
        <v>#DIV/0!</v>
      </c>
      <c r="D867" s="89">
        <v>0</v>
      </c>
      <c r="E867" s="112">
        <f>+D867*C860</f>
        <v>0</v>
      </c>
      <c r="F867" s="79">
        <v>0</v>
      </c>
      <c r="G867" s="112">
        <f>F867*C860</f>
        <v>0</v>
      </c>
      <c r="H867" s="89">
        <v>0</v>
      </c>
      <c r="I867" s="117">
        <f>H867*C860</f>
        <v>0</v>
      </c>
      <c r="J867" s="39">
        <f>+H867*I896</f>
        <v>0</v>
      </c>
      <c r="K867" s="39">
        <f>+H867*I897</f>
        <v>0</v>
      </c>
      <c r="L867" s="394">
        <f>+J867+K867</f>
        <v>0</v>
      </c>
    </row>
    <row r="868" spans="1:12" ht="13.8">
      <c r="A868" s="2" t="s">
        <v>0</v>
      </c>
      <c r="B868" s="22">
        <f>+$B$13</f>
        <v>0</v>
      </c>
      <c r="C868" s="84" t="e">
        <f>+B868/B893</f>
        <v>#DIV/0!</v>
      </c>
      <c r="D868" s="89">
        <v>0</v>
      </c>
      <c r="E868" s="112">
        <f>+D868*C860</f>
        <v>0</v>
      </c>
      <c r="F868" s="79">
        <v>0</v>
      </c>
      <c r="G868" s="112">
        <f>F868*C860</f>
        <v>0</v>
      </c>
      <c r="H868" s="89">
        <v>0</v>
      </c>
      <c r="I868" s="117">
        <f>H868*C860</f>
        <v>0</v>
      </c>
      <c r="J868" s="39">
        <f>+H868*I896</f>
        <v>0</v>
      </c>
      <c r="K868" s="39">
        <f>+H868*I897</f>
        <v>0</v>
      </c>
      <c r="L868" s="394">
        <f t="shared" ref="L868:L892" si="45">+J868+K868</f>
        <v>0</v>
      </c>
    </row>
    <row r="869" spans="1:12" ht="13.8">
      <c r="A869" s="2" t="s">
        <v>16</v>
      </c>
      <c r="B869" s="22">
        <f>+$B$14</f>
        <v>0</v>
      </c>
      <c r="C869" s="84" t="e">
        <f>+B869/B893</f>
        <v>#DIV/0!</v>
      </c>
      <c r="D869" s="89">
        <v>0</v>
      </c>
      <c r="E869" s="112">
        <f>+D869*C860</f>
        <v>0</v>
      </c>
      <c r="F869" s="79">
        <v>0</v>
      </c>
      <c r="G869" s="112">
        <f>F869*C860</f>
        <v>0</v>
      </c>
      <c r="H869" s="89">
        <v>0</v>
      </c>
      <c r="I869" s="117">
        <f>H869*C860</f>
        <v>0</v>
      </c>
      <c r="J869" s="39">
        <f>+H869*I896</f>
        <v>0</v>
      </c>
      <c r="K869" s="39">
        <f>+H869*I897</f>
        <v>0</v>
      </c>
      <c r="L869" s="394">
        <f t="shared" si="45"/>
        <v>0</v>
      </c>
    </row>
    <row r="870" spans="1:12" ht="13.8">
      <c r="A870" s="2" t="s">
        <v>6</v>
      </c>
      <c r="B870" s="22">
        <f>+$B$15</f>
        <v>0</v>
      </c>
      <c r="C870" s="84" t="e">
        <f>+B870/B893</f>
        <v>#DIV/0!</v>
      </c>
      <c r="D870" s="89">
        <v>0</v>
      </c>
      <c r="E870" s="112">
        <f>+D870*C860</f>
        <v>0</v>
      </c>
      <c r="F870" s="79">
        <v>0</v>
      </c>
      <c r="G870" s="112">
        <f>F870*C860</f>
        <v>0</v>
      </c>
      <c r="H870" s="89">
        <v>0</v>
      </c>
      <c r="I870" s="117">
        <f>H870*C860</f>
        <v>0</v>
      </c>
      <c r="J870" s="39">
        <f>+H870*I896</f>
        <v>0</v>
      </c>
      <c r="K870" s="39">
        <f>+H870*I897</f>
        <v>0</v>
      </c>
      <c r="L870" s="394">
        <f t="shared" si="45"/>
        <v>0</v>
      </c>
    </row>
    <row r="871" spans="1:12" ht="13.8">
      <c r="A871" s="2" t="s">
        <v>10</v>
      </c>
      <c r="B871" s="22">
        <f>+$B$16</f>
        <v>0</v>
      </c>
      <c r="C871" s="84" t="e">
        <f>+B871/B893</f>
        <v>#DIV/0!</v>
      </c>
      <c r="D871" s="89">
        <v>0</v>
      </c>
      <c r="E871" s="112">
        <f>+D871*C860</f>
        <v>0</v>
      </c>
      <c r="F871" s="79">
        <v>0</v>
      </c>
      <c r="G871" s="112">
        <f>F871*C860</f>
        <v>0</v>
      </c>
      <c r="H871" s="89">
        <v>0</v>
      </c>
      <c r="I871" s="117">
        <f>H871*C860</f>
        <v>0</v>
      </c>
      <c r="J871" s="39">
        <f>+H871*I896</f>
        <v>0</v>
      </c>
      <c r="K871" s="39">
        <f>+H871*I897</f>
        <v>0</v>
      </c>
      <c r="L871" s="394">
        <f t="shared" si="45"/>
        <v>0</v>
      </c>
    </row>
    <row r="872" spans="1:12" ht="13.8">
      <c r="A872" s="2" t="s">
        <v>17</v>
      </c>
      <c r="B872" s="22">
        <f>+$B$17</f>
        <v>0</v>
      </c>
      <c r="C872" s="84" t="e">
        <f>+B872/B893</f>
        <v>#DIV/0!</v>
      </c>
      <c r="D872" s="89">
        <v>0</v>
      </c>
      <c r="E872" s="112">
        <f>+D872*C860</f>
        <v>0</v>
      </c>
      <c r="F872" s="79">
        <v>0</v>
      </c>
      <c r="G872" s="112">
        <f>F872*C860</f>
        <v>0</v>
      </c>
      <c r="H872" s="89">
        <v>0.8335867093594973</v>
      </c>
      <c r="I872" s="117">
        <f>H872*C860</f>
        <v>3471471.8511276264</v>
      </c>
      <c r="J872" s="39">
        <f>+H872*I896</f>
        <v>958851.25301376928</v>
      </c>
      <c r="K872" s="588">
        <v>-35410.69</v>
      </c>
      <c r="L872" s="394">
        <f t="shared" si="45"/>
        <v>923440.56301376922</v>
      </c>
    </row>
    <row r="873" spans="1:12" ht="13.8">
      <c r="A873" s="2" t="s">
        <v>5</v>
      </c>
      <c r="B873" s="22">
        <f>+$B$18</f>
        <v>0</v>
      </c>
      <c r="C873" s="84" t="e">
        <f>+B873/B893</f>
        <v>#DIV/0!</v>
      </c>
      <c r="D873" s="89">
        <v>0</v>
      </c>
      <c r="E873" s="112">
        <f>+D873*C860</f>
        <v>0</v>
      </c>
      <c r="F873" s="79">
        <v>0</v>
      </c>
      <c r="G873" s="112">
        <f>F873*C860</f>
        <v>0</v>
      </c>
      <c r="H873" s="89">
        <v>0.16641329064050278</v>
      </c>
      <c r="I873" s="117">
        <f>H873*C860</f>
        <v>693028.14887237386</v>
      </c>
      <c r="J873" s="39">
        <f>+H873*I896</f>
        <v>191420.5090570554</v>
      </c>
      <c r="K873" s="588">
        <v>-2365.1999999999998</v>
      </c>
      <c r="L873" s="394">
        <f t="shared" si="45"/>
        <v>189055.30905705539</v>
      </c>
    </row>
    <row r="874" spans="1:12" ht="13.8">
      <c r="A874" s="2" t="s">
        <v>116</v>
      </c>
      <c r="B874" s="22">
        <f>+$B$19</f>
        <v>0</v>
      </c>
      <c r="C874" s="84" t="e">
        <f>+B874/B893</f>
        <v>#DIV/0!</v>
      </c>
      <c r="D874" s="89">
        <v>0</v>
      </c>
      <c r="E874" s="112">
        <f>+D874*C860</f>
        <v>0</v>
      </c>
      <c r="F874" s="79">
        <v>0</v>
      </c>
      <c r="G874" s="112">
        <f>F874*C860</f>
        <v>0</v>
      </c>
      <c r="H874" s="89">
        <v>0</v>
      </c>
      <c r="I874" s="117">
        <f>H874*C860</f>
        <v>0</v>
      </c>
      <c r="J874" s="39">
        <f>+H874*I896</f>
        <v>0</v>
      </c>
      <c r="K874" s="39">
        <f>+H874*I897</f>
        <v>0</v>
      </c>
      <c r="L874" s="394">
        <f t="shared" si="45"/>
        <v>0</v>
      </c>
    </row>
    <row r="875" spans="1:12" ht="13.8">
      <c r="A875" s="2" t="s">
        <v>1</v>
      </c>
      <c r="B875" s="22">
        <f>+$B$20</f>
        <v>0</v>
      </c>
      <c r="C875" s="84" t="e">
        <f>+B875/B893</f>
        <v>#DIV/0!</v>
      </c>
      <c r="D875" s="89">
        <v>0</v>
      </c>
      <c r="E875" s="112">
        <f>+D875*C860</f>
        <v>0</v>
      </c>
      <c r="F875" s="79">
        <v>0</v>
      </c>
      <c r="G875" s="112">
        <f>F875*C860</f>
        <v>0</v>
      </c>
      <c r="H875" s="89">
        <v>0</v>
      </c>
      <c r="I875" s="117">
        <f>H875*C860</f>
        <v>0</v>
      </c>
      <c r="J875" s="39">
        <f>+H875*I896</f>
        <v>0</v>
      </c>
      <c r="K875" s="39">
        <f>+H875*I897</f>
        <v>0</v>
      </c>
      <c r="L875" s="394">
        <f t="shared" si="45"/>
        <v>0</v>
      </c>
    </row>
    <row r="876" spans="1:12" ht="13.8">
      <c r="A876" s="2" t="s">
        <v>46</v>
      </c>
      <c r="B876" s="22">
        <f>+$B$21</f>
        <v>0</v>
      </c>
      <c r="C876" s="84" t="e">
        <f>+B876/B893</f>
        <v>#DIV/0!</v>
      </c>
      <c r="D876" s="89">
        <v>0</v>
      </c>
      <c r="E876" s="112">
        <f>+D876*C860</f>
        <v>0</v>
      </c>
      <c r="F876" s="79">
        <v>0</v>
      </c>
      <c r="G876" s="112">
        <f>F876*C860</f>
        <v>0</v>
      </c>
      <c r="H876" s="89">
        <v>0</v>
      </c>
      <c r="I876" s="117">
        <f>H876*C860</f>
        <v>0</v>
      </c>
      <c r="J876" s="39">
        <f>+H876*I896</f>
        <v>0</v>
      </c>
      <c r="K876" s="39">
        <f>+H876*I897</f>
        <v>0</v>
      </c>
      <c r="L876" s="394">
        <f t="shared" si="45"/>
        <v>0</v>
      </c>
    </row>
    <row r="877" spans="1:12" ht="13.8">
      <c r="A877" s="2" t="s">
        <v>45</v>
      </c>
      <c r="B877" s="22">
        <f>+$B$22</f>
        <v>0</v>
      </c>
      <c r="C877" s="84" t="e">
        <f>+B877/B893</f>
        <v>#DIV/0!</v>
      </c>
      <c r="D877" s="89">
        <v>0</v>
      </c>
      <c r="E877" s="112">
        <f>+D877*C860</f>
        <v>0</v>
      </c>
      <c r="F877" s="79">
        <v>0</v>
      </c>
      <c r="G877" s="112">
        <f>F877*C860</f>
        <v>0</v>
      </c>
      <c r="H877" s="89">
        <v>0</v>
      </c>
      <c r="I877" s="117">
        <f>H877*C860</f>
        <v>0</v>
      </c>
      <c r="J877" s="39">
        <f>+H877*I896</f>
        <v>0</v>
      </c>
      <c r="K877" s="39">
        <f>+H877*I897</f>
        <v>0</v>
      </c>
      <c r="L877" s="394">
        <f t="shared" si="45"/>
        <v>0</v>
      </c>
    </row>
    <row r="878" spans="1:12" ht="13.8">
      <c r="A878" s="2" t="s">
        <v>209</v>
      </c>
      <c r="B878" s="22">
        <f>+$B$23</f>
        <v>0</v>
      </c>
      <c r="C878" s="84" t="e">
        <f>+B878/B893</f>
        <v>#DIV/0!</v>
      </c>
      <c r="D878" s="89">
        <v>0</v>
      </c>
      <c r="E878" s="112">
        <f>+D878*C860</f>
        <v>0</v>
      </c>
      <c r="F878" s="79">
        <v>0</v>
      </c>
      <c r="G878" s="112">
        <f>F878*C860</f>
        <v>0</v>
      </c>
      <c r="H878" s="89">
        <v>0</v>
      </c>
      <c r="I878" s="117">
        <f>H878*C860</f>
        <v>0</v>
      </c>
      <c r="J878" s="39">
        <f>+H878*I896</f>
        <v>0</v>
      </c>
      <c r="K878" s="39">
        <f>+H878*I897</f>
        <v>0</v>
      </c>
      <c r="L878" s="394">
        <f t="shared" si="45"/>
        <v>0</v>
      </c>
    </row>
    <row r="879" spans="1:12" ht="13.8">
      <c r="A879" s="2" t="s">
        <v>210</v>
      </c>
      <c r="B879" s="22">
        <f>+$B$24</f>
        <v>0</v>
      </c>
      <c r="C879" s="84" t="e">
        <f>+B879/B893</f>
        <v>#DIV/0!</v>
      </c>
      <c r="D879" s="89">
        <v>0</v>
      </c>
      <c r="E879" s="112">
        <f>+D879*C860</f>
        <v>0</v>
      </c>
      <c r="F879" s="79">
        <v>0</v>
      </c>
      <c r="G879" s="112">
        <f>F879*C860</f>
        <v>0</v>
      </c>
      <c r="H879" s="89">
        <v>0</v>
      </c>
      <c r="I879" s="117">
        <f>H879*C860</f>
        <v>0</v>
      </c>
      <c r="J879" s="39">
        <f>+H879*I896</f>
        <v>0</v>
      </c>
      <c r="K879" s="39">
        <f>+H879*I897</f>
        <v>0</v>
      </c>
      <c r="L879" s="394">
        <f t="shared" si="45"/>
        <v>0</v>
      </c>
    </row>
    <row r="880" spans="1:12" ht="13.8">
      <c r="A880" s="2" t="s">
        <v>2</v>
      </c>
      <c r="B880" s="22">
        <f>+$B$25</f>
        <v>0</v>
      </c>
      <c r="C880" s="84" t="e">
        <f>+B880/B893</f>
        <v>#DIV/0!</v>
      </c>
      <c r="D880" s="89">
        <v>0</v>
      </c>
      <c r="E880" s="112">
        <f>+D880*C860</f>
        <v>0</v>
      </c>
      <c r="F880" s="79">
        <v>0</v>
      </c>
      <c r="G880" s="112">
        <f>F880*C860</f>
        <v>0</v>
      </c>
      <c r="H880" s="89">
        <v>0</v>
      </c>
      <c r="I880" s="117">
        <f>H880*C860</f>
        <v>0</v>
      </c>
      <c r="J880" s="39">
        <f>+H880*I896</f>
        <v>0</v>
      </c>
      <c r="K880" s="39">
        <f>+H880*I897</f>
        <v>0</v>
      </c>
      <c r="L880" s="394">
        <f t="shared" si="45"/>
        <v>0</v>
      </c>
    </row>
    <row r="881" spans="1:12" ht="13.8">
      <c r="A881" s="2" t="s">
        <v>12</v>
      </c>
      <c r="B881" s="22">
        <f>+$B$26</f>
        <v>0</v>
      </c>
      <c r="C881" s="84" t="e">
        <f>+B881/B893</f>
        <v>#DIV/0!</v>
      </c>
      <c r="D881" s="89">
        <v>0</v>
      </c>
      <c r="E881" s="112">
        <f>+D881*C860</f>
        <v>0</v>
      </c>
      <c r="F881" s="79">
        <v>0</v>
      </c>
      <c r="G881" s="112">
        <f>F881*C860</f>
        <v>0</v>
      </c>
      <c r="H881" s="89">
        <v>0</v>
      </c>
      <c r="I881" s="117">
        <f>H881*C860</f>
        <v>0</v>
      </c>
      <c r="J881" s="39">
        <f>+H881*I896</f>
        <v>0</v>
      </c>
      <c r="K881" s="39">
        <f>+H881*I897</f>
        <v>0</v>
      </c>
      <c r="L881" s="394">
        <f t="shared" si="45"/>
        <v>0</v>
      </c>
    </row>
    <row r="882" spans="1:12" ht="13.8">
      <c r="A882" s="2" t="s">
        <v>18</v>
      </c>
      <c r="B882" s="22">
        <f>+$B$27</f>
        <v>0</v>
      </c>
      <c r="C882" s="84" t="e">
        <f>+B882/B893</f>
        <v>#DIV/0!</v>
      </c>
      <c r="D882" s="89">
        <v>0</v>
      </c>
      <c r="E882" s="112">
        <f>+D882*C860</f>
        <v>0</v>
      </c>
      <c r="F882" s="79">
        <v>0</v>
      </c>
      <c r="G882" s="112">
        <f>F882*C860</f>
        <v>0</v>
      </c>
      <c r="H882" s="89">
        <v>0</v>
      </c>
      <c r="I882" s="117">
        <f>H882*C860</f>
        <v>0</v>
      </c>
      <c r="J882" s="39">
        <f>+H882*I896</f>
        <v>0</v>
      </c>
      <c r="K882" s="39">
        <f>+H882*I897</f>
        <v>0</v>
      </c>
      <c r="L882" s="394">
        <f t="shared" si="45"/>
        <v>0</v>
      </c>
    </row>
    <row r="883" spans="1:12" ht="13.8">
      <c r="A883" s="2" t="s">
        <v>9</v>
      </c>
      <c r="B883" s="22">
        <f>+$B$28</f>
        <v>0</v>
      </c>
      <c r="C883" s="84" t="e">
        <f>+B883/B893</f>
        <v>#DIV/0!</v>
      </c>
      <c r="D883" s="89">
        <v>0</v>
      </c>
      <c r="E883" s="112">
        <f>+D883*C860</f>
        <v>0</v>
      </c>
      <c r="F883" s="79">
        <v>0</v>
      </c>
      <c r="G883" s="112">
        <f>F883*C860</f>
        <v>0</v>
      </c>
      <c r="H883" s="89">
        <v>0</v>
      </c>
      <c r="I883" s="117">
        <f>H883*C860</f>
        <v>0</v>
      </c>
      <c r="J883" s="39">
        <f>+H883*I896</f>
        <v>0</v>
      </c>
      <c r="K883" s="39">
        <f>+H883*I897</f>
        <v>0</v>
      </c>
      <c r="L883" s="394">
        <f t="shared" si="45"/>
        <v>0</v>
      </c>
    </row>
    <row r="884" spans="1:12" ht="13.8">
      <c r="A884" s="2" t="s">
        <v>7</v>
      </c>
      <c r="B884" s="22">
        <f>+$B$29</f>
        <v>0</v>
      </c>
      <c r="C884" s="84" t="e">
        <f>+B884/B893</f>
        <v>#DIV/0!</v>
      </c>
      <c r="D884" s="89">
        <v>0</v>
      </c>
      <c r="E884" s="112">
        <f>+D884*C860</f>
        <v>0</v>
      </c>
      <c r="F884" s="79">
        <v>0</v>
      </c>
      <c r="G884" s="112">
        <f>F884*C860</f>
        <v>0</v>
      </c>
      <c r="H884" s="89">
        <v>0</v>
      </c>
      <c r="I884" s="117">
        <f>H884*C860</f>
        <v>0</v>
      </c>
      <c r="J884" s="39">
        <f>+H884*I896</f>
        <v>0</v>
      </c>
      <c r="K884" s="39">
        <f>+H884*I897</f>
        <v>0</v>
      </c>
      <c r="L884" s="394">
        <f t="shared" si="45"/>
        <v>0</v>
      </c>
    </row>
    <row r="885" spans="1:12" ht="13.8">
      <c r="A885" s="2" t="s">
        <v>13</v>
      </c>
      <c r="B885" s="22">
        <f>+$B$30</f>
        <v>0</v>
      </c>
      <c r="C885" s="84" t="e">
        <f>+B885/B893</f>
        <v>#DIV/0!</v>
      </c>
      <c r="D885" s="89">
        <v>0</v>
      </c>
      <c r="E885" s="112">
        <f>+D885*C860</f>
        <v>0</v>
      </c>
      <c r="F885" s="79">
        <v>0</v>
      </c>
      <c r="G885" s="112">
        <f>F885*C860</f>
        <v>0</v>
      </c>
      <c r="H885" s="89">
        <v>0</v>
      </c>
      <c r="I885" s="117">
        <f>H885*C860</f>
        <v>0</v>
      </c>
      <c r="J885" s="39">
        <f>+H885*I896</f>
        <v>0</v>
      </c>
      <c r="K885" s="39">
        <f>+H885*I897</f>
        <v>0</v>
      </c>
      <c r="L885" s="394">
        <f t="shared" si="45"/>
        <v>0</v>
      </c>
    </row>
    <row r="886" spans="1:12" ht="13.8">
      <c r="A886" s="2" t="s">
        <v>3</v>
      </c>
      <c r="B886" s="22">
        <f>+$B$31</f>
        <v>0</v>
      </c>
      <c r="C886" s="84" t="e">
        <f>+B886/B893</f>
        <v>#DIV/0!</v>
      </c>
      <c r="D886" s="89">
        <v>0</v>
      </c>
      <c r="E886" s="112">
        <f>+D886*C860</f>
        <v>0</v>
      </c>
      <c r="F886" s="79">
        <v>0</v>
      </c>
      <c r="G886" s="112">
        <f>F886*C860</f>
        <v>0</v>
      </c>
      <c r="H886" s="89">
        <v>0</v>
      </c>
      <c r="I886" s="117">
        <f>H886*C860</f>
        <v>0</v>
      </c>
      <c r="J886" s="39">
        <f>+H886*I896</f>
        <v>0</v>
      </c>
      <c r="K886" s="39">
        <f>+H886*I897</f>
        <v>0</v>
      </c>
      <c r="L886" s="394">
        <f t="shared" si="45"/>
        <v>0</v>
      </c>
    </row>
    <row r="887" spans="1:12" ht="13.8">
      <c r="A887" s="2" t="s">
        <v>11</v>
      </c>
      <c r="B887" s="22">
        <f>+$B$32</f>
        <v>0</v>
      </c>
      <c r="C887" s="84" t="e">
        <f>+B887/B893</f>
        <v>#DIV/0!</v>
      </c>
      <c r="D887" s="89">
        <v>0</v>
      </c>
      <c r="E887" s="112">
        <f>+D887*C860</f>
        <v>0</v>
      </c>
      <c r="F887" s="79">
        <v>0</v>
      </c>
      <c r="G887" s="112">
        <f>F887*C860</f>
        <v>0</v>
      </c>
      <c r="H887" s="89">
        <v>0</v>
      </c>
      <c r="I887" s="117">
        <f>H887*C860</f>
        <v>0</v>
      </c>
      <c r="J887" s="39">
        <f>+H887*I896</f>
        <v>0</v>
      </c>
      <c r="K887" s="39">
        <f>+H887*I897</f>
        <v>0</v>
      </c>
      <c r="L887" s="394">
        <f t="shared" si="45"/>
        <v>0</v>
      </c>
    </row>
    <row r="888" spans="1:12" ht="13.8">
      <c r="A888" s="372" t="s">
        <v>8</v>
      </c>
      <c r="B888" s="22">
        <f>+$B$33</f>
        <v>0</v>
      </c>
      <c r="C888" s="84" t="e">
        <f>+B888/B893</f>
        <v>#DIV/0!</v>
      </c>
      <c r="D888" s="89">
        <v>0</v>
      </c>
      <c r="E888" s="112">
        <f>+D888*C860</f>
        <v>0</v>
      </c>
      <c r="F888" s="79">
        <v>0</v>
      </c>
      <c r="G888" s="112">
        <f>F888*C860</f>
        <v>0</v>
      </c>
      <c r="H888" s="89">
        <v>0</v>
      </c>
      <c r="I888" s="117">
        <f>H888*C860</f>
        <v>0</v>
      </c>
      <c r="J888" s="39">
        <f>+H888*I896</f>
        <v>0</v>
      </c>
      <c r="K888" s="39">
        <f>+H888*I897</f>
        <v>0</v>
      </c>
      <c r="L888" s="394">
        <f t="shared" si="45"/>
        <v>0</v>
      </c>
    </row>
    <row r="889" spans="1:12" ht="13.8">
      <c r="A889" s="372" t="s">
        <v>444</v>
      </c>
      <c r="B889" s="22">
        <f>+$B$34</f>
        <v>0</v>
      </c>
      <c r="C889" s="84" t="e">
        <f>+B889/B893</f>
        <v>#DIV/0!</v>
      </c>
      <c r="D889" s="89">
        <v>0</v>
      </c>
      <c r="E889" s="112">
        <f>+D889*C860</f>
        <v>0</v>
      </c>
      <c r="F889" s="79">
        <v>0</v>
      </c>
      <c r="G889" s="112">
        <f>F889*C860</f>
        <v>0</v>
      </c>
      <c r="H889" s="89">
        <v>0</v>
      </c>
      <c r="I889" s="117">
        <f>H889*C860</f>
        <v>0</v>
      </c>
      <c r="J889" s="39">
        <f>+H889*I896</f>
        <v>0</v>
      </c>
      <c r="K889" s="39">
        <f>+H889*I897</f>
        <v>0</v>
      </c>
      <c r="L889" s="394">
        <f t="shared" si="45"/>
        <v>0</v>
      </c>
    </row>
    <row r="890" spans="1:12" ht="13.8">
      <c r="A890" s="372" t="s">
        <v>445</v>
      </c>
      <c r="B890" s="22">
        <f>+$B$35</f>
        <v>0</v>
      </c>
      <c r="C890" s="84" t="e">
        <f>+B890/B893</f>
        <v>#DIV/0!</v>
      </c>
      <c r="D890" s="89">
        <v>0</v>
      </c>
      <c r="E890" s="112">
        <f>+D890*C860</f>
        <v>0</v>
      </c>
      <c r="F890" s="79">
        <v>0</v>
      </c>
      <c r="G890" s="112">
        <f>F890*C860</f>
        <v>0</v>
      </c>
      <c r="H890" s="89">
        <v>0</v>
      </c>
      <c r="I890" s="117">
        <f>H890*C860</f>
        <v>0</v>
      </c>
      <c r="J890" s="39">
        <f>+H890*I896</f>
        <v>0</v>
      </c>
      <c r="K890" s="39">
        <f>+H890*I897</f>
        <v>0</v>
      </c>
      <c r="L890" s="394">
        <f t="shared" si="45"/>
        <v>0</v>
      </c>
    </row>
    <row r="891" spans="1:12" ht="13.8">
      <c r="A891" s="372" t="s">
        <v>461</v>
      </c>
      <c r="B891" s="22">
        <f>+$B$36</f>
        <v>0</v>
      </c>
      <c r="C891" s="84" t="e">
        <f>+B891/B893</f>
        <v>#DIV/0!</v>
      </c>
      <c r="D891" s="89">
        <v>0</v>
      </c>
      <c r="E891" s="112">
        <f>+D891*C860</f>
        <v>0</v>
      </c>
      <c r="F891" s="79">
        <v>0</v>
      </c>
      <c r="G891" s="112">
        <f>F891*C860</f>
        <v>0</v>
      </c>
      <c r="H891" s="89">
        <v>0</v>
      </c>
      <c r="I891" s="117">
        <f>H891*C860</f>
        <v>0</v>
      </c>
      <c r="J891" s="39">
        <f>+H891*I896</f>
        <v>0</v>
      </c>
      <c r="K891" s="39">
        <f>+H891*I897</f>
        <v>0</v>
      </c>
      <c r="L891" s="394">
        <f t="shared" si="45"/>
        <v>0</v>
      </c>
    </row>
    <row r="892" spans="1:12" ht="13.8">
      <c r="A892" s="3" t="s">
        <v>464</v>
      </c>
      <c r="B892" s="22">
        <f>+$B$37</f>
        <v>0</v>
      </c>
      <c r="C892" s="84" t="e">
        <f>+B892/B893</f>
        <v>#DIV/0!</v>
      </c>
      <c r="D892" s="89">
        <v>0</v>
      </c>
      <c r="E892" s="112">
        <f>+D892*C860</f>
        <v>0</v>
      </c>
      <c r="F892" s="79">
        <v>0</v>
      </c>
      <c r="G892" s="115">
        <f>F892*C860</f>
        <v>0</v>
      </c>
      <c r="H892" s="358">
        <v>0</v>
      </c>
      <c r="I892" s="118">
        <f>H892*C860</f>
        <v>0</v>
      </c>
      <c r="J892" s="39">
        <f>+H892*I896</f>
        <v>0</v>
      </c>
      <c r="K892" s="39">
        <f>+H892*I897</f>
        <v>0</v>
      </c>
      <c r="L892" s="394">
        <f t="shared" si="45"/>
        <v>0</v>
      </c>
    </row>
    <row r="893" spans="1:12" ht="13.8">
      <c r="A893" s="24"/>
      <c r="B893" s="25">
        <f t="shared" ref="B893:L893" si="46">SUM(B866:B892)</f>
        <v>0</v>
      </c>
      <c r="C893" s="85" t="e">
        <f t="shared" si="46"/>
        <v>#DIV/0!</v>
      </c>
      <c r="D893" s="82">
        <f t="shared" si="46"/>
        <v>0</v>
      </c>
      <c r="E893" s="113">
        <f t="shared" si="46"/>
        <v>0</v>
      </c>
      <c r="F893" s="83">
        <f t="shared" si="46"/>
        <v>0</v>
      </c>
      <c r="G893" s="113">
        <f t="shared" si="46"/>
        <v>0</v>
      </c>
      <c r="H893" s="86">
        <f t="shared" si="46"/>
        <v>1</v>
      </c>
      <c r="I893" s="363">
        <f t="shared" si="46"/>
        <v>4164500</v>
      </c>
      <c r="J893" s="26">
        <f t="shared" si="46"/>
        <v>1150271.7620708246</v>
      </c>
      <c r="K893" s="26">
        <f t="shared" si="46"/>
        <v>-37775.89</v>
      </c>
      <c r="L893" s="26">
        <f t="shared" si="46"/>
        <v>1112495.8720708247</v>
      </c>
    </row>
    <row r="894" spans="1:12">
      <c r="H894" s="80"/>
      <c r="I894" s="81"/>
    </row>
    <row r="895" spans="1:12">
      <c r="I895" s="127"/>
    </row>
    <row r="896" spans="1:12">
      <c r="G896" t="s">
        <v>114</v>
      </c>
      <c r="H896" s="27"/>
      <c r="I896" s="357">
        <f>+METC!L96</f>
        <v>1150271.7620708246</v>
      </c>
    </row>
    <row r="897" spans="1:21">
      <c r="G897" t="s">
        <v>338</v>
      </c>
      <c r="I897" s="357">
        <f>+METC!M96</f>
        <v>-37776</v>
      </c>
    </row>
    <row r="898" spans="1:21">
      <c r="G898" t="s">
        <v>256</v>
      </c>
      <c r="I898" s="746">
        <f>SUM(I896:I897)</f>
        <v>1112495.7620708246</v>
      </c>
      <c r="N898" s="121">
        <f>+I898</f>
        <v>1112495.7620708246</v>
      </c>
    </row>
    <row r="899" spans="1:21">
      <c r="I899" s="747"/>
      <c r="N899" s="121"/>
    </row>
    <row r="900" spans="1:21">
      <c r="I900" s="747"/>
      <c r="N900" s="121"/>
    </row>
    <row r="901" spans="1:21">
      <c r="I901" s="747"/>
      <c r="N901" s="121"/>
    </row>
    <row r="902" spans="1:21" ht="15.6">
      <c r="A902" s="874" t="s">
        <v>19</v>
      </c>
      <c r="B902" s="875"/>
      <c r="C902" s="875" t="s">
        <v>797</v>
      </c>
      <c r="D902" s="875"/>
      <c r="E902" s="875"/>
      <c r="F902" s="875"/>
      <c r="G902" s="875"/>
      <c r="H902" s="876"/>
      <c r="I902" s="4"/>
    </row>
    <row r="903" spans="1:21" ht="15.6">
      <c r="A903" s="867" t="s">
        <v>20</v>
      </c>
      <c r="B903" s="868"/>
      <c r="C903" s="920"/>
      <c r="D903" s="920"/>
      <c r="E903" s="920"/>
      <c r="F903" s="920"/>
      <c r="G903" s="920"/>
      <c r="H903" s="921"/>
      <c r="I903" s="4"/>
    </row>
    <row r="904" spans="1:21" ht="15.6">
      <c r="A904" s="867" t="s">
        <v>22</v>
      </c>
      <c r="B904" s="868"/>
      <c r="C904" s="913"/>
      <c r="D904" s="913"/>
      <c r="E904" s="913"/>
      <c r="F904" s="913"/>
      <c r="G904" s="913"/>
      <c r="H904" s="914"/>
      <c r="I904" s="4"/>
    </row>
    <row r="905" spans="1:21" ht="15.6">
      <c r="A905" s="867" t="s">
        <v>24</v>
      </c>
      <c r="B905" s="868"/>
      <c r="C905" s="869">
        <v>5033400</v>
      </c>
      <c r="D905" s="870"/>
      <c r="E905" s="870"/>
      <c r="F905" s="870"/>
      <c r="G905" s="870"/>
      <c r="H905" s="871"/>
      <c r="I905" s="4"/>
    </row>
    <row r="906" spans="1:21" ht="15.6">
      <c r="A906" s="881" t="s">
        <v>25</v>
      </c>
      <c r="B906" s="882"/>
      <c r="C906" s="911" t="s">
        <v>17</v>
      </c>
      <c r="D906" s="911"/>
      <c r="E906" s="911"/>
      <c r="F906" s="911"/>
      <c r="G906" s="911"/>
      <c r="H906" s="912"/>
      <c r="I906" s="4"/>
    </row>
    <row r="907" spans="1:21" ht="13.8">
      <c r="A907" s="5"/>
      <c r="B907" s="5"/>
      <c r="C907" s="5"/>
      <c r="D907" s="5"/>
      <c r="E907" s="5"/>
      <c r="F907" s="5"/>
      <c r="G907" s="5"/>
      <c r="H907" s="5"/>
      <c r="I907" s="5"/>
    </row>
    <row r="908" spans="1:21" ht="13.8">
      <c r="A908" s="6"/>
      <c r="B908" s="7"/>
      <c r="C908" s="8"/>
      <c r="D908" s="886">
        <v>0.2</v>
      </c>
      <c r="E908" s="887"/>
      <c r="F908" s="886">
        <v>0.8</v>
      </c>
      <c r="G908" s="887"/>
      <c r="H908" s="584"/>
      <c r="I908" s="10"/>
      <c r="J908" s="11" t="s">
        <v>121</v>
      </c>
      <c r="K908" s="11" t="s">
        <v>269</v>
      </c>
      <c r="L908" s="11" t="s">
        <v>270</v>
      </c>
    </row>
    <row r="909" spans="1:21" ht="13.8">
      <c r="A909" s="12"/>
      <c r="B909" s="13"/>
      <c r="C909" s="14"/>
      <c r="D909" s="872" t="s">
        <v>26</v>
      </c>
      <c r="E909" s="880"/>
      <c r="F909" s="872" t="s">
        <v>27</v>
      </c>
      <c r="G909" s="880"/>
      <c r="H909" s="872" t="s">
        <v>28</v>
      </c>
      <c r="I909" s="873"/>
      <c r="J909" s="15" t="s">
        <v>29</v>
      </c>
      <c r="K909" s="391" t="s">
        <v>29</v>
      </c>
      <c r="L909" s="391" t="s">
        <v>29</v>
      </c>
      <c r="O909" s="732"/>
      <c r="P909" s="732"/>
      <c r="Q909" s="732"/>
      <c r="R909" s="732"/>
      <c r="S909" s="732"/>
      <c r="T909" s="732"/>
      <c r="U909" s="732"/>
    </row>
    <row r="910" spans="1:21" ht="27.6">
      <c r="A910" s="16" t="s">
        <v>30</v>
      </c>
      <c r="B910" s="17" t="s">
        <v>31</v>
      </c>
      <c r="C910" s="18" t="s">
        <v>32</v>
      </c>
      <c r="D910" s="19" t="s">
        <v>33</v>
      </c>
      <c r="E910" s="20" t="s">
        <v>34</v>
      </c>
      <c r="F910" s="19" t="s">
        <v>33</v>
      </c>
      <c r="G910" s="20" t="s">
        <v>34</v>
      </c>
      <c r="H910" s="21" t="s">
        <v>33</v>
      </c>
      <c r="I910" s="40" t="s">
        <v>34</v>
      </c>
      <c r="J910" s="18" t="s">
        <v>34</v>
      </c>
      <c r="K910" s="18" t="s">
        <v>34</v>
      </c>
      <c r="L910" s="18" t="s">
        <v>34</v>
      </c>
      <c r="O910" s="470"/>
      <c r="P910" s="732"/>
      <c r="Q910" s="732"/>
      <c r="R910" s="732"/>
      <c r="S910" s="732"/>
      <c r="T910" s="732"/>
      <c r="U910" s="732"/>
    </row>
    <row r="911" spans="1:21" ht="13.8">
      <c r="A911" s="1" t="s">
        <v>15</v>
      </c>
      <c r="B911" s="22">
        <f>+$B$10</f>
        <v>0</v>
      </c>
      <c r="C911" s="84" t="e">
        <f>+B911/B938</f>
        <v>#DIV/0!</v>
      </c>
      <c r="D911" s="89">
        <v>0</v>
      </c>
      <c r="E911" s="112">
        <f>+D911*C905</f>
        <v>0</v>
      </c>
      <c r="F911" s="79">
        <v>0</v>
      </c>
      <c r="G911" s="114">
        <f>F911*C905</f>
        <v>0</v>
      </c>
      <c r="H911" s="89">
        <v>0</v>
      </c>
      <c r="I911" s="116">
        <f>H911*C905</f>
        <v>0</v>
      </c>
      <c r="J911" s="39">
        <f>+H911*I941</f>
        <v>0</v>
      </c>
      <c r="K911" s="588">
        <v>0</v>
      </c>
      <c r="L911" s="393">
        <f>+J911+K911</f>
        <v>0</v>
      </c>
      <c r="O911" s="732"/>
      <c r="P911" s="735"/>
      <c r="Q911" s="735"/>
      <c r="R911" s="732"/>
      <c r="S911" s="732"/>
      <c r="T911" s="732"/>
      <c r="U911" s="732"/>
    </row>
    <row r="912" spans="1:21" ht="13.8">
      <c r="A912" s="2" t="s">
        <v>4</v>
      </c>
      <c r="B912" s="22">
        <f>+$B$12</f>
        <v>0</v>
      </c>
      <c r="C912" s="84" t="e">
        <f>+B912/B938</f>
        <v>#DIV/0!</v>
      </c>
      <c r="D912" s="89">
        <v>0</v>
      </c>
      <c r="E912" s="112">
        <f>+D912*C905</f>
        <v>0</v>
      </c>
      <c r="F912" s="79">
        <v>0</v>
      </c>
      <c r="G912" s="112">
        <f>F912*C905</f>
        <v>0</v>
      </c>
      <c r="H912" s="89">
        <v>1.519136493482611E-3</v>
      </c>
      <c r="I912" s="117">
        <f>H912*C905</f>
        <v>7646.4216262953742</v>
      </c>
      <c r="J912" s="39">
        <f>+H912*I941</f>
        <v>1765.6155765609178</v>
      </c>
      <c r="K912" s="588">
        <v>-246.65</v>
      </c>
      <c r="L912" s="394">
        <f>+J912+K912</f>
        <v>1518.9655765609177</v>
      </c>
      <c r="O912" s="732"/>
      <c r="P912" s="733"/>
      <c r="Q912" s="732"/>
      <c r="R912" s="732"/>
      <c r="S912" s="732"/>
      <c r="T912" s="732"/>
      <c r="U912" s="732"/>
    </row>
    <row r="913" spans="1:21" ht="13.8">
      <c r="A913" s="2" t="s">
        <v>0</v>
      </c>
      <c r="B913" s="22">
        <f>+$B$13</f>
        <v>0</v>
      </c>
      <c r="C913" s="84" t="e">
        <f>+B913/B938</f>
        <v>#DIV/0!</v>
      </c>
      <c r="D913" s="89">
        <v>0</v>
      </c>
      <c r="E913" s="112">
        <f>+D913*C905</f>
        <v>0</v>
      </c>
      <c r="F913" s="79">
        <v>0</v>
      </c>
      <c r="G913" s="112">
        <f>F913*C905</f>
        <v>0</v>
      </c>
      <c r="H913" s="89">
        <v>1.5427479576131669E-2</v>
      </c>
      <c r="I913" s="117">
        <f>H913*C905</f>
        <v>77652.675698501145</v>
      </c>
      <c r="J913" s="39">
        <f>+H913*I941</f>
        <v>17930.579881106187</v>
      </c>
      <c r="K913" s="588">
        <v>-4615.93</v>
      </c>
      <c r="L913" s="394">
        <f t="shared" ref="L913:L937" si="47">+J913+K913</f>
        <v>13314.649881106187</v>
      </c>
      <c r="O913" s="732"/>
      <c r="P913" s="733"/>
      <c r="Q913" s="732"/>
      <c r="R913" s="732"/>
      <c r="S913" s="732"/>
      <c r="T913" s="732"/>
      <c r="U913" s="732"/>
    </row>
    <row r="914" spans="1:21" ht="13.8">
      <c r="A914" s="2" t="s">
        <v>16</v>
      </c>
      <c r="B914" s="22">
        <f>+$B$14</f>
        <v>0</v>
      </c>
      <c r="C914" s="84" t="e">
        <f>+B914/B938</f>
        <v>#DIV/0!</v>
      </c>
      <c r="D914" s="89">
        <v>0</v>
      </c>
      <c r="E914" s="112">
        <f>+D914*C905</f>
        <v>0</v>
      </c>
      <c r="F914" s="79">
        <v>0</v>
      </c>
      <c r="G914" s="112">
        <f>F914*C905</f>
        <v>0</v>
      </c>
      <c r="H914" s="89">
        <v>2.733930569898982E-3</v>
      </c>
      <c r="I914" s="117">
        <f>H914*C905</f>
        <v>13760.966130529536</v>
      </c>
      <c r="J914" s="39">
        <f>+H914*I941</f>
        <v>3177.5093417601211</v>
      </c>
      <c r="K914" s="588">
        <v>-335.56</v>
      </c>
      <c r="L914" s="394">
        <f t="shared" si="47"/>
        <v>2841.9493417601211</v>
      </c>
      <c r="O914" s="732"/>
      <c r="P914" s="733"/>
      <c r="Q914" s="732"/>
      <c r="R914" s="732"/>
      <c r="S914" s="732"/>
      <c r="T914" s="732"/>
      <c r="U914" s="732"/>
    </row>
    <row r="915" spans="1:21" ht="13.8">
      <c r="A915" s="2" t="s">
        <v>6</v>
      </c>
      <c r="B915" s="22">
        <f>+$B$15</f>
        <v>0</v>
      </c>
      <c r="C915" s="84" t="e">
        <f>+B915/B938</f>
        <v>#DIV/0!</v>
      </c>
      <c r="D915" s="89">
        <v>0</v>
      </c>
      <c r="E915" s="112">
        <f>+D915*C905</f>
        <v>0</v>
      </c>
      <c r="F915" s="79">
        <v>0</v>
      </c>
      <c r="G915" s="112">
        <f>F915*C905</f>
        <v>0</v>
      </c>
      <c r="H915" s="89">
        <v>6.6027958216067981E-3</v>
      </c>
      <c r="I915" s="117">
        <f>H915*C905</f>
        <v>33234.512488475659</v>
      </c>
      <c r="J915" s="39">
        <f>+H915*I941</f>
        <v>7674.0959100748187</v>
      </c>
      <c r="K915" s="588">
        <v>-637.49</v>
      </c>
      <c r="L915" s="394">
        <f t="shared" si="47"/>
        <v>7036.6059100748189</v>
      </c>
      <c r="O915" s="732"/>
      <c r="P915" s="732"/>
      <c r="Q915" s="732"/>
      <c r="R915" s="732"/>
      <c r="S915" s="732"/>
      <c r="T915" s="732"/>
      <c r="U915" s="732"/>
    </row>
    <row r="916" spans="1:21" ht="13.8">
      <c r="A916" s="2" t="s">
        <v>10</v>
      </c>
      <c r="B916" s="22">
        <f>+$B$16</f>
        <v>0</v>
      </c>
      <c r="C916" s="84" t="e">
        <f>+B916/B938</f>
        <v>#DIV/0!</v>
      </c>
      <c r="D916" s="89">
        <v>0</v>
      </c>
      <c r="E916" s="112">
        <f>+D916*C905</f>
        <v>0</v>
      </c>
      <c r="F916" s="79">
        <v>0</v>
      </c>
      <c r="G916" s="112">
        <f>F916*C905</f>
        <v>0</v>
      </c>
      <c r="H916" s="89">
        <v>7.7996918080431412E-3</v>
      </c>
      <c r="I916" s="117">
        <f>H916*C905</f>
        <v>39258.968746604347</v>
      </c>
      <c r="J916" s="39">
        <f>+H916*I941</f>
        <v>9065.1876297731724</v>
      </c>
      <c r="K916" s="588">
        <v>-1447.34</v>
      </c>
      <c r="L916" s="394">
        <f t="shared" si="47"/>
        <v>7617.8476297731722</v>
      </c>
      <c r="O916" s="168"/>
      <c r="P916" s="733"/>
      <c r="Q916" s="734"/>
      <c r="R916" s="733"/>
      <c r="S916" s="732"/>
      <c r="T916" s="732"/>
      <c r="U916" s="732"/>
    </row>
    <row r="917" spans="1:21" ht="13.8">
      <c r="A917" s="2" t="s">
        <v>17</v>
      </c>
      <c r="B917" s="22">
        <f>+$B$17</f>
        <v>0</v>
      </c>
      <c r="C917" s="84" t="e">
        <f>+B917/B938</f>
        <v>#DIV/0!</v>
      </c>
      <c r="D917" s="89">
        <v>0</v>
      </c>
      <c r="E917" s="112">
        <f>+D917*C905</f>
        <v>0</v>
      </c>
      <c r="F917" s="79">
        <v>0</v>
      </c>
      <c r="G917" s="112">
        <f>F917*C905</f>
        <v>0</v>
      </c>
      <c r="H917" s="89">
        <v>0.81752365295115681</v>
      </c>
      <c r="I917" s="117">
        <f>H917*C905</f>
        <v>4114923.5547643527</v>
      </c>
      <c r="J917" s="39">
        <f>+H917*I941</f>
        <v>950166.42813213204</v>
      </c>
      <c r="K917" s="588">
        <v>-53451.42</v>
      </c>
      <c r="L917" s="394">
        <f t="shared" si="47"/>
        <v>896715.008132132</v>
      </c>
      <c r="O917" s="168"/>
      <c r="P917" s="733"/>
      <c r="Q917" s="733"/>
      <c r="R917" s="733"/>
      <c r="S917" s="732"/>
      <c r="T917" s="732"/>
      <c r="U917" s="732"/>
    </row>
    <row r="918" spans="1:21" ht="13.8">
      <c r="A918" s="2" t="s">
        <v>5</v>
      </c>
      <c r="B918" s="22">
        <f>+$B$18</f>
        <v>0</v>
      </c>
      <c r="C918" s="84" t="e">
        <f>+B918/B938</f>
        <v>#DIV/0!</v>
      </c>
      <c r="D918" s="89">
        <v>0</v>
      </c>
      <c r="E918" s="112">
        <f>+D918*C905</f>
        <v>0</v>
      </c>
      <c r="F918" s="79">
        <v>0</v>
      </c>
      <c r="G918" s="112">
        <f>F918*C905</f>
        <v>0</v>
      </c>
      <c r="H918" s="89">
        <v>2.2185393960598841E-2</v>
      </c>
      <c r="I918" s="117">
        <f>H918*C905</f>
        <v>111667.96196127821</v>
      </c>
      <c r="J918" s="39">
        <f>+H918*I941</f>
        <v>25784.962257851388</v>
      </c>
      <c r="K918" s="588">
        <v>-886.25</v>
      </c>
      <c r="L918" s="394">
        <f t="shared" si="47"/>
        <v>24898.712257851388</v>
      </c>
      <c r="O918" s="168"/>
      <c r="P918" s="733"/>
      <c r="Q918" s="733"/>
      <c r="R918" s="733"/>
      <c r="S918" s="732"/>
      <c r="T918" s="732"/>
      <c r="U918" s="732"/>
    </row>
    <row r="919" spans="1:21" ht="13.8">
      <c r="A919" s="2" t="s">
        <v>116</v>
      </c>
      <c r="B919" s="22">
        <f>+$B$19</f>
        <v>0</v>
      </c>
      <c r="C919" s="84" t="e">
        <f>+B919/B938</f>
        <v>#DIV/0!</v>
      </c>
      <c r="D919" s="89">
        <v>0</v>
      </c>
      <c r="E919" s="112">
        <f>+D919*C905</f>
        <v>0</v>
      </c>
      <c r="F919" s="79">
        <v>0</v>
      </c>
      <c r="G919" s="112">
        <f>F919*C905</f>
        <v>0</v>
      </c>
      <c r="H919" s="89">
        <v>7.6786336420589848E-3</v>
      </c>
      <c r="I919" s="117">
        <f>H919*C905</f>
        <v>38649.634573939693</v>
      </c>
      <c r="J919" s="39">
        <f>+H919*I941</f>
        <v>8924.4878411442241</v>
      </c>
      <c r="K919" s="588">
        <v>-740.85</v>
      </c>
      <c r="L919" s="394">
        <f t="shared" si="47"/>
        <v>8183.6378411442238</v>
      </c>
      <c r="O919" s="732"/>
      <c r="P919" s="733"/>
      <c r="Q919" s="733"/>
      <c r="R919" s="733"/>
      <c r="S919" s="732"/>
      <c r="T919" s="732"/>
      <c r="U919" s="732"/>
    </row>
    <row r="920" spans="1:21" ht="13.8">
      <c r="A920" s="2" t="s">
        <v>1</v>
      </c>
      <c r="B920" s="22">
        <f>+$B$20</f>
        <v>0</v>
      </c>
      <c r="C920" s="84" t="e">
        <f>+B920/B938</f>
        <v>#DIV/0!</v>
      </c>
      <c r="D920" s="89">
        <v>0</v>
      </c>
      <c r="E920" s="112">
        <f>+D920*C905</f>
        <v>0</v>
      </c>
      <c r="F920" s="79">
        <v>0</v>
      </c>
      <c r="G920" s="112">
        <f>F920*C905</f>
        <v>0</v>
      </c>
      <c r="H920" s="89">
        <v>7.1143035485464641E-4</v>
      </c>
      <c r="I920" s="117">
        <f>H920*C905</f>
        <v>3580.913548125377</v>
      </c>
      <c r="J920" s="39">
        <f>+H920*I941</f>
        <v>826.85954919692222</v>
      </c>
      <c r="K920" s="588">
        <v>-132.08000000000001</v>
      </c>
      <c r="L920" s="394">
        <f t="shared" si="47"/>
        <v>694.77954919692218</v>
      </c>
      <c r="O920" s="732"/>
      <c r="P920" s="732"/>
      <c r="Q920" s="732"/>
      <c r="R920" s="732"/>
      <c r="S920" s="732"/>
      <c r="T920" s="732"/>
      <c r="U920" s="732"/>
    </row>
    <row r="921" spans="1:21" ht="13.8">
      <c r="A921" s="2" t="s">
        <v>46</v>
      </c>
      <c r="B921" s="22">
        <f>+$B$21</f>
        <v>0</v>
      </c>
      <c r="C921" s="84" t="e">
        <f>+B921/B938</f>
        <v>#DIV/0!</v>
      </c>
      <c r="D921" s="89">
        <v>0</v>
      </c>
      <c r="E921" s="112">
        <f>+D921*C905</f>
        <v>0</v>
      </c>
      <c r="F921" s="79">
        <v>0</v>
      </c>
      <c r="G921" s="112">
        <f>F921*C905</f>
        <v>0</v>
      </c>
      <c r="H921" s="89">
        <v>1.862357777076596E-2</v>
      </c>
      <c r="I921" s="117">
        <f>H921*C905</f>
        <v>93739.91635137338</v>
      </c>
      <c r="J921" s="39">
        <f>+H921*I941</f>
        <v>21645.243297378809</v>
      </c>
      <c r="K921" s="588">
        <v>-2304.37</v>
      </c>
      <c r="L921" s="394">
        <f t="shared" si="47"/>
        <v>19340.87329737881</v>
      </c>
      <c r="O921" s="598"/>
      <c r="P921" s="596"/>
    </row>
    <row r="922" spans="1:21" ht="13.8">
      <c r="A922" s="2" t="s">
        <v>45</v>
      </c>
      <c r="B922" s="22">
        <f>+$B$22</f>
        <v>0</v>
      </c>
      <c r="C922" s="84" t="e">
        <f>+B922/B938</f>
        <v>#DIV/0!</v>
      </c>
      <c r="D922" s="89">
        <v>0</v>
      </c>
      <c r="E922" s="112">
        <f>+D922*C905</f>
        <v>0</v>
      </c>
      <c r="F922" s="79">
        <v>0</v>
      </c>
      <c r="G922" s="112">
        <f>F922*C905</f>
        <v>0</v>
      </c>
      <c r="H922" s="89">
        <v>1.9407619489169286E-2</v>
      </c>
      <c r="I922" s="117">
        <f>H922*C905</f>
        <v>97686.311936784681</v>
      </c>
      <c r="J922" s="39">
        <f>+H922*I941</f>
        <v>22556.495365001098</v>
      </c>
      <c r="K922" s="588">
        <v>-2595.5</v>
      </c>
      <c r="L922" s="394">
        <f t="shared" si="47"/>
        <v>19960.995365001098</v>
      </c>
    </row>
    <row r="923" spans="1:21" ht="13.8">
      <c r="A923" s="2" t="s">
        <v>209</v>
      </c>
      <c r="B923" s="22">
        <f>+$B$23</f>
        <v>0</v>
      </c>
      <c r="C923" s="84" t="e">
        <f>+B923/B938</f>
        <v>#DIV/0!</v>
      </c>
      <c r="D923" s="89">
        <v>0</v>
      </c>
      <c r="E923" s="112">
        <f>+D923*C905</f>
        <v>0</v>
      </c>
      <c r="F923" s="79">
        <v>0</v>
      </c>
      <c r="G923" s="112">
        <f>F923*C905</f>
        <v>0</v>
      </c>
      <c r="H923" s="89">
        <v>0</v>
      </c>
      <c r="I923" s="117">
        <f>H923*C905</f>
        <v>0</v>
      </c>
      <c r="J923" s="39">
        <f>+H923*I941</f>
        <v>0</v>
      </c>
      <c r="K923" s="588">
        <v>0</v>
      </c>
      <c r="L923" s="394">
        <f t="shared" si="47"/>
        <v>0</v>
      </c>
    </row>
    <row r="924" spans="1:21" ht="13.8">
      <c r="A924" s="2" t="s">
        <v>210</v>
      </c>
      <c r="B924" s="22">
        <f>+$B$24</f>
        <v>0</v>
      </c>
      <c r="C924" s="84" t="e">
        <f>+B924/B938</f>
        <v>#DIV/0!</v>
      </c>
      <c r="D924" s="89">
        <v>0</v>
      </c>
      <c r="E924" s="112">
        <f>+D924*C905</f>
        <v>0</v>
      </c>
      <c r="F924" s="79">
        <v>0</v>
      </c>
      <c r="G924" s="112">
        <f>F924*C905</f>
        <v>0</v>
      </c>
      <c r="H924" s="89">
        <v>3.3833060108689008E-4</v>
      </c>
      <c r="I924" s="117">
        <f>H924*C905</f>
        <v>1702.9532475107526</v>
      </c>
      <c r="J924" s="39">
        <f>+H924*I941</f>
        <v>393.22456005041596</v>
      </c>
      <c r="K924" s="588">
        <v>-22.19</v>
      </c>
      <c r="L924" s="394">
        <f t="shared" si="47"/>
        <v>371.03456005041596</v>
      </c>
    </row>
    <row r="925" spans="1:21" ht="13.8">
      <c r="A925" s="2" t="s">
        <v>2</v>
      </c>
      <c r="B925" s="22">
        <f>+$B$25</f>
        <v>0</v>
      </c>
      <c r="C925" s="84" t="e">
        <f>+B925/B938</f>
        <v>#DIV/0!</v>
      </c>
      <c r="D925" s="89">
        <v>0</v>
      </c>
      <c r="E925" s="112">
        <f>+D925*C905</f>
        <v>0</v>
      </c>
      <c r="F925" s="79">
        <v>0</v>
      </c>
      <c r="G925" s="112">
        <f>F925*C905</f>
        <v>0</v>
      </c>
      <c r="H925" s="89">
        <v>8.5050696557811107E-4</v>
      </c>
      <c r="I925" s="117">
        <f>H925*C905</f>
        <v>4280.9417605408644</v>
      </c>
      <c r="J925" s="39">
        <f>+H925*I941</f>
        <v>988.50126558128295</v>
      </c>
      <c r="K925" s="588">
        <v>-86.12</v>
      </c>
      <c r="L925" s="394">
        <f t="shared" si="47"/>
        <v>902.38126558128295</v>
      </c>
    </row>
    <row r="926" spans="1:21" ht="13.8">
      <c r="A926" s="2" t="s">
        <v>12</v>
      </c>
      <c r="B926" s="22">
        <f>+$B$26</f>
        <v>0</v>
      </c>
      <c r="C926" s="84" t="e">
        <f>+B926/B938</f>
        <v>#DIV/0!</v>
      </c>
      <c r="D926" s="89">
        <v>0</v>
      </c>
      <c r="E926" s="112">
        <f>+D926*C905</f>
        <v>0</v>
      </c>
      <c r="F926" s="79">
        <v>0</v>
      </c>
      <c r="G926" s="112">
        <f>F926*C905</f>
        <v>0</v>
      </c>
      <c r="H926" s="89">
        <v>1.0129858906060051E-3</v>
      </c>
      <c r="I926" s="117">
        <f>H926*C905</f>
        <v>5098.7631817762658</v>
      </c>
      <c r="J926" s="39">
        <f>+H926*I941</f>
        <v>1177.3423092418584</v>
      </c>
      <c r="K926" s="588">
        <v>-327.69</v>
      </c>
      <c r="L926" s="394">
        <f t="shared" si="47"/>
        <v>849.65230924185835</v>
      </c>
    </row>
    <row r="927" spans="1:21" ht="13.8">
      <c r="A927" s="2" t="s">
        <v>18</v>
      </c>
      <c r="B927" s="22">
        <f>+$B$27</f>
        <v>0</v>
      </c>
      <c r="C927" s="84" t="e">
        <f>+B927/B938</f>
        <v>#DIV/0!</v>
      </c>
      <c r="D927" s="89">
        <v>0</v>
      </c>
      <c r="E927" s="112">
        <f>+D927*C905</f>
        <v>0</v>
      </c>
      <c r="F927" s="79">
        <v>0</v>
      </c>
      <c r="G927" s="112">
        <f>F927*C905</f>
        <v>0</v>
      </c>
      <c r="H927" s="89">
        <v>2.6784013497058039E-2</v>
      </c>
      <c r="I927" s="117">
        <f>H927*C905</f>
        <v>134814.65353609194</v>
      </c>
      <c r="J927" s="39">
        <f>+H927*I941</f>
        <v>31129.705353079156</v>
      </c>
      <c r="K927" s="588">
        <v>-1625.33</v>
      </c>
      <c r="L927" s="394">
        <f t="shared" si="47"/>
        <v>29504.375353079158</v>
      </c>
    </row>
    <row r="928" spans="1:21" ht="13.8">
      <c r="A928" s="2" t="s">
        <v>9</v>
      </c>
      <c r="B928" s="22">
        <f>+$B$28</f>
        <v>0</v>
      </c>
      <c r="C928" s="84" t="e">
        <f>+B928/B938</f>
        <v>#DIV/0!</v>
      </c>
      <c r="D928" s="89">
        <v>0</v>
      </c>
      <c r="E928" s="112">
        <f>+D928*C905</f>
        <v>0</v>
      </c>
      <c r="F928" s="79">
        <v>0</v>
      </c>
      <c r="G928" s="112">
        <f>F928*C905</f>
        <v>0</v>
      </c>
      <c r="H928" s="89">
        <v>2.1010886069608676E-2</v>
      </c>
      <c r="I928" s="117">
        <f>H928*C905</f>
        <v>105756.19394276831</v>
      </c>
      <c r="J928" s="39">
        <f>+H928*I941</f>
        <v>24419.891090104022</v>
      </c>
      <c r="K928" s="588">
        <v>-935.83</v>
      </c>
      <c r="L928" s="394">
        <f t="shared" si="47"/>
        <v>23484.06109010402</v>
      </c>
    </row>
    <row r="929" spans="1:14" ht="13.8">
      <c r="A929" s="2" t="s">
        <v>7</v>
      </c>
      <c r="B929" s="22">
        <f>+$B$29</f>
        <v>0</v>
      </c>
      <c r="C929" s="84" t="e">
        <f>+B929/B938</f>
        <v>#DIV/0!</v>
      </c>
      <c r="D929" s="89">
        <v>0</v>
      </c>
      <c r="E929" s="112">
        <f>+D929*C905</f>
        <v>0</v>
      </c>
      <c r="F929" s="79">
        <v>0</v>
      </c>
      <c r="G929" s="112">
        <f>F929*C905</f>
        <v>0</v>
      </c>
      <c r="H929" s="89">
        <v>4.5682467578834389E-3</v>
      </c>
      <c r="I929" s="117">
        <f>H929*C905</f>
        <v>22993.813231130502</v>
      </c>
      <c r="J929" s="39">
        <f>+H929*I941</f>
        <v>5309.4423495825513</v>
      </c>
      <c r="K929" s="588">
        <v>-468.87</v>
      </c>
      <c r="L929" s="394">
        <f t="shared" si="47"/>
        <v>4840.5723495825514</v>
      </c>
    </row>
    <row r="930" spans="1:14" ht="13.8">
      <c r="A930" s="2" t="s">
        <v>13</v>
      </c>
      <c r="B930" s="22">
        <f>+$B$30</f>
        <v>0</v>
      </c>
      <c r="C930" s="84" t="e">
        <f>+B930/B938</f>
        <v>#DIV/0!</v>
      </c>
      <c r="D930" s="89">
        <v>0</v>
      </c>
      <c r="E930" s="112">
        <f>+D930*C905</f>
        <v>0</v>
      </c>
      <c r="F930" s="79">
        <v>0</v>
      </c>
      <c r="G930" s="112">
        <f>F930*C905</f>
        <v>0</v>
      </c>
      <c r="H930" s="89">
        <v>6.4510150974037852E-4</v>
      </c>
      <c r="I930" s="117">
        <f>H930*C905</f>
        <v>3247.0539391272214</v>
      </c>
      <c r="J930" s="39">
        <f>+H930*I941</f>
        <v>749.76888445976545</v>
      </c>
      <c r="K930" s="588">
        <v>-92.49</v>
      </c>
      <c r="L930" s="394">
        <f t="shared" si="47"/>
        <v>657.27888445976544</v>
      </c>
    </row>
    <row r="931" spans="1:14" ht="13.8">
      <c r="A931" s="2" t="s">
        <v>3</v>
      </c>
      <c r="B931" s="22">
        <f>+$B$31</f>
        <v>0</v>
      </c>
      <c r="C931" s="84" t="e">
        <f>+B931/B938</f>
        <v>#DIV/0!</v>
      </c>
      <c r="D931" s="89">
        <v>0</v>
      </c>
      <c r="E931" s="112">
        <f>+D931*C905</f>
        <v>0</v>
      </c>
      <c r="F931" s="79">
        <v>0</v>
      </c>
      <c r="G931" s="112">
        <f>F931*C905</f>
        <v>0</v>
      </c>
      <c r="H931" s="89">
        <v>2.7259630848346511E-3</v>
      </c>
      <c r="I931" s="117">
        <f>H931*C905</f>
        <v>13720.862591206733</v>
      </c>
      <c r="J931" s="39">
        <f>+H931*I941</f>
        <v>3168.2491365080245</v>
      </c>
      <c r="K931" s="588">
        <v>-95.47</v>
      </c>
      <c r="L931" s="394">
        <f t="shared" si="47"/>
        <v>3072.7791365080247</v>
      </c>
    </row>
    <row r="932" spans="1:14" ht="13.8">
      <c r="A932" s="2" t="s">
        <v>11</v>
      </c>
      <c r="B932" s="22">
        <f>+$B$32</f>
        <v>0</v>
      </c>
      <c r="C932" s="84" t="e">
        <f>+B932/B938</f>
        <v>#DIV/0!</v>
      </c>
      <c r="D932" s="89">
        <v>0</v>
      </c>
      <c r="E932" s="112">
        <f>+D932*C905</f>
        <v>0</v>
      </c>
      <c r="F932" s="79">
        <v>0</v>
      </c>
      <c r="G932" s="112">
        <f>F932*C905</f>
        <v>0</v>
      </c>
      <c r="H932" s="89">
        <v>3.2190886282069636E-3</v>
      </c>
      <c r="I932" s="117">
        <f>H932*C905</f>
        <v>16202.960701216931</v>
      </c>
      <c r="J932" s="39">
        <f>+H932*I941</f>
        <v>3741.3840353887799</v>
      </c>
      <c r="K932" s="588">
        <v>-711.96</v>
      </c>
      <c r="L932" s="394">
        <f t="shared" si="47"/>
        <v>3029.4240353887799</v>
      </c>
    </row>
    <row r="933" spans="1:14" ht="13.8">
      <c r="A933" s="372" t="s">
        <v>8</v>
      </c>
      <c r="B933" s="22">
        <f>+$B$33</f>
        <v>0</v>
      </c>
      <c r="C933" s="84" t="e">
        <f>+B933/B938</f>
        <v>#DIV/0!</v>
      </c>
      <c r="D933" s="89">
        <v>0</v>
      </c>
      <c r="E933" s="112">
        <f>+D933*C905</f>
        <v>0</v>
      </c>
      <c r="F933" s="79">
        <v>0</v>
      </c>
      <c r="G933" s="112">
        <f>F933*C905</f>
        <v>0</v>
      </c>
      <c r="H933" s="89">
        <v>1.7118191139893532E-3</v>
      </c>
      <c r="I933" s="117">
        <f>H933*C905</f>
        <v>8616.2703283540104</v>
      </c>
      <c r="J933" s="39">
        <f>+H933*I941</f>
        <v>1989.5608491278126</v>
      </c>
      <c r="K933" s="588">
        <v>-110.09</v>
      </c>
      <c r="L933" s="394">
        <f t="shared" si="47"/>
        <v>1879.4708491278127</v>
      </c>
    </row>
    <row r="934" spans="1:14" ht="13.8">
      <c r="A934" s="372" t="s">
        <v>444</v>
      </c>
      <c r="B934" s="22">
        <f>+$B$34</f>
        <v>0</v>
      </c>
      <c r="C934" s="84" t="e">
        <f>+B934/B938</f>
        <v>#DIV/0!</v>
      </c>
      <c r="D934" s="89">
        <v>0</v>
      </c>
      <c r="E934" s="112">
        <f>+D934*C905</f>
        <v>0</v>
      </c>
      <c r="F934" s="79">
        <v>0</v>
      </c>
      <c r="G934" s="112">
        <f>F934*C905</f>
        <v>0</v>
      </c>
      <c r="H934" s="89">
        <v>1.0518495121975741E-2</v>
      </c>
      <c r="I934" s="117">
        <f>H934*C905</f>
        <v>52943.793346952698</v>
      </c>
      <c r="J934" s="39">
        <f>+H934*I941</f>
        <v>12225.115326381949</v>
      </c>
      <c r="K934" s="588">
        <v>-1000.67</v>
      </c>
      <c r="L934" s="394">
        <f t="shared" si="47"/>
        <v>11224.445326381949</v>
      </c>
    </row>
    <row r="935" spans="1:14" ht="13.8">
      <c r="A935" s="372" t="s">
        <v>445</v>
      </c>
      <c r="B935" s="22">
        <f>+$B$35</f>
        <v>0</v>
      </c>
      <c r="C935" s="84" t="e">
        <f>+B935/B938</f>
        <v>#DIV/0!</v>
      </c>
      <c r="D935" s="89">
        <v>0</v>
      </c>
      <c r="E935" s="112">
        <f>+D935*C905</f>
        <v>0</v>
      </c>
      <c r="F935" s="79">
        <v>0</v>
      </c>
      <c r="G935" s="112">
        <f>F935*C905</f>
        <v>0</v>
      </c>
      <c r="H935" s="89">
        <v>3.3007961370070001E-4</v>
      </c>
      <c r="I935" s="117">
        <f>H935*C905</f>
        <v>1661.4227276011034</v>
      </c>
      <c r="J935" s="39">
        <f>+H935*I941</f>
        <v>383.63485437645932</v>
      </c>
      <c r="K935" s="588">
        <v>-26.94</v>
      </c>
      <c r="L935" s="394">
        <f t="shared" si="47"/>
        <v>356.69485437645932</v>
      </c>
    </row>
    <row r="936" spans="1:14" ht="13.8">
      <c r="A936" s="372" t="s">
        <v>461</v>
      </c>
      <c r="B936" s="22">
        <f>+$B$36</f>
        <v>0</v>
      </c>
      <c r="C936" s="84" t="e">
        <f>+B936/B938</f>
        <v>#DIV/0!</v>
      </c>
      <c r="D936" s="89">
        <v>0</v>
      </c>
      <c r="E936" s="112">
        <f>+D936*C905</f>
        <v>0</v>
      </c>
      <c r="F936" s="79">
        <v>0</v>
      </c>
      <c r="G936" s="112">
        <f>F936*C905</f>
        <v>0</v>
      </c>
      <c r="H936" s="89">
        <v>2.4261754267696045E-3</v>
      </c>
      <c r="I936" s="117">
        <f>H936*C905</f>
        <v>12211.911393102127</v>
      </c>
      <c r="J936" s="39">
        <f>+H936*I941</f>
        <v>2819.8210913578978</v>
      </c>
      <c r="K936" s="588">
        <v>-220.84</v>
      </c>
      <c r="L936" s="394">
        <f t="shared" si="47"/>
        <v>2598.9810913578976</v>
      </c>
    </row>
    <row r="937" spans="1:14" ht="13.8">
      <c r="A937" s="3" t="s">
        <v>464</v>
      </c>
      <c r="B937" s="22">
        <f>+$B$37</f>
        <v>0</v>
      </c>
      <c r="C937" s="84" t="e">
        <f>+B937/B938</f>
        <v>#DIV/0!</v>
      </c>
      <c r="D937" s="89">
        <v>0</v>
      </c>
      <c r="E937" s="112">
        <f>+D937*C905</f>
        <v>0</v>
      </c>
      <c r="F937" s="79">
        <v>0</v>
      </c>
      <c r="G937" s="115">
        <f>F937*C905</f>
        <v>0</v>
      </c>
      <c r="H937" s="358">
        <v>3.6449652811940693E-3</v>
      </c>
      <c r="I937" s="118">
        <f>H937*C905</f>
        <v>18346.568246362229</v>
      </c>
      <c r="J937" s="39">
        <f>+H937*I941</f>
        <v>4236.3589474086066</v>
      </c>
      <c r="K937" s="588">
        <v>-428.68</v>
      </c>
      <c r="L937" s="394">
        <f t="shared" si="47"/>
        <v>3807.6789474086067</v>
      </c>
    </row>
    <row r="938" spans="1:14" ht="13.8">
      <c r="A938" s="24"/>
      <c r="B938" s="25">
        <f t="shared" ref="B938:L938" si="48">SUM(B911:B937)</f>
        <v>0</v>
      </c>
      <c r="C938" s="85" t="e">
        <f t="shared" si="48"/>
        <v>#DIV/0!</v>
      </c>
      <c r="D938" s="82">
        <f t="shared" si="48"/>
        <v>0</v>
      </c>
      <c r="E938" s="113">
        <f t="shared" si="48"/>
        <v>0</v>
      </c>
      <c r="F938" s="83">
        <f t="shared" si="48"/>
        <v>0</v>
      </c>
      <c r="G938" s="113">
        <f t="shared" si="48"/>
        <v>0</v>
      </c>
      <c r="H938" s="86">
        <f t="shared" si="48"/>
        <v>1.0000000000000004</v>
      </c>
      <c r="I938" s="363">
        <f t="shared" si="48"/>
        <v>5033399.9999999991</v>
      </c>
      <c r="J938" s="26">
        <f t="shared" si="48"/>
        <v>1162249.4648346282</v>
      </c>
      <c r="K938" s="26">
        <f t="shared" si="48"/>
        <v>-73546.61</v>
      </c>
      <c r="L938" s="26">
        <f t="shared" si="48"/>
        <v>1088702.8548346283</v>
      </c>
    </row>
    <row r="939" spans="1:14">
      <c r="H939" s="80"/>
      <c r="I939" s="81"/>
    </row>
    <row r="940" spans="1:14">
      <c r="I940" s="127"/>
    </row>
    <row r="941" spans="1:14">
      <c r="G941" t="s">
        <v>114</v>
      </c>
      <c r="H941" s="27"/>
      <c r="I941" s="357">
        <f>+METC!L97</f>
        <v>1162249.4648346279</v>
      </c>
    </row>
    <row r="942" spans="1:14">
      <c r="G942" t="s">
        <v>338</v>
      </c>
      <c r="I942" s="357">
        <f>+METC!M97</f>
        <v>-73547</v>
      </c>
    </row>
    <row r="943" spans="1:14">
      <c r="G943" t="s">
        <v>256</v>
      </c>
      <c r="I943" s="746">
        <f>SUM(I941:I942)</f>
        <v>1088702.4648346279</v>
      </c>
      <c r="N943" s="121">
        <f>+I943</f>
        <v>1088702.4648346279</v>
      </c>
    </row>
    <row r="944" spans="1:14">
      <c r="I944" s="747"/>
      <c r="N944" s="121"/>
    </row>
    <row r="945" spans="1:14">
      <c r="I945" s="122"/>
      <c r="N945" s="121"/>
    </row>
    <row r="946" spans="1:14">
      <c r="I946" s="122"/>
      <c r="N946" s="121"/>
    </row>
    <row r="947" spans="1:14" ht="15.6">
      <c r="A947" s="874" t="s">
        <v>19</v>
      </c>
      <c r="B947" s="875"/>
      <c r="C947" s="875" t="s">
        <v>794</v>
      </c>
      <c r="D947" s="875"/>
      <c r="E947" s="875"/>
      <c r="F947" s="875"/>
      <c r="G947" s="875"/>
      <c r="H947" s="876"/>
      <c r="I947" s="4"/>
    </row>
    <row r="948" spans="1:14" ht="15.6">
      <c r="A948" s="867" t="s">
        <v>20</v>
      </c>
      <c r="B948" s="868"/>
      <c r="C948" s="920"/>
      <c r="D948" s="920"/>
      <c r="E948" s="920"/>
      <c r="F948" s="920"/>
      <c r="G948" s="920"/>
      <c r="H948" s="921"/>
      <c r="I948" s="4"/>
    </row>
    <row r="949" spans="1:14" ht="15.6">
      <c r="A949" s="867" t="s">
        <v>22</v>
      </c>
      <c r="B949" s="868"/>
      <c r="C949" s="913"/>
      <c r="D949" s="913"/>
      <c r="E949" s="913"/>
      <c r="F949" s="913"/>
      <c r="G949" s="913"/>
      <c r="H949" s="914"/>
      <c r="I949" s="4"/>
    </row>
    <row r="950" spans="1:14" ht="15.6">
      <c r="A950" s="867" t="s">
        <v>24</v>
      </c>
      <c r="B950" s="868"/>
      <c r="C950" s="869">
        <v>80814000</v>
      </c>
      <c r="D950" s="870"/>
      <c r="E950" s="870"/>
      <c r="F950" s="870"/>
      <c r="G950" s="870"/>
      <c r="H950" s="871"/>
      <c r="I950" s="4"/>
    </row>
    <row r="951" spans="1:14" ht="15.6">
      <c r="A951" s="881" t="s">
        <v>25</v>
      </c>
      <c r="B951" s="882"/>
      <c r="C951" s="911" t="s">
        <v>5</v>
      </c>
      <c r="D951" s="911"/>
      <c r="E951" s="911"/>
      <c r="F951" s="911"/>
      <c r="G951" s="911"/>
      <c r="H951" s="912"/>
      <c r="I951" s="4"/>
    </row>
    <row r="952" spans="1:14" ht="13.8">
      <c r="A952" s="5"/>
      <c r="B952" s="5"/>
      <c r="C952" s="5"/>
      <c r="D952" s="5"/>
      <c r="E952" s="5"/>
      <c r="F952" s="5"/>
      <c r="G952" s="5"/>
      <c r="H952" s="5"/>
      <c r="I952" s="5"/>
    </row>
    <row r="953" spans="1:14" ht="13.8">
      <c r="A953" s="6"/>
      <c r="B953" s="7"/>
      <c r="C953" s="8"/>
      <c r="D953" s="886">
        <v>0.2</v>
      </c>
      <c r="E953" s="887"/>
      <c r="F953" s="886">
        <v>0.8</v>
      </c>
      <c r="G953" s="887"/>
      <c r="H953" s="584"/>
      <c r="I953" s="10"/>
      <c r="J953" s="11" t="s">
        <v>121</v>
      </c>
      <c r="K953" s="11" t="s">
        <v>269</v>
      </c>
      <c r="L953" s="11" t="s">
        <v>270</v>
      </c>
    </row>
    <row r="954" spans="1:14" ht="13.8">
      <c r="A954" s="12"/>
      <c r="B954" s="13"/>
      <c r="C954" s="14"/>
      <c r="D954" s="872" t="s">
        <v>26</v>
      </c>
      <c r="E954" s="880"/>
      <c r="F954" s="872" t="s">
        <v>27</v>
      </c>
      <c r="G954" s="880"/>
      <c r="H954" s="872" t="s">
        <v>28</v>
      </c>
      <c r="I954" s="873"/>
      <c r="J954" s="15" t="s">
        <v>29</v>
      </c>
      <c r="K954" s="391" t="s">
        <v>29</v>
      </c>
      <c r="L954" s="391" t="s">
        <v>29</v>
      </c>
    </row>
    <row r="955" spans="1:14" ht="27.6">
      <c r="A955" s="16" t="s">
        <v>30</v>
      </c>
      <c r="B955" s="17" t="s">
        <v>31</v>
      </c>
      <c r="C955" s="18" t="s">
        <v>32</v>
      </c>
      <c r="D955" s="19" t="s">
        <v>33</v>
      </c>
      <c r="E955" s="20" t="s">
        <v>34</v>
      </c>
      <c r="F955" s="19" t="s">
        <v>33</v>
      </c>
      <c r="G955" s="20" t="s">
        <v>34</v>
      </c>
      <c r="H955" s="21" t="s">
        <v>33</v>
      </c>
      <c r="I955" s="40" t="s">
        <v>34</v>
      </c>
      <c r="J955" s="18" t="s">
        <v>34</v>
      </c>
      <c r="K955" s="18" t="s">
        <v>34</v>
      </c>
      <c r="L955" s="18" t="s">
        <v>34</v>
      </c>
    </row>
    <row r="956" spans="1:14" ht="13.8">
      <c r="A956" s="1" t="s">
        <v>15</v>
      </c>
      <c r="B956" s="22">
        <f>+$B$10</f>
        <v>0</v>
      </c>
      <c r="C956" s="84" t="e">
        <f>+B956/B983</f>
        <v>#DIV/0!</v>
      </c>
      <c r="D956" s="89">
        <v>0</v>
      </c>
      <c r="E956" s="112">
        <f>+D956*C950</f>
        <v>0</v>
      </c>
      <c r="F956" s="79">
        <v>0</v>
      </c>
      <c r="G956" s="114">
        <f>F956*C950</f>
        <v>0</v>
      </c>
      <c r="H956" s="89">
        <v>0</v>
      </c>
      <c r="I956" s="116">
        <f>H956*C950</f>
        <v>0</v>
      </c>
      <c r="J956" s="39">
        <f>+H956*I986</f>
        <v>0</v>
      </c>
      <c r="K956" s="39">
        <f>+H956*I987</f>
        <v>0</v>
      </c>
      <c r="L956" s="393">
        <f>+J956+K956</f>
        <v>0</v>
      </c>
    </row>
    <row r="957" spans="1:14" ht="13.8">
      <c r="A957" s="2" t="s">
        <v>4</v>
      </c>
      <c r="B957" s="22">
        <f>+$B$12</f>
        <v>0</v>
      </c>
      <c r="C957" s="84" t="e">
        <f>+B957/B983</f>
        <v>#DIV/0!</v>
      </c>
      <c r="D957" s="89">
        <v>0</v>
      </c>
      <c r="E957" s="112">
        <f>+D957*C950</f>
        <v>0</v>
      </c>
      <c r="F957" s="79">
        <v>0</v>
      </c>
      <c r="G957" s="112">
        <f>F957*C950</f>
        <v>0</v>
      </c>
      <c r="H957" s="89">
        <v>1.5093928175897592E-3</v>
      </c>
      <c r="I957" s="117">
        <f>H957*C950</f>
        <v>121980.07116069879</v>
      </c>
      <c r="J957" s="39">
        <f>+H957*I986</f>
        <v>0</v>
      </c>
      <c r="K957" s="39">
        <f>+H957*I987</f>
        <v>0</v>
      </c>
      <c r="L957" s="394">
        <f>+J957+K957</f>
        <v>0</v>
      </c>
    </row>
    <row r="958" spans="1:14" ht="13.8">
      <c r="A958" s="2" t="s">
        <v>0</v>
      </c>
      <c r="B958" s="22">
        <f>+$B$13</f>
        <v>0</v>
      </c>
      <c r="C958" s="84" t="e">
        <f>+B958/B983</f>
        <v>#DIV/0!</v>
      </c>
      <c r="D958" s="89">
        <v>0</v>
      </c>
      <c r="E958" s="112">
        <f>+D958*C950</f>
        <v>0</v>
      </c>
      <c r="F958" s="79">
        <v>0</v>
      </c>
      <c r="G958" s="112">
        <f>F958*C950</f>
        <v>0</v>
      </c>
      <c r="H958" s="89">
        <v>1.5328528388086139E-2</v>
      </c>
      <c r="I958" s="117">
        <f>H958*C950</f>
        <v>1238759.6931547932</v>
      </c>
      <c r="J958" s="39">
        <f>+H958*I986</f>
        <v>0</v>
      </c>
      <c r="K958" s="39">
        <f>+H958*I987</f>
        <v>0</v>
      </c>
      <c r="L958" s="394">
        <f t="shared" ref="L958:L982" si="49">+J958+K958</f>
        <v>0</v>
      </c>
    </row>
    <row r="959" spans="1:14" ht="13.8">
      <c r="A959" s="2" t="s">
        <v>16</v>
      </c>
      <c r="B959" s="22">
        <f>+$B$14</f>
        <v>0</v>
      </c>
      <c r="C959" s="84" t="e">
        <f>+B959/B983</f>
        <v>#DIV/0!</v>
      </c>
      <c r="D959" s="89">
        <v>0</v>
      </c>
      <c r="E959" s="112">
        <f>+D959*C950</f>
        <v>0</v>
      </c>
      <c r="F959" s="79">
        <v>0</v>
      </c>
      <c r="G959" s="112">
        <f>F959*C950</f>
        <v>0</v>
      </c>
      <c r="H959" s="89">
        <v>2.7163952572388361E-3</v>
      </c>
      <c r="I959" s="117">
        <f>H959*C950</f>
        <v>219522.76631849929</v>
      </c>
      <c r="J959" s="39">
        <f>+H959*I986</f>
        <v>0</v>
      </c>
      <c r="K959" s="39">
        <f>+H959*I987</f>
        <v>0</v>
      </c>
      <c r="L959" s="394">
        <f t="shared" si="49"/>
        <v>0</v>
      </c>
    </row>
    <row r="960" spans="1:14" ht="13.8">
      <c r="A960" s="2" t="s">
        <v>6</v>
      </c>
      <c r="B960" s="22">
        <f>+$B$15</f>
        <v>0</v>
      </c>
      <c r="C960" s="84" t="e">
        <f>+B960/B983</f>
        <v>#DIV/0!</v>
      </c>
      <c r="D960" s="89">
        <v>0</v>
      </c>
      <c r="E960" s="112">
        <f>+D960*C950</f>
        <v>0</v>
      </c>
      <c r="F960" s="79">
        <v>0</v>
      </c>
      <c r="G960" s="112">
        <f>F960*C950</f>
        <v>0</v>
      </c>
      <c r="H960" s="89">
        <v>6.5604457742289455E-3</v>
      </c>
      <c r="I960" s="117">
        <f>H960*C950</f>
        <v>530175.86479853804</v>
      </c>
      <c r="J960" s="39">
        <f>+H960*I986</f>
        <v>0</v>
      </c>
      <c r="K960" s="39">
        <f>+H960*I987</f>
        <v>0</v>
      </c>
      <c r="L960" s="394">
        <f t="shared" si="49"/>
        <v>0</v>
      </c>
    </row>
    <row r="961" spans="1:12" ht="13.8">
      <c r="A961" s="2" t="s">
        <v>10</v>
      </c>
      <c r="B961" s="22">
        <f>+$B$16</f>
        <v>0</v>
      </c>
      <c r="C961" s="84" t="e">
        <f>+B961/B983</f>
        <v>#DIV/0!</v>
      </c>
      <c r="D961" s="89">
        <v>0</v>
      </c>
      <c r="E961" s="112">
        <f>+D961*C950</f>
        <v>0</v>
      </c>
      <c r="F961" s="79">
        <v>0</v>
      </c>
      <c r="G961" s="112">
        <f>F961*C950</f>
        <v>0</v>
      </c>
      <c r="H961" s="89">
        <v>7.7496649214745215E-3</v>
      </c>
      <c r="I961" s="117">
        <f>H961*C950</f>
        <v>626281.42096404196</v>
      </c>
      <c r="J961" s="39">
        <f>+H961*I986</f>
        <v>0</v>
      </c>
      <c r="K961" s="39">
        <f>+H961*I987</f>
        <v>0</v>
      </c>
      <c r="L961" s="394">
        <f t="shared" si="49"/>
        <v>0</v>
      </c>
    </row>
    <row r="962" spans="1:12" ht="13.8">
      <c r="A962" s="2" t="s">
        <v>17</v>
      </c>
      <c r="B962" s="22">
        <f>+$B$17</f>
        <v>0</v>
      </c>
      <c r="C962" s="84" t="e">
        <f>+B962/B983</f>
        <v>#DIV/0!</v>
      </c>
      <c r="D962" s="89">
        <v>0</v>
      </c>
      <c r="E962" s="112">
        <f>+D962*C950</f>
        <v>0</v>
      </c>
      <c r="F962" s="79">
        <v>0</v>
      </c>
      <c r="G962" s="112">
        <f>F962*C950</f>
        <v>0</v>
      </c>
      <c r="H962" s="89">
        <v>1.74859711216513E-2</v>
      </c>
      <c r="I962" s="117">
        <f>H962*C950</f>
        <v>1413111.2702251282</v>
      </c>
      <c r="J962" s="39">
        <f>+H962*I986</f>
        <v>0</v>
      </c>
      <c r="K962" s="39">
        <f>+H962*I987</f>
        <v>0</v>
      </c>
      <c r="L962" s="394">
        <f t="shared" si="49"/>
        <v>0</v>
      </c>
    </row>
    <row r="963" spans="1:12" ht="13.8">
      <c r="A963" s="2" t="s">
        <v>5</v>
      </c>
      <c r="B963" s="22">
        <f>+$B$18</f>
        <v>0</v>
      </c>
      <c r="C963" s="84" t="e">
        <f>+B963/B983</f>
        <v>#DIV/0!</v>
      </c>
      <c r="D963" s="89">
        <v>0</v>
      </c>
      <c r="E963" s="112">
        <f>+D963*C950</f>
        <v>0</v>
      </c>
      <c r="F963" s="79">
        <v>0</v>
      </c>
      <c r="G963" s="112">
        <f>F963*C950</f>
        <v>0</v>
      </c>
      <c r="H963" s="89">
        <v>0.82196838367732639</v>
      </c>
      <c r="I963" s="117">
        <f>H963*C950</f>
        <v>66426552.958499454</v>
      </c>
      <c r="J963" s="39">
        <f>+H963*I986</f>
        <v>0</v>
      </c>
      <c r="K963" s="39">
        <f>+H963*I987</f>
        <v>0</v>
      </c>
      <c r="L963" s="394">
        <f t="shared" si="49"/>
        <v>0</v>
      </c>
    </row>
    <row r="964" spans="1:12" ht="13.8">
      <c r="A964" s="2" t="s">
        <v>116</v>
      </c>
      <c r="B964" s="22">
        <f>+$B$19</f>
        <v>0</v>
      </c>
      <c r="C964" s="84" t="e">
        <f>+B964/B983</f>
        <v>#DIV/0!</v>
      </c>
      <c r="D964" s="89">
        <v>0</v>
      </c>
      <c r="E964" s="112">
        <f>+D964*C950</f>
        <v>0</v>
      </c>
      <c r="F964" s="79">
        <v>0</v>
      </c>
      <c r="G964" s="112">
        <f>F964*C950</f>
        <v>0</v>
      </c>
      <c r="H964" s="89">
        <v>7.6293832173412873E-3</v>
      </c>
      <c r="I964" s="117">
        <f>H964*C950</f>
        <v>616560.97532621876</v>
      </c>
      <c r="J964" s="39">
        <f>+H964*I986</f>
        <v>0</v>
      </c>
      <c r="K964" s="39">
        <f>+H964*I987</f>
        <v>0</v>
      </c>
      <c r="L964" s="394">
        <f t="shared" si="49"/>
        <v>0</v>
      </c>
    </row>
    <row r="965" spans="1:12" ht="13.8">
      <c r="A965" s="2" t="s">
        <v>1</v>
      </c>
      <c r="B965" s="22">
        <f>+$B$20</f>
        <v>0</v>
      </c>
      <c r="C965" s="84" t="e">
        <f>+B965/B983</f>
        <v>#DIV/0!</v>
      </c>
      <c r="D965" s="89">
        <v>0</v>
      </c>
      <c r="E965" s="112">
        <f>+D965*C950</f>
        <v>0</v>
      </c>
      <c r="F965" s="79">
        <v>0</v>
      </c>
      <c r="G965" s="112">
        <f>F965*C950</f>
        <v>0</v>
      </c>
      <c r="H965" s="89">
        <v>7.0686727126881993E-4</v>
      </c>
      <c r="I965" s="117">
        <f>H965*C950</f>
        <v>57124.771660318416</v>
      </c>
      <c r="J965" s="39">
        <f>+H965*I986</f>
        <v>0</v>
      </c>
      <c r="K965" s="39">
        <f>+H965*I987</f>
        <v>0</v>
      </c>
      <c r="L965" s="394">
        <f t="shared" si="49"/>
        <v>0</v>
      </c>
    </row>
    <row r="966" spans="1:12" ht="13.8">
      <c r="A966" s="2" t="s">
        <v>46</v>
      </c>
      <c r="B966" s="22">
        <f>+$B$21</f>
        <v>0</v>
      </c>
      <c r="C966" s="84" t="e">
        <f>+B966/B983</f>
        <v>#DIV/0!</v>
      </c>
      <c r="D966" s="89">
        <v>0</v>
      </c>
      <c r="E966" s="112">
        <f>+D966*C950</f>
        <v>0</v>
      </c>
      <c r="F966" s="79">
        <v>0</v>
      </c>
      <c r="G966" s="112">
        <f>F966*C950</f>
        <v>0</v>
      </c>
      <c r="H966" s="89">
        <v>1.8504126946865557E-2</v>
      </c>
      <c r="I966" s="117">
        <f>H966*C950</f>
        <v>1495392.5150839931</v>
      </c>
      <c r="J966" s="39">
        <f>+H966*I986</f>
        <v>0</v>
      </c>
      <c r="K966" s="39">
        <f>+H966*I987</f>
        <v>0</v>
      </c>
      <c r="L966" s="394">
        <f t="shared" si="49"/>
        <v>0</v>
      </c>
    </row>
    <row r="967" spans="1:12" ht="13.8">
      <c r="A967" s="2" t="s">
        <v>45</v>
      </c>
      <c r="B967" s="22">
        <f>+$B$22</f>
        <v>0</v>
      </c>
      <c r="C967" s="84" t="e">
        <f>+B967/B983</f>
        <v>#DIV/0!</v>
      </c>
      <c r="D967" s="89">
        <v>0</v>
      </c>
      <c r="E967" s="112">
        <f>+D967*C950</f>
        <v>0</v>
      </c>
      <c r="F967" s="79">
        <v>0</v>
      </c>
      <c r="G967" s="112">
        <f>F967*C950</f>
        <v>0</v>
      </c>
      <c r="H967" s="89">
        <v>1.9283139855531661E-2</v>
      </c>
      <c r="I967" s="117">
        <f>H967*C950</f>
        <v>1558347.6642849357</v>
      </c>
      <c r="J967" s="39">
        <f>+H967*I986</f>
        <v>0</v>
      </c>
      <c r="K967" s="39">
        <f>+H967*I987</f>
        <v>0</v>
      </c>
      <c r="L967" s="394">
        <f t="shared" si="49"/>
        <v>0</v>
      </c>
    </row>
    <row r="968" spans="1:12" ht="13.8">
      <c r="A968" s="2" t="s">
        <v>209</v>
      </c>
      <c r="B968" s="22">
        <f>+$B$23</f>
        <v>0</v>
      </c>
      <c r="C968" s="84" t="e">
        <f>+B968/B983</f>
        <v>#DIV/0!</v>
      </c>
      <c r="D968" s="89">
        <v>0</v>
      </c>
      <c r="E968" s="112">
        <f>+D968*C950</f>
        <v>0</v>
      </c>
      <c r="F968" s="79">
        <v>0</v>
      </c>
      <c r="G968" s="112">
        <f>F968*C950</f>
        <v>0</v>
      </c>
      <c r="H968" s="89">
        <v>1.2827913666287258E-3</v>
      </c>
      <c r="I968" s="117">
        <f>H968*C950</f>
        <v>103667.50150273385</v>
      </c>
      <c r="J968" s="39">
        <f>+H968*I986</f>
        <v>0</v>
      </c>
      <c r="K968" s="39">
        <f>+H968*I987</f>
        <v>0</v>
      </c>
      <c r="L968" s="394">
        <f t="shared" si="49"/>
        <v>0</v>
      </c>
    </row>
    <row r="969" spans="1:12" ht="13.8">
      <c r="A969" s="2" t="s">
        <v>210</v>
      </c>
      <c r="B969" s="22">
        <f>+$B$24</f>
        <v>0</v>
      </c>
      <c r="C969" s="84" t="e">
        <f>+B969/B983</f>
        <v>#DIV/0!</v>
      </c>
      <c r="D969" s="89">
        <v>0</v>
      </c>
      <c r="E969" s="112">
        <f>+D969*C950</f>
        <v>0</v>
      </c>
      <c r="F969" s="79">
        <v>0</v>
      </c>
      <c r="G969" s="112">
        <f>F969*C950</f>
        <v>0</v>
      </c>
      <c r="H969" s="89">
        <v>3.3616056321618691E-4</v>
      </c>
      <c r="I969" s="117">
        <f>H969*C950</f>
        <v>27166.479755752927</v>
      </c>
      <c r="J969" s="39">
        <f>+H969*I986</f>
        <v>0</v>
      </c>
      <c r="K969" s="39">
        <f>+H969*I987</f>
        <v>0</v>
      </c>
      <c r="L969" s="394">
        <f t="shared" si="49"/>
        <v>0</v>
      </c>
    </row>
    <row r="970" spans="1:12" ht="13.8">
      <c r="A970" s="2" t="s">
        <v>2</v>
      </c>
      <c r="B970" s="22">
        <f>+$B$25</f>
        <v>0</v>
      </c>
      <c r="C970" s="84" t="e">
        <f>+B970/B983</f>
        <v>#DIV/0!</v>
      </c>
      <c r="D970" s="89">
        <v>0</v>
      </c>
      <c r="E970" s="112">
        <f>+D970*C950</f>
        <v>0</v>
      </c>
      <c r="F970" s="79">
        <v>0</v>
      </c>
      <c r="G970" s="112">
        <f>F970*C950</f>
        <v>0</v>
      </c>
      <c r="H970" s="89">
        <v>8.4505185061460434E-4</v>
      </c>
      <c r="I970" s="117">
        <f>H970*C950</f>
        <v>68292.020255568641</v>
      </c>
      <c r="J970" s="39">
        <f>+H970*I986</f>
        <v>0</v>
      </c>
      <c r="K970" s="39">
        <f>+H970*I987</f>
        <v>0</v>
      </c>
      <c r="L970" s="394">
        <f t="shared" si="49"/>
        <v>0</v>
      </c>
    </row>
    <row r="971" spans="1:12" ht="13.8">
      <c r="A971" s="2" t="s">
        <v>12</v>
      </c>
      <c r="B971" s="22">
        <f>+$B$26</f>
        <v>0</v>
      </c>
      <c r="C971" s="84" t="e">
        <f>+B971/B983</f>
        <v>#DIV/0!</v>
      </c>
      <c r="D971" s="89">
        <v>0</v>
      </c>
      <c r="E971" s="112">
        <f>+D971*C950</f>
        <v>0</v>
      </c>
      <c r="F971" s="79">
        <v>0</v>
      </c>
      <c r="G971" s="112">
        <f>F971*C950</f>
        <v>0</v>
      </c>
      <c r="H971" s="89">
        <v>1.0064886428310738E-3</v>
      </c>
      <c r="I971" s="117">
        <f>H971*C950</f>
        <v>81338.373181750401</v>
      </c>
      <c r="J971" s="39">
        <f>+H971*I986</f>
        <v>0</v>
      </c>
      <c r="K971" s="39">
        <f>+H971*I987</f>
        <v>0</v>
      </c>
      <c r="L971" s="394">
        <f t="shared" si="49"/>
        <v>0</v>
      </c>
    </row>
    <row r="972" spans="1:12" ht="13.8">
      <c r="A972" s="2" t="s">
        <v>18</v>
      </c>
      <c r="B972" s="22">
        <f>+$B$27</f>
        <v>0</v>
      </c>
      <c r="C972" s="84" t="e">
        <f>+B972/B983</f>
        <v>#DIV/0!</v>
      </c>
      <c r="D972" s="89">
        <v>0</v>
      </c>
      <c r="E972" s="112">
        <f>+D972*C950</f>
        <v>0</v>
      </c>
      <c r="F972" s="79">
        <v>0</v>
      </c>
      <c r="G972" s="112">
        <f>F972*C950</f>
        <v>0</v>
      </c>
      <c r="H972" s="89">
        <v>2.6612221990669541E-2</v>
      </c>
      <c r="I972" s="117">
        <f>H972*C950</f>
        <v>2150640.1079539685</v>
      </c>
      <c r="J972" s="39">
        <f>+H972*I986</f>
        <v>0</v>
      </c>
      <c r="K972" s="39">
        <f>+H972*I987</f>
        <v>0</v>
      </c>
      <c r="L972" s="394">
        <f t="shared" si="49"/>
        <v>0</v>
      </c>
    </row>
    <row r="973" spans="1:12" ht="13.8">
      <c r="A973" s="2" t="s">
        <v>9</v>
      </c>
      <c r="B973" s="22">
        <f>+$B$28</f>
        <v>0</v>
      </c>
      <c r="C973" s="84" t="e">
        <f>+B973/B983</f>
        <v>#DIV/0!</v>
      </c>
      <c r="D973" s="89">
        <v>0</v>
      </c>
      <c r="E973" s="112">
        <f>+D973*C950</f>
        <v>0</v>
      </c>
      <c r="F973" s="79">
        <v>0</v>
      </c>
      <c r="G973" s="112">
        <f>F973*C950</f>
        <v>0</v>
      </c>
      <c r="H973" s="89">
        <v>2.0876123153332093E-2</v>
      </c>
      <c r="I973" s="117">
        <f>H973*C950</f>
        <v>1687083.0165133798</v>
      </c>
      <c r="J973" s="39">
        <f>+H973*I986</f>
        <v>0</v>
      </c>
      <c r="K973" s="39">
        <f>+H973*I987</f>
        <v>0</v>
      </c>
      <c r="L973" s="394">
        <f t="shared" si="49"/>
        <v>0</v>
      </c>
    </row>
    <row r="974" spans="1:12" ht="13.8">
      <c r="A974" s="2" t="s">
        <v>7</v>
      </c>
      <c r="B974" s="22">
        <f>+$B$29</f>
        <v>0</v>
      </c>
      <c r="C974" s="84" t="e">
        <f>+B974/B983</f>
        <v>#DIV/0!</v>
      </c>
      <c r="D974" s="89">
        <v>0</v>
      </c>
      <c r="E974" s="112">
        <f>+D974*C950</f>
        <v>0</v>
      </c>
      <c r="F974" s="79">
        <v>0</v>
      </c>
      <c r="G974" s="112">
        <f>F974*C950</f>
        <v>0</v>
      </c>
      <c r="H974" s="89">
        <v>4.5389462203752227E-3</v>
      </c>
      <c r="I974" s="117">
        <f>H974*C950</f>
        <v>366810.39985340327</v>
      </c>
      <c r="J974" s="39">
        <f>+H974*I986</f>
        <v>0</v>
      </c>
      <c r="K974" s="39">
        <f>+H974*I987</f>
        <v>0</v>
      </c>
      <c r="L974" s="394">
        <f t="shared" si="49"/>
        <v>0</v>
      </c>
    </row>
    <row r="975" spans="1:12" ht="13.8">
      <c r="A975" s="2" t="s">
        <v>13</v>
      </c>
      <c r="B975" s="22">
        <f>+$B$30</f>
        <v>0</v>
      </c>
      <c r="C975" s="84" t="e">
        <f>+B975/B983</f>
        <v>#DIV/0!</v>
      </c>
      <c r="D975" s="89">
        <v>0</v>
      </c>
      <c r="E975" s="112">
        <f>+D975*C950</f>
        <v>0</v>
      </c>
      <c r="F975" s="79">
        <v>0</v>
      </c>
      <c r="G975" s="112">
        <f>F975*C950</f>
        <v>0</v>
      </c>
      <c r="H975" s="89">
        <v>6.4096385650390733E-4</v>
      </c>
      <c r="I975" s="117">
        <f>H975*C950</f>
        <v>51798.85309950677</v>
      </c>
      <c r="J975" s="39">
        <f>+H975*I986</f>
        <v>0</v>
      </c>
      <c r="K975" s="39">
        <f>+H975*I987</f>
        <v>0</v>
      </c>
      <c r="L975" s="394">
        <f t="shared" si="49"/>
        <v>0</v>
      </c>
    </row>
    <row r="976" spans="1:12" ht="13.8">
      <c r="A976" s="2" t="s">
        <v>3</v>
      </c>
      <c r="B976" s="22">
        <f>+$B$31</f>
        <v>0</v>
      </c>
      <c r="C976" s="84" t="e">
        <f>+B976/B983</f>
        <v>#DIV/0!</v>
      </c>
      <c r="D976" s="89">
        <v>0</v>
      </c>
      <c r="E976" s="112">
        <f>+D976*C950</f>
        <v>0</v>
      </c>
      <c r="F976" s="79">
        <v>0</v>
      </c>
      <c r="G976" s="112">
        <f>F976*C950</f>
        <v>0</v>
      </c>
      <c r="H976" s="89">
        <v>2.708478875279776E-3</v>
      </c>
      <c r="I976" s="117">
        <f>H976*C950</f>
        <v>218883.01182685982</v>
      </c>
      <c r="J976" s="39">
        <f>+H976*I986</f>
        <v>0</v>
      </c>
      <c r="K976" s="39">
        <f>+H976*I987</f>
        <v>0</v>
      </c>
      <c r="L976" s="394">
        <f t="shared" si="49"/>
        <v>0</v>
      </c>
    </row>
    <row r="977" spans="1:14" ht="13.8">
      <c r="A977" s="2" t="s">
        <v>11</v>
      </c>
      <c r="B977" s="22">
        <f>+$B$32</f>
        <v>0</v>
      </c>
      <c r="C977" s="84" t="e">
        <f>+B977/B983</f>
        <v>#DIV/0!</v>
      </c>
      <c r="D977" s="89">
        <v>0</v>
      </c>
      <c r="E977" s="112">
        <f>+D977*C950</f>
        <v>0</v>
      </c>
      <c r="F977" s="79">
        <v>0</v>
      </c>
      <c r="G977" s="112">
        <f>F977*C950</f>
        <v>0</v>
      </c>
      <c r="H977" s="89">
        <v>3.1984415327035781E-3</v>
      </c>
      <c r="I977" s="117">
        <f>H977*C950</f>
        <v>258478.85402390696</v>
      </c>
      <c r="J977" s="39">
        <f>+H977*I986</f>
        <v>0</v>
      </c>
      <c r="K977" s="39">
        <f>+H977*I987</f>
        <v>0</v>
      </c>
      <c r="L977" s="394">
        <f t="shared" si="49"/>
        <v>0</v>
      </c>
    </row>
    <row r="978" spans="1:14" ht="13.8">
      <c r="A978" s="372" t="s">
        <v>8</v>
      </c>
      <c r="B978" s="22">
        <f>+$B$33</f>
        <v>0</v>
      </c>
      <c r="C978" s="84" t="e">
        <f>+B978/B983</f>
        <v>#DIV/0!</v>
      </c>
      <c r="D978" s="89">
        <v>0</v>
      </c>
      <c r="E978" s="112">
        <f>+D978*C950</f>
        <v>0</v>
      </c>
      <c r="F978" s="79">
        <v>0</v>
      </c>
      <c r="G978" s="112">
        <f>F978*C950</f>
        <v>0</v>
      </c>
      <c r="H978" s="89">
        <v>1.700839580086074E-3</v>
      </c>
      <c r="I978" s="117">
        <f>H978*C950</f>
        <v>137451.64982507599</v>
      </c>
      <c r="J978" s="39">
        <f>+H978*I986</f>
        <v>0</v>
      </c>
      <c r="K978" s="39">
        <f>+H978*I987</f>
        <v>0</v>
      </c>
      <c r="L978" s="394">
        <f t="shared" si="49"/>
        <v>0</v>
      </c>
    </row>
    <row r="979" spans="1:14" ht="13.8">
      <c r="A979" s="372" t="s">
        <v>444</v>
      </c>
      <c r="B979" s="22">
        <f>+$B$34</f>
        <v>0</v>
      </c>
      <c r="C979" s="84" t="e">
        <f>+B979/B983</f>
        <v>#DIV/0!</v>
      </c>
      <c r="D979" s="89">
        <v>0</v>
      </c>
      <c r="E979" s="112">
        <f>+D979*C950</f>
        <v>0</v>
      </c>
      <c r="F979" s="79">
        <v>0</v>
      </c>
      <c r="G979" s="112">
        <f>F979*C950</f>
        <v>0</v>
      </c>
      <c r="H979" s="89">
        <v>1.0451029948313748E-2</v>
      </c>
      <c r="I979" s="117">
        <f>H979*C950</f>
        <v>844589.53424302721</v>
      </c>
      <c r="J979" s="39">
        <f>+H979*I986</f>
        <v>0</v>
      </c>
      <c r="K979" s="39">
        <f>+H979*I987</f>
        <v>0</v>
      </c>
      <c r="L979" s="394">
        <f t="shared" si="49"/>
        <v>0</v>
      </c>
    </row>
    <row r="980" spans="1:14" ht="13.8">
      <c r="A980" s="372" t="s">
        <v>445</v>
      </c>
      <c r="B980" s="22">
        <f>+$B$35</f>
        <v>0</v>
      </c>
      <c r="C980" s="84" t="e">
        <f>+B980/B983</f>
        <v>#DIV/0!</v>
      </c>
      <c r="D980" s="89">
        <v>0</v>
      </c>
      <c r="E980" s="112">
        <f>+D980*C950</f>
        <v>0</v>
      </c>
      <c r="F980" s="79">
        <v>0</v>
      </c>
      <c r="G980" s="112">
        <f>F980*C950</f>
        <v>0</v>
      </c>
      <c r="H980" s="89">
        <v>3.2796249730692259E-4</v>
      </c>
      <c r="I980" s="117">
        <f>H980*C950</f>
        <v>26503.961257361643</v>
      </c>
      <c r="J980" s="39">
        <f>+H980*I986</f>
        <v>0</v>
      </c>
      <c r="K980" s="39">
        <f>+H980*I987</f>
        <v>0</v>
      </c>
      <c r="L980" s="394">
        <f t="shared" si="49"/>
        <v>0</v>
      </c>
    </row>
    <row r="981" spans="1:14" ht="13.8">
      <c r="A981" s="372" t="s">
        <v>461</v>
      </c>
      <c r="B981" s="22">
        <f>+$B$36</f>
        <v>0</v>
      </c>
      <c r="C981" s="84" t="e">
        <f>+B981/B983</f>
        <v>#DIV/0!</v>
      </c>
      <c r="D981" s="89">
        <v>0</v>
      </c>
      <c r="E981" s="112">
        <f>+D981*C950</f>
        <v>0</v>
      </c>
      <c r="F981" s="79">
        <v>0</v>
      </c>
      <c r="G981" s="112">
        <f>F981*C950</f>
        <v>0</v>
      </c>
      <c r="H981" s="89">
        <v>2.4106140423126683E-3</v>
      </c>
      <c r="I981" s="117">
        <f>H981*C950</f>
        <v>194811.36321545599</v>
      </c>
      <c r="J981" s="39">
        <f>+H981*I986</f>
        <v>0</v>
      </c>
      <c r="K981" s="39">
        <f>+H981*I987</f>
        <v>0</v>
      </c>
      <c r="L981" s="394">
        <f t="shared" si="49"/>
        <v>0</v>
      </c>
    </row>
    <row r="982" spans="1:14" ht="13.8">
      <c r="A982" s="3" t="s">
        <v>464</v>
      </c>
      <c r="B982" s="22">
        <f>+$B$37</f>
        <v>0</v>
      </c>
      <c r="C982" s="84" t="e">
        <f>+B982/B983</f>
        <v>#DIV/0!</v>
      </c>
      <c r="D982" s="89">
        <v>0</v>
      </c>
      <c r="E982" s="112">
        <f>+D982*C950</f>
        <v>0</v>
      </c>
      <c r="F982" s="79">
        <v>0</v>
      </c>
      <c r="G982" s="115">
        <f>F982*C950</f>
        <v>0</v>
      </c>
      <c r="H982" s="358">
        <v>3.6215866312221795E-3</v>
      </c>
      <c r="I982" s="118">
        <f>H982*C950</f>
        <v>292674.90201558924</v>
      </c>
      <c r="J982" s="39">
        <f>+H982*I986</f>
        <v>0</v>
      </c>
      <c r="K982" s="39">
        <f>+H982*I987</f>
        <v>0</v>
      </c>
      <c r="L982" s="394">
        <f t="shared" si="49"/>
        <v>0</v>
      </c>
    </row>
    <row r="983" spans="1:14" ht="13.8">
      <c r="A983" s="24"/>
      <c r="B983" s="25">
        <f t="shared" ref="B983:L983" si="50">SUM(B956:B982)</f>
        <v>0</v>
      </c>
      <c r="C983" s="85" t="e">
        <f t="shared" si="50"/>
        <v>#DIV/0!</v>
      </c>
      <c r="D983" s="82">
        <f t="shared" si="50"/>
        <v>0</v>
      </c>
      <c r="E983" s="113">
        <f t="shared" si="50"/>
        <v>0</v>
      </c>
      <c r="F983" s="83">
        <f t="shared" si="50"/>
        <v>0</v>
      </c>
      <c r="G983" s="113">
        <f t="shared" si="50"/>
        <v>0</v>
      </c>
      <c r="H983" s="86">
        <f t="shared" si="50"/>
        <v>0.99999999999999933</v>
      </c>
      <c r="I983" s="363">
        <f t="shared" si="50"/>
        <v>80813999.999999985</v>
      </c>
      <c r="J983" s="26">
        <f t="shared" si="50"/>
        <v>0</v>
      </c>
      <c r="K983" s="26">
        <f t="shared" si="50"/>
        <v>0</v>
      </c>
      <c r="L983" s="26">
        <f t="shared" si="50"/>
        <v>0</v>
      </c>
    </row>
    <row r="984" spans="1:14">
      <c r="H984" s="80"/>
      <c r="I984" s="81"/>
    </row>
    <row r="986" spans="1:14">
      <c r="G986" t="s">
        <v>114</v>
      </c>
      <c r="H986" s="27"/>
      <c r="I986" s="357">
        <f>+ITC!L82</f>
        <v>0</v>
      </c>
    </row>
    <row r="987" spans="1:14">
      <c r="G987" t="s">
        <v>338</v>
      </c>
      <c r="I987" s="357">
        <f>+ITC!M82</f>
        <v>0</v>
      </c>
    </row>
    <row r="988" spans="1:14">
      <c r="G988" t="s">
        <v>256</v>
      </c>
      <c r="I988" s="120">
        <f>SUM(I986:I987)</f>
        <v>0</v>
      </c>
      <c r="N988" s="121">
        <f>+I988</f>
        <v>0</v>
      </c>
    </row>
    <row r="989" spans="1:14">
      <c r="I989" s="88"/>
    </row>
    <row r="990" spans="1:14">
      <c r="I990" s="88"/>
    </row>
    <row r="991" spans="1:14">
      <c r="I991" s="88"/>
    </row>
    <row r="992" spans="1:14" ht="15.6">
      <c r="A992" s="874" t="s">
        <v>19</v>
      </c>
      <c r="B992" s="875"/>
      <c r="C992" s="875" t="s">
        <v>798</v>
      </c>
      <c r="D992" s="875"/>
      <c r="E992" s="875"/>
      <c r="F992" s="875"/>
      <c r="G992" s="875"/>
      <c r="H992" s="876"/>
      <c r="I992" s="4"/>
    </row>
    <row r="993" spans="1:12" ht="15.6">
      <c r="A993" s="867" t="s">
        <v>20</v>
      </c>
      <c r="B993" s="868"/>
      <c r="C993" s="920"/>
      <c r="D993" s="920"/>
      <c r="E993" s="920"/>
      <c r="F993" s="920"/>
      <c r="G993" s="920"/>
      <c r="H993" s="921"/>
      <c r="I993" s="4"/>
    </row>
    <row r="994" spans="1:12" ht="15.6">
      <c r="A994" s="867" t="s">
        <v>22</v>
      </c>
      <c r="B994" s="868"/>
      <c r="C994" s="913"/>
      <c r="D994" s="913"/>
      <c r="E994" s="913"/>
      <c r="F994" s="913"/>
      <c r="G994" s="913"/>
      <c r="H994" s="914"/>
      <c r="I994" s="4"/>
    </row>
    <row r="995" spans="1:12" ht="15.6">
      <c r="A995" s="867" t="s">
        <v>24</v>
      </c>
      <c r="B995" s="868"/>
      <c r="C995" s="869">
        <v>2258062</v>
      </c>
      <c r="D995" s="870"/>
      <c r="E995" s="870"/>
      <c r="F995" s="870"/>
      <c r="G995" s="870"/>
      <c r="H995" s="871"/>
      <c r="I995" s="4"/>
    </row>
    <row r="996" spans="1:12" ht="15.6">
      <c r="A996" s="881" t="s">
        <v>25</v>
      </c>
      <c r="B996" s="882"/>
      <c r="C996" s="911" t="s">
        <v>5</v>
      </c>
      <c r="D996" s="911"/>
      <c r="E996" s="911"/>
      <c r="F996" s="911"/>
      <c r="G996" s="911"/>
      <c r="H996" s="912"/>
      <c r="I996" s="4"/>
    </row>
    <row r="997" spans="1:12" ht="13.8">
      <c r="A997" s="5"/>
      <c r="B997" s="5"/>
      <c r="C997" s="5"/>
      <c r="D997" s="5"/>
      <c r="E997" s="5"/>
      <c r="F997" s="5"/>
      <c r="G997" s="5"/>
      <c r="H997" s="5"/>
      <c r="I997" s="5"/>
    </row>
    <row r="998" spans="1:12" ht="13.8">
      <c r="A998" s="6"/>
      <c r="B998" s="7"/>
      <c r="C998" s="8"/>
      <c r="D998" s="886">
        <v>0</v>
      </c>
      <c r="E998" s="887"/>
      <c r="F998" s="886">
        <v>1</v>
      </c>
      <c r="G998" s="887"/>
      <c r="H998" s="584"/>
      <c r="I998" s="10"/>
      <c r="J998" s="11" t="s">
        <v>121</v>
      </c>
      <c r="K998" s="11" t="s">
        <v>269</v>
      </c>
      <c r="L998" s="11" t="s">
        <v>270</v>
      </c>
    </row>
    <row r="999" spans="1:12" ht="13.8">
      <c r="A999" s="12"/>
      <c r="B999" s="13"/>
      <c r="C999" s="14"/>
      <c r="D999" s="872" t="s">
        <v>26</v>
      </c>
      <c r="E999" s="880"/>
      <c r="F999" s="872" t="s">
        <v>27</v>
      </c>
      <c r="G999" s="880"/>
      <c r="H999" s="872" t="s">
        <v>28</v>
      </c>
      <c r="I999" s="873"/>
      <c r="J999" s="15" t="s">
        <v>29</v>
      </c>
      <c r="K999" s="391" t="s">
        <v>29</v>
      </c>
      <c r="L999" s="391" t="s">
        <v>29</v>
      </c>
    </row>
    <row r="1000" spans="1:12" ht="27.6">
      <c r="A1000" s="16" t="s">
        <v>30</v>
      </c>
      <c r="B1000" s="17" t="s">
        <v>31</v>
      </c>
      <c r="C1000" s="18" t="s">
        <v>32</v>
      </c>
      <c r="D1000" s="19" t="s">
        <v>33</v>
      </c>
      <c r="E1000" s="20" t="s">
        <v>34</v>
      </c>
      <c r="F1000" s="19" t="s">
        <v>33</v>
      </c>
      <c r="G1000" s="20" t="s">
        <v>34</v>
      </c>
      <c r="H1000" s="21" t="s">
        <v>33</v>
      </c>
      <c r="I1000" s="40" t="s">
        <v>34</v>
      </c>
      <c r="J1000" s="18" t="s">
        <v>34</v>
      </c>
      <c r="K1000" s="18" t="s">
        <v>34</v>
      </c>
      <c r="L1000" s="18" t="s">
        <v>34</v>
      </c>
    </row>
    <row r="1001" spans="1:12" ht="13.8">
      <c r="A1001" s="1" t="s">
        <v>15</v>
      </c>
      <c r="B1001" s="22">
        <f>+$B$10</f>
        <v>0</v>
      </c>
      <c r="C1001" s="84" t="e">
        <f>+B1001/B1028</f>
        <v>#DIV/0!</v>
      </c>
      <c r="D1001" s="89">
        <v>0</v>
      </c>
      <c r="E1001" s="112">
        <f>+D1001*C995</f>
        <v>0</v>
      </c>
      <c r="F1001" s="79">
        <v>0</v>
      </c>
      <c r="G1001" s="114">
        <f>F1001*C995</f>
        <v>0</v>
      </c>
      <c r="H1001" s="89">
        <v>0</v>
      </c>
      <c r="I1001" s="116">
        <f>H1001*C995</f>
        <v>0</v>
      </c>
      <c r="J1001" s="39">
        <f>+H1001*I1031</f>
        <v>0</v>
      </c>
      <c r="K1001" s="588">
        <v>0</v>
      </c>
      <c r="L1001" s="393">
        <f>+J1001+K1001</f>
        <v>0</v>
      </c>
    </row>
    <row r="1002" spans="1:12" ht="13.8">
      <c r="A1002" s="2" t="s">
        <v>4</v>
      </c>
      <c r="B1002" s="22">
        <f>+$B$12</f>
        <v>0</v>
      </c>
      <c r="C1002" s="84" t="e">
        <f>+B1002/B1028</f>
        <v>#DIV/0!</v>
      </c>
      <c r="D1002" s="89">
        <v>0</v>
      </c>
      <c r="E1002" s="112">
        <f>+D1002*C995</f>
        <v>0</v>
      </c>
      <c r="F1002" s="79">
        <v>0</v>
      </c>
      <c r="G1002" s="112">
        <f>F1002*C995</f>
        <v>0</v>
      </c>
      <c r="H1002" s="89">
        <v>0</v>
      </c>
      <c r="I1002" s="117">
        <f>H1002*C995</f>
        <v>0</v>
      </c>
      <c r="J1002" s="39">
        <f>+H1002*I1031</f>
        <v>0</v>
      </c>
      <c r="K1002" s="588">
        <v>0</v>
      </c>
      <c r="L1002" s="394">
        <f>+J1002+K1002</f>
        <v>0</v>
      </c>
    </row>
    <row r="1003" spans="1:12" ht="13.8">
      <c r="A1003" s="2" t="s">
        <v>0</v>
      </c>
      <c r="B1003" s="22">
        <f>+$B$13</f>
        <v>0</v>
      </c>
      <c r="C1003" s="84" t="e">
        <f>+B1003/B1028</f>
        <v>#DIV/0!</v>
      </c>
      <c r="D1003" s="89">
        <v>0</v>
      </c>
      <c r="E1003" s="112">
        <f>+D1003*C995</f>
        <v>0</v>
      </c>
      <c r="F1003" s="79">
        <v>0</v>
      </c>
      <c r="G1003" s="112">
        <f>F1003*C995</f>
        <v>0</v>
      </c>
      <c r="H1003" s="89">
        <v>0</v>
      </c>
      <c r="I1003" s="117">
        <f>H1003*C995</f>
        <v>0</v>
      </c>
      <c r="J1003" s="39">
        <f>+H1003*I1031</f>
        <v>0</v>
      </c>
      <c r="K1003" s="588">
        <v>0</v>
      </c>
      <c r="L1003" s="394">
        <f t="shared" ref="L1003:L1027" si="51">+J1003+K1003</f>
        <v>0</v>
      </c>
    </row>
    <row r="1004" spans="1:12" ht="13.8">
      <c r="A1004" s="2" t="s">
        <v>16</v>
      </c>
      <c r="B1004" s="22">
        <f>+$B$14</f>
        <v>0</v>
      </c>
      <c r="C1004" s="84" t="e">
        <f>+B1004/B1028</f>
        <v>#DIV/0!</v>
      </c>
      <c r="D1004" s="89">
        <v>0</v>
      </c>
      <c r="E1004" s="112">
        <f>+D1004*C995</f>
        <v>0</v>
      </c>
      <c r="F1004" s="79">
        <v>0</v>
      </c>
      <c r="G1004" s="112">
        <f>F1004*C995</f>
        <v>0</v>
      </c>
      <c r="H1004" s="89">
        <v>0</v>
      </c>
      <c r="I1004" s="117">
        <f>H1004*C995</f>
        <v>0</v>
      </c>
      <c r="J1004" s="39">
        <f>+H1004*I1031</f>
        <v>0</v>
      </c>
      <c r="K1004" s="588">
        <v>0</v>
      </c>
      <c r="L1004" s="394">
        <f t="shared" si="51"/>
        <v>0</v>
      </c>
    </row>
    <row r="1005" spans="1:12" ht="13.8">
      <c r="A1005" s="2" t="s">
        <v>6</v>
      </c>
      <c r="B1005" s="22">
        <f>+$B$15</f>
        <v>0</v>
      </c>
      <c r="C1005" s="84" t="e">
        <f>+B1005/B1028</f>
        <v>#DIV/0!</v>
      </c>
      <c r="D1005" s="89">
        <v>0</v>
      </c>
      <c r="E1005" s="112">
        <f>+D1005*C995</f>
        <v>0</v>
      </c>
      <c r="F1005" s="79">
        <v>0</v>
      </c>
      <c r="G1005" s="112">
        <f>F1005*C995</f>
        <v>0</v>
      </c>
      <c r="H1005" s="89">
        <v>0</v>
      </c>
      <c r="I1005" s="117">
        <f>H1005*C995</f>
        <v>0</v>
      </c>
      <c r="J1005" s="39">
        <f>+H1005*I1031</f>
        <v>0</v>
      </c>
      <c r="K1005" s="588">
        <v>0</v>
      </c>
      <c r="L1005" s="394">
        <f t="shared" si="51"/>
        <v>0</v>
      </c>
    </row>
    <row r="1006" spans="1:12" ht="13.8">
      <c r="A1006" s="2" t="s">
        <v>10</v>
      </c>
      <c r="B1006" s="22">
        <f>+$B$16</f>
        <v>0</v>
      </c>
      <c r="C1006" s="84" t="e">
        <f>+B1006/B1028</f>
        <v>#DIV/0!</v>
      </c>
      <c r="D1006" s="89">
        <v>0</v>
      </c>
      <c r="E1006" s="112">
        <f>+D1006*C995</f>
        <v>0</v>
      </c>
      <c r="F1006" s="79">
        <v>0</v>
      </c>
      <c r="G1006" s="112">
        <f>F1006*C995</f>
        <v>0</v>
      </c>
      <c r="H1006" s="89">
        <v>0</v>
      </c>
      <c r="I1006" s="117">
        <f>H1006*C995</f>
        <v>0</v>
      </c>
      <c r="J1006" s="39">
        <f>+H1006*I1031</f>
        <v>0</v>
      </c>
      <c r="K1006" s="588">
        <v>0</v>
      </c>
      <c r="L1006" s="394">
        <f t="shared" si="51"/>
        <v>0</v>
      </c>
    </row>
    <row r="1007" spans="1:12" ht="13.8">
      <c r="A1007" s="2" t="s">
        <v>17</v>
      </c>
      <c r="B1007" s="22">
        <f>+$B$17</f>
        <v>0</v>
      </c>
      <c r="C1007" s="84" t="e">
        <f>+B1007/B1028</f>
        <v>#DIV/0!</v>
      </c>
      <c r="D1007" s="89">
        <v>0</v>
      </c>
      <c r="E1007" s="112">
        <f>+D1007*C995</f>
        <v>0</v>
      </c>
      <c r="F1007" s="79">
        <v>0</v>
      </c>
      <c r="G1007" s="112">
        <f>F1007*C995</f>
        <v>0</v>
      </c>
      <c r="H1007" s="89">
        <v>0</v>
      </c>
      <c r="I1007" s="117">
        <f>H1007*C995</f>
        <v>0</v>
      </c>
      <c r="J1007" s="39">
        <f>+H1007*I1031</f>
        <v>0</v>
      </c>
      <c r="K1007" s="588">
        <v>0</v>
      </c>
      <c r="L1007" s="394">
        <f t="shared" si="51"/>
        <v>0</v>
      </c>
    </row>
    <row r="1008" spans="1:12" ht="13.8">
      <c r="A1008" s="2" t="s">
        <v>5</v>
      </c>
      <c r="B1008" s="22">
        <f>+$B$18</f>
        <v>0</v>
      </c>
      <c r="C1008" s="84" t="e">
        <f>+B1008/B1028</f>
        <v>#DIV/0!</v>
      </c>
      <c r="D1008" s="89">
        <v>0</v>
      </c>
      <c r="E1008" s="112">
        <f>+D1008*C995</f>
        <v>0</v>
      </c>
      <c r="F1008" s="79">
        <v>0</v>
      </c>
      <c r="G1008" s="112">
        <f>F1008*C995</f>
        <v>0</v>
      </c>
      <c r="H1008" s="89">
        <v>1</v>
      </c>
      <c r="I1008" s="117">
        <f>H1008*C995</f>
        <v>2258062</v>
      </c>
      <c r="J1008" s="39">
        <f>+H1008*I1031</f>
        <v>387108.42823575519</v>
      </c>
      <c r="K1008" s="588">
        <v>-21451.49</v>
      </c>
      <c r="L1008" s="394">
        <f t="shared" si="51"/>
        <v>365656.93823575519</v>
      </c>
    </row>
    <row r="1009" spans="1:12" ht="13.8">
      <c r="A1009" s="2" t="s">
        <v>116</v>
      </c>
      <c r="B1009" s="22">
        <f>+$B$19</f>
        <v>0</v>
      </c>
      <c r="C1009" s="84" t="e">
        <f>+B1009/B1028</f>
        <v>#DIV/0!</v>
      </c>
      <c r="D1009" s="89">
        <v>0</v>
      </c>
      <c r="E1009" s="112">
        <f>+D1009*C995</f>
        <v>0</v>
      </c>
      <c r="F1009" s="79">
        <v>0</v>
      </c>
      <c r="G1009" s="112">
        <f>F1009*C995</f>
        <v>0</v>
      </c>
      <c r="H1009" s="89">
        <v>0</v>
      </c>
      <c r="I1009" s="117">
        <f>H1009*C995</f>
        <v>0</v>
      </c>
      <c r="J1009" s="39">
        <f>+H1009*I1031</f>
        <v>0</v>
      </c>
      <c r="K1009" s="588">
        <v>0</v>
      </c>
      <c r="L1009" s="394">
        <f t="shared" si="51"/>
        <v>0</v>
      </c>
    </row>
    <row r="1010" spans="1:12" ht="13.8">
      <c r="A1010" s="2" t="s">
        <v>1</v>
      </c>
      <c r="B1010" s="22">
        <f>+$B$20</f>
        <v>0</v>
      </c>
      <c r="C1010" s="84" t="e">
        <f>+B1010/B1028</f>
        <v>#DIV/0!</v>
      </c>
      <c r="D1010" s="89">
        <v>0</v>
      </c>
      <c r="E1010" s="112">
        <f>+D1010*C995</f>
        <v>0</v>
      </c>
      <c r="F1010" s="79">
        <v>0</v>
      </c>
      <c r="G1010" s="112">
        <f>F1010*C995</f>
        <v>0</v>
      </c>
      <c r="H1010" s="89">
        <v>0</v>
      </c>
      <c r="I1010" s="117">
        <f>H1010*C995</f>
        <v>0</v>
      </c>
      <c r="J1010" s="39">
        <f>+H1010*I1031</f>
        <v>0</v>
      </c>
      <c r="K1010" s="588">
        <v>0</v>
      </c>
      <c r="L1010" s="394">
        <f t="shared" si="51"/>
        <v>0</v>
      </c>
    </row>
    <row r="1011" spans="1:12" ht="13.8">
      <c r="A1011" s="2" t="s">
        <v>46</v>
      </c>
      <c r="B1011" s="22">
        <f>+$B$21</f>
        <v>0</v>
      </c>
      <c r="C1011" s="84" t="e">
        <f>+B1011/B1028</f>
        <v>#DIV/0!</v>
      </c>
      <c r="D1011" s="89">
        <v>0</v>
      </c>
      <c r="E1011" s="112">
        <f>+D1011*C995</f>
        <v>0</v>
      </c>
      <c r="F1011" s="79">
        <v>0</v>
      </c>
      <c r="G1011" s="112">
        <f>F1011*C995</f>
        <v>0</v>
      </c>
      <c r="H1011" s="89">
        <v>0</v>
      </c>
      <c r="I1011" s="117">
        <f>H1011*C995</f>
        <v>0</v>
      </c>
      <c r="J1011" s="39">
        <f>+H1011*I1031</f>
        <v>0</v>
      </c>
      <c r="K1011" s="588">
        <v>0</v>
      </c>
      <c r="L1011" s="394">
        <f t="shared" si="51"/>
        <v>0</v>
      </c>
    </row>
    <row r="1012" spans="1:12" ht="13.8">
      <c r="A1012" s="2" t="s">
        <v>45</v>
      </c>
      <c r="B1012" s="22">
        <f>+$B$22</f>
        <v>0</v>
      </c>
      <c r="C1012" s="84" t="e">
        <f>+B1012/B1028</f>
        <v>#DIV/0!</v>
      </c>
      <c r="D1012" s="89">
        <v>0</v>
      </c>
      <c r="E1012" s="112">
        <f>+D1012*C995</f>
        <v>0</v>
      </c>
      <c r="F1012" s="79">
        <v>0</v>
      </c>
      <c r="G1012" s="112">
        <f>F1012*C995</f>
        <v>0</v>
      </c>
      <c r="H1012" s="89">
        <v>0</v>
      </c>
      <c r="I1012" s="117">
        <f>H1012*C995</f>
        <v>0</v>
      </c>
      <c r="J1012" s="39">
        <f>+H1012*I1031</f>
        <v>0</v>
      </c>
      <c r="K1012" s="588">
        <v>0</v>
      </c>
      <c r="L1012" s="394">
        <f t="shared" si="51"/>
        <v>0</v>
      </c>
    </row>
    <row r="1013" spans="1:12" ht="13.8">
      <c r="A1013" s="2" t="s">
        <v>209</v>
      </c>
      <c r="B1013" s="22">
        <f>+$B$23</f>
        <v>0</v>
      </c>
      <c r="C1013" s="84" t="e">
        <f>+B1013/B1028</f>
        <v>#DIV/0!</v>
      </c>
      <c r="D1013" s="89">
        <v>0</v>
      </c>
      <c r="E1013" s="112">
        <f>+D1013*C995</f>
        <v>0</v>
      </c>
      <c r="F1013" s="79">
        <v>0</v>
      </c>
      <c r="G1013" s="112">
        <f>F1013*C995</f>
        <v>0</v>
      </c>
      <c r="H1013" s="89">
        <v>0</v>
      </c>
      <c r="I1013" s="117">
        <f>H1013*C995</f>
        <v>0</v>
      </c>
      <c r="J1013" s="39">
        <f>+H1013*I1031</f>
        <v>0</v>
      </c>
      <c r="K1013" s="588">
        <v>0</v>
      </c>
      <c r="L1013" s="394">
        <f t="shared" si="51"/>
        <v>0</v>
      </c>
    </row>
    <row r="1014" spans="1:12" ht="13.8">
      <c r="A1014" s="2" t="s">
        <v>210</v>
      </c>
      <c r="B1014" s="22">
        <f>+$B$24</f>
        <v>0</v>
      </c>
      <c r="C1014" s="84" t="e">
        <f>+B1014/B1028</f>
        <v>#DIV/0!</v>
      </c>
      <c r="D1014" s="89">
        <v>0</v>
      </c>
      <c r="E1014" s="112">
        <f>+D1014*C995</f>
        <v>0</v>
      </c>
      <c r="F1014" s="79">
        <v>0</v>
      </c>
      <c r="G1014" s="112">
        <f>F1014*C995</f>
        <v>0</v>
      </c>
      <c r="H1014" s="89">
        <v>0</v>
      </c>
      <c r="I1014" s="117">
        <f>H1014*C995</f>
        <v>0</v>
      </c>
      <c r="J1014" s="39">
        <f>+H1014*I1031</f>
        <v>0</v>
      </c>
      <c r="K1014" s="588">
        <v>0</v>
      </c>
      <c r="L1014" s="394">
        <f t="shared" si="51"/>
        <v>0</v>
      </c>
    </row>
    <row r="1015" spans="1:12" ht="13.8">
      <c r="A1015" s="2" t="s">
        <v>2</v>
      </c>
      <c r="B1015" s="22">
        <f>+$B$25</f>
        <v>0</v>
      </c>
      <c r="C1015" s="84" t="e">
        <f>+B1015/B1028</f>
        <v>#DIV/0!</v>
      </c>
      <c r="D1015" s="89">
        <v>0</v>
      </c>
      <c r="E1015" s="112">
        <f>+D1015*C995</f>
        <v>0</v>
      </c>
      <c r="F1015" s="79">
        <v>0</v>
      </c>
      <c r="G1015" s="112">
        <f>F1015*C995</f>
        <v>0</v>
      </c>
      <c r="H1015" s="89">
        <v>0</v>
      </c>
      <c r="I1015" s="117">
        <f>H1015*C995</f>
        <v>0</v>
      </c>
      <c r="J1015" s="39">
        <f>+H1015*I1031</f>
        <v>0</v>
      </c>
      <c r="K1015" s="588">
        <v>0</v>
      </c>
      <c r="L1015" s="394">
        <f t="shared" si="51"/>
        <v>0</v>
      </c>
    </row>
    <row r="1016" spans="1:12" ht="13.8">
      <c r="A1016" s="2" t="s">
        <v>12</v>
      </c>
      <c r="B1016" s="22">
        <f>+$B$26</f>
        <v>0</v>
      </c>
      <c r="C1016" s="84" t="e">
        <f>+B1016/B1028</f>
        <v>#DIV/0!</v>
      </c>
      <c r="D1016" s="89">
        <v>0</v>
      </c>
      <c r="E1016" s="112">
        <f>+D1016*C995</f>
        <v>0</v>
      </c>
      <c r="F1016" s="79">
        <v>0</v>
      </c>
      <c r="G1016" s="112">
        <f>F1016*C995</f>
        <v>0</v>
      </c>
      <c r="H1016" s="89">
        <v>0</v>
      </c>
      <c r="I1016" s="117">
        <f>H1016*C995</f>
        <v>0</v>
      </c>
      <c r="J1016" s="39">
        <f>+H1016*I1031</f>
        <v>0</v>
      </c>
      <c r="K1016" s="588">
        <v>0</v>
      </c>
      <c r="L1016" s="394">
        <f t="shared" si="51"/>
        <v>0</v>
      </c>
    </row>
    <row r="1017" spans="1:12" ht="13.8">
      <c r="A1017" s="2" t="s">
        <v>18</v>
      </c>
      <c r="B1017" s="22">
        <f>+$B$27</f>
        <v>0</v>
      </c>
      <c r="C1017" s="84" t="e">
        <f>+B1017/B1028</f>
        <v>#DIV/0!</v>
      </c>
      <c r="D1017" s="89">
        <v>0</v>
      </c>
      <c r="E1017" s="112">
        <f>+D1017*C995</f>
        <v>0</v>
      </c>
      <c r="F1017" s="79">
        <v>0</v>
      </c>
      <c r="G1017" s="112">
        <f>F1017*C995</f>
        <v>0</v>
      </c>
      <c r="H1017" s="89">
        <v>0</v>
      </c>
      <c r="I1017" s="117">
        <f>H1017*C995</f>
        <v>0</v>
      </c>
      <c r="J1017" s="39">
        <f>+H1017*I1031</f>
        <v>0</v>
      </c>
      <c r="K1017" s="588">
        <v>0</v>
      </c>
      <c r="L1017" s="394">
        <f t="shared" si="51"/>
        <v>0</v>
      </c>
    </row>
    <row r="1018" spans="1:12" ht="13.8">
      <c r="A1018" s="2" t="s">
        <v>9</v>
      </c>
      <c r="B1018" s="22">
        <f>+$B$28</f>
        <v>0</v>
      </c>
      <c r="C1018" s="84" t="e">
        <f>+B1018/B1028</f>
        <v>#DIV/0!</v>
      </c>
      <c r="D1018" s="89">
        <v>0</v>
      </c>
      <c r="E1018" s="112">
        <f>+D1018*C995</f>
        <v>0</v>
      </c>
      <c r="F1018" s="79">
        <v>0</v>
      </c>
      <c r="G1018" s="112">
        <f>F1018*C995</f>
        <v>0</v>
      </c>
      <c r="H1018" s="89">
        <v>0</v>
      </c>
      <c r="I1018" s="117">
        <f>H1018*C995</f>
        <v>0</v>
      </c>
      <c r="J1018" s="39">
        <f>+H1018*I1031</f>
        <v>0</v>
      </c>
      <c r="K1018" s="588">
        <v>0</v>
      </c>
      <c r="L1018" s="394">
        <f t="shared" si="51"/>
        <v>0</v>
      </c>
    </row>
    <row r="1019" spans="1:12" ht="13.8">
      <c r="A1019" s="2" t="s">
        <v>7</v>
      </c>
      <c r="B1019" s="22">
        <f>+$B$29</f>
        <v>0</v>
      </c>
      <c r="C1019" s="84" t="e">
        <f>+B1019/B1028</f>
        <v>#DIV/0!</v>
      </c>
      <c r="D1019" s="89">
        <v>0</v>
      </c>
      <c r="E1019" s="112">
        <f>+D1019*C995</f>
        <v>0</v>
      </c>
      <c r="F1019" s="79">
        <v>0</v>
      </c>
      <c r="G1019" s="112">
        <f>F1019*C995</f>
        <v>0</v>
      </c>
      <c r="H1019" s="89">
        <v>0</v>
      </c>
      <c r="I1019" s="117">
        <f>H1019*C995</f>
        <v>0</v>
      </c>
      <c r="J1019" s="39">
        <f>+H1019*I1031</f>
        <v>0</v>
      </c>
      <c r="K1019" s="588">
        <v>0</v>
      </c>
      <c r="L1019" s="394">
        <f t="shared" si="51"/>
        <v>0</v>
      </c>
    </row>
    <row r="1020" spans="1:12" ht="13.8">
      <c r="A1020" s="2" t="s">
        <v>13</v>
      </c>
      <c r="B1020" s="22">
        <f>+$B$30</f>
        <v>0</v>
      </c>
      <c r="C1020" s="84" t="e">
        <f>+B1020/B1028</f>
        <v>#DIV/0!</v>
      </c>
      <c r="D1020" s="89">
        <v>0</v>
      </c>
      <c r="E1020" s="112">
        <f>+D1020*C995</f>
        <v>0</v>
      </c>
      <c r="F1020" s="79">
        <v>0</v>
      </c>
      <c r="G1020" s="112">
        <f>F1020*C995</f>
        <v>0</v>
      </c>
      <c r="H1020" s="89">
        <v>0</v>
      </c>
      <c r="I1020" s="117">
        <f>H1020*C995</f>
        <v>0</v>
      </c>
      <c r="J1020" s="39">
        <f>+H1020*I1031</f>
        <v>0</v>
      </c>
      <c r="K1020" s="588">
        <v>0</v>
      </c>
      <c r="L1020" s="394">
        <f t="shared" si="51"/>
        <v>0</v>
      </c>
    </row>
    <row r="1021" spans="1:12" ht="13.8">
      <c r="A1021" s="2" t="s">
        <v>3</v>
      </c>
      <c r="B1021" s="22">
        <f>+$B$31</f>
        <v>0</v>
      </c>
      <c r="C1021" s="84" t="e">
        <f>+B1021/B1028</f>
        <v>#DIV/0!</v>
      </c>
      <c r="D1021" s="89">
        <v>0</v>
      </c>
      <c r="E1021" s="112">
        <f>+D1021*C995</f>
        <v>0</v>
      </c>
      <c r="F1021" s="79">
        <v>0</v>
      </c>
      <c r="G1021" s="112">
        <f>F1021*C995</f>
        <v>0</v>
      </c>
      <c r="H1021" s="89">
        <v>0</v>
      </c>
      <c r="I1021" s="117">
        <f>H1021*C995</f>
        <v>0</v>
      </c>
      <c r="J1021" s="39">
        <f>+H1021*I1031</f>
        <v>0</v>
      </c>
      <c r="K1021" s="588">
        <v>0</v>
      </c>
      <c r="L1021" s="394">
        <f t="shared" si="51"/>
        <v>0</v>
      </c>
    </row>
    <row r="1022" spans="1:12" ht="13.8">
      <c r="A1022" s="2" t="s">
        <v>11</v>
      </c>
      <c r="B1022" s="22">
        <f>+$B$32</f>
        <v>0</v>
      </c>
      <c r="C1022" s="84" t="e">
        <f>+B1022/B1028</f>
        <v>#DIV/0!</v>
      </c>
      <c r="D1022" s="89">
        <v>0</v>
      </c>
      <c r="E1022" s="112">
        <f>+D1022*C995</f>
        <v>0</v>
      </c>
      <c r="F1022" s="79">
        <v>0</v>
      </c>
      <c r="G1022" s="112">
        <f>F1022*C995</f>
        <v>0</v>
      </c>
      <c r="H1022" s="89">
        <v>0</v>
      </c>
      <c r="I1022" s="117">
        <f>H1022*C995</f>
        <v>0</v>
      </c>
      <c r="J1022" s="39">
        <f>+H1022*I1031</f>
        <v>0</v>
      </c>
      <c r="K1022" s="588">
        <v>0</v>
      </c>
      <c r="L1022" s="394">
        <f t="shared" si="51"/>
        <v>0</v>
      </c>
    </row>
    <row r="1023" spans="1:12" ht="13.8">
      <c r="A1023" s="372" t="s">
        <v>8</v>
      </c>
      <c r="B1023" s="22">
        <f>+$B$33</f>
        <v>0</v>
      </c>
      <c r="C1023" s="84" t="e">
        <f>+B1023/B1028</f>
        <v>#DIV/0!</v>
      </c>
      <c r="D1023" s="89">
        <v>0</v>
      </c>
      <c r="E1023" s="112">
        <f>+D1023*C995</f>
        <v>0</v>
      </c>
      <c r="F1023" s="79">
        <v>0</v>
      </c>
      <c r="G1023" s="112">
        <f>F1023*C995</f>
        <v>0</v>
      </c>
      <c r="H1023" s="89">
        <v>0</v>
      </c>
      <c r="I1023" s="117">
        <f>H1023*C995</f>
        <v>0</v>
      </c>
      <c r="J1023" s="39">
        <f>+H1023*I1031</f>
        <v>0</v>
      </c>
      <c r="K1023" s="588">
        <v>0</v>
      </c>
      <c r="L1023" s="394">
        <f t="shared" si="51"/>
        <v>0</v>
      </c>
    </row>
    <row r="1024" spans="1:12" ht="13.8">
      <c r="A1024" s="372" t="s">
        <v>444</v>
      </c>
      <c r="B1024" s="22">
        <f>+$B$34</f>
        <v>0</v>
      </c>
      <c r="C1024" s="84" t="e">
        <f>+B1024/B1028</f>
        <v>#DIV/0!</v>
      </c>
      <c r="D1024" s="89">
        <v>0</v>
      </c>
      <c r="E1024" s="112">
        <f>+D1024*C995</f>
        <v>0</v>
      </c>
      <c r="F1024" s="79">
        <v>0</v>
      </c>
      <c r="G1024" s="112">
        <f>F1024*C995</f>
        <v>0</v>
      </c>
      <c r="H1024" s="89">
        <v>0</v>
      </c>
      <c r="I1024" s="117">
        <f>H1024*C995</f>
        <v>0</v>
      </c>
      <c r="J1024" s="39">
        <f>+H1024*I1031</f>
        <v>0</v>
      </c>
      <c r="K1024" s="588">
        <v>0</v>
      </c>
      <c r="L1024" s="394">
        <f t="shared" si="51"/>
        <v>0</v>
      </c>
    </row>
    <row r="1025" spans="1:14" ht="13.8">
      <c r="A1025" s="372" t="s">
        <v>445</v>
      </c>
      <c r="B1025" s="22">
        <f>+$B$35</f>
        <v>0</v>
      </c>
      <c r="C1025" s="84" t="e">
        <f>+B1025/B1028</f>
        <v>#DIV/0!</v>
      </c>
      <c r="D1025" s="89">
        <v>0</v>
      </c>
      <c r="E1025" s="112">
        <f>+D1025*C995</f>
        <v>0</v>
      </c>
      <c r="F1025" s="79">
        <v>0</v>
      </c>
      <c r="G1025" s="112">
        <f>F1025*C995</f>
        <v>0</v>
      </c>
      <c r="H1025" s="89">
        <v>0</v>
      </c>
      <c r="I1025" s="117">
        <f>H1025*C995</f>
        <v>0</v>
      </c>
      <c r="J1025" s="39">
        <f>+H1025*I1031</f>
        <v>0</v>
      </c>
      <c r="K1025" s="588">
        <v>0</v>
      </c>
      <c r="L1025" s="394">
        <f t="shared" si="51"/>
        <v>0</v>
      </c>
    </row>
    <row r="1026" spans="1:14" ht="13.8">
      <c r="A1026" s="372" t="s">
        <v>461</v>
      </c>
      <c r="B1026" s="22">
        <f>+$B$36</f>
        <v>0</v>
      </c>
      <c r="C1026" s="84" t="e">
        <f>+B1026/B1028</f>
        <v>#DIV/0!</v>
      </c>
      <c r="D1026" s="89">
        <v>0</v>
      </c>
      <c r="E1026" s="112">
        <f>+D1026*C995</f>
        <v>0</v>
      </c>
      <c r="F1026" s="79">
        <v>0</v>
      </c>
      <c r="G1026" s="112">
        <f>F1026*C995</f>
        <v>0</v>
      </c>
      <c r="H1026" s="89">
        <v>0</v>
      </c>
      <c r="I1026" s="117">
        <f>H1026*C995</f>
        <v>0</v>
      </c>
      <c r="J1026" s="39">
        <f>+H1026*I1031</f>
        <v>0</v>
      </c>
      <c r="K1026" s="588">
        <v>0</v>
      </c>
      <c r="L1026" s="394">
        <f t="shared" si="51"/>
        <v>0</v>
      </c>
    </row>
    <row r="1027" spans="1:14" ht="13.8">
      <c r="A1027" s="3" t="s">
        <v>464</v>
      </c>
      <c r="B1027" s="22">
        <f>+$B$37</f>
        <v>0</v>
      </c>
      <c r="C1027" s="84" t="e">
        <f>+B1027/B1028</f>
        <v>#DIV/0!</v>
      </c>
      <c r="D1027" s="89">
        <v>0</v>
      </c>
      <c r="E1027" s="112">
        <f>+D1027*C995</f>
        <v>0</v>
      </c>
      <c r="F1027" s="79">
        <v>0</v>
      </c>
      <c r="G1027" s="115">
        <f>F1027*C995</f>
        <v>0</v>
      </c>
      <c r="H1027" s="358">
        <v>0</v>
      </c>
      <c r="I1027" s="118">
        <f>H1027*C995</f>
        <v>0</v>
      </c>
      <c r="J1027" s="39">
        <f>+H1027*I1031</f>
        <v>0</v>
      </c>
      <c r="K1027" s="588">
        <v>0</v>
      </c>
      <c r="L1027" s="394">
        <f t="shared" si="51"/>
        <v>0</v>
      </c>
    </row>
    <row r="1028" spans="1:14" ht="13.8">
      <c r="A1028" s="24"/>
      <c r="B1028" s="25">
        <f t="shared" ref="B1028:L1028" si="52">SUM(B1001:B1027)</f>
        <v>0</v>
      </c>
      <c r="C1028" s="85" t="e">
        <f t="shared" si="52"/>
        <v>#DIV/0!</v>
      </c>
      <c r="D1028" s="82">
        <f t="shared" si="52"/>
        <v>0</v>
      </c>
      <c r="E1028" s="113">
        <f t="shared" si="52"/>
        <v>0</v>
      </c>
      <c r="F1028" s="83">
        <f t="shared" si="52"/>
        <v>0</v>
      </c>
      <c r="G1028" s="113">
        <f t="shared" si="52"/>
        <v>0</v>
      </c>
      <c r="H1028" s="86">
        <f t="shared" si="52"/>
        <v>1</v>
      </c>
      <c r="I1028" s="363">
        <f t="shared" si="52"/>
        <v>2258062</v>
      </c>
      <c r="J1028" s="26">
        <f t="shared" si="52"/>
        <v>387108.42823575519</v>
      </c>
      <c r="K1028" s="26">
        <f t="shared" si="52"/>
        <v>-21451.49</v>
      </c>
      <c r="L1028" s="26">
        <f t="shared" si="52"/>
        <v>365656.93823575519</v>
      </c>
    </row>
    <row r="1029" spans="1:14">
      <c r="H1029" s="80"/>
      <c r="I1029" s="81"/>
    </row>
    <row r="1030" spans="1:14" ht="13.8">
      <c r="A1030" s="90"/>
      <c r="I1030" s="127"/>
    </row>
    <row r="1031" spans="1:14">
      <c r="G1031" t="s">
        <v>114</v>
      </c>
      <c r="H1031" s="27"/>
      <c r="I1031" s="357">
        <f>+ITC!L83</f>
        <v>387108.42823575519</v>
      </c>
    </row>
    <row r="1032" spans="1:14">
      <c r="G1032" t="s">
        <v>338</v>
      </c>
      <c r="I1032" s="357">
        <f>+ITC!M83</f>
        <v>-21451</v>
      </c>
    </row>
    <row r="1033" spans="1:14">
      <c r="G1033" t="s">
        <v>256</v>
      </c>
      <c r="I1033" s="746">
        <f>SUM(I1031:I1032)</f>
        <v>365657.42823575519</v>
      </c>
      <c r="N1033" s="121">
        <f>+I1033</f>
        <v>365657.42823575519</v>
      </c>
    </row>
    <row r="1034" spans="1:14">
      <c r="I1034" s="748"/>
    </row>
    <row r="1035" spans="1:14">
      <c r="I1035" s="748"/>
    </row>
    <row r="1036" spans="1:14">
      <c r="I1036" s="88"/>
    </row>
    <row r="1037" spans="1:14" ht="15.6">
      <c r="A1037" s="874" t="s">
        <v>19</v>
      </c>
      <c r="B1037" s="875"/>
      <c r="C1037" s="875">
        <v>0</v>
      </c>
      <c r="D1037" s="875"/>
      <c r="E1037" s="875"/>
      <c r="F1037" s="875"/>
      <c r="G1037" s="875"/>
      <c r="H1037" s="876"/>
      <c r="I1037" s="4"/>
    </row>
    <row r="1038" spans="1:14" ht="15.6">
      <c r="A1038" s="867" t="s">
        <v>20</v>
      </c>
      <c r="B1038" s="868"/>
      <c r="C1038" s="920"/>
      <c r="D1038" s="920"/>
      <c r="E1038" s="920"/>
      <c r="F1038" s="920"/>
      <c r="G1038" s="920"/>
      <c r="H1038" s="921"/>
      <c r="I1038" s="4"/>
    </row>
    <row r="1039" spans="1:14" ht="15.6">
      <c r="A1039" s="867" t="s">
        <v>22</v>
      </c>
      <c r="B1039" s="868"/>
      <c r="C1039" s="913"/>
      <c r="D1039" s="913"/>
      <c r="E1039" s="913"/>
      <c r="F1039" s="913"/>
      <c r="G1039" s="913"/>
      <c r="H1039" s="914"/>
      <c r="I1039" s="4"/>
    </row>
    <row r="1040" spans="1:14" ht="15.6">
      <c r="A1040" s="867" t="s">
        <v>24</v>
      </c>
      <c r="B1040" s="868"/>
      <c r="C1040" s="869">
        <v>0</v>
      </c>
      <c r="D1040" s="870"/>
      <c r="E1040" s="870"/>
      <c r="F1040" s="870"/>
      <c r="G1040" s="870"/>
      <c r="H1040" s="871"/>
      <c r="I1040" s="4"/>
    </row>
    <row r="1041" spans="1:12" ht="15.6">
      <c r="A1041" s="881" t="s">
        <v>25</v>
      </c>
      <c r="B1041" s="882"/>
      <c r="C1041" s="911" t="s">
        <v>788</v>
      </c>
      <c r="D1041" s="911"/>
      <c r="E1041" s="911"/>
      <c r="F1041" s="911"/>
      <c r="G1041" s="911"/>
      <c r="H1041" s="912"/>
      <c r="I1041" s="4"/>
    </row>
    <row r="1042" spans="1:12" ht="13.8">
      <c r="A1042" s="5"/>
      <c r="B1042" s="5"/>
      <c r="C1042" s="5"/>
      <c r="D1042" s="5"/>
      <c r="E1042" s="5"/>
      <c r="F1042" s="5"/>
      <c r="G1042" s="5"/>
      <c r="H1042" s="5"/>
      <c r="I1042" s="5"/>
    </row>
    <row r="1043" spans="1:12" ht="13.8">
      <c r="A1043" s="6"/>
      <c r="B1043" s="7"/>
      <c r="C1043" s="8"/>
      <c r="D1043" s="886">
        <v>0</v>
      </c>
      <c r="E1043" s="887"/>
      <c r="F1043" s="886">
        <v>1</v>
      </c>
      <c r="G1043" s="887"/>
      <c r="H1043" s="584"/>
      <c r="I1043" s="10"/>
      <c r="J1043" s="11" t="s">
        <v>121</v>
      </c>
      <c r="K1043" s="11" t="s">
        <v>269</v>
      </c>
      <c r="L1043" s="11" t="s">
        <v>270</v>
      </c>
    </row>
    <row r="1044" spans="1:12" ht="13.8">
      <c r="A1044" s="12"/>
      <c r="B1044" s="13"/>
      <c r="C1044" s="14"/>
      <c r="D1044" s="872" t="s">
        <v>26</v>
      </c>
      <c r="E1044" s="880"/>
      <c r="F1044" s="872" t="s">
        <v>27</v>
      </c>
      <c r="G1044" s="880"/>
      <c r="H1044" s="872" t="s">
        <v>28</v>
      </c>
      <c r="I1044" s="873"/>
      <c r="J1044" s="15" t="s">
        <v>29</v>
      </c>
      <c r="K1044" s="391" t="s">
        <v>29</v>
      </c>
      <c r="L1044" s="391" t="s">
        <v>29</v>
      </c>
    </row>
    <row r="1045" spans="1:12" ht="27.6">
      <c r="A1045" s="16" t="s">
        <v>30</v>
      </c>
      <c r="B1045" s="17" t="s">
        <v>31</v>
      </c>
      <c r="C1045" s="18" t="s">
        <v>32</v>
      </c>
      <c r="D1045" s="19" t="s">
        <v>33</v>
      </c>
      <c r="E1045" s="20" t="s">
        <v>34</v>
      </c>
      <c r="F1045" s="19" t="s">
        <v>33</v>
      </c>
      <c r="G1045" s="20" t="s">
        <v>34</v>
      </c>
      <c r="H1045" s="21" t="s">
        <v>33</v>
      </c>
      <c r="I1045" s="40" t="s">
        <v>34</v>
      </c>
      <c r="J1045" s="18" t="s">
        <v>34</v>
      </c>
      <c r="K1045" s="18" t="s">
        <v>34</v>
      </c>
      <c r="L1045" s="18" t="s">
        <v>34</v>
      </c>
    </row>
    <row r="1046" spans="1:12" ht="13.8">
      <c r="A1046" s="1" t="s">
        <v>15</v>
      </c>
      <c r="B1046" s="22">
        <f>+$B$10</f>
        <v>0</v>
      </c>
      <c r="C1046" s="84" t="e">
        <f>+B1046/B1073</f>
        <v>#DIV/0!</v>
      </c>
      <c r="D1046" s="89">
        <v>0</v>
      </c>
      <c r="E1046" s="112">
        <f>+D1046*C1040</f>
        <v>0</v>
      </c>
      <c r="F1046" s="79">
        <v>0</v>
      </c>
      <c r="G1046" s="114">
        <f>F1046*C1040</f>
        <v>0</v>
      </c>
      <c r="H1046" s="89">
        <v>0</v>
      </c>
      <c r="I1046" s="116">
        <f>H1046*C1040</f>
        <v>0</v>
      </c>
      <c r="J1046" s="39">
        <f>+H1046*I1076</f>
        <v>0</v>
      </c>
      <c r="K1046" s="39">
        <f>+H1046*I1077</f>
        <v>0</v>
      </c>
      <c r="L1046" s="393">
        <f>+J1046+K1046</f>
        <v>0</v>
      </c>
    </row>
    <row r="1047" spans="1:12" ht="13.8">
      <c r="A1047" s="2" t="s">
        <v>4</v>
      </c>
      <c r="B1047" s="22">
        <f>+$B$12</f>
        <v>0</v>
      </c>
      <c r="C1047" s="84" t="e">
        <f>+B1047/B1073</f>
        <v>#DIV/0!</v>
      </c>
      <c r="D1047" s="89">
        <v>0</v>
      </c>
      <c r="E1047" s="112">
        <f>+D1047*C1040</f>
        <v>0</v>
      </c>
      <c r="F1047" s="79">
        <v>0</v>
      </c>
      <c r="G1047" s="112">
        <f>F1047*C1040</f>
        <v>0</v>
      </c>
      <c r="H1047" s="89">
        <v>0</v>
      </c>
      <c r="I1047" s="117">
        <f>H1047*C1040</f>
        <v>0</v>
      </c>
      <c r="J1047" s="39">
        <f>+H1047*I1076</f>
        <v>0</v>
      </c>
      <c r="K1047" s="39">
        <f>+H1047*I1077</f>
        <v>0</v>
      </c>
      <c r="L1047" s="394">
        <f>+J1047+K1047</f>
        <v>0</v>
      </c>
    </row>
    <row r="1048" spans="1:12" ht="13.8">
      <c r="A1048" s="2" t="s">
        <v>0</v>
      </c>
      <c r="B1048" s="22">
        <f>+$B$13</f>
        <v>0</v>
      </c>
      <c r="C1048" s="84" t="e">
        <f>+B1048/B1073</f>
        <v>#DIV/0!</v>
      </c>
      <c r="D1048" s="89">
        <v>0</v>
      </c>
      <c r="E1048" s="112">
        <f>+D1048*C1040</f>
        <v>0</v>
      </c>
      <c r="F1048" s="79">
        <v>0</v>
      </c>
      <c r="G1048" s="112">
        <f>F1048*C1040</f>
        <v>0</v>
      </c>
      <c r="H1048" s="89">
        <v>0</v>
      </c>
      <c r="I1048" s="117">
        <f>H1048*C1040</f>
        <v>0</v>
      </c>
      <c r="J1048" s="39">
        <f>+H1048*I1076</f>
        <v>0</v>
      </c>
      <c r="K1048" s="39">
        <f>+H1048*I1077</f>
        <v>0</v>
      </c>
      <c r="L1048" s="394">
        <f t="shared" ref="L1048:L1072" si="53">+J1048+K1048</f>
        <v>0</v>
      </c>
    </row>
    <row r="1049" spans="1:12" ht="13.8">
      <c r="A1049" s="2" t="s">
        <v>16</v>
      </c>
      <c r="B1049" s="22">
        <f>+$B$14</f>
        <v>0</v>
      </c>
      <c r="C1049" s="84" t="e">
        <f>+B1049/B1073</f>
        <v>#DIV/0!</v>
      </c>
      <c r="D1049" s="89">
        <v>0</v>
      </c>
      <c r="E1049" s="112">
        <f>+D1049*C1040</f>
        <v>0</v>
      </c>
      <c r="F1049" s="79">
        <v>0</v>
      </c>
      <c r="G1049" s="112">
        <f>F1049*C1040</f>
        <v>0</v>
      </c>
      <c r="H1049" s="89">
        <v>0</v>
      </c>
      <c r="I1049" s="117">
        <f>H1049*C1040</f>
        <v>0</v>
      </c>
      <c r="J1049" s="39">
        <f>+H1049*I1076</f>
        <v>0</v>
      </c>
      <c r="K1049" s="39">
        <f>+H1049*I1077</f>
        <v>0</v>
      </c>
      <c r="L1049" s="394">
        <f t="shared" si="53"/>
        <v>0</v>
      </c>
    </row>
    <row r="1050" spans="1:12" ht="13.8">
      <c r="A1050" s="2" t="s">
        <v>6</v>
      </c>
      <c r="B1050" s="22">
        <f>+$B$15</f>
        <v>0</v>
      </c>
      <c r="C1050" s="84" t="e">
        <f>+B1050/B1073</f>
        <v>#DIV/0!</v>
      </c>
      <c r="D1050" s="89">
        <v>0</v>
      </c>
      <c r="E1050" s="112">
        <f>+D1050*C1040</f>
        <v>0</v>
      </c>
      <c r="F1050" s="79">
        <v>0</v>
      </c>
      <c r="G1050" s="112">
        <f>F1050*C1040</f>
        <v>0</v>
      </c>
      <c r="H1050" s="89">
        <v>0</v>
      </c>
      <c r="I1050" s="117">
        <f>H1050*C1040</f>
        <v>0</v>
      </c>
      <c r="J1050" s="39">
        <f>+H1050*I1076</f>
        <v>0</v>
      </c>
      <c r="K1050" s="39">
        <f>+H1050*I1077</f>
        <v>0</v>
      </c>
      <c r="L1050" s="394">
        <f t="shared" si="53"/>
        <v>0</v>
      </c>
    </row>
    <row r="1051" spans="1:12" ht="13.8">
      <c r="A1051" s="2" t="s">
        <v>10</v>
      </c>
      <c r="B1051" s="22">
        <f>+$B$16</f>
        <v>0</v>
      </c>
      <c r="C1051" s="84" t="e">
        <f>+B1051/B1073</f>
        <v>#DIV/0!</v>
      </c>
      <c r="D1051" s="89">
        <v>0</v>
      </c>
      <c r="E1051" s="112">
        <f>+D1051*C1040</f>
        <v>0</v>
      </c>
      <c r="F1051" s="79">
        <v>0</v>
      </c>
      <c r="G1051" s="112">
        <f>F1051*C1040</f>
        <v>0</v>
      </c>
      <c r="H1051" s="89">
        <v>0</v>
      </c>
      <c r="I1051" s="117">
        <f>H1051*C1040</f>
        <v>0</v>
      </c>
      <c r="J1051" s="39">
        <f>+H1051*I1076</f>
        <v>0</v>
      </c>
      <c r="K1051" s="39">
        <f>+H1051*I1077</f>
        <v>0</v>
      </c>
      <c r="L1051" s="394">
        <f t="shared" si="53"/>
        <v>0</v>
      </c>
    </row>
    <row r="1052" spans="1:12" ht="13.8">
      <c r="A1052" s="2" t="s">
        <v>17</v>
      </c>
      <c r="B1052" s="22">
        <f>+$B$17</f>
        <v>0</v>
      </c>
      <c r="C1052" s="84" t="e">
        <f>+B1052/B1073</f>
        <v>#DIV/0!</v>
      </c>
      <c r="D1052" s="89">
        <v>0</v>
      </c>
      <c r="E1052" s="112">
        <f>+D1052*C1040</f>
        <v>0</v>
      </c>
      <c r="F1052" s="79">
        <v>0</v>
      </c>
      <c r="G1052" s="112">
        <f>F1052*C1040</f>
        <v>0</v>
      </c>
      <c r="H1052" s="89">
        <v>0</v>
      </c>
      <c r="I1052" s="117">
        <f>H1052*C1040</f>
        <v>0</v>
      </c>
      <c r="J1052" s="39">
        <f>+H1052*I1076</f>
        <v>0</v>
      </c>
      <c r="K1052" s="39">
        <f>+H1052*I1077</f>
        <v>0</v>
      </c>
      <c r="L1052" s="394">
        <f t="shared" si="53"/>
        <v>0</v>
      </c>
    </row>
    <row r="1053" spans="1:12" ht="13.8">
      <c r="A1053" s="2" t="s">
        <v>5</v>
      </c>
      <c r="B1053" s="22">
        <f>+$B$18</f>
        <v>0</v>
      </c>
      <c r="C1053" s="84" t="e">
        <f>+B1053/B1073</f>
        <v>#DIV/0!</v>
      </c>
      <c r="D1053" s="89">
        <v>0</v>
      </c>
      <c r="E1053" s="112">
        <f>+D1053*C1040</f>
        <v>0</v>
      </c>
      <c r="F1053" s="79">
        <v>0</v>
      </c>
      <c r="G1053" s="112">
        <f>F1053*C1040</f>
        <v>0</v>
      </c>
      <c r="H1053" s="89">
        <v>0</v>
      </c>
      <c r="I1053" s="117">
        <f>H1053*C1040</f>
        <v>0</v>
      </c>
      <c r="J1053" s="39">
        <f>+H1053*I1076</f>
        <v>0</v>
      </c>
      <c r="K1053" s="39">
        <f>+H1053*I1077</f>
        <v>0</v>
      </c>
      <c r="L1053" s="394">
        <f t="shared" si="53"/>
        <v>0</v>
      </c>
    </row>
    <row r="1054" spans="1:12" ht="13.8">
      <c r="A1054" s="2" t="s">
        <v>116</v>
      </c>
      <c r="B1054" s="22">
        <f>+$B$19</f>
        <v>0</v>
      </c>
      <c r="C1054" s="84" t="e">
        <f>+B1054/B1073</f>
        <v>#DIV/0!</v>
      </c>
      <c r="D1054" s="89">
        <v>0</v>
      </c>
      <c r="E1054" s="112">
        <f>+D1054*C1040</f>
        <v>0</v>
      </c>
      <c r="F1054" s="79">
        <v>0</v>
      </c>
      <c r="G1054" s="112">
        <f>F1054*C1040</f>
        <v>0</v>
      </c>
      <c r="H1054" s="89">
        <v>0</v>
      </c>
      <c r="I1054" s="117">
        <f>H1054*C1040</f>
        <v>0</v>
      </c>
      <c r="J1054" s="39">
        <f>+H1054*I1076</f>
        <v>0</v>
      </c>
      <c r="K1054" s="39">
        <f>+H1054*I1077</f>
        <v>0</v>
      </c>
      <c r="L1054" s="394">
        <f t="shared" si="53"/>
        <v>0</v>
      </c>
    </row>
    <row r="1055" spans="1:12" ht="13.8">
      <c r="A1055" s="2" t="s">
        <v>1</v>
      </c>
      <c r="B1055" s="22">
        <f>+$B$20</f>
        <v>0</v>
      </c>
      <c r="C1055" s="84" t="e">
        <f>+B1055/B1073</f>
        <v>#DIV/0!</v>
      </c>
      <c r="D1055" s="89">
        <v>0</v>
      </c>
      <c r="E1055" s="112">
        <f>+D1055*C1040</f>
        <v>0</v>
      </c>
      <c r="F1055" s="79">
        <v>0</v>
      </c>
      <c r="G1055" s="112">
        <f>F1055*C1040</f>
        <v>0</v>
      </c>
      <c r="H1055" s="89">
        <v>0</v>
      </c>
      <c r="I1055" s="117">
        <f>H1055*C1040</f>
        <v>0</v>
      </c>
      <c r="J1055" s="39">
        <f>+H1055*I1076</f>
        <v>0</v>
      </c>
      <c r="K1055" s="39">
        <f>+H1055*I1077</f>
        <v>0</v>
      </c>
      <c r="L1055" s="394">
        <f t="shared" si="53"/>
        <v>0</v>
      </c>
    </row>
    <row r="1056" spans="1:12" ht="13.8">
      <c r="A1056" s="2" t="s">
        <v>46</v>
      </c>
      <c r="B1056" s="22">
        <f>+$B$21</f>
        <v>0</v>
      </c>
      <c r="C1056" s="84" t="e">
        <f>+B1056/B1073</f>
        <v>#DIV/0!</v>
      </c>
      <c r="D1056" s="89">
        <v>0</v>
      </c>
      <c r="E1056" s="112">
        <f>+D1056*C1040</f>
        <v>0</v>
      </c>
      <c r="F1056" s="79">
        <v>0</v>
      </c>
      <c r="G1056" s="112">
        <f>F1056*C1040</f>
        <v>0</v>
      </c>
      <c r="H1056" s="89">
        <v>0</v>
      </c>
      <c r="I1056" s="117">
        <f>H1056*C1040</f>
        <v>0</v>
      </c>
      <c r="J1056" s="39">
        <f>+H1056*I1076</f>
        <v>0</v>
      </c>
      <c r="K1056" s="39">
        <f>+H1056*I1077</f>
        <v>0</v>
      </c>
      <c r="L1056" s="394">
        <f t="shared" si="53"/>
        <v>0</v>
      </c>
    </row>
    <row r="1057" spans="1:12" ht="13.8">
      <c r="A1057" s="2" t="s">
        <v>45</v>
      </c>
      <c r="B1057" s="22">
        <f>+$B$22</f>
        <v>0</v>
      </c>
      <c r="C1057" s="84" t="e">
        <f>+B1057/B1073</f>
        <v>#DIV/0!</v>
      </c>
      <c r="D1057" s="89">
        <v>0</v>
      </c>
      <c r="E1057" s="112">
        <f>+D1057*C1040</f>
        <v>0</v>
      </c>
      <c r="F1057" s="79">
        <v>0</v>
      </c>
      <c r="G1057" s="112">
        <f>F1057*C1040</f>
        <v>0</v>
      </c>
      <c r="H1057" s="89">
        <v>0</v>
      </c>
      <c r="I1057" s="117">
        <f>H1057*C1040</f>
        <v>0</v>
      </c>
      <c r="J1057" s="39">
        <f>+H1057*I1076</f>
        <v>0</v>
      </c>
      <c r="K1057" s="39">
        <f>+H1057*I1077</f>
        <v>0</v>
      </c>
      <c r="L1057" s="394">
        <f t="shared" si="53"/>
        <v>0</v>
      </c>
    </row>
    <row r="1058" spans="1:12" ht="13.8">
      <c r="A1058" s="2" t="s">
        <v>209</v>
      </c>
      <c r="B1058" s="22">
        <f>+$B$23</f>
        <v>0</v>
      </c>
      <c r="C1058" s="84" t="e">
        <f>+B1058/B1073</f>
        <v>#DIV/0!</v>
      </c>
      <c r="D1058" s="89">
        <v>0</v>
      </c>
      <c r="E1058" s="112">
        <f>+D1058*C1040</f>
        <v>0</v>
      </c>
      <c r="F1058" s="79">
        <v>0</v>
      </c>
      <c r="G1058" s="112">
        <f>F1058*C1040</f>
        <v>0</v>
      </c>
      <c r="H1058" s="89">
        <v>0</v>
      </c>
      <c r="I1058" s="117">
        <f>H1058*C1040</f>
        <v>0</v>
      </c>
      <c r="J1058" s="39">
        <f>+H1058*I1076</f>
        <v>0</v>
      </c>
      <c r="K1058" s="39">
        <f>+H1058*I1077</f>
        <v>0</v>
      </c>
      <c r="L1058" s="394">
        <f t="shared" si="53"/>
        <v>0</v>
      </c>
    </row>
    <row r="1059" spans="1:12" ht="13.8">
      <c r="A1059" s="2" t="s">
        <v>210</v>
      </c>
      <c r="B1059" s="22">
        <f>+$B$24</f>
        <v>0</v>
      </c>
      <c r="C1059" s="84" t="e">
        <f>+B1059/B1073</f>
        <v>#DIV/0!</v>
      </c>
      <c r="D1059" s="89">
        <v>0</v>
      </c>
      <c r="E1059" s="112">
        <f>+D1059*C1040</f>
        <v>0</v>
      </c>
      <c r="F1059" s="79">
        <v>0</v>
      </c>
      <c r="G1059" s="112">
        <f>F1059*C1040</f>
        <v>0</v>
      </c>
      <c r="H1059" s="89">
        <v>0</v>
      </c>
      <c r="I1059" s="117">
        <f>H1059*C1040</f>
        <v>0</v>
      </c>
      <c r="J1059" s="39">
        <f>+H1059*I1076</f>
        <v>0</v>
      </c>
      <c r="K1059" s="39">
        <f>+H1059*I1077</f>
        <v>0</v>
      </c>
      <c r="L1059" s="394">
        <f t="shared" si="53"/>
        <v>0</v>
      </c>
    </row>
    <row r="1060" spans="1:12" ht="13.8">
      <c r="A1060" s="2" t="s">
        <v>2</v>
      </c>
      <c r="B1060" s="22">
        <f>+$B$25</f>
        <v>0</v>
      </c>
      <c r="C1060" s="84" t="e">
        <f>+B1060/B1073</f>
        <v>#DIV/0!</v>
      </c>
      <c r="D1060" s="89">
        <v>0</v>
      </c>
      <c r="E1060" s="112">
        <f>+D1060*C1040</f>
        <v>0</v>
      </c>
      <c r="F1060" s="79">
        <v>0</v>
      </c>
      <c r="G1060" s="112">
        <f>F1060*C1040</f>
        <v>0</v>
      </c>
      <c r="H1060" s="89">
        <v>0</v>
      </c>
      <c r="I1060" s="117">
        <f>H1060*C1040</f>
        <v>0</v>
      </c>
      <c r="J1060" s="39">
        <f>+H1060*I1076</f>
        <v>0</v>
      </c>
      <c r="K1060" s="39">
        <f>+H1060*I1077</f>
        <v>0</v>
      </c>
      <c r="L1060" s="394">
        <f t="shared" si="53"/>
        <v>0</v>
      </c>
    </row>
    <row r="1061" spans="1:12" ht="13.8">
      <c r="A1061" s="2" t="s">
        <v>12</v>
      </c>
      <c r="B1061" s="22">
        <f>+$B$26</f>
        <v>0</v>
      </c>
      <c r="C1061" s="84" t="e">
        <f>+B1061/B1073</f>
        <v>#DIV/0!</v>
      </c>
      <c r="D1061" s="89">
        <v>0</v>
      </c>
      <c r="E1061" s="112">
        <f>+D1061*C1040</f>
        <v>0</v>
      </c>
      <c r="F1061" s="79">
        <v>0</v>
      </c>
      <c r="G1061" s="112">
        <f>F1061*C1040</f>
        <v>0</v>
      </c>
      <c r="H1061" s="89">
        <v>0</v>
      </c>
      <c r="I1061" s="117">
        <f>H1061*C1040</f>
        <v>0</v>
      </c>
      <c r="J1061" s="39">
        <f>+H1061*I1076</f>
        <v>0</v>
      </c>
      <c r="K1061" s="39">
        <f>+H1061*I1077</f>
        <v>0</v>
      </c>
      <c r="L1061" s="394">
        <f t="shared" si="53"/>
        <v>0</v>
      </c>
    </row>
    <row r="1062" spans="1:12" ht="13.8">
      <c r="A1062" s="2" t="s">
        <v>18</v>
      </c>
      <c r="B1062" s="22">
        <f>+$B$27</f>
        <v>0</v>
      </c>
      <c r="C1062" s="84" t="e">
        <f>+B1062/B1073</f>
        <v>#DIV/0!</v>
      </c>
      <c r="D1062" s="89">
        <v>0</v>
      </c>
      <c r="E1062" s="112">
        <f>+D1062*C1040</f>
        <v>0</v>
      </c>
      <c r="F1062" s="79">
        <v>0</v>
      </c>
      <c r="G1062" s="112">
        <f>F1062*C1040</f>
        <v>0</v>
      </c>
      <c r="H1062" s="89">
        <v>0</v>
      </c>
      <c r="I1062" s="117">
        <f>H1062*C1040</f>
        <v>0</v>
      </c>
      <c r="J1062" s="39">
        <f>+H1062*I1076</f>
        <v>0</v>
      </c>
      <c r="K1062" s="39">
        <f>+H1062*I1077</f>
        <v>0</v>
      </c>
      <c r="L1062" s="394">
        <f t="shared" si="53"/>
        <v>0</v>
      </c>
    </row>
    <row r="1063" spans="1:12" ht="13.8">
      <c r="A1063" s="2" t="s">
        <v>9</v>
      </c>
      <c r="B1063" s="22">
        <f>+$B$28</f>
        <v>0</v>
      </c>
      <c r="C1063" s="84" t="e">
        <f>+B1063/B1073</f>
        <v>#DIV/0!</v>
      </c>
      <c r="D1063" s="89">
        <v>0</v>
      </c>
      <c r="E1063" s="112">
        <f>+D1063*C1040</f>
        <v>0</v>
      </c>
      <c r="F1063" s="79">
        <v>0</v>
      </c>
      <c r="G1063" s="112">
        <f>F1063*C1040</f>
        <v>0</v>
      </c>
      <c r="H1063" s="89">
        <v>0</v>
      </c>
      <c r="I1063" s="117">
        <f>H1063*C1040</f>
        <v>0</v>
      </c>
      <c r="J1063" s="39">
        <f>+H1063*I1076</f>
        <v>0</v>
      </c>
      <c r="K1063" s="39">
        <f>+H1063*I1077</f>
        <v>0</v>
      </c>
      <c r="L1063" s="394">
        <f t="shared" si="53"/>
        <v>0</v>
      </c>
    </row>
    <row r="1064" spans="1:12" ht="13.8">
      <c r="A1064" s="2" t="s">
        <v>7</v>
      </c>
      <c r="B1064" s="22">
        <f>+$B$29</f>
        <v>0</v>
      </c>
      <c r="C1064" s="84" t="e">
        <f>+B1064/B1073</f>
        <v>#DIV/0!</v>
      </c>
      <c r="D1064" s="89">
        <v>0</v>
      </c>
      <c r="E1064" s="112">
        <f>+D1064*C1040</f>
        <v>0</v>
      </c>
      <c r="F1064" s="79">
        <v>0</v>
      </c>
      <c r="G1064" s="112">
        <f>F1064*C1040</f>
        <v>0</v>
      </c>
      <c r="H1064" s="89">
        <v>0</v>
      </c>
      <c r="I1064" s="117">
        <f>H1064*C1040</f>
        <v>0</v>
      </c>
      <c r="J1064" s="39">
        <f>+H1064*I1076</f>
        <v>0</v>
      </c>
      <c r="K1064" s="39">
        <f>+H1064*I1077</f>
        <v>0</v>
      </c>
      <c r="L1064" s="394">
        <f t="shared" si="53"/>
        <v>0</v>
      </c>
    </row>
    <row r="1065" spans="1:12" ht="13.8">
      <c r="A1065" s="2" t="s">
        <v>13</v>
      </c>
      <c r="B1065" s="22">
        <f>+$B$30</f>
        <v>0</v>
      </c>
      <c r="C1065" s="84" t="e">
        <f>+B1065/B1073</f>
        <v>#DIV/0!</v>
      </c>
      <c r="D1065" s="89">
        <v>0</v>
      </c>
      <c r="E1065" s="112">
        <f>+D1065*C1040</f>
        <v>0</v>
      </c>
      <c r="F1065" s="79">
        <v>0</v>
      </c>
      <c r="G1065" s="112">
        <f>F1065*C1040</f>
        <v>0</v>
      </c>
      <c r="H1065" s="89">
        <v>0</v>
      </c>
      <c r="I1065" s="117">
        <f>H1065*C1040</f>
        <v>0</v>
      </c>
      <c r="J1065" s="39">
        <f>+H1065*I1076</f>
        <v>0</v>
      </c>
      <c r="K1065" s="39">
        <f>+H1065*I1077</f>
        <v>0</v>
      </c>
      <c r="L1065" s="394">
        <f t="shared" si="53"/>
        <v>0</v>
      </c>
    </row>
    <row r="1066" spans="1:12" ht="13.8">
      <c r="A1066" s="2" t="s">
        <v>3</v>
      </c>
      <c r="B1066" s="22">
        <f>+$B$31</f>
        <v>0</v>
      </c>
      <c r="C1066" s="84" t="e">
        <f>+B1066/B1073</f>
        <v>#DIV/0!</v>
      </c>
      <c r="D1066" s="89">
        <v>0</v>
      </c>
      <c r="E1066" s="112">
        <f>+D1066*C1040</f>
        <v>0</v>
      </c>
      <c r="F1066" s="79">
        <v>0</v>
      </c>
      <c r="G1066" s="112">
        <f>F1066*C1040</f>
        <v>0</v>
      </c>
      <c r="H1066" s="89">
        <v>0</v>
      </c>
      <c r="I1066" s="117">
        <f>H1066*C1040</f>
        <v>0</v>
      </c>
      <c r="J1066" s="39">
        <f>+H1066*I1076</f>
        <v>0</v>
      </c>
      <c r="K1066" s="39">
        <f>+H1066*I1077</f>
        <v>0</v>
      </c>
      <c r="L1066" s="394">
        <f t="shared" si="53"/>
        <v>0</v>
      </c>
    </row>
    <row r="1067" spans="1:12" ht="13.8">
      <c r="A1067" s="2" t="s">
        <v>11</v>
      </c>
      <c r="B1067" s="22">
        <f>+$B$32</f>
        <v>0</v>
      </c>
      <c r="C1067" s="84" t="e">
        <f>+B1067/B1073</f>
        <v>#DIV/0!</v>
      </c>
      <c r="D1067" s="89">
        <v>0</v>
      </c>
      <c r="E1067" s="112">
        <f>+D1067*C1040</f>
        <v>0</v>
      </c>
      <c r="F1067" s="79">
        <v>0</v>
      </c>
      <c r="G1067" s="112">
        <f>F1067*C1040</f>
        <v>0</v>
      </c>
      <c r="H1067" s="89">
        <v>0</v>
      </c>
      <c r="I1067" s="117">
        <f>H1067*C1040</f>
        <v>0</v>
      </c>
      <c r="J1067" s="39">
        <f>+H1067*I1076</f>
        <v>0</v>
      </c>
      <c r="K1067" s="39">
        <f>+H1067*I1077</f>
        <v>0</v>
      </c>
      <c r="L1067" s="394">
        <f t="shared" si="53"/>
        <v>0</v>
      </c>
    </row>
    <row r="1068" spans="1:12" ht="13.8">
      <c r="A1068" s="372" t="s">
        <v>8</v>
      </c>
      <c r="B1068" s="22">
        <f>+$B$33</f>
        <v>0</v>
      </c>
      <c r="C1068" s="84" t="e">
        <f>+B1068/B1073</f>
        <v>#DIV/0!</v>
      </c>
      <c r="D1068" s="89">
        <v>0</v>
      </c>
      <c r="E1068" s="112">
        <f>+D1068*C1040</f>
        <v>0</v>
      </c>
      <c r="F1068" s="79">
        <v>0</v>
      </c>
      <c r="G1068" s="112">
        <f>F1068*C1040</f>
        <v>0</v>
      </c>
      <c r="H1068" s="89">
        <v>0</v>
      </c>
      <c r="I1068" s="117">
        <f>H1068*C1040</f>
        <v>0</v>
      </c>
      <c r="J1068" s="39">
        <f>+H1068*I1076</f>
        <v>0</v>
      </c>
      <c r="K1068" s="39">
        <f>+H1068*I1077</f>
        <v>0</v>
      </c>
      <c r="L1068" s="394">
        <f t="shared" si="53"/>
        <v>0</v>
      </c>
    </row>
    <row r="1069" spans="1:12" ht="13.8">
      <c r="A1069" s="372" t="s">
        <v>444</v>
      </c>
      <c r="B1069" s="22">
        <f>+$B$34</f>
        <v>0</v>
      </c>
      <c r="C1069" s="84" t="e">
        <f>+B1069/B1073</f>
        <v>#DIV/0!</v>
      </c>
      <c r="D1069" s="89">
        <v>0</v>
      </c>
      <c r="E1069" s="112">
        <f>+D1069*C1040</f>
        <v>0</v>
      </c>
      <c r="F1069" s="79">
        <v>0</v>
      </c>
      <c r="G1069" s="112">
        <f>F1069*C1040</f>
        <v>0</v>
      </c>
      <c r="H1069" s="89">
        <v>0</v>
      </c>
      <c r="I1069" s="117">
        <f>H1069*C1040</f>
        <v>0</v>
      </c>
      <c r="J1069" s="39">
        <f>+H1069*I1076</f>
        <v>0</v>
      </c>
      <c r="K1069" s="39">
        <f>+H1069*I1077</f>
        <v>0</v>
      </c>
      <c r="L1069" s="394">
        <f t="shared" si="53"/>
        <v>0</v>
      </c>
    </row>
    <row r="1070" spans="1:12" ht="13.8">
      <c r="A1070" s="372" t="s">
        <v>445</v>
      </c>
      <c r="B1070" s="22">
        <f>+$B$35</f>
        <v>0</v>
      </c>
      <c r="C1070" s="84" t="e">
        <f>+B1070/B1073</f>
        <v>#DIV/0!</v>
      </c>
      <c r="D1070" s="89">
        <v>0</v>
      </c>
      <c r="E1070" s="112">
        <f>+D1070*C1040</f>
        <v>0</v>
      </c>
      <c r="F1070" s="79">
        <v>0</v>
      </c>
      <c r="G1070" s="112">
        <f>F1070*C1040</f>
        <v>0</v>
      </c>
      <c r="H1070" s="89">
        <v>0</v>
      </c>
      <c r="I1070" s="117">
        <f>H1070*C1040</f>
        <v>0</v>
      </c>
      <c r="J1070" s="39">
        <f>+H1070*I1076</f>
        <v>0</v>
      </c>
      <c r="K1070" s="39">
        <f>+H1070*I1077</f>
        <v>0</v>
      </c>
      <c r="L1070" s="394">
        <f t="shared" si="53"/>
        <v>0</v>
      </c>
    </row>
    <row r="1071" spans="1:12" ht="13.8">
      <c r="A1071" s="372" t="s">
        <v>461</v>
      </c>
      <c r="B1071" s="22">
        <f>+$B$36</f>
        <v>0</v>
      </c>
      <c r="C1071" s="84" t="e">
        <f>+B1071/B1073</f>
        <v>#DIV/0!</v>
      </c>
      <c r="D1071" s="89">
        <v>0</v>
      </c>
      <c r="E1071" s="112">
        <f>+D1071*C1040</f>
        <v>0</v>
      </c>
      <c r="F1071" s="79">
        <v>0</v>
      </c>
      <c r="G1071" s="112">
        <f>F1071*C1040</f>
        <v>0</v>
      </c>
      <c r="H1071" s="89">
        <v>0</v>
      </c>
      <c r="I1071" s="117">
        <f>H1071*C1040</f>
        <v>0</v>
      </c>
      <c r="J1071" s="39">
        <f>+H1071*I1076</f>
        <v>0</v>
      </c>
      <c r="K1071" s="39">
        <f>+H1071*I1077</f>
        <v>0</v>
      </c>
      <c r="L1071" s="394">
        <f t="shared" si="53"/>
        <v>0</v>
      </c>
    </row>
    <row r="1072" spans="1:12" ht="13.8">
      <c r="A1072" s="3" t="s">
        <v>464</v>
      </c>
      <c r="B1072" s="22">
        <f>+$B$37</f>
        <v>0</v>
      </c>
      <c r="C1072" s="84" t="e">
        <f>+B1072/B1073</f>
        <v>#DIV/0!</v>
      </c>
      <c r="D1072" s="89">
        <v>0</v>
      </c>
      <c r="E1072" s="112">
        <f>+D1072*C1040</f>
        <v>0</v>
      </c>
      <c r="F1072" s="79">
        <v>0</v>
      </c>
      <c r="G1072" s="115">
        <f>F1072*C1040</f>
        <v>0</v>
      </c>
      <c r="H1072" s="358">
        <v>0</v>
      </c>
      <c r="I1072" s="118">
        <f>H1072*C1040</f>
        <v>0</v>
      </c>
      <c r="J1072" s="39">
        <f>+H1072*I1076</f>
        <v>0</v>
      </c>
      <c r="K1072" s="39">
        <f>+H1072*I1077</f>
        <v>0</v>
      </c>
      <c r="L1072" s="394">
        <f t="shared" si="53"/>
        <v>0</v>
      </c>
    </row>
    <row r="1073" spans="1:14" ht="13.8">
      <c r="A1073" s="24"/>
      <c r="B1073" s="25">
        <f t="shared" ref="B1073:L1073" si="54">SUM(B1046:B1072)</f>
        <v>0</v>
      </c>
      <c r="C1073" s="85" t="e">
        <f t="shared" si="54"/>
        <v>#DIV/0!</v>
      </c>
      <c r="D1073" s="82">
        <f t="shared" si="54"/>
        <v>0</v>
      </c>
      <c r="E1073" s="113">
        <f t="shared" si="54"/>
        <v>0</v>
      </c>
      <c r="F1073" s="83">
        <f t="shared" si="54"/>
        <v>0</v>
      </c>
      <c r="G1073" s="113">
        <f t="shared" si="54"/>
        <v>0</v>
      </c>
      <c r="H1073" s="86">
        <f t="shared" si="54"/>
        <v>0</v>
      </c>
      <c r="I1073" s="119">
        <f t="shared" si="54"/>
        <v>0</v>
      </c>
      <c r="J1073" s="26">
        <f t="shared" si="54"/>
        <v>0</v>
      </c>
      <c r="K1073" s="26">
        <f t="shared" si="54"/>
        <v>0</v>
      </c>
      <c r="L1073" s="26">
        <f t="shared" si="54"/>
        <v>0</v>
      </c>
    </row>
    <row r="1074" spans="1:14">
      <c r="H1074" s="80"/>
      <c r="I1074" s="81"/>
    </row>
    <row r="1075" spans="1:14" ht="13.8">
      <c r="A1075" s="90"/>
    </row>
    <row r="1076" spans="1:14">
      <c r="G1076" t="s">
        <v>114</v>
      </c>
      <c r="H1076" s="27"/>
      <c r="I1076" s="357">
        <v>0</v>
      </c>
    </row>
    <row r="1077" spans="1:14">
      <c r="G1077" t="s">
        <v>338</v>
      </c>
      <c r="I1077" s="357">
        <v>0</v>
      </c>
    </row>
    <row r="1078" spans="1:14">
      <c r="G1078" t="s">
        <v>256</v>
      </c>
      <c r="I1078" s="120">
        <f>SUM(I1076:I1077)</f>
        <v>0</v>
      </c>
      <c r="N1078" s="121">
        <f>+I1078</f>
        <v>0</v>
      </c>
    </row>
    <row r="1079" spans="1:14">
      <c r="I1079" s="122"/>
      <c r="N1079" s="121"/>
    </row>
    <row r="1080" spans="1:14">
      <c r="I1080" s="122"/>
      <c r="N1080" s="121"/>
    </row>
    <row r="1082" spans="1:14" ht="15.6">
      <c r="A1082" s="895" t="s">
        <v>19</v>
      </c>
      <c r="B1082" s="896"/>
      <c r="C1082" s="888">
        <v>0</v>
      </c>
      <c r="D1082" s="889"/>
      <c r="E1082" s="889"/>
      <c r="F1082" s="889"/>
      <c r="G1082" s="889"/>
      <c r="H1082" s="890"/>
      <c r="I1082" s="4"/>
    </row>
    <row r="1083" spans="1:14" ht="15.6">
      <c r="A1083" s="891" t="s">
        <v>20</v>
      </c>
      <c r="B1083" s="892"/>
      <c r="C1083" s="920"/>
      <c r="D1083" s="920"/>
      <c r="E1083" s="920"/>
      <c r="F1083" s="920"/>
      <c r="G1083" s="920"/>
      <c r="H1083" s="921"/>
      <c r="I1083" s="4"/>
    </row>
    <row r="1084" spans="1:14" ht="15.6">
      <c r="A1084" s="891" t="s">
        <v>22</v>
      </c>
      <c r="B1084" s="892"/>
      <c r="C1084" s="913"/>
      <c r="D1084" s="913"/>
      <c r="E1084" s="913"/>
      <c r="F1084" s="913"/>
      <c r="G1084" s="913"/>
      <c r="H1084" s="914"/>
      <c r="I1084" s="4"/>
    </row>
    <row r="1085" spans="1:14" ht="15.6">
      <c r="A1085" s="867" t="s">
        <v>24</v>
      </c>
      <c r="B1085" s="868"/>
      <c r="C1085" s="869">
        <v>0</v>
      </c>
      <c r="D1085" s="870"/>
      <c r="E1085" s="870"/>
      <c r="F1085" s="870"/>
      <c r="G1085" s="870"/>
      <c r="H1085" s="871"/>
      <c r="I1085" s="4"/>
    </row>
    <row r="1086" spans="1:14" ht="15.6">
      <c r="A1086" s="881" t="s">
        <v>25</v>
      </c>
      <c r="B1086" s="882"/>
      <c r="C1086" s="911" t="s">
        <v>788</v>
      </c>
      <c r="D1086" s="911"/>
      <c r="E1086" s="911"/>
      <c r="F1086" s="911"/>
      <c r="G1086" s="911"/>
      <c r="H1086" s="912"/>
      <c r="I1086" s="4"/>
    </row>
    <row r="1087" spans="1:14" ht="13.8">
      <c r="A1087" s="5"/>
      <c r="B1087" s="5"/>
      <c r="C1087" s="5"/>
      <c r="D1087" s="5"/>
      <c r="E1087" s="5"/>
      <c r="F1087" s="5"/>
      <c r="G1087" s="5"/>
      <c r="H1087" s="5"/>
      <c r="I1087" s="5"/>
    </row>
    <row r="1088" spans="1:14" ht="13.8">
      <c r="A1088" s="6"/>
      <c r="B1088" s="7"/>
      <c r="C1088" s="8"/>
      <c r="D1088" s="886">
        <v>0</v>
      </c>
      <c r="E1088" s="887"/>
      <c r="F1088" s="886">
        <v>1</v>
      </c>
      <c r="G1088" s="887"/>
      <c r="H1088" s="584"/>
      <c r="I1088" s="10"/>
      <c r="J1088" s="11" t="s">
        <v>121</v>
      </c>
      <c r="K1088" s="11" t="s">
        <v>269</v>
      </c>
      <c r="L1088" s="11" t="s">
        <v>270</v>
      </c>
    </row>
    <row r="1089" spans="1:12" ht="13.8">
      <c r="A1089" s="12"/>
      <c r="B1089" s="13"/>
      <c r="C1089" s="14"/>
      <c r="D1089" s="872" t="s">
        <v>26</v>
      </c>
      <c r="E1089" s="880"/>
      <c r="F1089" s="872" t="s">
        <v>27</v>
      </c>
      <c r="G1089" s="880"/>
      <c r="H1089" s="872" t="s">
        <v>28</v>
      </c>
      <c r="I1089" s="873"/>
      <c r="J1089" s="15" t="s">
        <v>29</v>
      </c>
      <c r="K1089" s="391" t="s">
        <v>29</v>
      </c>
      <c r="L1089" s="391" t="s">
        <v>29</v>
      </c>
    </row>
    <row r="1090" spans="1:12" ht="27.6">
      <c r="A1090" s="16" t="s">
        <v>30</v>
      </c>
      <c r="B1090" s="17" t="s">
        <v>31</v>
      </c>
      <c r="C1090" s="18" t="s">
        <v>32</v>
      </c>
      <c r="D1090" s="19" t="s">
        <v>33</v>
      </c>
      <c r="E1090" s="20" t="s">
        <v>34</v>
      </c>
      <c r="F1090" s="19" t="s">
        <v>33</v>
      </c>
      <c r="G1090" s="20" t="s">
        <v>34</v>
      </c>
      <c r="H1090" s="21" t="s">
        <v>33</v>
      </c>
      <c r="I1090" s="40" t="s">
        <v>34</v>
      </c>
      <c r="J1090" s="18" t="s">
        <v>34</v>
      </c>
      <c r="K1090" s="18" t="s">
        <v>34</v>
      </c>
      <c r="L1090" s="18" t="s">
        <v>34</v>
      </c>
    </row>
    <row r="1091" spans="1:12" ht="13.8">
      <c r="A1091" s="1" t="s">
        <v>15</v>
      </c>
      <c r="B1091" s="22">
        <f>+$B$10</f>
        <v>0</v>
      </c>
      <c r="C1091" s="84" t="e">
        <f>+B1091/B1118</f>
        <v>#DIV/0!</v>
      </c>
      <c r="D1091" s="89">
        <v>0</v>
      </c>
      <c r="E1091" s="112">
        <f>+D1091*C1085</f>
        <v>0</v>
      </c>
      <c r="F1091" s="79">
        <v>0</v>
      </c>
      <c r="G1091" s="114">
        <f>F1091*C1085</f>
        <v>0</v>
      </c>
      <c r="H1091" s="89">
        <v>0</v>
      </c>
      <c r="I1091" s="116">
        <f>H1091*C1085</f>
        <v>0</v>
      </c>
      <c r="J1091" s="39">
        <f>+H1091*I1121</f>
        <v>0</v>
      </c>
      <c r="K1091" s="39">
        <f>+H1091*I1122</f>
        <v>0</v>
      </c>
      <c r="L1091" s="393">
        <f>+J1091+K1091</f>
        <v>0</v>
      </c>
    </row>
    <row r="1092" spans="1:12" ht="13.8">
      <c r="A1092" s="2" t="s">
        <v>4</v>
      </c>
      <c r="B1092" s="22">
        <f>+$B$12</f>
        <v>0</v>
      </c>
      <c r="C1092" s="84" t="e">
        <f>+B1092/B1118</f>
        <v>#DIV/0!</v>
      </c>
      <c r="D1092" s="89">
        <v>0</v>
      </c>
      <c r="E1092" s="112">
        <f>+D1092*C1085</f>
        <v>0</v>
      </c>
      <c r="F1092" s="79">
        <v>0</v>
      </c>
      <c r="G1092" s="112">
        <f>F1092*C1085</f>
        <v>0</v>
      </c>
      <c r="H1092" s="89">
        <v>0</v>
      </c>
      <c r="I1092" s="117">
        <f>H1092*C1085</f>
        <v>0</v>
      </c>
      <c r="J1092" s="39">
        <f>+H1092*I1121</f>
        <v>0</v>
      </c>
      <c r="K1092" s="39">
        <f>+H1092*I1122</f>
        <v>0</v>
      </c>
      <c r="L1092" s="394">
        <f>+J1092+K1092</f>
        <v>0</v>
      </c>
    </row>
    <row r="1093" spans="1:12" ht="13.8">
      <c r="A1093" s="2" t="s">
        <v>0</v>
      </c>
      <c r="B1093" s="22">
        <f>+$B$13</f>
        <v>0</v>
      </c>
      <c r="C1093" s="84" t="e">
        <f>+B1093/B1118</f>
        <v>#DIV/0!</v>
      </c>
      <c r="D1093" s="89">
        <v>0</v>
      </c>
      <c r="E1093" s="112">
        <f>+D1093*C1085</f>
        <v>0</v>
      </c>
      <c r="F1093" s="79">
        <v>0</v>
      </c>
      <c r="G1093" s="112">
        <f>F1093*C1085</f>
        <v>0</v>
      </c>
      <c r="H1093" s="89">
        <v>0</v>
      </c>
      <c r="I1093" s="117">
        <f>H1093*C1085</f>
        <v>0</v>
      </c>
      <c r="J1093" s="39">
        <f>+H1093*I1121</f>
        <v>0</v>
      </c>
      <c r="K1093" s="39">
        <f>+H1093*I1122</f>
        <v>0</v>
      </c>
      <c r="L1093" s="394">
        <f t="shared" ref="L1093:L1117" si="55">+J1093+K1093</f>
        <v>0</v>
      </c>
    </row>
    <row r="1094" spans="1:12" ht="13.8">
      <c r="A1094" s="2" t="s">
        <v>16</v>
      </c>
      <c r="B1094" s="22">
        <f>+$B$14</f>
        <v>0</v>
      </c>
      <c r="C1094" s="84" t="e">
        <f>+B1094/B1118</f>
        <v>#DIV/0!</v>
      </c>
      <c r="D1094" s="89">
        <v>0</v>
      </c>
      <c r="E1094" s="112">
        <f>+D1094*C1085</f>
        <v>0</v>
      </c>
      <c r="F1094" s="79">
        <v>0</v>
      </c>
      <c r="G1094" s="112">
        <f>F1094*C1085</f>
        <v>0</v>
      </c>
      <c r="H1094" s="89">
        <v>0</v>
      </c>
      <c r="I1094" s="117">
        <f>H1094*C1085</f>
        <v>0</v>
      </c>
      <c r="J1094" s="39">
        <f>+H1094*I1121</f>
        <v>0</v>
      </c>
      <c r="K1094" s="39">
        <f>+H1094*I1122</f>
        <v>0</v>
      </c>
      <c r="L1094" s="394">
        <f t="shared" si="55"/>
        <v>0</v>
      </c>
    </row>
    <row r="1095" spans="1:12" ht="13.8">
      <c r="A1095" s="2" t="s">
        <v>6</v>
      </c>
      <c r="B1095" s="22">
        <f>+$B$15</f>
        <v>0</v>
      </c>
      <c r="C1095" s="84" t="e">
        <f>+B1095/B1118</f>
        <v>#DIV/0!</v>
      </c>
      <c r="D1095" s="89">
        <v>0</v>
      </c>
      <c r="E1095" s="112">
        <f>+D1095*C1085</f>
        <v>0</v>
      </c>
      <c r="F1095" s="79">
        <v>0</v>
      </c>
      <c r="G1095" s="112">
        <f>F1095*C1085</f>
        <v>0</v>
      </c>
      <c r="H1095" s="89">
        <v>0</v>
      </c>
      <c r="I1095" s="117">
        <f>H1095*C1085</f>
        <v>0</v>
      </c>
      <c r="J1095" s="39">
        <f>+H1095*I1121</f>
        <v>0</v>
      </c>
      <c r="K1095" s="39">
        <f>+H1095*I1122</f>
        <v>0</v>
      </c>
      <c r="L1095" s="394">
        <f t="shared" si="55"/>
        <v>0</v>
      </c>
    </row>
    <row r="1096" spans="1:12" ht="13.8">
      <c r="A1096" s="2" t="s">
        <v>10</v>
      </c>
      <c r="B1096" s="22">
        <f>+$B$16</f>
        <v>0</v>
      </c>
      <c r="C1096" s="84" t="e">
        <f>+B1096/B1118</f>
        <v>#DIV/0!</v>
      </c>
      <c r="D1096" s="89">
        <v>0</v>
      </c>
      <c r="E1096" s="112">
        <f>+D1096*C1085</f>
        <v>0</v>
      </c>
      <c r="F1096" s="79">
        <v>0</v>
      </c>
      <c r="G1096" s="112">
        <f>F1096*C1085</f>
        <v>0</v>
      </c>
      <c r="H1096" s="89">
        <v>0</v>
      </c>
      <c r="I1096" s="117">
        <f>H1096*C1085</f>
        <v>0</v>
      </c>
      <c r="J1096" s="39">
        <f>+H1096*I1121</f>
        <v>0</v>
      </c>
      <c r="K1096" s="39">
        <f>+H1096*I1122</f>
        <v>0</v>
      </c>
      <c r="L1096" s="394">
        <f t="shared" si="55"/>
        <v>0</v>
      </c>
    </row>
    <row r="1097" spans="1:12" ht="13.8">
      <c r="A1097" s="2" t="s">
        <v>17</v>
      </c>
      <c r="B1097" s="22">
        <f>+$B$17</f>
        <v>0</v>
      </c>
      <c r="C1097" s="84" t="e">
        <f>+B1097/B1118</f>
        <v>#DIV/0!</v>
      </c>
      <c r="D1097" s="89">
        <v>0</v>
      </c>
      <c r="E1097" s="112">
        <f>+D1097*C1085</f>
        <v>0</v>
      </c>
      <c r="F1097" s="79">
        <v>0</v>
      </c>
      <c r="G1097" s="112">
        <f>F1097*C1085</f>
        <v>0</v>
      </c>
      <c r="H1097" s="89">
        <v>0</v>
      </c>
      <c r="I1097" s="117">
        <f>H1097*C1085</f>
        <v>0</v>
      </c>
      <c r="J1097" s="39">
        <f>+H1097*I1121</f>
        <v>0</v>
      </c>
      <c r="K1097" s="39">
        <f>+H1097*I1122</f>
        <v>0</v>
      </c>
      <c r="L1097" s="394">
        <f t="shared" si="55"/>
        <v>0</v>
      </c>
    </row>
    <row r="1098" spans="1:12" ht="13.8">
      <c r="A1098" s="2" t="s">
        <v>5</v>
      </c>
      <c r="B1098" s="22">
        <f>+$B$18</f>
        <v>0</v>
      </c>
      <c r="C1098" s="84" t="e">
        <f>+B1098/B1118</f>
        <v>#DIV/0!</v>
      </c>
      <c r="D1098" s="89">
        <v>0</v>
      </c>
      <c r="E1098" s="112">
        <f>+D1098*C1085</f>
        <v>0</v>
      </c>
      <c r="F1098" s="79">
        <v>0</v>
      </c>
      <c r="G1098" s="112">
        <f>F1098*C1085</f>
        <v>0</v>
      </c>
      <c r="H1098" s="89">
        <v>0</v>
      </c>
      <c r="I1098" s="117">
        <f>H1098*C1085</f>
        <v>0</v>
      </c>
      <c r="J1098" s="39">
        <f>+H1098*I1121</f>
        <v>0</v>
      </c>
      <c r="K1098" s="39">
        <f>+H1098*I1122</f>
        <v>0</v>
      </c>
      <c r="L1098" s="394">
        <f t="shared" si="55"/>
        <v>0</v>
      </c>
    </row>
    <row r="1099" spans="1:12" ht="13.8">
      <c r="A1099" s="2" t="s">
        <v>116</v>
      </c>
      <c r="B1099" s="22">
        <f>+$B$19</f>
        <v>0</v>
      </c>
      <c r="C1099" s="84" t="e">
        <f>+B1099/B1118</f>
        <v>#DIV/0!</v>
      </c>
      <c r="D1099" s="89">
        <v>0</v>
      </c>
      <c r="E1099" s="112">
        <f>+D1099*C1085</f>
        <v>0</v>
      </c>
      <c r="F1099" s="79">
        <v>0</v>
      </c>
      <c r="G1099" s="112">
        <f>F1099*C1085</f>
        <v>0</v>
      </c>
      <c r="H1099" s="89">
        <v>0</v>
      </c>
      <c r="I1099" s="117">
        <f>H1099*C1085</f>
        <v>0</v>
      </c>
      <c r="J1099" s="39">
        <f>+H1099*I1121</f>
        <v>0</v>
      </c>
      <c r="K1099" s="39">
        <f>+H1099*I1122</f>
        <v>0</v>
      </c>
      <c r="L1099" s="394">
        <f t="shared" si="55"/>
        <v>0</v>
      </c>
    </row>
    <row r="1100" spans="1:12" ht="13.8">
      <c r="A1100" s="2" t="s">
        <v>1</v>
      </c>
      <c r="B1100" s="22">
        <f>+$B$20</f>
        <v>0</v>
      </c>
      <c r="C1100" s="84" t="e">
        <f>+B1100/B1118</f>
        <v>#DIV/0!</v>
      </c>
      <c r="D1100" s="89">
        <v>0</v>
      </c>
      <c r="E1100" s="112">
        <f>+D1100*C1085</f>
        <v>0</v>
      </c>
      <c r="F1100" s="79">
        <v>0</v>
      </c>
      <c r="G1100" s="112">
        <f>F1100*C1085</f>
        <v>0</v>
      </c>
      <c r="H1100" s="89">
        <v>0</v>
      </c>
      <c r="I1100" s="117">
        <f>H1100*C1085</f>
        <v>0</v>
      </c>
      <c r="J1100" s="39">
        <f>+H1100*I1121</f>
        <v>0</v>
      </c>
      <c r="K1100" s="39">
        <f>+H1100*I1122</f>
        <v>0</v>
      </c>
      <c r="L1100" s="394">
        <f t="shared" si="55"/>
        <v>0</v>
      </c>
    </row>
    <row r="1101" spans="1:12" ht="13.8">
      <c r="A1101" s="2" t="s">
        <v>46</v>
      </c>
      <c r="B1101" s="22">
        <f>+$B$21</f>
        <v>0</v>
      </c>
      <c r="C1101" s="84" t="e">
        <f>+B1101/B1118</f>
        <v>#DIV/0!</v>
      </c>
      <c r="D1101" s="89">
        <v>0</v>
      </c>
      <c r="E1101" s="112">
        <f>+D1101*C1085</f>
        <v>0</v>
      </c>
      <c r="F1101" s="79">
        <v>0</v>
      </c>
      <c r="G1101" s="112">
        <f>F1101*C1085</f>
        <v>0</v>
      </c>
      <c r="H1101" s="89">
        <v>0</v>
      </c>
      <c r="I1101" s="117">
        <f>H1101*C1085</f>
        <v>0</v>
      </c>
      <c r="J1101" s="39">
        <f>+H1101*I1121</f>
        <v>0</v>
      </c>
      <c r="K1101" s="39">
        <f>+H1101*I1122</f>
        <v>0</v>
      </c>
      <c r="L1101" s="394">
        <f t="shared" si="55"/>
        <v>0</v>
      </c>
    </row>
    <row r="1102" spans="1:12" ht="13.8">
      <c r="A1102" s="2" t="s">
        <v>45</v>
      </c>
      <c r="B1102" s="22">
        <f>+$B$22</f>
        <v>0</v>
      </c>
      <c r="C1102" s="84" t="e">
        <f>+B1102/B1118</f>
        <v>#DIV/0!</v>
      </c>
      <c r="D1102" s="89">
        <v>0</v>
      </c>
      <c r="E1102" s="112">
        <f>+D1102*C1085</f>
        <v>0</v>
      </c>
      <c r="F1102" s="79">
        <v>0</v>
      </c>
      <c r="G1102" s="112">
        <f>F1102*C1085</f>
        <v>0</v>
      </c>
      <c r="H1102" s="89">
        <v>0</v>
      </c>
      <c r="I1102" s="117">
        <f>H1102*C1085</f>
        <v>0</v>
      </c>
      <c r="J1102" s="39">
        <f>+H1102*I1121</f>
        <v>0</v>
      </c>
      <c r="K1102" s="39">
        <f>+H1102*I1122</f>
        <v>0</v>
      </c>
      <c r="L1102" s="394">
        <f t="shared" si="55"/>
        <v>0</v>
      </c>
    </row>
    <row r="1103" spans="1:12" ht="13.8">
      <c r="A1103" s="2" t="s">
        <v>209</v>
      </c>
      <c r="B1103" s="22">
        <f>+$B$23</f>
        <v>0</v>
      </c>
      <c r="C1103" s="84" t="e">
        <f>+B1103/B1118</f>
        <v>#DIV/0!</v>
      </c>
      <c r="D1103" s="89">
        <v>0</v>
      </c>
      <c r="E1103" s="112">
        <f>+D1103*C1085</f>
        <v>0</v>
      </c>
      <c r="F1103" s="79">
        <v>0</v>
      </c>
      <c r="G1103" s="112">
        <f>F1103*C1085</f>
        <v>0</v>
      </c>
      <c r="H1103" s="89">
        <v>0</v>
      </c>
      <c r="I1103" s="117">
        <f>H1103*C1085</f>
        <v>0</v>
      </c>
      <c r="J1103" s="39">
        <f>+H1103*I1121</f>
        <v>0</v>
      </c>
      <c r="K1103" s="39">
        <f>+H1103*I1122</f>
        <v>0</v>
      </c>
      <c r="L1103" s="394">
        <f t="shared" si="55"/>
        <v>0</v>
      </c>
    </row>
    <row r="1104" spans="1:12" ht="13.8">
      <c r="A1104" s="2" t="s">
        <v>210</v>
      </c>
      <c r="B1104" s="22">
        <f>+$B$24</f>
        <v>0</v>
      </c>
      <c r="C1104" s="84" t="e">
        <f>+B1104/B1118</f>
        <v>#DIV/0!</v>
      </c>
      <c r="D1104" s="89">
        <v>0</v>
      </c>
      <c r="E1104" s="112">
        <f>+D1104*C1085</f>
        <v>0</v>
      </c>
      <c r="F1104" s="79">
        <v>0</v>
      </c>
      <c r="G1104" s="112">
        <f>F1104*C1085</f>
        <v>0</v>
      </c>
      <c r="H1104" s="89">
        <v>0</v>
      </c>
      <c r="I1104" s="117">
        <f>H1104*C1085</f>
        <v>0</v>
      </c>
      <c r="J1104" s="39">
        <f>+H1104*I1121</f>
        <v>0</v>
      </c>
      <c r="K1104" s="39">
        <f>+H1104*I1122</f>
        <v>0</v>
      </c>
      <c r="L1104" s="394">
        <f t="shared" si="55"/>
        <v>0</v>
      </c>
    </row>
    <row r="1105" spans="1:12" ht="13.8">
      <c r="A1105" s="2" t="s">
        <v>2</v>
      </c>
      <c r="B1105" s="22">
        <f>+$B$25</f>
        <v>0</v>
      </c>
      <c r="C1105" s="84" t="e">
        <f>+B1105/B1118</f>
        <v>#DIV/0!</v>
      </c>
      <c r="D1105" s="89">
        <v>0</v>
      </c>
      <c r="E1105" s="112">
        <f>+D1105*C1085</f>
        <v>0</v>
      </c>
      <c r="F1105" s="79">
        <v>0</v>
      </c>
      <c r="G1105" s="112">
        <f>F1105*C1085</f>
        <v>0</v>
      </c>
      <c r="H1105" s="89">
        <v>0</v>
      </c>
      <c r="I1105" s="117">
        <f>H1105*C1085</f>
        <v>0</v>
      </c>
      <c r="J1105" s="39">
        <f>+H1105*I1121</f>
        <v>0</v>
      </c>
      <c r="K1105" s="39">
        <f>+H1105*I1122</f>
        <v>0</v>
      </c>
      <c r="L1105" s="394">
        <f t="shared" si="55"/>
        <v>0</v>
      </c>
    </row>
    <row r="1106" spans="1:12" ht="13.8">
      <c r="A1106" s="2" t="s">
        <v>12</v>
      </c>
      <c r="B1106" s="22">
        <f>+$B$26</f>
        <v>0</v>
      </c>
      <c r="C1106" s="84" t="e">
        <f>+B1106/B1118</f>
        <v>#DIV/0!</v>
      </c>
      <c r="D1106" s="89">
        <v>0</v>
      </c>
      <c r="E1106" s="112">
        <f>+D1106*C1085</f>
        <v>0</v>
      </c>
      <c r="F1106" s="79">
        <v>0</v>
      </c>
      <c r="G1106" s="112">
        <f>F1106*C1085</f>
        <v>0</v>
      </c>
      <c r="H1106" s="89">
        <v>0</v>
      </c>
      <c r="I1106" s="117">
        <f>H1106*C1085</f>
        <v>0</v>
      </c>
      <c r="J1106" s="39">
        <f>+H1106*I1121</f>
        <v>0</v>
      </c>
      <c r="K1106" s="39">
        <f>+H1106*I1122</f>
        <v>0</v>
      </c>
      <c r="L1106" s="394">
        <f t="shared" si="55"/>
        <v>0</v>
      </c>
    </row>
    <row r="1107" spans="1:12" ht="13.8">
      <c r="A1107" s="2" t="s">
        <v>18</v>
      </c>
      <c r="B1107" s="22">
        <f>+$B$27</f>
        <v>0</v>
      </c>
      <c r="C1107" s="84" t="e">
        <f>+B1107/B1118</f>
        <v>#DIV/0!</v>
      </c>
      <c r="D1107" s="89">
        <v>0</v>
      </c>
      <c r="E1107" s="112">
        <f>+D1107*C1085</f>
        <v>0</v>
      </c>
      <c r="F1107" s="79">
        <v>0</v>
      </c>
      <c r="G1107" s="112">
        <f>F1107*C1085</f>
        <v>0</v>
      </c>
      <c r="H1107" s="89">
        <v>0</v>
      </c>
      <c r="I1107" s="117">
        <f>H1107*C1085</f>
        <v>0</v>
      </c>
      <c r="J1107" s="39">
        <f>+H1107*I1121</f>
        <v>0</v>
      </c>
      <c r="K1107" s="39">
        <f>+H1107*I1122</f>
        <v>0</v>
      </c>
      <c r="L1107" s="394">
        <f t="shared" si="55"/>
        <v>0</v>
      </c>
    </row>
    <row r="1108" spans="1:12" ht="13.8">
      <c r="A1108" s="2" t="s">
        <v>9</v>
      </c>
      <c r="B1108" s="22">
        <f>+$B$28</f>
        <v>0</v>
      </c>
      <c r="C1108" s="84" t="e">
        <f>+B1108/B1118</f>
        <v>#DIV/0!</v>
      </c>
      <c r="D1108" s="89">
        <v>0</v>
      </c>
      <c r="E1108" s="112">
        <f>+D1108*C1085</f>
        <v>0</v>
      </c>
      <c r="F1108" s="79">
        <v>0</v>
      </c>
      <c r="G1108" s="112">
        <f>F1108*C1085</f>
        <v>0</v>
      </c>
      <c r="H1108" s="89">
        <v>0</v>
      </c>
      <c r="I1108" s="117">
        <f>H1108*C1085</f>
        <v>0</v>
      </c>
      <c r="J1108" s="39">
        <f>+H1108*I1121</f>
        <v>0</v>
      </c>
      <c r="K1108" s="39">
        <f>+H1108*I1122</f>
        <v>0</v>
      </c>
      <c r="L1108" s="394">
        <f t="shared" si="55"/>
        <v>0</v>
      </c>
    </row>
    <row r="1109" spans="1:12" ht="13.8">
      <c r="A1109" s="2" t="s">
        <v>7</v>
      </c>
      <c r="B1109" s="22">
        <f>+$B$29</f>
        <v>0</v>
      </c>
      <c r="C1109" s="84" t="e">
        <f>+B1109/B1118</f>
        <v>#DIV/0!</v>
      </c>
      <c r="D1109" s="89">
        <v>0</v>
      </c>
      <c r="E1109" s="112">
        <f>+D1109*C1085</f>
        <v>0</v>
      </c>
      <c r="F1109" s="79">
        <v>0</v>
      </c>
      <c r="G1109" s="112">
        <f>F1109*C1085</f>
        <v>0</v>
      </c>
      <c r="H1109" s="89">
        <v>0</v>
      </c>
      <c r="I1109" s="117">
        <f>H1109*C1085</f>
        <v>0</v>
      </c>
      <c r="J1109" s="39">
        <f>+H1109*I1121</f>
        <v>0</v>
      </c>
      <c r="K1109" s="39">
        <f>+H1109*I1122</f>
        <v>0</v>
      </c>
      <c r="L1109" s="394">
        <f t="shared" si="55"/>
        <v>0</v>
      </c>
    </row>
    <row r="1110" spans="1:12" ht="13.8">
      <c r="A1110" s="2" t="s">
        <v>13</v>
      </c>
      <c r="B1110" s="22">
        <f>+$B$30</f>
        <v>0</v>
      </c>
      <c r="C1110" s="84" t="e">
        <f>+B1110/B1118</f>
        <v>#DIV/0!</v>
      </c>
      <c r="D1110" s="89">
        <v>0</v>
      </c>
      <c r="E1110" s="112">
        <f>+D1110*C1085</f>
        <v>0</v>
      </c>
      <c r="F1110" s="79">
        <v>0</v>
      </c>
      <c r="G1110" s="112">
        <f>F1110*C1085</f>
        <v>0</v>
      </c>
      <c r="H1110" s="89">
        <v>0</v>
      </c>
      <c r="I1110" s="117">
        <f>H1110*C1085</f>
        <v>0</v>
      </c>
      <c r="J1110" s="39">
        <f>+H1110*I1121</f>
        <v>0</v>
      </c>
      <c r="K1110" s="39">
        <f>+H1110*I1122</f>
        <v>0</v>
      </c>
      <c r="L1110" s="394">
        <f t="shared" si="55"/>
        <v>0</v>
      </c>
    </row>
    <row r="1111" spans="1:12" ht="13.8">
      <c r="A1111" s="2" t="s">
        <v>3</v>
      </c>
      <c r="B1111" s="22">
        <f>+$B$31</f>
        <v>0</v>
      </c>
      <c r="C1111" s="84" t="e">
        <f>+B1111/B1118</f>
        <v>#DIV/0!</v>
      </c>
      <c r="D1111" s="89">
        <v>0</v>
      </c>
      <c r="E1111" s="112">
        <f>+D1111*C1085</f>
        <v>0</v>
      </c>
      <c r="F1111" s="79">
        <v>0</v>
      </c>
      <c r="G1111" s="112">
        <f>F1111*C1085</f>
        <v>0</v>
      </c>
      <c r="H1111" s="89">
        <v>0</v>
      </c>
      <c r="I1111" s="117">
        <f>H1111*C1085</f>
        <v>0</v>
      </c>
      <c r="J1111" s="39">
        <f>+H1111*I1121</f>
        <v>0</v>
      </c>
      <c r="K1111" s="39">
        <f>+H1111*I1122</f>
        <v>0</v>
      </c>
      <c r="L1111" s="394">
        <f t="shared" si="55"/>
        <v>0</v>
      </c>
    </row>
    <row r="1112" spans="1:12" ht="13.8">
      <c r="A1112" s="2" t="s">
        <v>11</v>
      </c>
      <c r="B1112" s="22">
        <f>+$B$32</f>
        <v>0</v>
      </c>
      <c r="C1112" s="84" t="e">
        <f>+B1112/B1118</f>
        <v>#DIV/0!</v>
      </c>
      <c r="D1112" s="89">
        <v>0</v>
      </c>
      <c r="E1112" s="112">
        <f>+D1112*C1085</f>
        <v>0</v>
      </c>
      <c r="F1112" s="79">
        <v>0</v>
      </c>
      <c r="G1112" s="112">
        <f>F1112*C1085</f>
        <v>0</v>
      </c>
      <c r="H1112" s="89">
        <v>0</v>
      </c>
      <c r="I1112" s="117">
        <f>H1112*C1085</f>
        <v>0</v>
      </c>
      <c r="J1112" s="39">
        <f>+H1112*I1121</f>
        <v>0</v>
      </c>
      <c r="K1112" s="39">
        <f>+H1112*I1122</f>
        <v>0</v>
      </c>
      <c r="L1112" s="394">
        <f t="shared" si="55"/>
        <v>0</v>
      </c>
    </row>
    <row r="1113" spans="1:12" ht="13.8">
      <c r="A1113" s="372" t="s">
        <v>8</v>
      </c>
      <c r="B1113" s="22">
        <f>+$B$33</f>
        <v>0</v>
      </c>
      <c r="C1113" s="84" t="e">
        <f>+B1113/B1118</f>
        <v>#DIV/0!</v>
      </c>
      <c r="D1113" s="89">
        <v>0</v>
      </c>
      <c r="E1113" s="112">
        <f>+D1113*C1085</f>
        <v>0</v>
      </c>
      <c r="F1113" s="79">
        <v>0</v>
      </c>
      <c r="G1113" s="112">
        <f>F1113*C1085</f>
        <v>0</v>
      </c>
      <c r="H1113" s="89">
        <v>0</v>
      </c>
      <c r="I1113" s="117">
        <f>H1113*C1085</f>
        <v>0</v>
      </c>
      <c r="J1113" s="39">
        <f>+H1113*I1121</f>
        <v>0</v>
      </c>
      <c r="K1113" s="39">
        <f>+H1113*I1122</f>
        <v>0</v>
      </c>
      <c r="L1113" s="394">
        <f t="shared" si="55"/>
        <v>0</v>
      </c>
    </row>
    <row r="1114" spans="1:12" ht="13.8">
      <c r="A1114" s="372" t="s">
        <v>444</v>
      </c>
      <c r="B1114" s="22">
        <f>+$B$34</f>
        <v>0</v>
      </c>
      <c r="C1114" s="84" t="e">
        <f>+B1114/B1118</f>
        <v>#DIV/0!</v>
      </c>
      <c r="D1114" s="89">
        <v>0</v>
      </c>
      <c r="E1114" s="112">
        <f>+D1114*C1085</f>
        <v>0</v>
      </c>
      <c r="F1114" s="79">
        <v>0</v>
      </c>
      <c r="G1114" s="112">
        <f>F1114*C1085</f>
        <v>0</v>
      </c>
      <c r="H1114" s="89">
        <v>0</v>
      </c>
      <c r="I1114" s="117">
        <f>H1114*C1085</f>
        <v>0</v>
      </c>
      <c r="J1114" s="39">
        <f>+H1114*I1121</f>
        <v>0</v>
      </c>
      <c r="K1114" s="39">
        <f>+H1114*I1122</f>
        <v>0</v>
      </c>
      <c r="L1114" s="394">
        <f t="shared" si="55"/>
        <v>0</v>
      </c>
    </row>
    <row r="1115" spans="1:12" ht="13.8">
      <c r="A1115" s="372" t="s">
        <v>445</v>
      </c>
      <c r="B1115" s="22">
        <f>+$B$35</f>
        <v>0</v>
      </c>
      <c r="C1115" s="84" t="e">
        <f>+B1115/B1118</f>
        <v>#DIV/0!</v>
      </c>
      <c r="D1115" s="89">
        <v>0</v>
      </c>
      <c r="E1115" s="112">
        <f>+D1115*C1085</f>
        <v>0</v>
      </c>
      <c r="F1115" s="79">
        <v>0</v>
      </c>
      <c r="G1115" s="112">
        <f>F1115*C1085</f>
        <v>0</v>
      </c>
      <c r="H1115" s="89">
        <v>0</v>
      </c>
      <c r="I1115" s="117">
        <f>H1115*C1085</f>
        <v>0</v>
      </c>
      <c r="J1115" s="39">
        <f>+H1115*I1121</f>
        <v>0</v>
      </c>
      <c r="K1115" s="39">
        <f>+H1115*I1122</f>
        <v>0</v>
      </c>
      <c r="L1115" s="394">
        <f t="shared" si="55"/>
        <v>0</v>
      </c>
    </row>
    <row r="1116" spans="1:12" ht="13.8">
      <c r="A1116" s="372" t="s">
        <v>461</v>
      </c>
      <c r="B1116" s="22">
        <f>+$B$36</f>
        <v>0</v>
      </c>
      <c r="C1116" s="84" t="e">
        <f>+B1116/B1118</f>
        <v>#DIV/0!</v>
      </c>
      <c r="D1116" s="89">
        <v>0</v>
      </c>
      <c r="E1116" s="112">
        <f>+D1116*C1085</f>
        <v>0</v>
      </c>
      <c r="F1116" s="79">
        <v>0</v>
      </c>
      <c r="G1116" s="112">
        <f>F1116*C1085</f>
        <v>0</v>
      </c>
      <c r="H1116" s="89">
        <v>0</v>
      </c>
      <c r="I1116" s="117">
        <f>H1116*C1085</f>
        <v>0</v>
      </c>
      <c r="J1116" s="39">
        <f>+H1116*I1121</f>
        <v>0</v>
      </c>
      <c r="K1116" s="39">
        <f>+H1116*I1122</f>
        <v>0</v>
      </c>
      <c r="L1116" s="394">
        <f t="shared" si="55"/>
        <v>0</v>
      </c>
    </row>
    <row r="1117" spans="1:12" ht="13.8">
      <c r="A1117" s="3" t="s">
        <v>464</v>
      </c>
      <c r="B1117" s="22">
        <f>+$B$37</f>
        <v>0</v>
      </c>
      <c r="C1117" s="84" t="e">
        <f>+B1117/B1118</f>
        <v>#DIV/0!</v>
      </c>
      <c r="D1117" s="89">
        <v>0</v>
      </c>
      <c r="E1117" s="112">
        <f>+D1117*C1085</f>
        <v>0</v>
      </c>
      <c r="F1117" s="79">
        <v>0</v>
      </c>
      <c r="G1117" s="115">
        <f>F1117*C1085</f>
        <v>0</v>
      </c>
      <c r="H1117" s="358">
        <v>0</v>
      </c>
      <c r="I1117" s="118">
        <f>H1117*C1085</f>
        <v>0</v>
      </c>
      <c r="J1117" s="39">
        <f>+H1117*I1121</f>
        <v>0</v>
      </c>
      <c r="K1117" s="39">
        <f>+H1117*I1122</f>
        <v>0</v>
      </c>
      <c r="L1117" s="394">
        <f t="shared" si="55"/>
        <v>0</v>
      </c>
    </row>
    <row r="1118" spans="1:12" ht="13.8">
      <c r="A1118" s="24"/>
      <c r="B1118" s="25">
        <f t="shared" ref="B1118:L1118" si="56">SUM(B1091:B1117)</f>
        <v>0</v>
      </c>
      <c r="C1118" s="85" t="e">
        <f t="shared" si="56"/>
        <v>#DIV/0!</v>
      </c>
      <c r="D1118" s="82">
        <f t="shared" si="56"/>
        <v>0</v>
      </c>
      <c r="E1118" s="113">
        <f t="shared" si="56"/>
        <v>0</v>
      </c>
      <c r="F1118" s="83">
        <f t="shared" si="56"/>
        <v>0</v>
      </c>
      <c r="G1118" s="113">
        <f t="shared" si="56"/>
        <v>0</v>
      </c>
      <c r="H1118" s="86">
        <f t="shared" si="56"/>
        <v>0</v>
      </c>
      <c r="I1118" s="119">
        <f t="shared" si="56"/>
        <v>0</v>
      </c>
      <c r="J1118" s="26">
        <f t="shared" si="56"/>
        <v>0</v>
      </c>
      <c r="K1118" s="26">
        <f t="shared" si="56"/>
        <v>0</v>
      </c>
      <c r="L1118" s="26">
        <f t="shared" si="56"/>
        <v>0</v>
      </c>
    </row>
    <row r="1119" spans="1:12">
      <c r="H1119" s="80"/>
      <c r="I1119" s="81"/>
    </row>
    <row r="1121" spans="1:14">
      <c r="G1121" t="s">
        <v>114</v>
      </c>
      <c r="H1121" s="27"/>
      <c r="I1121" s="357">
        <v>0</v>
      </c>
    </row>
    <row r="1122" spans="1:14">
      <c r="G1122" t="s">
        <v>338</v>
      </c>
      <c r="I1122" s="357">
        <v>0</v>
      </c>
    </row>
    <row r="1123" spans="1:14">
      <c r="G1123" t="s">
        <v>256</v>
      </c>
      <c r="I1123" s="120">
        <f>SUM(I1121:I1122)</f>
        <v>0</v>
      </c>
      <c r="N1123" s="121">
        <f>+I1123</f>
        <v>0</v>
      </c>
    </row>
    <row r="1124" spans="1:14">
      <c r="I1124" s="88"/>
    </row>
    <row r="1125" spans="1:14">
      <c r="I1125" s="88"/>
    </row>
    <row r="1126" spans="1:14">
      <c r="I1126" s="88"/>
    </row>
    <row r="1127" spans="1:14" ht="15.6">
      <c r="A1127" s="874" t="s">
        <v>19</v>
      </c>
      <c r="B1127" s="875"/>
      <c r="C1127" s="875">
        <v>0</v>
      </c>
      <c r="D1127" s="875"/>
      <c r="E1127" s="875"/>
      <c r="F1127" s="875"/>
      <c r="G1127" s="875"/>
      <c r="H1127" s="876"/>
      <c r="I1127" s="4"/>
    </row>
    <row r="1128" spans="1:14" ht="15.6">
      <c r="A1128" s="867" t="s">
        <v>20</v>
      </c>
      <c r="B1128" s="868"/>
      <c r="C1128" s="920"/>
      <c r="D1128" s="920"/>
      <c r="E1128" s="920"/>
      <c r="F1128" s="920"/>
      <c r="G1128" s="920"/>
      <c r="H1128" s="921"/>
      <c r="I1128" s="4"/>
    </row>
    <row r="1129" spans="1:14" ht="15.6">
      <c r="A1129" s="867" t="s">
        <v>22</v>
      </c>
      <c r="B1129" s="868"/>
      <c r="C1129" s="913"/>
      <c r="D1129" s="913"/>
      <c r="E1129" s="913"/>
      <c r="F1129" s="913"/>
      <c r="G1129" s="913"/>
      <c r="H1129" s="914"/>
      <c r="I1129" s="4"/>
    </row>
    <row r="1130" spans="1:14" ht="15.6">
      <c r="A1130" s="867" t="s">
        <v>24</v>
      </c>
      <c r="B1130" s="868"/>
      <c r="C1130" s="869">
        <v>0</v>
      </c>
      <c r="D1130" s="870"/>
      <c r="E1130" s="870"/>
      <c r="F1130" s="870"/>
      <c r="G1130" s="870"/>
      <c r="H1130" s="871"/>
      <c r="I1130" s="4"/>
    </row>
    <row r="1131" spans="1:14" ht="15.6">
      <c r="A1131" s="881" t="s">
        <v>25</v>
      </c>
      <c r="B1131" s="882"/>
      <c r="C1131" s="911" t="s">
        <v>788</v>
      </c>
      <c r="D1131" s="911"/>
      <c r="E1131" s="911"/>
      <c r="F1131" s="911"/>
      <c r="G1131" s="911"/>
      <c r="H1131" s="912"/>
      <c r="I1131" s="4"/>
    </row>
    <row r="1132" spans="1:14" ht="13.8">
      <c r="A1132" s="5"/>
      <c r="B1132" s="5"/>
      <c r="C1132" s="5"/>
      <c r="D1132" s="5"/>
      <c r="E1132" s="5"/>
      <c r="F1132" s="5"/>
      <c r="G1132" s="5"/>
      <c r="H1132" s="5"/>
      <c r="I1132" s="5"/>
    </row>
    <row r="1133" spans="1:14" ht="13.8">
      <c r="A1133" s="6"/>
      <c r="B1133" s="7"/>
      <c r="C1133" s="8"/>
      <c r="D1133" s="886">
        <v>0</v>
      </c>
      <c r="E1133" s="887"/>
      <c r="F1133" s="886">
        <v>1</v>
      </c>
      <c r="G1133" s="887"/>
      <c r="H1133" s="584"/>
      <c r="I1133" s="10"/>
      <c r="J1133" s="11" t="s">
        <v>121</v>
      </c>
      <c r="K1133" s="11" t="s">
        <v>269</v>
      </c>
      <c r="L1133" s="11" t="s">
        <v>270</v>
      </c>
    </row>
    <row r="1134" spans="1:14" ht="13.8">
      <c r="A1134" s="12"/>
      <c r="B1134" s="13"/>
      <c r="C1134" s="14"/>
      <c r="D1134" s="872" t="s">
        <v>26</v>
      </c>
      <c r="E1134" s="880"/>
      <c r="F1134" s="872" t="s">
        <v>27</v>
      </c>
      <c r="G1134" s="880"/>
      <c r="H1134" s="872" t="s">
        <v>28</v>
      </c>
      <c r="I1134" s="873"/>
      <c r="J1134" s="15" t="s">
        <v>29</v>
      </c>
      <c r="K1134" s="391" t="s">
        <v>29</v>
      </c>
      <c r="L1134" s="391" t="s">
        <v>29</v>
      </c>
    </row>
    <row r="1135" spans="1:14" ht="27.6">
      <c r="A1135" s="16" t="s">
        <v>30</v>
      </c>
      <c r="B1135" s="17" t="s">
        <v>31</v>
      </c>
      <c r="C1135" s="18" t="s">
        <v>32</v>
      </c>
      <c r="D1135" s="19" t="s">
        <v>33</v>
      </c>
      <c r="E1135" s="20" t="s">
        <v>34</v>
      </c>
      <c r="F1135" s="19" t="s">
        <v>33</v>
      </c>
      <c r="G1135" s="20" t="s">
        <v>34</v>
      </c>
      <c r="H1135" s="21" t="s">
        <v>33</v>
      </c>
      <c r="I1135" s="40" t="s">
        <v>34</v>
      </c>
      <c r="J1135" s="18" t="s">
        <v>34</v>
      </c>
      <c r="K1135" s="18" t="s">
        <v>34</v>
      </c>
      <c r="L1135" s="18" t="s">
        <v>34</v>
      </c>
    </row>
    <row r="1136" spans="1:14" ht="13.8">
      <c r="A1136" s="1" t="s">
        <v>15</v>
      </c>
      <c r="B1136" s="22">
        <f>+$B$10</f>
        <v>0</v>
      </c>
      <c r="C1136" s="84" t="e">
        <f>+B1136/B1163</f>
        <v>#DIV/0!</v>
      </c>
      <c r="D1136" s="89">
        <v>0</v>
      </c>
      <c r="E1136" s="112">
        <f>+D1136*C1130</f>
        <v>0</v>
      </c>
      <c r="F1136" s="79">
        <v>0</v>
      </c>
      <c r="G1136" s="114">
        <f>F1136*C1130</f>
        <v>0</v>
      </c>
      <c r="H1136" s="89">
        <v>0</v>
      </c>
      <c r="I1136" s="116">
        <f>H1136*C1130</f>
        <v>0</v>
      </c>
      <c r="J1136" s="39">
        <f>+H1136*I1166</f>
        <v>0</v>
      </c>
      <c r="K1136" s="39">
        <f>+H1136*I1167</f>
        <v>0</v>
      </c>
      <c r="L1136" s="393">
        <f>+J1136+K1136</f>
        <v>0</v>
      </c>
    </row>
    <row r="1137" spans="1:12" ht="13.8">
      <c r="A1137" s="2" t="s">
        <v>4</v>
      </c>
      <c r="B1137" s="22">
        <f>+$B$12</f>
        <v>0</v>
      </c>
      <c r="C1137" s="84" t="e">
        <f>+B1137/B1163</f>
        <v>#DIV/0!</v>
      </c>
      <c r="D1137" s="89">
        <v>0</v>
      </c>
      <c r="E1137" s="112">
        <f>+D1137*C1130</f>
        <v>0</v>
      </c>
      <c r="F1137" s="79">
        <v>0</v>
      </c>
      <c r="G1137" s="112">
        <f>F1137*C1130</f>
        <v>0</v>
      </c>
      <c r="H1137" s="89">
        <v>0</v>
      </c>
      <c r="I1137" s="117">
        <f>H1137*C1130</f>
        <v>0</v>
      </c>
      <c r="J1137" s="39">
        <f>+H1137*I1166</f>
        <v>0</v>
      </c>
      <c r="K1137" s="39">
        <f>+H1137*I1167</f>
        <v>0</v>
      </c>
      <c r="L1137" s="394">
        <f>+J1137+K1137</f>
        <v>0</v>
      </c>
    </row>
    <row r="1138" spans="1:12" ht="13.8">
      <c r="A1138" s="2" t="s">
        <v>0</v>
      </c>
      <c r="B1138" s="22">
        <f>+$B$13</f>
        <v>0</v>
      </c>
      <c r="C1138" s="84" t="e">
        <f>+B1138/B1163</f>
        <v>#DIV/0!</v>
      </c>
      <c r="D1138" s="89">
        <v>0</v>
      </c>
      <c r="E1138" s="112">
        <f>+D1138*C1130</f>
        <v>0</v>
      </c>
      <c r="F1138" s="79">
        <v>0</v>
      </c>
      <c r="G1138" s="112">
        <f>F1138*C1130</f>
        <v>0</v>
      </c>
      <c r="H1138" s="89">
        <v>0</v>
      </c>
      <c r="I1138" s="117">
        <f>H1138*C1130</f>
        <v>0</v>
      </c>
      <c r="J1138" s="39">
        <f>+H1138*I1166</f>
        <v>0</v>
      </c>
      <c r="K1138" s="39">
        <f>+H1138*I1167</f>
        <v>0</v>
      </c>
      <c r="L1138" s="394">
        <f t="shared" ref="L1138:L1162" si="57">+J1138+K1138</f>
        <v>0</v>
      </c>
    </row>
    <row r="1139" spans="1:12" ht="13.8">
      <c r="A1139" s="2" t="s">
        <v>16</v>
      </c>
      <c r="B1139" s="22">
        <f>+$B$14</f>
        <v>0</v>
      </c>
      <c r="C1139" s="84" t="e">
        <f>+B1139/B1163</f>
        <v>#DIV/0!</v>
      </c>
      <c r="D1139" s="89">
        <v>0</v>
      </c>
      <c r="E1139" s="112">
        <f>+D1139*C1130</f>
        <v>0</v>
      </c>
      <c r="F1139" s="79">
        <v>0</v>
      </c>
      <c r="G1139" s="112">
        <f>F1139*C1130</f>
        <v>0</v>
      </c>
      <c r="H1139" s="89">
        <v>0</v>
      </c>
      <c r="I1139" s="117">
        <f>H1139*C1130</f>
        <v>0</v>
      </c>
      <c r="J1139" s="39">
        <f>+H1139*I1166</f>
        <v>0</v>
      </c>
      <c r="K1139" s="39">
        <f>+H1139*I1167</f>
        <v>0</v>
      </c>
      <c r="L1139" s="394">
        <f t="shared" si="57"/>
        <v>0</v>
      </c>
    </row>
    <row r="1140" spans="1:12" ht="13.8">
      <c r="A1140" s="2" t="s">
        <v>6</v>
      </c>
      <c r="B1140" s="22">
        <f>+$B$15</f>
        <v>0</v>
      </c>
      <c r="C1140" s="84" t="e">
        <f>+B1140/B1163</f>
        <v>#DIV/0!</v>
      </c>
      <c r="D1140" s="89">
        <v>0</v>
      </c>
      <c r="E1140" s="112">
        <f>+D1140*C1130</f>
        <v>0</v>
      </c>
      <c r="F1140" s="79">
        <v>0</v>
      </c>
      <c r="G1140" s="112">
        <f>F1140*C1130</f>
        <v>0</v>
      </c>
      <c r="H1140" s="89">
        <v>0</v>
      </c>
      <c r="I1140" s="117">
        <f>H1140*C1130</f>
        <v>0</v>
      </c>
      <c r="J1140" s="39">
        <f>+H1140*I1166</f>
        <v>0</v>
      </c>
      <c r="K1140" s="39">
        <f>+H1140*I1167</f>
        <v>0</v>
      </c>
      <c r="L1140" s="394">
        <f t="shared" si="57"/>
        <v>0</v>
      </c>
    </row>
    <row r="1141" spans="1:12" ht="13.8">
      <c r="A1141" s="2" t="s">
        <v>10</v>
      </c>
      <c r="B1141" s="22">
        <f>+$B$16</f>
        <v>0</v>
      </c>
      <c r="C1141" s="84" t="e">
        <f>+B1141/B1163</f>
        <v>#DIV/0!</v>
      </c>
      <c r="D1141" s="89">
        <v>0</v>
      </c>
      <c r="E1141" s="112">
        <f>+D1141*C1130</f>
        <v>0</v>
      </c>
      <c r="F1141" s="79">
        <v>0</v>
      </c>
      <c r="G1141" s="112">
        <f>F1141*C1130</f>
        <v>0</v>
      </c>
      <c r="H1141" s="89">
        <v>0</v>
      </c>
      <c r="I1141" s="117">
        <f>H1141*C1130</f>
        <v>0</v>
      </c>
      <c r="J1141" s="39">
        <f>+H1141*I1166</f>
        <v>0</v>
      </c>
      <c r="K1141" s="39">
        <f>+H1141*I1167</f>
        <v>0</v>
      </c>
      <c r="L1141" s="394">
        <f t="shared" si="57"/>
        <v>0</v>
      </c>
    </row>
    <row r="1142" spans="1:12" ht="13.8">
      <c r="A1142" s="2" t="s">
        <v>17</v>
      </c>
      <c r="B1142" s="22">
        <f>+$B$17</f>
        <v>0</v>
      </c>
      <c r="C1142" s="84" t="e">
        <f>+B1142/B1163</f>
        <v>#DIV/0!</v>
      </c>
      <c r="D1142" s="89">
        <v>0</v>
      </c>
      <c r="E1142" s="112">
        <f>+D1142*C1130</f>
        <v>0</v>
      </c>
      <c r="F1142" s="79">
        <v>0</v>
      </c>
      <c r="G1142" s="112">
        <f>F1142*C1130</f>
        <v>0</v>
      </c>
      <c r="H1142" s="89">
        <v>0</v>
      </c>
      <c r="I1142" s="117">
        <f>H1142*C1130</f>
        <v>0</v>
      </c>
      <c r="J1142" s="39">
        <f>+H1142*I1166</f>
        <v>0</v>
      </c>
      <c r="K1142" s="39">
        <f>+H1142*I1167</f>
        <v>0</v>
      </c>
      <c r="L1142" s="394">
        <f t="shared" si="57"/>
        <v>0</v>
      </c>
    </row>
    <row r="1143" spans="1:12" ht="13.8">
      <c r="A1143" s="2" t="s">
        <v>5</v>
      </c>
      <c r="B1143" s="22">
        <f>+$B$18</f>
        <v>0</v>
      </c>
      <c r="C1143" s="84" t="e">
        <f>+B1143/B1163</f>
        <v>#DIV/0!</v>
      </c>
      <c r="D1143" s="89">
        <v>0</v>
      </c>
      <c r="E1143" s="112">
        <f>+D1143*C1130</f>
        <v>0</v>
      </c>
      <c r="F1143" s="79">
        <v>0</v>
      </c>
      <c r="G1143" s="112">
        <f>F1143*C1130</f>
        <v>0</v>
      </c>
      <c r="H1143" s="89">
        <v>0</v>
      </c>
      <c r="I1143" s="117">
        <f>H1143*C1130</f>
        <v>0</v>
      </c>
      <c r="J1143" s="39">
        <f>+H1143*I1166</f>
        <v>0</v>
      </c>
      <c r="K1143" s="39">
        <f>+H1143*I1167</f>
        <v>0</v>
      </c>
      <c r="L1143" s="394">
        <f t="shared" si="57"/>
        <v>0</v>
      </c>
    </row>
    <row r="1144" spans="1:12" ht="13.8">
      <c r="A1144" s="2" t="s">
        <v>116</v>
      </c>
      <c r="B1144" s="22">
        <f>+$B$19</f>
        <v>0</v>
      </c>
      <c r="C1144" s="84" t="e">
        <f>+B1144/B1163</f>
        <v>#DIV/0!</v>
      </c>
      <c r="D1144" s="89">
        <v>0</v>
      </c>
      <c r="E1144" s="112">
        <f>+D1144*C1130</f>
        <v>0</v>
      </c>
      <c r="F1144" s="79">
        <v>0</v>
      </c>
      <c r="G1144" s="112">
        <f>F1144*C1130</f>
        <v>0</v>
      </c>
      <c r="H1144" s="89">
        <v>0</v>
      </c>
      <c r="I1144" s="117">
        <f>H1144*C1130</f>
        <v>0</v>
      </c>
      <c r="J1144" s="39">
        <f>+H1144*I1166</f>
        <v>0</v>
      </c>
      <c r="K1144" s="39">
        <f>+H1144*I1167</f>
        <v>0</v>
      </c>
      <c r="L1144" s="394">
        <f t="shared" si="57"/>
        <v>0</v>
      </c>
    </row>
    <row r="1145" spans="1:12" ht="13.8">
      <c r="A1145" s="2" t="s">
        <v>1</v>
      </c>
      <c r="B1145" s="22">
        <f>+$B$20</f>
        <v>0</v>
      </c>
      <c r="C1145" s="84" t="e">
        <f>+B1145/B1163</f>
        <v>#DIV/0!</v>
      </c>
      <c r="D1145" s="89">
        <v>0</v>
      </c>
      <c r="E1145" s="112">
        <f>+D1145*C1130</f>
        <v>0</v>
      </c>
      <c r="F1145" s="79">
        <v>0</v>
      </c>
      <c r="G1145" s="112">
        <f>F1145*C1130</f>
        <v>0</v>
      </c>
      <c r="H1145" s="89">
        <v>0</v>
      </c>
      <c r="I1145" s="117">
        <f>H1145*C1130</f>
        <v>0</v>
      </c>
      <c r="J1145" s="39">
        <f>+H1145*I1166</f>
        <v>0</v>
      </c>
      <c r="K1145" s="39">
        <f>+H1145*I1167</f>
        <v>0</v>
      </c>
      <c r="L1145" s="394">
        <f t="shared" si="57"/>
        <v>0</v>
      </c>
    </row>
    <row r="1146" spans="1:12" ht="13.8">
      <c r="A1146" s="2" t="s">
        <v>46</v>
      </c>
      <c r="B1146" s="22">
        <f>+$B$21</f>
        <v>0</v>
      </c>
      <c r="C1146" s="84" t="e">
        <f>+B1146/B1163</f>
        <v>#DIV/0!</v>
      </c>
      <c r="D1146" s="89">
        <v>0</v>
      </c>
      <c r="E1146" s="112">
        <f>+D1146*C1130</f>
        <v>0</v>
      </c>
      <c r="F1146" s="79">
        <v>0</v>
      </c>
      <c r="G1146" s="112">
        <f>F1146*C1130</f>
        <v>0</v>
      </c>
      <c r="H1146" s="89">
        <v>0</v>
      </c>
      <c r="I1146" s="117">
        <f>H1146*C1130</f>
        <v>0</v>
      </c>
      <c r="J1146" s="39">
        <f>+H1146*I1166</f>
        <v>0</v>
      </c>
      <c r="K1146" s="39">
        <f>+H1146*I1167</f>
        <v>0</v>
      </c>
      <c r="L1146" s="394">
        <f t="shared" si="57"/>
        <v>0</v>
      </c>
    </row>
    <row r="1147" spans="1:12" ht="13.8">
      <c r="A1147" s="2" t="s">
        <v>45</v>
      </c>
      <c r="B1147" s="22">
        <f>+$B$22</f>
        <v>0</v>
      </c>
      <c r="C1147" s="84" t="e">
        <f>+B1147/B1163</f>
        <v>#DIV/0!</v>
      </c>
      <c r="D1147" s="89">
        <v>0</v>
      </c>
      <c r="E1147" s="112">
        <f>+D1147*C1130</f>
        <v>0</v>
      </c>
      <c r="F1147" s="79">
        <v>0</v>
      </c>
      <c r="G1147" s="112">
        <f>F1147*C1130</f>
        <v>0</v>
      </c>
      <c r="H1147" s="89">
        <v>0</v>
      </c>
      <c r="I1147" s="117">
        <f>H1147*C1130</f>
        <v>0</v>
      </c>
      <c r="J1147" s="39">
        <f>+H1147*I1166</f>
        <v>0</v>
      </c>
      <c r="K1147" s="39">
        <f>+H1147*I1167</f>
        <v>0</v>
      </c>
      <c r="L1147" s="394">
        <f t="shared" si="57"/>
        <v>0</v>
      </c>
    </row>
    <row r="1148" spans="1:12" ht="13.8">
      <c r="A1148" s="2" t="s">
        <v>209</v>
      </c>
      <c r="B1148" s="22">
        <f>+$B$23</f>
        <v>0</v>
      </c>
      <c r="C1148" s="84" t="e">
        <f>+B1148/B1163</f>
        <v>#DIV/0!</v>
      </c>
      <c r="D1148" s="89">
        <v>0</v>
      </c>
      <c r="E1148" s="112">
        <f>+D1148*C1130</f>
        <v>0</v>
      </c>
      <c r="F1148" s="79">
        <v>0</v>
      </c>
      <c r="G1148" s="112">
        <f>F1148*C1130</f>
        <v>0</v>
      </c>
      <c r="H1148" s="89">
        <v>0</v>
      </c>
      <c r="I1148" s="117">
        <f>H1148*C1130</f>
        <v>0</v>
      </c>
      <c r="J1148" s="39">
        <f>+H1148*I1166</f>
        <v>0</v>
      </c>
      <c r="K1148" s="39">
        <f>+H1148*I1167</f>
        <v>0</v>
      </c>
      <c r="L1148" s="394">
        <f t="shared" si="57"/>
        <v>0</v>
      </c>
    </row>
    <row r="1149" spans="1:12" ht="13.8">
      <c r="A1149" s="2" t="s">
        <v>210</v>
      </c>
      <c r="B1149" s="22">
        <f>+$B$24</f>
        <v>0</v>
      </c>
      <c r="C1149" s="84" t="e">
        <f>+B1149/B1163</f>
        <v>#DIV/0!</v>
      </c>
      <c r="D1149" s="89">
        <v>0</v>
      </c>
      <c r="E1149" s="112">
        <f>+D1149*C1130</f>
        <v>0</v>
      </c>
      <c r="F1149" s="79">
        <v>0</v>
      </c>
      <c r="G1149" s="112">
        <f>F1149*C1130</f>
        <v>0</v>
      </c>
      <c r="H1149" s="89">
        <v>0</v>
      </c>
      <c r="I1149" s="117">
        <f>H1149*C1130</f>
        <v>0</v>
      </c>
      <c r="J1149" s="39">
        <f>+H1149*I1166</f>
        <v>0</v>
      </c>
      <c r="K1149" s="39">
        <f>+H1149*I1167</f>
        <v>0</v>
      </c>
      <c r="L1149" s="394">
        <f t="shared" si="57"/>
        <v>0</v>
      </c>
    </row>
    <row r="1150" spans="1:12" ht="13.8">
      <c r="A1150" s="2" t="s">
        <v>2</v>
      </c>
      <c r="B1150" s="22">
        <f>+$B$25</f>
        <v>0</v>
      </c>
      <c r="C1150" s="84" t="e">
        <f>+B1150/B1163</f>
        <v>#DIV/0!</v>
      </c>
      <c r="D1150" s="89">
        <v>0</v>
      </c>
      <c r="E1150" s="112">
        <f>+D1150*C1130</f>
        <v>0</v>
      </c>
      <c r="F1150" s="79">
        <v>0</v>
      </c>
      <c r="G1150" s="112">
        <f>F1150*C1130</f>
        <v>0</v>
      </c>
      <c r="H1150" s="89">
        <v>0</v>
      </c>
      <c r="I1150" s="117">
        <f>H1150*C1130</f>
        <v>0</v>
      </c>
      <c r="J1150" s="39">
        <f>+H1150*I1166</f>
        <v>0</v>
      </c>
      <c r="K1150" s="39">
        <f>+H1150*I1167</f>
        <v>0</v>
      </c>
      <c r="L1150" s="394">
        <f t="shared" si="57"/>
        <v>0</v>
      </c>
    </row>
    <row r="1151" spans="1:12" ht="13.8">
      <c r="A1151" s="2" t="s">
        <v>12</v>
      </c>
      <c r="B1151" s="22">
        <f>+$B$26</f>
        <v>0</v>
      </c>
      <c r="C1151" s="84" t="e">
        <f>+B1151/B1163</f>
        <v>#DIV/0!</v>
      </c>
      <c r="D1151" s="89">
        <v>0</v>
      </c>
      <c r="E1151" s="112">
        <f>+D1151*C1130</f>
        <v>0</v>
      </c>
      <c r="F1151" s="79">
        <v>0</v>
      </c>
      <c r="G1151" s="112">
        <f>F1151*C1130</f>
        <v>0</v>
      </c>
      <c r="H1151" s="89">
        <v>0</v>
      </c>
      <c r="I1151" s="117">
        <f>H1151*C1130</f>
        <v>0</v>
      </c>
      <c r="J1151" s="39">
        <f>+H1151*I1166</f>
        <v>0</v>
      </c>
      <c r="K1151" s="39">
        <f>+H1151*I1167</f>
        <v>0</v>
      </c>
      <c r="L1151" s="394">
        <f t="shared" si="57"/>
        <v>0</v>
      </c>
    </row>
    <row r="1152" spans="1:12" ht="13.8">
      <c r="A1152" s="2" t="s">
        <v>18</v>
      </c>
      <c r="B1152" s="22">
        <f>+$B$27</f>
        <v>0</v>
      </c>
      <c r="C1152" s="84" t="e">
        <f>+B1152/B1163</f>
        <v>#DIV/0!</v>
      </c>
      <c r="D1152" s="89">
        <v>0</v>
      </c>
      <c r="E1152" s="112">
        <f>+D1152*C1130</f>
        <v>0</v>
      </c>
      <c r="F1152" s="79">
        <v>0</v>
      </c>
      <c r="G1152" s="112">
        <f>F1152*C1130</f>
        <v>0</v>
      </c>
      <c r="H1152" s="89">
        <v>0</v>
      </c>
      <c r="I1152" s="117">
        <f>H1152*C1130</f>
        <v>0</v>
      </c>
      <c r="J1152" s="39">
        <f>+H1152*I1166</f>
        <v>0</v>
      </c>
      <c r="K1152" s="39">
        <f>+H1152*I1167</f>
        <v>0</v>
      </c>
      <c r="L1152" s="394">
        <f t="shared" si="57"/>
        <v>0</v>
      </c>
    </row>
    <row r="1153" spans="1:14" ht="13.8">
      <c r="A1153" s="2" t="s">
        <v>9</v>
      </c>
      <c r="B1153" s="22">
        <f>+$B$28</f>
        <v>0</v>
      </c>
      <c r="C1153" s="84" t="e">
        <f>+B1153/B1163</f>
        <v>#DIV/0!</v>
      </c>
      <c r="D1153" s="89">
        <v>0</v>
      </c>
      <c r="E1153" s="112">
        <f>+D1153*C1130</f>
        <v>0</v>
      </c>
      <c r="F1153" s="79">
        <v>0</v>
      </c>
      <c r="G1153" s="112">
        <f>F1153*C1130</f>
        <v>0</v>
      </c>
      <c r="H1153" s="89">
        <v>0</v>
      </c>
      <c r="I1153" s="117">
        <f>H1153*C1130</f>
        <v>0</v>
      </c>
      <c r="J1153" s="39">
        <f>+H1153*I1166</f>
        <v>0</v>
      </c>
      <c r="K1153" s="39">
        <f>+H1153*I1167</f>
        <v>0</v>
      </c>
      <c r="L1153" s="394">
        <f t="shared" si="57"/>
        <v>0</v>
      </c>
    </row>
    <row r="1154" spans="1:14" ht="13.8">
      <c r="A1154" s="2" t="s">
        <v>7</v>
      </c>
      <c r="B1154" s="22">
        <f>+$B$29</f>
        <v>0</v>
      </c>
      <c r="C1154" s="84" t="e">
        <f>+B1154/B1163</f>
        <v>#DIV/0!</v>
      </c>
      <c r="D1154" s="89">
        <v>0</v>
      </c>
      <c r="E1154" s="112">
        <f>+D1154*C1130</f>
        <v>0</v>
      </c>
      <c r="F1154" s="79">
        <v>0</v>
      </c>
      <c r="G1154" s="112">
        <f>F1154*C1130</f>
        <v>0</v>
      </c>
      <c r="H1154" s="89">
        <v>0</v>
      </c>
      <c r="I1154" s="117">
        <f>H1154*C1130</f>
        <v>0</v>
      </c>
      <c r="J1154" s="39">
        <f>+H1154*I1166</f>
        <v>0</v>
      </c>
      <c r="K1154" s="39">
        <f>+H1154*I1167</f>
        <v>0</v>
      </c>
      <c r="L1154" s="394">
        <f t="shared" si="57"/>
        <v>0</v>
      </c>
    </row>
    <row r="1155" spans="1:14" ht="13.8">
      <c r="A1155" s="2" t="s">
        <v>13</v>
      </c>
      <c r="B1155" s="22">
        <f>+$B$30</f>
        <v>0</v>
      </c>
      <c r="C1155" s="84" t="e">
        <f>+B1155/B1163</f>
        <v>#DIV/0!</v>
      </c>
      <c r="D1155" s="89">
        <v>0</v>
      </c>
      <c r="E1155" s="112">
        <f>+D1155*C1130</f>
        <v>0</v>
      </c>
      <c r="F1155" s="79">
        <v>0</v>
      </c>
      <c r="G1155" s="112">
        <f>F1155*C1130</f>
        <v>0</v>
      </c>
      <c r="H1155" s="89">
        <v>0</v>
      </c>
      <c r="I1155" s="117">
        <f>H1155*C1130</f>
        <v>0</v>
      </c>
      <c r="J1155" s="39">
        <f>+H1155*I1166</f>
        <v>0</v>
      </c>
      <c r="K1155" s="39">
        <f>+H1155*I1167</f>
        <v>0</v>
      </c>
      <c r="L1155" s="394">
        <f t="shared" si="57"/>
        <v>0</v>
      </c>
    </row>
    <row r="1156" spans="1:14" ht="13.8">
      <c r="A1156" s="2" t="s">
        <v>3</v>
      </c>
      <c r="B1156" s="22">
        <f>+$B$31</f>
        <v>0</v>
      </c>
      <c r="C1156" s="84" t="e">
        <f>+B1156/B1163</f>
        <v>#DIV/0!</v>
      </c>
      <c r="D1156" s="89">
        <v>0</v>
      </c>
      <c r="E1156" s="112">
        <f>+D1156*C1130</f>
        <v>0</v>
      </c>
      <c r="F1156" s="79">
        <v>0</v>
      </c>
      <c r="G1156" s="112">
        <f>F1156*C1130</f>
        <v>0</v>
      </c>
      <c r="H1156" s="89">
        <v>0</v>
      </c>
      <c r="I1156" s="117">
        <f>H1156*C1130</f>
        <v>0</v>
      </c>
      <c r="J1156" s="39">
        <f>+H1156*I1166</f>
        <v>0</v>
      </c>
      <c r="K1156" s="39">
        <f>+H1156*I1167</f>
        <v>0</v>
      </c>
      <c r="L1156" s="394">
        <f t="shared" si="57"/>
        <v>0</v>
      </c>
    </row>
    <row r="1157" spans="1:14" ht="13.8">
      <c r="A1157" s="2" t="s">
        <v>11</v>
      </c>
      <c r="B1157" s="22">
        <f>+$B$32</f>
        <v>0</v>
      </c>
      <c r="C1157" s="84" t="e">
        <f>+B1157/B1163</f>
        <v>#DIV/0!</v>
      </c>
      <c r="D1157" s="89">
        <v>0</v>
      </c>
      <c r="E1157" s="112">
        <f>+D1157*C1130</f>
        <v>0</v>
      </c>
      <c r="F1157" s="79">
        <v>0</v>
      </c>
      <c r="G1157" s="112">
        <f>F1157*C1130</f>
        <v>0</v>
      </c>
      <c r="H1157" s="89">
        <v>0</v>
      </c>
      <c r="I1157" s="117">
        <f>H1157*C1130</f>
        <v>0</v>
      </c>
      <c r="J1157" s="39">
        <f>+H1157*I1166</f>
        <v>0</v>
      </c>
      <c r="K1157" s="39">
        <f>+H1157*I1167</f>
        <v>0</v>
      </c>
      <c r="L1157" s="394">
        <f t="shared" si="57"/>
        <v>0</v>
      </c>
    </row>
    <row r="1158" spans="1:14" ht="13.8">
      <c r="A1158" s="372" t="s">
        <v>8</v>
      </c>
      <c r="B1158" s="22">
        <f>+$B$33</f>
        <v>0</v>
      </c>
      <c r="C1158" s="84" t="e">
        <f>+B1158/B1163</f>
        <v>#DIV/0!</v>
      </c>
      <c r="D1158" s="89">
        <v>0</v>
      </c>
      <c r="E1158" s="112">
        <f>+D1158*C1130</f>
        <v>0</v>
      </c>
      <c r="F1158" s="79">
        <v>0</v>
      </c>
      <c r="G1158" s="112">
        <f>F1158*C1130</f>
        <v>0</v>
      </c>
      <c r="H1158" s="89">
        <v>0</v>
      </c>
      <c r="I1158" s="117">
        <f>H1158*C1130</f>
        <v>0</v>
      </c>
      <c r="J1158" s="39">
        <f>+H1158*I1166</f>
        <v>0</v>
      </c>
      <c r="K1158" s="39">
        <f>+H1158*I1167</f>
        <v>0</v>
      </c>
      <c r="L1158" s="394">
        <f t="shared" si="57"/>
        <v>0</v>
      </c>
    </row>
    <row r="1159" spans="1:14" ht="13.8">
      <c r="A1159" s="372" t="s">
        <v>444</v>
      </c>
      <c r="B1159" s="22">
        <f>+$B$34</f>
        <v>0</v>
      </c>
      <c r="C1159" s="84" t="e">
        <f>+B1159/B1163</f>
        <v>#DIV/0!</v>
      </c>
      <c r="D1159" s="89">
        <v>0</v>
      </c>
      <c r="E1159" s="112">
        <f>+D1159*C1130</f>
        <v>0</v>
      </c>
      <c r="F1159" s="79">
        <v>0</v>
      </c>
      <c r="G1159" s="112">
        <f>F1159*C1130</f>
        <v>0</v>
      </c>
      <c r="H1159" s="89">
        <v>0</v>
      </c>
      <c r="I1159" s="117">
        <f>H1159*C1130</f>
        <v>0</v>
      </c>
      <c r="J1159" s="39">
        <f>+H1159*I1166</f>
        <v>0</v>
      </c>
      <c r="K1159" s="39">
        <f>+H1159*I1167</f>
        <v>0</v>
      </c>
      <c r="L1159" s="394">
        <f t="shared" si="57"/>
        <v>0</v>
      </c>
    </row>
    <row r="1160" spans="1:14" ht="13.8">
      <c r="A1160" s="372" t="s">
        <v>445</v>
      </c>
      <c r="B1160" s="22">
        <f>+$B$35</f>
        <v>0</v>
      </c>
      <c r="C1160" s="84" t="e">
        <f>+B1160/B1163</f>
        <v>#DIV/0!</v>
      </c>
      <c r="D1160" s="89">
        <v>0</v>
      </c>
      <c r="E1160" s="112">
        <f>+D1160*C1130</f>
        <v>0</v>
      </c>
      <c r="F1160" s="79">
        <v>0</v>
      </c>
      <c r="G1160" s="112">
        <f>F1160*C1130</f>
        <v>0</v>
      </c>
      <c r="H1160" s="89">
        <v>0</v>
      </c>
      <c r="I1160" s="117">
        <f>H1160*C1130</f>
        <v>0</v>
      </c>
      <c r="J1160" s="39">
        <f>+H1160*I1166</f>
        <v>0</v>
      </c>
      <c r="K1160" s="39">
        <f>+H1160*I1167</f>
        <v>0</v>
      </c>
      <c r="L1160" s="394">
        <f t="shared" si="57"/>
        <v>0</v>
      </c>
    </row>
    <row r="1161" spans="1:14" ht="13.8">
      <c r="A1161" s="372" t="s">
        <v>461</v>
      </c>
      <c r="B1161" s="22">
        <f>+$B$36</f>
        <v>0</v>
      </c>
      <c r="C1161" s="84" t="e">
        <f>+B1161/B1163</f>
        <v>#DIV/0!</v>
      </c>
      <c r="D1161" s="89">
        <v>0</v>
      </c>
      <c r="E1161" s="112">
        <f>+D1161*C1130</f>
        <v>0</v>
      </c>
      <c r="F1161" s="79">
        <v>0</v>
      </c>
      <c r="G1161" s="112">
        <f>F1161*C1130</f>
        <v>0</v>
      </c>
      <c r="H1161" s="89">
        <v>0</v>
      </c>
      <c r="I1161" s="117">
        <f>H1161*C1130</f>
        <v>0</v>
      </c>
      <c r="J1161" s="39">
        <f>+H1161*I1166</f>
        <v>0</v>
      </c>
      <c r="K1161" s="39">
        <f>+H1161*I1167</f>
        <v>0</v>
      </c>
      <c r="L1161" s="394">
        <f t="shared" si="57"/>
        <v>0</v>
      </c>
    </row>
    <row r="1162" spans="1:14" ht="13.8">
      <c r="A1162" s="3" t="s">
        <v>464</v>
      </c>
      <c r="B1162" s="22">
        <f>+$B$37</f>
        <v>0</v>
      </c>
      <c r="C1162" s="84" t="e">
        <f>+B1162/B1163</f>
        <v>#DIV/0!</v>
      </c>
      <c r="D1162" s="89">
        <v>0</v>
      </c>
      <c r="E1162" s="112">
        <f>+D1162*C1130</f>
        <v>0</v>
      </c>
      <c r="F1162" s="79">
        <v>0</v>
      </c>
      <c r="G1162" s="115">
        <f>F1162*C1130</f>
        <v>0</v>
      </c>
      <c r="H1162" s="358">
        <v>0</v>
      </c>
      <c r="I1162" s="118">
        <f>H1162*C1130</f>
        <v>0</v>
      </c>
      <c r="J1162" s="39">
        <f>+H1162*I1166</f>
        <v>0</v>
      </c>
      <c r="K1162" s="39">
        <f>+H1162*I1167</f>
        <v>0</v>
      </c>
      <c r="L1162" s="394">
        <f t="shared" si="57"/>
        <v>0</v>
      </c>
    </row>
    <row r="1163" spans="1:14" ht="13.8">
      <c r="A1163" s="24"/>
      <c r="B1163" s="25">
        <f t="shared" ref="B1163:L1163" si="58">SUM(B1136:B1162)</f>
        <v>0</v>
      </c>
      <c r="C1163" s="85" t="e">
        <f t="shared" si="58"/>
        <v>#DIV/0!</v>
      </c>
      <c r="D1163" s="82">
        <f t="shared" si="58"/>
        <v>0</v>
      </c>
      <c r="E1163" s="113">
        <f t="shared" si="58"/>
        <v>0</v>
      </c>
      <c r="F1163" s="83">
        <f t="shared" si="58"/>
        <v>0</v>
      </c>
      <c r="G1163" s="113">
        <f t="shared" si="58"/>
        <v>0</v>
      </c>
      <c r="H1163" s="86">
        <f t="shared" si="58"/>
        <v>0</v>
      </c>
      <c r="I1163" s="119">
        <f t="shared" si="58"/>
        <v>0</v>
      </c>
      <c r="J1163" s="26">
        <f t="shared" si="58"/>
        <v>0</v>
      </c>
      <c r="K1163" s="26">
        <f t="shared" si="58"/>
        <v>0</v>
      </c>
      <c r="L1163" s="26">
        <f t="shared" si="58"/>
        <v>0</v>
      </c>
    </row>
    <row r="1164" spans="1:14">
      <c r="H1164" s="80"/>
      <c r="I1164" s="81"/>
    </row>
    <row r="1165" spans="1:14" ht="13.8">
      <c r="A1165" s="90"/>
    </row>
    <row r="1166" spans="1:14">
      <c r="G1166" t="s">
        <v>114</v>
      </c>
      <c r="H1166" s="27"/>
      <c r="I1166" s="357">
        <v>0</v>
      </c>
    </row>
    <row r="1167" spans="1:14">
      <c r="G1167" t="s">
        <v>338</v>
      </c>
      <c r="I1167" s="357">
        <v>0</v>
      </c>
    </row>
    <row r="1168" spans="1:14">
      <c r="G1168" t="s">
        <v>256</v>
      </c>
      <c r="I1168" s="120">
        <f>SUM(I1166:I1167)</f>
        <v>0</v>
      </c>
      <c r="N1168" s="121">
        <f>+I1168</f>
        <v>0</v>
      </c>
    </row>
    <row r="1172" spans="1:12" ht="15.6">
      <c r="A1172" s="874" t="s">
        <v>19</v>
      </c>
      <c r="B1172" s="875"/>
      <c r="C1172" s="875">
        <v>0</v>
      </c>
      <c r="D1172" s="875"/>
      <c r="E1172" s="875"/>
      <c r="F1172" s="875"/>
      <c r="G1172" s="875"/>
      <c r="H1172" s="876"/>
      <c r="I1172" s="4"/>
    </row>
    <row r="1173" spans="1:12" ht="15.6">
      <c r="A1173" s="867" t="s">
        <v>20</v>
      </c>
      <c r="B1173" s="868"/>
      <c r="C1173" s="920"/>
      <c r="D1173" s="920"/>
      <c r="E1173" s="920"/>
      <c r="F1173" s="920"/>
      <c r="G1173" s="920"/>
      <c r="H1173" s="921"/>
      <c r="I1173" s="4"/>
    </row>
    <row r="1174" spans="1:12" ht="15.6">
      <c r="A1174" s="867" t="s">
        <v>22</v>
      </c>
      <c r="B1174" s="868"/>
      <c r="C1174" s="913"/>
      <c r="D1174" s="913"/>
      <c r="E1174" s="913"/>
      <c r="F1174" s="913"/>
      <c r="G1174" s="913"/>
      <c r="H1174" s="914"/>
      <c r="I1174" s="4"/>
    </row>
    <row r="1175" spans="1:12" ht="15.6">
      <c r="A1175" s="867" t="s">
        <v>24</v>
      </c>
      <c r="B1175" s="868"/>
      <c r="C1175" s="869">
        <v>0</v>
      </c>
      <c r="D1175" s="870"/>
      <c r="E1175" s="870"/>
      <c r="F1175" s="870"/>
      <c r="G1175" s="870"/>
      <c r="H1175" s="871"/>
      <c r="I1175" s="4"/>
    </row>
    <row r="1176" spans="1:12" ht="15.6">
      <c r="A1176" s="881" t="s">
        <v>25</v>
      </c>
      <c r="B1176" s="882"/>
      <c r="C1176" s="911" t="s">
        <v>788</v>
      </c>
      <c r="D1176" s="911"/>
      <c r="E1176" s="911"/>
      <c r="F1176" s="911"/>
      <c r="G1176" s="911"/>
      <c r="H1176" s="912"/>
      <c r="I1176" s="4"/>
    </row>
    <row r="1177" spans="1:12" ht="13.8">
      <c r="A1177" s="5"/>
      <c r="B1177" s="5"/>
      <c r="C1177" s="5"/>
      <c r="D1177" s="5"/>
      <c r="E1177" s="5"/>
      <c r="F1177" s="5"/>
      <c r="G1177" s="5"/>
      <c r="H1177" s="5"/>
      <c r="I1177" s="5"/>
    </row>
    <row r="1178" spans="1:12" ht="13.8">
      <c r="A1178" s="6"/>
      <c r="B1178" s="7"/>
      <c r="C1178" s="8"/>
      <c r="D1178" s="886">
        <v>0.2</v>
      </c>
      <c r="E1178" s="887"/>
      <c r="F1178" s="886">
        <v>0.8</v>
      </c>
      <c r="G1178" s="887"/>
      <c r="H1178" s="584"/>
      <c r="I1178" s="10"/>
      <c r="J1178" s="11" t="s">
        <v>121</v>
      </c>
      <c r="K1178" s="11" t="s">
        <v>269</v>
      </c>
      <c r="L1178" s="11" t="s">
        <v>270</v>
      </c>
    </row>
    <row r="1179" spans="1:12" ht="13.8">
      <c r="A1179" s="12"/>
      <c r="B1179" s="13"/>
      <c r="C1179" s="14"/>
      <c r="D1179" s="872" t="s">
        <v>26</v>
      </c>
      <c r="E1179" s="880"/>
      <c r="F1179" s="872" t="s">
        <v>27</v>
      </c>
      <c r="G1179" s="880"/>
      <c r="H1179" s="872" t="s">
        <v>28</v>
      </c>
      <c r="I1179" s="873"/>
      <c r="J1179" s="15" t="s">
        <v>29</v>
      </c>
      <c r="K1179" s="391" t="s">
        <v>29</v>
      </c>
      <c r="L1179" s="391" t="s">
        <v>29</v>
      </c>
    </row>
    <row r="1180" spans="1:12" ht="27.6">
      <c r="A1180" s="16" t="s">
        <v>30</v>
      </c>
      <c r="B1180" s="17" t="s">
        <v>31</v>
      </c>
      <c r="C1180" s="18" t="s">
        <v>32</v>
      </c>
      <c r="D1180" s="19" t="s">
        <v>33</v>
      </c>
      <c r="E1180" s="20" t="s">
        <v>34</v>
      </c>
      <c r="F1180" s="19" t="s">
        <v>33</v>
      </c>
      <c r="G1180" s="20" t="s">
        <v>34</v>
      </c>
      <c r="H1180" s="21" t="s">
        <v>33</v>
      </c>
      <c r="I1180" s="40" t="s">
        <v>34</v>
      </c>
      <c r="J1180" s="18" t="s">
        <v>34</v>
      </c>
      <c r="K1180" s="18" t="s">
        <v>34</v>
      </c>
      <c r="L1180" s="18" t="s">
        <v>34</v>
      </c>
    </row>
    <row r="1181" spans="1:12" ht="13.8">
      <c r="A1181" s="1" t="s">
        <v>15</v>
      </c>
      <c r="B1181" s="22">
        <f>+$B$10</f>
        <v>0</v>
      </c>
      <c r="C1181" s="84" t="e">
        <f>+B1181/B1208</f>
        <v>#DIV/0!</v>
      </c>
      <c r="D1181" s="89">
        <v>0</v>
      </c>
      <c r="E1181" s="112">
        <f>+D1181*C1175</f>
        <v>0</v>
      </c>
      <c r="F1181" s="79">
        <v>0</v>
      </c>
      <c r="G1181" s="114">
        <f>F1181*C1175</f>
        <v>0</v>
      </c>
      <c r="H1181" s="89">
        <v>0</v>
      </c>
      <c r="I1181" s="116">
        <f>H1181*C1175</f>
        <v>0</v>
      </c>
      <c r="J1181" s="39">
        <f>+H1181*I1211</f>
        <v>0</v>
      </c>
      <c r="K1181" s="39">
        <f>+H1181*I1212</f>
        <v>0</v>
      </c>
      <c r="L1181" s="393">
        <f>+J1181+K1181</f>
        <v>0</v>
      </c>
    </row>
    <row r="1182" spans="1:12" ht="13.8">
      <c r="A1182" s="2" t="s">
        <v>4</v>
      </c>
      <c r="B1182" s="22">
        <f>+$B$12</f>
        <v>0</v>
      </c>
      <c r="C1182" s="84" t="e">
        <f>+B1182/B1208</f>
        <v>#DIV/0!</v>
      </c>
      <c r="D1182" s="89">
        <v>0</v>
      </c>
      <c r="E1182" s="112">
        <f>+D1182*C1175</f>
        <v>0</v>
      </c>
      <c r="F1182" s="79">
        <v>0</v>
      </c>
      <c r="G1182" s="112">
        <f>F1182*C1175</f>
        <v>0</v>
      </c>
      <c r="H1182" s="89">
        <v>0</v>
      </c>
      <c r="I1182" s="117">
        <f>H1182*C1175</f>
        <v>0</v>
      </c>
      <c r="J1182" s="39">
        <f>+H1182*I1211</f>
        <v>0</v>
      </c>
      <c r="K1182" s="39">
        <f>+H1182*I1212</f>
        <v>0</v>
      </c>
      <c r="L1182" s="394">
        <f>+J1182+K1182</f>
        <v>0</v>
      </c>
    </row>
    <row r="1183" spans="1:12" ht="13.8">
      <c r="A1183" s="2" t="s">
        <v>0</v>
      </c>
      <c r="B1183" s="22">
        <f>+$B$13</f>
        <v>0</v>
      </c>
      <c r="C1183" s="84" t="e">
        <f>+B1183/B1208</f>
        <v>#DIV/0!</v>
      </c>
      <c r="D1183" s="89">
        <v>0</v>
      </c>
      <c r="E1183" s="112">
        <f>+D1183*C1175</f>
        <v>0</v>
      </c>
      <c r="F1183" s="79">
        <v>0</v>
      </c>
      <c r="G1183" s="112">
        <f>F1183*C1175</f>
        <v>0</v>
      </c>
      <c r="H1183" s="89">
        <v>0</v>
      </c>
      <c r="I1183" s="117">
        <f>H1183*C1175</f>
        <v>0</v>
      </c>
      <c r="J1183" s="39">
        <f>+H1183*I1211</f>
        <v>0</v>
      </c>
      <c r="K1183" s="39">
        <f>+H1183*I1212</f>
        <v>0</v>
      </c>
      <c r="L1183" s="394">
        <f t="shared" ref="L1183:L1207" si="59">+J1183+K1183</f>
        <v>0</v>
      </c>
    </row>
    <row r="1184" spans="1:12" ht="13.8">
      <c r="A1184" s="2" t="s">
        <v>16</v>
      </c>
      <c r="B1184" s="22">
        <f>+$B$14</f>
        <v>0</v>
      </c>
      <c r="C1184" s="84" t="e">
        <f>+B1184/B1208</f>
        <v>#DIV/0!</v>
      </c>
      <c r="D1184" s="89">
        <v>0</v>
      </c>
      <c r="E1184" s="112">
        <f>+D1184*C1175</f>
        <v>0</v>
      </c>
      <c r="F1184" s="79">
        <v>0</v>
      </c>
      <c r="G1184" s="112">
        <f>F1184*C1175</f>
        <v>0</v>
      </c>
      <c r="H1184" s="89">
        <v>0</v>
      </c>
      <c r="I1184" s="117">
        <f>H1184*C1175</f>
        <v>0</v>
      </c>
      <c r="J1184" s="39">
        <f>+H1184*I1211</f>
        <v>0</v>
      </c>
      <c r="K1184" s="39">
        <f>+H1184*I1212</f>
        <v>0</v>
      </c>
      <c r="L1184" s="394">
        <f t="shared" si="59"/>
        <v>0</v>
      </c>
    </row>
    <row r="1185" spans="1:12" ht="13.8">
      <c r="A1185" s="2" t="s">
        <v>6</v>
      </c>
      <c r="B1185" s="22">
        <f>+$B$15</f>
        <v>0</v>
      </c>
      <c r="C1185" s="84" t="e">
        <f>+B1185/B1208</f>
        <v>#DIV/0!</v>
      </c>
      <c r="D1185" s="89">
        <v>0</v>
      </c>
      <c r="E1185" s="112">
        <f>+D1185*C1175</f>
        <v>0</v>
      </c>
      <c r="F1185" s="79">
        <v>0</v>
      </c>
      <c r="G1185" s="112">
        <f>F1185*C1175</f>
        <v>0</v>
      </c>
      <c r="H1185" s="89">
        <v>0</v>
      </c>
      <c r="I1185" s="117">
        <f>H1185*C1175</f>
        <v>0</v>
      </c>
      <c r="J1185" s="39">
        <f>+H1185*I1211</f>
        <v>0</v>
      </c>
      <c r="K1185" s="39">
        <f>+H1185*I1212</f>
        <v>0</v>
      </c>
      <c r="L1185" s="394">
        <f t="shared" si="59"/>
        <v>0</v>
      </c>
    </row>
    <row r="1186" spans="1:12" ht="13.8">
      <c r="A1186" s="2" t="s">
        <v>10</v>
      </c>
      <c r="B1186" s="22">
        <f>+$B$16</f>
        <v>0</v>
      </c>
      <c r="C1186" s="84" t="e">
        <f>+B1186/B1208</f>
        <v>#DIV/0!</v>
      </c>
      <c r="D1186" s="89">
        <v>0</v>
      </c>
      <c r="E1186" s="112">
        <f>+D1186*C1175</f>
        <v>0</v>
      </c>
      <c r="F1186" s="79">
        <v>0</v>
      </c>
      <c r="G1186" s="112">
        <f>F1186*C1175</f>
        <v>0</v>
      </c>
      <c r="H1186" s="89">
        <v>0</v>
      </c>
      <c r="I1186" s="117">
        <f>H1186*C1175</f>
        <v>0</v>
      </c>
      <c r="J1186" s="39">
        <f>+H1186*I1211</f>
        <v>0</v>
      </c>
      <c r="K1186" s="39">
        <f>+H1186*I1212</f>
        <v>0</v>
      </c>
      <c r="L1186" s="394">
        <f t="shared" si="59"/>
        <v>0</v>
      </c>
    </row>
    <row r="1187" spans="1:12" ht="13.8">
      <c r="A1187" s="2" t="s">
        <v>17</v>
      </c>
      <c r="B1187" s="22">
        <f>+$B$17</f>
        <v>0</v>
      </c>
      <c r="C1187" s="84" t="e">
        <f>+B1187/B1208</f>
        <v>#DIV/0!</v>
      </c>
      <c r="D1187" s="89">
        <v>0</v>
      </c>
      <c r="E1187" s="112">
        <f>+D1187*C1175</f>
        <v>0</v>
      </c>
      <c r="F1187" s="79">
        <v>0</v>
      </c>
      <c r="G1187" s="112">
        <f>F1187*C1175</f>
        <v>0</v>
      </c>
      <c r="H1187" s="89">
        <v>0</v>
      </c>
      <c r="I1187" s="117">
        <f>H1187*C1175</f>
        <v>0</v>
      </c>
      <c r="J1187" s="39">
        <f>+H1187*I1211</f>
        <v>0</v>
      </c>
      <c r="K1187" s="39">
        <f>+H1187*I1212</f>
        <v>0</v>
      </c>
      <c r="L1187" s="394">
        <f t="shared" si="59"/>
        <v>0</v>
      </c>
    </row>
    <row r="1188" spans="1:12" ht="13.8">
      <c r="A1188" s="2" t="s">
        <v>5</v>
      </c>
      <c r="B1188" s="22">
        <f>+$B$18</f>
        <v>0</v>
      </c>
      <c r="C1188" s="84" t="e">
        <f>+B1188/B1208</f>
        <v>#DIV/0!</v>
      </c>
      <c r="D1188" s="89">
        <v>0</v>
      </c>
      <c r="E1188" s="112">
        <f>+D1188*C1175</f>
        <v>0</v>
      </c>
      <c r="F1188" s="79">
        <v>0</v>
      </c>
      <c r="G1188" s="112">
        <f>F1188*C1175</f>
        <v>0</v>
      </c>
      <c r="H1188" s="89">
        <v>0</v>
      </c>
      <c r="I1188" s="117">
        <f>H1188*C1175</f>
        <v>0</v>
      </c>
      <c r="J1188" s="39">
        <f>+H1188*I1211</f>
        <v>0</v>
      </c>
      <c r="K1188" s="39">
        <f>+H1188*I1212</f>
        <v>0</v>
      </c>
      <c r="L1188" s="394">
        <f t="shared" si="59"/>
        <v>0</v>
      </c>
    </row>
    <row r="1189" spans="1:12" ht="13.8">
      <c r="A1189" s="2" t="s">
        <v>116</v>
      </c>
      <c r="B1189" s="22">
        <f>+$B$19</f>
        <v>0</v>
      </c>
      <c r="C1189" s="84" t="e">
        <f>+B1189/B1208</f>
        <v>#DIV/0!</v>
      </c>
      <c r="D1189" s="89">
        <v>0</v>
      </c>
      <c r="E1189" s="112">
        <f>+D1189*C1175</f>
        <v>0</v>
      </c>
      <c r="F1189" s="79">
        <v>0</v>
      </c>
      <c r="G1189" s="112">
        <f>F1189*C1175</f>
        <v>0</v>
      </c>
      <c r="H1189" s="89">
        <v>0</v>
      </c>
      <c r="I1189" s="117">
        <f>H1189*C1175</f>
        <v>0</v>
      </c>
      <c r="J1189" s="39">
        <f>+H1189*I1211</f>
        <v>0</v>
      </c>
      <c r="K1189" s="39">
        <f>+H1189*I1212</f>
        <v>0</v>
      </c>
      <c r="L1189" s="394">
        <f t="shared" si="59"/>
        <v>0</v>
      </c>
    </row>
    <row r="1190" spans="1:12" ht="13.8">
      <c r="A1190" s="2" t="s">
        <v>1</v>
      </c>
      <c r="B1190" s="22">
        <f>+$B$20</f>
        <v>0</v>
      </c>
      <c r="C1190" s="84" t="e">
        <f>+B1190/B1208</f>
        <v>#DIV/0!</v>
      </c>
      <c r="D1190" s="89">
        <v>0</v>
      </c>
      <c r="E1190" s="112">
        <f>+D1190*C1175</f>
        <v>0</v>
      </c>
      <c r="F1190" s="79">
        <v>0</v>
      </c>
      <c r="G1190" s="112">
        <f>F1190*C1175</f>
        <v>0</v>
      </c>
      <c r="H1190" s="89">
        <v>0</v>
      </c>
      <c r="I1190" s="117">
        <f>H1190*C1175</f>
        <v>0</v>
      </c>
      <c r="J1190" s="39">
        <f>+H1190*I1211</f>
        <v>0</v>
      </c>
      <c r="K1190" s="39">
        <f>+H1190*I1212</f>
        <v>0</v>
      </c>
      <c r="L1190" s="394">
        <f t="shared" si="59"/>
        <v>0</v>
      </c>
    </row>
    <row r="1191" spans="1:12" ht="13.8">
      <c r="A1191" s="2" t="s">
        <v>46</v>
      </c>
      <c r="B1191" s="22">
        <f>+$B$21</f>
        <v>0</v>
      </c>
      <c r="C1191" s="84" t="e">
        <f>+B1191/B1208</f>
        <v>#DIV/0!</v>
      </c>
      <c r="D1191" s="89">
        <v>0</v>
      </c>
      <c r="E1191" s="112">
        <f>+D1191*C1175</f>
        <v>0</v>
      </c>
      <c r="F1191" s="79">
        <v>0</v>
      </c>
      <c r="G1191" s="112">
        <f>F1191*C1175</f>
        <v>0</v>
      </c>
      <c r="H1191" s="89">
        <v>0</v>
      </c>
      <c r="I1191" s="117">
        <f>H1191*C1175</f>
        <v>0</v>
      </c>
      <c r="J1191" s="39">
        <f>+H1191*I1211</f>
        <v>0</v>
      </c>
      <c r="K1191" s="39">
        <f>+H1191*I1212</f>
        <v>0</v>
      </c>
      <c r="L1191" s="394">
        <f t="shared" si="59"/>
        <v>0</v>
      </c>
    </row>
    <row r="1192" spans="1:12" ht="13.8">
      <c r="A1192" s="2" t="s">
        <v>45</v>
      </c>
      <c r="B1192" s="22">
        <f>+$B$22</f>
        <v>0</v>
      </c>
      <c r="C1192" s="84" t="e">
        <f>+B1192/B1208</f>
        <v>#DIV/0!</v>
      </c>
      <c r="D1192" s="89">
        <v>0</v>
      </c>
      <c r="E1192" s="112">
        <f>+D1192*C1175</f>
        <v>0</v>
      </c>
      <c r="F1192" s="79">
        <v>0</v>
      </c>
      <c r="G1192" s="112">
        <f>F1192*C1175</f>
        <v>0</v>
      </c>
      <c r="H1192" s="89">
        <v>0</v>
      </c>
      <c r="I1192" s="117">
        <f>H1192*C1175</f>
        <v>0</v>
      </c>
      <c r="J1192" s="39">
        <f>+H1192*I1211</f>
        <v>0</v>
      </c>
      <c r="K1192" s="39">
        <f>+H1192*I1212</f>
        <v>0</v>
      </c>
      <c r="L1192" s="394">
        <f t="shared" si="59"/>
        <v>0</v>
      </c>
    </row>
    <row r="1193" spans="1:12" ht="13.8">
      <c r="A1193" s="2" t="s">
        <v>209</v>
      </c>
      <c r="B1193" s="22">
        <f>+$B$23</f>
        <v>0</v>
      </c>
      <c r="C1193" s="84" t="e">
        <f>+B1193/B1208</f>
        <v>#DIV/0!</v>
      </c>
      <c r="D1193" s="89">
        <v>0</v>
      </c>
      <c r="E1193" s="112">
        <f>+D1193*C1175</f>
        <v>0</v>
      </c>
      <c r="F1193" s="79">
        <v>0</v>
      </c>
      <c r="G1193" s="112">
        <f>F1193*C1175</f>
        <v>0</v>
      </c>
      <c r="H1193" s="89">
        <v>0</v>
      </c>
      <c r="I1193" s="117">
        <f>H1193*C1175</f>
        <v>0</v>
      </c>
      <c r="J1193" s="39">
        <f>+H1193*I1211</f>
        <v>0</v>
      </c>
      <c r="K1193" s="39">
        <f>+H1193*I1212</f>
        <v>0</v>
      </c>
      <c r="L1193" s="394">
        <f t="shared" si="59"/>
        <v>0</v>
      </c>
    </row>
    <row r="1194" spans="1:12" ht="13.8">
      <c r="A1194" s="2" t="s">
        <v>210</v>
      </c>
      <c r="B1194" s="22">
        <f>+$B$24</f>
        <v>0</v>
      </c>
      <c r="C1194" s="84" t="e">
        <f>+B1194/B1208</f>
        <v>#DIV/0!</v>
      </c>
      <c r="D1194" s="89">
        <v>0</v>
      </c>
      <c r="E1194" s="112">
        <f>+D1194*C1175</f>
        <v>0</v>
      </c>
      <c r="F1194" s="79">
        <v>0</v>
      </c>
      <c r="G1194" s="112">
        <f>F1194*C1175</f>
        <v>0</v>
      </c>
      <c r="H1194" s="89">
        <v>0</v>
      </c>
      <c r="I1194" s="117">
        <f>H1194*C1175</f>
        <v>0</v>
      </c>
      <c r="J1194" s="39">
        <f>+H1194*I1211</f>
        <v>0</v>
      </c>
      <c r="K1194" s="39">
        <f>+H1194*I1212</f>
        <v>0</v>
      </c>
      <c r="L1194" s="394">
        <f t="shared" si="59"/>
        <v>0</v>
      </c>
    </row>
    <row r="1195" spans="1:12" ht="13.8">
      <c r="A1195" s="2" t="s">
        <v>2</v>
      </c>
      <c r="B1195" s="22">
        <f>+$B$25</f>
        <v>0</v>
      </c>
      <c r="C1195" s="84" t="e">
        <f>+B1195/B1208</f>
        <v>#DIV/0!</v>
      </c>
      <c r="D1195" s="89">
        <v>0</v>
      </c>
      <c r="E1195" s="112">
        <f>+D1195*C1175</f>
        <v>0</v>
      </c>
      <c r="F1195" s="79">
        <v>0</v>
      </c>
      <c r="G1195" s="112">
        <f>F1195*C1175</f>
        <v>0</v>
      </c>
      <c r="H1195" s="89">
        <v>0</v>
      </c>
      <c r="I1195" s="117">
        <f>H1195*C1175</f>
        <v>0</v>
      </c>
      <c r="J1195" s="39">
        <f>+H1195*I1211</f>
        <v>0</v>
      </c>
      <c r="K1195" s="39">
        <f>+H1195*I1212</f>
        <v>0</v>
      </c>
      <c r="L1195" s="394">
        <f t="shared" si="59"/>
        <v>0</v>
      </c>
    </row>
    <row r="1196" spans="1:12" ht="13.8">
      <c r="A1196" s="2" t="s">
        <v>12</v>
      </c>
      <c r="B1196" s="22">
        <f>+$B$26</f>
        <v>0</v>
      </c>
      <c r="C1196" s="84" t="e">
        <f>+B1196/B1208</f>
        <v>#DIV/0!</v>
      </c>
      <c r="D1196" s="89">
        <v>0</v>
      </c>
      <c r="E1196" s="112">
        <f>+D1196*C1175</f>
        <v>0</v>
      </c>
      <c r="F1196" s="79">
        <v>0</v>
      </c>
      <c r="G1196" s="112">
        <f>F1196*C1175</f>
        <v>0</v>
      </c>
      <c r="H1196" s="89">
        <v>0</v>
      </c>
      <c r="I1196" s="117">
        <f>H1196*C1175</f>
        <v>0</v>
      </c>
      <c r="J1196" s="39">
        <f>+H1196*I1211</f>
        <v>0</v>
      </c>
      <c r="K1196" s="39">
        <f>+H1196*I1212</f>
        <v>0</v>
      </c>
      <c r="L1196" s="394">
        <f t="shared" si="59"/>
        <v>0</v>
      </c>
    </row>
    <row r="1197" spans="1:12" ht="13.8">
      <c r="A1197" s="2" t="s">
        <v>18</v>
      </c>
      <c r="B1197" s="22">
        <f>+$B$27</f>
        <v>0</v>
      </c>
      <c r="C1197" s="84" t="e">
        <f>+B1197/B1208</f>
        <v>#DIV/0!</v>
      </c>
      <c r="D1197" s="89">
        <v>0</v>
      </c>
      <c r="E1197" s="112">
        <f>+D1197*C1175</f>
        <v>0</v>
      </c>
      <c r="F1197" s="79">
        <v>0</v>
      </c>
      <c r="G1197" s="112">
        <f>F1197*C1175</f>
        <v>0</v>
      </c>
      <c r="H1197" s="89">
        <v>0</v>
      </c>
      <c r="I1197" s="117">
        <f>H1197*C1175</f>
        <v>0</v>
      </c>
      <c r="J1197" s="39">
        <f>+H1197*I1211</f>
        <v>0</v>
      </c>
      <c r="K1197" s="39">
        <f>+H1197*I1212</f>
        <v>0</v>
      </c>
      <c r="L1197" s="394">
        <f t="shared" si="59"/>
        <v>0</v>
      </c>
    </row>
    <row r="1198" spans="1:12" ht="13.8">
      <c r="A1198" s="2" t="s">
        <v>9</v>
      </c>
      <c r="B1198" s="22">
        <f>+$B$28</f>
        <v>0</v>
      </c>
      <c r="C1198" s="84" t="e">
        <f>+B1198/B1208</f>
        <v>#DIV/0!</v>
      </c>
      <c r="D1198" s="89">
        <v>0</v>
      </c>
      <c r="E1198" s="112">
        <f>+D1198*C1175</f>
        <v>0</v>
      </c>
      <c r="F1198" s="79">
        <v>0</v>
      </c>
      <c r="G1198" s="112">
        <f>F1198*C1175</f>
        <v>0</v>
      </c>
      <c r="H1198" s="89">
        <v>0</v>
      </c>
      <c r="I1198" s="117">
        <f>H1198*C1175</f>
        <v>0</v>
      </c>
      <c r="J1198" s="39">
        <f>+H1198*I1211</f>
        <v>0</v>
      </c>
      <c r="K1198" s="39">
        <f>+H1198*I1212</f>
        <v>0</v>
      </c>
      <c r="L1198" s="394">
        <f t="shared" si="59"/>
        <v>0</v>
      </c>
    </row>
    <row r="1199" spans="1:12" ht="13.8">
      <c r="A1199" s="2" t="s">
        <v>7</v>
      </c>
      <c r="B1199" s="22">
        <f>+$B$29</f>
        <v>0</v>
      </c>
      <c r="C1199" s="84" t="e">
        <f>+B1199/B1208</f>
        <v>#DIV/0!</v>
      </c>
      <c r="D1199" s="89">
        <v>0</v>
      </c>
      <c r="E1199" s="112">
        <f>+D1199*C1175</f>
        <v>0</v>
      </c>
      <c r="F1199" s="79">
        <v>0</v>
      </c>
      <c r="G1199" s="112">
        <f>F1199*C1175</f>
        <v>0</v>
      </c>
      <c r="H1199" s="89">
        <v>0</v>
      </c>
      <c r="I1199" s="117">
        <f>H1199*C1175</f>
        <v>0</v>
      </c>
      <c r="J1199" s="39">
        <f>+H1199*I1211</f>
        <v>0</v>
      </c>
      <c r="K1199" s="39">
        <f>+H1199*I1212</f>
        <v>0</v>
      </c>
      <c r="L1199" s="394">
        <f t="shared" si="59"/>
        <v>0</v>
      </c>
    </row>
    <row r="1200" spans="1:12" ht="13.8">
      <c r="A1200" s="2" t="s">
        <v>13</v>
      </c>
      <c r="B1200" s="22">
        <f>+$B$30</f>
        <v>0</v>
      </c>
      <c r="C1200" s="84" t="e">
        <f>+B1200/B1208</f>
        <v>#DIV/0!</v>
      </c>
      <c r="D1200" s="89">
        <v>0</v>
      </c>
      <c r="E1200" s="112">
        <f>+D1200*C1175</f>
        <v>0</v>
      </c>
      <c r="F1200" s="79">
        <v>0</v>
      </c>
      <c r="G1200" s="112">
        <f>F1200*C1175</f>
        <v>0</v>
      </c>
      <c r="H1200" s="89">
        <v>0</v>
      </c>
      <c r="I1200" s="117">
        <f>H1200*C1175</f>
        <v>0</v>
      </c>
      <c r="J1200" s="39">
        <f>+H1200*I1211</f>
        <v>0</v>
      </c>
      <c r="K1200" s="39">
        <f>+H1200*I1212</f>
        <v>0</v>
      </c>
      <c r="L1200" s="394">
        <f t="shared" si="59"/>
        <v>0</v>
      </c>
    </row>
    <row r="1201" spans="1:14" ht="13.8">
      <c r="A1201" s="2" t="s">
        <v>3</v>
      </c>
      <c r="B1201" s="22">
        <f>+$B$31</f>
        <v>0</v>
      </c>
      <c r="C1201" s="84" t="e">
        <f>+B1201/B1208</f>
        <v>#DIV/0!</v>
      </c>
      <c r="D1201" s="89">
        <v>0</v>
      </c>
      <c r="E1201" s="112">
        <f>+D1201*C1175</f>
        <v>0</v>
      </c>
      <c r="F1201" s="79">
        <v>0</v>
      </c>
      <c r="G1201" s="112">
        <f>F1201*C1175</f>
        <v>0</v>
      </c>
      <c r="H1201" s="89">
        <v>0</v>
      </c>
      <c r="I1201" s="117">
        <f>H1201*C1175</f>
        <v>0</v>
      </c>
      <c r="J1201" s="39">
        <f>+H1201*I1211</f>
        <v>0</v>
      </c>
      <c r="K1201" s="39">
        <f>+H1201*I1212</f>
        <v>0</v>
      </c>
      <c r="L1201" s="394">
        <f t="shared" si="59"/>
        <v>0</v>
      </c>
    </row>
    <row r="1202" spans="1:14" ht="13.8">
      <c r="A1202" s="2" t="s">
        <v>11</v>
      </c>
      <c r="B1202" s="22">
        <f>+$B$32</f>
        <v>0</v>
      </c>
      <c r="C1202" s="84" t="e">
        <f>+B1202/B1208</f>
        <v>#DIV/0!</v>
      </c>
      <c r="D1202" s="89">
        <v>0</v>
      </c>
      <c r="E1202" s="112">
        <f>+D1202*C1175</f>
        <v>0</v>
      </c>
      <c r="F1202" s="79">
        <v>0</v>
      </c>
      <c r="G1202" s="112">
        <f>F1202*C1175</f>
        <v>0</v>
      </c>
      <c r="H1202" s="89">
        <v>0</v>
      </c>
      <c r="I1202" s="117">
        <f>H1202*C1175</f>
        <v>0</v>
      </c>
      <c r="J1202" s="39">
        <f>+H1202*I1211</f>
        <v>0</v>
      </c>
      <c r="K1202" s="39">
        <f>+H1202*I1212</f>
        <v>0</v>
      </c>
      <c r="L1202" s="394">
        <f t="shared" si="59"/>
        <v>0</v>
      </c>
    </row>
    <row r="1203" spans="1:14" ht="13.8">
      <c r="A1203" s="372" t="s">
        <v>8</v>
      </c>
      <c r="B1203" s="22">
        <f>+$B$33</f>
        <v>0</v>
      </c>
      <c r="C1203" s="84" t="e">
        <f>+B1203/B1208</f>
        <v>#DIV/0!</v>
      </c>
      <c r="D1203" s="89">
        <v>0</v>
      </c>
      <c r="E1203" s="112">
        <f>+D1203*C1175</f>
        <v>0</v>
      </c>
      <c r="F1203" s="79">
        <v>0</v>
      </c>
      <c r="G1203" s="112">
        <f>F1203*C1175</f>
        <v>0</v>
      </c>
      <c r="H1203" s="89">
        <v>0</v>
      </c>
      <c r="I1203" s="117">
        <f>H1203*C1175</f>
        <v>0</v>
      </c>
      <c r="J1203" s="39">
        <f>+H1203*I1211</f>
        <v>0</v>
      </c>
      <c r="K1203" s="39">
        <f>+H1203*I1212</f>
        <v>0</v>
      </c>
      <c r="L1203" s="394">
        <f t="shared" si="59"/>
        <v>0</v>
      </c>
    </row>
    <row r="1204" spans="1:14" ht="13.8">
      <c r="A1204" s="372" t="s">
        <v>444</v>
      </c>
      <c r="B1204" s="22">
        <f>+$B$34</f>
        <v>0</v>
      </c>
      <c r="C1204" s="84" t="e">
        <f>+B1204/B1208</f>
        <v>#DIV/0!</v>
      </c>
      <c r="D1204" s="89">
        <v>0</v>
      </c>
      <c r="E1204" s="112">
        <f>+D1204*C1175</f>
        <v>0</v>
      </c>
      <c r="F1204" s="79">
        <v>0</v>
      </c>
      <c r="G1204" s="112">
        <f>F1204*C1175</f>
        <v>0</v>
      </c>
      <c r="H1204" s="89">
        <v>0</v>
      </c>
      <c r="I1204" s="117">
        <f>H1204*C1175</f>
        <v>0</v>
      </c>
      <c r="J1204" s="39">
        <f>+H1204*I1211</f>
        <v>0</v>
      </c>
      <c r="K1204" s="39">
        <f>+H1204*I1212</f>
        <v>0</v>
      </c>
      <c r="L1204" s="394">
        <f t="shared" si="59"/>
        <v>0</v>
      </c>
    </row>
    <row r="1205" spans="1:14" ht="13.8">
      <c r="A1205" s="372" t="s">
        <v>445</v>
      </c>
      <c r="B1205" s="22">
        <f>+$B$35</f>
        <v>0</v>
      </c>
      <c r="C1205" s="84" t="e">
        <f>+B1205/B1208</f>
        <v>#DIV/0!</v>
      </c>
      <c r="D1205" s="89">
        <v>0</v>
      </c>
      <c r="E1205" s="112">
        <f>+D1205*C1175</f>
        <v>0</v>
      </c>
      <c r="F1205" s="79">
        <v>0</v>
      </c>
      <c r="G1205" s="112">
        <f>F1205*C1175</f>
        <v>0</v>
      </c>
      <c r="H1205" s="89">
        <v>0</v>
      </c>
      <c r="I1205" s="117">
        <f>H1205*C1175</f>
        <v>0</v>
      </c>
      <c r="J1205" s="39">
        <f>+H1205*I1211</f>
        <v>0</v>
      </c>
      <c r="K1205" s="39">
        <f>+H1205*I1212</f>
        <v>0</v>
      </c>
      <c r="L1205" s="394">
        <f t="shared" si="59"/>
        <v>0</v>
      </c>
    </row>
    <row r="1206" spans="1:14" ht="13.8">
      <c r="A1206" s="372" t="s">
        <v>461</v>
      </c>
      <c r="B1206" s="22">
        <f>+$B$36</f>
        <v>0</v>
      </c>
      <c r="C1206" s="84" t="e">
        <f>+B1206/B1208</f>
        <v>#DIV/0!</v>
      </c>
      <c r="D1206" s="89">
        <v>0</v>
      </c>
      <c r="E1206" s="112">
        <f>+D1206*C1175</f>
        <v>0</v>
      </c>
      <c r="F1206" s="79">
        <v>0</v>
      </c>
      <c r="G1206" s="112">
        <f>F1206*C1175</f>
        <v>0</v>
      </c>
      <c r="H1206" s="89">
        <v>0</v>
      </c>
      <c r="I1206" s="117">
        <f>H1206*C1175</f>
        <v>0</v>
      </c>
      <c r="J1206" s="39">
        <f>+H1206*I1211</f>
        <v>0</v>
      </c>
      <c r="K1206" s="39">
        <f>+H1206*I1212</f>
        <v>0</v>
      </c>
      <c r="L1206" s="394">
        <f t="shared" si="59"/>
        <v>0</v>
      </c>
    </row>
    <row r="1207" spans="1:14" ht="13.8">
      <c r="A1207" s="3" t="s">
        <v>464</v>
      </c>
      <c r="B1207" s="22">
        <f>+$B$37</f>
        <v>0</v>
      </c>
      <c r="C1207" s="84" t="e">
        <f>+B1207/B1208</f>
        <v>#DIV/0!</v>
      </c>
      <c r="D1207" s="89">
        <v>0</v>
      </c>
      <c r="E1207" s="112">
        <f>+D1207*C1175</f>
        <v>0</v>
      </c>
      <c r="F1207" s="79">
        <v>0</v>
      </c>
      <c r="G1207" s="115">
        <f>F1207*C1175</f>
        <v>0</v>
      </c>
      <c r="H1207" s="358">
        <v>0</v>
      </c>
      <c r="I1207" s="118">
        <f>H1207*C1175</f>
        <v>0</v>
      </c>
      <c r="J1207" s="39">
        <f>+H1207*I1211</f>
        <v>0</v>
      </c>
      <c r="K1207" s="39">
        <f>+H1207*I1212</f>
        <v>0</v>
      </c>
      <c r="L1207" s="394">
        <f t="shared" si="59"/>
        <v>0</v>
      </c>
    </row>
    <row r="1208" spans="1:14" ht="13.8">
      <c r="A1208" s="24"/>
      <c r="B1208" s="25">
        <f t="shared" ref="B1208:L1208" si="60">SUM(B1181:B1207)</f>
        <v>0</v>
      </c>
      <c r="C1208" s="85" t="e">
        <f t="shared" si="60"/>
        <v>#DIV/0!</v>
      </c>
      <c r="D1208" s="82">
        <f t="shared" si="60"/>
        <v>0</v>
      </c>
      <c r="E1208" s="113">
        <f t="shared" si="60"/>
        <v>0</v>
      </c>
      <c r="F1208" s="83">
        <f t="shared" si="60"/>
        <v>0</v>
      </c>
      <c r="G1208" s="113">
        <f t="shared" si="60"/>
        <v>0</v>
      </c>
      <c r="H1208" s="86">
        <f t="shared" si="60"/>
        <v>0</v>
      </c>
      <c r="I1208" s="119">
        <f t="shared" si="60"/>
        <v>0</v>
      </c>
      <c r="J1208" s="26">
        <f t="shared" si="60"/>
        <v>0</v>
      </c>
      <c r="K1208" s="26">
        <f t="shared" si="60"/>
        <v>0</v>
      </c>
      <c r="L1208" s="26">
        <f t="shared" si="60"/>
        <v>0</v>
      </c>
    </row>
    <row r="1209" spans="1:14">
      <c r="H1209" s="80"/>
      <c r="I1209" s="81"/>
    </row>
    <row r="1211" spans="1:14">
      <c r="G1211" t="s">
        <v>114</v>
      </c>
      <c r="H1211" s="27"/>
      <c r="I1211" s="357">
        <v>0</v>
      </c>
    </row>
    <row r="1212" spans="1:14">
      <c r="G1212" t="s">
        <v>338</v>
      </c>
      <c r="I1212" s="357">
        <v>0</v>
      </c>
    </row>
    <row r="1213" spans="1:14">
      <c r="G1213" t="s">
        <v>256</v>
      </c>
      <c r="I1213" s="120">
        <f>SUM(I1211:I1212)</f>
        <v>0</v>
      </c>
      <c r="N1213" s="121">
        <f>+I1213</f>
        <v>0</v>
      </c>
    </row>
    <row r="1217" spans="1:12" ht="15.6">
      <c r="A1217" s="874" t="s">
        <v>19</v>
      </c>
      <c r="B1217" s="875"/>
      <c r="C1217" s="875">
        <v>0</v>
      </c>
      <c r="D1217" s="875"/>
      <c r="E1217" s="875"/>
      <c r="F1217" s="875"/>
      <c r="G1217" s="875"/>
      <c r="H1217" s="876"/>
      <c r="I1217" s="4"/>
    </row>
    <row r="1218" spans="1:12" ht="15.6">
      <c r="A1218" s="867" t="s">
        <v>20</v>
      </c>
      <c r="B1218" s="868"/>
      <c r="C1218" s="920"/>
      <c r="D1218" s="920"/>
      <c r="E1218" s="920"/>
      <c r="F1218" s="920"/>
      <c r="G1218" s="920"/>
      <c r="H1218" s="921"/>
      <c r="I1218" s="4"/>
    </row>
    <row r="1219" spans="1:12" ht="15.6">
      <c r="A1219" s="867" t="s">
        <v>22</v>
      </c>
      <c r="B1219" s="868"/>
      <c r="C1219" s="913"/>
      <c r="D1219" s="913"/>
      <c r="E1219" s="913"/>
      <c r="F1219" s="913"/>
      <c r="G1219" s="913"/>
      <c r="H1219" s="914"/>
      <c r="I1219" s="4"/>
    </row>
    <row r="1220" spans="1:12" ht="15.6">
      <c r="A1220" s="867" t="s">
        <v>24</v>
      </c>
      <c r="B1220" s="868"/>
      <c r="C1220" s="869">
        <v>0</v>
      </c>
      <c r="D1220" s="870"/>
      <c r="E1220" s="870"/>
      <c r="F1220" s="870"/>
      <c r="G1220" s="870"/>
      <c r="H1220" s="871"/>
      <c r="I1220" s="4"/>
    </row>
    <row r="1221" spans="1:12" ht="15.6">
      <c r="A1221" s="881" t="s">
        <v>25</v>
      </c>
      <c r="B1221" s="882"/>
      <c r="C1221" s="911" t="s">
        <v>788</v>
      </c>
      <c r="D1221" s="911"/>
      <c r="E1221" s="911"/>
      <c r="F1221" s="911"/>
      <c r="G1221" s="911"/>
      <c r="H1221" s="912"/>
      <c r="I1221" s="4"/>
    </row>
    <row r="1222" spans="1:12" ht="13.8">
      <c r="A1222" s="5"/>
      <c r="B1222" s="5"/>
      <c r="C1222" s="5"/>
      <c r="D1222" s="5"/>
      <c r="E1222" s="5"/>
      <c r="F1222" s="5"/>
      <c r="G1222" s="5"/>
      <c r="H1222" s="5"/>
      <c r="I1222" s="5"/>
    </row>
    <row r="1223" spans="1:12" ht="13.8">
      <c r="A1223" s="6"/>
      <c r="B1223" s="7"/>
      <c r="C1223" s="8"/>
      <c r="D1223" s="886">
        <v>0.2</v>
      </c>
      <c r="E1223" s="887"/>
      <c r="F1223" s="886">
        <v>0.8</v>
      </c>
      <c r="G1223" s="887"/>
      <c r="H1223" s="584"/>
      <c r="I1223" s="10"/>
      <c r="J1223" s="11" t="s">
        <v>121</v>
      </c>
      <c r="K1223" s="11" t="s">
        <v>269</v>
      </c>
      <c r="L1223" s="11" t="s">
        <v>270</v>
      </c>
    </row>
    <row r="1224" spans="1:12" ht="13.8">
      <c r="A1224" s="12"/>
      <c r="B1224" s="13"/>
      <c r="C1224" s="14"/>
      <c r="D1224" s="872" t="s">
        <v>26</v>
      </c>
      <c r="E1224" s="880"/>
      <c r="F1224" s="872" t="s">
        <v>27</v>
      </c>
      <c r="G1224" s="880"/>
      <c r="H1224" s="872" t="s">
        <v>28</v>
      </c>
      <c r="I1224" s="873"/>
      <c r="J1224" s="15" t="s">
        <v>29</v>
      </c>
      <c r="K1224" s="391" t="s">
        <v>29</v>
      </c>
      <c r="L1224" s="391" t="s">
        <v>29</v>
      </c>
    </row>
    <row r="1225" spans="1:12" ht="27.6">
      <c r="A1225" s="16" t="s">
        <v>30</v>
      </c>
      <c r="B1225" s="17" t="s">
        <v>31</v>
      </c>
      <c r="C1225" s="18" t="s">
        <v>32</v>
      </c>
      <c r="D1225" s="19" t="s">
        <v>33</v>
      </c>
      <c r="E1225" s="20" t="s">
        <v>34</v>
      </c>
      <c r="F1225" s="19" t="s">
        <v>33</v>
      </c>
      <c r="G1225" s="20" t="s">
        <v>34</v>
      </c>
      <c r="H1225" s="21" t="s">
        <v>33</v>
      </c>
      <c r="I1225" s="40" t="s">
        <v>34</v>
      </c>
      <c r="J1225" s="18" t="s">
        <v>34</v>
      </c>
      <c r="K1225" s="18" t="s">
        <v>34</v>
      </c>
      <c r="L1225" s="18" t="s">
        <v>34</v>
      </c>
    </row>
    <row r="1226" spans="1:12" ht="13.8">
      <c r="A1226" s="1" t="s">
        <v>15</v>
      </c>
      <c r="B1226" s="22">
        <f>+$B$10</f>
        <v>0</v>
      </c>
      <c r="C1226" s="84" t="e">
        <f>+B1226/B1253</f>
        <v>#DIV/0!</v>
      </c>
      <c r="D1226" s="89">
        <v>0</v>
      </c>
      <c r="E1226" s="112">
        <f>+D1226*C1220</f>
        <v>0</v>
      </c>
      <c r="F1226" s="79">
        <v>0</v>
      </c>
      <c r="G1226" s="114">
        <f>F1226*C1220</f>
        <v>0</v>
      </c>
      <c r="H1226" s="89">
        <v>0</v>
      </c>
      <c r="I1226" s="116">
        <f>H1226*C1220</f>
        <v>0</v>
      </c>
      <c r="J1226" s="39">
        <f>+H1226*I1256</f>
        <v>0</v>
      </c>
      <c r="K1226" s="39">
        <f>+H1226*I1257</f>
        <v>0</v>
      </c>
      <c r="L1226" s="393">
        <f>+J1226+K1226</f>
        <v>0</v>
      </c>
    </row>
    <row r="1227" spans="1:12" ht="13.8">
      <c r="A1227" s="2" t="s">
        <v>4</v>
      </c>
      <c r="B1227" s="22">
        <f>+$B$12</f>
        <v>0</v>
      </c>
      <c r="C1227" s="84" t="e">
        <f>+B1227/B1253</f>
        <v>#DIV/0!</v>
      </c>
      <c r="D1227" s="89">
        <v>0</v>
      </c>
      <c r="E1227" s="112">
        <f>+D1227*C1220</f>
        <v>0</v>
      </c>
      <c r="F1227" s="79">
        <v>0</v>
      </c>
      <c r="G1227" s="112">
        <f>F1227*C1220</f>
        <v>0</v>
      </c>
      <c r="H1227" s="89">
        <v>0</v>
      </c>
      <c r="I1227" s="117">
        <f>H1227*C1220</f>
        <v>0</v>
      </c>
      <c r="J1227" s="39">
        <f>+H1227*I1256</f>
        <v>0</v>
      </c>
      <c r="K1227" s="39">
        <f>+H1227*I1257</f>
        <v>0</v>
      </c>
      <c r="L1227" s="394">
        <f>+J1227+K1227</f>
        <v>0</v>
      </c>
    </row>
    <row r="1228" spans="1:12" ht="13.8">
      <c r="A1228" s="2" t="s">
        <v>0</v>
      </c>
      <c r="B1228" s="22">
        <f>+$B$13</f>
        <v>0</v>
      </c>
      <c r="C1228" s="84" t="e">
        <f>+B1228/B1253</f>
        <v>#DIV/0!</v>
      </c>
      <c r="D1228" s="89">
        <v>0</v>
      </c>
      <c r="E1228" s="112">
        <f>+D1228*C1220</f>
        <v>0</v>
      </c>
      <c r="F1228" s="79">
        <v>0</v>
      </c>
      <c r="G1228" s="112">
        <f>F1228*C1220</f>
        <v>0</v>
      </c>
      <c r="H1228" s="89">
        <v>0</v>
      </c>
      <c r="I1228" s="117">
        <f>H1228*C1220</f>
        <v>0</v>
      </c>
      <c r="J1228" s="39">
        <f>+H1228*I1256</f>
        <v>0</v>
      </c>
      <c r="K1228" s="39">
        <f>+H1228*I1257</f>
        <v>0</v>
      </c>
      <c r="L1228" s="394">
        <f t="shared" ref="L1228:L1252" si="61">+J1228+K1228</f>
        <v>0</v>
      </c>
    </row>
    <row r="1229" spans="1:12" ht="13.8">
      <c r="A1229" s="2" t="s">
        <v>16</v>
      </c>
      <c r="B1229" s="22">
        <f>+$B$14</f>
        <v>0</v>
      </c>
      <c r="C1229" s="84" t="e">
        <f>+B1229/B1253</f>
        <v>#DIV/0!</v>
      </c>
      <c r="D1229" s="89">
        <v>0</v>
      </c>
      <c r="E1229" s="112">
        <f>+D1229*C1220</f>
        <v>0</v>
      </c>
      <c r="F1229" s="79">
        <v>0</v>
      </c>
      <c r="G1229" s="112">
        <f>F1229*C1220</f>
        <v>0</v>
      </c>
      <c r="H1229" s="89">
        <v>0</v>
      </c>
      <c r="I1229" s="117">
        <f>H1229*C1220</f>
        <v>0</v>
      </c>
      <c r="J1229" s="39">
        <f>+H1229*I1256</f>
        <v>0</v>
      </c>
      <c r="K1229" s="39">
        <f>+H1229*I1257</f>
        <v>0</v>
      </c>
      <c r="L1229" s="394">
        <f t="shared" si="61"/>
        <v>0</v>
      </c>
    </row>
    <row r="1230" spans="1:12" ht="13.8">
      <c r="A1230" s="2" t="s">
        <v>6</v>
      </c>
      <c r="B1230" s="22">
        <f>+$B$15</f>
        <v>0</v>
      </c>
      <c r="C1230" s="84" t="e">
        <f>+B1230/B1253</f>
        <v>#DIV/0!</v>
      </c>
      <c r="D1230" s="89">
        <v>0</v>
      </c>
      <c r="E1230" s="112">
        <f>+D1230*C1220</f>
        <v>0</v>
      </c>
      <c r="F1230" s="79">
        <v>0</v>
      </c>
      <c r="G1230" s="112">
        <f>F1230*C1220</f>
        <v>0</v>
      </c>
      <c r="H1230" s="89">
        <v>0</v>
      </c>
      <c r="I1230" s="117">
        <f>H1230*C1220</f>
        <v>0</v>
      </c>
      <c r="J1230" s="39">
        <f>+H1230*I1256</f>
        <v>0</v>
      </c>
      <c r="K1230" s="39">
        <f>+H1230*I1257</f>
        <v>0</v>
      </c>
      <c r="L1230" s="394">
        <f t="shared" si="61"/>
        <v>0</v>
      </c>
    </row>
    <row r="1231" spans="1:12" ht="13.8">
      <c r="A1231" s="2" t="s">
        <v>10</v>
      </c>
      <c r="B1231" s="22">
        <f>+$B$16</f>
        <v>0</v>
      </c>
      <c r="C1231" s="84" t="e">
        <f>+B1231/B1253</f>
        <v>#DIV/0!</v>
      </c>
      <c r="D1231" s="89">
        <v>0</v>
      </c>
      <c r="E1231" s="112">
        <f>+D1231*C1220</f>
        <v>0</v>
      </c>
      <c r="F1231" s="79">
        <v>0</v>
      </c>
      <c r="G1231" s="112">
        <f>F1231*C1220</f>
        <v>0</v>
      </c>
      <c r="H1231" s="89">
        <v>0</v>
      </c>
      <c r="I1231" s="117">
        <f>H1231*C1220</f>
        <v>0</v>
      </c>
      <c r="J1231" s="39">
        <f>+H1231*I1256</f>
        <v>0</v>
      </c>
      <c r="K1231" s="39">
        <f>+H1231*I1257</f>
        <v>0</v>
      </c>
      <c r="L1231" s="394">
        <f t="shared" si="61"/>
        <v>0</v>
      </c>
    </row>
    <row r="1232" spans="1:12" ht="13.8">
      <c r="A1232" s="2" t="s">
        <v>17</v>
      </c>
      <c r="B1232" s="22">
        <f>+$B$17</f>
        <v>0</v>
      </c>
      <c r="C1232" s="84" t="e">
        <f>+B1232/B1253</f>
        <v>#DIV/0!</v>
      </c>
      <c r="D1232" s="89">
        <v>0</v>
      </c>
      <c r="E1232" s="112">
        <f>+D1232*C1220</f>
        <v>0</v>
      </c>
      <c r="F1232" s="79">
        <v>0</v>
      </c>
      <c r="G1232" s="112">
        <f>F1232*C1220</f>
        <v>0</v>
      </c>
      <c r="H1232" s="89">
        <v>0</v>
      </c>
      <c r="I1232" s="117">
        <f>H1232*C1220</f>
        <v>0</v>
      </c>
      <c r="J1232" s="39">
        <f>+H1232*I1256</f>
        <v>0</v>
      </c>
      <c r="K1232" s="39">
        <f>+H1232*I1257</f>
        <v>0</v>
      </c>
      <c r="L1232" s="394">
        <f t="shared" si="61"/>
        <v>0</v>
      </c>
    </row>
    <row r="1233" spans="1:12" ht="13.8">
      <c r="A1233" s="2" t="s">
        <v>5</v>
      </c>
      <c r="B1233" s="22">
        <f>+$B$18</f>
        <v>0</v>
      </c>
      <c r="C1233" s="84" t="e">
        <f>+B1233/B1253</f>
        <v>#DIV/0!</v>
      </c>
      <c r="D1233" s="89">
        <v>0</v>
      </c>
      <c r="E1233" s="112">
        <f>+D1233*C1220</f>
        <v>0</v>
      </c>
      <c r="F1233" s="79">
        <v>0</v>
      </c>
      <c r="G1233" s="112">
        <f>F1233*C1220</f>
        <v>0</v>
      </c>
      <c r="H1233" s="89">
        <v>0</v>
      </c>
      <c r="I1233" s="117">
        <f>H1233*C1220</f>
        <v>0</v>
      </c>
      <c r="J1233" s="39">
        <f>+H1233*I1256</f>
        <v>0</v>
      </c>
      <c r="K1233" s="39">
        <f>+H1233*I1257</f>
        <v>0</v>
      </c>
      <c r="L1233" s="394">
        <f t="shared" si="61"/>
        <v>0</v>
      </c>
    </row>
    <row r="1234" spans="1:12" ht="13.8">
      <c r="A1234" s="2" t="s">
        <v>116</v>
      </c>
      <c r="B1234" s="22">
        <f>+$B$19</f>
        <v>0</v>
      </c>
      <c r="C1234" s="84" t="e">
        <f>+B1234/B1253</f>
        <v>#DIV/0!</v>
      </c>
      <c r="D1234" s="89">
        <v>0</v>
      </c>
      <c r="E1234" s="112">
        <f>+D1234*C1220</f>
        <v>0</v>
      </c>
      <c r="F1234" s="79">
        <v>0</v>
      </c>
      <c r="G1234" s="112">
        <f>F1234*C1220</f>
        <v>0</v>
      </c>
      <c r="H1234" s="89">
        <v>0</v>
      </c>
      <c r="I1234" s="117">
        <f>H1234*C1220</f>
        <v>0</v>
      </c>
      <c r="J1234" s="39">
        <f>+H1234*I1256</f>
        <v>0</v>
      </c>
      <c r="K1234" s="39">
        <f>+H1234*I1257</f>
        <v>0</v>
      </c>
      <c r="L1234" s="394">
        <f t="shared" si="61"/>
        <v>0</v>
      </c>
    </row>
    <row r="1235" spans="1:12" ht="13.8">
      <c r="A1235" s="2" t="s">
        <v>1</v>
      </c>
      <c r="B1235" s="22">
        <f>+$B$20</f>
        <v>0</v>
      </c>
      <c r="C1235" s="84" t="e">
        <f>+B1235/B1253</f>
        <v>#DIV/0!</v>
      </c>
      <c r="D1235" s="89">
        <v>0</v>
      </c>
      <c r="E1235" s="112">
        <f>+D1235*C1220</f>
        <v>0</v>
      </c>
      <c r="F1235" s="79">
        <v>0</v>
      </c>
      <c r="G1235" s="112">
        <f>F1235*C1220</f>
        <v>0</v>
      </c>
      <c r="H1235" s="89">
        <v>0</v>
      </c>
      <c r="I1235" s="117">
        <f>H1235*C1220</f>
        <v>0</v>
      </c>
      <c r="J1235" s="39">
        <f>+H1235*I1256</f>
        <v>0</v>
      </c>
      <c r="K1235" s="39">
        <f>+H1235*I1257</f>
        <v>0</v>
      </c>
      <c r="L1235" s="394">
        <f t="shared" si="61"/>
        <v>0</v>
      </c>
    </row>
    <row r="1236" spans="1:12" ht="13.8">
      <c r="A1236" s="2" t="s">
        <v>46</v>
      </c>
      <c r="B1236" s="22">
        <f>+$B$21</f>
        <v>0</v>
      </c>
      <c r="C1236" s="84" t="e">
        <f>+B1236/B1253</f>
        <v>#DIV/0!</v>
      </c>
      <c r="D1236" s="89">
        <v>0</v>
      </c>
      <c r="E1236" s="112">
        <f>+D1236*C1220</f>
        <v>0</v>
      </c>
      <c r="F1236" s="79">
        <v>0</v>
      </c>
      <c r="G1236" s="112">
        <f>F1236*C1220</f>
        <v>0</v>
      </c>
      <c r="H1236" s="89">
        <v>0</v>
      </c>
      <c r="I1236" s="117">
        <f>H1236*C1220</f>
        <v>0</v>
      </c>
      <c r="J1236" s="39">
        <f>+H1236*I1256</f>
        <v>0</v>
      </c>
      <c r="K1236" s="39">
        <f>+H1236*I1257</f>
        <v>0</v>
      </c>
      <c r="L1236" s="394">
        <f t="shared" si="61"/>
        <v>0</v>
      </c>
    </row>
    <row r="1237" spans="1:12" ht="13.8">
      <c r="A1237" s="2" t="s">
        <v>45</v>
      </c>
      <c r="B1237" s="22">
        <f>+$B$22</f>
        <v>0</v>
      </c>
      <c r="C1237" s="84" t="e">
        <f>+B1237/B1253</f>
        <v>#DIV/0!</v>
      </c>
      <c r="D1237" s="89">
        <v>0</v>
      </c>
      <c r="E1237" s="112">
        <f>+D1237*C1220</f>
        <v>0</v>
      </c>
      <c r="F1237" s="79">
        <v>0</v>
      </c>
      <c r="G1237" s="112">
        <f>F1237*C1220</f>
        <v>0</v>
      </c>
      <c r="H1237" s="89">
        <v>0</v>
      </c>
      <c r="I1237" s="117">
        <f>H1237*C1220</f>
        <v>0</v>
      </c>
      <c r="J1237" s="39">
        <f>+H1237*I1256</f>
        <v>0</v>
      </c>
      <c r="K1237" s="39">
        <f>+H1237*I1257</f>
        <v>0</v>
      </c>
      <c r="L1237" s="394">
        <f t="shared" si="61"/>
        <v>0</v>
      </c>
    </row>
    <row r="1238" spans="1:12" ht="13.8">
      <c r="A1238" s="2" t="s">
        <v>209</v>
      </c>
      <c r="B1238" s="22">
        <f>+$B$23</f>
        <v>0</v>
      </c>
      <c r="C1238" s="84" t="e">
        <f>+B1238/B1253</f>
        <v>#DIV/0!</v>
      </c>
      <c r="D1238" s="89">
        <v>0</v>
      </c>
      <c r="E1238" s="112">
        <f>+D1238*C1220</f>
        <v>0</v>
      </c>
      <c r="F1238" s="79">
        <v>0</v>
      </c>
      <c r="G1238" s="112">
        <f>F1238*C1220</f>
        <v>0</v>
      </c>
      <c r="H1238" s="89">
        <v>0</v>
      </c>
      <c r="I1238" s="117">
        <f>H1238*C1220</f>
        <v>0</v>
      </c>
      <c r="J1238" s="39">
        <f>+H1238*I1256</f>
        <v>0</v>
      </c>
      <c r="K1238" s="39">
        <f>+H1238*I1257</f>
        <v>0</v>
      </c>
      <c r="L1238" s="394">
        <f t="shared" si="61"/>
        <v>0</v>
      </c>
    </row>
    <row r="1239" spans="1:12" ht="13.8">
      <c r="A1239" s="2" t="s">
        <v>210</v>
      </c>
      <c r="B1239" s="22">
        <f>+$B$24</f>
        <v>0</v>
      </c>
      <c r="C1239" s="84" t="e">
        <f>+B1239/B1253</f>
        <v>#DIV/0!</v>
      </c>
      <c r="D1239" s="89">
        <v>0</v>
      </c>
      <c r="E1239" s="112">
        <f>+D1239*C1220</f>
        <v>0</v>
      </c>
      <c r="F1239" s="79">
        <v>0</v>
      </c>
      <c r="G1239" s="112">
        <f>F1239*C1220</f>
        <v>0</v>
      </c>
      <c r="H1239" s="89">
        <v>0</v>
      </c>
      <c r="I1239" s="117">
        <f>H1239*C1220</f>
        <v>0</v>
      </c>
      <c r="J1239" s="39">
        <f>+H1239*I1256</f>
        <v>0</v>
      </c>
      <c r="K1239" s="39">
        <f>+H1239*I1257</f>
        <v>0</v>
      </c>
      <c r="L1239" s="394">
        <f t="shared" si="61"/>
        <v>0</v>
      </c>
    </row>
    <row r="1240" spans="1:12" ht="13.8">
      <c r="A1240" s="2" t="s">
        <v>2</v>
      </c>
      <c r="B1240" s="22">
        <f>+$B$25</f>
        <v>0</v>
      </c>
      <c r="C1240" s="84" t="e">
        <f>+B1240/B1253</f>
        <v>#DIV/0!</v>
      </c>
      <c r="D1240" s="89">
        <v>0</v>
      </c>
      <c r="E1240" s="112">
        <f>+D1240*C1220</f>
        <v>0</v>
      </c>
      <c r="F1240" s="79">
        <v>0</v>
      </c>
      <c r="G1240" s="112">
        <f>F1240*C1220</f>
        <v>0</v>
      </c>
      <c r="H1240" s="89">
        <v>0</v>
      </c>
      <c r="I1240" s="117">
        <f>H1240*C1220</f>
        <v>0</v>
      </c>
      <c r="J1240" s="39">
        <f>+H1240*I1256</f>
        <v>0</v>
      </c>
      <c r="K1240" s="39">
        <f>+H1240*I1257</f>
        <v>0</v>
      </c>
      <c r="L1240" s="394">
        <f t="shared" si="61"/>
        <v>0</v>
      </c>
    </row>
    <row r="1241" spans="1:12" ht="13.8">
      <c r="A1241" s="2" t="s">
        <v>12</v>
      </c>
      <c r="B1241" s="22">
        <f>+$B$26</f>
        <v>0</v>
      </c>
      <c r="C1241" s="84" t="e">
        <f>+B1241/B1253</f>
        <v>#DIV/0!</v>
      </c>
      <c r="D1241" s="89">
        <v>0</v>
      </c>
      <c r="E1241" s="112">
        <f>+D1241*C1220</f>
        <v>0</v>
      </c>
      <c r="F1241" s="79">
        <v>0</v>
      </c>
      <c r="G1241" s="112">
        <f>F1241*C1220</f>
        <v>0</v>
      </c>
      <c r="H1241" s="89">
        <v>0</v>
      </c>
      <c r="I1241" s="117">
        <f>H1241*C1220</f>
        <v>0</v>
      </c>
      <c r="J1241" s="39">
        <f>+H1241*I1256</f>
        <v>0</v>
      </c>
      <c r="K1241" s="39">
        <f>+H1241*I1257</f>
        <v>0</v>
      </c>
      <c r="L1241" s="394">
        <f t="shared" si="61"/>
        <v>0</v>
      </c>
    </row>
    <row r="1242" spans="1:12" ht="13.8">
      <c r="A1242" s="2" t="s">
        <v>18</v>
      </c>
      <c r="B1242" s="22">
        <f>+$B$27</f>
        <v>0</v>
      </c>
      <c r="C1242" s="84" t="e">
        <f>+B1242/B1253</f>
        <v>#DIV/0!</v>
      </c>
      <c r="D1242" s="89">
        <v>0</v>
      </c>
      <c r="E1242" s="112">
        <f>+D1242*C1220</f>
        <v>0</v>
      </c>
      <c r="F1242" s="79">
        <v>0</v>
      </c>
      <c r="G1242" s="112">
        <f>F1242*C1220</f>
        <v>0</v>
      </c>
      <c r="H1242" s="89">
        <v>0</v>
      </c>
      <c r="I1242" s="117">
        <f>H1242*C1220</f>
        <v>0</v>
      </c>
      <c r="J1242" s="39">
        <f>+H1242*I1256</f>
        <v>0</v>
      </c>
      <c r="K1242" s="39">
        <f>+H1242*I1257</f>
        <v>0</v>
      </c>
      <c r="L1242" s="394">
        <f t="shared" si="61"/>
        <v>0</v>
      </c>
    </row>
    <row r="1243" spans="1:12" ht="13.8">
      <c r="A1243" s="2" t="s">
        <v>9</v>
      </c>
      <c r="B1243" s="22">
        <f>+$B$28</f>
        <v>0</v>
      </c>
      <c r="C1243" s="84" t="e">
        <f>+B1243/B1253</f>
        <v>#DIV/0!</v>
      </c>
      <c r="D1243" s="89">
        <v>0</v>
      </c>
      <c r="E1243" s="112">
        <f>+D1243*C1220</f>
        <v>0</v>
      </c>
      <c r="F1243" s="79">
        <v>0</v>
      </c>
      <c r="G1243" s="112">
        <f>F1243*C1220</f>
        <v>0</v>
      </c>
      <c r="H1243" s="89">
        <v>0</v>
      </c>
      <c r="I1243" s="117">
        <f>H1243*C1220</f>
        <v>0</v>
      </c>
      <c r="J1243" s="39">
        <f>+H1243*I1256</f>
        <v>0</v>
      </c>
      <c r="K1243" s="39">
        <f>+H1243*I1257</f>
        <v>0</v>
      </c>
      <c r="L1243" s="394">
        <f t="shared" si="61"/>
        <v>0</v>
      </c>
    </row>
    <row r="1244" spans="1:12" ht="13.8">
      <c r="A1244" s="2" t="s">
        <v>7</v>
      </c>
      <c r="B1244" s="22">
        <f>+$B$29</f>
        <v>0</v>
      </c>
      <c r="C1244" s="84" t="e">
        <f>+B1244/B1253</f>
        <v>#DIV/0!</v>
      </c>
      <c r="D1244" s="89">
        <v>0</v>
      </c>
      <c r="E1244" s="112">
        <f>+D1244*C1220</f>
        <v>0</v>
      </c>
      <c r="F1244" s="79">
        <v>0</v>
      </c>
      <c r="G1244" s="112">
        <f>F1244*C1220</f>
        <v>0</v>
      </c>
      <c r="H1244" s="89">
        <v>0</v>
      </c>
      <c r="I1244" s="117">
        <f>H1244*C1220</f>
        <v>0</v>
      </c>
      <c r="J1244" s="39">
        <f>+H1244*I1256</f>
        <v>0</v>
      </c>
      <c r="K1244" s="39">
        <f>+H1244*I1257</f>
        <v>0</v>
      </c>
      <c r="L1244" s="394">
        <f t="shared" si="61"/>
        <v>0</v>
      </c>
    </row>
    <row r="1245" spans="1:12" ht="13.8">
      <c r="A1245" s="2" t="s">
        <v>13</v>
      </c>
      <c r="B1245" s="22">
        <f>+$B$30</f>
        <v>0</v>
      </c>
      <c r="C1245" s="84" t="e">
        <f>+B1245/B1253</f>
        <v>#DIV/0!</v>
      </c>
      <c r="D1245" s="89">
        <v>0</v>
      </c>
      <c r="E1245" s="112">
        <f>+D1245*C1220</f>
        <v>0</v>
      </c>
      <c r="F1245" s="79">
        <v>0</v>
      </c>
      <c r="G1245" s="112">
        <f>F1245*C1220</f>
        <v>0</v>
      </c>
      <c r="H1245" s="89">
        <v>0</v>
      </c>
      <c r="I1245" s="117">
        <f>H1245*C1220</f>
        <v>0</v>
      </c>
      <c r="J1245" s="39">
        <f>+H1245*I1256</f>
        <v>0</v>
      </c>
      <c r="K1245" s="39">
        <f>+H1245*I1257</f>
        <v>0</v>
      </c>
      <c r="L1245" s="394">
        <f t="shared" si="61"/>
        <v>0</v>
      </c>
    </row>
    <row r="1246" spans="1:12" ht="13.8">
      <c r="A1246" s="2" t="s">
        <v>3</v>
      </c>
      <c r="B1246" s="22">
        <f>+$B$31</f>
        <v>0</v>
      </c>
      <c r="C1246" s="84" t="e">
        <f>+B1246/B1253</f>
        <v>#DIV/0!</v>
      </c>
      <c r="D1246" s="89">
        <v>0</v>
      </c>
      <c r="E1246" s="112">
        <f>+D1246*C1220</f>
        <v>0</v>
      </c>
      <c r="F1246" s="79">
        <v>0</v>
      </c>
      <c r="G1246" s="112">
        <f>F1246*C1220</f>
        <v>0</v>
      </c>
      <c r="H1246" s="89">
        <v>0</v>
      </c>
      <c r="I1246" s="117">
        <f>H1246*C1220</f>
        <v>0</v>
      </c>
      <c r="J1246" s="39">
        <f>+H1246*I1256</f>
        <v>0</v>
      </c>
      <c r="K1246" s="39">
        <f>+H1246*I1257</f>
        <v>0</v>
      </c>
      <c r="L1246" s="394">
        <f t="shared" si="61"/>
        <v>0</v>
      </c>
    </row>
    <row r="1247" spans="1:12" ht="13.8">
      <c r="A1247" s="2" t="s">
        <v>11</v>
      </c>
      <c r="B1247" s="22">
        <f>+$B$32</f>
        <v>0</v>
      </c>
      <c r="C1247" s="84" t="e">
        <f>+B1247/B1253</f>
        <v>#DIV/0!</v>
      </c>
      <c r="D1247" s="89">
        <v>0</v>
      </c>
      <c r="E1247" s="112">
        <f>+D1247*C1220</f>
        <v>0</v>
      </c>
      <c r="F1247" s="79">
        <v>0</v>
      </c>
      <c r="G1247" s="112">
        <f>F1247*C1220</f>
        <v>0</v>
      </c>
      <c r="H1247" s="89">
        <v>0</v>
      </c>
      <c r="I1247" s="117">
        <f>H1247*C1220</f>
        <v>0</v>
      </c>
      <c r="J1247" s="39">
        <f>+H1247*I1256</f>
        <v>0</v>
      </c>
      <c r="K1247" s="39">
        <f>+H1247*I1257</f>
        <v>0</v>
      </c>
      <c r="L1247" s="394">
        <f t="shared" si="61"/>
        <v>0</v>
      </c>
    </row>
    <row r="1248" spans="1:12" ht="13.8">
      <c r="A1248" s="372" t="s">
        <v>8</v>
      </c>
      <c r="B1248" s="22">
        <f>+$B$33</f>
        <v>0</v>
      </c>
      <c r="C1248" s="84" t="e">
        <f>+B1248/B1253</f>
        <v>#DIV/0!</v>
      </c>
      <c r="D1248" s="89">
        <v>0</v>
      </c>
      <c r="E1248" s="112">
        <f>+D1248*C1220</f>
        <v>0</v>
      </c>
      <c r="F1248" s="79">
        <v>0</v>
      </c>
      <c r="G1248" s="112">
        <f>F1248*C1220</f>
        <v>0</v>
      </c>
      <c r="H1248" s="89">
        <v>0</v>
      </c>
      <c r="I1248" s="117">
        <f>H1248*C1220</f>
        <v>0</v>
      </c>
      <c r="J1248" s="39">
        <f>+H1248*I1256</f>
        <v>0</v>
      </c>
      <c r="K1248" s="39">
        <f>+H1248*I1257</f>
        <v>0</v>
      </c>
      <c r="L1248" s="394">
        <f t="shared" si="61"/>
        <v>0</v>
      </c>
    </row>
    <row r="1249" spans="1:14" ht="13.8">
      <c r="A1249" s="372" t="s">
        <v>444</v>
      </c>
      <c r="B1249" s="22">
        <f>+$B$34</f>
        <v>0</v>
      </c>
      <c r="C1249" s="84" t="e">
        <f>+B1249/B1253</f>
        <v>#DIV/0!</v>
      </c>
      <c r="D1249" s="89">
        <v>0</v>
      </c>
      <c r="E1249" s="112">
        <f>+D1249*C1220</f>
        <v>0</v>
      </c>
      <c r="F1249" s="79">
        <v>0</v>
      </c>
      <c r="G1249" s="112">
        <f>F1249*C1220</f>
        <v>0</v>
      </c>
      <c r="H1249" s="89">
        <v>0</v>
      </c>
      <c r="I1249" s="117">
        <f>H1249*C1220</f>
        <v>0</v>
      </c>
      <c r="J1249" s="39">
        <f>+H1249*I1256</f>
        <v>0</v>
      </c>
      <c r="K1249" s="39">
        <f>+H1249*I1257</f>
        <v>0</v>
      </c>
      <c r="L1249" s="394">
        <f t="shared" si="61"/>
        <v>0</v>
      </c>
    </row>
    <row r="1250" spans="1:14" ht="13.8">
      <c r="A1250" s="372" t="s">
        <v>445</v>
      </c>
      <c r="B1250" s="22">
        <f>+$B$35</f>
        <v>0</v>
      </c>
      <c r="C1250" s="84" t="e">
        <f>+B1250/B1253</f>
        <v>#DIV/0!</v>
      </c>
      <c r="D1250" s="89">
        <v>0</v>
      </c>
      <c r="E1250" s="112">
        <f>+D1250*C1220</f>
        <v>0</v>
      </c>
      <c r="F1250" s="79">
        <v>0</v>
      </c>
      <c r="G1250" s="112">
        <f>F1250*C1220</f>
        <v>0</v>
      </c>
      <c r="H1250" s="89">
        <v>0</v>
      </c>
      <c r="I1250" s="117">
        <f>H1250*C1220</f>
        <v>0</v>
      </c>
      <c r="J1250" s="39">
        <f>+H1250*I1256</f>
        <v>0</v>
      </c>
      <c r="K1250" s="39">
        <f>+H1250*I1257</f>
        <v>0</v>
      </c>
      <c r="L1250" s="394">
        <f t="shared" si="61"/>
        <v>0</v>
      </c>
    </row>
    <row r="1251" spans="1:14" ht="13.8">
      <c r="A1251" s="372" t="s">
        <v>461</v>
      </c>
      <c r="B1251" s="22">
        <f>+$B$36</f>
        <v>0</v>
      </c>
      <c r="C1251" s="84" t="e">
        <f>+B1251/B1253</f>
        <v>#DIV/0!</v>
      </c>
      <c r="D1251" s="89">
        <v>0</v>
      </c>
      <c r="E1251" s="112">
        <f>+D1251*C1220</f>
        <v>0</v>
      </c>
      <c r="F1251" s="79">
        <v>0</v>
      </c>
      <c r="G1251" s="112">
        <f>F1251*C1220</f>
        <v>0</v>
      </c>
      <c r="H1251" s="89">
        <v>0</v>
      </c>
      <c r="I1251" s="117">
        <f>H1251*C1220</f>
        <v>0</v>
      </c>
      <c r="J1251" s="39">
        <f>+H1251*I1256</f>
        <v>0</v>
      </c>
      <c r="K1251" s="39">
        <f>+H1251*I1257</f>
        <v>0</v>
      </c>
      <c r="L1251" s="394">
        <f t="shared" si="61"/>
        <v>0</v>
      </c>
    </row>
    <row r="1252" spans="1:14" ht="13.8">
      <c r="A1252" s="3" t="s">
        <v>464</v>
      </c>
      <c r="B1252" s="22">
        <f>+$B$37</f>
        <v>0</v>
      </c>
      <c r="C1252" s="84" t="e">
        <f>+B1252/B1253</f>
        <v>#DIV/0!</v>
      </c>
      <c r="D1252" s="89">
        <v>0</v>
      </c>
      <c r="E1252" s="112">
        <f>+D1252*C1220</f>
        <v>0</v>
      </c>
      <c r="F1252" s="79">
        <v>0</v>
      </c>
      <c r="G1252" s="115">
        <f>F1252*C1220</f>
        <v>0</v>
      </c>
      <c r="H1252" s="358">
        <v>0</v>
      </c>
      <c r="I1252" s="118">
        <f>H1252*C1220</f>
        <v>0</v>
      </c>
      <c r="J1252" s="39">
        <f>+H1252*I1256</f>
        <v>0</v>
      </c>
      <c r="K1252" s="39">
        <f>+H1252*I1257</f>
        <v>0</v>
      </c>
      <c r="L1252" s="394">
        <f t="shared" si="61"/>
        <v>0</v>
      </c>
    </row>
    <row r="1253" spans="1:14" ht="13.8">
      <c r="A1253" s="24"/>
      <c r="B1253" s="25">
        <f t="shared" ref="B1253:L1253" si="62">SUM(B1226:B1252)</f>
        <v>0</v>
      </c>
      <c r="C1253" s="85" t="e">
        <f t="shared" si="62"/>
        <v>#DIV/0!</v>
      </c>
      <c r="D1253" s="82">
        <f t="shared" si="62"/>
        <v>0</v>
      </c>
      <c r="E1253" s="113">
        <f t="shared" si="62"/>
        <v>0</v>
      </c>
      <c r="F1253" s="83">
        <f t="shared" si="62"/>
        <v>0</v>
      </c>
      <c r="G1253" s="113">
        <f t="shared" si="62"/>
        <v>0</v>
      </c>
      <c r="H1253" s="86">
        <f t="shared" si="62"/>
        <v>0</v>
      </c>
      <c r="I1253" s="119">
        <f t="shared" si="62"/>
        <v>0</v>
      </c>
      <c r="J1253" s="26">
        <f t="shared" si="62"/>
        <v>0</v>
      </c>
      <c r="K1253" s="26">
        <f t="shared" si="62"/>
        <v>0</v>
      </c>
      <c r="L1253" s="26">
        <f t="shared" si="62"/>
        <v>0</v>
      </c>
    </row>
    <row r="1254" spans="1:14">
      <c r="H1254" s="80"/>
      <c r="I1254" s="81"/>
    </row>
    <row r="1256" spans="1:14">
      <c r="G1256" t="s">
        <v>114</v>
      </c>
      <c r="H1256" s="27"/>
      <c r="I1256" s="357">
        <v>0</v>
      </c>
    </row>
    <row r="1257" spans="1:14">
      <c r="G1257" t="s">
        <v>338</v>
      </c>
      <c r="I1257" s="357">
        <v>0</v>
      </c>
    </row>
    <row r="1258" spans="1:14">
      <c r="G1258" t="s">
        <v>256</v>
      </c>
      <c r="I1258" s="120">
        <f>SUM(I1256:I1257)</f>
        <v>0</v>
      </c>
      <c r="N1258" s="121">
        <f>+I1258</f>
        <v>0</v>
      </c>
    </row>
    <row r="1262" spans="1:14" ht="15.6">
      <c r="A1262" s="874" t="s">
        <v>19</v>
      </c>
      <c r="B1262" s="875"/>
      <c r="C1262" s="875">
        <v>0</v>
      </c>
      <c r="D1262" s="875"/>
      <c r="E1262" s="875"/>
      <c r="F1262" s="875"/>
      <c r="G1262" s="875"/>
      <c r="H1262" s="876"/>
      <c r="I1262" s="4"/>
    </row>
    <row r="1263" spans="1:14" ht="15.6">
      <c r="A1263" s="867" t="s">
        <v>20</v>
      </c>
      <c r="B1263" s="868"/>
      <c r="C1263" s="920"/>
      <c r="D1263" s="920"/>
      <c r="E1263" s="920"/>
      <c r="F1263" s="920"/>
      <c r="G1263" s="920"/>
      <c r="H1263" s="921"/>
      <c r="I1263" s="4"/>
    </row>
    <row r="1264" spans="1:14" ht="15.6">
      <c r="A1264" s="867" t="s">
        <v>22</v>
      </c>
      <c r="B1264" s="868"/>
      <c r="C1264" s="913"/>
      <c r="D1264" s="913"/>
      <c r="E1264" s="913"/>
      <c r="F1264" s="913"/>
      <c r="G1264" s="913"/>
      <c r="H1264" s="914"/>
      <c r="I1264" s="4"/>
    </row>
    <row r="1265" spans="1:12" ht="15.6">
      <c r="A1265" s="867" t="s">
        <v>24</v>
      </c>
      <c r="B1265" s="868"/>
      <c r="C1265" s="869">
        <v>0</v>
      </c>
      <c r="D1265" s="870"/>
      <c r="E1265" s="870"/>
      <c r="F1265" s="870"/>
      <c r="G1265" s="870"/>
      <c r="H1265" s="871"/>
      <c r="I1265" s="4"/>
    </row>
    <row r="1266" spans="1:12" ht="15.6">
      <c r="A1266" s="881" t="s">
        <v>25</v>
      </c>
      <c r="B1266" s="882"/>
      <c r="C1266" s="911" t="s">
        <v>788</v>
      </c>
      <c r="D1266" s="911"/>
      <c r="E1266" s="911"/>
      <c r="F1266" s="911"/>
      <c r="G1266" s="911"/>
      <c r="H1266" s="912"/>
      <c r="I1266" s="4"/>
    </row>
    <row r="1267" spans="1:12" ht="13.8">
      <c r="A1267" s="5"/>
      <c r="B1267" s="5"/>
      <c r="C1267" s="5"/>
      <c r="D1267" s="5"/>
      <c r="E1267" s="5"/>
      <c r="F1267" s="5"/>
      <c r="G1267" s="5"/>
      <c r="H1267" s="5"/>
      <c r="I1267" s="5"/>
    </row>
    <row r="1268" spans="1:12" ht="13.8">
      <c r="A1268" s="6"/>
      <c r="B1268" s="7"/>
      <c r="C1268" s="8"/>
      <c r="D1268" s="886">
        <v>0.2</v>
      </c>
      <c r="E1268" s="887"/>
      <c r="F1268" s="886">
        <v>0.8</v>
      </c>
      <c r="G1268" s="887"/>
      <c r="H1268" s="584"/>
      <c r="I1268" s="10"/>
      <c r="J1268" s="11" t="s">
        <v>121</v>
      </c>
      <c r="K1268" s="11" t="s">
        <v>269</v>
      </c>
      <c r="L1268" s="11" t="s">
        <v>270</v>
      </c>
    </row>
    <row r="1269" spans="1:12" ht="13.8">
      <c r="A1269" s="12"/>
      <c r="B1269" s="13"/>
      <c r="C1269" s="14"/>
      <c r="D1269" s="872" t="s">
        <v>26</v>
      </c>
      <c r="E1269" s="880"/>
      <c r="F1269" s="872" t="s">
        <v>27</v>
      </c>
      <c r="G1269" s="880"/>
      <c r="H1269" s="872" t="s">
        <v>28</v>
      </c>
      <c r="I1269" s="873"/>
      <c r="J1269" s="15" t="s">
        <v>29</v>
      </c>
      <c r="K1269" s="391" t="s">
        <v>29</v>
      </c>
      <c r="L1269" s="391" t="s">
        <v>29</v>
      </c>
    </row>
    <row r="1270" spans="1:12" ht="27.6">
      <c r="A1270" s="16" t="s">
        <v>30</v>
      </c>
      <c r="B1270" s="17" t="s">
        <v>31</v>
      </c>
      <c r="C1270" s="18" t="s">
        <v>32</v>
      </c>
      <c r="D1270" s="19" t="s">
        <v>33</v>
      </c>
      <c r="E1270" s="20" t="s">
        <v>34</v>
      </c>
      <c r="F1270" s="19" t="s">
        <v>33</v>
      </c>
      <c r="G1270" s="20" t="s">
        <v>34</v>
      </c>
      <c r="H1270" s="21" t="s">
        <v>33</v>
      </c>
      <c r="I1270" s="40" t="s">
        <v>34</v>
      </c>
      <c r="J1270" s="18" t="s">
        <v>34</v>
      </c>
      <c r="K1270" s="18" t="s">
        <v>34</v>
      </c>
      <c r="L1270" s="18" t="s">
        <v>34</v>
      </c>
    </row>
    <row r="1271" spans="1:12" ht="13.8">
      <c r="A1271" s="1" t="s">
        <v>15</v>
      </c>
      <c r="B1271" s="22">
        <f>+$B$10</f>
        <v>0</v>
      </c>
      <c r="C1271" s="84" t="e">
        <f>+B1271/B1298</f>
        <v>#DIV/0!</v>
      </c>
      <c r="D1271" s="89">
        <v>0</v>
      </c>
      <c r="E1271" s="112">
        <f>+D1271*C1265</f>
        <v>0</v>
      </c>
      <c r="F1271" s="79">
        <v>0</v>
      </c>
      <c r="G1271" s="114">
        <f>F1271*C1265</f>
        <v>0</v>
      </c>
      <c r="H1271" s="89">
        <v>0</v>
      </c>
      <c r="I1271" s="116">
        <f>H1271*C1265</f>
        <v>0</v>
      </c>
      <c r="J1271" s="39">
        <f>+H1271*I1301</f>
        <v>0</v>
      </c>
      <c r="K1271" s="39">
        <f>+H1271*I1302</f>
        <v>0</v>
      </c>
      <c r="L1271" s="393">
        <f>+J1271+K1271</f>
        <v>0</v>
      </c>
    </row>
    <row r="1272" spans="1:12" ht="13.8">
      <c r="A1272" s="2" t="s">
        <v>4</v>
      </c>
      <c r="B1272" s="22">
        <f>+$B$12</f>
        <v>0</v>
      </c>
      <c r="C1272" s="84" t="e">
        <f>+B1272/B1298</f>
        <v>#DIV/0!</v>
      </c>
      <c r="D1272" s="89">
        <v>0</v>
      </c>
      <c r="E1272" s="112">
        <f>+D1272*C1265</f>
        <v>0</v>
      </c>
      <c r="F1272" s="79">
        <v>0</v>
      </c>
      <c r="G1272" s="112">
        <f>F1272*C1265</f>
        <v>0</v>
      </c>
      <c r="H1272" s="89">
        <v>0</v>
      </c>
      <c r="I1272" s="117">
        <f>H1272*C1265</f>
        <v>0</v>
      </c>
      <c r="J1272" s="39">
        <f>+H1272*I1301</f>
        <v>0</v>
      </c>
      <c r="K1272" s="39">
        <f>+H1272*I1302</f>
        <v>0</v>
      </c>
      <c r="L1272" s="394">
        <f>+J1272+K1272</f>
        <v>0</v>
      </c>
    </row>
    <row r="1273" spans="1:12" ht="13.8">
      <c r="A1273" s="2" t="s">
        <v>0</v>
      </c>
      <c r="B1273" s="22">
        <f>+$B$13</f>
        <v>0</v>
      </c>
      <c r="C1273" s="84" t="e">
        <f>+B1273/B1298</f>
        <v>#DIV/0!</v>
      </c>
      <c r="D1273" s="89">
        <v>0</v>
      </c>
      <c r="E1273" s="112">
        <f>+D1273*C1265</f>
        <v>0</v>
      </c>
      <c r="F1273" s="79">
        <v>0</v>
      </c>
      <c r="G1273" s="112">
        <f>F1273*C1265</f>
        <v>0</v>
      </c>
      <c r="H1273" s="89">
        <v>0</v>
      </c>
      <c r="I1273" s="117">
        <f>H1273*C1265</f>
        <v>0</v>
      </c>
      <c r="J1273" s="39">
        <f>+H1273*I1301</f>
        <v>0</v>
      </c>
      <c r="K1273" s="39">
        <f>+H1273*I1302</f>
        <v>0</v>
      </c>
      <c r="L1273" s="394">
        <f t="shared" ref="L1273:L1297" si="63">+J1273+K1273</f>
        <v>0</v>
      </c>
    </row>
    <row r="1274" spans="1:12" ht="13.8">
      <c r="A1274" s="2" t="s">
        <v>16</v>
      </c>
      <c r="B1274" s="22">
        <f>+$B$14</f>
        <v>0</v>
      </c>
      <c r="C1274" s="84" t="e">
        <f>+B1274/B1298</f>
        <v>#DIV/0!</v>
      </c>
      <c r="D1274" s="89">
        <v>0</v>
      </c>
      <c r="E1274" s="112">
        <f>+D1274*C1265</f>
        <v>0</v>
      </c>
      <c r="F1274" s="79">
        <v>0</v>
      </c>
      <c r="G1274" s="112">
        <f>F1274*C1265</f>
        <v>0</v>
      </c>
      <c r="H1274" s="89">
        <v>0</v>
      </c>
      <c r="I1274" s="117">
        <f>H1274*C1265</f>
        <v>0</v>
      </c>
      <c r="J1274" s="39">
        <f>+H1274*I1301</f>
        <v>0</v>
      </c>
      <c r="K1274" s="39">
        <f>+H1274*I1302</f>
        <v>0</v>
      </c>
      <c r="L1274" s="394">
        <f t="shared" si="63"/>
        <v>0</v>
      </c>
    </row>
    <row r="1275" spans="1:12" ht="13.8">
      <c r="A1275" s="2" t="s">
        <v>6</v>
      </c>
      <c r="B1275" s="22">
        <f>+$B$15</f>
        <v>0</v>
      </c>
      <c r="C1275" s="84" t="e">
        <f>+B1275/B1298</f>
        <v>#DIV/0!</v>
      </c>
      <c r="D1275" s="89">
        <v>0</v>
      </c>
      <c r="E1275" s="112">
        <f>+D1275*C1265</f>
        <v>0</v>
      </c>
      <c r="F1275" s="79">
        <v>0</v>
      </c>
      <c r="G1275" s="112">
        <f>F1275*C1265</f>
        <v>0</v>
      </c>
      <c r="H1275" s="89">
        <v>0</v>
      </c>
      <c r="I1275" s="117">
        <f>H1275*C1265</f>
        <v>0</v>
      </c>
      <c r="J1275" s="39">
        <f>+H1275*I1301</f>
        <v>0</v>
      </c>
      <c r="K1275" s="39">
        <f>+H1275*I1302</f>
        <v>0</v>
      </c>
      <c r="L1275" s="394">
        <f t="shared" si="63"/>
        <v>0</v>
      </c>
    </row>
    <row r="1276" spans="1:12" ht="13.8">
      <c r="A1276" s="2" t="s">
        <v>10</v>
      </c>
      <c r="B1276" s="22">
        <f>+$B$16</f>
        <v>0</v>
      </c>
      <c r="C1276" s="84" t="e">
        <f>+B1276/B1298</f>
        <v>#DIV/0!</v>
      </c>
      <c r="D1276" s="89">
        <v>0</v>
      </c>
      <c r="E1276" s="112">
        <f>+D1276*C1265</f>
        <v>0</v>
      </c>
      <c r="F1276" s="79">
        <v>0</v>
      </c>
      <c r="G1276" s="112">
        <f>F1276*C1265</f>
        <v>0</v>
      </c>
      <c r="H1276" s="89">
        <v>0</v>
      </c>
      <c r="I1276" s="117">
        <f>H1276*C1265</f>
        <v>0</v>
      </c>
      <c r="J1276" s="39">
        <f>+H1276*I1301</f>
        <v>0</v>
      </c>
      <c r="K1276" s="39">
        <f>+H1276*I1302</f>
        <v>0</v>
      </c>
      <c r="L1276" s="394">
        <f t="shared" si="63"/>
        <v>0</v>
      </c>
    </row>
    <row r="1277" spans="1:12" ht="13.8">
      <c r="A1277" s="2" t="s">
        <v>17</v>
      </c>
      <c r="B1277" s="22">
        <f>+$B$17</f>
        <v>0</v>
      </c>
      <c r="C1277" s="84" t="e">
        <f>+B1277/B1298</f>
        <v>#DIV/0!</v>
      </c>
      <c r="D1277" s="89">
        <v>0</v>
      </c>
      <c r="E1277" s="112">
        <f>+D1277*C1265</f>
        <v>0</v>
      </c>
      <c r="F1277" s="79">
        <v>0</v>
      </c>
      <c r="G1277" s="112">
        <f>F1277*C1265</f>
        <v>0</v>
      </c>
      <c r="H1277" s="89">
        <v>0</v>
      </c>
      <c r="I1277" s="117">
        <f>H1277*C1265</f>
        <v>0</v>
      </c>
      <c r="J1277" s="39">
        <f>+H1277*I1301</f>
        <v>0</v>
      </c>
      <c r="K1277" s="39">
        <f>+H1277*I1302</f>
        <v>0</v>
      </c>
      <c r="L1277" s="394">
        <f t="shared" si="63"/>
        <v>0</v>
      </c>
    </row>
    <row r="1278" spans="1:12" ht="13.8">
      <c r="A1278" s="2" t="s">
        <v>5</v>
      </c>
      <c r="B1278" s="22">
        <f>+$B$18</f>
        <v>0</v>
      </c>
      <c r="C1278" s="84" t="e">
        <f>+B1278/B1298</f>
        <v>#DIV/0!</v>
      </c>
      <c r="D1278" s="89">
        <v>0</v>
      </c>
      <c r="E1278" s="112">
        <f>+D1278*C1265</f>
        <v>0</v>
      </c>
      <c r="F1278" s="79">
        <v>0</v>
      </c>
      <c r="G1278" s="112">
        <f>F1278*C1265</f>
        <v>0</v>
      </c>
      <c r="H1278" s="89">
        <v>0</v>
      </c>
      <c r="I1278" s="117">
        <f>H1278*C1265</f>
        <v>0</v>
      </c>
      <c r="J1278" s="39">
        <f>+H1278*I1301</f>
        <v>0</v>
      </c>
      <c r="K1278" s="39">
        <f>+H1278*I1302</f>
        <v>0</v>
      </c>
      <c r="L1278" s="394">
        <f t="shared" si="63"/>
        <v>0</v>
      </c>
    </row>
    <row r="1279" spans="1:12" ht="13.8">
      <c r="A1279" s="2" t="s">
        <v>116</v>
      </c>
      <c r="B1279" s="22">
        <f>+$B$19</f>
        <v>0</v>
      </c>
      <c r="C1279" s="84" t="e">
        <f>+B1279/B1298</f>
        <v>#DIV/0!</v>
      </c>
      <c r="D1279" s="89">
        <v>0</v>
      </c>
      <c r="E1279" s="112">
        <f>+D1279*C1265</f>
        <v>0</v>
      </c>
      <c r="F1279" s="79">
        <v>0</v>
      </c>
      <c r="G1279" s="112">
        <f>F1279*C1265</f>
        <v>0</v>
      </c>
      <c r="H1279" s="89">
        <v>0</v>
      </c>
      <c r="I1279" s="117">
        <f>H1279*C1265</f>
        <v>0</v>
      </c>
      <c r="J1279" s="39">
        <f>+H1279*I1301</f>
        <v>0</v>
      </c>
      <c r="K1279" s="39">
        <f>+H1279*I1302</f>
        <v>0</v>
      </c>
      <c r="L1279" s="394">
        <f t="shared" si="63"/>
        <v>0</v>
      </c>
    </row>
    <row r="1280" spans="1:12" ht="13.8">
      <c r="A1280" s="2" t="s">
        <v>1</v>
      </c>
      <c r="B1280" s="22">
        <f>+$B$20</f>
        <v>0</v>
      </c>
      <c r="C1280" s="84" t="e">
        <f>+B1280/B1298</f>
        <v>#DIV/0!</v>
      </c>
      <c r="D1280" s="89">
        <v>0</v>
      </c>
      <c r="E1280" s="112">
        <f>+D1280*C1265</f>
        <v>0</v>
      </c>
      <c r="F1280" s="79">
        <v>0</v>
      </c>
      <c r="G1280" s="112">
        <f>F1280*C1265</f>
        <v>0</v>
      </c>
      <c r="H1280" s="89">
        <v>0</v>
      </c>
      <c r="I1280" s="117">
        <f>H1280*C1265</f>
        <v>0</v>
      </c>
      <c r="J1280" s="39">
        <f>+H1280*I1301</f>
        <v>0</v>
      </c>
      <c r="K1280" s="39">
        <f>+H1280*I1302</f>
        <v>0</v>
      </c>
      <c r="L1280" s="394">
        <f t="shared" si="63"/>
        <v>0</v>
      </c>
    </row>
    <row r="1281" spans="1:12" ht="13.8">
      <c r="A1281" s="2" t="s">
        <v>46</v>
      </c>
      <c r="B1281" s="22">
        <f>+$B$21</f>
        <v>0</v>
      </c>
      <c r="C1281" s="84" t="e">
        <f>+B1281/B1298</f>
        <v>#DIV/0!</v>
      </c>
      <c r="D1281" s="89">
        <v>0</v>
      </c>
      <c r="E1281" s="112">
        <f>+D1281*C1265</f>
        <v>0</v>
      </c>
      <c r="F1281" s="79">
        <v>0</v>
      </c>
      <c r="G1281" s="112">
        <f>F1281*C1265</f>
        <v>0</v>
      </c>
      <c r="H1281" s="89">
        <v>0</v>
      </c>
      <c r="I1281" s="117">
        <f>H1281*C1265</f>
        <v>0</v>
      </c>
      <c r="J1281" s="39">
        <f>+H1281*I1301</f>
        <v>0</v>
      </c>
      <c r="K1281" s="39">
        <f>+H1281*I1302</f>
        <v>0</v>
      </c>
      <c r="L1281" s="394">
        <f t="shared" si="63"/>
        <v>0</v>
      </c>
    </row>
    <row r="1282" spans="1:12" ht="13.8">
      <c r="A1282" s="2" t="s">
        <v>45</v>
      </c>
      <c r="B1282" s="22">
        <f>+$B$22</f>
        <v>0</v>
      </c>
      <c r="C1282" s="84" t="e">
        <f>+B1282/B1298</f>
        <v>#DIV/0!</v>
      </c>
      <c r="D1282" s="89">
        <v>0</v>
      </c>
      <c r="E1282" s="112">
        <f>+D1282*C1265</f>
        <v>0</v>
      </c>
      <c r="F1282" s="79">
        <v>0</v>
      </c>
      <c r="G1282" s="112">
        <f>F1282*C1265</f>
        <v>0</v>
      </c>
      <c r="H1282" s="89">
        <v>0</v>
      </c>
      <c r="I1282" s="117">
        <f>H1282*C1265</f>
        <v>0</v>
      </c>
      <c r="J1282" s="39">
        <f>+H1282*I1301</f>
        <v>0</v>
      </c>
      <c r="K1282" s="39">
        <f>+H1282*I1302</f>
        <v>0</v>
      </c>
      <c r="L1282" s="394">
        <f t="shared" si="63"/>
        <v>0</v>
      </c>
    </row>
    <row r="1283" spans="1:12" ht="13.8">
      <c r="A1283" s="2" t="s">
        <v>209</v>
      </c>
      <c r="B1283" s="22">
        <f>+$B$23</f>
        <v>0</v>
      </c>
      <c r="C1283" s="84" t="e">
        <f>+B1283/B1298</f>
        <v>#DIV/0!</v>
      </c>
      <c r="D1283" s="89">
        <v>0</v>
      </c>
      <c r="E1283" s="112">
        <f>+D1283*C1265</f>
        <v>0</v>
      </c>
      <c r="F1283" s="79">
        <v>0</v>
      </c>
      <c r="G1283" s="112">
        <f>F1283*C1265</f>
        <v>0</v>
      </c>
      <c r="H1283" s="89">
        <v>0</v>
      </c>
      <c r="I1283" s="117">
        <f>H1283*C1265</f>
        <v>0</v>
      </c>
      <c r="J1283" s="39">
        <f>+H1283*I1301</f>
        <v>0</v>
      </c>
      <c r="K1283" s="39">
        <f>+H1283*I1302</f>
        <v>0</v>
      </c>
      <c r="L1283" s="394">
        <f t="shared" si="63"/>
        <v>0</v>
      </c>
    </row>
    <row r="1284" spans="1:12" ht="13.8">
      <c r="A1284" s="2" t="s">
        <v>210</v>
      </c>
      <c r="B1284" s="22">
        <f>+$B$24</f>
        <v>0</v>
      </c>
      <c r="C1284" s="84" t="e">
        <f>+B1284/B1298</f>
        <v>#DIV/0!</v>
      </c>
      <c r="D1284" s="89">
        <v>0</v>
      </c>
      <c r="E1284" s="112">
        <f>+D1284*C1265</f>
        <v>0</v>
      </c>
      <c r="F1284" s="79">
        <v>0</v>
      </c>
      <c r="G1284" s="112">
        <f>F1284*C1265</f>
        <v>0</v>
      </c>
      <c r="H1284" s="89">
        <v>0</v>
      </c>
      <c r="I1284" s="117">
        <f>H1284*C1265</f>
        <v>0</v>
      </c>
      <c r="J1284" s="39">
        <f>+H1284*I1301</f>
        <v>0</v>
      </c>
      <c r="K1284" s="39">
        <f>+H1284*I1302</f>
        <v>0</v>
      </c>
      <c r="L1284" s="394">
        <f t="shared" si="63"/>
        <v>0</v>
      </c>
    </row>
    <row r="1285" spans="1:12" ht="13.8">
      <c r="A1285" s="2" t="s">
        <v>2</v>
      </c>
      <c r="B1285" s="22">
        <f>+$B$25</f>
        <v>0</v>
      </c>
      <c r="C1285" s="84" t="e">
        <f>+B1285/B1298</f>
        <v>#DIV/0!</v>
      </c>
      <c r="D1285" s="89">
        <v>0</v>
      </c>
      <c r="E1285" s="112">
        <f>+D1285*C1265</f>
        <v>0</v>
      </c>
      <c r="F1285" s="79">
        <v>0</v>
      </c>
      <c r="G1285" s="112">
        <f>F1285*C1265</f>
        <v>0</v>
      </c>
      <c r="H1285" s="89">
        <v>0</v>
      </c>
      <c r="I1285" s="117">
        <f>H1285*C1265</f>
        <v>0</v>
      </c>
      <c r="J1285" s="39">
        <f>+H1285*I1301</f>
        <v>0</v>
      </c>
      <c r="K1285" s="39">
        <f>+H1285*I1302</f>
        <v>0</v>
      </c>
      <c r="L1285" s="394">
        <f t="shared" si="63"/>
        <v>0</v>
      </c>
    </row>
    <row r="1286" spans="1:12" ht="13.8">
      <c r="A1286" s="2" t="s">
        <v>12</v>
      </c>
      <c r="B1286" s="22">
        <f>+$B$26</f>
        <v>0</v>
      </c>
      <c r="C1286" s="84" t="e">
        <f>+B1286/B1298</f>
        <v>#DIV/0!</v>
      </c>
      <c r="D1286" s="89">
        <v>0</v>
      </c>
      <c r="E1286" s="112">
        <f>+D1286*C1265</f>
        <v>0</v>
      </c>
      <c r="F1286" s="79">
        <v>0</v>
      </c>
      <c r="G1286" s="112">
        <f>F1286*C1265</f>
        <v>0</v>
      </c>
      <c r="H1286" s="89">
        <v>0</v>
      </c>
      <c r="I1286" s="117">
        <f>H1286*C1265</f>
        <v>0</v>
      </c>
      <c r="J1286" s="39">
        <f>+H1286*I1301</f>
        <v>0</v>
      </c>
      <c r="K1286" s="39">
        <f>+H1286*I1302</f>
        <v>0</v>
      </c>
      <c r="L1286" s="394">
        <f t="shared" si="63"/>
        <v>0</v>
      </c>
    </row>
    <row r="1287" spans="1:12" ht="13.8">
      <c r="A1287" s="2" t="s">
        <v>18</v>
      </c>
      <c r="B1287" s="22">
        <f>+$B$27</f>
        <v>0</v>
      </c>
      <c r="C1287" s="84" t="e">
        <f>+B1287/B1298</f>
        <v>#DIV/0!</v>
      </c>
      <c r="D1287" s="89">
        <v>0</v>
      </c>
      <c r="E1287" s="112">
        <f>+D1287*C1265</f>
        <v>0</v>
      </c>
      <c r="F1287" s="79">
        <v>0</v>
      </c>
      <c r="G1287" s="112">
        <f>F1287*C1265</f>
        <v>0</v>
      </c>
      <c r="H1287" s="89">
        <v>0</v>
      </c>
      <c r="I1287" s="117">
        <f>H1287*C1265</f>
        <v>0</v>
      </c>
      <c r="J1287" s="39">
        <f>+H1287*I1301</f>
        <v>0</v>
      </c>
      <c r="K1287" s="39">
        <f>+H1287*I1302</f>
        <v>0</v>
      </c>
      <c r="L1287" s="394">
        <f t="shared" si="63"/>
        <v>0</v>
      </c>
    </row>
    <row r="1288" spans="1:12" ht="13.8">
      <c r="A1288" s="2" t="s">
        <v>9</v>
      </c>
      <c r="B1288" s="22">
        <f>+$B$28</f>
        <v>0</v>
      </c>
      <c r="C1288" s="84" t="e">
        <f>+B1288/B1298</f>
        <v>#DIV/0!</v>
      </c>
      <c r="D1288" s="89">
        <v>0</v>
      </c>
      <c r="E1288" s="112">
        <f>+D1288*C1265</f>
        <v>0</v>
      </c>
      <c r="F1288" s="79">
        <v>0</v>
      </c>
      <c r="G1288" s="112">
        <f>F1288*C1265</f>
        <v>0</v>
      </c>
      <c r="H1288" s="89">
        <v>0</v>
      </c>
      <c r="I1288" s="117">
        <f>H1288*C1265</f>
        <v>0</v>
      </c>
      <c r="J1288" s="39">
        <f>+H1288*I1301</f>
        <v>0</v>
      </c>
      <c r="K1288" s="39">
        <f>+H1288*I1302</f>
        <v>0</v>
      </c>
      <c r="L1288" s="394">
        <f t="shared" si="63"/>
        <v>0</v>
      </c>
    </row>
    <row r="1289" spans="1:12" ht="13.8">
      <c r="A1289" s="2" t="s">
        <v>7</v>
      </c>
      <c r="B1289" s="22">
        <f>+$B$29</f>
        <v>0</v>
      </c>
      <c r="C1289" s="84" t="e">
        <f>+B1289/B1298</f>
        <v>#DIV/0!</v>
      </c>
      <c r="D1289" s="89">
        <v>0</v>
      </c>
      <c r="E1289" s="112">
        <f>+D1289*C1265</f>
        <v>0</v>
      </c>
      <c r="F1289" s="79">
        <v>0</v>
      </c>
      <c r="G1289" s="112">
        <f>F1289*C1265</f>
        <v>0</v>
      </c>
      <c r="H1289" s="89">
        <v>0</v>
      </c>
      <c r="I1289" s="117">
        <f>H1289*C1265</f>
        <v>0</v>
      </c>
      <c r="J1289" s="39">
        <f>+H1289*I1301</f>
        <v>0</v>
      </c>
      <c r="K1289" s="39">
        <f>+H1289*I1302</f>
        <v>0</v>
      </c>
      <c r="L1289" s="394">
        <f t="shared" si="63"/>
        <v>0</v>
      </c>
    </row>
    <row r="1290" spans="1:12" ht="13.8">
      <c r="A1290" s="2" t="s">
        <v>13</v>
      </c>
      <c r="B1290" s="22">
        <f>+$B$30</f>
        <v>0</v>
      </c>
      <c r="C1290" s="84" t="e">
        <f>+B1290/B1298</f>
        <v>#DIV/0!</v>
      </c>
      <c r="D1290" s="89">
        <v>0</v>
      </c>
      <c r="E1290" s="112">
        <f>+D1290*C1265</f>
        <v>0</v>
      </c>
      <c r="F1290" s="79">
        <v>0</v>
      </c>
      <c r="G1290" s="112">
        <f>F1290*C1265</f>
        <v>0</v>
      </c>
      <c r="H1290" s="89">
        <v>0</v>
      </c>
      <c r="I1290" s="117">
        <f>H1290*C1265</f>
        <v>0</v>
      </c>
      <c r="J1290" s="39">
        <f>+H1290*I1301</f>
        <v>0</v>
      </c>
      <c r="K1290" s="39">
        <f>+H1290*I1302</f>
        <v>0</v>
      </c>
      <c r="L1290" s="394">
        <f t="shared" si="63"/>
        <v>0</v>
      </c>
    </row>
    <row r="1291" spans="1:12" ht="13.8">
      <c r="A1291" s="2" t="s">
        <v>3</v>
      </c>
      <c r="B1291" s="22">
        <f>+$B$31</f>
        <v>0</v>
      </c>
      <c r="C1291" s="84" t="e">
        <f>+B1291/B1298</f>
        <v>#DIV/0!</v>
      </c>
      <c r="D1291" s="89">
        <v>0</v>
      </c>
      <c r="E1291" s="112">
        <f>+D1291*C1265</f>
        <v>0</v>
      </c>
      <c r="F1291" s="79">
        <v>0</v>
      </c>
      <c r="G1291" s="112">
        <f>F1291*C1265</f>
        <v>0</v>
      </c>
      <c r="H1291" s="89">
        <v>0</v>
      </c>
      <c r="I1291" s="117">
        <f>H1291*C1265</f>
        <v>0</v>
      </c>
      <c r="J1291" s="39">
        <f>+H1291*I1301</f>
        <v>0</v>
      </c>
      <c r="K1291" s="39">
        <f>+H1291*I1302</f>
        <v>0</v>
      </c>
      <c r="L1291" s="394">
        <f t="shared" si="63"/>
        <v>0</v>
      </c>
    </row>
    <row r="1292" spans="1:12" ht="13.8">
      <c r="A1292" s="2" t="s">
        <v>11</v>
      </c>
      <c r="B1292" s="22">
        <f>+$B$32</f>
        <v>0</v>
      </c>
      <c r="C1292" s="84" t="e">
        <f>+B1292/B1298</f>
        <v>#DIV/0!</v>
      </c>
      <c r="D1292" s="89">
        <v>0</v>
      </c>
      <c r="E1292" s="112">
        <f>+D1292*C1265</f>
        <v>0</v>
      </c>
      <c r="F1292" s="79">
        <v>0</v>
      </c>
      <c r="G1292" s="112">
        <f>F1292*C1265</f>
        <v>0</v>
      </c>
      <c r="H1292" s="89">
        <v>0</v>
      </c>
      <c r="I1292" s="117">
        <f>H1292*C1265</f>
        <v>0</v>
      </c>
      <c r="J1292" s="39">
        <f>+H1292*I1301</f>
        <v>0</v>
      </c>
      <c r="K1292" s="39">
        <f>+H1292*I1302</f>
        <v>0</v>
      </c>
      <c r="L1292" s="394">
        <f t="shared" si="63"/>
        <v>0</v>
      </c>
    </row>
    <row r="1293" spans="1:12" ht="13.8">
      <c r="A1293" s="372" t="s">
        <v>8</v>
      </c>
      <c r="B1293" s="22">
        <f>+$B$33</f>
        <v>0</v>
      </c>
      <c r="C1293" s="84" t="e">
        <f>+B1293/B1298</f>
        <v>#DIV/0!</v>
      </c>
      <c r="D1293" s="89">
        <v>0</v>
      </c>
      <c r="E1293" s="112">
        <f>+D1293*C1265</f>
        <v>0</v>
      </c>
      <c r="F1293" s="79">
        <v>0</v>
      </c>
      <c r="G1293" s="112">
        <f>F1293*C1265</f>
        <v>0</v>
      </c>
      <c r="H1293" s="89">
        <v>0</v>
      </c>
      <c r="I1293" s="117">
        <f>H1293*C1265</f>
        <v>0</v>
      </c>
      <c r="J1293" s="39">
        <f>+H1293*I1301</f>
        <v>0</v>
      </c>
      <c r="K1293" s="39">
        <f>+H1293*I1302</f>
        <v>0</v>
      </c>
      <c r="L1293" s="394">
        <f t="shared" si="63"/>
        <v>0</v>
      </c>
    </row>
    <row r="1294" spans="1:12" ht="13.8">
      <c r="A1294" s="372" t="s">
        <v>444</v>
      </c>
      <c r="B1294" s="22">
        <f>+$B$34</f>
        <v>0</v>
      </c>
      <c r="C1294" s="84" t="e">
        <f>+B1294/B1298</f>
        <v>#DIV/0!</v>
      </c>
      <c r="D1294" s="89">
        <v>0</v>
      </c>
      <c r="E1294" s="112">
        <f>+D1294*C1265</f>
        <v>0</v>
      </c>
      <c r="F1294" s="79">
        <v>0</v>
      </c>
      <c r="G1294" s="112">
        <f>F1294*C1265</f>
        <v>0</v>
      </c>
      <c r="H1294" s="89">
        <v>0</v>
      </c>
      <c r="I1294" s="117">
        <f>H1294*C1265</f>
        <v>0</v>
      </c>
      <c r="J1294" s="39">
        <f>+H1294*I1301</f>
        <v>0</v>
      </c>
      <c r="K1294" s="39">
        <f>+H1294*I1302</f>
        <v>0</v>
      </c>
      <c r="L1294" s="394">
        <f t="shared" si="63"/>
        <v>0</v>
      </c>
    </row>
    <row r="1295" spans="1:12" ht="13.8">
      <c r="A1295" s="372" t="s">
        <v>445</v>
      </c>
      <c r="B1295" s="22">
        <f>+$B$35</f>
        <v>0</v>
      </c>
      <c r="C1295" s="84" t="e">
        <f>+B1295/B1298</f>
        <v>#DIV/0!</v>
      </c>
      <c r="D1295" s="89">
        <v>0</v>
      </c>
      <c r="E1295" s="112">
        <f>+D1295*C1265</f>
        <v>0</v>
      </c>
      <c r="F1295" s="79">
        <v>0</v>
      </c>
      <c r="G1295" s="112">
        <f>F1295*C1265</f>
        <v>0</v>
      </c>
      <c r="H1295" s="89">
        <v>0</v>
      </c>
      <c r="I1295" s="117">
        <f>H1295*C1265</f>
        <v>0</v>
      </c>
      <c r="J1295" s="39">
        <f>+H1295*I1301</f>
        <v>0</v>
      </c>
      <c r="K1295" s="39">
        <f>+H1295*I1302</f>
        <v>0</v>
      </c>
      <c r="L1295" s="394">
        <f t="shared" si="63"/>
        <v>0</v>
      </c>
    </row>
    <row r="1296" spans="1:12" ht="13.8">
      <c r="A1296" s="372" t="s">
        <v>461</v>
      </c>
      <c r="B1296" s="22">
        <f>+$B$36</f>
        <v>0</v>
      </c>
      <c r="C1296" s="84" t="e">
        <f>+B1296/B1298</f>
        <v>#DIV/0!</v>
      </c>
      <c r="D1296" s="89">
        <v>0</v>
      </c>
      <c r="E1296" s="112">
        <f>+D1296*C1265</f>
        <v>0</v>
      </c>
      <c r="F1296" s="79">
        <v>0</v>
      </c>
      <c r="G1296" s="112">
        <f>F1296*C1265</f>
        <v>0</v>
      </c>
      <c r="H1296" s="89">
        <v>0</v>
      </c>
      <c r="I1296" s="117">
        <f>H1296*C1265</f>
        <v>0</v>
      </c>
      <c r="J1296" s="39">
        <f>+H1296*I1301</f>
        <v>0</v>
      </c>
      <c r="K1296" s="39">
        <f>+H1296*I1302</f>
        <v>0</v>
      </c>
      <c r="L1296" s="394">
        <f t="shared" si="63"/>
        <v>0</v>
      </c>
    </row>
    <row r="1297" spans="1:14" ht="13.8">
      <c r="A1297" s="3" t="s">
        <v>464</v>
      </c>
      <c r="B1297" s="22">
        <f>+$B$37</f>
        <v>0</v>
      </c>
      <c r="C1297" s="84" t="e">
        <f>+B1297/B1298</f>
        <v>#DIV/0!</v>
      </c>
      <c r="D1297" s="89">
        <v>0</v>
      </c>
      <c r="E1297" s="112">
        <f>+D1297*C1265</f>
        <v>0</v>
      </c>
      <c r="F1297" s="79">
        <v>0</v>
      </c>
      <c r="G1297" s="115">
        <f>F1297*C1265</f>
        <v>0</v>
      </c>
      <c r="H1297" s="358">
        <v>0</v>
      </c>
      <c r="I1297" s="118">
        <f>H1297*C1265</f>
        <v>0</v>
      </c>
      <c r="J1297" s="39">
        <f>+H1297*I1301</f>
        <v>0</v>
      </c>
      <c r="K1297" s="39">
        <f>+H1297*I1302</f>
        <v>0</v>
      </c>
      <c r="L1297" s="394">
        <f t="shared" si="63"/>
        <v>0</v>
      </c>
    </row>
    <row r="1298" spans="1:14" ht="13.8">
      <c r="A1298" s="24"/>
      <c r="B1298" s="25">
        <f t="shared" ref="B1298:L1298" si="64">SUM(B1271:B1297)</f>
        <v>0</v>
      </c>
      <c r="C1298" s="85" t="e">
        <f t="shared" si="64"/>
        <v>#DIV/0!</v>
      </c>
      <c r="D1298" s="82">
        <f t="shared" si="64"/>
        <v>0</v>
      </c>
      <c r="E1298" s="113">
        <f t="shared" si="64"/>
        <v>0</v>
      </c>
      <c r="F1298" s="83">
        <f t="shared" si="64"/>
        <v>0</v>
      </c>
      <c r="G1298" s="113">
        <f t="shared" si="64"/>
        <v>0</v>
      </c>
      <c r="H1298" s="86">
        <f t="shared" si="64"/>
        <v>0</v>
      </c>
      <c r="I1298" s="119">
        <f t="shared" si="64"/>
        <v>0</v>
      </c>
      <c r="J1298" s="26">
        <f t="shared" si="64"/>
        <v>0</v>
      </c>
      <c r="K1298" s="26">
        <f t="shared" si="64"/>
        <v>0</v>
      </c>
      <c r="L1298" s="26">
        <f t="shared" si="64"/>
        <v>0</v>
      </c>
    </row>
    <row r="1299" spans="1:14">
      <c r="H1299" s="80"/>
      <c r="I1299" s="81"/>
    </row>
    <row r="1301" spans="1:14">
      <c r="G1301" t="s">
        <v>114</v>
      </c>
      <c r="H1301" s="27"/>
      <c r="I1301" s="357">
        <v>0</v>
      </c>
    </row>
    <row r="1302" spans="1:14">
      <c r="G1302" t="s">
        <v>338</v>
      </c>
      <c r="I1302" s="357">
        <v>0</v>
      </c>
    </row>
    <row r="1303" spans="1:14">
      <c r="G1303" t="s">
        <v>256</v>
      </c>
      <c r="I1303" s="120">
        <f>SUM(I1301:I1302)</f>
        <v>0</v>
      </c>
      <c r="N1303" s="121">
        <f>+I1303</f>
        <v>0</v>
      </c>
    </row>
    <row r="1307" spans="1:14" ht="15.6">
      <c r="A1307" s="874" t="s">
        <v>19</v>
      </c>
      <c r="B1307" s="875"/>
      <c r="C1307" s="875">
        <v>0</v>
      </c>
      <c r="D1307" s="875"/>
      <c r="E1307" s="875"/>
      <c r="F1307" s="875"/>
      <c r="G1307" s="875"/>
      <c r="H1307" s="876"/>
      <c r="I1307" s="4"/>
    </row>
    <row r="1308" spans="1:14" ht="15.6">
      <c r="A1308" s="867" t="s">
        <v>20</v>
      </c>
      <c r="B1308" s="868"/>
      <c r="C1308" s="920"/>
      <c r="D1308" s="920"/>
      <c r="E1308" s="920"/>
      <c r="F1308" s="920"/>
      <c r="G1308" s="920"/>
      <c r="H1308" s="921"/>
      <c r="I1308" s="4"/>
    </row>
    <row r="1309" spans="1:14" ht="15.6">
      <c r="A1309" s="867" t="s">
        <v>22</v>
      </c>
      <c r="B1309" s="868"/>
      <c r="C1309" s="913"/>
      <c r="D1309" s="913"/>
      <c r="E1309" s="913"/>
      <c r="F1309" s="913"/>
      <c r="G1309" s="913"/>
      <c r="H1309" s="914"/>
      <c r="I1309" s="4"/>
    </row>
    <row r="1310" spans="1:14" ht="15.6">
      <c r="A1310" s="867" t="s">
        <v>24</v>
      </c>
      <c r="B1310" s="868"/>
      <c r="C1310" s="869">
        <v>0</v>
      </c>
      <c r="D1310" s="870"/>
      <c r="E1310" s="870"/>
      <c r="F1310" s="870"/>
      <c r="G1310" s="870"/>
      <c r="H1310" s="871"/>
      <c r="I1310" s="4"/>
    </row>
    <row r="1311" spans="1:14" ht="15.6">
      <c r="A1311" s="881" t="s">
        <v>25</v>
      </c>
      <c r="B1311" s="882"/>
      <c r="C1311" s="911" t="s">
        <v>788</v>
      </c>
      <c r="D1311" s="911"/>
      <c r="E1311" s="911"/>
      <c r="F1311" s="911"/>
      <c r="G1311" s="911"/>
      <c r="H1311" s="912"/>
      <c r="I1311" s="4"/>
    </row>
    <row r="1312" spans="1:14" ht="13.8">
      <c r="A1312" s="5"/>
      <c r="B1312" s="5"/>
      <c r="C1312" s="5"/>
      <c r="D1312" s="5"/>
      <c r="E1312" s="5"/>
      <c r="F1312" s="5"/>
      <c r="G1312" s="5"/>
      <c r="H1312" s="5"/>
      <c r="I1312" s="5"/>
    </row>
    <row r="1313" spans="1:12" ht="13.8">
      <c r="A1313" s="6"/>
      <c r="B1313" s="7"/>
      <c r="C1313" s="8"/>
      <c r="D1313" s="886">
        <v>0.2</v>
      </c>
      <c r="E1313" s="887"/>
      <c r="F1313" s="886">
        <v>0.8</v>
      </c>
      <c r="G1313" s="887"/>
      <c r="H1313" s="584"/>
      <c r="I1313" s="10"/>
      <c r="J1313" s="11" t="s">
        <v>121</v>
      </c>
      <c r="K1313" s="11" t="s">
        <v>269</v>
      </c>
      <c r="L1313" s="11" t="s">
        <v>270</v>
      </c>
    </row>
    <row r="1314" spans="1:12" ht="13.8">
      <c r="A1314" s="12"/>
      <c r="B1314" s="13"/>
      <c r="C1314" s="14"/>
      <c r="D1314" s="872" t="s">
        <v>26</v>
      </c>
      <c r="E1314" s="880"/>
      <c r="F1314" s="872" t="s">
        <v>27</v>
      </c>
      <c r="G1314" s="880"/>
      <c r="H1314" s="872" t="s">
        <v>28</v>
      </c>
      <c r="I1314" s="873"/>
      <c r="J1314" s="15" t="s">
        <v>29</v>
      </c>
      <c r="K1314" s="391" t="s">
        <v>29</v>
      </c>
      <c r="L1314" s="391" t="s">
        <v>29</v>
      </c>
    </row>
    <row r="1315" spans="1:12" ht="27.6">
      <c r="A1315" s="16" t="s">
        <v>30</v>
      </c>
      <c r="B1315" s="17" t="s">
        <v>31</v>
      </c>
      <c r="C1315" s="18" t="s">
        <v>32</v>
      </c>
      <c r="D1315" s="19" t="s">
        <v>33</v>
      </c>
      <c r="E1315" s="20" t="s">
        <v>34</v>
      </c>
      <c r="F1315" s="19" t="s">
        <v>33</v>
      </c>
      <c r="G1315" s="20" t="s">
        <v>34</v>
      </c>
      <c r="H1315" s="21" t="s">
        <v>33</v>
      </c>
      <c r="I1315" s="40" t="s">
        <v>34</v>
      </c>
      <c r="J1315" s="18" t="s">
        <v>34</v>
      </c>
      <c r="K1315" s="18" t="s">
        <v>34</v>
      </c>
      <c r="L1315" s="18" t="s">
        <v>34</v>
      </c>
    </row>
    <row r="1316" spans="1:12" ht="13.8">
      <c r="A1316" s="1" t="s">
        <v>15</v>
      </c>
      <c r="B1316" s="22">
        <f>+$B$10</f>
        <v>0</v>
      </c>
      <c r="C1316" s="84" t="e">
        <f>+B1316/B1343</f>
        <v>#DIV/0!</v>
      </c>
      <c r="D1316" s="89">
        <v>0</v>
      </c>
      <c r="E1316" s="112">
        <f>+D1316*C1310</f>
        <v>0</v>
      </c>
      <c r="F1316" s="79">
        <v>0</v>
      </c>
      <c r="G1316" s="114">
        <f>F1316*C1310</f>
        <v>0</v>
      </c>
      <c r="H1316" s="89">
        <v>0</v>
      </c>
      <c r="I1316" s="116">
        <f>H1316*C1310</f>
        <v>0</v>
      </c>
      <c r="J1316" s="39">
        <f>+H1316*I1346</f>
        <v>0</v>
      </c>
      <c r="K1316" s="39">
        <f>+H1316*I1347</f>
        <v>0</v>
      </c>
      <c r="L1316" s="393">
        <f>+J1316+K1316</f>
        <v>0</v>
      </c>
    </row>
    <row r="1317" spans="1:12" ht="13.8">
      <c r="A1317" s="2" t="s">
        <v>4</v>
      </c>
      <c r="B1317" s="22">
        <f>+$B$12</f>
        <v>0</v>
      </c>
      <c r="C1317" s="84" t="e">
        <f>+B1317/B1343</f>
        <v>#DIV/0!</v>
      </c>
      <c r="D1317" s="89">
        <v>0</v>
      </c>
      <c r="E1317" s="112">
        <f>+D1317*C1310</f>
        <v>0</v>
      </c>
      <c r="F1317" s="79">
        <v>0</v>
      </c>
      <c r="G1317" s="112">
        <f>F1317*C1310</f>
        <v>0</v>
      </c>
      <c r="H1317" s="89">
        <v>0</v>
      </c>
      <c r="I1317" s="117">
        <f>H1317*C1310</f>
        <v>0</v>
      </c>
      <c r="J1317" s="39">
        <f>+H1317*I1346</f>
        <v>0</v>
      </c>
      <c r="K1317" s="39">
        <f>+H1317*I1347</f>
        <v>0</v>
      </c>
      <c r="L1317" s="394">
        <f>+J1317+K1317</f>
        <v>0</v>
      </c>
    </row>
    <row r="1318" spans="1:12" ht="13.8">
      <c r="A1318" s="2" t="s">
        <v>0</v>
      </c>
      <c r="B1318" s="22">
        <f>+$B$13</f>
        <v>0</v>
      </c>
      <c r="C1318" s="84" t="e">
        <f>+B1318/B1343</f>
        <v>#DIV/0!</v>
      </c>
      <c r="D1318" s="89">
        <v>0</v>
      </c>
      <c r="E1318" s="112">
        <f>+D1318*C1310</f>
        <v>0</v>
      </c>
      <c r="F1318" s="79">
        <v>0</v>
      </c>
      <c r="G1318" s="112">
        <f>F1318*C1310</f>
        <v>0</v>
      </c>
      <c r="H1318" s="89">
        <v>0</v>
      </c>
      <c r="I1318" s="117">
        <f>H1318*C1310</f>
        <v>0</v>
      </c>
      <c r="J1318" s="39">
        <f>+H1318*I1346</f>
        <v>0</v>
      </c>
      <c r="K1318" s="39">
        <f>+H1318*I1347</f>
        <v>0</v>
      </c>
      <c r="L1318" s="394">
        <f t="shared" ref="L1318:L1342" si="65">+J1318+K1318</f>
        <v>0</v>
      </c>
    </row>
    <row r="1319" spans="1:12" ht="13.8">
      <c r="A1319" s="2" t="s">
        <v>16</v>
      </c>
      <c r="B1319" s="22">
        <f>+$B$14</f>
        <v>0</v>
      </c>
      <c r="C1319" s="84" t="e">
        <f>+B1319/B1343</f>
        <v>#DIV/0!</v>
      </c>
      <c r="D1319" s="89">
        <v>0</v>
      </c>
      <c r="E1319" s="112">
        <f>+D1319*C1310</f>
        <v>0</v>
      </c>
      <c r="F1319" s="79">
        <v>0</v>
      </c>
      <c r="G1319" s="112">
        <f>F1319*C1310</f>
        <v>0</v>
      </c>
      <c r="H1319" s="89">
        <v>0</v>
      </c>
      <c r="I1319" s="117">
        <f>H1319*C1310</f>
        <v>0</v>
      </c>
      <c r="J1319" s="39">
        <f>+H1319*I1346</f>
        <v>0</v>
      </c>
      <c r="K1319" s="39">
        <f>+H1319*I1347</f>
        <v>0</v>
      </c>
      <c r="L1319" s="394">
        <f t="shared" si="65"/>
        <v>0</v>
      </c>
    </row>
    <row r="1320" spans="1:12" ht="13.8">
      <c r="A1320" s="2" t="s">
        <v>6</v>
      </c>
      <c r="B1320" s="22">
        <f>+$B$15</f>
        <v>0</v>
      </c>
      <c r="C1320" s="84" t="e">
        <f>+B1320/B1343</f>
        <v>#DIV/0!</v>
      </c>
      <c r="D1320" s="89">
        <v>0</v>
      </c>
      <c r="E1320" s="112">
        <f>+D1320*C1310</f>
        <v>0</v>
      </c>
      <c r="F1320" s="79">
        <v>0</v>
      </c>
      <c r="G1320" s="112">
        <f>F1320*C1310</f>
        <v>0</v>
      </c>
      <c r="H1320" s="89">
        <v>0</v>
      </c>
      <c r="I1320" s="117">
        <f>H1320*C1310</f>
        <v>0</v>
      </c>
      <c r="J1320" s="39">
        <f>+H1320*I1346</f>
        <v>0</v>
      </c>
      <c r="K1320" s="39">
        <f>+H1320*I1347</f>
        <v>0</v>
      </c>
      <c r="L1320" s="394">
        <f t="shared" si="65"/>
        <v>0</v>
      </c>
    </row>
    <row r="1321" spans="1:12" ht="13.8">
      <c r="A1321" s="2" t="s">
        <v>10</v>
      </c>
      <c r="B1321" s="22">
        <f>+$B$16</f>
        <v>0</v>
      </c>
      <c r="C1321" s="84" t="e">
        <f>+B1321/B1343</f>
        <v>#DIV/0!</v>
      </c>
      <c r="D1321" s="89">
        <v>0</v>
      </c>
      <c r="E1321" s="112">
        <f>+D1321*C1310</f>
        <v>0</v>
      </c>
      <c r="F1321" s="79">
        <v>0</v>
      </c>
      <c r="G1321" s="112">
        <f>F1321*C1310</f>
        <v>0</v>
      </c>
      <c r="H1321" s="89">
        <v>0</v>
      </c>
      <c r="I1321" s="117">
        <f>H1321*C1310</f>
        <v>0</v>
      </c>
      <c r="J1321" s="39">
        <f>+H1321*I1346</f>
        <v>0</v>
      </c>
      <c r="K1321" s="39">
        <f>+H1321*I1347</f>
        <v>0</v>
      </c>
      <c r="L1321" s="394">
        <f t="shared" si="65"/>
        <v>0</v>
      </c>
    </row>
    <row r="1322" spans="1:12" ht="13.8">
      <c r="A1322" s="2" t="s">
        <v>17</v>
      </c>
      <c r="B1322" s="22">
        <f>+$B$17</f>
        <v>0</v>
      </c>
      <c r="C1322" s="84" t="e">
        <f>+B1322/B1343</f>
        <v>#DIV/0!</v>
      </c>
      <c r="D1322" s="89">
        <v>0</v>
      </c>
      <c r="E1322" s="112">
        <f>+D1322*C1310</f>
        <v>0</v>
      </c>
      <c r="F1322" s="79">
        <v>0</v>
      </c>
      <c r="G1322" s="112">
        <f>F1322*C1310</f>
        <v>0</v>
      </c>
      <c r="H1322" s="89">
        <v>0</v>
      </c>
      <c r="I1322" s="117">
        <f>H1322*C1310</f>
        <v>0</v>
      </c>
      <c r="J1322" s="39">
        <f>+H1322*I1346</f>
        <v>0</v>
      </c>
      <c r="K1322" s="39">
        <f>+H1322*I1347</f>
        <v>0</v>
      </c>
      <c r="L1322" s="394">
        <f t="shared" si="65"/>
        <v>0</v>
      </c>
    </row>
    <row r="1323" spans="1:12" ht="13.8">
      <c r="A1323" s="2" t="s">
        <v>5</v>
      </c>
      <c r="B1323" s="22">
        <f>+$B$18</f>
        <v>0</v>
      </c>
      <c r="C1323" s="84" t="e">
        <f>+B1323/B1343</f>
        <v>#DIV/0!</v>
      </c>
      <c r="D1323" s="89">
        <v>0</v>
      </c>
      <c r="E1323" s="112">
        <f>+D1323*C1310</f>
        <v>0</v>
      </c>
      <c r="F1323" s="79">
        <v>0</v>
      </c>
      <c r="G1323" s="112">
        <f>F1323*C1310</f>
        <v>0</v>
      </c>
      <c r="H1323" s="89">
        <v>0</v>
      </c>
      <c r="I1323" s="117">
        <f>H1323*C1310</f>
        <v>0</v>
      </c>
      <c r="J1323" s="39">
        <f>+H1323*I1346</f>
        <v>0</v>
      </c>
      <c r="K1323" s="39">
        <f>+H1323*I1347</f>
        <v>0</v>
      </c>
      <c r="L1323" s="394">
        <f t="shared" si="65"/>
        <v>0</v>
      </c>
    </row>
    <row r="1324" spans="1:12" ht="13.8">
      <c r="A1324" s="2" t="s">
        <v>116</v>
      </c>
      <c r="B1324" s="22">
        <f>+$B$19</f>
        <v>0</v>
      </c>
      <c r="C1324" s="84" t="e">
        <f>+B1324/B1343</f>
        <v>#DIV/0!</v>
      </c>
      <c r="D1324" s="89">
        <v>0</v>
      </c>
      <c r="E1324" s="112">
        <f>+D1324*C1310</f>
        <v>0</v>
      </c>
      <c r="F1324" s="79">
        <v>0</v>
      </c>
      <c r="G1324" s="112">
        <f>F1324*C1310</f>
        <v>0</v>
      </c>
      <c r="H1324" s="89">
        <v>0</v>
      </c>
      <c r="I1324" s="117">
        <f>H1324*C1310</f>
        <v>0</v>
      </c>
      <c r="J1324" s="39">
        <f>+H1324*I1346</f>
        <v>0</v>
      </c>
      <c r="K1324" s="39">
        <f>+H1324*I1347</f>
        <v>0</v>
      </c>
      <c r="L1324" s="394">
        <f t="shared" si="65"/>
        <v>0</v>
      </c>
    </row>
    <row r="1325" spans="1:12" ht="13.8">
      <c r="A1325" s="2" t="s">
        <v>1</v>
      </c>
      <c r="B1325" s="22">
        <f>+$B$20</f>
        <v>0</v>
      </c>
      <c r="C1325" s="84" t="e">
        <f>+B1325/B1343</f>
        <v>#DIV/0!</v>
      </c>
      <c r="D1325" s="89">
        <v>0</v>
      </c>
      <c r="E1325" s="112">
        <f>+D1325*C1310</f>
        <v>0</v>
      </c>
      <c r="F1325" s="79">
        <v>0</v>
      </c>
      <c r="G1325" s="112">
        <f>F1325*C1310</f>
        <v>0</v>
      </c>
      <c r="H1325" s="89">
        <v>0</v>
      </c>
      <c r="I1325" s="117">
        <f>H1325*C1310</f>
        <v>0</v>
      </c>
      <c r="J1325" s="39">
        <f>+H1325*I1346</f>
        <v>0</v>
      </c>
      <c r="K1325" s="39">
        <f>+H1325*I1347</f>
        <v>0</v>
      </c>
      <c r="L1325" s="394">
        <f t="shared" si="65"/>
        <v>0</v>
      </c>
    </row>
    <row r="1326" spans="1:12" ht="13.8">
      <c r="A1326" s="2" t="s">
        <v>46</v>
      </c>
      <c r="B1326" s="22">
        <f>+$B$21</f>
        <v>0</v>
      </c>
      <c r="C1326" s="84" t="e">
        <f>+B1326/B1343</f>
        <v>#DIV/0!</v>
      </c>
      <c r="D1326" s="89">
        <v>0</v>
      </c>
      <c r="E1326" s="112">
        <f>+D1326*C1310</f>
        <v>0</v>
      </c>
      <c r="F1326" s="79">
        <v>0</v>
      </c>
      <c r="G1326" s="112">
        <f>F1326*C1310</f>
        <v>0</v>
      </c>
      <c r="H1326" s="89">
        <v>0</v>
      </c>
      <c r="I1326" s="117">
        <f>H1326*C1310</f>
        <v>0</v>
      </c>
      <c r="J1326" s="39">
        <f>+H1326*I1346</f>
        <v>0</v>
      </c>
      <c r="K1326" s="39">
        <f>+H1326*I1347</f>
        <v>0</v>
      </c>
      <c r="L1326" s="394">
        <f t="shared" si="65"/>
        <v>0</v>
      </c>
    </row>
    <row r="1327" spans="1:12" ht="13.8">
      <c r="A1327" s="2" t="s">
        <v>45</v>
      </c>
      <c r="B1327" s="22">
        <f>+$B$22</f>
        <v>0</v>
      </c>
      <c r="C1327" s="84" t="e">
        <f>+B1327/B1343</f>
        <v>#DIV/0!</v>
      </c>
      <c r="D1327" s="89">
        <v>0</v>
      </c>
      <c r="E1327" s="112">
        <f>+D1327*C1310</f>
        <v>0</v>
      </c>
      <c r="F1327" s="79">
        <v>0</v>
      </c>
      <c r="G1327" s="112">
        <f>F1327*C1310</f>
        <v>0</v>
      </c>
      <c r="H1327" s="89">
        <v>0</v>
      </c>
      <c r="I1327" s="117">
        <f>H1327*C1310</f>
        <v>0</v>
      </c>
      <c r="J1327" s="39">
        <f>+H1327*I1346</f>
        <v>0</v>
      </c>
      <c r="K1327" s="39">
        <f>+H1327*I1347</f>
        <v>0</v>
      </c>
      <c r="L1327" s="394">
        <f t="shared" si="65"/>
        <v>0</v>
      </c>
    </row>
    <row r="1328" spans="1:12" ht="13.8">
      <c r="A1328" s="2" t="s">
        <v>209</v>
      </c>
      <c r="B1328" s="22">
        <f>+$B$23</f>
        <v>0</v>
      </c>
      <c r="C1328" s="84" t="e">
        <f>+B1328/B1343</f>
        <v>#DIV/0!</v>
      </c>
      <c r="D1328" s="89">
        <v>0</v>
      </c>
      <c r="E1328" s="112">
        <f>+D1328*C1310</f>
        <v>0</v>
      </c>
      <c r="F1328" s="79">
        <v>0</v>
      </c>
      <c r="G1328" s="112">
        <f>F1328*C1310</f>
        <v>0</v>
      </c>
      <c r="H1328" s="89">
        <v>0</v>
      </c>
      <c r="I1328" s="117">
        <f>H1328*C1310</f>
        <v>0</v>
      </c>
      <c r="J1328" s="39">
        <f>+H1328*I1346</f>
        <v>0</v>
      </c>
      <c r="K1328" s="39">
        <f>+H1328*I1347</f>
        <v>0</v>
      </c>
      <c r="L1328" s="394">
        <f t="shared" si="65"/>
        <v>0</v>
      </c>
    </row>
    <row r="1329" spans="1:12" ht="13.8">
      <c r="A1329" s="2" t="s">
        <v>210</v>
      </c>
      <c r="B1329" s="22">
        <f>+$B$24</f>
        <v>0</v>
      </c>
      <c r="C1329" s="84" t="e">
        <f>+B1329/B1343</f>
        <v>#DIV/0!</v>
      </c>
      <c r="D1329" s="89">
        <v>0</v>
      </c>
      <c r="E1329" s="112">
        <f>+D1329*C1310</f>
        <v>0</v>
      </c>
      <c r="F1329" s="79">
        <v>0</v>
      </c>
      <c r="G1329" s="112">
        <f>F1329*C1310</f>
        <v>0</v>
      </c>
      <c r="H1329" s="89">
        <v>0</v>
      </c>
      <c r="I1329" s="117">
        <f>H1329*C1310</f>
        <v>0</v>
      </c>
      <c r="J1329" s="39">
        <f>+H1329*I1346</f>
        <v>0</v>
      </c>
      <c r="K1329" s="39">
        <f>+H1329*I1347</f>
        <v>0</v>
      </c>
      <c r="L1329" s="394">
        <f t="shared" si="65"/>
        <v>0</v>
      </c>
    </row>
    <row r="1330" spans="1:12" ht="13.8">
      <c r="A1330" s="2" t="s">
        <v>2</v>
      </c>
      <c r="B1330" s="22">
        <f>+$B$25</f>
        <v>0</v>
      </c>
      <c r="C1330" s="84" t="e">
        <f>+B1330/B1343</f>
        <v>#DIV/0!</v>
      </c>
      <c r="D1330" s="89">
        <v>0</v>
      </c>
      <c r="E1330" s="112">
        <f>+D1330*C1310</f>
        <v>0</v>
      </c>
      <c r="F1330" s="79">
        <v>0</v>
      </c>
      <c r="G1330" s="112">
        <f>F1330*C1310</f>
        <v>0</v>
      </c>
      <c r="H1330" s="89">
        <v>0</v>
      </c>
      <c r="I1330" s="117">
        <f>H1330*C1310</f>
        <v>0</v>
      </c>
      <c r="J1330" s="39">
        <f>+H1330*I1346</f>
        <v>0</v>
      </c>
      <c r="K1330" s="39">
        <f>+H1330*I1347</f>
        <v>0</v>
      </c>
      <c r="L1330" s="394">
        <f t="shared" si="65"/>
        <v>0</v>
      </c>
    </row>
    <row r="1331" spans="1:12" ht="13.8">
      <c r="A1331" s="2" t="s">
        <v>12</v>
      </c>
      <c r="B1331" s="22">
        <f>+$B$26</f>
        <v>0</v>
      </c>
      <c r="C1331" s="84" t="e">
        <f>+B1331/B1343</f>
        <v>#DIV/0!</v>
      </c>
      <c r="D1331" s="89">
        <v>0</v>
      </c>
      <c r="E1331" s="112">
        <f>+D1331*C1310</f>
        <v>0</v>
      </c>
      <c r="F1331" s="79">
        <v>0</v>
      </c>
      <c r="G1331" s="112">
        <f>F1331*C1310</f>
        <v>0</v>
      </c>
      <c r="H1331" s="89">
        <v>0</v>
      </c>
      <c r="I1331" s="117">
        <f>H1331*C1310</f>
        <v>0</v>
      </c>
      <c r="J1331" s="39">
        <f>+H1331*I1346</f>
        <v>0</v>
      </c>
      <c r="K1331" s="39">
        <f>+H1331*I1347</f>
        <v>0</v>
      </c>
      <c r="L1331" s="394">
        <f t="shared" si="65"/>
        <v>0</v>
      </c>
    </row>
    <row r="1332" spans="1:12" ht="13.8">
      <c r="A1332" s="2" t="s">
        <v>18</v>
      </c>
      <c r="B1332" s="22">
        <f>+$B$27</f>
        <v>0</v>
      </c>
      <c r="C1332" s="84" t="e">
        <f>+B1332/B1343</f>
        <v>#DIV/0!</v>
      </c>
      <c r="D1332" s="89">
        <v>0</v>
      </c>
      <c r="E1332" s="112">
        <f>+D1332*C1310</f>
        <v>0</v>
      </c>
      <c r="F1332" s="79">
        <v>0</v>
      </c>
      <c r="G1332" s="112">
        <f>F1332*C1310</f>
        <v>0</v>
      </c>
      <c r="H1332" s="89">
        <v>0</v>
      </c>
      <c r="I1332" s="117">
        <f>H1332*C1310</f>
        <v>0</v>
      </c>
      <c r="J1332" s="39">
        <f>+H1332*I1346</f>
        <v>0</v>
      </c>
      <c r="K1332" s="39">
        <f>+H1332*I1347</f>
        <v>0</v>
      </c>
      <c r="L1332" s="394">
        <f t="shared" si="65"/>
        <v>0</v>
      </c>
    </row>
    <row r="1333" spans="1:12" ht="13.8">
      <c r="A1333" s="2" t="s">
        <v>9</v>
      </c>
      <c r="B1333" s="22">
        <f>+$B$28</f>
        <v>0</v>
      </c>
      <c r="C1333" s="84" t="e">
        <f>+B1333/B1343</f>
        <v>#DIV/0!</v>
      </c>
      <c r="D1333" s="89">
        <v>0</v>
      </c>
      <c r="E1333" s="112">
        <f>+D1333*C1310</f>
        <v>0</v>
      </c>
      <c r="F1333" s="79">
        <v>0</v>
      </c>
      <c r="G1333" s="112">
        <f>F1333*C1310</f>
        <v>0</v>
      </c>
      <c r="H1333" s="89">
        <v>0</v>
      </c>
      <c r="I1333" s="117">
        <f>H1333*C1310</f>
        <v>0</v>
      </c>
      <c r="J1333" s="39">
        <f>+H1333*I1346</f>
        <v>0</v>
      </c>
      <c r="K1333" s="39">
        <f>+H1333*I1347</f>
        <v>0</v>
      </c>
      <c r="L1333" s="394">
        <f t="shared" si="65"/>
        <v>0</v>
      </c>
    </row>
    <row r="1334" spans="1:12" ht="13.8">
      <c r="A1334" s="2" t="s">
        <v>7</v>
      </c>
      <c r="B1334" s="22">
        <f>+$B$29</f>
        <v>0</v>
      </c>
      <c r="C1334" s="84" t="e">
        <f>+B1334/B1343</f>
        <v>#DIV/0!</v>
      </c>
      <c r="D1334" s="89">
        <v>0</v>
      </c>
      <c r="E1334" s="112">
        <f>+D1334*C1310</f>
        <v>0</v>
      </c>
      <c r="F1334" s="79">
        <v>0</v>
      </c>
      <c r="G1334" s="112">
        <f>F1334*C1310</f>
        <v>0</v>
      </c>
      <c r="H1334" s="89">
        <v>0</v>
      </c>
      <c r="I1334" s="117">
        <f>H1334*C1310</f>
        <v>0</v>
      </c>
      <c r="J1334" s="39">
        <f>+H1334*I1346</f>
        <v>0</v>
      </c>
      <c r="K1334" s="39">
        <f>+H1334*I1347</f>
        <v>0</v>
      </c>
      <c r="L1334" s="394">
        <f t="shared" si="65"/>
        <v>0</v>
      </c>
    </row>
    <row r="1335" spans="1:12" ht="13.8">
      <c r="A1335" s="2" t="s">
        <v>13</v>
      </c>
      <c r="B1335" s="22">
        <f>+$B$30</f>
        <v>0</v>
      </c>
      <c r="C1335" s="84" t="e">
        <f>+B1335/B1343</f>
        <v>#DIV/0!</v>
      </c>
      <c r="D1335" s="89">
        <v>0</v>
      </c>
      <c r="E1335" s="112">
        <f>+D1335*C1310</f>
        <v>0</v>
      </c>
      <c r="F1335" s="79">
        <v>0</v>
      </c>
      <c r="G1335" s="112">
        <f>F1335*C1310</f>
        <v>0</v>
      </c>
      <c r="H1335" s="89">
        <v>0</v>
      </c>
      <c r="I1335" s="117">
        <f>H1335*C1310</f>
        <v>0</v>
      </c>
      <c r="J1335" s="39">
        <f>+H1335*I1346</f>
        <v>0</v>
      </c>
      <c r="K1335" s="39">
        <f>+H1335*I1347</f>
        <v>0</v>
      </c>
      <c r="L1335" s="394">
        <f t="shared" si="65"/>
        <v>0</v>
      </c>
    </row>
    <row r="1336" spans="1:12" ht="13.8">
      <c r="A1336" s="2" t="s">
        <v>3</v>
      </c>
      <c r="B1336" s="22">
        <f>+$B$31</f>
        <v>0</v>
      </c>
      <c r="C1336" s="84" t="e">
        <f>+B1336/B1343</f>
        <v>#DIV/0!</v>
      </c>
      <c r="D1336" s="89">
        <v>0</v>
      </c>
      <c r="E1336" s="112">
        <f>+D1336*C1310</f>
        <v>0</v>
      </c>
      <c r="F1336" s="79">
        <v>0</v>
      </c>
      <c r="G1336" s="112">
        <f>F1336*C1310</f>
        <v>0</v>
      </c>
      <c r="H1336" s="89">
        <v>0</v>
      </c>
      <c r="I1336" s="117">
        <f>H1336*C1310</f>
        <v>0</v>
      </c>
      <c r="J1336" s="39">
        <f>+H1336*I1346</f>
        <v>0</v>
      </c>
      <c r="K1336" s="39">
        <f>+H1336*I1347</f>
        <v>0</v>
      </c>
      <c r="L1336" s="394">
        <f t="shared" si="65"/>
        <v>0</v>
      </c>
    </row>
    <row r="1337" spans="1:12" ht="13.8">
      <c r="A1337" s="2" t="s">
        <v>11</v>
      </c>
      <c r="B1337" s="22">
        <f>+$B$32</f>
        <v>0</v>
      </c>
      <c r="C1337" s="84" t="e">
        <f>+B1337/B1343</f>
        <v>#DIV/0!</v>
      </c>
      <c r="D1337" s="89">
        <v>0</v>
      </c>
      <c r="E1337" s="112">
        <f>+D1337*C1310</f>
        <v>0</v>
      </c>
      <c r="F1337" s="79">
        <v>0</v>
      </c>
      <c r="G1337" s="112">
        <f>F1337*C1310</f>
        <v>0</v>
      </c>
      <c r="H1337" s="89">
        <v>0</v>
      </c>
      <c r="I1337" s="117">
        <f>H1337*C1310</f>
        <v>0</v>
      </c>
      <c r="J1337" s="39">
        <f>+H1337*I1346</f>
        <v>0</v>
      </c>
      <c r="K1337" s="39">
        <f>+H1337*I1347</f>
        <v>0</v>
      </c>
      <c r="L1337" s="394">
        <f t="shared" si="65"/>
        <v>0</v>
      </c>
    </row>
    <row r="1338" spans="1:12" ht="13.8">
      <c r="A1338" s="372" t="s">
        <v>8</v>
      </c>
      <c r="B1338" s="22">
        <f>+$B$33</f>
        <v>0</v>
      </c>
      <c r="C1338" s="84" t="e">
        <f>+B1338/B1343</f>
        <v>#DIV/0!</v>
      </c>
      <c r="D1338" s="89">
        <v>0</v>
      </c>
      <c r="E1338" s="112">
        <f>+D1338*C1310</f>
        <v>0</v>
      </c>
      <c r="F1338" s="79">
        <v>0</v>
      </c>
      <c r="G1338" s="112">
        <f>F1338*C1310</f>
        <v>0</v>
      </c>
      <c r="H1338" s="89">
        <v>0</v>
      </c>
      <c r="I1338" s="117">
        <f>H1338*C1310</f>
        <v>0</v>
      </c>
      <c r="J1338" s="39">
        <f>+H1338*I1346</f>
        <v>0</v>
      </c>
      <c r="K1338" s="39">
        <f>+H1338*I1347</f>
        <v>0</v>
      </c>
      <c r="L1338" s="394">
        <f t="shared" si="65"/>
        <v>0</v>
      </c>
    </row>
    <row r="1339" spans="1:12" ht="13.8">
      <c r="A1339" s="372" t="s">
        <v>444</v>
      </c>
      <c r="B1339" s="22">
        <f>+$B$34</f>
        <v>0</v>
      </c>
      <c r="C1339" s="84" t="e">
        <f>+B1339/B1343</f>
        <v>#DIV/0!</v>
      </c>
      <c r="D1339" s="89">
        <v>0</v>
      </c>
      <c r="E1339" s="112">
        <f>+D1339*C1310</f>
        <v>0</v>
      </c>
      <c r="F1339" s="79">
        <v>0</v>
      </c>
      <c r="G1339" s="112">
        <f>F1339*C1310</f>
        <v>0</v>
      </c>
      <c r="H1339" s="89">
        <v>0</v>
      </c>
      <c r="I1339" s="117">
        <f>H1339*C1310</f>
        <v>0</v>
      </c>
      <c r="J1339" s="39">
        <f>+H1339*I1346</f>
        <v>0</v>
      </c>
      <c r="K1339" s="39">
        <f>+H1339*I1347</f>
        <v>0</v>
      </c>
      <c r="L1339" s="394">
        <f t="shared" si="65"/>
        <v>0</v>
      </c>
    </row>
    <row r="1340" spans="1:12" ht="13.8">
      <c r="A1340" s="372" t="s">
        <v>445</v>
      </c>
      <c r="B1340" s="22">
        <f>+$B$35</f>
        <v>0</v>
      </c>
      <c r="C1340" s="84" t="e">
        <f>+B1340/B1343</f>
        <v>#DIV/0!</v>
      </c>
      <c r="D1340" s="89">
        <v>0</v>
      </c>
      <c r="E1340" s="112">
        <f>+D1340*C1310</f>
        <v>0</v>
      </c>
      <c r="F1340" s="79">
        <v>0</v>
      </c>
      <c r="G1340" s="112">
        <f>F1340*C1310</f>
        <v>0</v>
      </c>
      <c r="H1340" s="89">
        <v>0</v>
      </c>
      <c r="I1340" s="117">
        <f>H1340*C1310</f>
        <v>0</v>
      </c>
      <c r="J1340" s="39">
        <f>+H1340*I1346</f>
        <v>0</v>
      </c>
      <c r="K1340" s="39">
        <f>+H1340*I1347</f>
        <v>0</v>
      </c>
      <c r="L1340" s="394">
        <f t="shared" si="65"/>
        <v>0</v>
      </c>
    </row>
    <row r="1341" spans="1:12" ht="13.8">
      <c r="A1341" s="372" t="s">
        <v>461</v>
      </c>
      <c r="B1341" s="22">
        <f>+$B$36</f>
        <v>0</v>
      </c>
      <c r="C1341" s="84" t="e">
        <f>+B1341/B1343</f>
        <v>#DIV/0!</v>
      </c>
      <c r="D1341" s="89">
        <v>0</v>
      </c>
      <c r="E1341" s="112">
        <f>+D1341*C1310</f>
        <v>0</v>
      </c>
      <c r="F1341" s="79">
        <v>0</v>
      </c>
      <c r="G1341" s="112">
        <f>F1341*C1310</f>
        <v>0</v>
      </c>
      <c r="H1341" s="89">
        <v>0</v>
      </c>
      <c r="I1341" s="117">
        <f>H1341*C1310</f>
        <v>0</v>
      </c>
      <c r="J1341" s="39">
        <f>+H1341*I1346</f>
        <v>0</v>
      </c>
      <c r="K1341" s="39">
        <f>+H1341*I1347</f>
        <v>0</v>
      </c>
      <c r="L1341" s="394">
        <f t="shared" si="65"/>
        <v>0</v>
      </c>
    </row>
    <row r="1342" spans="1:12" ht="13.8">
      <c r="A1342" s="3" t="s">
        <v>464</v>
      </c>
      <c r="B1342" s="22">
        <f>+$B$37</f>
        <v>0</v>
      </c>
      <c r="C1342" s="84" t="e">
        <f>+B1342/B1343</f>
        <v>#DIV/0!</v>
      </c>
      <c r="D1342" s="89">
        <v>0</v>
      </c>
      <c r="E1342" s="112">
        <f>+D1342*C1310</f>
        <v>0</v>
      </c>
      <c r="F1342" s="79">
        <v>0</v>
      </c>
      <c r="G1342" s="115">
        <f>F1342*C1310</f>
        <v>0</v>
      </c>
      <c r="H1342" s="358">
        <v>0</v>
      </c>
      <c r="I1342" s="118">
        <f>H1342*C1310</f>
        <v>0</v>
      </c>
      <c r="J1342" s="39">
        <f>+H1342*I1346</f>
        <v>0</v>
      </c>
      <c r="K1342" s="39">
        <f>+H1342*I1347</f>
        <v>0</v>
      </c>
      <c r="L1342" s="394">
        <f t="shared" si="65"/>
        <v>0</v>
      </c>
    </row>
    <row r="1343" spans="1:12" ht="13.8">
      <c r="A1343" s="24"/>
      <c r="B1343" s="25">
        <f t="shared" ref="B1343:L1343" si="66">SUM(B1316:B1342)</f>
        <v>0</v>
      </c>
      <c r="C1343" s="85" t="e">
        <f t="shared" si="66"/>
        <v>#DIV/0!</v>
      </c>
      <c r="D1343" s="82">
        <f t="shared" si="66"/>
        <v>0</v>
      </c>
      <c r="E1343" s="113">
        <f t="shared" si="66"/>
        <v>0</v>
      </c>
      <c r="F1343" s="83">
        <f t="shared" si="66"/>
        <v>0</v>
      </c>
      <c r="G1343" s="113">
        <f t="shared" si="66"/>
        <v>0</v>
      </c>
      <c r="H1343" s="86">
        <f t="shared" si="66"/>
        <v>0</v>
      </c>
      <c r="I1343" s="119">
        <f t="shared" si="66"/>
        <v>0</v>
      </c>
      <c r="J1343" s="26">
        <f t="shared" si="66"/>
        <v>0</v>
      </c>
      <c r="K1343" s="26">
        <f t="shared" si="66"/>
        <v>0</v>
      </c>
      <c r="L1343" s="26">
        <f t="shared" si="66"/>
        <v>0</v>
      </c>
    </row>
    <row r="1344" spans="1:12">
      <c r="H1344" s="80"/>
      <c r="I1344" s="81"/>
    </row>
    <row r="1346" spans="1:14">
      <c r="G1346" t="s">
        <v>114</v>
      </c>
      <c r="H1346" s="27"/>
      <c r="I1346" s="357">
        <v>0</v>
      </c>
    </row>
    <row r="1347" spans="1:14">
      <c r="G1347" t="s">
        <v>338</v>
      </c>
      <c r="I1347" s="357">
        <v>0</v>
      </c>
    </row>
    <row r="1348" spans="1:14">
      <c r="G1348" t="s">
        <v>256</v>
      </c>
      <c r="I1348" s="120">
        <f>SUM(I1346:I1347)</f>
        <v>0</v>
      </c>
      <c r="N1348" s="121">
        <f>+I1348</f>
        <v>0</v>
      </c>
    </row>
    <row r="1352" spans="1:14" ht="15.6">
      <c r="A1352" s="874" t="s">
        <v>19</v>
      </c>
      <c r="B1352" s="875"/>
      <c r="C1352" s="875">
        <v>0</v>
      </c>
      <c r="D1352" s="875"/>
      <c r="E1352" s="875"/>
      <c r="F1352" s="875"/>
      <c r="G1352" s="875"/>
      <c r="H1352" s="876"/>
      <c r="I1352" s="4"/>
    </row>
    <row r="1353" spans="1:14" ht="15.6">
      <c r="A1353" s="867" t="s">
        <v>20</v>
      </c>
      <c r="B1353" s="868"/>
      <c r="C1353" s="920"/>
      <c r="D1353" s="920"/>
      <c r="E1353" s="920"/>
      <c r="F1353" s="920"/>
      <c r="G1353" s="920"/>
      <c r="H1353" s="921"/>
      <c r="I1353" s="4"/>
    </row>
    <row r="1354" spans="1:14" ht="15.6">
      <c r="A1354" s="867" t="s">
        <v>22</v>
      </c>
      <c r="B1354" s="868"/>
      <c r="C1354" s="913"/>
      <c r="D1354" s="913"/>
      <c r="E1354" s="913"/>
      <c r="F1354" s="913"/>
      <c r="G1354" s="913"/>
      <c r="H1354" s="914"/>
      <c r="I1354" s="4"/>
    </row>
    <row r="1355" spans="1:14" ht="15.6">
      <c r="A1355" s="867" t="s">
        <v>24</v>
      </c>
      <c r="B1355" s="868"/>
      <c r="C1355" s="869">
        <v>0</v>
      </c>
      <c r="D1355" s="870"/>
      <c r="E1355" s="870"/>
      <c r="F1355" s="870"/>
      <c r="G1355" s="870"/>
      <c r="H1355" s="871"/>
      <c r="I1355" s="4"/>
    </row>
    <row r="1356" spans="1:14" ht="15.6">
      <c r="A1356" s="881" t="s">
        <v>25</v>
      </c>
      <c r="B1356" s="882"/>
      <c r="C1356" s="911" t="s">
        <v>788</v>
      </c>
      <c r="D1356" s="911"/>
      <c r="E1356" s="911"/>
      <c r="F1356" s="911"/>
      <c r="G1356" s="911"/>
      <c r="H1356" s="912"/>
      <c r="I1356" s="4"/>
    </row>
    <row r="1357" spans="1:14" ht="13.8">
      <c r="A1357" s="5"/>
      <c r="B1357" s="5"/>
      <c r="C1357" s="5"/>
      <c r="D1357" s="5"/>
      <c r="E1357" s="5"/>
      <c r="F1357" s="5"/>
      <c r="G1357" s="5"/>
      <c r="H1357" s="5"/>
      <c r="I1357" s="5"/>
    </row>
    <row r="1358" spans="1:14" ht="13.8">
      <c r="A1358" s="6"/>
      <c r="B1358" s="7"/>
      <c r="C1358" s="8"/>
      <c r="D1358" s="886">
        <v>0.2</v>
      </c>
      <c r="E1358" s="887"/>
      <c r="F1358" s="886">
        <v>0.8</v>
      </c>
      <c r="G1358" s="887"/>
      <c r="H1358" s="584"/>
      <c r="I1358" s="10"/>
      <c r="J1358" s="11" t="s">
        <v>121</v>
      </c>
      <c r="K1358" s="11" t="s">
        <v>269</v>
      </c>
      <c r="L1358" s="11" t="s">
        <v>270</v>
      </c>
    </row>
    <row r="1359" spans="1:14" ht="13.8">
      <c r="A1359" s="12"/>
      <c r="B1359" s="13"/>
      <c r="C1359" s="14"/>
      <c r="D1359" s="872" t="s">
        <v>26</v>
      </c>
      <c r="E1359" s="880"/>
      <c r="F1359" s="872" t="s">
        <v>27</v>
      </c>
      <c r="G1359" s="880"/>
      <c r="H1359" s="872" t="s">
        <v>28</v>
      </c>
      <c r="I1359" s="873"/>
      <c r="J1359" s="15" t="s">
        <v>29</v>
      </c>
      <c r="K1359" s="391" t="s">
        <v>29</v>
      </c>
      <c r="L1359" s="391" t="s">
        <v>29</v>
      </c>
    </row>
    <row r="1360" spans="1:14" ht="27.6">
      <c r="A1360" s="16" t="s">
        <v>30</v>
      </c>
      <c r="B1360" s="17" t="s">
        <v>31</v>
      </c>
      <c r="C1360" s="18" t="s">
        <v>32</v>
      </c>
      <c r="D1360" s="19" t="s">
        <v>33</v>
      </c>
      <c r="E1360" s="20" t="s">
        <v>34</v>
      </c>
      <c r="F1360" s="19" t="s">
        <v>33</v>
      </c>
      <c r="G1360" s="20" t="s">
        <v>34</v>
      </c>
      <c r="H1360" s="21" t="s">
        <v>33</v>
      </c>
      <c r="I1360" s="40" t="s">
        <v>34</v>
      </c>
      <c r="J1360" s="18" t="s">
        <v>34</v>
      </c>
      <c r="K1360" s="18" t="s">
        <v>34</v>
      </c>
      <c r="L1360" s="18" t="s">
        <v>34</v>
      </c>
    </row>
    <row r="1361" spans="1:12" ht="13.8">
      <c r="A1361" s="1" t="s">
        <v>15</v>
      </c>
      <c r="B1361" s="22">
        <f>+$B$10</f>
        <v>0</v>
      </c>
      <c r="C1361" s="84" t="e">
        <f>+B1361/B1388</f>
        <v>#DIV/0!</v>
      </c>
      <c r="D1361" s="89">
        <v>0</v>
      </c>
      <c r="E1361" s="112">
        <f>+D1361*C1355</f>
        <v>0</v>
      </c>
      <c r="F1361" s="79">
        <v>0</v>
      </c>
      <c r="G1361" s="114">
        <f>F1361*C1355</f>
        <v>0</v>
      </c>
      <c r="H1361" s="89">
        <v>0</v>
      </c>
      <c r="I1361" s="116">
        <f>H1361*C1355</f>
        <v>0</v>
      </c>
      <c r="J1361" s="39">
        <f>+H1361*I1391</f>
        <v>0</v>
      </c>
      <c r="K1361" s="39">
        <f>+H1361*I1392</f>
        <v>0</v>
      </c>
      <c r="L1361" s="393">
        <f>+J1361+K1361</f>
        <v>0</v>
      </c>
    </row>
    <row r="1362" spans="1:12" ht="13.8">
      <c r="A1362" s="2" t="s">
        <v>4</v>
      </c>
      <c r="B1362" s="22">
        <f>+$B$12</f>
        <v>0</v>
      </c>
      <c r="C1362" s="84" t="e">
        <f>+B1362/B1388</f>
        <v>#DIV/0!</v>
      </c>
      <c r="D1362" s="89">
        <v>0</v>
      </c>
      <c r="E1362" s="112">
        <f>+D1362*C1355</f>
        <v>0</v>
      </c>
      <c r="F1362" s="79">
        <v>0</v>
      </c>
      <c r="G1362" s="112">
        <f>F1362*C1355</f>
        <v>0</v>
      </c>
      <c r="H1362" s="89">
        <v>0</v>
      </c>
      <c r="I1362" s="117">
        <f>H1362*C1355</f>
        <v>0</v>
      </c>
      <c r="J1362" s="39">
        <f>+H1362*I1391</f>
        <v>0</v>
      </c>
      <c r="K1362" s="39">
        <f>+H1362*I1392</f>
        <v>0</v>
      </c>
      <c r="L1362" s="394">
        <f>+J1362+K1362</f>
        <v>0</v>
      </c>
    </row>
    <row r="1363" spans="1:12" ht="13.8">
      <c r="A1363" s="2" t="s">
        <v>0</v>
      </c>
      <c r="B1363" s="22">
        <f>+$B$13</f>
        <v>0</v>
      </c>
      <c r="C1363" s="84" t="e">
        <f>+B1363/B1388</f>
        <v>#DIV/0!</v>
      </c>
      <c r="D1363" s="89">
        <v>0</v>
      </c>
      <c r="E1363" s="112">
        <f>+D1363*C1355</f>
        <v>0</v>
      </c>
      <c r="F1363" s="79">
        <v>0</v>
      </c>
      <c r="G1363" s="112">
        <f>F1363*C1355</f>
        <v>0</v>
      </c>
      <c r="H1363" s="89">
        <v>0</v>
      </c>
      <c r="I1363" s="117">
        <f>H1363*C1355</f>
        <v>0</v>
      </c>
      <c r="J1363" s="39">
        <f>+H1363*I1391</f>
        <v>0</v>
      </c>
      <c r="K1363" s="39">
        <f>+H1363*I1392</f>
        <v>0</v>
      </c>
      <c r="L1363" s="394">
        <f t="shared" ref="L1363:L1387" si="67">+J1363+K1363</f>
        <v>0</v>
      </c>
    </row>
    <row r="1364" spans="1:12" ht="13.8">
      <c r="A1364" s="2" t="s">
        <v>16</v>
      </c>
      <c r="B1364" s="22">
        <f>+$B$14</f>
        <v>0</v>
      </c>
      <c r="C1364" s="84" t="e">
        <f>+B1364/B1388</f>
        <v>#DIV/0!</v>
      </c>
      <c r="D1364" s="89">
        <v>0</v>
      </c>
      <c r="E1364" s="112">
        <f>+D1364*C1355</f>
        <v>0</v>
      </c>
      <c r="F1364" s="79">
        <v>0</v>
      </c>
      <c r="G1364" s="112">
        <f>F1364*C1355</f>
        <v>0</v>
      </c>
      <c r="H1364" s="89">
        <v>0</v>
      </c>
      <c r="I1364" s="117">
        <f>H1364*C1355</f>
        <v>0</v>
      </c>
      <c r="J1364" s="39">
        <f>+H1364*I1391</f>
        <v>0</v>
      </c>
      <c r="K1364" s="39">
        <f>+H1364*I1392</f>
        <v>0</v>
      </c>
      <c r="L1364" s="394">
        <f t="shared" si="67"/>
        <v>0</v>
      </c>
    </row>
    <row r="1365" spans="1:12" ht="13.8">
      <c r="A1365" s="2" t="s">
        <v>6</v>
      </c>
      <c r="B1365" s="22">
        <f>+$B$15</f>
        <v>0</v>
      </c>
      <c r="C1365" s="84" t="e">
        <f>+B1365/B1388</f>
        <v>#DIV/0!</v>
      </c>
      <c r="D1365" s="89">
        <v>0</v>
      </c>
      <c r="E1365" s="112">
        <f>+D1365*C1355</f>
        <v>0</v>
      </c>
      <c r="F1365" s="79">
        <v>0</v>
      </c>
      <c r="G1365" s="112">
        <f>F1365*C1355</f>
        <v>0</v>
      </c>
      <c r="H1365" s="89">
        <v>0</v>
      </c>
      <c r="I1365" s="117">
        <f>H1365*C1355</f>
        <v>0</v>
      </c>
      <c r="J1365" s="39">
        <f>+H1365*I1391</f>
        <v>0</v>
      </c>
      <c r="K1365" s="39">
        <f>+H1365*I1392</f>
        <v>0</v>
      </c>
      <c r="L1365" s="394">
        <f t="shared" si="67"/>
        <v>0</v>
      </c>
    </row>
    <row r="1366" spans="1:12" ht="13.8">
      <c r="A1366" s="2" t="s">
        <v>10</v>
      </c>
      <c r="B1366" s="22">
        <f>+$B$16</f>
        <v>0</v>
      </c>
      <c r="C1366" s="84" t="e">
        <f>+B1366/B1388</f>
        <v>#DIV/0!</v>
      </c>
      <c r="D1366" s="89">
        <v>0</v>
      </c>
      <c r="E1366" s="112">
        <f>+D1366*C1355</f>
        <v>0</v>
      </c>
      <c r="F1366" s="79">
        <v>0</v>
      </c>
      <c r="G1366" s="112">
        <f>F1366*C1355</f>
        <v>0</v>
      </c>
      <c r="H1366" s="89">
        <v>0</v>
      </c>
      <c r="I1366" s="117">
        <f>H1366*C1355</f>
        <v>0</v>
      </c>
      <c r="J1366" s="39">
        <f>+H1366*I1391</f>
        <v>0</v>
      </c>
      <c r="K1366" s="39">
        <f>+H1366*I1392</f>
        <v>0</v>
      </c>
      <c r="L1366" s="394">
        <f t="shared" si="67"/>
        <v>0</v>
      </c>
    </row>
    <row r="1367" spans="1:12" ht="13.8">
      <c r="A1367" s="2" t="s">
        <v>17</v>
      </c>
      <c r="B1367" s="22">
        <f>+$B$17</f>
        <v>0</v>
      </c>
      <c r="C1367" s="84" t="e">
        <f>+B1367/B1388</f>
        <v>#DIV/0!</v>
      </c>
      <c r="D1367" s="89">
        <v>0</v>
      </c>
      <c r="E1367" s="112">
        <f>+D1367*C1355</f>
        <v>0</v>
      </c>
      <c r="F1367" s="79">
        <v>0</v>
      </c>
      <c r="G1367" s="112">
        <f>F1367*C1355</f>
        <v>0</v>
      </c>
      <c r="H1367" s="89">
        <v>0</v>
      </c>
      <c r="I1367" s="117">
        <f>H1367*C1355</f>
        <v>0</v>
      </c>
      <c r="J1367" s="39">
        <f>+H1367*I1391</f>
        <v>0</v>
      </c>
      <c r="K1367" s="39">
        <f>+H1367*I1392</f>
        <v>0</v>
      </c>
      <c r="L1367" s="394">
        <f t="shared" si="67"/>
        <v>0</v>
      </c>
    </row>
    <row r="1368" spans="1:12" ht="13.8">
      <c r="A1368" s="2" t="s">
        <v>5</v>
      </c>
      <c r="B1368" s="22">
        <f>+$B$18</f>
        <v>0</v>
      </c>
      <c r="C1368" s="84" t="e">
        <f>+B1368/B1388</f>
        <v>#DIV/0!</v>
      </c>
      <c r="D1368" s="89">
        <v>0</v>
      </c>
      <c r="E1368" s="112">
        <f>+D1368*C1355</f>
        <v>0</v>
      </c>
      <c r="F1368" s="79">
        <v>0</v>
      </c>
      <c r="G1368" s="112">
        <f>F1368*C1355</f>
        <v>0</v>
      </c>
      <c r="H1368" s="89">
        <v>0</v>
      </c>
      <c r="I1368" s="117">
        <f>H1368*C1355</f>
        <v>0</v>
      </c>
      <c r="J1368" s="39">
        <f>+H1368*I1391</f>
        <v>0</v>
      </c>
      <c r="K1368" s="39">
        <f>+H1368*I1392</f>
        <v>0</v>
      </c>
      <c r="L1368" s="394">
        <f t="shared" si="67"/>
        <v>0</v>
      </c>
    </row>
    <row r="1369" spans="1:12" ht="13.8">
      <c r="A1369" s="2" t="s">
        <v>116</v>
      </c>
      <c r="B1369" s="22">
        <f>+$B$19</f>
        <v>0</v>
      </c>
      <c r="C1369" s="84" t="e">
        <f>+B1369/B1388</f>
        <v>#DIV/0!</v>
      </c>
      <c r="D1369" s="89">
        <v>0</v>
      </c>
      <c r="E1369" s="112">
        <f>+D1369*C1355</f>
        <v>0</v>
      </c>
      <c r="F1369" s="79">
        <v>0</v>
      </c>
      <c r="G1369" s="112">
        <f>F1369*C1355</f>
        <v>0</v>
      </c>
      <c r="H1369" s="89">
        <v>0</v>
      </c>
      <c r="I1369" s="117">
        <f>H1369*C1355</f>
        <v>0</v>
      </c>
      <c r="J1369" s="39">
        <f>+H1369*I1391</f>
        <v>0</v>
      </c>
      <c r="K1369" s="39">
        <f>+H1369*I1392</f>
        <v>0</v>
      </c>
      <c r="L1369" s="394">
        <f t="shared" si="67"/>
        <v>0</v>
      </c>
    </row>
    <row r="1370" spans="1:12" ht="13.8">
      <c r="A1370" s="2" t="s">
        <v>1</v>
      </c>
      <c r="B1370" s="22">
        <f>+$B$20</f>
        <v>0</v>
      </c>
      <c r="C1370" s="84" t="e">
        <f>+B1370/B1388</f>
        <v>#DIV/0!</v>
      </c>
      <c r="D1370" s="89">
        <v>0</v>
      </c>
      <c r="E1370" s="112">
        <f>+D1370*C1355</f>
        <v>0</v>
      </c>
      <c r="F1370" s="79">
        <v>0</v>
      </c>
      <c r="G1370" s="112">
        <f>F1370*C1355</f>
        <v>0</v>
      </c>
      <c r="H1370" s="89">
        <v>0</v>
      </c>
      <c r="I1370" s="117">
        <f>H1370*C1355</f>
        <v>0</v>
      </c>
      <c r="J1370" s="39">
        <f>+H1370*I1391</f>
        <v>0</v>
      </c>
      <c r="K1370" s="39">
        <f>+H1370*I1392</f>
        <v>0</v>
      </c>
      <c r="L1370" s="394">
        <f t="shared" si="67"/>
        <v>0</v>
      </c>
    </row>
    <row r="1371" spans="1:12" ht="13.8">
      <c r="A1371" s="2" t="s">
        <v>46</v>
      </c>
      <c r="B1371" s="22">
        <f>+$B$21</f>
        <v>0</v>
      </c>
      <c r="C1371" s="84" t="e">
        <f>+B1371/B1388</f>
        <v>#DIV/0!</v>
      </c>
      <c r="D1371" s="89">
        <v>0</v>
      </c>
      <c r="E1371" s="112">
        <f>+D1371*C1355</f>
        <v>0</v>
      </c>
      <c r="F1371" s="79">
        <v>0</v>
      </c>
      <c r="G1371" s="112">
        <f>F1371*C1355</f>
        <v>0</v>
      </c>
      <c r="H1371" s="89">
        <v>0</v>
      </c>
      <c r="I1371" s="117">
        <f>H1371*C1355</f>
        <v>0</v>
      </c>
      <c r="J1371" s="39">
        <f>+H1371*I1391</f>
        <v>0</v>
      </c>
      <c r="K1371" s="39">
        <f>+H1371*I1392</f>
        <v>0</v>
      </c>
      <c r="L1371" s="394">
        <f t="shared" si="67"/>
        <v>0</v>
      </c>
    </row>
    <row r="1372" spans="1:12" ht="13.8">
      <c r="A1372" s="2" t="s">
        <v>45</v>
      </c>
      <c r="B1372" s="22">
        <f>+$B$22</f>
        <v>0</v>
      </c>
      <c r="C1372" s="84" t="e">
        <f>+B1372/B1388</f>
        <v>#DIV/0!</v>
      </c>
      <c r="D1372" s="89">
        <v>0</v>
      </c>
      <c r="E1372" s="112">
        <f>+D1372*C1355</f>
        <v>0</v>
      </c>
      <c r="F1372" s="79">
        <v>0</v>
      </c>
      <c r="G1372" s="112">
        <f>F1372*C1355</f>
        <v>0</v>
      </c>
      <c r="H1372" s="89">
        <v>0</v>
      </c>
      <c r="I1372" s="117">
        <f>H1372*C1355</f>
        <v>0</v>
      </c>
      <c r="J1372" s="39">
        <f>+H1372*I1391</f>
        <v>0</v>
      </c>
      <c r="K1372" s="39">
        <f>+H1372*I1392</f>
        <v>0</v>
      </c>
      <c r="L1372" s="394">
        <f t="shared" si="67"/>
        <v>0</v>
      </c>
    </row>
    <row r="1373" spans="1:12" ht="13.8">
      <c r="A1373" s="2" t="s">
        <v>209</v>
      </c>
      <c r="B1373" s="22">
        <f>+$B$23</f>
        <v>0</v>
      </c>
      <c r="C1373" s="84" t="e">
        <f>+B1373/B1388</f>
        <v>#DIV/0!</v>
      </c>
      <c r="D1373" s="89">
        <v>0</v>
      </c>
      <c r="E1373" s="112">
        <f>+D1373*C1355</f>
        <v>0</v>
      </c>
      <c r="F1373" s="79">
        <v>0</v>
      </c>
      <c r="G1373" s="112">
        <f>F1373*C1355</f>
        <v>0</v>
      </c>
      <c r="H1373" s="89">
        <v>0</v>
      </c>
      <c r="I1373" s="117">
        <f>H1373*C1355</f>
        <v>0</v>
      </c>
      <c r="J1373" s="39">
        <f>+H1373*I1391</f>
        <v>0</v>
      </c>
      <c r="K1373" s="39">
        <f>+H1373*I1392</f>
        <v>0</v>
      </c>
      <c r="L1373" s="394">
        <f t="shared" si="67"/>
        <v>0</v>
      </c>
    </row>
    <row r="1374" spans="1:12" ht="13.8">
      <c r="A1374" s="2" t="s">
        <v>210</v>
      </c>
      <c r="B1374" s="22">
        <f>+$B$24</f>
        <v>0</v>
      </c>
      <c r="C1374" s="84" t="e">
        <f>+B1374/B1388</f>
        <v>#DIV/0!</v>
      </c>
      <c r="D1374" s="89">
        <v>0</v>
      </c>
      <c r="E1374" s="112">
        <f>+D1374*C1355</f>
        <v>0</v>
      </c>
      <c r="F1374" s="79">
        <v>0</v>
      </c>
      <c r="G1374" s="112">
        <f>F1374*C1355</f>
        <v>0</v>
      </c>
      <c r="H1374" s="89">
        <v>0</v>
      </c>
      <c r="I1374" s="117">
        <f>H1374*C1355</f>
        <v>0</v>
      </c>
      <c r="J1374" s="39">
        <f>+H1374*I1391</f>
        <v>0</v>
      </c>
      <c r="K1374" s="39">
        <f>+H1374*I1392</f>
        <v>0</v>
      </c>
      <c r="L1374" s="394">
        <f t="shared" si="67"/>
        <v>0</v>
      </c>
    </row>
    <row r="1375" spans="1:12" ht="13.8">
      <c r="A1375" s="2" t="s">
        <v>2</v>
      </c>
      <c r="B1375" s="22">
        <f>+$B$25</f>
        <v>0</v>
      </c>
      <c r="C1375" s="84" t="e">
        <f>+B1375/B1388</f>
        <v>#DIV/0!</v>
      </c>
      <c r="D1375" s="89">
        <v>0</v>
      </c>
      <c r="E1375" s="112">
        <f>+D1375*C1355</f>
        <v>0</v>
      </c>
      <c r="F1375" s="79">
        <v>0</v>
      </c>
      <c r="G1375" s="112">
        <f>F1375*C1355</f>
        <v>0</v>
      </c>
      <c r="H1375" s="89">
        <v>0</v>
      </c>
      <c r="I1375" s="117">
        <f>H1375*C1355</f>
        <v>0</v>
      </c>
      <c r="J1375" s="39">
        <f>+H1375*I1391</f>
        <v>0</v>
      </c>
      <c r="K1375" s="39">
        <f>+H1375*I1392</f>
        <v>0</v>
      </c>
      <c r="L1375" s="394">
        <f t="shared" si="67"/>
        <v>0</v>
      </c>
    </row>
    <row r="1376" spans="1:12" ht="13.8">
      <c r="A1376" s="2" t="s">
        <v>12</v>
      </c>
      <c r="B1376" s="22">
        <f>+$B$26</f>
        <v>0</v>
      </c>
      <c r="C1376" s="84" t="e">
        <f>+B1376/B1388</f>
        <v>#DIV/0!</v>
      </c>
      <c r="D1376" s="89">
        <v>0</v>
      </c>
      <c r="E1376" s="112">
        <f>+D1376*C1355</f>
        <v>0</v>
      </c>
      <c r="F1376" s="79">
        <v>0</v>
      </c>
      <c r="G1376" s="112">
        <f>F1376*C1355</f>
        <v>0</v>
      </c>
      <c r="H1376" s="89">
        <v>0</v>
      </c>
      <c r="I1376" s="117">
        <f>H1376*C1355</f>
        <v>0</v>
      </c>
      <c r="J1376" s="39">
        <f>+H1376*I1391</f>
        <v>0</v>
      </c>
      <c r="K1376" s="39">
        <f>+H1376*I1392</f>
        <v>0</v>
      </c>
      <c r="L1376" s="394">
        <f t="shared" si="67"/>
        <v>0</v>
      </c>
    </row>
    <row r="1377" spans="1:12" ht="13.8">
      <c r="A1377" s="2" t="s">
        <v>18</v>
      </c>
      <c r="B1377" s="22">
        <f>+$B$27</f>
        <v>0</v>
      </c>
      <c r="C1377" s="84" t="e">
        <f>+B1377/B1388</f>
        <v>#DIV/0!</v>
      </c>
      <c r="D1377" s="89">
        <v>0</v>
      </c>
      <c r="E1377" s="112">
        <f>+D1377*C1355</f>
        <v>0</v>
      </c>
      <c r="F1377" s="79">
        <v>0</v>
      </c>
      <c r="G1377" s="112">
        <f>F1377*C1355</f>
        <v>0</v>
      </c>
      <c r="H1377" s="89">
        <v>0</v>
      </c>
      <c r="I1377" s="117">
        <f>H1377*C1355</f>
        <v>0</v>
      </c>
      <c r="J1377" s="39">
        <f>+H1377*I1391</f>
        <v>0</v>
      </c>
      <c r="K1377" s="39">
        <f>+H1377*I1392</f>
        <v>0</v>
      </c>
      <c r="L1377" s="394">
        <f t="shared" si="67"/>
        <v>0</v>
      </c>
    </row>
    <row r="1378" spans="1:12" ht="13.8">
      <c r="A1378" s="2" t="s">
        <v>9</v>
      </c>
      <c r="B1378" s="22">
        <f>+$B$28</f>
        <v>0</v>
      </c>
      <c r="C1378" s="84" t="e">
        <f>+B1378/B1388</f>
        <v>#DIV/0!</v>
      </c>
      <c r="D1378" s="89">
        <v>0</v>
      </c>
      <c r="E1378" s="112">
        <f>+D1378*C1355</f>
        <v>0</v>
      </c>
      <c r="F1378" s="79">
        <v>0</v>
      </c>
      <c r="G1378" s="112">
        <f>F1378*C1355</f>
        <v>0</v>
      </c>
      <c r="H1378" s="89">
        <v>0</v>
      </c>
      <c r="I1378" s="117">
        <f>H1378*C1355</f>
        <v>0</v>
      </c>
      <c r="J1378" s="39">
        <f>+H1378*I1391</f>
        <v>0</v>
      </c>
      <c r="K1378" s="39">
        <f>+H1378*I1392</f>
        <v>0</v>
      </c>
      <c r="L1378" s="394">
        <f t="shared" si="67"/>
        <v>0</v>
      </c>
    </row>
    <row r="1379" spans="1:12" ht="13.8">
      <c r="A1379" s="2" t="s">
        <v>7</v>
      </c>
      <c r="B1379" s="22">
        <f>+$B$29</f>
        <v>0</v>
      </c>
      <c r="C1379" s="84" t="e">
        <f>+B1379/B1388</f>
        <v>#DIV/0!</v>
      </c>
      <c r="D1379" s="89">
        <v>0</v>
      </c>
      <c r="E1379" s="112">
        <f>+D1379*C1355</f>
        <v>0</v>
      </c>
      <c r="F1379" s="79">
        <v>0</v>
      </c>
      <c r="G1379" s="112">
        <f>F1379*C1355</f>
        <v>0</v>
      </c>
      <c r="H1379" s="89">
        <v>0</v>
      </c>
      <c r="I1379" s="117">
        <f>H1379*C1355</f>
        <v>0</v>
      </c>
      <c r="J1379" s="39">
        <f>+H1379*I1391</f>
        <v>0</v>
      </c>
      <c r="K1379" s="39">
        <f>+H1379*I1392</f>
        <v>0</v>
      </c>
      <c r="L1379" s="394">
        <f t="shared" si="67"/>
        <v>0</v>
      </c>
    </row>
    <row r="1380" spans="1:12" ht="13.8">
      <c r="A1380" s="2" t="s">
        <v>13</v>
      </c>
      <c r="B1380" s="22">
        <f>+$B$30</f>
        <v>0</v>
      </c>
      <c r="C1380" s="84" t="e">
        <f>+B1380/B1388</f>
        <v>#DIV/0!</v>
      </c>
      <c r="D1380" s="89">
        <v>0</v>
      </c>
      <c r="E1380" s="112">
        <f>+D1380*C1355</f>
        <v>0</v>
      </c>
      <c r="F1380" s="79">
        <v>0</v>
      </c>
      <c r="G1380" s="112">
        <f>F1380*C1355</f>
        <v>0</v>
      </c>
      <c r="H1380" s="89">
        <v>0</v>
      </c>
      <c r="I1380" s="117">
        <f>H1380*C1355</f>
        <v>0</v>
      </c>
      <c r="J1380" s="39">
        <f>+H1380*I1391</f>
        <v>0</v>
      </c>
      <c r="K1380" s="39">
        <f>+H1380*I1392</f>
        <v>0</v>
      </c>
      <c r="L1380" s="394">
        <f t="shared" si="67"/>
        <v>0</v>
      </c>
    </row>
    <row r="1381" spans="1:12" ht="13.8">
      <c r="A1381" s="2" t="s">
        <v>3</v>
      </c>
      <c r="B1381" s="22">
        <f>+$B$31</f>
        <v>0</v>
      </c>
      <c r="C1381" s="84" t="e">
        <f>+B1381/B1388</f>
        <v>#DIV/0!</v>
      </c>
      <c r="D1381" s="89">
        <v>0</v>
      </c>
      <c r="E1381" s="112">
        <f>+D1381*C1355</f>
        <v>0</v>
      </c>
      <c r="F1381" s="79">
        <v>0</v>
      </c>
      <c r="G1381" s="112">
        <f>F1381*C1355</f>
        <v>0</v>
      </c>
      <c r="H1381" s="89">
        <v>0</v>
      </c>
      <c r="I1381" s="117">
        <f>H1381*C1355</f>
        <v>0</v>
      </c>
      <c r="J1381" s="39">
        <f>+H1381*I1391</f>
        <v>0</v>
      </c>
      <c r="K1381" s="39">
        <f>+H1381*I1392</f>
        <v>0</v>
      </c>
      <c r="L1381" s="394">
        <f t="shared" si="67"/>
        <v>0</v>
      </c>
    </row>
    <row r="1382" spans="1:12" ht="13.8">
      <c r="A1382" s="2" t="s">
        <v>11</v>
      </c>
      <c r="B1382" s="22">
        <f>+$B$32</f>
        <v>0</v>
      </c>
      <c r="C1382" s="84" t="e">
        <f>+B1382/B1388</f>
        <v>#DIV/0!</v>
      </c>
      <c r="D1382" s="89">
        <v>0</v>
      </c>
      <c r="E1382" s="112">
        <f>+D1382*C1355</f>
        <v>0</v>
      </c>
      <c r="F1382" s="79">
        <v>0</v>
      </c>
      <c r="G1382" s="112">
        <f>F1382*C1355</f>
        <v>0</v>
      </c>
      <c r="H1382" s="89">
        <v>0</v>
      </c>
      <c r="I1382" s="117">
        <f>H1382*C1355</f>
        <v>0</v>
      </c>
      <c r="J1382" s="39">
        <f>+H1382*I1391</f>
        <v>0</v>
      </c>
      <c r="K1382" s="39">
        <f>+H1382*I1392</f>
        <v>0</v>
      </c>
      <c r="L1382" s="394">
        <f t="shared" si="67"/>
        <v>0</v>
      </c>
    </row>
    <row r="1383" spans="1:12" ht="13.8">
      <c r="A1383" s="372" t="s">
        <v>8</v>
      </c>
      <c r="B1383" s="22">
        <f>+$B$33</f>
        <v>0</v>
      </c>
      <c r="C1383" s="84" t="e">
        <f>+B1383/B1388</f>
        <v>#DIV/0!</v>
      </c>
      <c r="D1383" s="89">
        <v>0</v>
      </c>
      <c r="E1383" s="112">
        <f>+D1383*C1355</f>
        <v>0</v>
      </c>
      <c r="F1383" s="79">
        <v>0</v>
      </c>
      <c r="G1383" s="112">
        <f>F1383*C1355</f>
        <v>0</v>
      </c>
      <c r="H1383" s="89">
        <v>0</v>
      </c>
      <c r="I1383" s="117">
        <f>H1383*C1355</f>
        <v>0</v>
      </c>
      <c r="J1383" s="39">
        <f>+H1383*I1391</f>
        <v>0</v>
      </c>
      <c r="K1383" s="39">
        <f>+H1383*I1392</f>
        <v>0</v>
      </c>
      <c r="L1383" s="394">
        <f t="shared" si="67"/>
        <v>0</v>
      </c>
    </row>
    <row r="1384" spans="1:12" ht="13.8">
      <c r="A1384" s="372" t="s">
        <v>444</v>
      </c>
      <c r="B1384" s="22">
        <f>+$B$34</f>
        <v>0</v>
      </c>
      <c r="C1384" s="84" t="e">
        <f>+B1384/B1388</f>
        <v>#DIV/0!</v>
      </c>
      <c r="D1384" s="89">
        <v>0</v>
      </c>
      <c r="E1384" s="112">
        <f>+D1384*C1355</f>
        <v>0</v>
      </c>
      <c r="F1384" s="79">
        <v>0</v>
      </c>
      <c r="G1384" s="112">
        <f>F1384*C1355</f>
        <v>0</v>
      </c>
      <c r="H1384" s="89">
        <v>0</v>
      </c>
      <c r="I1384" s="117">
        <f>H1384*C1355</f>
        <v>0</v>
      </c>
      <c r="J1384" s="39">
        <f>+H1384*I1391</f>
        <v>0</v>
      </c>
      <c r="K1384" s="39">
        <f>+H1384*I1392</f>
        <v>0</v>
      </c>
      <c r="L1384" s="394">
        <f t="shared" si="67"/>
        <v>0</v>
      </c>
    </row>
    <row r="1385" spans="1:12" ht="13.8">
      <c r="A1385" s="372" t="s">
        <v>445</v>
      </c>
      <c r="B1385" s="22">
        <f>+$B$35</f>
        <v>0</v>
      </c>
      <c r="C1385" s="84" t="e">
        <f>+B1385/B1388</f>
        <v>#DIV/0!</v>
      </c>
      <c r="D1385" s="89">
        <v>0</v>
      </c>
      <c r="E1385" s="112">
        <f>+D1385*C1355</f>
        <v>0</v>
      </c>
      <c r="F1385" s="79">
        <v>0</v>
      </c>
      <c r="G1385" s="112">
        <f>F1385*C1355</f>
        <v>0</v>
      </c>
      <c r="H1385" s="89">
        <v>0</v>
      </c>
      <c r="I1385" s="117">
        <f>H1385*C1355</f>
        <v>0</v>
      </c>
      <c r="J1385" s="39">
        <f>+H1385*I1391</f>
        <v>0</v>
      </c>
      <c r="K1385" s="39">
        <f>+H1385*I1392</f>
        <v>0</v>
      </c>
      <c r="L1385" s="394">
        <f t="shared" si="67"/>
        <v>0</v>
      </c>
    </row>
    <row r="1386" spans="1:12" ht="13.8">
      <c r="A1386" s="372" t="s">
        <v>461</v>
      </c>
      <c r="B1386" s="22">
        <f>+$B$36</f>
        <v>0</v>
      </c>
      <c r="C1386" s="84" t="e">
        <f>+B1386/B1388</f>
        <v>#DIV/0!</v>
      </c>
      <c r="D1386" s="89">
        <v>0</v>
      </c>
      <c r="E1386" s="112">
        <f>+D1386*C1355</f>
        <v>0</v>
      </c>
      <c r="F1386" s="79">
        <v>0</v>
      </c>
      <c r="G1386" s="112">
        <f>F1386*C1355</f>
        <v>0</v>
      </c>
      <c r="H1386" s="89">
        <v>0</v>
      </c>
      <c r="I1386" s="117">
        <f>H1386*C1355</f>
        <v>0</v>
      </c>
      <c r="J1386" s="39">
        <f>+H1386*I1391</f>
        <v>0</v>
      </c>
      <c r="K1386" s="39">
        <f>+H1386*I1392</f>
        <v>0</v>
      </c>
      <c r="L1386" s="394">
        <f t="shared" si="67"/>
        <v>0</v>
      </c>
    </row>
    <row r="1387" spans="1:12" ht="13.8">
      <c r="A1387" s="3" t="s">
        <v>464</v>
      </c>
      <c r="B1387" s="22">
        <f>+$B$37</f>
        <v>0</v>
      </c>
      <c r="C1387" s="84" t="e">
        <f>+B1387/B1388</f>
        <v>#DIV/0!</v>
      </c>
      <c r="D1387" s="89">
        <v>0</v>
      </c>
      <c r="E1387" s="112">
        <f>+D1387*C1355</f>
        <v>0</v>
      </c>
      <c r="F1387" s="79">
        <v>0</v>
      </c>
      <c r="G1387" s="115">
        <f>F1387*C1355</f>
        <v>0</v>
      </c>
      <c r="H1387" s="358">
        <v>0</v>
      </c>
      <c r="I1387" s="118">
        <f>H1387*C1355</f>
        <v>0</v>
      </c>
      <c r="J1387" s="39">
        <f>+H1387*I1391</f>
        <v>0</v>
      </c>
      <c r="K1387" s="39">
        <f>+H1387*I1392</f>
        <v>0</v>
      </c>
      <c r="L1387" s="394">
        <f t="shared" si="67"/>
        <v>0</v>
      </c>
    </row>
    <row r="1388" spans="1:12" ht="13.8">
      <c r="A1388" s="24"/>
      <c r="B1388" s="25">
        <f t="shared" ref="B1388:L1388" si="68">SUM(B1361:B1387)</f>
        <v>0</v>
      </c>
      <c r="C1388" s="85" t="e">
        <f t="shared" si="68"/>
        <v>#DIV/0!</v>
      </c>
      <c r="D1388" s="82">
        <f t="shared" si="68"/>
        <v>0</v>
      </c>
      <c r="E1388" s="113">
        <f t="shared" si="68"/>
        <v>0</v>
      </c>
      <c r="F1388" s="83">
        <f t="shared" si="68"/>
        <v>0</v>
      </c>
      <c r="G1388" s="113">
        <f t="shared" si="68"/>
        <v>0</v>
      </c>
      <c r="H1388" s="86">
        <f t="shared" si="68"/>
        <v>0</v>
      </c>
      <c r="I1388" s="119">
        <f t="shared" si="68"/>
        <v>0</v>
      </c>
      <c r="J1388" s="26">
        <f t="shared" si="68"/>
        <v>0</v>
      </c>
      <c r="K1388" s="26">
        <f t="shared" si="68"/>
        <v>0</v>
      </c>
      <c r="L1388" s="26">
        <f t="shared" si="68"/>
        <v>0</v>
      </c>
    </row>
    <row r="1389" spans="1:12">
      <c r="H1389" s="80"/>
      <c r="I1389" s="81"/>
    </row>
    <row r="1391" spans="1:12">
      <c r="G1391" t="s">
        <v>114</v>
      </c>
      <c r="H1391" s="27"/>
      <c r="I1391" s="357">
        <v>0</v>
      </c>
    </row>
    <row r="1392" spans="1:12">
      <c r="G1392" t="s">
        <v>338</v>
      </c>
      <c r="I1392" s="357">
        <v>0</v>
      </c>
    </row>
    <row r="1393" spans="1:14">
      <c r="G1393" t="s">
        <v>256</v>
      </c>
      <c r="I1393" s="120">
        <f>SUM(I1391:I1392)</f>
        <v>0</v>
      </c>
      <c r="N1393" s="121">
        <f>+I1393</f>
        <v>0</v>
      </c>
    </row>
    <row r="1397" spans="1:14" ht="15.6">
      <c r="A1397" s="874" t="s">
        <v>19</v>
      </c>
      <c r="B1397" s="875"/>
      <c r="C1397" s="875">
        <v>0</v>
      </c>
      <c r="D1397" s="875"/>
      <c r="E1397" s="875"/>
      <c r="F1397" s="875"/>
      <c r="G1397" s="875"/>
      <c r="H1397" s="876"/>
      <c r="I1397" s="4"/>
    </row>
    <row r="1398" spans="1:14" ht="15.6">
      <c r="A1398" s="867" t="s">
        <v>20</v>
      </c>
      <c r="B1398" s="868"/>
      <c r="C1398" s="920"/>
      <c r="D1398" s="920"/>
      <c r="E1398" s="920"/>
      <c r="F1398" s="920"/>
      <c r="G1398" s="920"/>
      <c r="H1398" s="921"/>
      <c r="I1398" s="4"/>
    </row>
    <row r="1399" spans="1:14" ht="15.6">
      <c r="A1399" s="867" t="s">
        <v>22</v>
      </c>
      <c r="B1399" s="868"/>
      <c r="C1399" s="913"/>
      <c r="D1399" s="913"/>
      <c r="E1399" s="913"/>
      <c r="F1399" s="913"/>
      <c r="G1399" s="913"/>
      <c r="H1399" s="914"/>
      <c r="I1399" s="4"/>
    </row>
    <row r="1400" spans="1:14" ht="15.6">
      <c r="A1400" s="867" t="s">
        <v>24</v>
      </c>
      <c r="B1400" s="868"/>
      <c r="C1400" s="869">
        <v>0</v>
      </c>
      <c r="D1400" s="870"/>
      <c r="E1400" s="870"/>
      <c r="F1400" s="870"/>
      <c r="G1400" s="870"/>
      <c r="H1400" s="871"/>
      <c r="I1400" s="4"/>
    </row>
    <row r="1401" spans="1:14" ht="15.6">
      <c r="A1401" s="881" t="s">
        <v>25</v>
      </c>
      <c r="B1401" s="882"/>
      <c r="C1401" s="911" t="s">
        <v>788</v>
      </c>
      <c r="D1401" s="911"/>
      <c r="E1401" s="911"/>
      <c r="F1401" s="911"/>
      <c r="G1401" s="911"/>
      <c r="H1401" s="912"/>
      <c r="I1401" s="4"/>
    </row>
    <row r="1402" spans="1:14" ht="13.8">
      <c r="A1402" s="5"/>
      <c r="B1402" s="5"/>
      <c r="C1402" s="5"/>
      <c r="D1402" s="5"/>
      <c r="E1402" s="5"/>
      <c r="F1402" s="5"/>
      <c r="G1402" s="5"/>
      <c r="H1402" s="5"/>
      <c r="I1402" s="5"/>
    </row>
    <row r="1403" spans="1:14" ht="13.8">
      <c r="A1403" s="6"/>
      <c r="B1403" s="7"/>
      <c r="C1403" s="8"/>
      <c r="D1403" s="886">
        <v>0.2</v>
      </c>
      <c r="E1403" s="887"/>
      <c r="F1403" s="886">
        <v>0.8</v>
      </c>
      <c r="G1403" s="887"/>
      <c r="H1403" s="584"/>
      <c r="I1403" s="10"/>
      <c r="J1403" s="11" t="s">
        <v>121</v>
      </c>
      <c r="K1403" s="11" t="s">
        <v>269</v>
      </c>
      <c r="L1403" s="11" t="s">
        <v>270</v>
      </c>
    </row>
    <row r="1404" spans="1:14" ht="13.8">
      <c r="A1404" s="12"/>
      <c r="B1404" s="13"/>
      <c r="C1404" s="14"/>
      <c r="D1404" s="872" t="s">
        <v>26</v>
      </c>
      <c r="E1404" s="880"/>
      <c r="F1404" s="872" t="s">
        <v>27</v>
      </c>
      <c r="G1404" s="880"/>
      <c r="H1404" s="872" t="s">
        <v>28</v>
      </c>
      <c r="I1404" s="873"/>
      <c r="J1404" s="15" t="s">
        <v>29</v>
      </c>
      <c r="K1404" s="391" t="s">
        <v>29</v>
      </c>
      <c r="L1404" s="391" t="s">
        <v>29</v>
      </c>
    </row>
    <row r="1405" spans="1:14" ht="27.6">
      <c r="A1405" s="16" t="s">
        <v>30</v>
      </c>
      <c r="B1405" s="17" t="s">
        <v>31</v>
      </c>
      <c r="C1405" s="18" t="s">
        <v>32</v>
      </c>
      <c r="D1405" s="19" t="s">
        <v>33</v>
      </c>
      <c r="E1405" s="20" t="s">
        <v>34</v>
      </c>
      <c r="F1405" s="19" t="s">
        <v>33</v>
      </c>
      <c r="G1405" s="20" t="s">
        <v>34</v>
      </c>
      <c r="H1405" s="21" t="s">
        <v>33</v>
      </c>
      <c r="I1405" s="40" t="s">
        <v>34</v>
      </c>
      <c r="J1405" s="18" t="s">
        <v>34</v>
      </c>
      <c r="K1405" s="18" t="s">
        <v>34</v>
      </c>
      <c r="L1405" s="18" t="s">
        <v>34</v>
      </c>
    </row>
    <row r="1406" spans="1:14" ht="13.8">
      <c r="A1406" s="1" t="s">
        <v>15</v>
      </c>
      <c r="B1406" s="22">
        <f>+$B$10</f>
        <v>0</v>
      </c>
      <c r="C1406" s="84" t="e">
        <f>+B1406/B1433</f>
        <v>#DIV/0!</v>
      </c>
      <c r="D1406" s="89">
        <v>0</v>
      </c>
      <c r="E1406" s="112">
        <f>+D1406*C1400</f>
        <v>0</v>
      </c>
      <c r="F1406" s="79">
        <v>0</v>
      </c>
      <c r="G1406" s="114">
        <f>F1406*C1400</f>
        <v>0</v>
      </c>
      <c r="H1406" s="89">
        <v>0</v>
      </c>
      <c r="I1406" s="116">
        <f>H1406*C1400</f>
        <v>0</v>
      </c>
      <c r="J1406" s="39">
        <f>+H1406*I1436</f>
        <v>0</v>
      </c>
      <c r="K1406" s="39">
        <f>+H1406*I1437</f>
        <v>0</v>
      </c>
      <c r="L1406" s="393">
        <f>+J1406+K1406</f>
        <v>0</v>
      </c>
    </row>
    <row r="1407" spans="1:14" ht="13.8">
      <c r="A1407" s="2" t="s">
        <v>4</v>
      </c>
      <c r="B1407" s="22">
        <f>+$B$12</f>
        <v>0</v>
      </c>
      <c r="C1407" s="84" t="e">
        <f>+B1407/B1433</f>
        <v>#DIV/0!</v>
      </c>
      <c r="D1407" s="89">
        <v>0</v>
      </c>
      <c r="E1407" s="112">
        <f>+D1407*C1400</f>
        <v>0</v>
      </c>
      <c r="F1407" s="79">
        <v>0</v>
      </c>
      <c r="G1407" s="112">
        <f>F1407*C1400</f>
        <v>0</v>
      </c>
      <c r="H1407" s="89">
        <v>0</v>
      </c>
      <c r="I1407" s="117">
        <f>H1407*C1400</f>
        <v>0</v>
      </c>
      <c r="J1407" s="39">
        <f>+H1407*I1436</f>
        <v>0</v>
      </c>
      <c r="K1407" s="39">
        <f>+H1407*I1437</f>
        <v>0</v>
      </c>
      <c r="L1407" s="394">
        <f>+J1407+K1407</f>
        <v>0</v>
      </c>
    </row>
    <row r="1408" spans="1:14" ht="13.8">
      <c r="A1408" s="2" t="s">
        <v>0</v>
      </c>
      <c r="B1408" s="22">
        <f>+$B$13</f>
        <v>0</v>
      </c>
      <c r="C1408" s="84" t="e">
        <f>+B1408/B1433</f>
        <v>#DIV/0!</v>
      </c>
      <c r="D1408" s="89">
        <v>0</v>
      </c>
      <c r="E1408" s="112">
        <f>+D1408*C1400</f>
        <v>0</v>
      </c>
      <c r="F1408" s="79">
        <v>0</v>
      </c>
      <c r="G1408" s="112">
        <f>F1408*C1400</f>
        <v>0</v>
      </c>
      <c r="H1408" s="89">
        <v>0</v>
      </c>
      <c r="I1408" s="117">
        <f>H1408*C1400</f>
        <v>0</v>
      </c>
      <c r="J1408" s="39">
        <f>+H1408*I1436</f>
        <v>0</v>
      </c>
      <c r="K1408" s="39">
        <f>+H1408*I1437</f>
        <v>0</v>
      </c>
      <c r="L1408" s="394">
        <f t="shared" ref="L1408:L1432" si="69">+J1408+K1408</f>
        <v>0</v>
      </c>
    </row>
    <row r="1409" spans="1:12" ht="13.8">
      <c r="A1409" s="2" t="s">
        <v>16</v>
      </c>
      <c r="B1409" s="22">
        <f>+$B$14</f>
        <v>0</v>
      </c>
      <c r="C1409" s="84" t="e">
        <f>+B1409/B1433</f>
        <v>#DIV/0!</v>
      </c>
      <c r="D1409" s="89">
        <v>0</v>
      </c>
      <c r="E1409" s="112">
        <f>+D1409*C1400</f>
        <v>0</v>
      </c>
      <c r="F1409" s="79">
        <v>0</v>
      </c>
      <c r="G1409" s="112">
        <f>F1409*C1400</f>
        <v>0</v>
      </c>
      <c r="H1409" s="89">
        <v>0</v>
      </c>
      <c r="I1409" s="117">
        <f>H1409*C1400</f>
        <v>0</v>
      </c>
      <c r="J1409" s="39">
        <f>+H1409*I1436</f>
        <v>0</v>
      </c>
      <c r="K1409" s="39">
        <f>+H1409*I1437</f>
        <v>0</v>
      </c>
      <c r="L1409" s="394">
        <f t="shared" si="69"/>
        <v>0</v>
      </c>
    </row>
    <row r="1410" spans="1:12" ht="13.8">
      <c r="A1410" s="2" t="s">
        <v>6</v>
      </c>
      <c r="B1410" s="22">
        <f>+$B$15</f>
        <v>0</v>
      </c>
      <c r="C1410" s="84" t="e">
        <f>+B1410/B1433</f>
        <v>#DIV/0!</v>
      </c>
      <c r="D1410" s="89">
        <v>0</v>
      </c>
      <c r="E1410" s="112">
        <f>+D1410*C1400</f>
        <v>0</v>
      </c>
      <c r="F1410" s="79">
        <v>0</v>
      </c>
      <c r="G1410" s="112">
        <f>F1410*C1400</f>
        <v>0</v>
      </c>
      <c r="H1410" s="89">
        <v>0</v>
      </c>
      <c r="I1410" s="117">
        <f>H1410*C1400</f>
        <v>0</v>
      </c>
      <c r="J1410" s="39">
        <f>+H1410*I1436</f>
        <v>0</v>
      </c>
      <c r="K1410" s="39">
        <f>+H1410*I1437</f>
        <v>0</v>
      </c>
      <c r="L1410" s="394">
        <f t="shared" si="69"/>
        <v>0</v>
      </c>
    </row>
    <row r="1411" spans="1:12" ht="13.8">
      <c r="A1411" s="2" t="s">
        <v>10</v>
      </c>
      <c r="B1411" s="22">
        <f>+$B$16</f>
        <v>0</v>
      </c>
      <c r="C1411" s="84" t="e">
        <f>+B1411/B1433</f>
        <v>#DIV/0!</v>
      </c>
      <c r="D1411" s="89">
        <v>0</v>
      </c>
      <c r="E1411" s="112">
        <f>+D1411*C1400</f>
        <v>0</v>
      </c>
      <c r="F1411" s="79">
        <v>0</v>
      </c>
      <c r="G1411" s="112">
        <f>F1411*C1400</f>
        <v>0</v>
      </c>
      <c r="H1411" s="89">
        <v>0</v>
      </c>
      <c r="I1411" s="117">
        <f>H1411*C1400</f>
        <v>0</v>
      </c>
      <c r="J1411" s="39">
        <f>+H1411*I1436</f>
        <v>0</v>
      </c>
      <c r="K1411" s="39">
        <f>+H1411*I1437</f>
        <v>0</v>
      </c>
      <c r="L1411" s="394">
        <f t="shared" si="69"/>
        <v>0</v>
      </c>
    </row>
    <row r="1412" spans="1:12" ht="13.8">
      <c r="A1412" s="2" t="s">
        <v>17</v>
      </c>
      <c r="B1412" s="22">
        <f>+$B$17</f>
        <v>0</v>
      </c>
      <c r="C1412" s="84" t="e">
        <f>+B1412/B1433</f>
        <v>#DIV/0!</v>
      </c>
      <c r="D1412" s="89">
        <v>0</v>
      </c>
      <c r="E1412" s="112">
        <f>+D1412*C1400</f>
        <v>0</v>
      </c>
      <c r="F1412" s="79">
        <v>0</v>
      </c>
      <c r="G1412" s="112">
        <f>F1412*C1400</f>
        <v>0</v>
      </c>
      <c r="H1412" s="89">
        <v>0</v>
      </c>
      <c r="I1412" s="117">
        <f>H1412*C1400</f>
        <v>0</v>
      </c>
      <c r="J1412" s="39">
        <f>+H1412*I1436</f>
        <v>0</v>
      </c>
      <c r="K1412" s="39">
        <f>+H1412*I1437</f>
        <v>0</v>
      </c>
      <c r="L1412" s="394">
        <f t="shared" si="69"/>
        <v>0</v>
      </c>
    </row>
    <row r="1413" spans="1:12" ht="13.8">
      <c r="A1413" s="2" t="s">
        <v>5</v>
      </c>
      <c r="B1413" s="22">
        <f>+$B$18</f>
        <v>0</v>
      </c>
      <c r="C1413" s="84" t="e">
        <f>+B1413/B1433</f>
        <v>#DIV/0!</v>
      </c>
      <c r="D1413" s="89">
        <v>0</v>
      </c>
      <c r="E1413" s="112">
        <f>+D1413*C1400</f>
        <v>0</v>
      </c>
      <c r="F1413" s="79">
        <v>0</v>
      </c>
      <c r="G1413" s="112">
        <f>F1413*C1400</f>
        <v>0</v>
      </c>
      <c r="H1413" s="89">
        <v>0</v>
      </c>
      <c r="I1413" s="117">
        <f>H1413*C1400</f>
        <v>0</v>
      </c>
      <c r="J1413" s="39">
        <f>+H1413*I1436</f>
        <v>0</v>
      </c>
      <c r="K1413" s="39">
        <f>+H1413*I1437</f>
        <v>0</v>
      </c>
      <c r="L1413" s="394">
        <f t="shared" si="69"/>
        <v>0</v>
      </c>
    </row>
    <row r="1414" spans="1:12" ht="13.8">
      <c r="A1414" s="2" t="s">
        <v>116</v>
      </c>
      <c r="B1414" s="22">
        <f>+$B$19</f>
        <v>0</v>
      </c>
      <c r="C1414" s="84" t="e">
        <f>+B1414/B1433</f>
        <v>#DIV/0!</v>
      </c>
      <c r="D1414" s="89">
        <v>0</v>
      </c>
      <c r="E1414" s="112">
        <f>+D1414*C1400</f>
        <v>0</v>
      </c>
      <c r="F1414" s="79">
        <v>0</v>
      </c>
      <c r="G1414" s="112">
        <f>F1414*C1400</f>
        <v>0</v>
      </c>
      <c r="H1414" s="89">
        <v>0</v>
      </c>
      <c r="I1414" s="117">
        <f>H1414*C1400</f>
        <v>0</v>
      </c>
      <c r="J1414" s="39">
        <f>+H1414*I1436</f>
        <v>0</v>
      </c>
      <c r="K1414" s="39">
        <f>+H1414*I1437</f>
        <v>0</v>
      </c>
      <c r="L1414" s="394">
        <f t="shared" si="69"/>
        <v>0</v>
      </c>
    </row>
    <row r="1415" spans="1:12" ht="13.8">
      <c r="A1415" s="2" t="s">
        <v>1</v>
      </c>
      <c r="B1415" s="22">
        <f>+$B$20</f>
        <v>0</v>
      </c>
      <c r="C1415" s="84" t="e">
        <f>+B1415/B1433</f>
        <v>#DIV/0!</v>
      </c>
      <c r="D1415" s="89">
        <v>0</v>
      </c>
      <c r="E1415" s="112">
        <f>+D1415*C1400</f>
        <v>0</v>
      </c>
      <c r="F1415" s="79">
        <v>0</v>
      </c>
      <c r="G1415" s="112">
        <f>F1415*C1400</f>
        <v>0</v>
      </c>
      <c r="H1415" s="89">
        <v>0</v>
      </c>
      <c r="I1415" s="117">
        <f>H1415*C1400</f>
        <v>0</v>
      </c>
      <c r="J1415" s="39">
        <f>+H1415*I1436</f>
        <v>0</v>
      </c>
      <c r="K1415" s="39">
        <f>+H1415*I1437</f>
        <v>0</v>
      </c>
      <c r="L1415" s="394">
        <f t="shared" si="69"/>
        <v>0</v>
      </c>
    </row>
    <row r="1416" spans="1:12" ht="13.8">
      <c r="A1416" s="2" t="s">
        <v>46</v>
      </c>
      <c r="B1416" s="22">
        <f>+$B$21</f>
        <v>0</v>
      </c>
      <c r="C1416" s="84" t="e">
        <f>+B1416/B1433</f>
        <v>#DIV/0!</v>
      </c>
      <c r="D1416" s="89">
        <v>0</v>
      </c>
      <c r="E1416" s="112">
        <f>+D1416*C1400</f>
        <v>0</v>
      </c>
      <c r="F1416" s="79">
        <v>0</v>
      </c>
      <c r="G1416" s="112">
        <f>F1416*C1400</f>
        <v>0</v>
      </c>
      <c r="H1416" s="89">
        <v>0</v>
      </c>
      <c r="I1416" s="117">
        <f>H1416*C1400</f>
        <v>0</v>
      </c>
      <c r="J1416" s="39">
        <f>+H1416*I1436</f>
        <v>0</v>
      </c>
      <c r="K1416" s="39">
        <f>+H1416*I1437</f>
        <v>0</v>
      </c>
      <c r="L1416" s="394">
        <f t="shared" si="69"/>
        <v>0</v>
      </c>
    </row>
    <row r="1417" spans="1:12" ht="13.8">
      <c r="A1417" s="2" t="s">
        <v>45</v>
      </c>
      <c r="B1417" s="22">
        <f>+$B$22</f>
        <v>0</v>
      </c>
      <c r="C1417" s="84" t="e">
        <f>+B1417/B1433</f>
        <v>#DIV/0!</v>
      </c>
      <c r="D1417" s="89">
        <v>0</v>
      </c>
      <c r="E1417" s="112">
        <f>+D1417*C1400</f>
        <v>0</v>
      </c>
      <c r="F1417" s="79">
        <v>0</v>
      </c>
      <c r="G1417" s="112">
        <f>F1417*C1400</f>
        <v>0</v>
      </c>
      <c r="H1417" s="89">
        <v>0</v>
      </c>
      <c r="I1417" s="117">
        <f>H1417*C1400</f>
        <v>0</v>
      </c>
      <c r="J1417" s="39">
        <f>+H1417*I1436</f>
        <v>0</v>
      </c>
      <c r="K1417" s="39">
        <f>+H1417*I1437</f>
        <v>0</v>
      </c>
      <c r="L1417" s="394">
        <f t="shared" si="69"/>
        <v>0</v>
      </c>
    </row>
    <row r="1418" spans="1:12" ht="13.8">
      <c r="A1418" s="2" t="s">
        <v>209</v>
      </c>
      <c r="B1418" s="22">
        <f>+$B$23</f>
        <v>0</v>
      </c>
      <c r="C1418" s="84" t="e">
        <f>+B1418/B1433</f>
        <v>#DIV/0!</v>
      </c>
      <c r="D1418" s="89">
        <v>0</v>
      </c>
      <c r="E1418" s="112">
        <f>+D1418*C1400</f>
        <v>0</v>
      </c>
      <c r="F1418" s="79">
        <v>0</v>
      </c>
      <c r="G1418" s="112">
        <f>F1418*C1400</f>
        <v>0</v>
      </c>
      <c r="H1418" s="89">
        <v>0</v>
      </c>
      <c r="I1418" s="117">
        <f>H1418*C1400</f>
        <v>0</v>
      </c>
      <c r="J1418" s="39">
        <f>+H1418*I1436</f>
        <v>0</v>
      </c>
      <c r="K1418" s="39">
        <f>+H1418*I1437</f>
        <v>0</v>
      </c>
      <c r="L1418" s="394">
        <f t="shared" si="69"/>
        <v>0</v>
      </c>
    </row>
    <row r="1419" spans="1:12" ht="13.8">
      <c r="A1419" s="2" t="s">
        <v>210</v>
      </c>
      <c r="B1419" s="22">
        <f>+$B$24</f>
        <v>0</v>
      </c>
      <c r="C1419" s="84" t="e">
        <f>+B1419/B1433</f>
        <v>#DIV/0!</v>
      </c>
      <c r="D1419" s="89">
        <v>0</v>
      </c>
      <c r="E1419" s="112">
        <f>+D1419*C1400</f>
        <v>0</v>
      </c>
      <c r="F1419" s="79">
        <v>0</v>
      </c>
      <c r="G1419" s="112">
        <f>F1419*C1400</f>
        <v>0</v>
      </c>
      <c r="H1419" s="89">
        <v>0</v>
      </c>
      <c r="I1419" s="117">
        <f>H1419*C1400</f>
        <v>0</v>
      </c>
      <c r="J1419" s="39">
        <f>+H1419*I1436</f>
        <v>0</v>
      </c>
      <c r="K1419" s="39">
        <f>+H1419*I1437</f>
        <v>0</v>
      </c>
      <c r="L1419" s="394">
        <f t="shared" si="69"/>
        <v>0</v>
      </c>
    </row>
    <row r="1420" spans="1:12" ht="13.8">
      <c r="A1420" s="2" t="s">
        <v>2</v>
      </c>
      <c r="B1420" s="22">
        <f>+$B$25</f>
        <v>0</v>
      </c>
      <c r="C1420" s="84" t="e">
        <f>+B1420/B1433</f>
        <v>#DIV/0!</v>
      </c>
      <c r="D1420" s="89">
        <v>0</v>
      </c>
      <c r="E1420" s="112">
        <f>+D1420*C1400</f>
        <v>0</v>
      </c>
      <c r="F1420" s="79">
        <v>0</v>
      </c>
      <c r="G1420" s="112">
        <f>F1420*C1400</f>
        <v>0</v>
      </c>
      <c r="H1420" s="89">
        <v>0</v>
      </c>
      <c r="I1420" s="117">
        <f>H1420*C1400</f>
        <v>0</v>
      </c>
      <c r="J1420" s="39">
        <f>+H1420*I1436</f>
        <v>0</v>
      </c>
      <c r="K1420" s="39">
        <f>+H1420*I1437</f>
        <v>0</v>
      </c>
      <c r="L1420" s="394">
        <f t="shared" si="69"/>
        <v>0</v>
      </c>
    </row>
    <row r="1421" spans="1:12" ht="13.8">
      <c r="A1421" s="2" t="s">
        <v>12</v>
      </c>
      <c r="B1421" s="22">
        <f>+$B$26</f>
        <v>0</v>
      </c>
      <c r="C1421" s="84" t="e">
        <f>+B1421/B1433</f>
        <v>#DIV/0!</v>
      </c>
      <c r="D1421" s="89">
        <v>0</v>
      </c>
      <c r="E1421" s="112">
        <f>+D1421*C1400</f>
        <v>0</v>
      </c>
      <c r="F1421" s="79">
        <v>0</v>
      </c>
      <c r="G1421" s="112">
        <f>F1421*C1400</f>
        <v>0</v>
      </c>
      <c r="H1421" s="89">
        <v>0</v>
      </c>
      <c r="I1421" s="117">
        <f>H1421*C1400</f>
        <v>0</v>
      </c>
      <c r="J1421" s="39">
        <f>+H1421*I1436</f>
        <v>0</v>
      </c>
      <c r="K1421" s="39">
        <f>+H1421*I1437</f>
        <v>0</v>
      </c>
      <c r="L1421" s="394">
        <f t="shared" si="69"/>
        <v>0</v>
      </c>
    </row>
    <row r="1422" spans="1:12" ht="13.8">
      <c r="A1422" s="2" t="s">
        <v>18</v>
      </c>
      <c r="B1422" s="22">
        <f>+$B$27</f>
        <v>0</v>
      </c>
      <c r="C1422" s="84" t="e">
        <f>+B1422/B1433</f>
        <v>#DIV/0!</v>
      </c>
      <c r="D1422" s="89">
        <v>0</v>
      </c>
      <c r="E1422" s="112">
        <f>+D1422*C1400</f>
        <v>0</v>
      </c>
      <c r="F1422" s="79">
        <v>0</v>
      </c>
      <c r="G1422" s="112">
        <f>F1422*C1400</f>
        <v>0</v>
      </c>
      <c r="H1422" s="89">
        <v>0</v>
      </c>
      <c r="I1422" s="117">
        <f>H1422*C1400</f>
        <v>0</v>
      </c>
      <c r="J1422" s="39">
        <f>+H1422*I1436</f>
        <v>0</v>
      </c>
      <c r="K1422" s="39">
        <f>+H1422*I1437</f>
        <v>0</v>
      </c>
      <c r="L1422" s="394">
        <f t="shared" si="69"/>
        <v>0</v>
      </c>
    </row>
    <row r="1423" spans="1:12" ht="13.8">
      <c r="A1423" s="2" t="s">
        <v>9</v>
      </c>
      <c r="B1423" s="22">
        <f>+$B$28</f>
        <v>0</v>
      </c>
      <c r="C1423" s="84" t="e">
        <f>+B1423/B1433</f>
        <v>#DIV/0!</v>
      </c>
      <c r="D1423" s="89">
        <v>0</v>
      </c>
      <c r="E1423" s="112">
        <f>+D1423*C1400</f>
        <v>0</v>
      </c>
      <c r="F1423" s="79">
        <v>0</v>
      </c>
      <c r="G1423" s="112">
        <f>F1423*C1400</f>
        <v>0</v>
      </c>
      <c r="H1423" s="89">
        <v>0</v>
      </c>
      <c r="I1423" s="117">
        <f>H1423*C1400</f>
        <v>0</v>
      </c>
      <c r="J1423" s="39">
        <f>+H1423*I1436</f>
        <v>0</v>
      </c>
      <c r="K1423" s="39">
        <f>+H1423*I1437</f>
        <v>0</v>
      </c>
      <c r="L1423" s="394">
        <f t="shared" si="69"/>
        <v>0</v>
      </c>
    </row>
    <row r="1424" spans="1:12" ht="13.8">
      <c r="A1424" s="2" t="s">
        <v>7</v>
      </c>
      <c r="B1424" s="22">
        <f>+$B$29</f>
        <v>0</v>
      </c>
      <c r="C1424" s="84" t="e">
        <f>+B1424/B1433</f>
        <v>#DIV/0!</v>
      </c>
      <c r="D1424" s="89">
        <v>0</v>
      </c>
      <c r="E1424" s="112">
        <f>+D1424*C1400</f>
        <v>0</v>
      </c>
      <c r="F1424" s="79">
        <v>0</v>
      </c>
      <c r="G1424" s="112">
        <f>F1424*C1400</f>
        <v>0</v>
      </c>
      <c r="H1424" s="89">
        <v>0</v>
      </c>
      <c r="I1424" s="117">
        <f>H1424*C1400</f>
        <v>0</v>
      </c>
      <c r="J1424" s="39">
        <f>+H1424*I1436</f>
        <v>0</v>
      </c>
      <c r="K1424" s="39">
        <f>+H1424*I1437</f>
        <v>0</v>
      </c>
      <c r="L1424" s="394">
        <f t="shared" si="69"/>
        <v>0</v>
      </c>
    </row>
    <row r="1425" spans="1:14" ht="13.8">
      <c r="A1425" s="2" t="s">
        <v>13</v>
      </c>
      <c r="B1425" s="22">
        <f>+$B$30</f>
        <v>0</v>
      </c>
      <c r="C1425" s="84" t="e">
        <f>+B1425/B1433</f>
        <v>#DIV/0!</v>
      </c>
      <c r="D1425" s="89">
        <v>0</v>
      </c>
      <c r="E1425" s="112">
        <f>+D1425*C1400</f>
        <v>0</v>
      </c>
      <c r="F1425" s="79">
        <v>0</v>
      </c>
      <c r="G1425" s="112">
        <f>F1425*C1400</f>
        <v>0</v>
      </c>
      <c r="H1425" s="89">
        <v>0</v>
      </c>
      <c r="I1425" s="117">
        <f>H1425*C1400</f>
        <v>0</v>
      </c>
      <c r="J1425" s="39">
        <f>+H1425*I1436</f>
        <v>0</v>
      </c>
      <c r="K1425" s="39">
        <f>+H1425*I1437</f>
        <v>0</v>
      </c>
      <c r="L1425" s="394">
        <f t="shared" si="69"/>
        <v>0</v>
      </c>
    </row>
    <row r="1426" spans="1:14" ht="13.8">
      <c r="A1426" s="2" t="s">
        <v>3</v>
      </c>
      <c r="B1426" s="22">
        <f>+$B$31</f>
        <v>0</v>
      </c>
      <c r="C1426" s="84" t="e">
        <f>+B1426/B1433</f>
        <v>#DIV/0!</v>
      </c>
      <c r="D1426" s="89">
        <v>0</v>
      </c>
      <c r="E1426" s="112">
        <f>+D1426*C1400</f>
        <v>0</v>
      </c>
      <c r="F1426" s="79">
        <v>0</v>
      </c>
      <c r="G1426" s="112">
        <f>F1426*C1400</f>
        <v>0</v>
      </c>
      <c r="H1426" s="89">
        <v>0</v>
      </c>
      <c r="I1426" s="117">
        <f>H1426*C1400</f>
        <v>0</v>
      </c>
      <c r="J1426" s="39">
        <f>+H1426*I1436</f>
        <v>0</v>
      </c>
      <c r="K1426" s="39">
        <f>+H1426*I1437</f>
        <v>0</v>
      </c>
      <c r="L1426" s="394">
        <f t="shared" si="69"/>
        <v>0</v>
      </c>
    </row>
    <row r="1427" spans="1:14" ht="13.8">
      <c r="A1427" s="2" t="s">
        <v>11</v>
      </c>
      <c r="B1427" s="22">
        <f>+$B$32</f>
        <v>0</v>
      </c>
      <c r="C1427" s="84" t="e">
        <f>+B1427/B1433</f>
        <v>#DIV/0!</v>
      </c>
      <c r="D1427" s="89">
        <v>0</v>
      </c>
      <c r="E1427" s="112">
        <f>+D1427*C1400</f>
        <v>0</v>
      </c>
      <c r="F1427" s="79">
        <v>0</v>
      </c>
      <c r="G1427" s="112">
        <f>F1427*C1400</f>
        <v>0</v>
      </c>
      <c r="H1427" s="89">
        <v>0</v>
      </c>
      <c r="I1427" s="117">
        <f>H1427*C1400</f>
        <v>0</v>
      </c>
      <c r="J1427" s="39">
        <f>+H1427*I1436</f>
        <v>0</v>
      </c>
      <c r="K1427" s="39">
        <f>+H1427*I1437</f>
        <v>0</v>
      </c>
      <c r="L1427" s="394">
        <f t="shared" si="69"/>
        <v>0</v>
      </c>
    </row>
    <row r="1428" spans="1:14" ht="13.8">
      <c r="A1428" s="372" t="s">
        <v>8</v>
      </c>
      <c r="B1428" s="22">
        <f>+$B$33</f>
        <v>0</v>
      </c>
      <c r="C1428" s="84" t="e">
        <f>+B1428/B1433</f>
        <v>#DIV/0!</v>
      </c>
      <c r="D1428" s="89">
        <v>0</v>
      </c>
      <c r="E1428" s="112">
        <f>+D1428*C1400</f>
        <v>0</v>
      </c>
      <c r="F1428" s="79">
        <v>0</v>
      </c>
      <c r="G1428" s="112">
        <f>F1428*C1400</f>
        <v>0</v>
      </c>
      <c r="H1428" s="89">
        <v>0</v>
      </c>
      <c r="I1428" s="117">
        <f>H1428*C1400</f>
        <v>0</v>
      </c>
      <c r="J1428" s="39">
        <f>+H1428*I1436</f>
        <v>0</v>
      </c>
      <c r="K1428" s="39">
        <f>+H1428*I1437</f>
        <v>0</v>
      </c>
      <c r="L1428" s="394">
        <f t="shared" si="69"/>
        <v>0</v>
      </c>
    </row>
    <row r="1429" spans="1:14" ht="13.8">
      <c r="A1429" s="372" t="s">
        <v>444</v>
      </c>
      <c r="B1429" s="22">
        <f>+$B$34</f>
        <v>0</v>
      </c>
      <c r="C1429" s="84" t="e">
        <f>+B1429/B1433</f>
        <v>#DIV/0!</v>
      </c>
      <c r="D1429" s="89">
        <v>0</v>
      </c>
      <c r="E1429" s="112">
        <f>+D1429*C1400</f>
        <v>0</v>
      </c>
      <c r="F1429" s="79">
        <v>0</v>
      </c>
      <c r="G1429" s="112">
        <f>F1429*C1400</f>
        <v>0</v>
      </c>
      <c r="H1429" s="89">
        <v>0</v>
      </c>
      <c r="I1429" s="117">
        <f>H1429*C1400</f>
        <v>0</v>
      </c>
      <c r="J1429" s="39">
        <f>+H1429*I1436</f>
        <v>0</v>
      </c>
      <c r="K1429" s="39">
        <f>+H1429*I1437</f>
        <v>0</v>
      </c>
      <c r="L1429" s="394">
        <f t="shared" si="69"/>
        <v>0</v>
      </c>
    </row>
    <row r="1430" spans="1:14" ht="13.8">
      <c r="A1430" s="372" t="s">
        <v>445</v>
      </c>
      <c r="B1430" s="22">
        <f>+$B$35</f>
        <v>0</v>
      </c>
      <c r="C1430" s="84" t="e">
        <f>+B1430/B1433</f>
        <v>#DIV/0!</v>
      </c>
      <c r="D1430" s="89">
        <v>0</v>
      </c>
      <c r="E1430" s="112">
        <f>+D1430*C1400</f>
        <v>0</v>
      </c>
      <c r="F1430" s="79">
        <v>0</v>
      </c>
      <c r="G1430" s="112">
        <f>F1430*C1400</f>
        <v>0</v>
      </c>
      <c r="H1430" s="89">
        <v>0</v>
      </c>
      <c r="I1430" s="117">
        <f>H1430*C1400</f>
        <v>0</v>
      </c>
      <c r="J1430" s="39">
        <f>+H1430*I1436</f>
        <v>0</v>
      </c>
      <c r="K1430" s="39">
        <f>+H1430*I1437</f>
        <v>0</v>
      </c>
      <c r="L1430" s="394">
        <f t="shared" si="69"/>
        <v>0</v>
      </c>
    </row>
    <row r="1431" spans="1:14" ht="13.8">
      <c r="A1431" s="372" t="s">
        <v>461</v>
      </c>
      <c r="B1431" s="22">
        <f>+$B$36</f>
        <v>0</v>
      </c>
      <c r="C1431" s="84" t="e">
        <f>+B1431/B1433</f>
        <v>#DIV/0!</v>
      </c>
      <c r="D1431" s="89">
        <v>0</v>
      </c>
      <c r="E1431" s="112">
        <f>+D1431*C1400</f>
        <v>0</v>
      </c>
      <c r="F1431" s="79">
        <v>0</v>
      </c>
      <c r="G1431" s="112">
        <f>F1431*C1400</f>
        <v>0</v>
      </c>
      <c r="H1431" s="89">
        <v>0</v>
      </c>
      <c r="I1431" s="117">
        <f>H1431*C1400</f>
        <v>0</v>
      </c>
      <c r="J1431" s="39">
        <f>+H1431*I1436</f>
        <v>0</v>
      </c>
      <c r="K1431" s="39">
        <f>+H1431*I1437</f>
        <v>0</v>
      </c>
      <c r="L1431" s="394">
        <f t="shared" si="69"/>
        <v>0</v>
      </c>
    </row>
    <row r="1432" spans="1:14" ht="13.8">
      <c r="A1432" s="3" t="s">
        <v>464</v>
      </c>
      <c r="B1432" s="22">
        <f>+$B$37</f>
        <v>0</v>
      </c>
      <c r="C1432" s="84" t="e">
        <f>+B1432/B1433</f>
        <v>#DIV/0!</v>
      </c>
      <c r="D1432" s="89">
        <v>0</v>
      </c>
      <c r="E1432" s="112">
        <f>+D1432*C1400</f>
        <v>0</v>
      </c>
      <c r="F1432" s="79">
        <v>0</v>
      </c>
      <c r="G1432" s="115">
        <f>F1432*C1400</f>
        <v>0</v>
      </c>
      <c r="H1432" s="358">
        <v>0</v>
      </c>
      <c r="I1432" s="118">
        <f>H1432*C1400</f>
        <v>0</v>
      </c>
      <c r="J1432" s="39">
        <f>+H1432*I1436</f>
        <v>0</v>
      </c>
      <c r="K1432" s="39">
        <f>+H1432*I1437</f>
        <v>0</v>
      </c>
      <c r="L1432" s="394">
        <f t="shared" si="69"/>
        <v>0</v>
      </c>
    </row>
    <row r="1433" spans="1:14" ht="13.8">
      <c r="A1433" s="24"/>
      <c r="B1433" s="25">
        <f t="shared" ref="B1433:L1433" si="70">SUM(B1406:B1432)</f>
        <v>0</v>
      </c>
      <c r="C1433" s="85" t="e">
        <f t="shared" si="70"/>
        <v>#DIV/0!</v>
      </c>
      <c r="D1433" s="82">
        <f t="shared" si="70"/>
        <v>0</v>
      </c>
      <c r="E1433" s="113">
        <f t="shared" si="70"/>
        <v>0</v>
      </c>
      <c r="F1433" s="83">
        <f t="shared" si="70"/>
        <v>0</v>
      </c>
      <c r="G1433" s="113">
        <f t="shared" si="70"/>
        <v>0</v>
      </c>
      <c r="H1433" s="86">
        <f t="shared" si="70"/>
        <v>0</v>
      </c>
      <c r="I1433" s="119">
        <f t="shared" si="70"/>
        <v>0</v>
      </c>
      <c r="J1433" s="26">
        <f t="shared" si="70"/>
        <v>0</v>
      </c>
      <c r="K1433" s="26">
        <f t="shared" si="70"/>
        <v>0</v>
      </c>
      <c r="L1433" s="26">
        <f t="shared" si="70"/>
        <v>0</v>
      </c>
    </row>
    <row r="1434" spans="1:14">
      <c r="H1434" s="80"/>
      <c r="I1434" s="81"/>
    </row>
    <row r="1436" spans="1:14">
      <c r="G1436" t="s">
        <v>114</v>
      </c>
      <c r="H1436" s="27"/>
      <c r="I1436" s="357">
        <v>0</v>
      </c>
    </row>
    <row r="1437" spans="1:14">
      <c r="G1437" t="s">
        <v>338</v>
      </c>
      <c r="I1437" s="357">
        <v>0</v>
      </c>
    </row>
    <row r="1438" spans="1:14">
      <c r="G1438" t="s">
        <v>256</v>
      </c>
      <c r="I1438" s="120">
        <f>SUM(I1436:I1437)</f>
        <v>0</v>
      </c>
      <c r="N1438" s="121">
        <f>+I1438</f>
        <v>0</v>
      </c>
    </row>
    <row r="1442" spans="1:12" ht="15.6">
      <c r="A1442" s="874" t="s">
        <v>19</v>
      </c>
      <c r="B1442" s="875"/>
      <c r="C1442" s="875">
        <v>0</v>
      </c>
      <c r="D1442" s="875"/>
      <c r="E1442" s="875"/>
      <c r="F1442" s="875"/>
      <c r="G1442" s="875"/>
      <c r="H1442" s="876"/>
      <c r="I1442" s="4"/>
    </row>
    <row r="1443" spans="1:12" ht="15.6">
      <c r="A1443" s="867" t="s">
        <v>20</v>
      </c>
      <c r="B1443" s="868"/>
      <c r="C1443" s="877"/>
      <c r="D1443" s="878"/>
      <c r="E1443" s="878"/>
      <c r="F1443" s="878"/>
      <c r="G1443" s="878"/>
      <c r="H1443" s="879"/>
      <c r="I1443" s="4"/>
    </row>
    <row r="1444" spans="1:12" ht="15.6">
      <c r="A1444" s="867" t="s">
        <v>22</v>
      </c>
      <c r="B1444" s="868"/>
      <c r="C1444" s="877"/>
      <c r="D1444" s="878"/>
      <c r="E1444" s="878"/>
      <c r="F1444" s="878"/>
      <c r="G1444" s="878"/>
      <c r="H1444" s="879"/>
      <c r="I1444" s="4"/>
    </row>
    <row r="1445" spans="1:12" ht="15.6">
      <c r="A1445" s="867" t="s">
        <v>24</v>
      </c>
      <c r="B1445" s="868"/>
      <c r="C1445" s="869">
        <v>0</v>
      </c>
      <c r="D1445" s="870"/>
      <c r="E1445" s="870"/>
      <c r="F1445" s="870"/>
      <c r="G1445" s="870"/>
      <c r="H1445" s="871"/>
      <c r="I1445" s="4"/>
    </row>
    <row r="1446" spans="1:12" ht="15.6">
      <c r="A1446" s="881" t="s">
        <v>25</v>
      </c>
      <c r="B1446" s="882"/>
      <c r="C1446" s="911" t="s">
        <v>788</v>
      </c>
      <c r="D1446" s="911"/>
      <c r="E1446" s="911"/>
      <c r="F1446" s="911"/>
      <c r="G1446" s="911"/>
      <c r="H1446" s="912"/>
      <c r="I1446" s="4"/>
    </row>
    <row r="1447" spans="1:12" ht="13.8">
      <c r="A1447" s="5"/>
      <c r="B1447" s="5"/>
      <c r="C1447" s="5"/>
      <c r="D1447" s="5"/>
      <c r="E1447" s="5"/>
      <c r="F1447" s="5"/>
      <c r="G1447" s="5"/>
      <c r="H1447" s="5"/>
      <c r="I1447" s="5"/>
    </row>
    <row r="1448" spans="1:12" ht="13.8">
      <c r="A1448" s="6"/>
      <c r="B1448" s="7"/>
      <c r="C1448" s="8"/>
      <c r="D1448" s="886">
        <v>0.2</v>
      </c>
      <c r="E1448" s="887"/>
      <c r="F1448" s="886">
        <v>0.8</v>
      </c>
      <c r="G1448" s="887"/>
      <c r="H1448" s="584"/>
      <c r="I1448" s="10"/>
      <c r="J1448" s="11" t="s">
        <v>121</v>
      </c>
      <c r="K1448" s="11" t="s">
        <v>269</v>
      </c>
      <c r="L1448" s="11" t="s">
        <v>270</v>
      </c>
    </row>
    <row r="1449" spans="1:12" ht="13.8">
      <c r="A1449" s="12"/>
      <c r="B1449" s="13"/>
      <c r="C1449" s="14"/>
      <c r="D1449" s="872" t="s">
        <v>26</v>
      </c>
      <c r="E1449" s="880"/>
      <c r="F1449" s="872" t="s">
        <v>27</v>
      </c>
      <c r="G1449" s="880"/>
      <c r="H1449" s="872" t="s">
        <v>28</v>
      </c>
      <c r="I1449" s="873"/>
      <c r="J1449" s="15" t="s">
        <v>29</v>
      </c>
      <c r="K1449" s="391" t="s">
        <v>29</v>
      </c>
      <c r="L1449" s="391" t="s">
        <v>29</v>
      </c>
    </row>
    <row r="1450" spans="1:12" ht="27.6">
      <c r="A1450" s="16" t="s">
        <v>30</v>
      </c>
      <c r="B1450" s="17" t="s">
        <v>31</v>
      </c>
      <c r="C1450" s="18" t="s">
        <v>32</v>
      </c>
      <c r="D1450" s="19" t="s">
        <v>33</v>
      </c>
      <c r="E1450" s="20" t="s">
        <v>34</v>
      </c>
      <c r="F1450" s="19" t="s">
        <v>33</v>
      </c>
      <c r="G1450" s="20" t="s">
        <v>34</v>
      </c>
      <c r="H1450" s="21" t="s">
        <v>33</v>
      </c>
      <c r="I1450" s="40" t="s">
        <v>34</v>
      </c>
      <c r="J1450" s="18" t="s">
        <v>34</v>
      </c>
      <c r="K1450" s="18" t="s">
        <v>34</v>
      </c>
      <c r="L1450" s="18" t="s">
        <v>34</v>
      </c>
    </row>
    <row r="1451" spans="1:12" ht="13.8">
      <c r="A1451" s="1" t="s">
        <v>15</v>
      </c>
      <c r="B1451" s="22">
        <f>+$B$10</f>
        <v>0</v>
      </c>
      <c r="C1451" s="84" t="e">
        <f>+B1451/B1478</f>
        <v>#DIV/0!</v>
      </c>
      <c r="D1451" s="89">
        <v>0</v>
      </c>
      <c r="E1451" s="112">
        <f>+D1451*C1445</f>
        <v>0</v>
      </c>
      <c r="F1451" s="79">
        <v>0</v>
      </c>
      <c r="G1451" s="114">
        <f>F1451*C1445</f>
        <v>0</v>
      </c>
      <c r="H1451" s="89">
        <v>0</v>
      </c>
      <c r="I1451" s="116">
        <f>H1451*C1445</f>
        <v>0</v>
      </c>
      <c r="J1451" s="39">
        <f>+H1451*I1481</f>
        <v>0</v>
      </c>
      <c r="K1451" s="39">
        <f>+H1451*I1482</f>
        <v>0</v>
      </c>
      <c r="L1451" s="393">
        <f>+J1451+K1451</f>
        <v>0</v>
      </c>
    </row>
    <row r="1452" spans="1:12" ht="13.8">
      <c r="A1452" s="2" t="s">
        <v>4</v>
      </c>
      <c r="B1452" s="22">
        <f>+$B$12</f>
        <v>0</v>
      </c>
      <c r="C1452" s="84" t="e">
        <f>+B1452/B1478</f>
        <v>#DIV/0!</v>
      </c>
      <c r="D1452" s="89">
        <v>0</v>
      </c>
      <c r="E1452" s="112">
        <f>+D1452*C1445</f>
        <v>0</v>
      </c>
      <c r="F1452" s="79">
        <v>0</v>
      </c>
      <c r="G1452" s="112">
        <f>F1452*C1445</f>
        <v>0</v>
      </c>
      <c r="H1452" s="89">
        <v>0</v>
      </c>
      <c r="I1452" s="117">
        <f>H1452*C1445</f>
        <v>0</v>
      </c>
      <c r="J1452" s="39">
        <f>+H1452*I1481</f>
        <v>0</v>
      </c>
      <c r="K1452" s="39">
        <f>+H1452*I1482</f>
        <v>0</v>
      </c>
      <c r="L1452" s="394">
        <f>+J1452+K1452</f>
        <v>0</v>
      </c>
    </row>
    <row r="1453" spans="1:12" ht="13.8">
      <c r="A1453" s="2" t="s">
        <v>0</v>
      </c>
      <c r="B1453" s="22">
        <f>+$B$13</f>
        <v>0</v>
      </c>
      <c r="C1453" s="84" t="e">
        <f>+B1453/B1478</f>
        <v>#DIV/0!</v>
      </c>
      <c r="D1453" s="89">
        <v>0</v>
      </c>
      <c r="E1453" s="112">
        <f>+D1453*C1445</f>
        <v>0</v>
      </c>
      <c r="F1453" s="79">
        <v>0</v>
      </c>
      <c r="G1453" s="112">
        <f>F1453*C1445</f>
        <v>0</v>
      </c>
      <c r="H1453" s="89">
        <v>0</v>
      </c>
      <c r="I1453" s="117">
        <f>H1453*C1445</f>
        <v>0</v>
      </c>
      <c r="J1453" s="39">
        <f>+H1453*I1481</f>
        <v>0</v>
      </c>
      <c r="K1453" s="39">
        <f>+H1453*I1482</f>
        <v>0</v>
      </c>
      <c r="L1453" s="394">
        <f t="shared" ref="L1453:L1477" si="71">+J1453+K1453</f>
        <v>0</v>
      </c>
    </row>
    <row r="1454" spans="1:12" ht="13.8">
      <c r="A1454" s="2" t="s">
        <v>16</v>
      </c>
      <c r="B1454" s="22">
        <f>+$B$14</f>
        <v>0</v>
      </c>
      <c r="C1454" s="84" t="e">
        <f>+B1454/B1478</f>
        <v>#DIV/0!</v>
      </c>
      <c r="D1454" s="89">
        <v>0</v>
      </c>
      <c r="E1454" s="112">
        <f>+D1454*C1445</f>
        <v>0</v>
      </c>
      <c r="F1454" s="79">
        <v>0</v>
      </c>
      <c r="G1454" s="112">
        <f>F1454*C1445</f>
        <v>0</v>
      </c>
      <c r="H1454" s="89">
        <v>0</v>
      </c>
      <c r="I1454" s="117">
        <f>H1454*C1445</f>
        <v>0</v>
      </c>
      <c r="J1454" s="39">
        <f>+H1454*I1481</f>
        <v>0</v>
      </c>
      <c r="K1454" s="39">
        <f>+H1454*I1482</f>
        <v>0</v>
      </c>
      <c r="L1454" s="394">
        <f t="shared" si="71"/>
        <v>0</v>
      </c>
    </row>
    <row r="1455" spans="1:12" ht="13.8">
      <c r="A1455" s="2" t="s">
        <v>6</v>
      </c>
      <c r="B1455" s="22">
        <f>+$B$15</f>
        <v>0</v>
      </c>
      <c r="C1455" s="84" t="e">
        <f>+B1455/B1478</f>
        <v>#DIV/0!</v>
      </c>
      <c r="D1455" s="89">
        <v>0</v>
      </c>
      <c r="E1455" s="112">
        <f>+D1455*C1445</f>
        <v>0</v>
      </c>
      <c r="F1455" s="79">
        <v>0</v>
      </c>
      <c r="G1455" s="112">
        <f>F1455*C1445</f>
        <v>0</v>
      </c>
      <c r="H1455" s="89">
        <v>0</v>
      </c>
      <c r="I1455" s="117">
        <f>H1455*C1445</f>
        <v>0</v>
      </c>
      <c r="J1455" s="39">
        <f>+H1455*I1481</f>
        <v>0</v>
      </c>
      <c r="K1455" s="39">
        <f>+H1455*I1482</f>
        <v>0</v>
      </c>
      <c r="L1455" s="394">
        <f t="shared" si="71"/>
        <v>0</v>
      </c>
    </row>
    <row r="1456" spans="1:12" ht="13.8">
      <c r="A1456" s="2" t="s">
        <v>10</v>
      </c>
      <c r="B1456" s="22">
        <f>+$B$16</f>
        <v>0</v>
      </c>
      <c r="C1456" s="84" t="e">
        <f>+B1456/B1478</f>
        <v>#DIV/0!</v>
      </c>
      <c r="D1456" s="89">
        <v>0</v>
      </c>
      <c r="E1456" s="112">
        <f>+D1456*C1445</f>
        <v>0</v>
      </c>
      <c r="F1456" s="79">
        <v>0</v>
      </c>
      <c r="G1456" s="112">
        <f>F1456*C1445</f>
        <v>0</v>
      </c>
      <c r="H1456" s="89">
        <v>0</v>
      </c>
      <c r="I1456" s="117">
        <f>H1456*C1445</f>
        <v>0</v>
      </c>
      <c r="J1456" s="39">
        <f>+H1456*I1481</f>
        <v>0</v>
      </c>
      <c r="K1456" s="39">
        <f>+H1456*I1482</f>
        <v>0</v>
      </c>
      <c r="L1456" s="394">
        <f t="shared" si="71"/>
        <v>0</v>
      </c>
    </row>
    <row r="1457" spans="1:12" ht="13.8">
      <c r="A1457" s="2" t="s">
        <v>17</v>
      </c>
      <c r="B1457" s="22">
        <f>+$B$17</f>
        <v>0</v>
      </c>
      <c r="C1457" s="84" t="e">
        <f>+B1457/B1478</f>
        <v>#DIV/0!</v>
      </c>
      <c r="D1457" s="89">
        <v>0</v>
      </c>
      <c r="E1457" s="112">
        <f>+D1457*C1445</f>
        <v>0</v>
      </c>
      <c r="F1457" s="79">
        <v>0</v>
      </c>
      <c r="G1457" s="112">
        <f>F1457*C1445</f>
        <v>0</v>
      </c>
      <c r="H1457" s="89">
        <v>0</v>
      </c>
      <c r="I1457" s="117">
        <f>H1457*C1445</f>
        <v>0</v>
      </c>
      <c r="J1457" s="39">
        <f>+H1457*I1481</f>
        <v>0</v>
      </c>
      <c r="K1457" s="39">
        <f>+H1457*I1482</f>
        <v>0</v>
      </c>
      <c r="L1457" s="394">
        <f t="shared" si="71"/>
        <v>0</v>
      </c>
    </row>
    <row r="1458" spans="1:12" ht="13.8">
      <c r="A1458" s="2" t="s">
        <v>5</v>
      </c>
      <c r="B1458" s="22">
        <f>+$B$18</f>
        <v>0</v>
      </c>
      <c r="C1458" s="84" t="e">
        <f>+B1458/B1478</f>
        <v>#DIV/0!</v>
      </c>
      <c r="D1458" s="89">
        <v>0</v>
      </c>
      <c r="E1458" s="112">
        <f>+D1458*C1445</f>
        <v>0</v>
      </c>
      <c r="F1458" s="79">
        <v>0</v>
      </c>
      <c r="G1458" s="112">
        <f>F1458*C1445</f>
        <v>0</v>
      </c>
      <c r="H1458" s="89">
        <v>0</v>
      </c>
      <c r="I1458" s="117">
        <f>H1458*C1445</f>
        <v>0</v>
      </c>
      <c r="J1458" s="39">
        <f>+H1458*I1481</f>
        <v>0</v>
      </c>
      <c r="K1458" s="39">
        <f>+H1458*I1482</f>
        <v>0</v>
      </c>
      <c r="L1458" s="394">
        <f t="shared" si="71"/>
        <v>0</v>
      </c>
    </row>
    <row r="1459" spans="1:12" ht="13.8">
      <c r="A1459" s="2" t="s">
        <v>116</v>
      </c>
      <c r="B1459" s="22">
        <f>+$B$19</f>
        <v>0</v>
      </c>
      <c r="C1459" s="84" t="e">
        <f>+B1459/B1478</f>
        <v>#DIV/0!</v>
      </c>
      <c r="D1459" s="89">
        <v>0</v>
      </c>
      <c r="E1459" s="112">
        <f>+D1459*C1445</f>
        <v>0</v>
      </c>
      <c r="F1459" s="79">
        <v>0</v>
      </c>
      <c r="G1459" s="112">
        <f>F1459*C1445</f>
        <v>0</v>
      </c>
      <c r="H1459" s="89">
        <v>0</v>
      </c>
      <c r="I1459" s="117">
        <f>H1459*C1445</f>
        <v>0</v>
      </c>
      <c r="J1459" s="39">
        <f>+H1459*I1481</f>
        <v>0</v>
      </c>
      <c r="K1459" s="39">
        <f>+H1459*I1482</f>
        <v>0</v>
      </c>
      <c r="L1459" s="394">
        <f t="shared" si="71"/>
        <v>0</v>
      </c>
    </row>
    <row r="1460" spans="1:12" ht="13.8">
      <c r="A1460" s="2" t="s">
        <v>1</v>
      </c>
      <c r="B1460" s="22">
        <f>+$B$20</f>
        <v>0</v>
      </c>
      <c r="C1460" s="84" t="e">
        <f>+B1460/B1478</f>
        <v>#DIV/0!</v>
      </c>
      <c r="D1460" s="89">
        <v>0</v>
      </c>
      <c r="E1460" s="112">
        <f>+D1460*C1445</f>
        <v>0</v>
      </c>
      <c r="F1460" s="79">
        <v>0</v>
      </c>
      <c r="G1460" s="112">
        <f>F1460*C1445</f>
        <v>0</v>
      </c>
      <c r="H1460" s="89">
        <v>0</v>
      </c>
      <c r="I1460" s="117">
        <f>H1460*C1445</f>
        <v>0</v>
      </c>
      <c r="J1460" s="39">
        <f>+H1460*I1481</f>
        <v>0</v>
      </c>
      <c r="K1460" s="39">
        <f>+H1460*I1482</f>
        <v>0</v>
      </c>
      <c r="L1460" s="394">
        <f t="shared" si="71"/>
        <v>0</v>
      </c>
    </row>
    <row r="1461" spans="1:12" ht="13.8">
      <c r="A1461" s="2" t="s">
        <v>46</v>
      </c>
      <c r="B1461" s="22">
        <f>+$B$21</f>
        <v>0</v>
      </c>
      <c r="C1461" s="84" t="e">
        <f>+B1461/B1478</f>
        <v>#DIV/0!</v>
      </c>
      <c r="D1461" s="89">
        <v>0</v>
      </c>
      <c r="E1461" s="112">
        <f>+D1461*C1445</f>
        <v>0</v>
      </c>
      <c r="F1461" s="79">
        <v>0</v>
      </c>
      <c r="G1461" s="112">
        <f>F1461*C1445</f>
        <v>0</v>
      </c>
      <c r="H1461" s="89">
        <v>0</v>
      </c>
      <c r="I1461" s="117">
        <f>H1461*C1445</f>
        <v>0</v>
      </c>
      <c r="J1461" s="39">
        <f>+H1461*I1481</f>
        <v>0</v>
      </c>
      <c r="K1461" s="39">
        <f>+H1461*I1482</f>
        <v>0</v>
      </c>
      <c r="L1461" s="394">
        <f t="shared" si="71"/>
        <v>0</v>
      </c>
    </row>
    <row r="1462" spans="1:12" ht="13.8">
      <c r="A1462" s="2" t="s">
        <v>45</v>
      </c>
      <c r="B1462" s="22">
        <f>+$B$22</f>
        <v>0</v>
      </c>
      <c r="C1462" s="84" t="e">
        <f>+B1462/B1478</f>
        <v>#DIV/0!</v>
      </c>
      <c r="D1462" s="89">
        <v>0</v>
      </c>
      <c r="E1462" s="112">
        <f>+D1462*C1445</f>
        <v>0</v>
      </c>
      <c r="F1462" s="79">
        <v>0</v>
      </c>
      <c r="G1462" s="112">
        <f>F1462*C1445</f>
        <v>0</v>
      </c>
      <c r="H1462" s="89">
        <v>0</v>
      </c>
      <c r="I1462" s="117">
        <f>H1462*C1445</f>
        <v>0</v>
      </c>
      <c r="J1462" s="39">
        <f>+H1462*I1481</f>
        <v>0</v>
      </c>
      <c r="K1462" s="39">
        <f>+H1462*I1482</f>
        <v>0</v>
      </c>
      <c r="L1462" s="394">
        <f t="shared" si="71"/>
        <v>0</v>
      </c>
    </row>
    <row r="1463" spans="1:12" ht="13.8">
      <c r="A1463" s="2" t="s">
        <v>209</v>
      </c>
      <c r="B1463" s="22">
        <f>+$B$23</f>
        <v>0</v>
      </c>
      <c r="C1463" s="84" t="e">
        <f>+B1463/B1478</f>
        <v>#DIV/0!</v>
      </c>
      <c r="D1463" s="89">
        <v>0</v>
      </c>
      <c r="E1463" s="112">
        <f>+D1463*C1445</f>
        <v>0</v>
      </c>
      <c r="F1463" s="79">
        <v>0</v>
      </c>
      <c r="G1463" s="112">
        <f>F1463*C1445</f>
        <v>0</v>
      </c>
      <c r="H1463" s="89">
        <v>0</v>
      </c>
      <c r="I1463" s="117">
        <f>H1463*C1445</f>
        <v>0</v>
      </c>
      <c r="J1463" s="39">
        <f>+H1463*I1481</f>
        <v>0</v>
      </c>
      <c r="K1463" s="39">
        <f>+H1463*I1482</f>
        <v>0</v>
      </c>
      <c r="L1463" s="394">
        <f t="shared" si="71"/>
        <v>0</v>
      </c>
    </row>
    <row r="1464" spans="1:12" ht="13.8">
      <c r="A1464" s="2" t="s">
        <v>210</v>
      </c>
      <c r="B1464" s="22">
        <f>+$B$24</f>
        <v>0</v>
      </c>
      <c r="C1464" s="84" t="e">
        <f>+B1464/B1478</f>
        <v>#DIV/0!</v>
      </c>
      <c r="D1464" s="89">
        <v>0</v>
      </c>
      <c r="E1464" s="112">
        <f>+D1464*C1445</f>
        <v>0</v>
      </c>
      <c r="F1464" s="79">
        <v>0</v>
      </c>
      <c r="G1464" s="112">
        <f>F1464*C1445</f>
        <v>0</v>
      </c>
      <c r="H1464" s="89">
        <v>0</v>
      </c>
      <c r="I1464" s="117">
        <f>H1464*C1445</f>
        <v>0</v>
      </c>
      <c r="J1464" s="39">
        <f>+H1464*I1481</f>
        <v>0</v>
      </c>
      <c r="K1464" s="39">
        <f>+H1464*I1482</f>
        <v>0</v>
      </c>
      <c r="L1464" s="394">
        <f t="shared" si="71"/>
        <v>0</v>
      </c>
    </row>
    <row r="1465" spans="1:12" ht="13.8">
      <c r="A1465" s="2" t="s">
        <v>2</v>
      </c>
      <c r="B1465" s="22">
        <f>+$B$25</f>
        <v>0</v>
      </c>
      <c r="C1465" s="84" t="e">
        <f>+B1465/B1478</f>
        <v>#DIV/0!</v>
      </c>
      <c r="D1465" s="89">
        <v>0</v>
      </c>
      <c r="E1465" s="112">
        <f>+D1465*C1445</f>
        <v>0</v>
      </c>
      <c r="F1465" s="79">
        <v>0</v>
      </c>
      <c r="G1465" s="112">
        <f>F1465*C1445</f>
        <v>0</v>
      </c>
      <c r="H1465" s="89">
        <v>0</v>
      </c>
      <c r="I1465" s="117">
        <f>H1465*C1445</f>
        <v>0</v>
      </c>
      <c r="J1465" s="39">
        <f>+H1465*I1481</f>
        <v>0</v>
      </c>
      <c r="K1465" s="39">
        <f>+H1465*I1482</f>
        <v>0</v>
      </c>
      <c r="L1465" s="394">
        <f t="shared" si="71"/>
        <v>0</v>
      </c>
    </row>
    <row r="1466" spans="1:12" ht="13.8">
      <c r="A1466" s="2" t="s">
        <v>12</v>
      </c>
      <c r="B1466" s="22">
        <f>+$B$26</f>
        <v>0</v>
      </c>
      <c r="C1466" s="84" t="e">
        <f>+B1466/B1478</f>
        <v>#DIV/0!</v>
      </c>
      <c r="D1466" s="89">
        <v>0</v>
      </c>
      <c r="E1466" s="112">
        <f>+D1466*C1445</f>
        <v>0</v>
      </c>
      <c r="F1466" s="79">
        <v>0</v>
      </c>
      <c r="G1466" s="112">
        <f>F1466*C1445</f>
        <v>0</v>
      </c>
      <c r="H1466" s="89">
        <v>0</v>
      </c>
      <c r="I1466" s="117">
        <f>H1466*C1445</f>
        <v>0</v>
      </c>
      <c r="J1466" s="39">
        <f>+H1466*I1481</f>
        <v>0</v>
      </c>
      <c r="K1466" s="39">
        <f>+H1466*I1482</f>
        <v>0</v>
      </c>
      <c r="L1466" s="394">
        <f t="shared" si="71"/>
        <v>0</v>
      </c>
    </row>
    <row r="1467" spans="1:12" ht="13.8">
      <c r="A1467" s="2" t="s">
        <v>18</v>
      </c>
      <c r="B1467" s="22">
        <f>+$B$27</f>
        <v>0</v>
      </c>
      <c r="C1467" s="84" t="e">
        <f>+B1467/B1478</f>
        <v>#DIV/0!</v>
      </c>
      <c r="D1467" s="89">
        <v>0</v>
      </c>
      <c r="E1467" s="112">
        <f>+D1467*C1445</f>
        <v>0</v>
      </c>
      <c r="F1467" s="79">
        <v>0</v>
      </c>
      <c r="G1467" s="112">
        <f>F1467*C1445</f>
        <v>0</v>
      </c>
      <c r="H1467" s="89">
        <v>0</v>
      </c>
      <c r="I1467" s="117">
        <f>H1467*C1445</f>
        <v>0</v>
      </c>
      <c r="J1467" s="39">
        <f>+H1467*I1481</f>
        <v>0</v>
      </c>
      <c r="K1467" s="39">
        <f>+H1467*I1482</f>
        <v>0</v>
      </c>
      <c r="L1467" s="394">
        <f t="shared" si="71"/>
        <v>0</v>
      </c>
    </row>
    <row r="1468" spans="1:12" ht="13.8">
      <c r="A1468" s="2" t="s">
        <v>9</v>
      </c>
      <c r="B1468" s="22">
        <f>+$B$28</f>
        <v>0</v>
      </c>
      <c r="C1468" s="84" t="e">
        <f>+B1468/B1478</f>
        <v>#DIV/0!</v>
      </c>
      <c r="D1468" s="89">
        <v>0</v>
      </c>
      <c r="E1468" s="112">
        <f>+D1468*C1445</f>
        <v>0</v>
      </c>
      <c r="F1468" s="79">
        <v>0</v>
      </c>
      <c r="G1468" s="112">
        <f>F1468*C1445</f>
        <v>0</v>
      </c>
      <c r="H1468" s="89">
        <v>0</v>
      </c>
      <c r="I1468" s="117">
        <f>H1468*C1445</f>
        <v>0</v>
      </c>
      <c r="J1468" s="39">
        <f>+H1468*I1481</f>
        <v>0</v>
      </c>
      <c r="K1468" s="39">
        <f>+H1468*I1482</f>
        <v>0</v>
      </c>
      <c r="L1468" s="394">
        <f t="shared" si="71"/>
        <v>0</v>
      </c>
    </row>
    <row r="1469" spans="1:12" ht="13.8">
      <c r="A1469" s="2" t="s">
        <v>7</v>
      </c>
      <c r="B1469" s="22">
        <f>+$B$29</f>
        <v>0</v>
      </c>
      <c r="C1469" s="84" t="e">
        <f>+B1469/B1478</f>
        <v>#DIV/0!</v>
      </c>
      <c r="D1469" s="89">
        <v>0</v>
      </c>
      <c r="E1469" s="112">
        <f>+D1469*C1445</f>
        <v>0</v>
      </c>
      <c r="F1469" s="79">
        <v>0</v>
      </c>
      <c r="G1469" s="112">
        <f>F1469*C1445</f>
        <v>0</v>
      </c>
      <c r="H1469" s="89">
        <v>0</v>
      </c>
      <c r="I1469" s="117">
        <f>H1469*C1445</f>
        <v>0</v>
      </c>
      <c r="J1469" s="39">
        <f>+H1469*I1481</f>
        <v>0</v>
      </c>
      <c r="K1469" s="39">
        <f>+H1469*I1482</f>
        <v>0</v>
      </c>
      <c r="L1469" s="394">
        <f t="shared" si="71"/>
        <v>0</v>
      </c>
    </row>
    <row r="1470" spans="1:12" ht="13.8">
      <c r="A1470" s="2" t="s">
        <v>13</v>
      </c>
      <c r="B1470" s="22">
        <f>+$B$30</f>
        <v>0</v>
      </c>
      <c r="C1470" s="84" t="e">
        <f>+B1470/B1478</f>
        <v>#DIV/0!</v>
      </c>
      <c r="D1470" s="89">
        <v>0</v>
      </c>
      <c r="E1470" s="112">
        <f>+D1470*C1445</f>
        <v>0</v>
      </c>
      <c r="F1470" s="79">
        <v>0</v>
      </c>
      <c r="G1470" s="112">
        <f>F1470*C1445</f>
        <v>0</v>
      </c>
      <c r="H1470" s="89">
        <v>0</v>
      </c>
      <c r="I1470" s="117">
        <f>H1470*C1445</f>
        <v>0</v>
      </c>
      <c r="J1470" s="39">
        <f>+H1470*I1481</f>
        <v>0</v>
      </c>
      <c r="K1470" s="39">
        <f>+H1470*I1482</f>
        <v>0</v>
      </c>
      <c r="L1470" s="394">
        <f t="shared" si="71"/>
        <v>0</v>
      </c>
    </row>
    <row r="1471" spans="1:12" ht="13.8">
      <c r="A1471" s="2" t="s">
        <v>3</v>
      </c>
      <c r="B1471" s="22">
        <f>+$B$31</f>
        <v>0</v>
      </c>
      <c r="C1471" s="84" t="e">
        <f>+B1471/B1478</f>
        <v>#DIV/0!</v>
      </c>
      <c r="D1471" s="89">
        <v>0</v>
      </c>
      <c r="E1471" s="112">
        <f>+D1471*C1445</f>
        <v>0</v>
      </c>
      <c r="F1471" s="79">
        <v>0</v>
      </c>
      <c r="G1471" s="112">
        <f>F1471*C1445</f>
        <v>0</v>
      </c>
      <c r="H1471" s="89">
        <v>0</v>
      </c>
      <c r="I1471" s="117">
        <f>H1471*C1445</f>
        <v>0</v>
      </c>
      <c r="J1471" s="39">
        <f>+H1471*I1481</f>
        <v>0</v>
      </c>
      <c r="K1471" s="39">
        <f>+H1471*I1482</f>
        <v>0</v>
      </c>
      <c r="L1471" s="394">
        <f t="shared" si="71"/>
        <v>0</v>
      </c>
    </row>
    <row r="1472" spans="1:12" ht="13.8">
      <c r="A1472" s="2" t="s">
        <v>11</v>
      </c>
      <c r="B1472" s="22">
        <f>+$B$32</f>
        <v>0</v>
      </c>
      <c r="C1472" s="84" t="e">
        <f>+B1472/B1478</f>
        <v>#DIV/0!</v>
      </c>
      <c r="D1472" s="89">
        <v>0</v>
      </c>
      <c r="E1472" s="112">
        <f>+D1472*C1445</f>
        <v>0</v>
      </c>
      <c r="F1472" s="79">
        <v>0</v>
      </c>
      <c r="G1472" s="112">
        <f>F1472*C1445</f>
        <v>0</v>
      </c>
      <c r="H1472" s="89">
        <v>0</v>
      </c>
      <c r="I1472" s="117">
        <f>H1472*C1445</f>
        <v>0</v>
      </c>
      <c r="J1472" s="39">
        <f>+H1472*I1481</f>
        <v>0</v>
      </c>
      <c r="K1472" s="39">
        <f>+H1472*I1482</f>
        <v>0</v>
      </c>
      <c r="L1472" s="394">
        <f t="shared" si="71"/>
        <v>0</v>
      </c>
    </row>
    <row r="1473" spans="1:14" ht="13.8">
      <c r="A1473" s="372" t="s">
        <v>8</v>
      </c>
      <c r="B1473" s="22">
        <f>+$B$33</f>
        <v>0</v>
      </c>
      <c r="C1473" s="84" t="e">
        <f>+B1473/B1478</f>
        <v>#DIV/0!</v>
      </c>
      <c r="D1473" s="89">
        <v>0</v>
      </c>
      <c r="E1473" s="112">
        <f>+D1473*C1445</f>
        <v>0</v>
      </c>
      <c r="F1473" s="79">
        <v>0</v>
      </c>
      <c r="G1473" s="112">
        <f>F1473*C1445</f>
        <v>0</v>
      </c>
      <c r="H1473" s="89">
        <v>0</v>
      </c>
      <c r="I1473" s="117">
        <f>H1473*C1445</f>
        <v>0</v>
      </c>
      <c r="J1473" s="39">
        <f>+H1473*I1481</f>
        <v>0</v>
      </c>
      <c r="K1473" s="39">
        <f>+H1473*I1482</f>
        <v>0</v>
      </c>
      <c r="L1473" s="394">
        <f t="shared" si="71"/>
        <v>0</v>
      </c>
    </row>
    <row r="1474" spans="1:14" ht="13.8">
      <c r="A1474" s="372" t="s">
        <v>444</v>
      </c>
      <c r="B1474" s="22">
        <f>+$B$34</f>
        <v>0</v>
      </c>
      <c r="C1474" s="84" t="e">
        <f>+B1474/B1478</f>
        <v>#DIV/0!</v>
      </c>
      <c r="D1474" s="89">
        <v>0</v>
      </c>
      <c r="E1474" s="112">
        <f>+D1474*C1445</f>
        <v>0</v>
      </c>
      <c r="F1474" s="79">
        <v>0</v>
      </c>
      <c r="G1474" s="112">
        <f>F1474*C1445</f>
        <v>0</v>
      </c>
      <c r="H1474" s="89">
        <v>0</v>
      </c>
      <c r="I1474" s="117">
        <f>H1474*C1445</f>
        <v>0</v>
      </c>
      <c r="J1474" s="39">
        <f>+H1474*I1481</f>
        <v>0</v>
      </c>
      <c r="K1474" s="39">
        <f>+H1474*I1482</f>
        <v>0</v>
      </c>
      <c r="L1474" s="394">
        <f t="shared" si="71"/>
        <v>0</v>
      </c>
    </row>
    <row r="1475" spans="1:14" ht="13.8">
      <c r="A1475" s="372" t="s">
        <v>445</v>
      </c>
      <c r="B1475" s="22">
        <f>+$B$35</f>
        <v>0</v>
      </c>
      <c r="C1475" s="84" t="e">
        <f>+B1475/B1478</f>
        <v>#DIV/0!</v>
      </c>
      <c r="D1475" s="89">
        <v>0</v>
      </c>
      <c r="E1475" s="112">
        <f>+D1475*C1445</f>
        <v>0</v>
      </c>
      <c r="F1475" s="79">
        <v>0</v>
      </c>
      <c r="G1475" s="112">
        <f>F1475*C1445</f>
        <v>0</v>
      </c>
      <c r="H1475" s="89">
        <v>0</v>
      </c>
      <c r="I1475" s="117">
        <f>H1475*C1445</f>
        <v>0</v>
      </c>
      <c r="J1475" s="39">
        <f>+H1475*I1481</f>
        <v>0</v>
      </c>
      <c r="K1475" s="39">
        <f>+H1475*I1482</f>
        <v>0</v>
      </c>
      <c r="L1475" s="394">
        <f t="shared" si="71"/>
        <v>0</v>
      </c>
    </row>
    <row r="1476" spans="1:14" ht="13.8">
      <c r="A1476" s="372" t="s">
        <v>461</v>
      </c>
      <c r="B1476" s="22">
        <f>+$B$36</f>
        <v>0</v>
      </c>
      <c r="C1476" s="84" t="e">
        <f>+B1476/B1478</f>
        <v>#DIV/0!</v>
      </c>
      <c r="D1476" s="89">
        <v>0</v>
      </c>
      <c r="E1476" s="112">
        <f>+D1476*C1445</f>
        <v>0</v>
      </c>
      <c r="F1476" s="79">
        <v>0</v>
      </c>
      <c r="G1476" s="112">
        <f>F1476*C1445</f>
        <v>0</v>
      </c>
      <c r="H1476" s="89">
        <v>0</v>
      </c>
      <c r="I1476" s="117">
        <f>H1476*C1445</f>
        <v>0</v>
      </c>
      <c r="J1476" s="39">
        <f>+H1476*I1481</f>
        <v>0</v>
      </c>
      <c r="K1476" s="39">
        <f>+H1476*I1482</f>
        <v>0</v>
      </c>
      <c r="L1476" s="394">
        <f t="shared" si="71"/>
        <v>0</v>
      </c>
    </row>
    <row r="1477" spans="1:14" ht="13.8">
      <c r="A1477" s="3" t="s">
        <v>464</v>
      </c>
      <c r="B1477" s="22">
        <f>+$B$37</f>
        <v>0</v>
      </c>
      <c r="C1477" s="84" t="e">
        <f>+B1477/B1478</f>
        <v>#DIV/0!</v>
      </c>
      <c r="D1477" s="89">
        <v>0</v>
      </c>
      <c r="E1477" s="112">
        <f>+D1477*C1445</f>
        <v>0</v>
      </c>
      <c r="F1477" s="79">
        <v>0</v>
      </c>
      <c r="G1477" s="115">
        <f>F1477*C1445</f>
        <v>0</v>
      </c>
      <c r="H1477" s="358">
        <v>0</v>
      </c>
      <c r="I1477" s="118">
        <f>H1477*C1445</f>
        <v>0</v>
      </c>
      <c r="J1477" s="39">
        <f>+H1477*I1481</f>
        <v>0</v>
      </c>
      <c r="K1477" s="39">
        <f>+H1477*I1482</f>
        <v>0</v>
      </c>
      <c r="L1477" s="394">
        <f t="shared" si="71"/>
        <v>0</v>
      </c>
    </row>
    <row r="1478" spans="1:14" ht="13.8">
      <c r="A1478" s="24"/>
      <c r="B1478" s="25">
        <f t="shared" ref="B1478:L1478" si="72">SUM(B1451:B1477)</f>
        <v>0</v>
      </c>
      <c r="C1478" s="85" t="e">
        <f t="shared" si="72"/>
        <v>#DIV/0!</v>
      </c>
      <c r="D1478" s="82">
        <f t="shared" si="72"/>
        <v>0</v>
      </c>
      <c r="E1478" s="113">
        <f t="shared" si="72"/>
        <v>0</v>
      </c>
      <c r="F1478" s="83">
        <f t="shared" si="72"/>
        <v>0</v>
      </c>
      <c r="G1478" s="113">
        <f t="shared" si="72"/>
        <v>0</v>
      </c>
      <c r="H1478" s="86">
        <f t="shared" si="72"/>
        <v>0</v>
      </c>
      <c r="I1478" s="119">
        <f t="shared" si="72"/>
        <v>0</v>
      </c>
      <c r="J1478" s="26">
        <f t="shared" si="72"/>
        <v>0</v>
      </c>
      <c r="K1478" s="26">
        <f t="shared" si="72"/>
        <v>0</v>
      </c>
      <c r="L1478" s="26">
        <f t="shared" si="72"/>
        <v>0</v>
      </c>
    </row>
    <row r="1479" spans="1:14">
      <c r="H1479" s="80"/>
      <c r="I1479" s="81"/>
    </row>
    <row r="1481" spans="1:14">
      <c r="G1481" t="s">
        <v>114</v>
      </c>
      <c r="H1481" s="27"/>
      <c r="I1481" s="357">
        <v>0</v>
      </c>
    </row>
    <row r="1482" spans="1:14">
      <c r="G1482" t="s">
        <v>338</v>
      </c>
      <c r="I1482" s="357">
        <v>0</v>
      </c>
    </row>
    <row r="1483" spans="1:14">
      <c r="G1483" t="s">
        <v>256</v>
      </c>
      <c r="I1483" s="120">
        <f>SUM(I1481:I1482)</f>
        <v>0</v>
      </c>
      <c r="N1483" s="121">
        <f>+I1483</f>
        <v>0</v>
      </c>
    </row>
    <row r="1488" spans="1:14" ht="15.6">
      <c r="A1488" s="874" t="s">
        <v>19</v>
      </c>
      <c r="B1488" s="875"/>
      <c r="C1488" s="875">
        <v>0</v>
      </c>
      <c r="D1488" s="875"/>
      <c r="E1488" s="875"/>
      <c r="F1488" s="875"/>
      <c r="G1488" s="875"/>
      <c r="H1488" s="876"/>
      <c r="I1488" s="4"/>
    </row>
    <row r="1489" spans="1:12" ht="15.6">
      <c r="A1489" s="867" t="s">
        <v>20</v>
      </c>
      <c r="B1489" s="868"/>
      <c r="C1489" s="877"/>
      <c r="D1489" s="878"/>
      <c r="E1489" s="878"/>
      <c r="F1489" s="878"/>
      <c r="G1489" s="878"/>
      <c r="H1489" s="879"/>
      <c r="I1489" s="4"/>
    </row>
    <row r="1490" spans="1:12" ht="15.6">
      <c r="A1490" s="867" t="s">
        <v>22</v>
      </c>
      <c r="B1490" s="868"/>
      <c r="C1490" s="877"/>
      <c r="D1490" s="878"/>
      <c r="E1490" s="878"/>
      <c r="F1490" s="878"/>
      <c r="G1490" s="878"/>
      <c r="H1490" s="879"/>
      <c r="I1490" s="4"/>
    </row>
    <row r="1491" spans="1:12" ht="15.6">
      <c r="A1491" s="867" t="s">
        <v>24</v>
      </c>
      <c r="B1491" s="868"/>
      <c r="C1491" s="869">
        <v>0</v>
      </c>
      <c r="D1491" s="870"/>
      <c r="E1491" s="870"/>
      <c r="F1491" s="870"/>
      <c r="G1491" s="870"/>
      <c r="H1491" s="871"/>
      <c r="I1491" s="4"/>
    </row>
    <row r="1492" spans="1:12" ht="15.6">
      <c r="A1492" s="881" t="s">
        <v>25</v>
      </c>
      <c r="B1492" s="882"/>
      <c r="C1492" s="911" t="s">
        <v>788</v>
      </c>
      <c r="D1492" s="911"/>
      <c r="E1492" s="911"/>
      <c r="F1492" s="911"/>
      <c r="G1492" s="911"/>
      <c r="H1492" s="912"/>
      <c r="I1492" s="4"/>
    </row>
    <row r="1493" spans="1:12" ht="13.8">
      <c r="A1493" s="5"/>
      <c r="B1493" s="5"/>
      <c r="C1493" s="5"/>
      <c r="D1493" s="5"/>
      <c r="E1493" s="5"/>
      <c r="F1493" s="5"/>
      <c r="G1493" s="5"/>
      <c r="H1493" s="5"/>
      <c r="I1493" s="5"/>
    </row>
    <row r="1494" spans="1:12" ht="13.8">
      <c r="A1494" s="6"/>
      <c r="B1494" s="7"/>
      <c r="C1494" s="8"/>
      <c r="D1494" s="886">
        <v>0.2</v>
      </c>
      <c r="E1494" s="887"/>
      <c r="F1494" s="886">
        <v>0.8</v>
      </c>
      <c r="G1494" s="887"/>
      <c r="H1494" s="584"/>
      <c r="I1494" s="10"/>
      <c r="J1494" s="11" t="s">
        <v>121</v>
      </c>
      <c r="K1494" s="11" t="s">
        <v>269</v>
      </c>
      <c r="L1494" s="11" t="s">
        <v>270</v>
      </c>
    </row>
    <row r="1495" spans="1:12" ht="13.8">
      <c r="A1495" s="12"/>
      <c r="B1495" s="13"/>
      <c r="C1495" s="14"/>
      <c r="D1495" s="872" t="s">
        <v>26</v>
      </c>
      <c r="E1495" s="880"/>
      <c r="F1495" s="872" t="s">
        <v>27</v>
      </c>
      <c r="G1495" s="880"/>
      <c r="H1495" s="872" t="s">
        <v>28</v>
      </c>
      <c r="I1495" s="873"/>
      <c r="J1495" s="15" t="s">
        <v>29</v>
      </c>
      <c r="K1495" s="391" t="s">
        <v>29</v>
      </c>
      <c r="L1495" s="391" t="s">
        <v>29</v>
      </c>
    </row>
    <row r="1496" spans="1:12" ht="27.6">
      <c r="A1496" s="16" t="s">
        <v>30</v>
      </c>
      <c r="B1496" s="17" t="s">
        <v>31</v>
      </c>
      <c r="C1496" s="18" t="s">
        <v>32</v>
      </c>
      <c r="D1496" s="19" t="s">
        <v>33</v>
      </c>
      <c r="E1496" s="20" t="s">
        <v>34</v>
      </c>
      <c r="F1496" s="19" t="s">
        <v>33</v>
      </c>
      <c r="G1496" s="20" t="s">
        <v>34</v>
      </c>
      <c r="H1496" s="21" t="s">
        <v>33</v>
      </c>
      <c r="I1496" s="40" t="s">
        <v>34</v>
      </c>
      <c r="J1496" s="18" t="s">
        <v>34</v>
      </c>
      <c r="K1496" s="18" t="s">
        <v>34</v>
      </c>
      <c r="L1496" s="18" t="s">
        <v>34</v>
      </c>
    </row>
    <row r="1497" spans="1:12" ht="13.8">
      <c r="A1497" s="1" t="s">
        <v>15</v>
      </c>
      <c r="B1497" s="22">
        <f>+$B$10</f>
        <v>0</v>
      </c>
      <c r="C1497" s="84" t="e">
        <f>+B1497/B1524</f>
        <v>#DIV/0!</v>
      </c>
      <c r="D1497" s="89">
        <v>0</v>
      </c>
      <c r="E1497" s="112">
        <f>+D1497*C1491</f>
        <v>0</v>
      </c>
      <c r="F1497" s="79">
        <v>0</v>
      </c>
      <c r="G1497" s="114">
        <f>F1497*C1491</f>
        <v>0</v>
      </c>
      <c r="H1497" s="89">
        <v>0</v>
      </c>
      <c r="I1497" s="116">
        <f>H1497*C1491</f>
        <v>0</v>
      </c>
      <c r="J1497" s="39">
        <f>+H1497*I1527</f>
        <v>0</v>
      </c>
      <c r="K1497" s="39">
        <f>+H1497*I1528</f>
        <v>0</v>
      </c>
      <c r="L1497" s="393">
        <f>+J1497+K1497</f>
        <v>0</v>
      </c>
    </row>
    <row r="1498" spans="1:12" ht="13.8">
      <c r="A1498" s="2" t="s">
        <v>4</v>
      </c>
      <c r="B1498" s="22">
        <f>+$B$12</f>
        <v>0</v>
      </c>
      <c r="C1498" s="84" t="e">
        <f>+B1498/B1524</f>
        <v>#DIV/0!</v>
      </c>
      <c r="D1498" s="89">
        <v>0</v>
      </c>
      <c r="E1498" s="112">
        <f>+D1498*C1491</f>
        <v>0</v>
      </c>
      <c r="F1498" s="79">
        <v>0</v>
      </c>
      <c r="G1498" s="112">
        <f>F1498*C1491</f>
        <v>0</v>
      </c>
      <c r="H1498" s="89">
        <v>0</v>
      </c>
      <c r="I1498" s="117">
        <f>H1498*C1491</f>
        <v>0</v>
      </c>
      <c r="J1498" s="39">
        <f>+H1498*I1527</f>
        <v>0</v>
      </c>
      <c r="K1498" s="39">
        <f>+H1498*I1528</f>
        <v>0</v>
      </c>
      <c r="L1498" s="394">
        <f>+J1498+K1498</f>
        <v>0</v>
      </c>
    </row>
    <row r="1499" spans="1:12" ht="13.8">
      <c r="A1499" s="2" t="s">
        <v>0</v>
      </c>
      <c r="B1499" s="22">
        <f>+$B$13</f>
        <v>0</v>
      </c>
      <c r="C1499" s="84" t="e">
        <f>+B1499/B1524</f>
        <v>#DIV/0!</v>
      </c>
      <c r="D1499" s="89">
        <v>0</v>
      </c>
      <c r="E1499" s="112">
        <f>+D1499*C1491</f>
        <v>0</v>
      </c>
      <c r="F1499" s="79">
        <v>0</v>
      </c>
      <c r="G1499" s="112">
        <f>F1499*C1491</f>
        <v>0</v>
      </c>
      <c r="H1499" s="89">
        <v>0</v>
      </c>
      <c r="I1499" s="117">
        <f>H1499*C1491</f>
        <v>0</v>
      </c>
      <c r="J1499" s="39">
        <f>+H1499*I1527</f>
        <v>0</v>
      </c>
      <c r="K1499" s="39">
        <f>+H1499*I1528</f>
        <v>0</v>
      </c>
      <c r="L1499" s="394">
        <f t="shared" ref="L1499:L1523" si="73">+J1499+K1499</f>
        <v>0</v>
      </c>
    </row>
    <row r="1500" spans="1:12" ht="13.8">
      <c r="A1500" s="2" t="s">
        <v>16</v>
      </c>
      <c r="B1500" s="22">
        <f>+$B$14</f>
        <v>0</v>
      </c>
      <c r="C1500" s="84" t="e">
        <f>+B1500/B1524</f>
        <v>#DIV/0!</v>
      </c>
      <c r="D1500" s="89">
        <v>0</v>
      </c>
      <c r="E1500" s="112">
        <f>+D1500*C1491</f>
        <v>0</v>
      </c>
      <c r="F1500" s="79">
        <v>0</v>
      </c>
      <c r="G1500" s="112">
        <f>F1500*C1491</f>
        <v>0</v>
      </c>
      <c r="H1500" s="89">
        <v>0</v>
      </c>
      <c r="I1500" s="117">
        <f>H1500*C1491</f>
        <v>0</v>
      </c>
      <c r="J1500" s="39">
        <f>+H1500*I1527</f>
        <v>0</v>
      </c>
      <c r="K1500" s="39">
        <f>+H1500*I1528</f>
        <v>0</v>
      </c>
      <c r="L1500" s="394">
        <f t="shared" si="73"/>
        <v>0</v>
      </c>
    </row>
    <row r="1501" spans="1:12" ht="13.8">
      <c r="A1501" s="2" t="s">
        <v>6</v>
      </c>
      <c r="B1501" s="22">
        <f>+$B$15</f>
        <v>0</v>
      </c>
      <c r="C1501" s="84" t="e">
        <f>+B1501/B1524</f>
        <v>#DIV/0!</v>
      </c>
      <c r="D1501" s="89">
        <v>0</v>
      </c>
      <c r="E1501" s="112">
        <f>+D1501*C1491</f>
        <v>0</v>
      </c>
      <c r="F1501" s="79">
        <v>0</v>
      </c>
      <c r="G1501" s="112">
        <f>F1501*C1491</f>
        <v>0</v>
      </c>
      <c r="H1501" s="89">
        <v>0</v>
      </c>
      <c r="I1501" s="117">
        <f>H1501*C1491</f>
        <v>0</v>
      </c>
      <c r="J1501" s="39">
        <f>+H1501*I1527</f>
        <v>0</v>
      </c>
      <c r="K1501" s="39">
        <f>+H1501*I1528</f>
        <v>0</v>
      </c>
      <c r="L1501" s="394">
        <f t="shared" si="73"/>
        <v>0</v>
      </c>
    </row>
    <row r="1502" spans="1:12" ht="13.8">
      <c r="A1502" s="2" t="s">
        <v>10</v>
      </c>
      <c r="B1502" s="22">
        <f>+$B$16</f>
        <v>0</v>
      </c>
      <c r="C1502" s="84" t="e">
        <f>+B1502/B1524</f>
        <v>#DIV/0!</v>
      </c>
      <c r="D1502" s="89">
        <v>0</v>
      </c>
      <c r="E1502" s="112">
        <f>+D1502*C1491</f>
        <v>0</v>
      </c>
      <c r="F1502" s="79">
        <v>0</v>
      </c>
      <c r="G1502" s="112">
        <f>F1502*C1491</f>
        <v>0</v>
      </c>
      <c r="H1502" s="89">
        <v>0</v>
      </c>
      <c r="I1502" s="117">
        <f>H1502*C1491</f>
        <v>0</v>
      </c>
      <c r="J1502" s="39">
        <f>+H1502*I1527</f>
        <v>0</v>
      </c>
      <c r="K1502" s="39">
        <f>+H1502*I1528</f>
        <v>0</v>
      </c>
      <c r="L1502" s="394">
        <f t="shared" si="73"/>
        <v>0</v>
      </c>
    </row>
    <row r="1503" spans="1:12" ht="13.8">
      <c r="A1503" s="2" t="s">
        <v>17</v>
      </c>
      <c r="B1503" s="22">
        <f>+$B$17</f>
        <v>0</v>
      </c>
      <c r="C1503" s="84" t="e">
        <f>+B1503/B1524</f>
        <v>#DIV/0!</v>
      </c>
      <c r="D1503" s="89">
        <v>0</v>
      </c>
      <c r="E1503" s="112">
        <f>+D1503*C1491</f>
        <v>0</v>
      </c>
      <c r="F1503" s="79">
        <v>0</v>
      </c>
      <c r="G1503" s="112">
        <f>F1503*C1491</f>
        <v>0</v>
      </c>
      <c r="H1503" s="89">
        <v>0</v>
      </c>
      <c r="I1503" s="117">
        <f>H1503*C1491</f>
        <v>0</v>
      </c>
      <c r="J1503" s="39">
        <f>+H1503*I1527</f>
        <v>0</v>
      </c>
      <c r="K1503" s="39">
        <f>+H1503*I1528</f>
        <v>0</v>
      </c>
      <c r="L1503" s="394">
        <f t="shared" si="73"/>
        <v>0</v>
      </c>
    </row>
    <row r="1504" spans="1:12" ht="13.8">
      <c r="A1504" s="2" t="s">
        <v>5</v>
      </c>
      <c r="B1504" s="22">
        <f>+$B$18</f>
        <v>0</v>
      </c>
      <c r="C1504" s="84" t="e">
        <f>+B1504/B1524</f>
        <v>#DIV/0!</v>
      </c>
      <c r="D1504" s="89">
        <v>0</v>
      </c>
      <c r="E1504" s="112">
        <f>+D1504*C1491</f>
        <v>0</v>
      </c>
      <c r="F1504" s="79">
        <v>0</v>
      </c>
      <c r="G1504" s="112">
        <f>F1504*C1491</f>
        <v>0</v>
      </c>
      <c r="H1504" s="89">
        <v>0</v>
      </c>
      <c r="I1504" s="117">
        <f>H1504*C1491</f>
        <v>0</v>
      </c>
      <c r="J1504" s="39">
        <f>+H1504*I1527</f>
        <v>0</v>
      </c>
      <c r="K1504" s="39">
        <f>+H1504*I1528</f>
        <v>0</v>
      </c>
      <c r="L1504" s="394">
        <f t="shared" si="73"/>
        <v>0</v>
      </c>
    </row>
    <row r="1505" spans="1:12" ht="13.8">
      <c r="A1505" s="2" t="s">
        <v>116</v>
      </c>
      <c r="B1505" s="22">
        <f>+$B$19</f>
        <v>0</v>
      </c>
      <c r="C1505" s="84" t="e">
        <f>+B1505/B1524</f>
        <v>#DIV/0!</v>
      </c>
      <c r="D1505" s="89">
        <v>0</v>
      </c>
      <c r="E1505" s="112">
        <f>+D1505*C1491</f>
        <v>0</v>
      </c>
      <c r="F1505" s="79">
        <v>0</v>
      </c>
      <c r="G1505" s="112">
        <f>F1505*C1491</f>
        <v>0</v>
      </c>
      <c r="H1505" s="89">
        <v>0</v>
      </c>
      <c r="I1505" s="117">
        <f>H1505*C1491</f>
        <v>0</v>
      </c>
      <c r="J1505" s="39">
        <f>+H1505*I1527</f>
        <v>0</v>
      </c>
      <c r="K1505" s="39">
        <f>+H1505*I1528</f>
        <v>0</v>
      </c>
      <c r="L1505" s="394">
        <f t="shared" si="73"/>
        <v>0</v>
      </c>
    </row>
    <row r="1506" spans="1:12" ht="13.8">
      <c r="A1506" s="2" t="s">
        <v>1</v>
      </c>
      <c r="B1506" s="22">
        <f>+$B$20</f>
        <v>0</v>
      </c>
      <c r="C1506" s="84" t="e">
        <f>+B1506/B1524</f>
        <v>#DIV/0!</v>
      </c>
      <c r="D1506" s="89">
        <v>0</v>
      </c>
      <c r="E1506" s="112">
        <f>+D1506*C1491</f>
        <v>0</v>
      </c>
      <c r="F1506" s="79">
        <v>0</v>
      </c>
      <c r="G1506" s="112">
        <f>F1506*C1491</f>
        <v>0</v>
      </c>
      <c r="H1506" s="89">
        <v>0</v>
      </c>
      <c r="I1506" s="117">
        <f>H1506*C1491</f>
        <v>0</v>
      </c>
      <c r="J1506" s="39">
        <f>+H1506*I1527</f>
        <v>0</v>
      </c>
      <c r="K1506" s="39">
        <f>+H1506*I1528</f>
        <v>0</v>
      </c>
      <c r="L1506" s="394">
        <f t="shared" si="73"/>
        <v>0</v>
      </c>
    </row>
    <row r="1507" spans="1:12" ht="13.8">
      <c r="A1507" s="2" t="s">
        <v>46</v>
      </c>
      <c r="B1507" s="22">
        <f>+$B$21</f>
        <v>0</v>
      </c>
      <c r="C1507" s="84" t="e">
        <f>+B1507/B1524</f>
        <v>#DIV/0!</v>
      </c>
      <c r="D1507" s="89">
        <v>0</v>
      </c>
      <c r="E1507" s="112">
        <f>+D1507*C1491</f>
        <v>0</v>
      </c>
      <c r="F1507" s="79">
        <v>0</v>
      </c>
      <c r="G1507" s="112">
        <f>F1507*C1491</f>
        <v>0</v>
      </c>
      <c r="H1507" s="89">
        <v>0</v>
      </c>
      <c r="I1507" s="117">
        <f>H1507*C1491</f>
        <v>0</v>
      </c>
      <c r="J1507" s="39">
        <f>+H1507*I1527</f>
        <v>0</v>
      </c>
      <c r="K1507" s="39">
        <f>+H1507*I1528</f>
        <v>0</v>
      </c>
      <c r="L1507" s="394">
        <f t="shared" si="73"/>
        <v>0</v>
      </c>
    </row>
    <row r="1508" spans="1:12" ht="13.8">
      <c r="A1508" s="2" t="s">
        <v>45</v>
      </c>
      <c r="B1508" s="22">
        <f>+$B$22</f>
        <v>0</v>
      </c>
      <c r="C1508" s="84" t="e">
        <f>+B1508/B1524</f>
        <v>#DIV/0!</v>
      </c>
      <c r="D1508" s="89">
        <v>0</v>
      </c>
      <c r="E1508" s="112">
        <f>+D1508*C1491</f>
        <v>0</v>
      </c>
      <c r="F1508" s="79">
        <v>0</v>
      </c>
      <c r="G1508" s="112">
        <f>F1508*C1491</f>
        <v>0</v>
      </c>
      <c r="H1508" s="89">
        <v>0</v>
      </c>
      <c r="I1508" s="117">
        <f>H1508*C1491</f>
        <v>0</v>
      </c>
      <c r="J1508" s="39">
        <f>+H1508*I1527</f>
        <v>0</v>
      </c>
      <c r="K1508" s="39">
        <f>+H1508*I1528</f>
        <v>0</v>
      </c>
      <c r="L1508" s="394">
        <f t="shared" si="73"/>
        <v>0</v>
      </c>
    </row>
    <row r="1509" spans="1:12" ht="13.8">
      <c r="A1509" s="2" t="s">
        <v>209</v>
      </c>
      <c r="B1509" s="22">
        <f>+$B$23</f>
        <v>0</v>
      </c>
      <c r="C1509" s="84" t="e">
        <f>+B1509/B1524</f>
        <v>#DIV/0!</v>
      </c>
      <c r="D1509" s="89">
        <v>0</v>
      </c>
      <c r="E1509" s="112">
        <f>+D1509*C1491</f>
        <v>0</v>
      </c>
      <c r="F1509" s="79">
        <v>0</v>
      </c>
      <c r="G1509" s="112">
        <f>F1509*C1491</f>
        <v>0</v>
      </c>
      <c r="H1509" s="89">
        <v>0</v>
      </c>
      <c r="I1509" s="117">
        <f>H1509*C1491</f>
        <v>0</v>
      </c>
      <c r="J1509" s="39">
        <f>+H1509*I1527</f>
        <v>0</v>
      </c>
      <c r="K1509" s="39">
        <f>+H1509*I1528</f>
        <v>0</v>
      </c>
      <c r="L1509" s="394">
        <f t="shared" si="73"/>
        <v>0</v>
      </c>
    </row>
    <row r="1510" spans="1:12" ht="13.8">
      <c r="A1510" s="2" t="s">
        <v>210</v>
      </c>
      <c r="B1510" s="22">
        <f>+$B$24</f>
        <v>0</v>
      </c>
      <c r="C1510" s="84" t="e">
        <f>+B1510/B1524</f>
        <v>#DIV/0!</v>
      </c>
      <c r="D1510" s="89">
        <v>0</v>
      </c>
      <c r="E1510" s="112">
        <f>+D1510*C1491</f>
        <v>0</v>
      </c>
      <c r="F1510" s="79">
        <v>0</v>
      </c>
      <c r="G1510" s="112">
        <f>F1510*C1491</f>
        <v>0</v>
      </c>
      <c r="H1510" s="89">
        <v>0</v>
      </c>
      <c r="I1510" s="117">
        <f>H1510*C1491</f>
        <v>0</v>
      </c>
      <c r="J1510" s="39">
        <f>+H1510*I1527</f>
        <v>0</v>
      </c>
      <c r="K1510" s="39">
        <f>+H1510*I1528</f>
        <v>0</v>
      </c>
      <c r="L1510" s="394">
        <f t="shared" si="73"/>
        <v>0</v>
      </c>
    </row>
    <row r="1511" spans="1:12" ht="13.8">
      <c r="A1511" s="2" t="s">
        <v>2</v>
      </c>
      <c r="B1511" s="22">
        <f>+$B$25</f>
        <v>0</v>
      </c>
      <c r="C1511" s="84" t="e">
        <f>+B1511/B1524</f>
        <v>#DIV/0!</v>
      </c>
      <c r="D1511" s="89">
        <v>0</v>
      </c>
      <c r="E1511" s="112">
        <f>+D1511*C1491</f>
        <v>0</v>
      </c>
      <c r="F1511" s="79">
        <v>0</v>
      </c>
      <c r="G1511" s="112">
        <f>F1511*C1491</f>
        <v>0</v>
      </c>
      <c r="H1511" s="89">
        <v>0</v>
      </c>
      <c r="I1511" s="117">
        <f>H1511*C1491</f>
        <v>0</v>
      </c>
      <c r="J1511" s="39">
        <f>+H1511*I1527</f>
        <v>0</v>
      </c>
      <c r="K1511" s="39">
        <f>+H1511*I1528</f>
        <v>0</v>
      </c>
      <c r="L1511" s="394">
        <f t="shared" si="73"/>
        <v>0</v>
      </c>
    </row>
    <row r="1512" spans="1:12" ht="13.8">
      <c r="A1512" s="2" t="s">
        <v>12</v>
      </c>
      <c r="B1512" s="22">
        <f>+$B$26</f>
        <v>0</v>
      </c>
      <c r="C1512" s="84" t="e">
        <f>+B1512/B1524</f>
        <v>#DIV/0!</v>
      </c>
      <c r="D1512" s="89">
        <v>0</v>
      </c>
      <c r="E1512" s="112">
        <f>+D1512*C1491</f>
        <v>0</v>
      </c>
      <c r="F1512" s="79">
        <v>0</v>
      </c>
      <c r="G1512" s="112">
        <f>F1512*C1491</f>
        <v>0</v>
      </c>
      <c r="H1512" s="89">
        <v>0</v>
      </c>
      <c r="I1512" s="117">
        <f>H1512*C1491</f>
        <v>0</v>
      </c>
      <c r="J1512" s="39">
        <f>+H1512*I1527</f>
        <v>0</v>
      </c>
      <c r="K1512" s="39">
        <f>+H1512*I1528</f>
        <v>0</v>
      </c>
      <c r="L1512" s="394">
        <f t="shared" si="73"/>
        <v>0</v>
      </c>
    </row>
    <row r="1513" spans="1:12" ht="13.8">
      <c r="A1513" s="2" t="s">
        <v>18</v>
      </c>
      <c r="B1513" s="22">
        <f>+$B$27</f>
        <v>0</v>
      </c>
      <c r="C1513" s="84" t="e">
        <f>+B1513/B1524</f>
        <v>#DIV/0!</v>
      </c>
      <c r="D1513" s="89">
        <v>0</v>
      </c>
      <c r="E1513" s="112">
        <f>+D1513*C1491</f>
        <v>0</v>
      </c>
      <c r="F1513" s="79">
        <v>0</v>
      </c>
      <c r="G1513" s="112">
        <f>F1513*C1491</f>
        <v>0</v>
      </c>
      <c r="H1513" s="89">
        <v>0</v>
      </c>
      <c r="I1513" s="117">
        <f>H1513*C1491</f>
        <v>0</v>
      </c>
      <c r="J1513" s="39">
        <f>+H1513*I1527</f>
        <v>0</v>
      </c>
      <c r="K1513" s="39">
        <f>+H1513*I1528</f>
        <v>0</v>
      </c>
      <c r="L1513" s="394">
        <f t="shared" si="73"/>
        <v>0</v>
      </c>
    </row>
    <row r="1514" spans="1:12" ht="13.8">
      <c r="A1514" s="2" t="s">
        <v>9</v>
      </c>
      <c r="B1514" s="22">
        <f>+$B$28</f>
        <v>0</v>
      </c>
      <c r="C1514" s="84" t="e">
        <f>+B1514/B1524</f>
        <v>#DIV/0!</v>
      </c>
      <c r="D1514" s="89">
        <v>0</v>
      </c>
      <c r="E1514" s="112">
        <f>+D1514*C1491</f>
        <v>0</v>
      </c>
      <c r="F1514" s="79">
        <v>0</v>
      </c>
      <c r="G1514" s="112">
        <f>F1514*C1491</f>
        <v>0</v>
      </c>
      <c r="H1514" s="89">
        <v>0</v>
      </c>
      <c r="I1514" s="117">
        <f>H1514*C1491</f>
        <v>0</v>
      </c>
      <c r="J1514" s="39">
        <f>+H1514*I1527</f>
        <v>0</v>
      </c>
      <c r="K1514" s="39">
        <f>+H1514*I1528</f>
        <v>0</v>
      </c>
      <c r="L1514" s="394">
        <f t="shared" si="73"/>
        <v>0</v>
      </c>
    </row>
    <row r="1515" spans="1:12" ht="13.8">
      <c r="A1515" s="2" t="s">
        <v>7</v>
      </c>
      <c r="B1515" s="22">
        <f>+$B$29</f>
        <v>0</v>
      </c>
      <c r="C1515" s="84" t="e">
        <f>+B1515/B1524</f>
        <v>#DIV/0!</v>
      </c>
      <c r="D1515" s="89">
        <v>0</v>
      </c>
      <c r="E1515" s="112">
        <f>+D1515*C1491</f>
        <v>0</v>
      </c>
      <c r="F1515" s="79">
        <v>0</v>
      </c>
      <c r="G1515" s="112">
        <f>F1515*C1491</f>
        <v>0</v>
      </c>
      <c r="H1515" s="89">
        <v>0</v>
      </c>
      <c r="I1515" s="117">
        <f>H1515*C1491</f>
        <v>0</v>
      </c>
      <c r="J1515" s="39">
        <f>+H1515*I1527</f>
        <v>0</v>
      </c>
      <c r="K1515" s="39">
        <f>+H1515*I1528</f>
        <v>0</v>
      </c>
      <c r="L1515" s="394">
        <f t="shared" si="73"/>
        <v>0</v>
      </c>
    </row>
    <row r="1516" spans="1:12" ht="13.8">
      <c r="A1516" s="2" t="s">
        <v>13</v>
      </c>
      <c r="B1516" s="22">
        <f>+$B$30</f>
        <v>0</v>
      </c>
      <c r="C1516" s="84" t="e">
        <f>+B1516/B1524</f>
        <v>#DIV/0!</v>
      </c>
      <c r="D1516" s="89">
        <v>0</v>
      </c>
      <c r="E1516" s="112">
        <f>+D1516*C1491</f>
        <v>0</v>
      </c>
      <c r="F1516" s="79">
        <v>0</v>
      </c>
      <c r="G1516" s="112">
        <f>F1516*C1491</f>
        <v>0</v>
      </c>
      <c r="H1516" s="89">
        <v>0</v>
      </c>
      <c r="I1516" s="117">
        <f>H1516*C1491</f>
        <v>0</v>
      </c>
      <c r="J1516" s="39">
        <f>+H1516*I1527</f>
        <v>0</v>
      </c>
      <c r="K1516" s="39">
        <f>+H1516*I1528</f>
        <v>0</v>
      </c>
      <c r="L1516" s="394">
        <f t="shared" si="73"/>
        <v>0</v>
      </c>
    </row>
    <row r="1517" spans="1:12" ht="13.8">
      <c r="A1517" s="2" t="s">
        <v>3</v>
      </c>
      <c r="B1517" s="22">
        <f>+$B$31</f>
        <v>0</v>
      </c>
      <c r="C1517" s="84" t="e">
        <f>+B1517/B1524</f>
        <v>#DIV/0!</v>
      </c>
      <c r="D1517" s="89">
        <v>0</v>
      </c>
      <c r="E1517" s="112">
        <f>+D1517*C1491</f>
        <v>0</v>
      </c>
      <c r="F1517" s="79">
        <v>0</v>
      </c>
      <c r="G1517" s="112">
        <f>F1517*C1491</f>
        <v>0</v>
      </c>
      <c r="H1517" s="89">
        <v>0</v>
      </c>
      <c r="I1517" s="117">
        <f>H1517*C1491</f>
        <v>0</v>
      </c>
      <c r="J1517" s="39">
        <f>+H1517*I1527</f>
        <v>0</v>
      </c>
      <c r="K1517" s="39">
        <f>+H1517*I1528</f>
        <v>0</v>
      </c>
      <c r="L1517" s="394">
        <f t="shared" si="73"/>
        <v>0</v>
      </c>
    </row>
    <row r="1518" spans="1:12" ht="13.8">
      <c r="A1518" s="2" t="s">
        <v>11</v>
      </c>
      <c r="B1518" s="22">
        <f>+$B$32</f>
        <v>0</v>
      </c>
      <c r="C1518" s="84" t="e">
        <f>+B1518/B1524</f>
        <v>#DIV/0!</v>
      </c>
      <c r="D1518" s="89">
        <v>0</v>
      </c>
      <c r="E1518" s="112">
        <f>+D1518*C1491</f>
        <v>0</v>
      </c>
      <c r="F1518" s="79">
        <v>0</v>
      </c>
      <c r="G1518" s="112">
        <f>F1518*C1491</f>
        <v>0</v>
      </c>
      <c r="H1518" s="89">
        <v>0</v>
      </c>
      <c r="I1518" s="117">
        <f>H1518*C1491</f>
        <v>0</v>
      </c>
      <c r="J1518" s="39">
        <f>+H1518*I1527</f>
        <v>0</v>
      </c>
      <c r="K1518" s="39">
        <f>+H1518*I1528</f>
        <v>0</v>
      </c>
      <c r="L1518" s="394">
        <f t="shared" si="73"/>
        <v>0</v>
      </c>
    </row>
    <row r="1519" spans="1:12" ht="13.8">
      <c r="A1519" s="372" t="s">
        <v>8</v>
      </c>
      <c r="B1519" s="22">
        <f>+$B$33</f>
        <v>0</v>
      </c>
      <c r="C1519" s="84" t="e">
        <f>+B1519/B1524</f>
        <v>#DIV/0!</v>
      </c>
      <c r="D1519" s="89">
        <v>0</v>
      </c>
      <c r="E1519" s="112">
        <f>+D1519*C1491</f>
        <v>0</v>
      </c>
      <c r="F1519" s="79">
        <v>0</v>
      </c>
      <c r="G1519" s="112">
        <f>F1519*C1491</f>
        <v>0</v>
      </c>
      <c r="H1519" s="89">
        <v>0</v>
      </c>
      <c r="I1519" s="117">
        <f>H1519*C1491</f>
        <v>0</v>
      </c>
      <c r="J1519" s="39">
        <f>+H1519*I1527</f>
        <v>0</v>
      </c>
      <c r="K1519" s="39">
        <f>+H1519*I1528</f>
        <v>0</v>
      </c>
      <c r="L1519" s="394">
        <f t="shared" si="73"/>
        <v>0</v>
      </c>
    </row>
    <row r="1520" spans="1:12" ht="13.8">
      <c r="A1520" s="372" t="s">
        <v>444</v>
      </c>
      <c r="B1520" s="22">
        <f>+$B$34</f>
        <v>0</v>
      </c>
      <c r="C1520" s="84" t="e">
        <f>+B1520/B1524</f>
        <v>#DIV/0!</v>
      </c>
      <c r="D1520" s="89">
        <v>0</v>
      </c>
      <c r="E1520" s="112">
        <f>+D1520*C1491</f>
        <v>0</v>
      </c>
      <c r="F1520" s="79">
        <v>0</v>
      </c>
      <c r="G1520" s="112">
        <f>F1520*C1491</f>
        <v>0</v>
      </c>
      <c r="H1520" s="89">
        <v>0</v>
      </c>
      <c r="I1520" s="117">
        <f>H1520*C1491</f>
        <v>0</v>
      </c>
      <c r="J1520" s="39">
        <f>+H1520*I1527</f>
        <v>0</v>
      </c>
      <c r="K1520" s="39">
        <f>+H1520*I1528</f>
        <v>0</v>
      </c>
      <c r="L1520" s="394">
        <f t="shared" si="73"/>
        <v>0</v>
      </c>
    </row>
    <row r="1521" spans="1:14" ht="13.8">
      <c r="A1521" s="372" t="s">
        <v>445</v>
      </c>
      <c r="B1521" s="22">
        <f>+$B$35</f>
        <v>0</v>
      </c>
      <c r="C1521" s="84" t="e">
        <f>+B1521/B1524</f>
        <v>#DIV/0!</v>
      </c>
      <c r="D1521" s="89">
        <v>0</v>
      </c>
      <c r="E1521" s="112">
        <f>+D1521*C1491</f>
        <v>0</v>
      </c>
      <c r="F1521" s="79">
        <v>0</v>
      </c>
      <c r="G1521" s="112">
        <f>F1521*C1491</f>
        <v>0</v>
      </c>
      <c r="H1521" s="89">
        <v>0</v>
      </c>
      <c r="I1521" s="117">
        <f>H1521*C1491</f>
        <v>0</v>
      </c>
      <c r="J1521" s="39">
        <f>+H1521*I1527</f>
        <v>0</v>
      </c>
      <c r="K1521" s="39">
        <f>+H1521*I1528</f>
        <v>0</v>
      </c>
      <c r="L1521" s="394">
        <f t="shared" si="73"/>
        <v>0</v>
      </c>
    </row>
    <row r="1522" spans="1:14" ht="13.8">
      <c r="A1522" s="372" t="s">
        <v>461</v>
      </c>
      <c r="B1522" s="22">
        <f>+$B$36</f>
        <v>0</v>
      </c>
      <c r="C1522" s="84" t="e">
        <f>+B1522/B1524</f>
        <v>#DIV/0!</v>
      </c>
      <c r="D1522" s="89">
        <v>0</v>
      </c>
      <c r="E1522" s="112">
        <f>+D1522*C1491</f>
        <v>0</v>
      </c>
      <c r="F1522" s="79">
        <v>0</v>
      </c>
      <c r="G1522" s="112">
        <f>F1522*C1491</f>
        <v>0</v>
      </c>
      <c r="H1522" s="89">
        <v>0</v>
      </c>
      <c r="I1522" s="117">
        <f>H1522*C1491</f>
        <v>0</v>
      </c>
      <c r="J1522" s="39">
        <f>+H1522*I1527</f>
        <v>0</v>
      </c>
      <c r="K1522" s="39">
        <f>+H1522*I1528</f>
        <v>0</v>
      </c>
      <c r="L1522" s="394">
        <f t="shared" si="73"/>
        <v>0</v>
      </c>
    </row>
    <row r="1523" spans="1:14" ht="13.8">
      <c r="A1523" s="3" t="s">
        <v>464</v>
      </c>
      <c r="B1523" s="22">
        <f>+$B$37</f>
        <v>0</v>
      </c>
      <c r="C1523" s="84" t="e">
        <f>+B1523/B1524</f>
        <v>#DIV/0!</v>
      </c>
      <c r="D1523" s="89">
        <v>0</v>
      </c>
      <c r="E1523" s="112">
        <f>+D1523*C1491</f>
        <v>0</v>
      </c>
      <c r="F1523" s="79">
        <v>0</v>
      </c>
      <c r="G1523" s="115">
        <f>F1523*C1491</f>
        <v>0</v>
      </c>
      <c r="H1523" s="358">
        <v>0</v>
      </c>
      <c r="I1523" s="118">
        <f>H1523*C1491</f>
        <v>0</v>
      </c>
      <c r="J1523" s="39">
        <f>+H1523*I1527</f>
        <v>0</v>
      </c>
      <c r="K1523" s="39">
        <f>+H1523*I1528</f>
        <v>0</v>
      </c>
      <c r="L1523" s="394">
        <f t="shared" si="73"/>
        <v>0</v>
      </c>
    </row>
    <row r="1524" spans="1:14" ht="13.8">
      <c r="A1524" s="24"/>
      <c r="B1524" s="25">
        <f t="shared" ref="B1524:L1524" si="74">SUM(B1497:B1523)</f>
        <v>0</v>
      </c>
      <c r="C1524" s="85" t="e">
        <f t="shared" si="74"/>
        <v>#DIV/0!</v>
      </c>
      <c r="D1524" s="82">
        <f t="shared" si="74"/>
        <v>0</v>
      </c>
      <c r="E1524" s="113">
        <f t="shared" si="74"/>
        <v>0</v>
      </c>
      <c r="F1524" s="83">
        <f t="shared" si="74"/>
        <v>0</v>
      </c>
      <c r="G1524" s="113">
        <f t="shared" si="74"/>
        <v>0</v>
      </c>
      <c r="H1524" s="86">
        <f t="shared" si="74"/>
        <v>0</v>
      </c>
      <c r="I1524" s="119">
        <f t="shared" si="74"/>
        <v>0</v>
      </c>
      <c r="J1524" s="26">
        <f t="shared" si="74"/>
        <v>0</v>
      </c>
      <c r="K1524" s="26">
        <f t="shared" si="74"/>
        <v>0</v>
      </c>
      <c r="L1524" s="26">
        <f t="shared" si="74"/>
        <v>0</v>
      </c>
    </row>
    <row r="1525" spans="1:14">
      <c r="H1525" s="80"/>
      <c r="I1525" s="81"/>
    </row>
    <row r="1527" spans="1:14">
      <c r="G1527" t="s">
        <v>114</v>
      </c>
      <c r="H1527" s="27"/>
      <c r="I1527" s="357">
        <v>0</v>
      </c>
    </row>
    <row r="1528" spans="1:14">
      <c r="G1528" t="s">
        <v>338</v>
      </c>
      <c r="I1528" s="357">
        <v>0</v>
      </c>
    </row>
    <row r="1529" spans="1:14">
      <c r="G1529" t="s">
        <v>256</v>
      </c>
      <c r="I1529" s="120">
        <f>SUM(I1527:I1528)</f>
        <v>0</v>
      </c>
      <c r="N1529" s="121">
        <f>+I1529</f>
        <v>0</v>
      </c>
    </row>
  </sheetData>
  <mergeCells count="509">
    <mergeCell ref="A1:B1"/>
    <mergeCell ref="C1:H1"/>
    <mergeCell ref="A2:B2"/>
    <mergeCell ref="C2:H2"/>
    <mergeCell ref="A3:B3"/>
    <mergeCell ref="C3:H3"/>
    <mergeCell ref="A47:B47"/>
    <mergeCell ref="C47:H47"/>
    <mergeCell ref="A48:B48"/>
    <mergeCell ref="C48:H48"/>
    <mergeCell ref="A49:B49"/>
    <mergeCell ref="C49:H49"/>
    <mergeCell ref="A4:B4"/>
    <mergeCell ref="A5:B5"/>
    <mergeCell ref="C5:H5"/>
    <mergeCell ref="D7:E7"/>
    <mergeCell ref="F7:G7"/>
    <mergeCell ref="D8:E8"/>
    <mergeCell ref="F8:G8"/>
    <mergeCell ref="H8:I8"/>
    <mergeCell ref="D54:E54"/>
    <mergeCell ref="F54:G54"/>
    <mergeCell ref="H54:I54"/>
    <mergeCell ref="A92:B92"/>
    <mergeCell ref="C92:H92"/>
    <mergeCell ref="A93:B93"/>
    <mergeCell ref="C93:H93"/>
    <mergeCell ref="A50:B50"/>
    <mergeCell ref="C50:H50"/>
    <mergeCell ref="A51:B51"/>
    <mergeCell ref="C51:H51"/>
    <mergeCell ref="D53:E53"/>
    <mergeCell ref="F53:G53"/>
    <mergeCell ref="D98:E98"/>
    <mergeCell ref="F98:G98"/>
    <mergeCell ref="D99:E99"/>
    <mergeCell ref="F99:G99"/>
    <mergeCell ref="H99:I99"/>
    <mergeCell ref="A137:B137"/>
    <mergeCell ref="C137:H137"/>
    <mergeCell ref="A94:B94"/>
    <mergeCell ref="C94:H94"/>
    <mergeCell ref="A95:B95"/>
    <mergeCell ref="C95:H95"/>
    <mergeCell ref="A96:B96"/>
    <mergeCell ref="C96:H96"/>
    <mergeCell ref="A141:B141"/>
    <mergeCell ref="C141:H141"/>
    <mergeCell ref="D143:E143"/>
    <mergeCell ref="F143:G143"/>
    <mergeCell ref="D144:E144"/>
    <mergeCell ref="F144:G144"/>
    <mergeCell ref="H144:I144"/>
    <mergeCell ref="A138:B138"/>
    <mergeCell ref="C138:H138"/>
    <mergeCell ref="A139:B139"/>
    <mergeCell ref="C139:H139"/>
    <mergeCell ref="A140:B140"/>
    <mergeCell ref="C140:H140"/>
    <mergeCell ref="A185:B185"/>
    <mergeCell ref="C185:H185"/>
    <mergeCell ref="A186:B186"/>
    <mergeCell ref="C186:H186"/>
    <mergeCell ref="D188:E188"/>
    <mergeCell ref="F188:G188"/>
    <mergeCell ref="A182:B182"/>
    <mergeCell ref="C182:H182"/>
    <mergeCell ref="A183:B183"/>
    <mergeCell ref="C183:H183"/>
    <mergeCell ref="A184:B184"/>
    <mergeCell ref="C184:H184"/>
    <mergeCell ref="A229:B229"/>
    <mergeCell ref="C229:H229"/>
    <mergeCell ref="A230:B230"/>
    <mergeCell ref="C230:H230"/>
    <mergeCell ref="A231:B231"/>
    <mergeCell ref="C231:H231"/>
    <mergeCell ref="D189:E189"/>
    <mergeCell ref="F189:G189"/>
    <mergeCell ref="H189:I189"/>
    <mergeCell ref="A227:B227"/>
    <mergeCell ref="C227:H227"/>
    <mergeCell ref="A228:B228"/>
    <mergeCell ref="C228:H228"/>
    <mergeCell ref="A273:B273"/>
    <mergeCell ref="C273:H273"/>
    <mergeCell ref="A274:B274"/>
    <mergeCell ref="C274:H274"/>
    <mergeCell ref="A275:B275"/>
    <mergeCell ref="C275:H275"/>
    <mergeCell ref="D233:E233"/>
    <mergeCell ref="F233:G233"/>
    <mergeCell ref="D234:E234"/>
    <mergeCell ref="F234:G234"/>
    <mergeCell ref="H234:I234"/>
    <mergeCell ref="A272:B272"/>
    <mergeCell ref="C272:H272"/>
    <mergeCell ref="A317:B317"/>
    <mergeCell ref="C317:H317"/>
    <mergeCell ref="A318:B318"/>
    <mergeCell ref="C318:H318"/>
    <mergeCell ref="A319:B319"/>
    <mergeCell ref="C319:H319"/>
    <mergeCell ref="A276:B276"/>
    <mergeCell ref="C276:H276"/>
    <mergeCell ref="D278:E278"/>
    <mergeCell ref="F278:G278"/>
    <mergeCell ref="D279:E279"/>
    <mergeCell ref="F279:G279"/>
    <mergeCell ref="H279:I279"/>
    <mergeCell ref="D324:E324"/>
    <mergeCell ref="F324:G324"/>
    <mergeCell ref="H324:I324"/>
    <mergeCell ref="A362:B362"/>
    <mergeCell ref="C362:H362"/>
    <mergeCell ref="A363:B363"/>
    <mergeCell ref="C363:H363"/>
    <mergeCell ref="A320:B320"/>
    <mergeCell ref="C320:H320"/>
    <mergeCell ref="A321:B321"/>
    <mergeCell ref="C321:H321"/>
    <mergeCell ref="D323:E323"/>
    <mergeCell ref="F323:G323"/>
    <mergeCell ref="D368:E368"/>
    <mergeCell ref="F368:G368"/>
    <mergeCell ref="D369:E369"/>
    <mergeCell ref="F369:G369"/>
    <mergeCell ref="H369:I369"/>
    <mergeCell ref="A407:B407"/>
    <mergeCell ref="C407:H407"/>
    <mergeCell ref="A364:B364"/>
    <mergeCell ref="C364:H364"/>
    <mergeCell ref="A365:B365"/>
    <mergeCell ref="C365:H365"/>
    <mergeCell ref="A366:B366"/>
    <mergeCell ref="C366:H366"/>
    <mergeCell ref="A411:B411"/>
    <mergeCell ref="C411:H411"/>
    <mergeCell ref="D413:E413"/>
    <mergeCell ref="F413:G413"/>
    <mergeCell ref="D414:E414"/>
    <mergeCell ref="F414:G414"/>
    <mergeCell ref="H414:I414"/>
    <mergeCell ref="A408:B408"/>
    <mergeCell ref="C408:H408"/>
    <mergeCell ref="A409:B409"/>
    <mergeCell ref="C409:H409"/>
    <mergeCell ref="A410:B410"/>
    <mergeCell ref="C410:H410"/>
    <mergeCell ref="A455:B455"/>
    <mergeCell ref="C455:H455"/>
    <mergeCell ref="A456:B456"/>
    <mergeCell ref="C456:H456"/>
    <mergeCell ref="D458:E458"/>
    <mergeCell ref="F458:G458"/>
    <mergeCell ref="A452:B452"/>
    <mergeCell ref="C452:H452"/>
    <mergeCell ref="A453:B453"/>
    <mergeCell ref="C453:H453"/>
    <mergeCell ref="A454:B454"/>
    <mergeCell ref="C454:H454"/>
    <mergeCell ref="A499:B499"/>
    <mergeCell ref="C499:H499"/>
    <mergeCell ref="A500:B500"/>
    <mergeCell ref="C500:H500"/>
    <mergeCell ref="A501:B501"/>
    <mergeCell ref="C501:H501"/>
    <mergeCell ref="D459:E459"/>
    <mergeCell ref="F459:G459"/>
    <mergeCell ref="H459:I459"/>
    <mergeCell ref="A497:B497"/>
    <mergeCell ref="C497:H497"/>
    <mergeCell ref="A498:B498"/>
    <mergeCell ref="C498:H498"/>
    <mergeCell ref="A543:B543"/>
    <mergeCell ref="C543:H543"/>
    <mergeCell ref="A544:B544"/>
    <mergeCell ref="C544:H544"/>
    <mergeCell ref="A545:B545"/>
    <mergeCell ref="C545:H545"/>
    <mergeCell ref="D503:E503"/>
    <mergeCell ref="F503:G503"/>
    <mergeCell ref="D504:E504"/>
    <mergeCell ref="F504:G504"/>
    <mergeCell ref="H504:I504"/>
    <mergeCell ref="A542:B542"/>
    <mergeCell ref="C542:H542"/>
    <mergeCell ref="A587:B587"/>
    <mergeCell ref="C587:H587"/>
    <mergeCell ref="A588:B588"/>
    <mergeCell ref="C588:H588"/>
    <mergeCell ref="A589:B589"/>
    <mergeCell ref="C589:H589"/>
    <mergeCell ref="A546:B546"/>
    <mergeCell ref="C546:H546"/>
    <mergeCell ref="D548:E548"/>
    <mergeCell ref="F548:G548"/>
    <mergeCell ref="D549:E549"/>
    <mergeCell ref="F549:G549"/>
    <mergeCell ref="H549:I549"/>
    <mergeCell ref="D594:E594"/>
    <mergeCell ref="F594:G594"/>
    <mergeCell ref="H594:I594"/>
    <mergeCell ref="A632:B632"/>
    <mergeCell ref="C632:H632"/>
    <mergeCell ref="A633:B633"/>
    <mergeCell ref="C633:H633"/>
    <mergeCell ref="A590:B590"/>
    <mergeCell ref="C590:H590"/>
    <mergeCell ref="A591:B591"/>
    <mergeCell ref="C591:H591"/>
    <mergeCell ref="D593:E593"/>
    <mergeCell ref="F593:G593"/>
    <mergeCell ref="D638:E638"/>
    <mergeCell ref="F638:G638"/>
    <mergeCell ref="D639:E639"/>
    <mergeCell ref="F639:G639"/>
    <mergeCell ref="H639:I639"/>
    <mergeCell ref="A677:B677"/>
    <mergeCell ref="C677:H677"/>
    <mergeCell ref="A634:B634"/>
    <mergeCell ref="C634:H634"/>
    <mergeCell ref="A635:B635"/>
    <mergeCell ref="C635:H635"/>
    <mergeCell ref="A636:B636"/>
    <mergeCell ref="C636:H636"/>
    <mergeCell ref="A681:B681"/>
    <mergeCell ref="C681:H681"/>
    <mergeCell ref="D683:E683"/>
    <mergeCell ref="F683:G683"/>
    <mergeCell ref="D684:E684"/>
    <mergeCell ref="F684:G684"/>
    <mergeCell ref="H684:I684"/>
    <mergeCell ref="A678:B678"/>
    <mergeCell ref="C678:H678"/>
    <mergeCell ref="A679:B679"/>
    <mergeCell ref="C679:H679"/>
    <mergeCell ref="A680:B680"/>
    <mergeCell ref="C680:H680"/>
    <mergeCell ref="A725:B725"/>
    <mergeCell ref="C725:H725"/>
    <mergeCell ref="A726:B726"/>
    <mergeCell ref="C726:H726"/>
    <mergeCell ref="D728:E728"/>
    <mergeCell ref="F728:G728"/>
    <mergeCell ref="A722:B722"/>
    <mergeCell ref="C722:H722"/>
    <mergeCell ref="A723:B723"/>
    <mergeCell ref="C723:H723"/>
    <mergeCell ref="A724:B724"/>
    <mergeCell ref="C724:H724"/>
    <mergeCell ref="A769:B769"/>
    <mergeCell ref="C769:H769"/>
    <mergeCell ref="A770:B770"/>
    <mergeCell ref="C770:H770"/>
    <mergeCell ref="A771:B771"/>
    <mergeCell ref="C771:H771"/>
    <mergeCell ref="D729:E729"/>
    <mergeCell ref="F729:G729"/>
    <mergeCell ref="H729:I729"/>
    <mergeCell ref="A767:B767"/>
    <mergeCell ref="C767:H767"/>
    <mergeCell ref="A768:B768"/>
    <mergeCell ref="C768:H768"/>
    <mergeCell ref="A813:B813"/>
    <mergeCell ref="C813:H813"/>
    <mergeCell ref="A814:B814"/>
    <mergeCell ref="C814:H814"/>
    <mergeCell ref="A815:B815"/>
    <mergeCell ref="C815:H815"/>
    <mergeCell ref="D773:E773"/>
    <mergeCell ref="F773:G773"/>
    <mergeCell ref="D774:E774"/>
    <mergeCell ref="F774:G774"/>
    <mergeCell ref="H774:I774"/>
    <mergeCell ref="A812:B812"/>
    <mergeCell ref="C812:H812"/>
    <mergeCell ref="A857:B857"/>
    <mergeCell ref="C857:H857"/>
    <mergeCell ref="A858:B858"/>
    <mergeCell ref="C858:H858"/>
    <mergeCell ref="A859:B859"/>
    <mergeCell ref="C859:H859"/>
    <mergeCell ref="A816:B816"/>
    <mergeCell ref="C816:H816"/>
    <mergeCell ref="D818:E818"/>
    <mergeCell ref="F818:G818"/>
    <mergeCell ref="D819:E819"/>
    <mergeCell ref="F819:G819"/>
    <mergeCell ref="H819:I819"/>
    <mergeCell ref="D864:E864"/>
    <mergeCell ref="F864:G864"/>
    <mergeCell ref="H864:I864"/>
    <mergeCell ref="A902:B902"/>
    <mergeCell ref="C902:H902"/>
    <mergeCell ref="A903:B903"/>
    <mergeCell ref="C903:H903"/>
    <mergeCell ref="A860:B860"/>
    <mergeCell ref="C860:H860"/>
    <mergeCell ref="A861:B861"/>
    <mergeCell ref="C861:H861"/>
    <mergeCell ref="D863:E863"/>
    <mergeCell ref="F863:G863"/>
    <mergeCell ref="D908:E908"/>
    <mergeCell ref="F908:G908"/>
    <mergeCell ref="D909:E909"/>
    <mergeCell ref="F909:G909"/>
    <mergeCell ref="H909:I909"/>
    <mergeCell ref="A947:B947"/>
    <mergeCell ref="C947:H947"/>
    <mergeCell ref="A904:B904"/>
    <mergeCell ref="C904:H904"/>
    <mergeCell ref="A905:B905"/>
    <mergeCell ref="C905:H905"/>
    <mergeCell ref="A906:B906"/>
    <mergeCell ref="C906:H906"/>
    <mergeCell ref="A951:B951"/>
    <mergeCell ref="C951:H951"/>
    <mergeCell ref="D953:E953"/>
    <mergeCell ref="F953:G953"/>
    <mergeCell ref="D954:E954"/>
    <mergeCell ref="F954:G954"/>
    <mergeCell ref="H954:I954"/>
    <mergeCell ref="A948:B948"/>
    <mergeCell ref="C948:H948"/>
    <mergeCell ref="A949:B949"/>
    <mergeCell ref="C949:H949"/>
    <mergeCell ref="A950:B950"/>
    <mergeCell ref="C950:H950"/>
    <mergeCell ref="A995:B995"/>
    <mergeCell ref="C995:H995"/>
    <mergeCell ref="A996:B996"/>
    <mergeCell ref="C996:H996"/>
    <mergeCell ref="D998:E998"/>
    <mergeCell ref="F998:G998"/>
    <mergeCell ref="A992:B992"/>
    <mergeCell ref="C992:H992"/>
    <mergeCell ref="A993:B993"/>
    <mergeCell ref="C993:H993"/>
    <mergeCell ref="A994:B994"/>
    <mergeCell ref="C994:H994"/>
    <mergeCell ref="A1039:B1039"/>
    <mergeCell ref="C1039:H1039"/>
    <mergeCell ref="A1040:B1040"/>
    <mergeCell ref="C1040:H1040"/>
    <mergeCell ref="A1041:B1041"/>
    <mergeCell ref="C1041:H1041"/>
    <mergeCell ref="D999:E999"/>
    <mergeCell ref="F999:G999"/>
    <mergeCell ref="H999:I999"/>
    <mergeCell ref="A1037:B1037"/>
    <mergeCell ref="C1037:H1037"/>
    <mergeCell ref="A1038:B1038"/>
    <mergeCell ref="C1038:H1038"/>
    <mergeCell ref="A1083:B1083"/>
    <mergeCell ref="C1083:H1083"/>
    <mergeCell ref="A1084:B1084"/>
    <mergeCell ref="C1084:H1084"/>
    <mergeCell ref="A1085:B1085"/>
    <mergeCell ref="C1085:H1085"/>
    <mergeCell ref="D1043:E1043"/>
    <mergeCell ref="F1043:G1043"/>
    <mergeCell ref="D1044:E1044"/>
    <mergeCell ref="F1044:G1044"/>
    <mergeCell ref="H1044:I1044"/>
    <mergeCell ref="A1082:B1082"/>
    <mergeCell ref="C1082:H1082"/>
    <mergeCell ref="A1127:B1127"/>
    <mergeCell ref="C1127:H1127"/>
    <mergeCell ref="A1128:B1128"/>
    <mergeCell ref="C1128:H1128"/>
    <mergeCell ref="A1129:B1129"/>
    <mergeCell ref="C1129:H1129"/>
    <mergeCell ref="A1086:B1086"/>
    <mergeCell ref="C1086:H1086"/>
    <mergeCell ref="D1088:E1088"/>
    <mergeCell ref="F1088:G1088"/>
    <mergeCell ref="D1089:E1089"/>
    <mergeCell ref="F1089:G1089"/>
    <mergeCell ref="H1089:I1089"/>
    <mergeCell ref="D1134:E1134"/>
    <mergeCell ref="F1134:G1134"/>
    <mergeCell ref="H1134:I1134"/>
    <mergeCell ref="A1172:B1172"/>
    <mergeCell ref="C1172:H1172"/>
    <mergeCell ref="A1173:B1173"/>
    <mergeCell ref="C1173:H1173"/>
    <mergeCell ref="A1130:B1130"/>
    <mergeCell ref="C1130:H1130"/>
    <mergeCell ref="A1131:B1131"/>
    <mergeCell ref="C1131:H1131"/>
    <mergeCell ref="D1133:E1133"/>
    <mergeCell ref="F1133:G1133"/>
    <mergeCell ref="D1178:E1178"/>
    <mergeCell ref="F1178:G1178"/>
    <mergeCell ref="D1179:E1179"/>
    <mergeCell ref="F1179:G1179"/>
    <mergeCell ref="H1179:I1179"/>
    <mergeCell ref="A1217:B1217"/>
    <mergeCell ref="C1217:H1217"/>
    <mergeCell ref="A1174:B1174"/>
    <mergeCell ref="C1174:H1174"/>
    <mergeCell ref="A1175:B1175"/>
    <mergeCell ref="C1175:H1175"/>
    <mergeCell ref="A1176:B1176"/>
    <mergeCell ref="C1176:H1176"/>
    <mergeCell ref="A1221:B1221"/>
    <mergeCell ref="C1221:H1221"/>
    <mergeCell ref="D1223:E1223"/>
    <mergeCell ref="F1223:G1223"/>
    <mergeCell ref="D1224:E1224"/>
    <mergeCell ref="F1224:G1224"/>
    <mergeCell ref="H1224:I1224"/>
    <mergeCell ref="A1218:B1218"/>
    <mergeCell ref="C1218:H1218"/>
    <mergeCell ref="A1219:B1219"/>
    <mergeCell ref="C1219:H1219"/>
    <mergeCell ref="A1220:B1220"/>
    <mergeCell ref="C1220:H1220"/>
    <mergeCell ref="A1265:B1265"/>
    <mergeCell ref="C1265:H1265"/>
    <mergeCell ref="A1266:B1266"/>
    <mergeCell ref="C1266:H1266"/>
    <mergeCell ref="D1268:E1268"/>
    <mergeCell ref="F1268:G1268"/>
    <mergeCell ref="A1262:B1262"/>
    <mergeCell ref="C1262:H1262"/>
    <mergeCell ref="A1263:B1263"/>
    <mergeCell ref="C1263:H1263"/>
    <mergeCell ref="A1264:B1264"/>
    <mergeCell ref="C1264:H1264"/>
    <mergeCell ref="A1309:B1309"/>
    <mergeCell ref="C1309:H1309"/>
    <mergeCell ref="A1310:B1310"/>
    <mergeCell ref="C1310:H1310"/>
    <mergeCell ref="A1311:B1311"/>
    <mergeCell ref="C1311:H1311"/>
    <mergeCell ref="D1269:E1269"/>
    <mergeCell ref="F1269:G1269"/>
    <mergeCell ref="H1269:I1269"/>
    <mergeCell ref="A1307:B1307"/>
    <mergeCell ref="C1307:H1307"/>
    <mergeCell ref="A1308:B1308"/>
    <mergeCell ref="C1308:H1308"/>
    <mergeCell ref="A1353:B1353"/>
    <mergeCell ref="C1353:H1353"/>
    <mergeCell ref="A1354:B1354"/>
    <mergeCell ref="C1354:H1354"/>
    <mergeCell ref="A1355:B1355"/>
    <mergeCell ref="C1355:H1355"/>
    <mergeCell ref="D1313:E1313"/>
    <mergeCell ref="F1313:G1313"/>
    <mergeCell ref="D1314:E1314"/>
    <mergeCell ref="F1314:G1314"/>
    <mergeCell ref="H1314:I1314"/>
    <mergeCell ref="A1352:B1352"/>
    <mergeCell ref="C1352:H1352"/>
    <mergeCell ref="A1397:B1397"/>
    <mergeCell ref="C1397:H1397"/>
    <mergeCell ref="A1398:B1398"/>
    <mergeCell ref="C1398:H1398"/>
    <mergeCell ref="A1399:B1399"/>
    <mergeCell ref="C1399:H1399"/>
    <mergeCell ref="A1356:B1356"/>
    <mergeCell ref="C1356:H1356"/>
    <mergeCell ref="D1358:E1358"/>
    <mergeCell ref="F1358:G1358"/>
    <mergeCell ref="D1359:E1359"/>
    <mergeCell ref="F1359:G1359"/>
    <mergeCell ref="H1359:I1359"/>
    <mergeCell ref="D1404:E1404"/>
    <mergeCell ref="F1404:G1404"/>
    <mergeCell ref="H1404:I1404"/>
    <mergeCell ref="A1442:B1442"/>
    <mergeCell ref="C1442:H1442"/>
    <mergeCell ref="A1443:B1443"/>
    <mergeCell ref="C1443:H1443"/>
    <mergeCell ref="A1400:B1400"/>
    <mergeCell ref="C1400:H1400"/>
    <mergeCell ref="A1401:B1401"/>
    <mergeCell ref="C1401:H1401"/>
    <mergeCell ref="D1403:E1403"/>
    <mergeCell ref="F1403:G1403"/>
    <mergeCell ref="D1448:E1448"/>
    <mergeCell ref="F1448:G1448"/>
    <mergeCell ref="D1449:E1449"/>
    <mergeCell ref="F1449:G1449"/>
    <mergeCell ref="H1449:I1449"/>
    <mergeCell ref="A1488:B1488"/>
    <mergeCell ref="C1488:H1488"/>
    <mergeCell ref="A1444:B1444"/>
    <mergeCell ref="C1444:H1444"/>
    <mergeCell ref="A1445:B1445"/>
    <mergeCell ref="C1445:H1445"/>
    <mergeCell ref="A1446:B1446"/>
    <mergeCell ref="C1446:H1446"/>
    <mergeCell ref="A1492:B1492"/>
    <mergeCell ref="C1492:H1492"/>
    <mergeCell ref="D1494:E1494"/>
    <mergeCell ref="F1494:G1494"/>
    <mergeCell ref="D1495:E1495"/>
    <mergeCell ref="F1495:G1495"/>
    <mergeCell ref="H1495:I1495"/>
    <mergeCell ref="A1489:B1489"/>
    <mergeCell ref="C1489:H1489"/>
    <mergeCell ref="A1490:B1490"/>
    <mergeCell ref="C1490:H1490"/>
    <mergeCell ref="A1491:B1491"/>
    <mergeCell ref="C1491:H1491"/>
  </mergeCells>
  <conditionalFormatting sqref="C1039 C48:H48 C93:H93 C94 C138:H138 C139 C141 C183:H183 C184 C186 C276 C273:H273 C274 C318:H318 C319 C321 C366 C363:H363 C364 C411 C408:H408 C409 C456 C453:H453 C454 C498:H498 C499 C501 C546 C543:H543 C544 C591 C588:H588 C589 C768:H768 C769 C858:H858 C859 C1038:H1038 C1083:H1083 C51 C1128:H1128 C1129 C1173:H1173 C1174 C1218:H1218 C1219 C1264 C1263:H1263 C1308:H1308 C1309 C1353:H1353 C1354 C1398:H1398 C1399 C49 C1084 C771 C861 C1041 C1086 C1131 C1176 C1221 C1266 C1311 C1356 C1401 C96 C228:H228 C229 C231 C636 C633:H633 C634 C681 C678:H678 C679 C726 C723:H723 C724 C813:H813 C814 C816 C903:H903 C904 C906 C948:H948 C949 C951 C993:H993 C994 C996">
    <cfRule type="cellIs" dxfId="20" priority="4" stopIfTrue="1" operator="equal">
      <formula>0</formula>
    </cfRule>
  </conditionalFormatting>
  <conditionalFormatting sqref="C1446">
    <cfRule type="cellIs" dxfId="19" priority="3" stopIfTrue="1" operator="equal">
      <formula>0</formula>
    </cfRule>
  </conditionalFormatting>
  <conditionalFormatting sqref="C1492">
    <cfRule type="cellIs" dxfId="18" priority="2" stopIfTrue="1" operator="equal">
      <formula>0</formula>
    </cfRule>
  </conditionalFormatting>
  <conditionalFormatting sqref="C1492">
    <cfRule type="cellIs" dxfId="17"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5" max="16383" man="1"/>
    <brk id="90" max="16383" man="1"/>
    <brk id="135" max="9" man="1"/>
    <brk id="180" max="9" man="1"/>
    <brk id="225" max="9" man="1"/>
    <brk id="270" max="9" man="1"/>
    <brk id="315" max="9" man="1"/>
    <brk id="360" max="9" man="1"/>
    <brk id="405" max="9" man="1"/>
    <brk id="450" max="9" man="1"/>
    <brk id="495" max="9" man="1"/>
    <brk id="540" max="9" man="1"/>
    <brk id="585" max="9" man="1"/>
    <brk id="630" max="9" man="1"/>
    <brk id="675" max="9" man="1"/>
    <brk id="720" max="9" man="1"/>
    <brk id="765" max="9" man="1"/>
    <brk id="810" max="9" man="1"/>
    <brk id="855" max="9" man="1"/>
    <brk id="900" max="9" man="1"/>
    <brk id="945" max="9" man="1"/>
    <brk id="990" max="9" man="1"/>
    <brk id="1035" max="9" man="1"/>
    <brk id="1080" max="9" man="1"/>
    <brk id="1125" max="9" man="1"/>
    <brk id="1170" max="9" man="1"/>
    <brk id="1215" max="9" man="1"/>
    <brk id="1260" max="9" man="1"/>
    <brk id="1305" max="9" man="1"/>
    <brk id="1350" max="9" man="1"/>
    <brk id="1395" max="9" man="1"/>
    <brk id="1440" max="9" man="1"/>
    <brk id="1485" max="9"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529"/>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0.6640625" bestFit="1" customWidth="1"/>
    <col min="9" max="9" width="17.109375" customWidth="1"/>
    <col min="10" max="10" width="15" bestFit="1" customWidth="1"/>
    <col min="11" max="12" width="15" customWidth="1"/>
    <col min="13" max="13" width="2.6640625" customWidth="1"/>
    <col min="14" max="14" width="12.33203125" bestFit="1" customWidth="1"/>
    <col min="15" max="15" width="14.109375" customWidth="1"/>
    <col min="16" max="17" width="12.44140625" customWidth="1"/>
  </cols>
  <sheetData>
    <row r="1" spans="1:12" ht="15.6">
      <c r="A1" s="874" t="s">
        <v>19</v>
      </c>
      <c r="B1" s="875"/>
      <c r="C1" s="875" t="s">
        <v>866</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SUMIF($A$43:$A$3790,A4,$C$43:$C$3790)</f>
        <v>3950838</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594"/>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+B10/B38</f>
        <v>#DIV/0!</v>
      </c>
      <c r="D10" s="97">
        <v>0</v>
      </c>
      <c r="E10" s="98">
        <f t="shared" ref="E10:E37" si="0">SUMIF($A$43:$A$3790,A10,$E$43:$E$3790)</f>
        <v>0</v>
      </c>
      <c r="F10" s="97">
        <v>0</v>
      </c>
      <c r="G10" s="98">
        <f t="shared" ref="G10:G37" si="1">SUMIF($A$43:$A$3790,A10,$G$43:$G$3790)</f>
        <v>0</v>
      </c>
      <c r="H10" s="99">
        <f>+D10+F10</f>
        <v>0</v>
      </c>
      <c r="I10" s="359">
        <f>SUMIF($A$43:$A$3790,A10,$I$43:$I$3790)</f>
        <v>0</v>
      </c>
      <c r="J10" s="98">
        <f t="shared" ref="J10:J37" si="2">SUMIF($A$43:$A$3790,A10,$J$43:$J$3790)</f>
        <v>0</v>
      </c>
      <c r="K10" s="98">
        <f>SUMIF($A$43:$A$3790,A10,$K$43:$K$3790)</f>
        <v>0</v>
      </c>
      <c r="L10" s="100">
        <f>+J10+K10</f>
        <v>0</v>
      </c>
    </row>
    <row r="11" spans="1:12" ht="13.8">
      <c r="A11" s="1" t="s">
        <v>660</v>
      </c>
      <c r="B11" s="95"/>
      <c r="C11" s="96"/>
      <c r="D11" s="97"/>
      <c r="E11" s="98"/>
      <c r="F11" s="97"/>
      <c r="G11" s="98"/>
      <c r="H11" s="99"/>
      <c r="I11" s="360"/>
      <c r="J11" s="98"/>
      <c r="K11" s="98"/>
      <c r="L11" s="101">
        <f t="shared" ref="L11:L37" si="3">+J11+K11</f>
        <v>0</v>
      </c>
    </row>
    <row r="12" spans="1:12" ht="13.8">
      <c r="A12" s="2" t="s">
        <v>4</v>
      </c>
      <c r="B12" s="95">
        <v>0</v>
      </c>
      <c r="C12" s="96" t="e">
        <f>+B12/B38</f>
        <v>#DIV/0!</v>
      </c>
      <c r="D12" s="97">
        <v>0</v>
      </c>
      <c r="E12" s="98">
        <f t="shared" si="0"/>
        <v>0</v>
      </c>
      <c r="F12" s="97">
        <v>0</v>
      </c>
      <c r="G12" s="98">
        <f t="shared" si="1"/>
        <v>0</v>
      </c>
      <c r="H12" s="99">
        <f t="shared" ref="H12:H37" si="4">+D12+F12</f>
        <v>0</v>
      </c>
      <c r="I12" s="360">
        <f t="shared" ref="I12:I37" si="5">SUMIF($A$43:$A$3790,A12,$I$43:$I$3790)</f>
        <v>0</v>
      </c>
      <c r="J12" s="98">
        <f t="shared" si="2"/>
        <v>0</v>
      </c>
      <c r="K12" s="98">
        <f>SUMIF($A$43:$A$3790,A12,$K$43:$K$3790)</f>
        <v>0</v>
      </c>
      <c r="L12" s="101">
        <f t="shared" si="3"/>
        <v>0</v>
      </c>
    </row>
    <row r="13" spans="1:12" s="127" customFormat="1" ht="13.8">
      <c r="A13" s="2" t="s">
        <v>0</v>
      </c>
      <c r="B13" s="490">
        <v>0</v>
      </c>
      <c r="C13" s="491" t="e">
        <f>+B13/B38</f>
        <v>#DIV/0!</v>
      </c>
      <c r="D13" s="492">
        <v>0</v>
      </c>
      <c r="E13" s="493">
        <f t="shared" si="0"/>
        <v>0</v>
      </c>
      <c r="F13" s="492">
        <v>0</v>
      </c>
      <c r="G13" s="493">
        <f t="shared" si="1"/>
        <v>0</v>
      </c>
      <c r="H13" s="494">
        <f t="shared" si="4"/>
        <v>0</v>
      </c>
      <c r="I13" s="510">
        <f t="shared" si="5"/>
        <v>0</v>
      </c>
      <c r="J13" s="493">
        <f>SUMIF($A$43:$A$3790,A13,$J$43:$J$3790)</f>
        <v>0</v>
      </c>
      <c r="K13" s="493">
        <f t="shared" ref="K13:K37" si="6">SUMIF($A$43:$A$3790,A13,$K$43:$K$3790)</f>
        <v>0</v>
      </c>
      <c r="L13" s="101">
        <f t="shared" si="3"/>
        <v>0</v>
      </c>
    </row>
    <row r="14" spans="1:12" ht="13.8">
      <c r="A14" s="2" t="s">
        <v>16</v>
      </c>
      <c r="B14" s="95">
        <v>0</v>
      </c>
      <c r="C14" s="96" t="e">
        <f>+B14/B38</f>
        <v>#DIV/0!</v>
      </c>
      <c r="D14" s="97">
        <v>0</v>
      </c>
      <c r="E14" s="98">
        <f t="shared" si="0"/>
        <v>0</v>
      </c>
      <c r="F14" s="97">
        <v>0</v>
      </c>
      <c r="G14" s="98">
        <f t="shared" si="1"/>
        <v>0</v>
      </c>
      <c r="H14" s="99">
        <f t="shared" si="4"/>
        <v>0</v>
      </c>
      <c r="I14" s="360">
        <f t="shared" si="5"/>
        <v>0</v>
      </c>
      <c r="J14" s="98">
        <f t="shared" si="2"/>
        <v>0</v>
      </c>
      <c r="K14" s="98">
        <f t="shared" si="6"/>
        <v>0</v>
      </c>
      <c r="L14" s="101">
        <f t="shared" si="3"/>
        <v>0</v>
      </c>
    </row>
    <row r="15" spans="1:12" ht="13.8">
      <c r="A15" s="2" t="s">
        <v>6</v>
      </c>
      <c r="B15" s="95">
        <v>0</v>
      </c>
      <c r="C15" s="96" t="e">
        <f>+B15/B38</f>
        <v>#DIV/0!</v>
      </c>
      <c r="D15" s="97">
        <v>0</v>
      </c>
      <c r="E15" s="98">
        <f t="shared" si="0"/>
        <v>0</v>
      </c>
      <c r="F15" s="97">
        <v>0</v>
      </c>
      <c r="G15" s="98">
        <f t="shared" si="1"/>
        <v>0</v>
      </c>
      <c r="H15" s="99">
        <f t="shared" si="4"/>
        <v>0</v>
      </c>
      <c r="I15" s="360">
        <f t="shared" si="5"/>
        <v>0</v>
      </c>
      <c r="J15" s="98">
        <f t="shared" si="2"/>
        <v>0</v>
      </c>
      <c r="K15" s="98">
        <f t="shared" si="6"/>
        <v>0</v>
      </c>
      <c r="L15" s="101">
        <f t="shared" si="3"/>
        <v>0</v>
      </c>
    </row>
    <row r="16" spans="1:12" ht="13.8">
      <c r="A16" s="2" t="s">
        <v>10</v>
      </c>
      <c r="B16" s="95">
        <v>0</v>
      </c>
      <c r="C16" s="96" t="e">
        <f>+B16/B38</f>
        <v>#DIV/0!</v>
      </c>
      <c r="D16" s="97">
        <v>0</v>
      </c>
      <c r="E16" s="98">
        <f t="shared" si="0"/>
        <v>0</v>
      </c>
      <c r="F16" s="97">
        <v>0</v>
      </c>
      <c r="G16" s="98">
        <f t="shared" si="1"/>
        <v>0</v>
      </c>
      <c r="H16" s="99">
        <f t="shared" si="4"/>
        <v>0</v>
      </c>
      <c r="I16" s="360">
        <f t="shared" si="5"/>
        <v>0</v>
      </c>
      <c r="J16" s="98">
        <f t="shared" si="2"/>
        <v>0</v>
      </c>
      <c r="K16" s="98">
        <f t="shared" si="6"/>
        <v>0</v>
      </c>
      <c r="L16" s="101">
        <f t="shared" si="3"/>
        <v>0</v>
      </c>
    </row>
    <row r="17" spans="1:12" ht="13.8">
      <c r="A17" s="2" t="s">
        <v>17</v>
      </c>
      <c r="B17" s="95">
        <v>0</v>
      </c>
      <c r="C17" s="96" t="e">
        <f>+B17/B38</f>
        <v>#DIV/0!</v>
      </c>
      <c r="D17" s="97">
        <v>0</v>
      </c>
      <c r="E17" s="98">
        <f t="shared" si="0"/>
        <v>0</v>
      </c>
      <c r="F17" s="97">
        <v>0</v>
      </c>
      <c r="G17" s="98">
        <f t="shared" si="1"/>
        <v>0</v>
      </c>
      <c r="H17" s="99">
        <f t="shared" si="4"/>
        <v>0</v>
      </c>
      <c r="I17" s="360">
        <f t="shared" si="5"/>
        <v>0</v>
      </c>
      <c r="J17" s="98">
        <f t="shared" si="2"/>
        <v>0</v>
      </c>
      <c r="K17" s="98">
        <f t="shared" si="6"/>
        <v>0</v>
      </c>
      <c r="L17" s="101">
        <f t="shared" si="3"/>
        <v>0</v>
      </c>
    </row>
    <row r="18" spans="1:12" ht="13.8">
      <c r="A18" s="2" t="s">
        <v>5</v>
      </c>
      <c r="B18" s="95">
        <v>0</v>
      </c>
      <c r="C18" s="96" t="e">
        <f>+B18/B38</f>
        <v>#DIV/0!</v>
      </c>
      <c r="D18" s="97">
        <v>0</v>
      </c>
      <c r="E18" s="98">
        <f t="shared" si="0"/>
        <v>0</v>
      </c>
      <c r="F18" s="97">
        <v>0</v>
      </c>
      <c r="G18" s="98">
        <f t="shared" si="1"/>
        <v>0</v>
      </c>
      <c r="H18" s="99">
        <f t="shared" si="4"/>
        <v>0</v>
      </c>
      <c r="I18" s="360">
        <f t="shared" si="5"/>
        <v>3950838</v>
      </c>
      <c r="J18" s="98">
        <f t="shared" si="2"/>
        <v>676659.19062582846</v>
      </c>
      <c r="K18" s="98">
        <f t="shared" si="6"/>
        <v>-39173.71</v>
      </c>
      <c r="L18" s="101">
        <f t="shared" si="3"/>
        <v>637485.4806258285</v>
      </c>
    </row>
    <row r="19" spans="1:12" ht="13.8">
      <c r="A19" s="2" t="s">
        <v>116</v>
      </c>
      <c r="B19" s="95">
        <v>0</v>
      </c>
      <c r="C19" s="96" t="e">
        <f>+B19/B38</f>
        <v>#DIV/0!</v>
      </c>
      <c r="D19" s="97">
        <v>0</v>
      </c>
      <c r="E19" s="98">
        <f t="shared" si="0"/>
        <v>0</v>
      </c>
      <c r="F19" s="97">
        <v>0</v>
      </c>
      <c r="G19" s="98">
        <f t="shared" si="1"/>
        <v>0</v>
      </c>
      <c r="H19" s="99">
        <f t="shared" si="4"/>
        <v>0</v>
      </c>
      <c r="I19" s="360">
        <f t="shared" si="5"/>
        <v>0</v>
      </c>
      <c r="J19" s="98">
        <f t="shared" si="2"/>
        <v>0</v>
      </c>
      <c r="K19" s="98">
        <f t="shared" si="6"/>
        <v>0</v>
      </c>
      <c r="L19" s="101">
        <f t="shared" si="3"/>
        <v>0</v>
      </c>
    </row>
    <row r="20" spans="1:12" ht="13.8">
      <c r="A20" s="2" t="s">
        <v>1</v>
      </c>
      <c r="B20" s="95">
        <v>0</v>
      </c>
      <c r="C20" s="96" t="e">
        <f>+B20/B38</f>
        <v>#DIV/0!</v>
      </c>
      <c r="D20" s="97">
        <v>0</v>
      </c>
      <c r="E20" s="98">
        <f t="shared" si="0"/>
        <v>0</v>
      </c>
      <c r="F20" s="97">
        <v>0</v>
      </c>
      <c r="G20" s="98">
        <f t="shared" si="1"/>
        <v>0</v>
      </c>
      <c r="H20" s="99">
        <f t="shared" si="4"/>
        <v>0</v>
      </c>
      <c r="I20" s="360">
        <f t="shared" si="5"/>
        <v>0</v>
      </c>
      <c r="J20" s="98">
        <f t="shared" si="2"/>
        <v>0</v>
      </c>
      <c r="K20" s="98">
        <f t="shared" si="6"/>
        <v>0</v>
      </c>
      <c r="L20" s="101">
        <f t="shared" si="3"/>
        <v>0</v>
      </c>
    </row>
    <row r="21" spans="1:12" ht="13.8">
      <c r="A21" s="2" t="s">
        <v>46</v>
      </c>
      <c r="B21" s="95">
        <v>0</v>
      </c>
      <c r="C21" s="96" t="e">
        <f>+B21/B38</f>
        <v>#DIV/0!</v>
      </c>
      <c r="D21" s="97">
        <v>0</v>
      </c>
      <c r="E21" s="98">
        <f t="shared" si="0"/>
        <v>0</v>
      </c>
      <c r="F21" s="97">
        <v>0</v>
      </c>
      <c r="G21" s="98">
        <f t="shared" si="1"/>
        <v>0</v>
      </c>
      <c r="H21" s="99">
        <f t="shared" si="4"/>
        <v>0</v>
      </c>
      <c r="I21" s="360">
        <f t="shared" si="5"/>
        <v>0</v>
      </c>
      <c r="J21" s="98">
        <f t="shared" si="2"/>
        <v>0</v>
      </c>
      <c r="K21" s="98">
        <f t="shared" si="6"/>
        <v>0</v>
      </c>
      <c r="L21" s="101">
        <f t="shared" si="3"/>
        <v>0</v>
      </c>
    </row>
    <row r="22" spans="1:12" ht="13.8">
      <c r="A22" s="2" t="s">
        <v>45</v>
      </c>
      <c r="B22" s="95">
        <v>0</v>
      </c>
      <c r="C22" s="96" t="e">
        <f>+B22/B38</f>
        <v>#DIV/0!</v>
      </c>
      <c r="D22" s="97">
        <v>0</v>
      </c>
      <c r="E22" s="98">
        <f t="shared" si="0"/>
        <v>0</v>
      </c>
      <c r="F22" s="97">
        <v>0</v>
      </c>
      <c r="G22" s="98">
        <f t="shared" si="1"/>
        <v>0</v>
      </c>
      <c r="H22" s="99">
        <f t="shared" si="4"/>
        <v>0</v>
      </c>
      <c r="I22" s="360">
        <f t="shared" si="5"/>
        <v>0</v>
      </c>
      <c r="J22" s="98">
        <f t="shared" si="2"/>
        <v>0</v>
      </c>
      <c r="K22" s="98">
        <f t="shared" si="6"/>
        <v>0</v>
      </c>
      <c r="L22" s="101">
        <f t="shared" si="3"/>
        <v>0</v>
      </c>
    </row>
    <row r="23" spans="1:12" ht="13.8">
      <c r="A23" s="2" t="s">
        <v>209</v>
      </c>
      <c r="B23" s="95">
        <v>0</v>
      </c>
      <c r="C23" s="96" t="e">
        <f>+B23/B38</f>
        <v>#DIV/0!</v>
      </c>
      <c r="D23" s="97">
        <v>0</v>
      </c>
      <c r="E23" s="98">
        <f t="shared" si="0"/>
        <v>0</v>
      </c>
      <c r="F23" s="97">
        <v>0</v>
      </c>
      <c r="G23" s="98">
        <f t="shared" si="1"/>
        <v>0</v>
      </c>
      <c r="H23" s="99">
        <f t="shared" si="4"/>
        <v>0</v>
      </c>
      <c r="I23" s="360">
        <f t="shared" si="5"/>
        <v>0</v>
      </c>
      <c r="J23" s="98">
        <f t="shared" si="2"/>
        <v>0</v>
      </c>
      <c r="K23" s="98">
        <f t="shared" si="6"/>
        <v>0</v>
      </c>
      <c r="L23" s="101">
        <f t="shared" si="3"/>
        <v>0</v>
      </c>
    </row>
    <row r="24" spans="1:12" ht="13.8">
      <c r="A24" s="2" t="s">
        <v>210</v>
      </c>
      <c r="B24" s="95">
        <v>0</v>
      </c>
      <c r="C24" s="96" t="e">
        <f>+B24/B38</f>
        <v>#DIV/0!</v>
      </c>
      <c r="D24" s="97">
        <v>0</v>
      </c>
      <c r="E24" s="98">
        <f t="shared" si="0"/>
        <v>0</v>
      </c>
      <c r="F24" s="97">
        <v>0</v>
      </c>
      <c r="G24" s="98">
        <f t="shared" si="1"/>
        <v>0</v>
      </c>
      <c r="H24" s="99">
        <f t="shared" si="4"/>
        <v>0</v>
      </c>
      <c r="I24" s="360">
        <f t="shared" si="5"/>
        <v>0</v>
      </c>
      <c r="J24" s="98">
        <f t="shared" si="2"/>
        <v>0</v>
      </c>
      <c r="K24" s="98">
        <f t="shared" si="6"/>
        <v>0</v>
      </c>
      <c r="L24" s="101">
        <f t="shared" si="3"/>
        <v>0</v>
      </c>
    </row>
    <row r="25" spans="1:12" ht="13.8">
      <c r="A25" s="2" t="s">
        <v>2</v>
      </c>
      <c r="B25" s="95">
        <v>0</v>
      </c>
      <c r="C25" s="96" t="e">
        <f>+B25/B38</f>
        <v>#DIV/0!</v>
      </c>
      <c r="D25" s="97">
        <v>0</v>
      </c>
      <c r="E25" s="98">
        <f t="shared" si="0"/>
        <v>0</v>
      </c>
      <c r="F25" s="97">
        <v>0</v>
      </c>
      <c r="G25" s="98">
        <f t="shared" si="1"/>
        <v>0</v>
      </c>
      <c r="H25" s="99">
        <f t="shared" si="4"/>
        <v>0</v>
      </c>
      <c r="I25" s="360">
        <f t="shared" si="5"/>
        <v>0</v>
      </c>
      <c r="J25" s="98">
        <f t="shared" si="2"/>
        <v>0</v>
      </c>
      <c r="K25" s="98">
        <f t="shared" si="6"/>
        <v>0</v>
      </c>
      <c r="L25" s="101">
        <f t="shared" si="3"/>
        <v>0</v>
      </c>
    </row>
    <row r="26" spans="1:12" ht="13.8">
      <c r="A26" s="2" t="s">
        <v>12</v>
      </c>
      <c r="B26" s="95">
        <v>0</v>
      </c>
      <c r="C26" s="96" t="e">
        <f>+B26/B38</f>
        <v>#DIV/0!</v>
      </c>
      <c r="D26" s="97">
        <v>0</v>
      </c>
      <c r="E26" s="98">
        <f t="shared" si="0"/>
        <v>0</v>
      </c>
      <c r="F26" s="97">
        <v>0</v>
      </c>
      <c r="G26" s="98">
        <f t="shared" si="1"/>
        <v>0</v>
      </c>
      <c r="H26" s="99">
        <f t="shared" si="4"/>
        <v>0</v>
      </c>
      <c r="I26" s="360">
        <f t="shared" si="5"/>
        <v>0</v>
      </c>
      <c r="J26" s="98">
        <f t="shared" si="2"/>
        <v>0</v>
      </c>
      <c r="K26" s="98">
        <f t="shared" si="6"/>
        <v>0</v>
      </c>
      <c r="L26" s="101">
        <f t="shared" si="3"/>
        <v>0</v>
      </c>
    </row>
    <row r="27" spans="1:12" ht="13.8">
      <c r="A27" s="2" t="s">
        <v>18</v>
      </c>
      <c r="B27" s="95">
        <v>0</v>
      </c>
      <c r="C27" s="96" t="e">
        <f>+B27/B38</f>
        <v>#DIV/0!</v>
      </c>
      <c r="D27" s="97">
        <v>0</v>
      </c>
      <c r="E27" s="98">
        <f t="shared" si="0"/>
        <v>0</v>
      </c>
      <c r="F27" s="97">
        <v>0</v>
      </c>
      <c r="G27" s="98">
        <f t="shared" si="1"/>
        <v>0</v>
      </c>
      <c r="H27" s="99">
        <f t="shared" si="4"/>
        <v>0</v>
      </c>
      <c r="I27" s="360">
        <f t="shared" si="5"/>
        <v>0</v>
      </c>
      <c r="J27" s="98">
        <f t="shared" si="2"/>
        <v>0</v>
      </c>
      <c r="K27" s="98">
        <f t="shared" si="6"/>
        <v>0</v>
      </c>
      <c r="L27" s="101">
        <f t="shared" si="3"/>
        <v>0</v>
      </c>
    </row>
    <row r="28" spans="1:12" ht="13.8">
      <c r="A28" s="2" t="s">
        <v>9</v>
      </c>
      <c r="B28" s="95">
        <v>0</v>
      </c>
      <c r="C28" s="96" t="e">
        <f>+B28/B38</f>
        <v>#DIV/0!</v>
      </c>
      <c r="D28" s="97">
        <v>0</v>
      </c>
      <c r="E28" s="98">
        <f t="shared" si="0"/>
        <v>0</v>
      </c>
      <c r="F28" s="97">
        <v>0</v>
      </c>
      <c r="G28" s="98">
        <f t="shared" si="1"/>
        <v>0</v>
      </c>
      <c r="H28" s="99">
        <f t="shared" si="4"/>
        <v>0</v>
      </c>
      <c r="I28" s="360">
        <f t="shared" si="5"/>
        <v>0</v>
      </c>
      <c r="J28" s="98">
        <f t="shared" si="2"/>
        <v>0</v>
      </c>
      <c r="K28" s="98">
        <f t="shared" si="6"/>
        <v>0</v>
      </c>
      <c r="L28" s="101">
        <f t="shared" si="3"/>
        <v>0</v>
      </c>
    </row>
    <row r="29" spans="1:12" ht="13.8">
      <c r="A29" s="2" t="s">
        <v>7</v>
      </c>
      <c r="B29" s="95">
        <v>0</v>
      </c>
      <c r="C29" s="96" t="e">
        <f>+B29/B38</f>
        <v>#DIV/0!</v>
      </c>
      <c r="D29" s="97">
        <v>0</v>
      </c>
      <c r="E29" s="98">
        <f t="shared" si="0"/>
        <v>0</v>
      </c>
      <c r="F29" s="97">
        <v>0</v>
      </c>
      <c r="G29" s="98">
        <f t="shared" si="1"/>
        <v>0</v>
      </c>
      <c r="H29" s="99">
        <f t="shared" si="4"/>
        <v>0</v>
      </c>
      <c r="I29" s="360">
        <f t="shared" si="5"/>
        <v>0</v>
      </c>
      <c r="J29" s="98">
        <f t="shared" si="2"/>
        <v>0</v>
      </c>
      <c r="K29" s="98">
        <f t="shared" si="6"/>
        <v>0</v>
      </c>
      <c r="L29" s="101">
        <f t="shared" si="3"/>
        <v>0</v>
      </c>
    </row>
    <row r="30" spans="1:12" ht="13.8">
      <c r="A30" s="2" t="s">
        <v>13</v>
      </c>
      <c r="B30" s="95">
        <v>0</v>
      </c>
      <c r="C30" s="96" t="e">
        <f>+B30/B38</f>
        <v>#DIV/0!</v>
      </c>
      <c r="D30" s="97">
        <v>0</v>
      </c>
      <c r="E30" s="98">
        <f t="shared" si="0"/>
        <v>0</v>
      </c>
      <c r="F30" s="97">
        <v>0</v>
      </c>
      <c r="G30" s="98">
        <f t="shared" si="1"/>
        <v>0</v>
      </c>
      <c r="H30" s="99">
        <f t="shared" si="4"/>
        <v>0</v>
      </c>
      <c r="I30" s="360">
        <f t="shared" si="5"/>
        <v>0</v>
      </c>
      <c r="J30" s="98">
        <f t="shared" si="2"/>
        <v>0</v>
      </c>
      <c r="K30" s="98">
        <f t="shared" si="6"/>
        <v>0</v>
      </c>
      <c r="L30" s="101">
        <f t="shared" si="3"/>
        <v>0</v>
      </c>
    </row>
    <row r="31" spans="1:12" ht="13.8">
      <c r="A31" s="2" t="s">
        <v>3</v>
      </c>
      <c r="B31" s="95">
        <v>0</v>
      </c>
      <c r="C31" s="96" t="e">
        <f>+B31/B38</f>
        <v>#DIV/0!</v>
      </c>
      <c r="D31" s="97">
        <v>0</v>
      </c>
      <c r="E31" s="98">
        <f t="shared" si="0"/>
        <v>0</v>
      </c>
      <c r="F31" s="97">
        <v>0</v>
      </c>
      <c r="G31" s="98">
        <f t="shared" si="1"/>
        <v>0</v>
      </c>
      <c r="H31" s="99">
        <f t="shared" si="4"/>
        <v>0</v>
      </c>
      <c r="I31" s="360">
        <f t="shared" si="5"/>
        <v>0</v>
      </c>
      <c r="J31" s="98">
        <f t="shared" si="2"/>
        <v>0</v>
      </c>
      <c r="K31" s="98">
        <f t="shared" si="6"/>
        <v>0</v>
      </c>
      <c r="L31" s="101">
        <f t="shared" si="3"/>
        <v>0</v>
      </c>
    </row>
    <row r="32" spans="1:12" ht="13.8">
      <c r="A32" s="2" t="s">
        <v>11</v>
      </c>
      <c r="B32" s="95">
        <v>0</v>
      </c>
      <c r="C32" s="96" t="e">
        <f>+B32/B38</f>
        <v>#DIV/0!</v>
      </c>
      <c r="D32" s="97">
        <v>0</v>
      </c>
      <c r="E32" s="98">
        <f t="shared" si="0"/>
        <v>0</v>
      </c>
      <c r="F32" s="97">
        <v>0</v>
      </c>
      <c r="G32" s="98">
        <f t="shared" si="1"/>
        <v>0</v>
      </c>
      <c r="H32" s="99">
        <f t="shared" si="4"/>
        <v>0</v>
      </c>
      <c r="I32" s="360">
        <f t="shared" si="5"/>
        <v>0</v>
      </c>
      <c r="J32" s="98">
        <f t="shared" si="2"/>
        <v>0</v>
      </c>
      <c r="K32" s="98">
        <f t="shared" si="6"/>
        <v>0</v>
      </c>
      <c r="L32" s="101">
        <f t="shared" si="3"/>
        <v>0</v>
      </c>
    </row>
    <row r="33" spans="1:12" ht="13.8">
      <c r="A33" s="2" t="s">
        <v>8</v>
      </c>
      <c r="B33" s="95">
        <v>0</v>
      </c>
      <c r="C33" s="96" t="e">
        <f>+B33/B38</f>
        <v>#DIV/0!</v>
      </c>
      <c r="D33" s="97">
        <v>0</v>
      </c>
      <c r="E33" s="98">
        <f t="shared" si="0"/>
        <v>0</v>
      </c>
      <c r="F33" s="97">
        <v>0</v>
      </c>
      <c r="G33" s="98">
        <f t="shared" si="1"/>
        <v>0</v>
      </c>
      <c r="H33" s="99">
        <f t="shared" si="4"/>
        <v>0</v>
      </c>
      <c r="I33" s="360">
        <f t="shared" si="5"/>
        <v>0</v>
      </c>
      <c r="J33" s="98">
        <f t="shared" si="2"/>
        <v>0</v>
      </c>
      <c r="K33" s="98">
        <f t="shared" si="6"/>
        <v>0</v>
      </c>
      <c r="L33" s="101">
        <f t="shared" si="3"/>
        <v>0</v>
      </c>
    </row>
    <row r="34" spans="1:12" ht="13.8">
      <c r="A34" s="372" t="s">
        <v>444</v>
      </c>
      <c r="B34" s="95">
        <v>0</v>
      </c>
      <c r="C34" s="96" t="e">
        <f>+B34/B38</f>
        <v>#DIV/0!</v>
      </c>
      <c r="D34" s="97">
        <v>0</v>
      </c>
      <c r="E34" s="98">
        <f t="shared" si="0"/>
        <v>0</v>
      </c>
      <c r="F34" s="97">
        <v>0</v>
      </c>
      <c r="G34" s="98">
        <f t="shared" si="1"/>
        <v>0</v>
      </c>
      <c r="H34" s="99">
        <f t="shared" si="4"/>
        <v>0</v>
      </c>
      <c r="I34" s="360">
        <f t="shared" si="5"/>
        <v>0</v>
      </c>
      <c r="J34" s="98">
        <f t="shared" si="2"/>
        <v>0</v>
      </c>
      <c r="K34" s="98">
        <f t="shared" si="6"/>
        <v>0</v>
      </c>
      <c r="L34" s="101">
        <f t="shared" si="3"/>
        <v>0</v>
      </c>
    </row>
    <row r="35" spans="1:12" ht="13.8">
      <c r="A35" s="372" t="s">
        <v>445</v>
      </c>
      <c r="B35" s="95">
        <v>0</v>
      </c>
      <c r="C35" s="96" t="e">
        <f>+B35/B38</f>
        <v>#DIV/0!</v>
      </c>
      <c r="D35" s="97">
        <v>0</v>
      </c>
      <c r="E35" s="98">
        <f t="shared" si="0"/>
        <v>0</v>
      </c>
      <c r="F35" s="97">
        <v>0</v>
      </c>
      <c r="G35" s="98">
        <f t="shared" si="1"/>
        <v>0</v>
      </c>
      <c r="H35" s="99">
        <f t="shared" si="4"/>
        <v>0</v>
      </c>
      <c r="I35" s="360">
        <f t="shared" si="5"/>
        <v>0</v>
      </c>
      <c r="J35" s="98">
        <f t="shared" si="2"/>
        <v>0</v>
      </c>
      <c r="K35" s="98">
        <f t="shared" si="6"/>
        <v>0</v>
      </c>
      <c r="L35" s="101">
        <f t="shared" si="3"/>
        <v>0</v>
      </c>
    </row>
    <row r="36" spans="1:12" ht="13.8">
      <c r="A36" s="372" t="s">
        <v>461</v>
      </c>
      <c r="B36" s="95">
        <v>0</v>
      </c>
      <c r="C36" s="96" t="e">
        <f>+B36/B39</f>
        <v>#DIV/0!</v>
      </c>
      <c r="D36" s="97">
        <v>0</v>
      </c>
      <c r="E36" s="98">
        <f t="shared" si="0"/>
        <v>0</v>
      </c>
      <c r="F36" s="97">
        <v>0</v>
      </c>
      <c r="G36" s="98">
        <f t="shared" si="1"/>
        <v>0</v>
      </c>
      <c r="H36" s="99">
        <f t="shared" si="4"/>
        <v>0</v>
      </c>
      <c r="I36" s="360">
        <f t="shared" si="5"/>
        <v>0</v>
      </c>
      <c r="J36" s="98">
        <f t="shared" si="2"/>
        <v>0</v>
      </c>
      <c r="K36" s="98">
        <f t="shared" si="6"/>
        <v>0</v>
      </c>
      <c r="L36" s="101">
        <f t="shared" si="3"/>
        <v>0</v>
      </c>
    </row>
    <row r="37" spans="1:12" ht="13.8">
      <c r="A37" s="3" t="s">
        <v>464</v>
      </c>
      <c r="B37" s="95">
        <v>0</v>
      </c>
      <c r="C37" s="96" t="e">
        <f>+B37/B38</f>
        <v>#DIV/0!</v>
      </c>
      <c r="D37" s="97">
        <v>0</v>
      </c>
      <c r="E37" s="98">
        <f t="shared" si="0"/>
        <v>0</v>
      </c>
      <c r="F37" s="97">
        <v>0</v>
      </c>
      <c r="G37" s="98">
        <f t="shared" si="1"/>
        <v>0</v>
      </c>
      <c r="H37" s="102">
        <f t="shared" si="4"/>
        <v>0</v>
      </c>
      <c r="I37" s="361">
        <f t="shared" si="5"/>
        <v>0</v>
      </c>
      <c r="J37" s="98">
        <f t="shared" si="2"/>
        <v>0</v>
      </c>
      <c r="K37" s="98">
        <f t="shared" si="6"/>
        <v>0</v>
      </c>
      <c r="L37" s="101">
        <f t="shared" si="3"/>
        <v>0</v>
      </c>
    </row>
    <row r="38" spans="1:12" ht="13.8">
      <c r="A38" s="24"/>
      <c r="B38" s="104">
        <f t="shared" ref="B38:K38" si="7">SUM(B10:B37)</f>
        <v>0</v>
      </c>
      <c r="C38" s="105" t="e">
        <f t="shared" si="7"/>
        <v>#DIV/0!</v>
      </c>
      <c r="D38" s="106">
        <f t="shared" si="7"/>
        <v>0</v>
      </c>
      <c r="E38" s="107">
        <f t="shared" si="7"/>
        <v>0</v>
      </c>
      <c r="F38" s="108">
        <f t="shared" si="7"/>
        <v>0</v>
      </c>
      <c r="G38" s="107">
        <f t="shared" si="7"/>
        <v>0</v>
      </c>
      <c r="H38" s="109">
        <f t="shared" si="7"/>
        <v>0</v>
      </c>
      <c r="I38" s="362">
        <f t="shared" si="7"/>
        <v>3950838</v>
      </c>
      <c r="J38" s="111">
        <f t="shared" si="7"/>
        <v>676659.19062582846</v>
      </c>
      <c r="K38" s="111">
        <f t="shared" si="7"/>
        <v>-39173.71</v>
      </c>
      <c r="L38" s="111">
        <f>SUM(L10:L37)</f>
        <v>637485.4806258285</v>
      </c>
    </row>
    <row r="39" spans="1:12">
      <c r="H39" s="80"/>
      <c r="I39" s="81"/>
    </row>
    <row r="40" spans="1:12">
      <c r="I40" t="s">
        <v>370</v>
      </c>
      <c r="K40" s="166"/>
      <c r="L40" s="166">
        <f>SUM(N43:N5790)</f>
        <v>637485.19062582846</v>
      </c>
    </row>
    <row r="41" spans="1:12">
      <c r="B41" s="367" t="str">
        <f>+MTEP06!B35</f>
        <v>* Note</v>
      </c>
    </row>
    <row r="42" spans="1:12">
      <c r="B42" s="367" t="str">
        <f>+MTEP06!B36</f>
        <v xml:space="preserve">ATC, OTP, MP, Vecten allocate true-ups based on the allocation totals in column "H" as approved by FERC </v>
      </c>
      <c r="K42" t="s">
        <v>653</v>
      </c>
      <c r="L42" s="396">
        <f>+L38-L40</f>
        <v>0.2900000000372529</v>
      </c>
    </row>
    <row r="43" spans="1:12">
      <c r="B43" s="367" t="str">
        <f>+MTEP06!B37</f>
        <v>GRE, ITC, ITCM, METC, NSP allocate true-ups based on FERC approved calculations.</v>
      </c>
    </row>
    <row r="47" spans="1:12" ht="15.6">
      <c r="A47" s="874" t="s">
        <v>19</v>
      </c>
      <c r="B47" s="875"/>
      <c r="C47" s="875" t="s">
        <v>867</v>
      </c>
      <c r="D47" s="875"/>
      <c r="E47" s="875"/>
      <c r="F47" s="875"/>
      <c r="G47" s="875"/>
      <c r="H47" s="876"/>
      <c r="I47" s="4"/>
    </row>
    <row r="48" spans="1:12" ht="15.6">
      <c r="A48" s="867" t="s">
        <v>20</v>
      </c>
      <c r="B48" s="868"/>
      <c r="C48" s="918"/>
      <c r="D48" s="918"/>
      <c r="E48" s="918"/>
      <c r="F48" s="918"/>
      <c r="G48" s="918"/>
      <c r="H48" s="919"/>
      <c r="I48" s="4"/>
    </row>
    <row r="49" spans="1:12" ht="15.6">
      <c r="A49" s="867" t="s">
        <v>22</v>
      </c>
      <c r="B49" s="868"/>
      <c r="C49" s="913"/>
      <c r="D49" s="913"/>
      <c r="E49" s="913"/>
      <c r="F49" s="913"/>
      <c r="G49" s="913"/>
      <c r="H49" s="914"/>
      <c r="I49" s="4"/>
    </row>
    <row r="50" spans="1:12" ht="15.6">
      <c r="A50" s="867" t="s">
        <v>24</v>
      </c>
      <c r="B50" s="868"/>
      <c r="C50" s="869">
        <v>3950838</v>
      </c>
      <c r="D50" s="870"/>
      <c r="E50" s="870"/>
      <c r="F50" s="870"/>
      <c r="G50" s="870"/>
      <c r="H50" s="871"/>
      <c r="I50" s="4"/>
    </row>
    <row r="51" spans="1:12" ht="15.6">
      <c r="A51" s="881" t="s">
        <v>25</v>
      </c>
      <c r="B51" s="882"/>
      <c r="C51" s="911" t="s">
        <v>5</v>
      </c>
      <c r="D51" s="911"/>
      <c r="E51" s="911"/>
      <c r="F51" s="911"/>
      <c r="G51" s="911"/>
      <c r="H51" s="912"/>
      <c r="I51" s="4"/>
    </row>
    <row r="52" spans="1:12" ht="13.8">
      <c r="A52" s="5"/>
      <c r="B52" s="5"/>
      <c r="C52" s="5"/>
      <c r="D52" s="5"/>
      <c r="E52" s="5"/>
      <c r="F52" s="5"/>
      <c r="G52" s="5"/>
      <c r="H52" s="5"/>
      <c r="I52" s="5"/>
    </row>
    <row r="53" spans="1:12" ht="13.8">
      <c r="A53" s="6"/>
      <c r="B53" s="7"/>
      <c r="C53" s="8"/>
      <c r="D53" s="886">
        <v>0.2</v>
      </c>
      <c r="E53" s="887"/>
      <c r="F53" s="886">
        <v>0.8</v>
      </c>
      <c r="G53" s="887"/>
      <c r="H53" s="594"/>
      <c r="I53" s="10"/>
      <c r="J53" s="11" t="s">
        <v>121</v>
      </c>
      <c r="K53" s="11" t="s">
        <v>269</v>
      </c>
      <c r="L53" s="11" t="s">
        <v>270</v>
      </c>
    </row>
    <row r="54" spans="1:12" ht="13.8">
      <c r="A54" s="12"/>
      <c r="B54" s="13"/>
      <c r="C54" s="14"/>
      <c r="D54" s="872" t="s">
        <v>26</v>
      </c>
      <c r="E54" s="880"/>
      <c r="F54" s="872" t="s">
        <v>27</v>
      </c>
      <c r="G54" s="880"/>
      <c r="H54" s="872" t="s">
        <v>28</v>
      </c>
      <c r="I54" s="873"/>
      <c r="J54" s="15" t="s">
        <v>29</v>
      </c>
      <c r="K54" s="391" t="s">
        <v>523</v>
      </c>
      <c r="L54" s="391" t="s">
        <v>29</v>
      </c>
    </row>
    <row r="55" spans="1:12" ht="27.6">
      <c r="A55" s="16" t="s">
        <v>30</v>
      </c>
      <c r="B55" s="17" t="s">
        <v>31</v>
      </c>
      <c r="C55" s="18" t="s">
        <v>32</v>
      </c>
      <c r="D55" s="19" t="s">
        <v>33</v>
      </c>
      <c r="E55" s="20" t="s">
        <v>34</v>
      </c>
      <c r="F55" s="19" t="s">
        <v>33</v>
      </c>
      <c r="G55" s="20" t="s">
        <v>34</v>
      </c>
      <c r="H55" s="21" t="s">
        <v>33</v>
      </c>
      <c r="I55" s="40" t="s">
        <v>34</v>
      </c>
      <c r="J55" s="18" t="s">
        <v>34</v>
      </c>
      <c r="K55" s="18" t="s">
        <v>34</v>
      </c>
      <c r="L55" s="18" t="s">
        <v>34</v>
      </c>
    </row>
    <row r="56" spans="1:12" ht="13.8">
      <c r="A56" s="1" t="s">
        <v>15</v>
      </c>
      <c r="B56" s="22">
        <f>+$B$10</f>
        <v>0</v>
      </c>
      <c r="C56" s="84" t="e">
        <f>+B56/B83</f>
        <v>#DIV/0!</v>
      </c>
      <c r="D56" s="89">
        <v>0</v>
      </c>
      <c r="E56" s="112">
        <f>+D56*C50</f>
        <v>0</v>
      </c>
      <c r="F56" s="79">
        <v>0</v>
      </c>
      <c r="G56" s="114">
        <f>F56*C50</f>
        <v>0</v>
      </c>
      <c r="H56" s="79">
        <v>0</v>
      </c>
      <c r="I56" s="116">
        <f>H56*C50</f>
        <v>0</v>
      </c>
      <c r="J56" s="39">
        <f>+H56*I86</f>
        <v>0</v>
      </c>
      <c r="K56" s="588">
        <v>0</v>
      </c>
      <c r="L56" s="393">
        <f>+J56+K56</f>
        <v>0</v>
      </c>
    </row>
    <row r="57" spans="1:12" ht="13.8">
      <c r="A57" s="2" t="s">
        <v>4</v>
      </c>
      <c r="B57" s="22">
        <f>+$B$12</f>
        <v>0</v>
      </c>
      <c r="C57" s="84" t="e">
        <f>+B57/B83</f>
        <v>#DIV/0!</v>
      </c>
      <c r="D57" s="89">
        <v>0</v>
      </c>
      <c r="E57" s="112">
        <f>+D57*C50</f>
        <v>0</v>
      </c>
      <c r="F57" s="79">
        <v>0</v>
      </c>
      <c r="G57" s="112">
        <f>F57*C50</f>
        <v>0</v>
      </c>
      <c r="H57" s="79">
        <v>0</v>
      </c>
      <c r="I57" s="117">
        <f>H57*C50</f>
        <v>0</v>
      </c>
      <c r="J57" s="39">
        <f>+H57*I86</f>
        <v>0</v>
      </c>
      <c r="K57" s="588">
        <v>0</v>
      </c>
      <c r="L57" s="394">
        <f>+J57+K57</f>
        <v>0</v>
      </c>
    </row>
    <row r="58" spans="1:12" ht="13.8">
      <c r="A58" s="2" t="s">
        <v>0</v>
      </c>
      <c r="B58" s="22">
        <f>+$B$13</f>
        <v>0</v>
      </c>
      <c r="C58" s="84" t="e">
        <f>+B58/B83</f>
        <v>#DIV/0!</v>
      </c>
      <c r="D58" s="89">
        <v>0</v>
      </c>
      <c r="E58" s="112">
        <f>+D58*C50</f>
        <v>0</v>
      </c>
      <c r="F58" s="79">
        <v>0</v>
      </c>
      <c r="G58" s="112">
        <f>F58*C50</f>
        <v>0</v>
      </c>
      <c r="H58" s="79">
        <v>0</v>
      </c>
      <c r="I58" s="117">
        <f>H58*C50</f>
        <v>0</v>
      </c>
      <c r="J58" s="39">
        <f>+H58*I86</f>
        <v>0</v>
      </c>
      <c r="K58" s="588">
        <v>0</v>
      </c>
      <c r="L58" s="394">
        <f t="shared" ref="L58:L82" si="8">+J58+K58</f>
        <v>0</v>
      </c>
    </row>
    <row r="59" spans="1:12" ht="13.8">
      <c r="A59" s="2" t="s">
        <v>16</v>
      </c>
      <c r="B59" s="22">
        <f>+$B$14</f>
        <v>0</v>
      </c>
      <c r="C59" s="84" t="e">
        <f>+B59/B83</f>
        <v>#DIV/0!</v>
      </c>
      <c r="D59" s="89">
        <v>0</v>
      </c>
      <c r="E59" s="112">
        <f>+D59*C50</f>
        <v>0</v>
      </c>
      <c r="F59" s="79">
        <v>0</v>
      </c>
      <c r="G59" s="112">
        <f>F59*C50</f>
        <v>0</v>
      </c>
      <c r="H59" s="79">
        <v>0</v>
      </c>
      <c r="I59" s="117">
        <f>H59*C50</f>
        <v>0</v>
      </c>
      <c r="J59" s="39">
        <f>+H59*I86</f>
        <v>0</v>
      </c>
      <c r="K59" s="588">
        <v>0</v>
      </c>
      <c r="L59" s="394">
        <f t="shared" si="8"/>
        <v>0</v>
      </c>
    </row>
    <row r="60" spans="1:12" ht="13.8">
      <c r="A60" s="2" t="s">
        <v>6</v>
      </c>
      <c r="B60" s="22">
        <f>+$B$15</f>
        <v>0</v>
      </c>
      <c r="C60" s="84" t="e">
        <f>+B60/B83</f>
        <v>#DIV/0!</v>
      </c>
      <c r="D60" s="89">
        <v>0</v>
      </c>
      <c r="E60" s="112">
        <f>+D60*C50</f>
        <v>0</v>
      </c>
      <c r="F60" s="79">
        <v>0</v>
      </c>
      <c r="G60" s="112">
        <f>F60*C50</f>
        <v>0</v>
      </c>
      <c r="H60" s="79">
        <v>0</v>
      </c>
      <c r="I60" s="117">
        <f>H60*C50</f>
        <v>0</v>
      </c>
      <c r="J60" s="39">
        <f>+H60*I86</f>
        <v>0</v>
      </c>
      <c r="K60" s="588">
        <v>0</v>
      </c>
      <c r="L60" s="394">
        <f t="shared" si="8"/>
        <v>0</v>
      </c>
    </row>
    <row r="61" spans="1:12" ht="13.8">
      <c r="A61" s="2" t="s">
        <v>10</v>
      </c>
      <c r="B61" s="22">
        <f>+$B$16</f>
        <v>0</v>
      </c>
      <c r="C61" s="84" t="e">
        <f>+B61/B83</f>
        <v>#DIV/0!</v>
      </c>
      <c r="D61" s="89">
        <v>0</v>
      </c>
      <c r="E61" s="112">
        <f>+D61*C50</f>
        <v>0</v>
      </c>
      <c r="F61" s="79">
        <v>0</v>
      </c>
      <c r="G61" s="112">
        <f>F61*C50</f>
        <v>0</v>
      </c>
      <c r="H61" s="79">
        <v>0</v>
      </c>
      <c r="I61" s="117">
        <f>H61*C50</f>
        <v>0</v>
      </c>
      <c r="J61" s="39">
        <f>+H61*I86</f>
        <v>0</v>
      </c>
      <c r="K61" s="588">
        <v>0</v>
      </c>
      <c r="L61" s="394">
        <f t="shared" si="8"/>
        <v>0</v>
      </c>
    </row>
    <row r="62" spans="1:12" ht="13.8">
      <c r="A62" s="2" t="s">
        <v>17</v>
      </c>
      <c r="B62" s="22">
        <f>+$B$17</f>
        <v>0</v>
      </c>
      <c r="C62" s="84" t="e">
        <f>+B62/B83</f>
        <v>#DIV/0!</v>
      </c>
      <c r="D62" s="89">
        <v>0</v>
      </c>
      <c r="E62" s="112">
        <f>+D62*C50</f>
        <v>0</v>
      </c>
      <c r="F62" s="79">
        <v>0</v>
      </c>
      <c r="G62" s="112">
        <f>F62*C50</f>
        <v>0</v>
      </c>
      <c r="H62" s="79">
        <v>0</v>
      </c>
      <c r="I62" s="117">
        <f>H62*C50</f>
        <v>0</v>
      </c>
      <c r="J62" s="39">
        <f>+H62*I86</f>
        <v>0</v>
      </c>
      <c r="K62" s="588">
        <v>0</v>
      </c>
      <c r="L62" s="394">
        <f t="shared" si="8"/>
        <v>0</v>
      </c>
    </row>
    <row r="63" spans="1:12" ht="13.8">
      <c r="A63" s="2" t="s">
        <v>5</v>
      </c>
      <c r="B63" s="22">
        <f>+$B$18</f>
        <v>0</v>
      </c>
      <c r="C63" s="84" t="e">
        <f>+B63/B83</f>
        <v>#DIV/0!</v>
      </c>
      <c r="D63" s="89">
        <v>0</v>
      </c>
      <c r="E63" s="112">
        <f>+D63*C50</f>
        <v>0</v>
      </c>
      <c r="F63" s="79">
        <v>0</v>
      </c>
      <c r="G63" s="112">
        <f>F63*C50</f>
        <v>0</v>
      </c>
      <c r="H63" s="79">
        <v>1</v>
      </c>
      <c r="I63" s="117">
        <f>H63*C50</f>
        <v>3950838</v>
      </c>
      <c r="J63" s="39">
        <f>+H63*I86</f>
        <v>676659.19062582846</v>
      </c>
      <c r="K63" s="588">
        <v>-39173.71</v>
      </c>
      <c r="L63" s="394">
        <f t="shared" si="8"/>
        <v>637485.4806258285</v>
      </c>
    </row>
    <row r="64" spans="1:12" ht="13.8">
      <c r="A64" s="2" t="s">
        <v>116</v>
      </c>
      <c r="B64" s="22">
        <f>+$B$19</f>
        <v>0</v>
      </c>
      <c r="C64" s="84" t="e">
        <f>+B64/B83</f>
        <v>#DIV/0!</v>
      </c>
      <c r="D64" s="89">
        <v>0</v>
      </c>
      <c r="E64" s="112">
        <f>+D64*C50</f>
        <v>0</v>
      </c>
      <c r="F64" s="79">
        <v>0</v>
      </c>
      <c r="G64" s="112">
        <f>F64*C50</f>
        <v>0</v>
      </c>
      <c r="H64" s="79">
        <v>0</v>
      </c>
      <c r="I64" s="117">
        <f>H64*C50</f>
        <v>0</v>
      </c>
      <c r="J64" s="39">
        <f>+H64*I86</f>
        <v>0</v>
      </c>
      <c r="K64" s="588">
        <v>0</v>
      </c>
      <c r="L64" s="394">
        <f t="shared" si="8"/>
        <v>0</v>
      </c>
    </row>
    <row r="65" spans="1:12" ht="13.8">
      <c r="A65" s="2" t="s">
        <v>1</v>
      </c>
      <c r="B65" s="22">
        <f>+$B$20</f>
        <v>0</v>
      </c>
      <c r="C65" s="84" t="e">
        <f>+B65/B83</f>
        <v>#DIV/0!</v>
      </c>
      <c r="D65" s="89">
        <v>0</v>
      </c>
      <c r="E65" s="112">
        <f>+D65*C50</f>
        <v>0</v>
      </c>
      <c r="F65" s="79">
        <v>0</v>
      </c>
      <c r="G65" s="112">
        <f>F65*C50</f>
        <v>0</v>
      </c>
      <c r="H65" s="79">
        <v>0</v>
      </c>
      <c r="I65" s="117">
        <f>H65*C50</f>
        <v>0</v>
      </c>
      <c r="J65" s="39">
        <f>+H65*I86</f>
        <v>0</v>
      </c>
      <c r="K65" s="588">
        <v>0</v>
      </c>
      <c r="L65" s="394">
        <f t="shared" si="8"/>
        <v>0</v>
      </c>
    </row>
    <row r="66" spans="1:12" ht="13.8">
      <c r="A66" s="2" t="s">
        <v>46</v>
      </c>
      <c r="B66" s="22">
        <f>+$B$21</f>
        <v>0</v>
      </c>
      <c r="C66" s="84" t="e">
        <f>+B66/B83</f>
        <v>#DIV/0!</v>
      </c>
      <c r="D66" s="89">
        <v>0</v>
      </c>
      <c r="E66" s="112">
        <f>+D66*C50</f>
        <v>0</v>
      </c>
      <c r="F66" s="79">
        <v>0</v>
      </c>
      <c r="G66" s="112">
        <f>F66*C50</f>
        <v>0</v>
      </c>
      <c r="H66" s="79">
        <v>0</v>
      </c>
      <c r="I66" s="117">
        <f>H66*C50</f>
        <v>0</v>
      </c>
      <c r="J66" s="39">
        <f>+H66*I86</f>
        <v>0</v>
      </c>
      <c r="K66" s="588">
        <v>0</v>
      </c>
      <c r="L66" s="394">
        <f t="shared" si="8"/>
        <v>0</v>
      </c>
    </row>
    <row r="67" spans="1:12" ht="13.8">
      <c r="A67" s="2" t="s">
        <v>45</v>
      </c>
      <c r="B67" s="22">
        <f>+$B$22</f>
        <v>0</v>
      </c>
      <c r="C67" s="84" t="e">
        <f>+B67/B83</f>
        <v>#DIV/0!</v>
      </c>
      <c r="D67" s="89">
        <v>0</v>
      </c>
      <c r="E67" s="112">
        <f>+D67*C50</f>
        <v>0</v>
      </c>
      <c r="F67" s="79">
        <v>0</v>
      </c>
      <c r="G67" s="112">
        <f>F67*C50</f>
        <v>0</v>
      </c>
      <c r="H67" s="79">
        <v>0</v>
      </c>
      <c r="I67" s="117">
        <f>H67*C50</f>
        <v>0</v>
      </c>
      <c r="J67" s="39">
        <f>+H67*I86</f>
        <v>0</v>
      </c>
      <c r="K67" s="588">
        <v>0</v>
      </c>
      <c r="L67" s="394">
        <f t="shared" si="8"/>
        <v>0</v>
      </c>
    </row>
    <row r="68" spans="1:12" ht="13.8">
      <c r="A68" s="2" t="s">
        <v>209</v>
      </c>
      <c r="B68" s="22">
        <f>+$B$23</f>
        <v>0</v>
      </c>
      <c r="C68" s="84" t="e">
        <f>+B68/B83</f>
        <v>#DIV/0!</v>
      </c>
      <c r="D68" s="89">
        <v>0</v>
      </c>
      <c r="E68" s="112">
        <f>+D68*C50</f>
        <v>0</v>
      </c>
      <c r="F68" s="79">
        <v>0</v>
      </c>
      <c r="G68" s="112">
        <f>F68*C50</f>
        <v>0</v>
      </c>
      <c r="H68" s="79">
        <v>0</v>
      </c>
      <c r="I68" s="117">
        <f>H68*C50</f>
        <v>0</v>
      </c>
      <c r="J68" s="39">
        <f>+H68*I86</f>
        <v>0</v>
      </c>
      <c r="K68" s="588">
        <v>0</v>
      </c>
      <c r="L68" s="394">
        <f t="shared" si="8"/>
        <v>0</v>
      </c>
    </row>
    <row r="69" spans="1:12" ht="13.8">
      <c r="A69" s="2" t="s">
        <v>210</v>
      </c>
      <c r="B69" s="22">
        <f>+$B$24</f>
        <v>0</v>
      </c>
      <c r="C69" s="84" t="e">
        <f>+B69/B83</f>
        <v>#DIV/0!</v>
      </c>
      <c r="D69" s="89">
        <v>0</v>
      </c>
      <c r="E69" s="112">
        <f>+D69*C50</f>
        <v>0</v>
      </c>
      <c r="F69" s="79">
        <v>0</v>
      </c>
      <c r="G69" s="112">
        <f>F69*C50</f>
        <v>0</v>
      </c>
      <c r="H69" s="79">
        <v>0</v>
      </c>
      <c r="I69" s="117">
        <f>H69*C50</f>
        <v>0</v>
      </c>
      <c r="J69" s="39">
        <f>+H69*I86</f>
        <v>0</v>
      </c>
      <c r="K69" s="588">
        <v>0</v>
      </c>
      <c r="L69" s="394">
        <f t="shared" si="8"/>
        <v>0</v>
      </c>
    </row>
    <row r="70" spans="1:12" ht="13.8">
      <c r="A70" s="2" t="s">
        <v>2</v>
      </c>
      <c r="B70" s="22">
        <f>+$B$25</f>
        <v>0</v>
      </c>
      <c r="C70" s="84" t="e">
        <f>+B70/B83</f>
        <v>#DIV/0!</v>
      </c>
      <c r="D70" s="89">
        <v>0</v>
      </c>
      <c r="E70" s="112">
        <f>+D70*C50</f>
        <v>0</v>
      </c>
      <c r="F70" s="79">
        <v>0</v>
      </c>
      <c r="G70" s="112">
        <f>F70*C50</f>
        <v>0</v>
      </c>
      <c r="H70" s="79">
        <v>0</v>
      </c>
      <c r="I70" s="117">
        <f>H70*C50</f>
        <v>0</v>
      </c>
      <c r="J70" s="39">
        <f>+H70*I86</f>
        <v>0</v>
      </c>
      <c r="K70" s="588">
        <v>0</v>
      </c>
      <c r="L70" s="394">
        <f t="shared" si="8"/>
        <v>0</v>
      </c>
    </row>
    <row r="71" spans="1:12" ht="13.8">
      <c r="A71" s="2" t="s">
        <v>12</v>
      </c>
      <c r="B71" s="22">
        <f>+$B$26</f>
        <v>0</v>
      </c>
      <c r="C71" s="84" t="e">
        <f>+B71/B83</f>
        <v>#DIV/0!</v>
      </c>
      <c r="D71" s="89">
        <v>0</v>
      </c>
      <c r="E71" s="112">
        <f>+D71*C50</f>
        <v>0</v>
      </c>
      <c r="F71" s="79">
        <v>0</v>
      </c>
      <c r="G71" s="112">
        <f>F71*C50</f>
        <v>0</v>
      </c>
      <c r="H71" s="79">
        <v>0</v>
      </c>
      <c r="I71" s="117">
        <f>H71*C50</f>
        <v>0</v>
      </c>
      <c r="J71" s="39">
        <f>+H71*I86</f>
        <v>0</v>
      </c>
      <c r="K71" s="588">
        <v>0</v>
      </c>
      <c r="L71" s="394">
        <f t="shared" si="8"/>
        <v>0</v>
      </c>
    </row>
    <row r="72" spans="1:12" ht="13.8">
      <c r="A72" s="2" t="s">
        <v>18</v>
      </c>
      <c r="B72" s="22">
        <f>+$B$27</f>
        <v>0</v>
      </c>
      <c r="C72" s="84" t="e">
        <f>+B72/B83</f>
        <v>#DIV/0!</v>
      </c>
      <c r="D72" s="89">
        <v>0</v>
      </c>
      <c r="E72" s="112">
        <f>+D72*C50</f>
        <v>0</v>
      </c>
      <c r="F72" s="79">
        <v>0</v>
      </c>
      <c r="G72" s="112">
        <f>F72*C50</f>
        <v>0</v>
      </c>
      <c r="H72" s="79">
        <v>0</v>
      </c>
      <c r="I72" s="117">
        <f>H72*C50</f>
        <v>0</v>
      </c>
      <c r="J72" s="39">
        <f>+H72*I86</f>
        <v>0</v>
      </c>
      <c r="K72" s="588">
        <v>0</v>
      </c>
      <c r="L72" s="394">
        <f t="shared" si="8"/>
        <v>0</v>
      </c>
    </row>
    <row r="73" spans="1:12" ht="13.8">
      <c r="A73" s="2" t="s">
        <v>9</v>
      </c>
      <c r="B73" s="22">
        <f>+$B$28</f>
        <v>0</v>
      </c>
      <c r="C73" s="84" t="e">
        <f>+B73/B83</f>
        <v>#DIV/0!</v>
      </c>
      <c r="D73" s="89">
        <v>0</v>
      </c>
      <c r="E73" s="112">
        <f>+D73*C50</f>
        <v>0</v>
      </c>
      <c r="F73" s="79">
        <v>0</v>
      </c>
      <c r="G73" s="112">
        <f>F73*C50</f>
        <v>0</v>
      </c>
      <c r="H73" s="79">
        <v>0</v>
      </c>
      <c r="I73" s="117">
        <f>H73*C50</f>
        <v>0</v>
      </c>
      <c r="J73" s="39">
        <f>+H73*I86</f>
        <v>0</v>
      </c>
      <c r="K73" s="588">
        <v>0</v>
      </c>
      <c r="L73" s="394">
        <f t="shared" si="8"/>
        <v>0</v>
      </c>
    </row>
    <row r="74" spans="1:12" ht="13.8">
      <c r="A74" s="2" t="s">
        <v>7</v>
      </c>
      <c r="B74" s="22">
        <f>+$B$29</f>
        <v>0</v>
      </c>
      <c r="C74" s="84" t="e">
        <f>+B74/B83</f>
        <v>#DIV/0!</v>
      </c>
      <c r="D74" s="89">
        <v>0</v>
      </c>
      <c r="E74" s="112">
        <f>+D74*C50</f>
        <v>0</v>
      </c>
      <c r="F74" s="79">
        <v>0</v>
      </c>
      <c r="G74" s="112">
        <f>F74*C50</f>
        <v>0</v>
      </c>
      <c r="H74" s="79">
        <v>0</v>
      </c>
      <c r="I74" s="117">
        <f>H74*C50</f>
        <v>0</v>
      </c>
      <c r="J74" s="39">
        <f>+H74*I86</f>
        <v>0</v>
      </c>
      <c r="K74" s="588">
        <v>0</v>
      </c>
      <c r="L74" s="394">
        <f t="shared" si="8"/>
        <v>0</v>
      </c>
    </row>
    <row r="75" spans="1:12" ht="13.8">
      <c r="A75" s="2" t="s">
        <v>13</v>
      </c>
      <c r="B75" s="22">
        <f>+$B$30</f>
        <v>0</v>
      </c>
      <c r="C75" s="84" t="e">
        <f>+B75/B83</f>
        <v>#DIV/0!</v>
      </c>
      <c r="D75" s="89">
        <v>0</v>
      </c>
      <c r="E75" s="112">
        <f>+D75*C50</f>
        <v>0</v>
      </c>
      <c r="F75" s="79">
        <v>0</v>
      </c>
      <c r="G75" s="112">
        <f>F75*C50</f>
        <v>0</v>
      </c>
      <c r="H75" s="79">
        <v>0</v>
      </c>
      <c r="I75" s="117">
        <f>H75*C50</f>
        <v>0</v>
      </c>
      <c r="J75" s="39">
        <f>+H75*I86</f>
        <v>0</v>
      </c>
      <c r="K75" s="588">
        <v>0</v>
      </c>
      <c r="L75" s="394">
        <f t="shared" si="8"/>
        <v>0</v>
      </c>
    </row>
    <row r="76" spans="1:12" ht="13.8">
      <c r="A76" s="2" t="s">
        <v>3</v>
      </c>
      <c r="B76" s="22">
        <f>+$B$31</f>
        <v>0</v>
      </c>
      <c r="C76" s="84" t="e">
        <f>+B76/B83</f>
        <v>#DIV/0!</v>
      </c>
      <c r="D76" s="89">
        <v>0</v>
      </c>
      <c r="E76" s="112">
        <f>+D76*C50</f>
        <v>0</v>
      </c>
      <c r="F76" s="79">
        <v>0</v>
      </c>
      <c r="G76" s="112">
        <f>F76*C50</f>
        <v>0</v>
      </c>
      <c r="H76" s="79">
        <v>0</v>
      </c>
      <c r="I76" s="117">
        <f>H76*C50</f>
        <v>0</v>
      </c>
      <c r="J76" s="39">
        <f>+H76*I86</f>
        <v>0</v>
      </c>
      <c r="K76" s="588">
        <v>0</v>
      </c>
      <c r="L76" s="394">
        <f t="shared" si="8"/>
        <v>0</v>
      </c>
    </row>
    <row r="77" spans="1:12" ht="13.8">
      <c r="A77" s="2" t="s">
        <v>11</v>
      </c>
      <c r="B77" s="22">
        <f>+$B$32</f>
        <v>0</v>
      </c>
      <c r="C77" s="84" t="e">
        <f>+B77/B83</f>
        <v>#DIV/0!</v>
      </c>
      <c r="D77" s="89">
        <v>0</v>
      </c>
      <c r="E77" s="112">
        <f>+D77*C50</f>
        <v>0</v>
      </c>
      <c r="F77" s="79">
        <v>0</v>
      </c>
      <c r="G77" s="112">
        <f>F77*C50</f>
        <v>0</v>
      </c>
      <c r="H77" s="79">
        <v>0</v>
      </c>
      <c r="I77" s="117">
        <f>H77*C50</f>
        <v>0</v>
      </c>
      <c r="J77" s="39">
        <f>+H77*I86</f>
        <v>0</v>
      </c>
      <c r="K77" s="588">
        <v>0</v>
      </c>
      <c r="L77" s="394">
        <f t="shared" si="8"/>
        <v>0</v>
      </c>
    </row>
    <row r="78" spans="1:12" ht="13.8">
      <c r="A78" s="372" t="s">
        <v>8</v>
      </c>
      <c r="B78" s="22">
        <f>+$B$33</f>
        <v>0</v>
      </c>
      <c r="C78" s="84" t="e">
        <f>+B78/B83</f>
        <v>#DIV/0!</v>
      </c>
      <c r="D78" s="89">
        <v>0</v>
      </c>
      <c r="E78" s="112">
        <f>+D78*C50</f>
        <v>0</v>
      </c>
      <c r="F78" s="79">
        <v>0</v>
      </c>
      <c r="G78" s="112">
        <f>F78*C50</f>
        <v>0</v>
      </c>
      <c r="H78" s="79">
        <v>0</v>
      </c>
      <c r="I78" s="117">
        <f>H78*C50</f>
        <v>0</v>
      </c>
      <c r="J78" s="39">
        <f>+H78*I86</f>
        <v>0</v>
      </c>
      <c r="K78" s="588">
        <v>0</v>
      </c>
      <c r="L78" s="394">
        <f t="shared" si="8"/>
        <v>0</v>
      </c>
    </row>
    <row r="79" spans="1:12" ht="13.8">
      <c r="A79" s="372" t="s">
        <v>444</v>
      </c>
      <c r="B79" s="22">
        <f>+$B$34</f>
        <v>0</v>
      </c>
      <c r="C79" s="84" t="e">
        <f>+B79/B83</f>
        <v>#DIV/0!</v>
      </c>
      <c r="D79" s="89">
        <v>0</v>
      </c>
      <c r="E79" s="112">
        <f>+D79*C50</f>
        <v>0</v>
      </c>
      <c r="F79" s="79">
        <v>0</v>
      </c>
      <c r="G79" s="112">
        <f>F79*C50</f>
        <v>0</v>
      </c>
      <c r="H79" s="79">
        <v>0</v>
      </c>
      <c r="I79" s="117">
        <f>H79*C50</f>
        <v>0</v>
      </c>
      <c r="J79" s="39">
        <f>+H79*I86</f>
        <v>0</v>
      </c>
      <c r="K79" s="588">
        <v>0</v>
      </c>
      <c r="L79" s="394">
        <f t="shared" si="8"/>
        <v>0</v>
      </c>
    </row>
    <row r="80" spans="1:12" ht="13.8">
      <c r="A80" s="372" t="s">
        <v>445</v>
      </c>
      <c r="B80" s="22">
        <f>+$B$35</f>
        <v>0</v>
      </c>
      <c r="C80" s="84" t="e">
        <f>+B80/B83</f>
        <v>#DIV/0!</v>
      </c>
      <c r="D80" s="89">
        <v>0</v>
      </c>
      <c r="E80" s="112">
        <f>+D80*C50</f>
        <v>0</v>
      </c>
      <c r="F80" s="79">
        <v>0</v>
      </c>
      <c r="G80" s="112">
        <f>F80*C50</f>
        <v>0</v>
      </c>
      <c r="H80" s="79">
        <v>0</v>
      </c>
      <c r="I80" s="117">
        <f>H80*C50</f>
        <v>0</v>
      </c>
      <c r="J80" s="39">
        <f>+H80*I86</f>
        <v>0</v>
      </c>
      <c r="K80" s="588">
        <v>0</v>
      </c>
      <c r="L80" s="394">
        <f t="shared" si="8"/>
        <v>0</v>
      </c>
    </row>
    <row r="81" spans="1:14" ht="13.8">
      <c r="A81" s="372" t="s">
        <v>461</v>
      </c>
      <c r="B81" s="22">
        <f>+$B$36</f>
        <v>0</v>
      </c>
      <c r="C81" s="84" t="e">
        <f>+B81/B83</f>
        <v>#DIV/0!</v>
      </c>
      <c r="D81" s="89">
        <v>0</v>
      </c>
      <c r="E81" s="112">
        <f>+D81*C50</f>
        <v>0</v>
      </c>
      <c r="F81" s="79">
        <v>0</v>
      </c>
      <c r="G81" s="112">
        <f>F81*C50</f>
        <v>0</v>
      </c>
      <c r="H81" s="79">
        <v>0</v>
      </c>
      <c r="I81" s="117">
        <f>H81*C50</f>
        <v>0</v>
      </c>
      <c r="J81" s="39">
        <f>+H81*I86</f>
        <v>0</v>
      </c>
      <c r="K81" s="588">
        <v>0</v>
      </c>
      <c r="L81" s="394">
        <f t="shared" si="8"/>
        <v>0</v>
      </c>
    </row>
    <row r="82" spans="1:14" ht="13.8">
      <c r="A82" s="3" t="s">
        <v>464</v>
      </c>
      <c r="B82" s="22">
        <f>+$B$37</f>
        <v>0</v>
      </c>
      <c r="C82" s="84" t="e">
        <f>+B82/B83</f>
        <v>#DIV/0!</v>
      </c>
      <c r="D82" s="89">
        <v>0</v>
      </c>
      <c r="E82" s="112">
        <f>+D82*C50</f>
        <v>0</v>
      </c>
      <c r="F82" s="79">
        <v>0</v>
      </c>
      <c r="G82" s="115">
        <f>F82*C50</f>
        <v>0</v>
      </c>
      <c r="H82" s="514">
        <v>0</v>
      </c>
      <c r="I82" s="118">
        <f>H82*C50</f>
        <v>0</v>
      </c>
      <c r="J82" s="39">
        <f>+H82*I86</f>
        <v>0</v>
      </c>
      <c r="K82" s="588">
        <v>0</v>
      </c>
      <c r="L82" s="394">
        <f t="shared" si="8"/>
        <v>0</v>
      </c>
    </row>
    <row r="83" spans="1:14" ht="13.8">
      <c r="A83" s="24"/>
      <c r="B83" s="25">
        <f t="shared" ref="B83:L83" si="9">SUM(B56:B82)</f>
        <v>0</v>
      </c>
      <c r="C83" s="85" t="e">
        <f t="shared" si="9"/>
        <v>#DIV/0!</v>
      </c>
      <c r="D83" s="82">
        <f t="shared" si="9"/>
        <v>0</v>
      </c>
      <c r="E83" s="113">
        <f t="shared" si="9"/>
        <v>0</v>
      </c>
      <c r="F83" s="83">
        <f t="shared" si="9"/>
        <v>0</v>
      </c>
      <c r="G83" s="113">
        <f t="shared" si="9"/>
        <v>0</v>
      </c>
      <c r="H83" s="515">
        <f t="shared" si="9"/>
        <v>1</v>
      </c>
      <c r="I83" s="363">
        <f t="shared" si="9"/>
        <v>3950838</v>
      </c>
      <c r="J83" s="26">
        <f t="shared" si="9"/>
        <v>676659.19062582846</v>
      </c>
      <c r="K83" s="26">
        <f t="shared" si="9"/>
        <v>-39173.71</v>
      </c>
      <c r="L83" s="26">
        <f t="shared" si="9"/>
        <v>637485.4806258285</v>
      </c>
    </row>
    <row r="84" spans="1:14">
      <c r="H84" s="80"/>
      <c r="I84" s="81"/>
    </row>
    <row r="85" spans="1:14">
      <c r="I85" s="127"/>
    </row>
    <row r="86" spans="1:14">
      <c r="G86" t="s">
        <v>114</v>
      </c>
      <c r="H86" s="27"/>
      <c r="I86" s="357">
        <f>+ITC!L84</f>
        <v>676659.19062582846</v>
      </c>
    </row>
    <row r="87" spans="1:14">
      <c r="G87" t="s">
        <v>338</v>
      </c>
      <c r="I87" s="357">
        <f>+ITC!M84</f>
        <v>-39174</v>
      </c>
    </row>
    <row r="88" spans="1:14">
      <c r="G88" t="s">
        <v>256</v>
      </c>
      <c r="I88" s="746">
        <f>SUM(I86:I87)</f>
        <v>637485.19062582846</v>
      </c>
      <c r="N88" s="121">
        <f>+I88</f>
        <v>637485.19062582846</v>
      </c>
    </row>
    <row r="89" spans="1:14">
      <c r="I89" s="747"/>
      <c r="N89" s="121"/>
    </row>
    <row r="90" spans="1:14">
      <c r="I90" s="122"/>
      <c r="N90" s="121"/>
    </row>
    <row r="91" spans="1:14">
      <c r="I91" s="122"/>
      <c r="N91" s="121"/>
    </row>
    <row r="92" spans="1:14" ht="15.6">
      <c r="A92" s="874" t="s">
        <v>19</v>
      </c>
      <c r="B92" s="875"/>
      <c r="C92" s="875">
        <v>0</v>
      </c>
      <c r="D92" s="875"/>
      <c r="E92" s="875"/>
      <c r="F92" s="875"/>
      <c r="G92" s="875"/>
      <c r="H92" s="876"/>
      <c r="I92" s="4"/>
    </row>
    <row r="93" spans="1:14" ht="15.6">
      <c r="A93" s="867" t="s">
        <v>20</v>
      </c>
      <c r="B93" s="868"/>
      <c r="C93" s="920"/>
      <c r="D93" s="920"/>
      <c r="E93" s="920"/>
      <c r="F93" s="920"/>
      <c r="G93" s="920"/>
      <c r="H93" s="921"/>
      <c r="I93" s="4"/>
    </row>
    <row r="94" spans="1:14" ht="15.6">
      <c r="A94" s="867" t="s">
        <v>22</v>
      </c>
      <c r="B94" s="868"/>
      <c r="C94" s="913"/>
      <c r="D94" s="913"/>
      <c r="E94" s="913"/>
      <c r="F94" s="913"/>
      <c r="G94" s="913"/>
      <c r="H94" s="914"/>
      <c r="I94" s="4"/>
    </row>
    <row r="95" spans="1:14" ht="15.6">
      <c r="A95" s="867" t="s">
        <v>24</v>
      </c>
      <c r="B95" s="868"/>
      <c r="C95" s="869">
        <v>0</v>
      </c>
      <c r="D95" s="870"/>
      <c r="E95" s="870"/>
      <c r="F95" s="870"/>
      <c r="G95" s="870"/>
      <c r="H95" s="871"/>
      <c r="I95" s="4"/>
    </row>
    <row r="96" spans="1:14" ht="15.6">
      <c r="A96" s="881" t="s">
        <v>25</v>
      </c>
      <c r="B96" s="882"/>
      <c r="C96" s="911" t="s">
        <v>788</v>
      </c>
      <c r="D96" s="911"/>
      <c r="E96" s="911"/>
      <c r="F96" s="911"/>
      <c r="G96" s="911"/>
      <c r="H96" s="912"/>
      <c r="I96" s="4"/>
    </row>
    <row r="97" spans="1:17" ht="13.8">
      <c r="A97" s="5"/>
      <c r="B97" s="5"/>
      <c r="C97" s="5"/>
      <c r="D97" s="5"/>
      <c r="E97" s="5"/>
      <c r="F97" s="5"/>
      <c r="G97" s="5"/>
      <c r="H97" s="5"/>
      <c r="I97" s="5"/>
    </row>
    <row r="98" spans="1:17" ht="13.8">
      <c r="A98" s="6"/>
      <c r="B98" s="7"/>
      <c r="C98" s="8"/>
      <c r="D98" s="886">
        <v>0.2</v>
      </c>
      <c r="E98" s="887"/>
      <c r="F98" s="886">
        <v>0.8</v>
      </c>
      <c r="G98" s="887"/>
      <c r="H98" s="594"/>
      <c r="I98" s="10"/>
      <c r="J98" s="11" t="s">
        <v>121</v>
      </c>
      <c r="K98" s="11" t="s">
        <v>269</v>
      </c>
      <c r="L98" s="11" t="s">
        <v>270</v>
      </c>
    </row>
    <row r="99" spans="1:17" ht="13.8">
      <c r="A99" s="12"/>
      <c r="B99" s="13"/>
      <c r="C99" s="14"/>
      <c r="D99" s="872" t="s">
        <v>26</v>
      </c>
      <c r="E99" s="880"/>
      <c r="F99" s="872" t="s">
        <v>27</v>
      </c>
      <c r="G99" s="880"/>
      <c r="H99" s="872" t="s">
        <v>28</v>
      </c>
      <c r="I99" s="873"/>
      <c r="J99" s="15" t="s">
        <v>29</v>
      </c>
      <c r="K99" s="391" t="s">
        <v>29</v>
      </c>
      <c r="L99" s="391" t="s">
        <v>29</v>
      </c>
    </row>
    <row r="100" spans="1:17" ht="27.6">
      <c r="A100" s="16" t="s">
        <v>30</v>
      </c>
      <c r="B100" s="17" t="s">
        <v>31</v>
      </c>
      <c r="C100" s="18" t="s">
        <v>32</v>
      </c>
      <c r="D100" s="19" t="s">
        <v>33</v>
      </c>
      <c r="E100" s="20" t="s">
        <v>34</v>
      </c>
      <c r="F100" s="19" t="s">
        <v>33</v>
      </c>
      <c r="G100" s="20" t="s">
        <v>34</v>
      </c>
      <c r="H100" s="21" t="s">
        <v>33</v>
      </c>
      <c r="I100" s="40" t="s">
        <v>34</v>
      </c>
      <c r="J100" s="18" t="s">
        <v>34</v>
      </c>
      <c r="K100" s="18" t="s">
        <v>34</v>
      </c>
      <c r="L100" s="18" t="s">
        <v>34</v>
      </c>
    </row>
    <row r="101" spans="1:17" ht="13.8">
      <c r="A101" s="1" t="s">
        <v>15</v>
      </c>
      <c r="B101" s="22">
        <f>+$B$10</f>
        <v>0</v>
      </c>
      <c r="C101" s="84" t="e">
        <f>+B101/B128</f>
        <v>#DIV/0!</v>
      </c>
      <c r="D101" s="89">
        <v>0</v>
      </c>
      <c r="E101" s="112">
        <f>+D101*C95</f>
        <v>0</v>
      </c>
      <c r="F101" s="79">
        <v>0</v>
      </c>
      <c r="G101" s="114">
        <f>F101*C95</f>
        <v>0</v>
      </c>
      <c r="H101" s="79">
        <v>0</v>
      </c>
      <c r="I101" s="116">
        <f>H101*C95</f>
        <v>0</v>
      </c>
      <c r="J101" s="39">
        <f>+H101*I131</f>
        <v>0</v>
      </c>
      <c r="K101" s="39">
        <f>+H101*I132</f>
        <v>0</v>
      </c>
      <c r="L101" s="393">
        <f>+J101+K101</f>
        <v>0</v>
      </c>
    </row>
    <row r="102" spans="1:17" ht="13.8">
      <c r="A102" s="2" t="s">
        <v>4</v>
      </c>
      <c r="B102" s="22">
        <f>+$B$12</f>
        <v>0</v>
      </c>
      <c r="C102" s="84" t="e">
        <f>+B102/B128</f>
        <v>#DIV/0!</v>
      </c>
      <c r="D102" s="89">
        <v>0</v>
      </c>
      <c r="E102" s="112">
        <f>+D102*C95</f>
        <v>0</v>
      </c>
      <c r="F102" s="79">
        <v>0</v>
      </c>
      <c r="G102" s="112">
        <f>F102*C95</f>
        <v>0</v>
      </c>
      <c r="H102" s="79">
        <v>0</v>
      </c>
      <c r="I102" s="117">
        <f>H102*C95</f>
        <v>0</v>
      </c>
      <c r="J102" s="39">
        <f>+H102*I131</f>
        <v>0</v>
      </c>
      <c r="K102" s="39">
        <f>+H102*I132</f>
        <v>0</v>
      </c>
      <c r="L102" s="394">
        <f>+J102+K102</f>
        <v>0</v>
      </c>
    </row>
    <row r="103" spans="1:17" s="127" customFormat="1" ht="13.8">
      <c r="A103" s="2" t="s">
        <v>0</v>
      </c>
      <c r="B103" s="471">
        <f>+$B$13</f>
        <v>0</v>
      </c>
      <c r="C103" s="472" t="e">
        <f>+B103/B128</f>
        <v>#DIV/0!</v>
      </c>
      <c r="D103" s="473">
        <v>0</v>
      </c>
      <c r="E103" s="474">
        <f>+D103*C95</f>
        <v>0</v>
      </c>
      <c r="F103" s="475">
        <v>0</v>
      </c>
      <c r="G103" s="474">
        <f>F103*C95</f>
        <v>0</v>
      </c>
      <c r="H103" s="475">
        <v>0</v>
      </c>
      <c r="I103" s="477">
        <f>H103*C95</f>
        <v>0</v>
      </c>
      <c r="J103" s="478">
        <f>+H103*I131</f>
        <v>0</v>
      </c>
      <c r="K103" s="478">
        <f>+H103*I132</f>
        <v>0</v>
      </c>
      <c r="L103" s="480">
        <f t="shared" ref="L103:L127" si="10">+J103+K103</f>
        <v>0</v>
      </c>
      <c r="P103"/>
      <c r="Q103"/>
    </row>
    <row r="104" spans="1:17" ht="13.8">
      <c r="A104" s="2" t="s">
        <v>16</v>
      </c>
      <c r="B104" s="22">
        <f>+$B$14</f>
        <v>0</v>
      </c>
      <c r="C104" s="84" t="e">
        <f>+B104/B128</f>
        <v>#DIV/0!</v>
      </c>
      <c r="D104" s="89">
        <v>0</v>
      </c>
      <c r="E104" s="112">
        <f>+D104*C95</f>
        <v>0</v>
      </c>
      <c r="F104" s="79">
        <v>0</v>
      </c>
      <c r="G104" s="112">
        <f>F104*C95</f>
        <v>0</v>
      </c>
      <c r="H104" s="79">
        <v>0</v>
      </c>
      <c r="I104" s="117">
        <f>H104*C95</f>
        <v>0</v>
      </c>
      <c r="J104" s="39">
        <f>+H104*I131</f>
        <v>0</v>
      </c>
      <c r="K104" s="39">
        <f>+H104*I132</f>
        <v>0</v>
      </c>
      <c r="L104" s="394">
        <f t="shared" si="10"/>
        <v>0</v>
      </c>
    </row>
    <row r="105" spans="1:17" ht="13.8">
      <c r="A105" s="2" t="s">
        <v>6</v>
      </c>
      <c r="B105" s="22">
        <f>+$B$15</f>
        <v>0</v>
      </c>
      <c r="C105" s="84" t="e">
        <f>+B105/B128</f>
        <v>#DIV/0!</v>
      </c>
      <c r="D105" s="89">
        <v>0</v>
      </c>
      <c r="E105" s="112">
        <f>+D105*C95</f>
        <v>0</v>
      </c>
      <c r="F105" s="79">
        <v>0</v>
      </c>
      <c r="G105" s="112">
        <f>F105*C95</f>
        <v>0</v>
      </c>
      <c r="H105" s="79">
        <v>0</v>
      </c>
      <c r="I105" s="117">
        <f>H105*C95</f>
        <v>0</v>
      </c>
      <c r="J105" s="39">
        <f>+H105*I131</f>
        <v>0</v>
      </c>
      <c r="K105" s="39">
        <f>+H105*I132</f>
        <v>0</v>
      </c>
      <c r="L105" s="394">
        <f t="shared" si="10"/>
        <v>0</v>
      </c>
    </row>
    <row r="106" spans="1:17" ht="13.8">
      <c r="A106" s="2" t="s">
        <v>10</v>
      </c>
      <c r="B106" s="22">
        <f>+$B$16</f>
        <v>0</v>
      </c>
      <c r="C106" s="84" t="e">
        <f>+B106/B128</f>
        <v>#DIV/0!</v>
      </c>
      <c r="D106" s="89">
        <v>0</v>
      </c>
      <c r="E106" s="112">
        <f>+D106*C95</f>
        <v>0</v>
      </c>
      <c r="F106" s="79">
        <v>0</v>
      </c>
      <c r="G106" s="112">
        <f>F106*C95</f>
        <v>0</v>
      </c>
      <c r="H106" s="79">
        <v>0</v>
      </c>
      <c r="I106" s="117">
        <f>H106*C95</f>
        <v>0</v>
      </c>
      <c r="J106" s="39">
        <f>+H106*I131</f>
        <v>0</v>
      </c>
      <c r="K106" s="39">
        <f>+H106*I132</f>
        <v>0</v>
      </c>
      <c r="L106" s="394">
        <f t="shared" si="10"/>
        <v>0</v>
      </c>
    </row>
    <row r="107" spans="1:17" ht="13.8">
      <c r="A107" s="2" t="s">
        <v>17</v>
      </c>
      <c r="B107" s="22">
        <f>+$B$17</f>
        <v>0</v>
      </c>
      <c r="C107" s="84" t="e">
        <f>+B107/B128</f>
        <v>#DIV/0!</v>
      </c>
      <c r="D107" s="89">
        <v>0</v>
      </c>
      <c r="E107" s="112">
        <f>+D107*C95</f>
        <v>0</v>
      </c>
      <c r="F107" s="79">
        <v>0</v>
      </c>
      <c r="G107" s="112">
        <f>F107*C95</f>
        <v>0</v>
      </c>
      <c r="H107" s="79">
        <v>0</v>
      </c>
      <c r="I107" s="117">
        <f>H107*C95</f>
        <v>0</v>
      </c>
      <c r="J107" s="39">
        <f>+H107*I131</f>
        <v>0</v>
      </c>
      <c r="K107" s="39">
        <f>+H107*I132</f>
        <v>0</v>
      </c>
      <c r="L107" s="394">
        <f t="shared" si="10"/>
        <v>0</v>
      </c>
    </row>
    <row r="108" spans="1:17" ht="13.8">
      <c r="A108" s="2" t="s">
        <v>5</v>
      </c>
      <c r="B108" s="22">
        <f>+$B$18</f>
        <v>0</v>
      </c>
      <c r="C108" s="84" t="e">
        <f>+B108/B128</f>
        <v>#DIV/0!</v>
      </c>
      <c r="D108" s="89">
        <v>0</v>
      </c>
      <c r="E108" s="112">
        <f>+D108*C95</f>
        <v>0</v>
      </c>
      <c r="F108" s="79">
        <v>0</v>
      </c>
      <c r="G108" s="112">
        <f>F108*C95</f>
        <v>0</v>
      </c>
      <c r="H108" s="79">
        <v>0</v>
      </c>
      <c r="I108" s="117">
        <f>H108*C95</f>
        <v>0</v>
      </c>
      <c r="J108" s="39">
        <f>+H108*I131</f>
        <v>0</v>
      </c>
      <c r="K108" s="39">
        <f>+H108*I132</f>
        <v>0</v>
      </c>
      <c r="L108" s="394">
        <f t="shared" si="10"/>
        <v>0</v>
      </c>
    </row>
    <row r="109" spans="1:17" ht="13.8">
      <c r="A109" s="2" t="s">
        <v>116</v>
      </c>
      <c r="B109" s="22">
        <f>+$B$19</f>
        <v>0</v>
      </c>
      <c r="C109" s="84" t="e">
        <f>+B109/B128</f>
        <v>#DIV/0!</v>
      </c>
      <c r="D109" s="89">
        <v>0</v>
      </c>
      <c r="E109" s="112">
        <f>+D109*C95</f>
        <v>0</v>
      </c>
      <c r="F109" s="79">
        <v>0</v>
      </c>
      <c r="G109" s="112">
        <f>F109*C95</f>
        <v>0</v>
      </c>
      <c r="H109" s="79">
        <v>0</v>
      </c>
      <c r="I109" s="117">
        <f>H109*C95</f>
        <v>0</v>
      </c>
      <c r="J109" s="39">
        <f>+H109*I131</f>
        <v>0</v>
      </c>
      <c r="K109" s="39">
        <f>+H109*I132</f>
        <v>0</v>
      </c>
      <c r="L109" s="394">
        <f t="shared" si="10"/>
        <v>0</v>
      </c>
    </row>
    <row r="110" spans="1:17" ht="13.8">
      <c r="A110" s="2" t="s">
        <v>1</v>
      </c>
      <c r="B110" s="22">
        <f>+$B$20</f>
        <v>0</v>
      </c>
      <c r="C110" s="84" t="e">
        <f>+B110/B128</f>
        <v>#DIV/0!</v>
      </c>
      <c r="D110" s="89">
        <v>0</v>
      </c>
      <c r="E110" s="112">
        <f>+D110*C95</f>
        <v>0</v>
      </c>
      <c r="F110" s="79">
        <v>0</v>
      </c>
      <c r="G110" s="112">
        <f>F110*C95</f>
        <v>0</v>
      </c>
      <c r="H110" s="79">
        <v>0</v>
      </c>
      <c r="I110" s="117">
        <f>H110*C95</f>
        <v>0</v>
      </c>
      <c r="J110" s="39">
        <f>+H110*I131</f>
        <v>0</v>
      </c>
      <c r="K110" s="39">
        <f>+H110*I132</f>
        <v>0</v>
      </c>
      <c r="L110" s="394">
        <f t="shared" si="10"/>
        <v>0</v>
      </c>
    </row>
    <row r="111" spans="1:17" ht="13.8">
      <c r="A111" s="2" t="s">
        <v>46</v>
      </c>
      <c r="B111" s="22">
        <f>+$B$21</f>
        <v>0</v>
      </c>
      <c r="C111" s="84" t="e">
        <f>+B111/B128</f>
        <v>#DIV/0!</v>
      </c>
      <c r="D111" s="89">
        <v>0</v>
      </c>
      <c r="E111" s="112">
        <f>+D111*C95</f>
        <v>0</v>
      </c>
      <c r="F111" s="79">
        <v>0</v>
      </c>
      <c r="G111" s="112">
        <f>F111*C95</f>
        <v>0</v>
      </c>
      <c r="H111" s="79">
        <v>0</v>
      </c>
      <c r="I111" s="117">
        <f>H111*C95</f>
        <v>0</v>
      </c>
      <c r="J111" s="39">
        <f>+H111*I131</f>
        <v>0</v>
      </c>
      <c r="K111" s="39">
        <f>+H111*I132</f>
        <v>0</v>
      </c>
      <c r="L111" s="394">
        <f t="shared" si="10"/>
        <v>0</v>
      </c>
    </row>
    <row r="112" spans="1:17" ht="13.8">
      <c r="A112" s="2" t="s">
        <v>45</v>
      </c>
      <c r="B112" s="22">
        <f>+$B$22</f>
        <v>0</v>
      </c>
      <c r="C112" s="84" t="e">
        <f>+B112/B128</f>
        <v>#DIV/0!</v>
      </c>
      <c r="D112" s="89">
        <v>0</v>
      </c>
      <c r="E112" s="112">
        <f>+D112*C95</f>
        <v>0</v>
      </c>
      <c r="F112" s="79">
        <v>0</v>
      </c>
      <c r="G112" s="112">
        <f>F112*C95</f>
        <v>0</v>
      </c>
      <c r="H112" s="79">
        <v>0</v>
      </c>
      <c r="I112" s="117">
        <f>H112*C95</f>
        <v>0</v>
      </c>
      <c r="J112" s="39">
        <f>+H112*I131</f>
        <v>0</v>
      </c>
      <c r="K112" s="39">
        <f>+H112*I132</f>
        <v>0</v>
      </c>
      <c r="L112" s="394">
        <f t="shared" si="10"/>
        <v>0</v>
      </c>
    </row>
    <row r="113" spans="1:12" ht="13.8">
      <c r="A113" s="2" t="s">
        <v>209</v>
      </c>
      <c r="B113" s="22">
        <f>+$B$23</f>
        <v>0</v>
      </c>
      <c r="C113" s="84" t="e">
        <f>+B113/B128</f>
        <v>#DIV/0!</v>
      </c>
      <c r="D113" s="89">
        <v>0</v>
      </c>
      <c r="E113" s="112">
        <f>+D113*C95</f>
        <v>0</v>
      </c>
      <c r="F113" s="79">
        <v>0</v>
      </c>
      <c r="G113" s="112">
        <f>F113*C95</f>
        <v>0</v>
      </c>
      <c r="H113" s="79">
        <v>0</v>
      </c>
      <c r="I113" s="117">
        <f>H113*C95</f>
        <v>0</v>
      </c>
      <c r="J113" s="39">
        <f>+H113*I131</f>
        <v>0</v>
      </c>
      <c r="K113" s="39">
        <f>+H113*I132</f>
        <v>0</v>
      </c>
      <c r="L113" s="394">
        <f t="shared" si="10"/>
        <v>0</v>
      </c>
    </row>
    <row r="114" spans="1:12" ht="13.8">
      <c r="A114" s="2" t="s">
        <v>210</v>
      </c>
      <c r="B114" s="22">
        <f>+$B$24</f>
        <v>0</v>
      </c>
      <c r="C114" s="84" t="e">
        <f>+B114/B128</f>
        <v>#DIV/0!</v>
      </c>
      <c r="D114" s="89">
        <v>0</v>
      </c>
      <c r="E114" s="112">
        <f>+D114*C95</f>
        <v>0</v>
      </c>
      <c r="F114" s="79">
        <v>0</v>
      </c>
      <c r="G114" s="112">
        <f>F114*C95</f>
        <v>0</v>
      </c>
      <c r="H114" s="79">
        <v>0</v>
      </c>
      <c r="I114" s="117">
        <f>H114*C95</f>
        <v>0</v>
      </c>
      <c r="J114" s="39">
        <f>+H114*I131</f>
        <v>0</v>
      </c>
      <c r="K114" s="39">
        <f>+H114*I132</f>
        <v>0</v>
      </c>
      <c r="L114" s="394">
        <f t="shared" si="10"/>
        <v>0</v>
      </c>
    </row>
    <row r="115" spans="1:12" ht="13.8">
      <c r="A115" s="2" t="s">
        <v>2</v>
      </c>
      <c r="B115" s="22">
        <f>+$B$25</f>
        <v>0</v>
      </c>
      <c r="C115" s="84" t="e">
        <f>+B115/B128</f>
        <v>#DIV/0!</v>
      </c>
      <c r="D115" s="89">
        <v>0</v>
      </c>
      <c r="E115" s="112">
        <f>+D115*C95</f>
        <v>0</v>
      </c>
      <c r="F115" s="79">
        <v>0</v>
      </c>
      <c r="G115" s="112">
        <f>F115*C95</f>
        <v>0</v>
      </c>
      <c r="H115" s="79">
        <v>0</v>
      </c>
      <c r="I115" s="117">
        <f>H115*C95</f>
        <v>0</v>
      </c>
      <c r="J115" s="39">
        <f>+H115*I131</f>
        <v>0</v>
      </c>
      <c r="K115" s="39">
        <f>+H115*I132</f>
        <v>0</v>
      </c>
      <c r="L115" s="394">
        <f t="shared" si="10"/>
        <v>0</v>
      </c>
    </row>
    <row r="116" spans="1:12" ht="13.8">
      <c r="A116" s="2" t="s">
        <v>12</v>
      </c>
      <c r="B116" s="22">
        <f>+$B$26</f>
        <v>0</v>
      </c>
      <c r="C116" s="84" t="e">
        <f>+B116/B128</f>
        <v>#DIV/0!</v>
      </c>
      <c r="D116" s="89">
        <v>0</v>
      </c>
      <c r="E116" s="112">
        <f>+D116*C95</f>
        <v>0</v>
      </c>
      <c r="F116" s="79">
        <v>0</v>
      </c>
      <c r="G116" s="112">
        <f>F116*C95</f>
        <v>0</v>
      </c>
      <c r="H116" s="79">
        <v>0</v>
      </c>
      <c r="I116" s="117">
        <f>H116*C95</f>
        <v>0</v>
      </c>
      <c r="J116" s="39">
        <f>+H116*I131</f>
        <v>0</v>
      </c>
      <c r="K116" s="39">
        <f>+H116*I132</f>
        <v>0</v>
      </c>
      <c r="L116" s="394">
        <f t="shared" si="10"/>
        <v>0</v>
      </c>
    </row>
    <row r="117" spans="1:12" ht="13.8">
      <c r="A117" s="2" t="s">
        <v>18</v>
      </c>
      <c r="B117" s="22">
        <f>+$B$27</f>
        <v>0</v>
      </c>
      <c r="C117" s="84" t="e">
        <f>+B117/B128</f>
        <v>#DIV/0!</v>
      </c>
      <c r="D117" s="89">
        <v>0</v>
      </c>
      <c r="E117" s="112">
        <f>+D117*C95</f>
        <v>0</v>
      </c>
      <c r="F117" s="79">
        <v>0</v>
      </c>
      <c r="G117" s="112">
        <f>F117*C95</f>
        <v>0</v>
      </c>
      <c r="H117" s="79">
        <v>0</v>
      </c>
      <c r="I117" s="117">
        <f>H117*C95</f>
        <v>0</v>
      </c>
      <c r="J117" s="39">
        <f>+H117*I131</f>
        <v>0</v>
      </c>
      <c r="K117" s="39">
        <f>+H117*I132</f>
        <v>0</v>
      </c>
      <c r="L117" s="394">
        <f t="shared" si="10"/>
        <v>0</v>
      </c>
    </row>
    <row r="118" spans="1:12" ht="13.8">
      <c r="A118" s="2" t="s">
        <v>9</v>
      </c>
      <c r="B118" s="22">
        <f>+$B$28</f>
        <v>0</v>
      </c>
      <c r="C118" s="84" t="e">
        <f>+B118/B128</f>
        <v>#DIV/0!</v>
      </c>
      <c r="D118" s="89">
        <v>0</v>
      </c>
      <c r="E118" s="112">
        <f>+D118*C95</f>
        <v>0</v>
      </c>
      <c r="F118" s="79">
        <v>0</v>
      </c>
      <c r="G118" s="112">
        <f>F118*C95</f>
        <v>0</v>
      </c>
      <c r="H118" s="79">
        <v>0</v>
      </c>
      <c r="I118" s="117">
        <f>H118*C95</f>
        <v>0</v>
      </c>
      <c r="J118" s="39">
        <f>+H118*I131</f>
        <v>0</v>
      </c>
      <c r="K118" s="39">
        <f>+H118*I132</f>
        <v>0</v>
      </c>
      <c r="L118" s="394">
        <f t="shared" si="10"/>
        <v>0</v>
      </c>
    </row>
    <row r="119" spans="1:12" ht="13.8">
      <c r="A119" s="2" t="s">
        <v>7</v>
      </c>
      <c r="B119" s="22">
        <f>+$B$29</f>
        <v>0</v>
      </c>
      <c r="C119" s="84" t="e">
        <f>+B119/B128</f>
        <v>#DIV/0!</v>
      </c>
      <c r="D119" s="89">
        <v>0</v>
      </c>
      <c r="E119" s="112">
        <f>+D119*C95</f>
        <v>0</v>
      </c>
      <c r="F119" s="79">
        <v>0</v>
      </c>
      <c r="G119" s="112">
        <f>F119*C95</f>
        <v>0</v>
      </c>
      <c r="H119" s="79">
        <v>0</v>
      </c>
      <c r="I119" s="117">
        <f>H119*C95</f>
        <v>0</v>
      </c>
      <c r="J119" s="39">
        <f>+H119*I131</f>
        <v>0</v>
      </c>
      <c r="K119" s="39">
        <f>+H119*I132</f>
        <v>0</v>
      </c>
      <c r="L119" s="394">
        <f t="shared" si="10"/>
        <v>0</v>
      </c>
    </row>
    <row r="120" spans="1:12" ht="13.8">
      <c r="A120" s="2" t="s">
        <v>13</v>
      </c>
      <c r="B120" s="22">
        <f>+$B$30</f>
        <v>0</v>
      </c>
      <c r="C120" s="84" t="e">
        <f>+B120/B128</f>
        <v>#DIV/0!</v>
      </c>
      <c r="D120" s="89">
        <v>0</v>
      </c>
      <c r="E120" s="112">
        <f>+D120*C95</f>
        <v>0</v>
      </c>
      <c r="F120" s="79">
        <v>0</v>
      </c>
      <c r="G120" s="112">
        <f>F120*C95</f>
        <v>0</v>
      </c>
      <c r="H120" s="79">
        <v>0</v>
      </c>
      <c r="I120" s="117">
        <f>H120*C95</f>
        <v>0</v>
      </c>
      <c r="J120" s="39">
        <f>+H120*I131</f>
        <v>0</v>
      </c>
      <c r="K120" s="39">
        <f>+H120*I132</f>
        <v>0</v>
      </c>
      <c r="L120" s="394">
        <f t="shared" si="10"/>
        <v>0</v>
      </c>
    </row>
    <row r="121" spans="1:12" ht="13.8">
      <c r="A121" s="2" t="s">
        <v>3</v>
      </c>
      <c r="B121" s="22">
        <f>+$B$31</f>
        <v>0</v>
      </c>
      <c r="C121" s="84" t="e">
        <f>+B121/B128</f>
        <v>#DIV/0!</v>
      </c>
      <c r="D121" s="89">
        <v>0</v>
      </c>
      <c r="E121" s="112">
        <f>+D121*C95</f>
        <v>0</v>
      </c>
      <c r="F121" s="79">
        <v>0</v>
      </c>
      <c r="G121" s="112">
        <f>F121*C95</f>
        <v>0</v>
      </c>
      <c r="H121" s="79">
        <v>0</v>
      </c>
      <c r="I121" s="117">
        <f>H121*C95</f>
        <v>0</v>
      </c>
      <c r="J121" s="39">
        <f>+H121*I131</f>
        <v>0</v>
      </c>
      <c r="K121" s="39">
        <f>+H121*I132</f>
        <v>0</v>
      </c>
      <c r="L121" s="394">
        <f t="shared" si="10"/>
        <v>0</v>
      </c>
    </row>
    <row r="122" spans="1:12" ht="13.8">
      <c r="A122" s="2" t="s">
        <v>11</v>
      </c>
      <c r="B122" s="22">
        <f>+$B$32</f>
        <v>0</v>
      </c>
      <c r="C122" s="84" t="e">
        <f>+B122/B128</f>
        <v>#DIV/0!</v>
      </c>
      <c r="D122" s="89">
        <v>0</v>
      </c>
      <c r="E122" s="112">
        <f>+D122*C95</f>
        <v>0</v>
      </c>
      <c r="F122" s="79">
        <v>0</v>
      </c>
      <c r="G122" s="112">
        <f>F122*C95</f>
        <v>0</v>
      </c>
      <c r="H122" s="79">
        <v>0</v>
      </c>
      <c r="I122" s="117">
        <f>H122*C95</f>
        <v>0</v>
      </c>
      <c r="J122" s="39">
        <f>+H122*I131</f>
        <v>0</v>
      </c>
      <c r="K122" s="39">
        <f>+H122*I132</f>
        <v>0</v>
      </c>
      <c r="L122" s="394">
        <f t="shared" si="10"/>
        <v>0</v>
      </c>
    </row>
    <row r="123" spans="1:12" ht="13.8">
      <c r="A123" s="372" t="s">
        <v>8</v>
      </c>
      <c r="B123" s="22">
        <f>+$B$33</f>
        <v>0</v>
      </c>
      <c r="C123" s="84" t="e">
        <f>+B123/B128</f>
        <v>#DIV/0!</v>
      </c>
      <c r="D123" s="89">
        <v>0</v>
      </c>
      <c r="E123" s="112">
        <f>+D123*C95</f>
        <v>0</v>
      </c>
      <c r="F123" s="79">
        <v>0</v>
      </c>
      <c r="G123" s="112">
        <f>F123*C95</f>
        <v>0</v>
      </c>
      <c r="H123" s="79">
        <v>0</v>
      </c>
      <c r="I123" s="117">
        <f>H123*C95</f>
        <v>0</v>
      </c>
      <c r="J123" s="39">
        <f>+H123*I131</f>
        <v>0</v>
      </c>
      <c r="K123" s="39">
        <f>+H123*I132</f>
        <v>0</v>
      </c>
      <c r="L123" s="394">
        <f t="shared" si="10"/>
        <v>0</v>
      </c>
    </row>
    <row r="124" spans="1:12" ht="13.8">
      <c r="A124" s="372" t="s">
        <v>444</v>
      </c>
      <c r="B124" s="22">
        <f>+$B$34</f>
        <v>0</v>
      </c>
      <c r="C124" s="84" t="e">
        <f>+B124/B128</f>
        <v>#DIV/0!</v>
      </c>
      <c r="D124" s="89">
        <v>0</v>
      </c>
      <c r="E124" s="112">
        <f>+D124*C95</f>
        <v>0</v>
      </c>
      <c r="F124" s="79">
        <v>0</v>
      </c>
      <c r="G124" s="112">
        <f>F124*C95</f>
        <v>0</v>
      </c>
      <c r="H124" s="79">
        <v>0</v>
      </c>
      <c r="I124" s="117">
        <f>H124*C95</f>
        <v>0</v>
      </c>
      <c r="J124" s="39">
        <f>+H124*I131</f>
        <v>0</v>
      </c>
      <c r="K124" s="39">
        <f>+H124*I132</f>
        <v>0</v>
      </c>
      <c r="L124" s="394">
        <f t="shared" si="10"/>
        <v>0</v>
      </c>
    </row>
    <row r="125" spans="1:12" ht="13.8">
      <c r="A125" s="372" t="s">
        <v>445</v>
      </c>
      <c r="B125" s="22">
        <f>+$B$35</f>
        <v>0</v>
      </c>
      <c r="C125" s="84" t="e">
        <f>+B125/B128</f>
        <v>#DIV/0!</v>
      </c>
      <c r="D125" s="89">
        <v>0</v>
      </c>
      <c r="E125" s="112">
        <f>+D125*C95</f>
        <v>0</v>
      </c>
      <c r="F125" s="79">
        <v>0</v>
      </c>
      <c r="G125" s="112">
        <f>F125*C95</f>
        <v>0</v>
      </c>
      <c r="H125" s="79">
        <v>0</v>
      </c>
      <c r="I125" s="117">
        <f>H125*C95</f>
        <v>0</v>
      </c>
      <c r="J125" s="39">
        <f>+H125*I131</f>
        <v>0</v>
      </c>
      <c r="K125" s="39">
        <f>+H125*I132</f>
        <v>0</v>
      </c>
      <c r="L125" s="394">
        <f t="shared" si="10"/>
        <v>0</v>
      </c>
    </row>
    <row r="126" spans="1:12" ht="13.8">
      <c r="A126" s="372" t="s">
        <v>461</v>
      </c>
      <c r="B126" s="22">
        <f>+$B$36</f>
        <v>0</v>
      </c>
      <c r="C126" s="84" t="e">
        <f>+B126/B128</f>
        <v>#DIV/0!</v>
      </c>
      <c r="D126" s="89">
        <v>0</v>
      </c>
      <c r="E126" s="112">
        <f>+D126*C95</f>
        <v>0</v>
      </c>
      <c r="F126" s="79">
        <v>0</v>
      </c>
      <c r="G126" s="112">
        <f>F126*C95</f>
        <v>0</v>
      </c>
      <c r="H126" s="79">
        <v>0</v>
      </c>
      <c r="I126" s="117">
        <f>H126*C95</f>
        <v>0</v>
      </c>
      <c r="J126" s="39">
        <f>+H126*I131</f>
        <v>0</v>
      </c>
      <c r="K126" s="39">
        <f>+H126*I132</f>
        <v>0</v>
      </c>
      <c r="L126" s="394">
        <f t="shared" si="10"/>
        <v>0</v>
      </c>
    </row>
    <row r="127" spans="1:12" ht="13.8">
      <c r="A127" s="3" t="s">
        <v>464</v>
      </c>
      <c r="B127" s="22">
        <f>+$B$37</f>
        <v>0</v>
      </c>
      <c r="C127" s="84" t="e">
        <f>+B127/B128</f>
        <v>#DIV/0!</v>
      </c>
      <c r="D127" s="89">
        <v>0</v>
      </c>
      <c r="E127" s="112">
        <f>+D127*C95</f>
        <v>0</v>
      </c>
      <c r="F127" s="79">
        <v>0</v>
      </c>
      <c r="G127" s="115">
        <f>F127*C95</f>
        <v>0</v>
      </c>
      <c r="H127" s="514">
        <v>0</v>
      </c>
      <c r="I127" s="118">
        <f>H127*C95</f>
        <v>0</v>
      </c>
      <c r="J127" s="39">
        <f>+H127*I131</f>
        <v>0</v>
      </c>
      <c r="K127" s="39">
        <f>+H127*I132</f>
        <v>0</v>
      </c>
      <c r="L127" s="394">
        <f t="shared" si="10"/>
        <v>0</v>
      </c>
    </row>
    <row r="128" spans="1:12" ht="13.8">
      <c r="A128" s="24"/>
      <c r="B128" s="25">
        <f t="shared" ref="B128:L128" si="11">SUM(B101:B127)</f>
        <v>0</v>
      </c>
      <c r="C128" s="85" t="e">
        <f t="shared" si="11"/>
        <v>#DIV/0!</v>
      </c>
      <c r="D128" s="82">
        <f t="shared" si="11"/>
        <v>0</v>
      </c>
      <c r="E128" s="113">
        <f t="shared" si="11"/>
        <v>0</v>
      </c>
      <c r="F128" s="83">
        <f t="shared" si="11"/>
        <v>0</v>
      </c>
      <c r="G128" s="113">
        <f t="shared" si="11"/>
        <v>0</v>
      </c>
      <c r="H128" s="515">
        <f t="shared" si="11"/>
        <v>0</v>
      </c>
      <c r="I128" s="363">
        <f t="shared" si="11"/>
        <v>0</v>
      </c>
      <c r="J128" s="26">
        <f t="shared" si="11"/>
        <v>0</v>
      </c>
      <c r="K128" s="26">
        <f t="shared" si="11"/>
        <v>0</v>
      </c>
      <c r="L128" s="26">
        <f t="shared" si="11"/>
        <v>0</v>
      </c>
    </row>
    <row r="129" spans="1:14">
      <c r="H129" s="80"/>
      <c r="I129" s="81"/>
    </row>
    <row r="131" spans="1:14">
      <c r="G131" t="s">
        <v>114</v>
      </c>
      <c r="H131" s="27"/>
      <c r="I131" s="357">
        <v>0</v>
      </c>
    </row>
    <row r="132" spans="1:14">
      <c r="G132" t="s">
        <v>338</v>
      </c>
      <c r="I132" s="357">
        <v>0</v>
      </c>
    </row>
    <row r="133" spans="1:14">
      <c r="G133" t="s">
        <v>256</v>
      </c>
      <c r="I133" s="120">
        <f>SUM(I131:I132)</f>
        <v>0</v>
      </c>
      <c r="N133" s="121">
        <f>+I133</f>
        <v>0</v>
      </c>
    </row>
    <row r="137" spans="1:14" ht="15.6">
      <c r="A137" s="874" t="s">
        <v>19</v>
      </c>
      <c r="B137" s="875"/>
      <c r="C137" s="875">
        <v>0</v>
      </c>
      <c r="D137" s="875"/>
      <c r="E137" s="875"/>
      <c r="F137" s="875"/>
      <c r="G137" s="875"/>
      <c r="H137" s="876"/>
      <c r="I137" s="4"/>
    </row>
    <row r="138" spans="1:14" ht="15.6">
      <c r="A138" s="867" t="s">
        <v>20</v>
      </c>
      <c r="B138" s="868"/>
      <c r="C138" s="920"/>
      <c r="D138" s="920"/>
      <c r="E138" s="920"/>
      <c r="F138" s="920"/>
      <c r="G138" s="920"/>
      <c r="H138" s="921"/>
      <c r="I138" s="4"/>
    </row>
    <row r="139" spans="1:14" ht="15.6">
      <c r="A139" s="867" t="s">
        <v>22</v>
      </c>
      <c r="B139" s="868"/>
      <c r="C139" s="913"/>
      <c r="D139" s="913"/>
      <c r="E139" s="913"/>
      <c r="F139" s="913"/>
      <c r="G139" s="913"/>
      <c r="H139" s="914"/>
      <c r="I139" s="4"/>
    </row>
    <row r="140" spans="1:14" ht="15.6">
      <c r="A140" s="867" t="s">
        <v>24</v>
      </c>
      <c r="B140" s="868"/>
      <c r="C140" s="869">
        <v>0</v>
      </c>
      <c r="D140" s="870"/>
      <c r="E140" s="870"/>
      <c r="F140" s="870"/>
      <c r="G140" s="870"/>
      <c r="H140" s="871"/>
      <c r="I140" s="4"/>
    </row>
    <row r="141" spans="1:14" ht="15.6">
      <c r="A141" s="881" t="s">
        <v>25</v>
      </c>
      <c r="B141" s="882"/>
      <c r="C141" s="911" t="s">
        <v>788</v>
      </c>
      <c r="D141" s="911"/>
      <c r="E141" s="911"/>
      <c r="F141" s="911"/>
      <c r="G141" s="911"/>
      <c r="H141" s="912"/>
      <c r="I141" s="4"/>
    </row>
    <row r="142" spans="1:14" ht="13.8">
      <c r="A142" s="5"/>
      <c r="B142" s="5"/>
      <c r="C142" s="5"/>
      <c r="D142" s="5"/>
      <c r="E142" s="5"/>
      <c r="F142" s="5"/>
      <c r="G142" s="5"/>
      <c r="H142" s="5"/>
      <c r="I142" s="5"/>
    </row>
    <row r="143" spans="1:14" ht="13.8">
      <c r="A143" s="6"/>
      <c r="B143" s="7"/>
      <c r="C143" s="8"/>
      <c r="D143" s="886">
        <v>0.2</v>
      </c>
      <c r="E143" s="887"/>
      <c r="F143" s="886">
        <v>0.8</v>
      </c>
      <c r="G143" s="887"/>
      <c r="H143" s="594"/>
      <c r="I143" s="10"/>
      <c r="J143" s="11" t="s">
        <v>121</v>
      </c>
      <c r="K143" s="11" t="s">
        <v>269</v>
      </c>
      <c r="L143" s="11" t="s">
        <v>270</v>
      </c>
    </row>
    <row r="144" spans="1:14" ht="13.8">
      <c r="A144" s="12"/>
      <c r="B144" s="13"/>
      <c r="C144" s="14"/>
      <c r="D144" s="872" t="s">
        <v>26</v>
      </c>
      <c r="E144" s="880"/>
      <c r="F144" s="872" t="s">
        <v>27</v>
      </c>
      <c r="G144" s="880"/>
      <c r="H144" s="872" t="s">
        <v>28</v>
      </c>
      <c r="I144" s="873"/>
      <c r="J144" s="15" t="s">
        <v>29</v>
      </c>
      <c r="K144" s="391" t="s">
        <v>29</v>
      </c>
      <c r="L144" s="391" t="s">
        <v>29</v>
      </c>
    </row>
    <row r="145" spans="1:15" ht="27.6">
      <c r="A145" s="16" t="s">
        <v>30</v>
      </c>
      <c r="B145" s="17" t="s">
        <v>31</v>
      </c>
      <c r="C145" s="18" t="s">
        <v>32</v>
      </c>
      <c r="D145" s="19" t="s">
        <v>33</v>
      </c>
      <c r="E145" s="20" t="s">
        <v>34</v>
      </c>
      <c r="F145" s="19" t="s">
        <v>33</v>
      </c>
      <c r="G145" s="20" t="s">
        <v>34</v>
      </c>
      <c r="H145" s="21" t="s">
        <v>33</v>
      </c>
      <c r="I145" s="40" t="s">
        <v>34</v>
      </c>
      <c r="J145" s="18" t="s">
        <v>34</v>
      </c>
      <c r="K145" s="18" t="s">
        <v>34</v>
      </c>
      <c r="L145" s="18" t="s">
        <v>34</v>
      </c>
    </row>
    <row r="146" spans="1:15" ht="13.8">
      <c r="A146" s="1" t="s">
        <v>15</v>
      </c>
      <c r="B146" s="22">
        <f>+$B$10</f>
        <v>0</v>
      </c>
      <c r="C146" s="84" t="e">
        <f>+B146/B173</f>
        <v>#DIV/0!</v>
      </c>
      <c r="D146" s="89">
        <v>0</v>
      </c>
      <c r="E146" s="112">
        <f>+D146*C140</f>
        <v>0</v>
      </c>
      <c r="F146" s="79">
        <v>0</v>
      </c>
      <c r="G146" s="114">
        <f>F146*C140</f>
        <v>0</v>
      </c>
      <c r="H146" s="79">
        <v>0</v>
      </c>
      <c r="I146" s="116">
        <f>H146*C140</f>
        <v>0</v>
      </c>
      <c r="J146" s="39">
        <f>+H146*I176</f>
        <v>0</v>
      </c>
      <c r="K146" s="39">
        <f>+H146*I177</f>
        <v>0</v>
      </c>
      <c r="L146" s="393">
        <f>+J146+K146</f>
        <v>0</v>
      </c>
      <c r="N146" s="36"/>
      <c r="O146" s="36"/>
    </row>
    <row r="147" spans="1:15" ht="13.8">
      <c r="A147" s="2" t="s">
        <v>4</v>
      </c>
      <c r="B147" s="22">
        <f>+$B$12</f>
        <v>0</v>
      </c>
      <c r="C147" s="84" t="e">
        <f>+B147/B173</f>
        <v>#DIV/0!</v>
      </c>
      <c r="D147" s="89">
        <v>0</v>
      </c>
      <c r="E147" s="112">
        <f>+D147*C140</f>
        <v>0</v>
      </c>
      <c r="F147" s="79">
        <v>0</v>
      </c>
      <c r="G147" s="112">
        <f>F147*C140</f>
        <v>0</v>
      </c>
      <c r="H147" s="79">
        <v>0</v>
      </c>
      <c r="I147" s="117">
        <f>H147*C140</f>
        <v>0</v>
      </c>
      <c r="J147" s="39">
        <f>+H147*I176</f>
        <v>0</v>
      </c>
      <c r="K147" s="39">
        <f>+H147*I177</f>
        <v>0</v>
      </c>
      <c r="L147" s="394">
        <f>+J147+K147</f>
        <v>0</v>
      </c>
      <c r="N147" s="36"/>
      <c r="O147" s="36"/>
    </row>
    <row r="148" spans="1:15" ht="13.8">
      <c r="A148" s="2" t="s">
        <v>0</v>
      </c>
      <c r="B148" s="22">
        <f>+$B$13</f>
        <v>0</v>
      </c>
      <c r="C148" s="84" t="e">
        <f>+B148/B173</f>
        <v>#DIV/0!</v>
      </c>
      <c r="D148" s="89">
        <v>0</v>
      </c>
      <c r="E148" s="112">
        <f>+D148*C140</f>
        <v>0</v>
      </c>
      <c r="F148" s="79">
        <v>0</v>
      </c>
      <c r="G148" s="112">
        <f>F148*C140</f>
        <v>0</v>
      </c>
      <c r="H148" s="475">
        <v>0</v>
      </c>
      <c r="I148" s="117">
        <f>H148*C140</f>
        <v>0</v>
      </c>
      <c r="J148" s="39">
        <f>+H148*I176</f>
        <v>0</v>
      </c>
      <c r="K148" s="39">
        <f>+H148*I177</f>
        <v>0</v>
      </c>
      <c r="L148" s="394">
        <f t="shared" ref="L148:L172" si="12">+J148+K148</f>
        <v>0</v>
      </c>
      <c r="N148" s="36"/>
      <c r="O148" s="36"/>
    </row>
    <row r="149" spans="1:15" ht="13.8">
      <c r="A149" s="2" t="s">
        <v>16</v>
      </c>
      <c r="B149" s="22">
        <f>+$B$14</f>
        <v>0</v>
      </c>
      <c r="C149" s="84" t="e">
        <f>+B149/B173</f>
        <v>#DIV/0!</v>
      </c>
      <c r="D149" s="89">
        <v>0</v>
      </c>
      <c r="E149" s="112">
        <f>+D149*C140</f>
        <v>0</v>
      </c>
      <c r="F149" s="79">
        <v>0</v>
      </c>
      <c r="G149" s="112">
        <f>F149*C140</f>
        <v>0</v>
      </c>
      <c r="H149" s="79">
        <v>0</v>
      </c>
      <c r="I149" s="117">
        <f>H149*C140</f>
        <v>0</v>
      </c>
      <c r="J149" s="39">
        <f>+H149*I176</f>
        <v>0</v>
      </c>
      <c r="K149" s="39">
        <f>+H149*I177</f>
        <v>0</v>
      </c>
      <c r="L149" s="394">
        <f t="shared" si="12"/>
        <v>0</v>
      </c>
      <c r="N149" s="36"/>
      <c r="O149" s="36"/>
    </row>
    <row r="150" spans="1:15" ht="13.8">
      <c r="A150" s="2" t="s">
        <v>6</v>
      </c>
      <c r="B150" s="22">
        <f>+$B$15</f>
        <v>0</v>
      </c>
      <c r="C150" s="84" t="e">
        <f>+B150/B173</f>
        <v>#DIV/0!</v>
      </c>
      <c r="D150" s="89">
        <v>0</v>
      </c>
      <c r="E150" s="112">
        <f>+D150*C140</f>
        <v>0</v>
      </c>
      <c r="F150" s="79">
        <v>0</v>
      </c>
      <c r="G150" s="112">
        <f>F150*C140</f>
        <v>0</v>
      </c>
      <c r="H150" s="79">
        <v>0</v>
      </c>
      <c r="I150" s="117">
        <f>H150*C140</f>
        <v>0</v>
      </c>
      <c r="J150" s="39">
        <f>+H150*I176</f>
        <v>0</v>
      </c>
      <c r="K150" s="39">
        <f>+H150*I177</f>
        <v>0</v>
      </c>
      <c r="L150" s="394">
        <f t="shared" si="12"/>
        <v>0</v>
      </c>
      <c r="N150" s="36"/>
      <c r="O150" s="36"/>
    </row>
    <row r="151" spans="1:15" ht="13.8">
      <c r="A151" s="2" t="s">
        <v>10</v>
      </c>
      <c r="B151" s="22">
        <f>+$B$16</f>
        <v>0</v>
      </c>
      <c r="C151" s="84" t="e">
        <f>+B151/B173</f>
        <v>#DIV/0!</v>
      </c>
      <c r="D151" s="89">
        <v>0</v>
      </c>
      <c r="E151" s="112">
        <f>+D151*C140</f>
        <v>0</v>
      </c>
      <c r="F151" s="79">
        <v>0</v>
      </c>
      <c r="G151" s="112">
        <f>F151*C140</f>
        <v>0</v>
      </c>
      <c r="H151" s="79">
        <v>0</v>
      </c>
      <c r="I151" s="117">
        <f>H151*C140</f>
        <v>0</v>
      </c>
      <c r="J151" s="39">
        <f>+H151*I176</f>
        <v>0</v>
      </c>
      <c r="K151" s="39">
        <f>+H151*I177</f>
        <v>0</v>
      </c>
      <c r="L151" s="394">
        <f t="shared" si="12"/>
        <v>0</v>
      </c>
      <c r="N151" s="36"/>
      <c r="O151" s="36"/>
    </row>
    <row r="152" spans="1:15" ht="13.8">
      <c r="A152" s="2" t="s">
        <v>17</v>
      </c>
      <c r="B152" s="22">
        <f>+$B$17</f>
        <v>0</v>
      </c>
      <c r="C152" s="84" t="e">
        <f>+B152/B173</f>
        <v>#DIV/0!</v>
      </c>
      <c r="D152" s="89">
        <v>0</v>
      </c>
      <c r="E152" s="112">
        <f>+D152*C140</f>
        <v>0</v>
      </c>
      <c r="F152" s="79">
        <v>0</v>
      </c>
      <c r="G152" s="112">
        <f>F152*C140</f>
        <v>0</v>
      </c>
      <c r="H152" s="79">
        <v>0</v>
      </c>
      <c r="I152" s="117">
        <f>H152*C140</f>
        <v>0</v>
      </c>
      <c r="J152" s="39">
        <f>+H152*I176</f>
        <v>0</v>
      </c>
      <c r="K152" s="39">
        <f>+H152*I177</f>
        <v>0</v>
      </c>
      <c r="L152" s="394">
        <f t="shared" si="12"/>
        <v>0</v>
      </c>
      <c r="N152" s="36"/>
      <c r="O152" s="36"/>
    </row>
    <row r="153" spans="1:15" ht="13.8">
      <c r="A153" s="2" t="s">
        <v>5</v>
      </c>
      <c r="B153" s="22">
        <f>+$B$18</f>
        <v>0</v>
      </c>
      <c r="C153" s="84" t="e">
        <f>+B153/B173</f>
        <v>#DIV/0!</v>
      </c>
      <c r="D153" s="89">
        <v>0</v>
      </c>
      <c r="E153" s="112">
        <f>+D153*C140</f>
        <v>0</v>
      </c>
      <c r="F153" s="79">
        <v>0</v>
      </c>
      <c r="G153" s="112">
        <f>F153*C140</f>
        <v>0</v>
      </c>
      <c r="H153" s="79">
        <v>0</v>
      </c>
      <c r="I153" s="117">
        <f>H153*C140</f>
        <v>0</v>
      </c>
      <c r="J153" s="39">
        <f>+H153*I176</f>
        <v>0</v>
      </c>
      <c r="K153" s="39">
        <f>+H153*I177</f>
        <v>0</v>
      </c>
      <c r="L153" s="394">
        <f t="shared" si="12"/>
        <v>0</v>
      </c>
      <c r="N153" s="36"/>
      <c r="O153" s="36"/>
    </row>
    <row r="154" spans="1:15" ht="13.8">
      <c r="A154" s="2" t="s">
        <v>116</v>
      </c>
      <c r="B154" s="22">
        <f>+$B$19</f>
        <v>0</v>
      </c>
      <c r="C154" s="84" t="e">
        <f>+B154/B173</f>
        <v>#DIV/0!</v>
      </c>
      <c r="D154" s="89">
        <v>0</v>
      </c>
      <c r="E154" s="112">
        <f>+D154*C140</f>
        <v>0</v>
      </c>
      <c r="F154" s="79">
        <v>0</v>
      </c>
      <c r="G154" s="112">
        <f>F154*C140</f>
        <v>0</v>
      </c>
      <c r="H154" s="79">
        <v>0</v>
      </c>
      <c r="I154" s="117">
        <f>H154*C140</f>
        <v>0</v>
      </c>
      <c r="J154" s="39">
        <f>+H154*I176</f>
        <v>0</v>
      </c>
      <c r="K154" s="39">
        <f>+H154*I177</f>
        <v>0</v>
      </c>
      <c r="L154" s="394">
        <f t="shared" si="12"/>
        <v>0</v>
      </c>
      <c r="N154" s="36"/>
      <c r="O154" s="36"/>
    </row>
    <row r="155" spans="1:15" ht="13.8">
      <c r="A155" s="2" t="s">
        <v>1</v>
      </c>
      <c r="B155" s="22">
        <f>+$B$20</f>
        <v>0</v>
      </c>
      <c r="C155" s="84" t="e">
        <f>+B155/B173</f>
        <v>#DIV/0!</v>
      </c>
      <c r="D155" s="89">
        <v>0</v>
      </c>
      <c r="E155" s="112">
        <f>+D155*C140</f>
        <v>0</v>
      </c>
      <c r="F155" s="79">
        <v>0</v>
      </c>
      <c r="G155" s="112">
        <f>F155*C140</f>
        <v>0</v>
      </c>
      <c r="H155" s="79">
        <v>0</v>
      </c>
      <c r="I155" s="117">
        <f>H155*C140</f>
        <v>0</v>
      </c>
      <c r="J155" s="39">
        <f>+H155*I176</f>
        <v>0</v>
      </c>
      <c r="K155" s="39">
        <f>+H155*I177</f>
        <v>0</v>
      </c>
      <c r="L155" s="394">
        <f t="shared" si="12"/>
        <v>0</v>
      </c>
      <c r="N155" s="36"/>
      <c r="O155" s="36"/>
    </row>
    <row r="156" spans="1:15" ht="13.8">
      <c r="A156" s="2" t="s">
        <v>46</v>
      </c>
      <c r="B156" s="22">
        <f>+$B$21</f>
        <v>0</v>
      </c>
      <c r="C156" s="84" t="e">
        <f>+B156/B173</f>
        <v>#DIV/0!</v>
      </c>
      <c r="D156" s="89">
        <v>0</v>
      </c>
      <c r="E156" s="112">
        <f>+D156*C140</f>
        <v>0</v>
      </c>
      <c r="F156" s="79">
        <v>0</v>
      </c>
      <c r="G156" s="112">
        <f>F156*C140</f>
        <v>0</v>
      </c>
      <c r="H156" s="79">
        <v>0</v>
      </c>
      <c r="I156" s="117">
        <f>H156*C140</f>
        <v>0</v>
      </c>
      <c r="J156" s="39">
        <f>+H156*I176</f>
        <v>0</v>
      </c>
      <c r="K156" s="39">
        <f>+H156*I177</f>
        <v>0</v>
      </c>
      <c r="L156" s="394">
        <f t="shared" si="12"/>
        <v>0</v>
      </c>
      <c r="N156" s="36"/>
      <c r="O156" s="36"/>
    </row>
    <row r="157" spans="1:15" ht="13.8">
      <c r="A157" s="2" t="s">
        <v>45</v>
      </c>
      <c r="B157" s="22">
        <f>+$B$22</f>
        <v>0</v>
      </c>
      <c r="C157" s="84" t="e">
        <f>+B157/B173</f>
        <v>#DIV/0!</v>
      </c>
      <c r="D157" s="89">
        <v>0</v>
      </c>
      <c r="E157" s="112">
        <f>+D157*C140</f>
        <v>0</v>
      </c>
      <c r="F157" s="79">
        <v>0</v>
      </c>
      <c r="G157" s="112">
        <f>F157*C140</f>
        <v>0</v>
      </c>
      <c r="H157" s="79">
        <v>0</v>
      </c>
      <c r="I157" s="117">
        <f>H157*C140</f>
        <v>0</v>
      </c>
      <c r="J157" s="39">
        <f>+H157*I176</f>
        <v>0</v>
      </c>
      <c r="K157" s="39">
        <f>+H157*I177</f>
        <v>0</v>
      </c>
      <c r="L157" s="394">
        <f t="shared" si="12"/>
        <v>0</v>
      </c>
      <c r="N157" s="36"/>
      <c r="O157" s="36"/>
    </row>
    <row r="158" spans="1:15" ht="13.8">
      <c r="A158" s="2" t="s">
        <v>209</v>
      </c>
      <c r="B158" s="22">
        <f>+$B$23</f>
        <v>0</v>
      </c>
      <c r="C158" s="84" t="e">
        <f>+B158/B173</f>
        <v>#DIV/0!</v>
      </c>
      <c r="D158" s="89">
        <v>0</v>
      </c>
      <c r="E158" s="112">
        <f>+D158*C140</f>
        <v>0</v>
      </c>
      <c r="F158" s="79">
        <v>0</v>
      </c>
      <c r="G158" s="112">
        <f>F158*C140</f>
        <v>0</v>
      </c>
      <c r="H158" s="79">
        <v>0</v>
      </c>
      <c r="I158" s="117">
        <f>H158*C140</f>
        <v>0</v>
      </c>
      <c r="J158" s="39">
        <f>+H158*I176</f>
        <v>0</v>
      </c>
      <c r="K158" s="39">
        <f>+H158*I177</f>
        <v>0</v>
      </c>
      <c r="L158" s="394">
        <f t="shared" si="12"/>
        <v>0</v>
      </c>
      <c r="N158" s="36"/>
      <c r="O158" s="36"/>
    </row>
    <row r="159" spans="1:15" ht="13.8">
      <c r="A159" s="2" t="s">
        <v>210</v>
      </c>
      <c r="B159" s="22">
        <f>+$B$24</f>
        <v>0</v>
      </c>
      <c r="C159" s="84" t="e">
        <f>+B159/B173</f>
        <v>#DIV/0!</v>
      </c>
      <c r="D159" s="89">
        <v>0</v>
      </c>
      <c r="E159" s="112">
        <f>+D159*C140</f>
        <v>0</v>
      </c>
      <c r="F159" s="79">
        <v>0</v>
      </c>
      <c r="G159" s="112">
        <f>F159*C140</f>
        <v>0</v>
      </c>
      <c r="H159" s="79">
        <v>0</v>
      </c>
      <c r="I159" s="117">
        <f>H159*C140</f>
        <v>0</v>
      </c>
      <c r="J159" s="39">
        <f>+H159*I176</f>
        <v>0</v>
      </c>
      <c r="K159" s="39">
        <f>+H159*I177</f>
        <v>0</v>
      </c>
      <c r="L159" s="394">
        <f t="shared" si="12"/>
        <v>0</v>
      </c>
      <c r="N159" s="36"/>
      <c r="O159" s="36"/>
    </row>
    <row r="160" spans="1:15" ht="13.8">
      <c r="A160" s="2" t="s">
        <v>2</v>
      </c>
      <c r="B160" s="22">
        <f>+$B$25</f>
        <v>0</v>
      </c>
      <c r="C160" s="84" t="e">
        <f>+B160/B173</f>
        <v>#DIV/0!</v>
      </c>
      <c r="D160" s="89">
        <v>0</v>
      </c>
      <c r="E160" s="112">
        <f>+D160*C140</f>
        <v>0</v>
      </c>
      <c r="F160" s="79">
        <v>0</v>
      </c>
      <c r="G160" s="112">
        <f>F160*C140</f>
        <v>0</v>
      </c>
      <c r="H160" s="79">
        <v>0</v>
      </c>
      <c r="I160" s="117">
        <f>H160*C140</f>
        <v>0</v>
      </c>
      <c r="J160" s="39">
        <f>+H160*I176</f>
        <v>0</v>
      </c>
      <c r="K160" s="39">
        <f>+H160*I177</f>
        <v>0</v>
      </c>
      <c r="L160" s="394">
        <f t="shared" si="12"/>
        <v>0</v>
      </c>
      <c r="N160" s="36"/>
      <c r="O160" s="36"/>
    </row>
    <row r="161" spans="1:15" ht="13.8">
      <c r="A161" s="2" t="s">
        <v>12</v>
      </c>
      <c r="B161" s="22">
        <f>+$B$26</f>
        <v>0</v>
      </c>
      <c r="C161" s="84" t="e">
        <f>+B161/B173</f>
        <v>#DIV/0!</v>
      </c>
      <c r="D161" s="89">
        <v>0</v>
      </c>
      <c r="E161" s="112">
        <f>+D161*C140</f>
        <v>0</v>
      </c>
      <c r="F161" s="79">
        <v>0</v>
      </c>
      <c r="G161" s="112">
        <f>F161*C140</f>
        <v>0</v>
      </c>
      <c r="H161" s="79">
        <v>0</v>
      </c>
      <c r="I161" s="117">
        <f>H161*C140</f>
        <v>0</v>
      </c>
      <c r="J161" s="39">
        <f>+H161*I176</f>
        <v>0</v>
      </c>
      <c r="K161" s="39">
        <f>+H161*I177</f>
        <v>0</v>
      </c>
      <c r="L161" s="394">
        <f t="shared" si="12"/>
        <v>0</v>
      </c>
      <c r="N161" s="36"/>
      <c r="O161" s="36"/>
    </row>
    <row r="162" spans="1:15" ht="13.8">
      <c r="A162" s="2" t="s">
        <v>18</v>
      </c>
      <c r="B162" s="22">
        <f>+$B$27</f>
        <v>0</v>
      </c>
      <c r="C162" s="84" t="e">
        <f>+B162/B173</f>
        <v>#DIV/0!</v>
      </c>
      <c r="D162" s="89">
        <v>0</v>
      </c>
      <c r="E162" s="112">
        <f>+D162*C140</f>
        <v>0</v>
      </c>
      <c r="F162" s="79">
        <v>0</v>
      </c>
      <c r="G162" s="112">
        <f>F162*C140</f>
        <v>0</v>
      </c>
      <c r="H162" s="79">
        <v>0</v>
      </c>
      <c r="I162" s="117">
        <f>H162*C140</f>
        <v>0</v>
      </c>
      <c r="J162" s="39">
        <f>+H162*I176</f>
        <v>0</v>
      </c>
      <c r="K162" s="39">
        <f>+H162*I177</f>
        <v>0</v>
      </c>
      <c r="L162" s="394">
        <f t="shared" si="12"/>
        <v>0</v>
      </c>
      <c r="N162" s="36"/>
      <c r="O162" s="36"/>
    </row>
    <row r="163" spans="1:15" ht="13.8">
      <c r="A163" s="2" t="s">
        <v>9</v>
      </c>
      <c r="B163" s="22">
        <f>+$B$28</f>
        <v>0</v>
      </c>
      <c r="C163" s="84" t="e">
        <f>+B163/B173</f>
        <v>#DIV/0!</v>
      </c>
      <c r="D163" s="89">
        <v>0</v>
      </c>
      <c r="E163" s="112">
        <f>+D163*C140</f>
        <v>0</v>
      </c>
      <c r="F163" s="79">
        <v>0</v>
      </c>
      <c r="G163" s="112">
        <f>F163*C140</f>
        <v>0</v>
      </c>
      <c r="H163" s="79">
        <v>0</v>
      </c>
      <c r="I163" s="117">
        <f>H163*C140</f>
        <v>0</v>
      </c>
      <c r="J163" s="39">
        <f>+H163*I176</f>
        <v>0</v>
      </c>
      <c r="K163" s="39">
        <f>+H163*I177</f>
        <v>0</v>
      </c>
      <c r="L163" s="394">
        <f t="shared" si="12"/>
        <v>0</v>
      </c>
      <c r="N163" s="36"/>
      <c r="O163" s="36"/>
    </row>
    <row r="164" spans="1:15" ht="13.8">
      <c r="A164" s="2" t="s">
        <v>7</v>
      </c>
      <c r="B164" s="22">
        <f>+$B$29</f>
        <v>0</v>
      </c>
      <c r="C164" s="84" t="e">
        <f>+B164/B173</f>
        <v>#DIV/0!</v>
      </c>
      <c r="D164" s="89">
        <v>0</v>
      </c>
      <c r="E164" s="112">
        <f>+D164*C140</f>
        <v>0</v>
      </c>
      <c r="F164" s="79">
        <v>0</v>
      </c>
      <c r="G164" s="112">
        <f>F164*C140</f>
        <v>0</v>
      </c>
      <c r="H164" s="79">
        <v>0</v>
      </c>
      <c r="I164" s="117">
        <f>H164*C140</f>
        <v>0</v>
      </c>
      <c r="J164" s="39">
        <f>+H164*I176</f>
        <v>0</v>
      </c>
      <c r="K164" s="39">
        <f>+H164*I177</f>
        <v>0</v>
      </c>
      <c r="L164" s="394">
        <f t="shared" si="12"/>
        <v>0</v>
      </c>
      <c r="N164" s="36"/>
      <c r="O164" s="36"/>
    </row>
    <row r="165" spans="1:15" ht="13.8">
      <c r="A165" s="2" t="s">
        <v>13</v>
      </c>
      <c r="B165" s="22">
        <f>+$B$30</f>
        <v>0</v>
      </c>
      <c r="C165" s="84" t="e">
        <f>+B165/B173</f>
        <v>#DIV/0!</v>
      </c>
      <c r="D165" s="89">
        <v>0</v>
      </c>
      <c r="E165" s="112">
        <f>+D165*C140</f>
        <v>0</v>
      </c>
      <c r="F165" s="79">
        <v>0</v>
      </c>
      <c r="G165" s="112">
        <f>F165*C140</f>
        <v>0</v>
      </c>
      <c r="H165" s="79">
        <v>0</v>
      </c>
      <c r="I165" s="117">
        <f>H165*C140</f>
        <v>0</v>
      </c>
      <c r="J165" s="39">
        <f>+H165*I176</f>
        <v>0</v>
      </c>
      <c r="K165" s="39">
        <f>+H165*I177</f>
        <v>0</v>
      </c>
      <c r="L165" s="394">
        <f t="shared" si="12"/>
        <v>0</v>
      </c>
      <c r="N165" s="36"/>
      <c r="O165" s="36"/>
    </row>
    <row r="166" spans="1:15" ht="13.8">
      <c r="A166" s="2" t="s">
        <v>3</v>
      </c>
      <c r="B166" s="22">
        <f>+$B$31</f>
        <v>0</v>
      </c>
      <c r="C166" s="84" t="e">
        <f>+B166/B173</f>
        <v>#DIV/0!</v>
      </c>
      <c r="D166" s="89">
        <v>0</v>
      </c>
      <c r="E166" s="112">
        <f>+D166*C140</f>
        <v>0</v>
      </c>
      <c r="F166" s="79">
        <v>0</v>
      </c>
      <c r="G166" s="112">
        <f>F166*C140</f>
        <v>0</v>
      </c>
      <c r="H166" s="79">
        <v>0</v>
      </c>
      <c r="I166" s="117">
        <f>H166*C140</f>
        <v>0</v>
      </c>
      <c r="J166" s="39">
        <f>+H166*I176</f>
        <v>0</v>
      </c>
      <c r="K166" s="39">
        <f>+H166*I177</f>
        <v>0</v>
      </c>
      <c r="L166" s="394">
        <f t="shared" si="12"/>
        <v>0</v>
      </c>
      <c r="N166" s="36"/>
      <c r="O166" s="36"/>
    </row>
    <row r="167" spans="1:15" ht="13.8">
      <c r="A167" s="2" t="s">
        <v>11</v>
      </c>
      <c r="B167" s="22">
        <f>+$B$32</f>
        <v>0</v>
      </c>
      <c r="C167" s="84" t="e">
        <f>+B167/B173</f>
        <v>#DIV/0!</v>
      </c>
      <c r="D167" s="89">
        <v>0</v>
      </c>
      <c r="E167" s="112">
        <f>+D167*C140</f>
        <v>0</v>
      </c>
      <c r="F167" s="79">
        <v>0</v>
      </c>
      <c r="G167" s="112">
        <f>F167*C140</f>
        <v>0</v>
      </c>
      <c r="H167" s="79">
        <v>0</v>
      </c>
      <c r="I167" s="117">
        <f>H167*C140</f>
        <v>0</v>
      </c>
      <c r="J167" s="39">
        <f>+H167*I176</f>
        <v>0</v>
      </c>
      <c r="K167" s="39">
        <f>+H167*I177</f>
        <v>0</v>
      </c>
      <c r="L167" s="394">
        <f t="shared" si="12"/>
        <v>0</v>
      </c>
      <c r="N167" s="36"/>
      <c r="O167" s="36"/>
    </row>
    <row r="168" spans="1:15" ht="13.8">
      <c r="A168" s="372" t="s">
        <v>8</v>
      </c>
      <c r="B168" s="22">
        <f>+$B$33</f>
        <v>0</v>
      </c>
      <c r="C168" s="84" t="e">
        <f>+B168/B173</f>
        <v>#DIV/0!</v>
      </c>
      <c r="D168" s="89">
        <v>0</v>
      </c>
      <c r="E168" s="112">
        <f>+D168*C140</f>
        <v>0</v>
      </c>
      <c r="F168" s="79">
        <v>0</v>
      </c>
      <c r="G168" s="112">
        <f>F168*C140</f>
        <v>0</v>
      </c>
      <c r="H168" s="79">
        <v>0</v>
      </c>
      <c r="I168" s="117">
        <f>H168*C140</f>
        <v>0</v>
      </c>
      <c r="J168" s="39">
        <f>+H168*I176</f>
        <v>0</v>
      </c>
      <c r="K168" s="39">
        <f>+H168*I177</f>
        <v>0</v>
      </c>
      <c r="L168" s="394">
        <f t="shared" si="12"/>
        <v>0</v>
      </c>
      <c r="N168" s="36"/>
      <c r="O168" s="36"/>
    </row>
    <row r="169" spans="1:15" ht="13.8">
      <c r="A169" s="372" t="s">
        <v>444</v>
      </c>
      <c r="B169" s="22">
        <f>+$B$34</f>
        <v>0</v>
      </c>
      <c r="C169" s="84" t="e">
        <f>+B169/B173</f>
        <v>#DIV/0!</v>
      </c>
      <c r="D169" s="89">
        <v>0</v>
      </c>
      <c r="E169" s="112">
        <f>+D169*C140</f>
        <v>0</v>
      </c>
      <c r="F169" s="79">
        <v>0</v>
      </c>
      <c r="G169" s="112">
        <f>F169*C140</f>
        <v>0</v>
      </c>
      <c r="H169" s="79">
        <v>0</v>
      </c>
      <c r="I169" s="117">
        <f>H169*C140</f>
        <v>0</v>
      </c>
      <c r="J169" s="39">
        <f>+H169*I176</f>
        <v>0</v>
      </c>
      <c r="K169" s="39">
        <f>+H169*I177</f>
        <v>0</v>
      </c>
      <c r="L169" s="394">
        <f t="shared" si="12"/>
        <v>0</v>
      </c>
      <c r="N169" s="36"/>
      <c r="O169" s="36"/>
    </row>
    <row r="170" spans="1:15" ht="13.8">
      <c r="A170" s="372" t="s">
        <v>445</v>
      </c>
      <c r="B170" s="22">
        <f>+$B$35</f>
        <v>0</v>
      </c>
      <c r="C170" s="84" t="e">
        <f>+B170/B173</f>
        <v>#DIV/0!</v>
      </c>
      <c r="D170" s="89">
        <v>0</v>
      </c>
      <c r="E170" s="112">
        <f>+D170*C140</f>
        <v>0</v>
      </c>
      <c r="F170" s="79">
        <v>0</v>
      </c>
      <c r="G170" s="112">
        <f>F170*C140</f>
        <v>0</v>
      </c>
      <c r="H170" s="79">
        <v>0</v>
      </c>
      <c r="I170" s="117">
        <f>H170*C140</f>
        <v>0</v>
      </c>
      <c r="J170" s="39">
        <f>+H170*I176</f>
        <v>0</v>
      </c>
      <c r="K170" s="39">
        <f>+H170*I177</f>
        <v>0</v>
      </c>
      <c r="L170" s="394">
        <f t="shared" si="12"/>
        <v>0</v>
      </c>
      <c r="N170" s="36"/>
      <c r="O170" s="36"/>
    </row>
    <row r="171" spans="1:15" ht="13.8">
      <c r="A171" s="372" t="s">
        <v>461</v>
      </c>
      <c r="B171" s="22">
        <f>+$B$36</f>
        <v>0</v>
      </c>
      <c r="C171" s="84" t="e">
        <f>+B171/B173</f>
        <v>#DIV/0!</v>
      </c>
      <c r="D171" s="89">
        <v>0</v>
      </c>
      <c r="E171" s="112">
        <f>+D171*C140</f>
        <v>0</v>
      </c>
      <c r="F171" s="79">
        <v>0</v>
      </c>
      <c r="G171" s="112">
        <f>F171*C140</f>
        <v>0</v>
      </c>
      <c r="H171" s="79">
        <v>0</v>
      </c>
      <c r="I171" s="117">
        <f>H171*C140</f>
        <v>0</v>
      </c>
      <c r="J171" s="39">
        <f>+H171*I176</f>
        <v>0</v>
      </c>
      <c r="K171" s="39">
        <f>+H171*I177</f>
        <v>0</v>
      </c>
      <c r="L171" s="394">
        <f t="shared" si="12"/>
        <v>0</v>
      </c>
      <c r="N171" s="36"/>
      <c r="O171" s="36"/>
    </row>
    <row r="172" spans="1:15" ht="13.8">
      <c r="A172" s="3" t="s">
        <v>464</v>
      </c>
      <c r="B172" s="22">
        <f>+$B$37</f>
        <v>0</v>
      </c>
      <c r="C172" s="84" t="e">
        <f>+B172/B173</f>
        <v>#DIV/0!</v>
      </c>
      <c r="D172" s="89">
        <v>0</v>
      </c>
      <c r="E172" s="112">
        <f>+D172*C140</f>
        <v>0</v>
      </c>
      <c r="F172" s="79">
        <v>0</v>
      </c>
      <c r="G172" s="115">
        <f>F172*C140</f>
        <v>0</v>
      </c>
      <c r="H172" s="514">
        <v>0</v>
      </c>
      <c r="I172" s="118">
        <f>H172*C140</f>
        <v>0</v>
      </c>
      <c r="J172" s="39">
        <f>+H172*I176</f>
        <v>0</v>
      </c>
      <c r="K172" s="39">
        <f>+H172*I177</f>
        <v>0</v>
      </c>
      <c r="L172" s="394">
        <f t="shared" si="12"/>
        <v>0</v>
      </c>
      <c r="N172" s="36"/>
      <c r="O172" s="36"/>
    </row>
    <row r="173" spans="1:15" ht="13.8">
      <c r="A173" s="24"/>
      <c r="B173" s="25">
        <f t="shared" ref="B173:L173" si="13">SUM(B146:B172)</f>
        <v>0</v>
      </c>
      <c r="C173" s="85" t="e">
        <f t="shared" si="13"/>
        <v>#DIV/0!</v>
      </c>
      <c r="D173" s="82">
        <f t="shared" si="13"/>
        <v>0</v>
      </c>
      <c r="E173" s="113">
        <f t="shared" si="13"/>
        <v>0</v>
      </c>
      <c r="F173" s="83">
        <f t="shared" si="13"/>
        <v>0</v>
      </c>
      <c r="G173" s="113">
        <f t="shared" si="13"/>
        <v>0</v>
      </c>
      <c r="H173" s="515">
        <f t="shared" si="13"/>
        <v>0</v>
      </c>
      <c r="I173" s="363">
        <f t="shared" si="13"/>
        <v>0</v>
      </c>
      <c r="J173" s="26">
        <f t="shared" si="13"/>
        <v>0</v>
      </c>
      <c r="K173" s="26">
        <f t="shared" si="13"/>
        <v>0</v>
      </c>
      <c r="L173" s="26">
        <f t="shared" si="13"/>
        <v>0</v>
      </c>
    </row>
    <row r="174" spans="1:15">
      <c r="H174" s="80"/>
      <c r="I174" s="81"/>
    </row>
    <row r="176" spans="1:15">
      <c r="G176" t="s">
        <v>114</v>
      </c>
      <c r="H176" s="27"/>
      <c r="I176" s="357">
        <v>0</v>
      </c>
    </row>
    <row r="177" spans="1:14">
      <c r="G177" t="s">
        <v>338</v>
      </c>
      <c r="I177" s="357">
        <v>0</v>
      </c>
    </row>
    <row r="178" spans="1:14">
      <c r="G178" t="s">
        <v>256</v>
      </c>
      <c r="I178" s="120">
        <f>SUM(I176:I177)</f>
        <v>0</v>
      </c>
      <c r="N178" s="121">
        <f>+I178</f>
        <v>0</v>
      </c>
    </row>
    <row r="182" spans="1:14" ht="15.6">
      <c r="A182" s="874" t="s">
        <v>19</v>
      </c>
      <c r="B182" s="875"/>
      <c r="C182" s="875">
        <v>0</v>
      </c>
      <c r="D182" s="875"/>
      <c r="E182" s="875"/>
      <c r="F182" s="875"/>
      <c r="G182" s="875"/>
      <c r="H182" s="876"/>
      <c r="I182" s="4"/>
    </row>
    <row r="183" spans="1:14" ht="15.6">
      <c r="A183" s="867" t="s">
        <v>20</v>
      </c>
      <c r="B183" s="868"/>
      <c r="C183" s="920"/>
      <c r="D183" s="920"/>
      <c r="E183" s="920"/>
      <c r="F183" s="920"/>
      <c r="G183" s="920"/>
      <c r="H183" s="921"/>
      <c r="I183" s="4"/>
    </row>
    <row r="184" spans="1:14" ht="15.6">
      <c r="A184" s="867" t="s">
        <v>22</v>
      </c>
      <c r="B184" s="868"/>
      <c r="C184" s="913"/>
      <c r="D184" s="913"/>
      <c r="E184" s="913"/>
      <c r="F184" s="913"/>
      <c r="G184" s="913"/>
      <c r="H184" s="914"/>
      <c r="I184" s="4"/>
    </row>
    <row r="185" spans="1:14" ht="15.6">
      <c r="A185" s="867" t="s">
        <v>24</v>
      </c>
      <c r="B185" s="868"/>
      <c r="C185" s="869">
        <v>0</v>
      </c>
      <c r="D185" s="870"/>
      <c r="E185" s="870"/>
      <c r="F185" s="870"/>
      <c r="G185" s="870"/>
      <c r="H185" s="871"/>
      <c r="I185" s="4"/>
    </row>
    <row r="186" spans="1:14" ht="15.6">
      <c r="A186" s="881" t="s">
        <v>25</v>
      </c>
      <c r="B186" s="882"/>
      <c r="C186" s="911" t="s">
        <v>788</v>
      </c>
      <c r="D186" s="911"/>
      <c r="E186" s="911"/>
      <c r="F186" s="911"/>
      <c r="G186" s="911"/>
      <c r="H186" s="912"/>
      <c r="I186" s="4"/>
    </row>
    <row r="187" spans="1:14" ht="13.8">
      <c r="A187" s="5"/>
      <c r="B187" s="5"/>
      <c r="C187" s="5"/>
      <c r="D187" s="5"/>
      <c r="E187" s="5"/>
      <c r="F187" s="5"/>
      <c r="G187" s="5"/>
      <c r="H187" s="5"/>
      <c r="I187" s="5"/>
    </row>
    <row r="188" spans="1:14" ht="13.8">
      <c r="A188" s="6"/>
      <c r="B188" s="7"/>
      <c r="C188" s="8"/>
      <c r="D188" s="886">
        <v>0.2</v>
      </c>
      <c r="E188" s="887"/>
      <c r="F188" s="886">
        <v>0.8</v>
      </c>
      <c r="G188" s="887"/>
      <c r="H188" s="594"/>
      <c r="I188" s="10"/>
      <c r="J188" s="11" t="s">
        <v>121</v>
      </c>
      <c r="K188" s="11" t="s">
        <v>269</v>
      </c>
      <c r="L188" s="11" t="s">
        <v>270</v>
      </c>
    </row>
    <row r="189" spans="1:14" ht="13.8">
      <c r="A189" s="12"/>
      <c r="B189" s="13"/>
      <c r="C189" s="14"/>
      <c r="D189" s="872" t="s">
        <v>26</v>
      </c>
      <c r="E189" s="880"/>
      <c r="F189" s="872" t="s">
        <v>27</v>
      </c>
      <c r="G189" s="880"/>
      <c r="H189" s="872" t="s">
        <v>28</v>
      </c>
      <c r="I189" s="873"/>
      <c r="J189" s="15" t="s">
        <v>29</v>
      </c>
      <c r="K189" s="391" t="s">
        <v>29</v>
      </c>
      <c r="L189" s="391" t="s">
        <v>29</v>
      </c>
    </row>
    <row r="190" spans="1:14" ht="27.6">
      <c r="A190" s="16" t="s">
        <v>30</v>
      </c>
      <c r="B190" s="17" t="s">
        <v>31</v>
      </c>
      <c r="C190" s="18" t="s">
        <v>32</v>
      </c>
      <c r="D190" s="19" t="s">
        <v>33</v>
      </c>
      <c r="E190" s="20" t="s">
        <v>34</v>
      </c>
      <c r="F190" s="19" t="s">
        <v>33</v>
      </c>
      <c r="G190" s="20" t="s">
        <v>34</v>
      </c>
      <c r="H190" s="21" t="s">
        <v>33</v>
      </c>
      <c r="I190" s="40" t="s">
        <v>34</v>
      </c>
      <c r="J190" s="18" t="s">
        <v>34</v>
      </c>
      <c r="K190" s="18" t="s">
        <v>34</v>
      </c>
      <c r="L190" s="18" t="s">
        <v>34</v>
      </c>
    </row>
    <row r="191" spans="1:14" ht="13.8">
      <c r="A191" s="1" t="s">
        <v>15</v>
      </c>
      <c r="B191" s="22">
        <f>+$B$10</f>
        <v>0</v>
      </c>
      <c r="C191" s="84" t="e">
        <f>+B191/B218</f>
        <v>#DIV/0!</v>
      </c>
      <c r="D191" s="89">
        <v>0</v>
      </c>
      <c r="E191" s="112">
        <f>+D191*C185</f>
        <v>0</v>
      </c>
      <c r="F191" s="79">
        <v>0</v>
      </c>
      <c r="G191" s="114">
        <f>F191*C185</f>
        <v>0</v>
      </c>
      <c r="H191" s="79">
        <v>0</v>
      </c>
      <c r="I191" s="116">
        <f>H191*C185</f>
        <v>0</v>
      </c>
      <c r="J191" s="39">
        <f>+H191*I221</f>
        <v>0</v>
      </c>
      <c r="K191" s="39">
        <f>+H191*I222</f>
        <v>0</v>
      </c>
      <c r="L191" s="393">
        <f>+J191+K191</f>
        <v>0</v>
      </c>
    </row>
    <row r="192" spans="1:14" ht="13.8">
      <c r="A192" s="2" t="s">
        <v>4</v>
      </c>
      <c r="B192" s="22">
        <f>+$B$12</f>
        <v>0</v>
      </c>
      <c r="C192" s="84" t="e">
        <f>+B192/B218</f>
        <v>#DIV/0!</v>
      </c>
      <c r="D192" s="89">
        <v>0</v>
      </c>
      <c r="E192" s="112">
        <f>+D192*C185</f>
        <v>0</v>
      </c>
      <c r="F192" s="79">
        <v>0</v>
      </c>
      <c r="G192" s="112">
        <f>F192*C185</f>
        <v>0</v>
      </c>
      <c r="H192" s="79">
        <v>0</v>
      </c>
      <c r="I192" s="117">
        <f>H192*C185</f>
        <v>0</v>
      </c>
      <c r="J192" s="39">
        <f>+H192*I221</f>
        <v>0</v>
      </c>
      <c r="K192" s="39">
        <f>+H192*I222</f>
        <v>0</v>
      </c>
      <c r="L192" s="394">
        <f>+J192+K192</f>
        <v>0</v>
      </c>
    </row>
    <row r="193" spans="1:17" s="127" customFormat="1" ht="13.8">
      <c r="A193" s="2" t="s">
        <v>0</v>
      </c>
      <c r="B193" s="471">
        <f>+$B$13</f>
        <v>0</v>
      </c>
      <c r="C193" s="472" t="e">
        <f>+B193/B218</f>
        <v>#DIV/0!</v>
      </c>
      <c r="D193" s="473">
        <v>0</v>
      </c>
      <c r="E193" s="474">
        <f>+D193*C185</f>
        <v>0</v>
      </c>
      <c r="F193" s="475">
        <v>0</v>
      </c>
      <c r="G193" s="474">
        <f>F193*C185</f>
        <v>0</v>
      </c>
      <c r="H193" s="475">
        <v>0</v>
      </c>
      <c r="I193" s="477">
        <f>H193*C185</f>
        <v>0</v>
      </c>
      <c r="J193" s="478">
        <f>+H193*I221</f>
        <v>0</v>
      </c>
      <c r="K193" s="478">
        <f>+H193*I222</f>
        <v>0</v>
      </c>
      <c r="L193" s="480">
        <f t="shared" ref="L193:L217" si="14">+J193+K193</f>
        <v>0</v>
      </c>
      <c r="P193"/>
      <c r="Q193"/>
    </row>
    <row r="194" spans="1:17" ht="13.8">
      <c r="A194" s="2" t="s">
        <v>16</v>
      </c>
      <c r="B194" s="22">
        <f>+$B$14</f>
        <v>0</v>
      </c>
      <c r="C194" s="84" t="e">
        <f>+B194/B218</f>
        <v>#DIV/0!</v>
      </c>
      <c r="D194" s="89">
        <v>0</v>
      </c>
      <c r="E194" s="112">
        <f>+D194*C185</f>
        <v>0</v>
      </c>
      <c r="F194" s="79">
        <v>0</v>
      </c>
      <c r="G194" s="112">
        <f>F194*C185</f>
        <v>0</v>
      </c>
      <c r="H194" s="79">
        <v>0</v>
      </c>
      <c r="I194" s="117">
        <f>H194*C185</f>
        <v>0</v>
      </c>
      <c r="J194" s="39">
        <f>+H194*I221</f>
        <v>0</v>
      </c>
      <c r="K194" s="39">
        <f>+H194*I222</f>
        <v>0</v>
      </c>
      <c r="L194" s="394">
        <f t="shared" si="14"/>
        <v>0</v>
      </c>
    </row>
    <row r="195" spans="1:17" ht="13.8">
      <c r="A195" s="2" t="s">
        <v>6</v>
      </c>
      <c r="B195" s="22">
        <f>+$B$15</f>
        <v>0</v>
      </c>
      <c r="C195" s="84" t="e">
        <f>+B195/B218</f>
        <v>#DIV/0!</v>
      </c>
      <c r="D195" s="89">
        <v>0</v>
      </c>
      <c r="E195" s="112">
        <f>+D195*C185</f>
        <v>0</v>
      </c>
      <c r="F195" s="79">
        <v>0</v>
      </c>
      <c r="G195" s="112">
        <f>F195*C185</f>
        <v>0</v>
      </c>
      <c r="H195" s="79">
        <v>0</v>
      </c>
      <c r="I195" s="117">
        <f>H195*C185</f>
        <v>0</v>
      </c>
      <c r="J195" s="39">
        <f>+H195*I221</f>
        <v>0</v>
      </c>
      <c r="K195" s="39">
        <f>+H195*I222</f>
        <v>0</v>
      </c>
      <c r="L195" s="394">
        <f t="shared" si="14"/>
        <v>0</v>
      </c>
    </row>
    <row r="196" spans="1:17" ht="13.8">
      <c r="A196" s="2" t="s">
        <v>10</v>
      </c>
      <c r="B196" s="22">
        <f>+$B$16</f>
        <v>0</v>
      </c>
      <c r="C196" s="84" t="e">
        <f>+B196/B218</f>
        <v>#DIV/0!</v>
      </c>
      <c r="D196" s="89">
        <v>0</v>
      </c>
      <c r="E196" s="112">
        <f>+D196*C185</f>
        <v>0</v>
      </c>
      <c r="F196" s="79">
        <v>0</v>
      </c>
      <c r="G196" s="112">
        <f>F196*C185</f>
        <v>0</v>
      </c>
      <c r="H196" s="79">
        <v>0</v>
      </c>
      <c r="I196" s="117">
        <f>H196*C185</f>
        <v>0</v>
      </c>
      <c r="J196" s="39">
        <f>+H196*I221</f>
        <v>0</v>
      </c>
      <c r="K196" s="39">
        <f>+H196*I222</f>
        <v>0</v>
      </c>
      <c r="L196" s="394">
        <f t="shared" si="14"/>
        <v>0</v>
      </c>
    </row>
    <row r="197" spans="1:17" ht="13.8">
      <c r="A197" s="2" t="s">
        <v>17</v>
      </c>
      <c r="B197" s="22">
        <f>+$B$17</f>
        <v>0</v>
      </c>
      <c r="C197" s="84" t="e">
        <f>+B197/B218</f>
        <v>#DIV/0!</v>
      </c>
      <c r="D197" s="89">
        <v>0</v>
      </c>
      <c r="E197" s="112">
        <f>+D197*C185</f>
        <v>0</v>
      </c>
      <c r="F197" s="79">
        <v>0</v>
      </c>
      <c r="G197" s="112">
        <f>F197*C185</f>
        <v>0</v>
      </c>
      <c r="H197" s="79">
        <v>0</v>
      </c>
      <c r="I197" s="117">
        <f>H197*C185</f>
        <v>0</v>
      </c>
      <c r="J197" s="39">
        <f>+H197*I221</f>
        <v>0</v>
      </c>
      <c r="K197" s="39">
        <f>+H197*I222</f>
        <v>0</v>
      </c>
      <c r="L197" s="394">
        <f t="shared" si="14"/>
        <v>0</v>
      </c>
    </row>
    <row r="198" spans="1:17" ht="13.8">
      <c r="A198" s="2" t="s">
        <v>5</v>
      </c>
      <c r="B198" s="22">
        <f>+$B$18</f>
        <v>0</v>
      </c>
      <c r="C198" s="84" t="e">
        <f>+B198/B218</f>
        <v>#DIV/0!</v>
      </c>
      <c r="D198" s="89">
        <v>0</v>
      </c>
      <c r="E198" s="112">
        <f>+D198*C185</f>
        <v>0</v>
      </c>
      <c r="F198" s="79">
        <v>0</v>
      </c>
      <c r="G198" s="112">
        <f>F198*C185</f>
        <v>0</v>
      </c>
      <c r="H198" s="79">
        <v>0</v>
      </c>
      <c r="I198" s="117">
        <f>H198*C185</f>
        <v>0</v>
      </c>
      <c r="J198" s="39">
        <f>+H198*I221</f>
        <v>0</v>
      </c>
      <c r="K198" s="39">
        <f>+H198*I222</f>
        <v>0</v>
      </c>
      <c r="L198" s="394">
        <f t="shared" si="14"/>
        <v>0</v>
      </c>
    </row>
    <row r="199" spans="1:17" ht="13.8">
      <c r="A199" s="2" t="s">
        <v>116</v>
      </c>
      <c r="B199" s="22">
        <f>+$B$19</f>
        <v>0</v>
      </c>
      <c r="C199" s="84" t="e">
        <f>+B199/B218</f>
        <v>#DIV/0!</v>
      </c>
      <c r="D199" s="89">
        <v>0</v>
      </c>
      <c r="E199" s="112">
        <f>+D199*C185</f>
        <v>0</v>
      </c>
      <c r="F199" s="79">
        <v>0</v>
      </c>
      <c r="G199" s="112">
        <f>F199*C185</f>
        <v>0</v>
      </c>
      <c r="H199" s="79">
        <v>0</v>
      </c>
      <c r="I199" s="117">
        <f>H199*C185</f>
        <v>0</v>
      </c>
      <c r="J199" s="39">
        <f>+H199*I221</f>
        <v>0</v>
      </c>
      <c r="K199" s="39">
        <f>+H199*I222</f>
        <v>0</v>
      </c>
      <c r="L199" s="394">
        <f t="shared" si="14"/>
        <v>0</v>
      </c>
    </row>
    <row r="200" spans="1:17" ht="13.8">
      <c r="A200" s="2" t="s">
        <v>1</v>
      </c>
      <c r="B200" s="22">
        <f>+$B$20</f>
        <v>0</v>
      </c>
      <c r="C200" s="84" t="e">
        <f>+B200/B218</f>
        <v>#DIV/0!</v>
      </c>
      <c r="D200" s="89">
        <v>0</v>
      </c>
      <c r="E200" s="112">
        <f>+D200*C185</f>
        <v>0</v>
      </c>
      <c r="F200" s="79">
        <v>0</v>
      </c>
      <c r="G200" s="112">
        <f>F200*C185</f>
        <v>0</v>
      </c>
      <c r="H200" s="79">
        <v>0</v>
      </c>
      <c r="I200" s="117">
        <f>H200*C185</f>
        <v>0</v>
      </c>
      <c r="J200" s="39">
        <f>+H200*I221</f>
        <v>0</v>
      </c>
      <c r="K200" s="39">
        <f>+H200*I222</f>
        <v>0</v>
      </c>
      <c r="L200" s="394">
        <f t="shared" si="14"/>
        <v>0</v>
      </c>
    </row>
    <row r="201" spans="1:17" ht="13.8">
      <c r="A201" s="2" t="s">
        <v>46</v>
      </c>
      <c r="B201" s="22">
        <f>+$B$21</f>
        <v>0</v>
      </c>
      <c r="C201" s="84" t="e">
        <f>+B201/B218</f>
        <v>#DIV/0!</v>
      </c>
      <c r="D201" s="89">
        <v>0</v>
      </c>
      <c r="E201" s="112">
        <f>+D201*C185</f>
        <v>0</v>
      </c>
      <c r="F201" s="79">
        <v>0</v>
      </c>
      <c r="G201" s="112">
        <f>F201*C185</f>
        <v>0</v>
      </c>
      <c r="H201" s="79">
        <v>0</v>
      </c>
      <c r="I201" s="117">
        <f>H201*C185</f>
        <v>0</v>
      </c>
      <c r="J201" s="39">
        <f>+H201*I221</f>
        <v>0</v>
      </c>
      <c r="K201" s="39">
        <f>+H201*I222</f>
        <v>0</v>
      </c>
      <c r="L201" s="394">
        <f t="shared" si="14"/>
        <v>0</v>
      </c>
    </row>
    <row r="202" spans="1:17" ht="13.8">
      <c r="A202" s="2" t="s">
        <v>45</v>
      </c>
      <c r="B202" s="22">
        <f>+$B$22</f>
        <v>0</v>
      </c>
      <c r="C202" s="84" t="e">
        <f>+B202/B218</f>
        <v>#DIV/0!</v>
      </c>
      <c r="D202" s="89">
        <v>0</v>
      </c>
      <c r="E202" s="112">
        <f>+D202*C185</f>
        <v>0</v>
      </c>
      <c r="F202" s="79">
        <v>0</v>
      </c>
      <c r="G202" s="112">
        <f>F202*C185</f>
        <v>0</v>
      </c>
      <c r="H202" s="79">
        <v>0</v>
      </c>
      <c r="I202" s="117">
        <f>H202*C185</f>
        <v>0</v>
      </c>
      <c r="J202" s="39">
        <f>+H202*I221</f>
        <v>0</v>
      </c>
      <c r="K202" s="39">
        <f>+H202*I222</f>
        <v>0</v>
      </c>
      <c r="L202" s="394">
        <f t="shared" si="14"/>
        <v>0</v>
      </c>
    </row>
    <row r="203" spans="1:17" ht="13.8">
      <c r="A203" s="2" t="s">
        <v>209</v>
      </c>
      <c r="B203" s="22">
        <f>+$B$23</f>
        <v>0</v>
      </c>
      <c r="C203" s="84" t="e">
        <f>+B203/B218</f>
        <v>#DIV/0!</v>
      </c>
      <c r="D203" s="89">
        <v>0</v>
      </c>
      <c r="E203" s="112">
        <f>+D203*C185</f>
        <v>0</v>
      </c>
      <c r="F203" s="79">
        <v>0</v>
      </c>
      <c r="G203" s="112">
        <f>F203*C185</f>
        <v>0</v>
      </c>
      <c r="H203" s="79">
        <v>0</v>
      </c>
      <c r="I203" s="117">
        <f>H203*C185</f>
        <v>0</v>
      </c>
      <c r="J203" s="39">
        <f>+H203*I221</f>
        <v>0</v>
      </c>
      <c r="K203" s="39">
        <f>+H203*I222</f>
        <v>0</v>
      </c>
      <c r="L203" s="394">
        <f t="shared" si="14"/>
        <v>0</v>
      </c>
    </row>
    <row r="204" spans="1:17" ht="13.8">
      <c r="A204" s="2" t="s">
        <v>210</v>
      </c>
      <c r="B204" s="22">
        <f>+$B$24</f>
        <v>0</v>
      </c>
      <c r="C204" s="84" t="e">
        <f>+B204/B218</f>
        <v>#DIV/0!</v>
      </c>
      <c r="D204" s="89">
        <v>0</v>
      </c>
      <c r="E204" s="112">
        <f>+D204*C185</f>
        <v>0</v>
      </c>
      <c r="F204" s="79">
        <v>0</v>
      </c>
      <c r="G204" s="112">
        <f>F204*C185</f>
        <v>0</v>
      </c>
      <c r="H204" s="79">
        <v>0</v>
      </c>
      <c r="I204" s="117">
        <f>H204*C185</f>
        <v>0</v>
      </c>
      <c r="J204" s="39">
        <f>+H204*I221</f>
        <v>0</v>
      </c>
      <c r="K204" s="39">
        <f>+H204*I222</f>
        <v>0</v>
      </c>
      <c r="L204" s="394">
        <f t="shared" si="14"/>
        <v>0</v>
      </c>
    </row>
    <row r="205" spans="1:17" ht="13.8">
      <c r="A205" s="2" t="s">
        <v>2</v>
      </c>
      <c r="B205" s="22">
        <f>+$B$25</f>
        <v>0</v>
      </c>
      <c r="C205" s="84" t="e">
        <f>+B205/B218</f>
        <v>#DIV/0!</v>
      </c>
      <c r="D205" s="89">
        <v>0</v>
      </c>
      <c r="E205" s="112">
        <f>+D205*C185</f>
        <v>0</v>
      </c>
      <c r="F205" s="79">
        <v>0</v>
      </c>
      <c r="G205" s="112">
        <f>F205*C185</f>
        <v>0</v>
      </c>
      <c r="H205" s="79">
        <v>0</v>
      </c>
      <c r="I205" s="117">
        <f>H205*C185</f>
        <v>0</v>
      </c>
      <c r="J205" s="39">
        <f>+H205*I221</f>
        <v>0</v>
      </c>
      <c r="K205" s="39">
        <f>+H205*I222</f>
        <v>0</v>
      </c>
      <c r="L205" s="394">
        <f t="shared" si="14"/>
        <v>0</v>
      </c>
    </row>
    <row r="206" spans="1:17" ht="13.8">
      <c r="A206" s="2" t="s">
        <v>12</v>
      </c>
      <c r="B206" s="22">
        <f>+$B$26</f>
        <v>0</v>
      </c>
      <c r="C206" s="84" t="e">
        <f>+B206/B218</f>
        <v>#DIV/0!</v>
      </c>
      <c r="D206" s="89">
        <v>0</v>
      </c>
      <c r="E206" s="112">
        <f>+D206*C185</f>
        <v>0</v>
      </c>
      <c r="F206" s="79">
        <v>0</v>
      </c>
      <c r="G206" s="112">
        <f>F206*C185</f>
        <v>0</v>
      </c>
      <c r="H206" s="79">
        <v>0</v>
      </c>
      <c r="I206" s="117">
        <f>H206*C185</f>
        <v>0</v>
      </c>
      <c r="J206" s="39">
        <f>+H206*I221</f>
        <v>0</v>
      </c>
      <c r="K206" s="39">
        <f>+H206*I222</f>
        <v>0</v>
      </c>
      <c r="L206" s="394">
        <f t="shared" si="14"/>
        <v>0</v>
      </c>
    </row>
    <row r="207" spans="1:17" ht="13.8">
      <c r="A207" s="2" t="s">
        <v>18</v>
      </c>
      <c r="B207" s="22">
        <f>+$B$27</f>
        <v>0</v>
      </c>
      <c r="C207" s="84" t="e">
        <f>+B207/B218</f>
        <v>#DIV/0!</v>
      </c>
      <c r="D207" s="89">
        <v>0</v>
      </c>
      <c r="E207" s="112">
        <f>+D207*C185</f>
        <v>0</v>
      </c>
      <c r="F207" s="79">
        <v>0</v>
      </c>
      <c r="G207" s="112">
        <f>F207*C185</f>
        <v>0</v>
      </c>
      <c r="H207" s="79">
        <v>0</v>
      </c>
      <c r="I207" s="117">
        <f>H207*C185</f>
        <v>0</v>
      </c>
      <c r="J207" s="39">
        <f>+H207*I221</f>
        <v>0</v>
      </c>
      <c r="K207" s="39">
        <f>+H207*I222</f>
        <v>0</v>
      </c>
      <c r="L207" s="394">
        <f t="shared" si="14"/>
        <v>0</v>
      </c>
    </row>
    <row r="208" spans="1:17" ht="13.8">
      <c r="A208" s="2" t="s">
        <v>9</v>
      </c>
      <c r="B208" s="22">
        <f>+$B$28</f>
        <v>0</v>
      </c>
      <c r="C208" s="84" t="e">
        <f>+B208/B218</f>
        <v>#DIV/0!</v>
      </c>
      <c r="D208" s="89">
        <v>0</v>
      </c>
      <c r="E208" s="112">
        <f>+D208*C185</f>
        <v>0</v>
      </c>
      <c r="F208" s="79">
        <v>0</v>
      </c>
      <c r="G208" s="112">
        <f>F208*C185</f>
        <v>0</v>
      </c>
      <c r="H208" s="79">
        <v>0</v>
      </c>
      <c r="I208" s="117">
        <f>H208*C185</f>
        <v>0</v>
      </c>
      <c r="J208" s="39">
        <f>+H208*I221</f>
        <v>0</v>
      </c>
      <c r="K208" s="39">
        <f>+H208*I222</f>
        <v>0</v>
      </c>
      <c r="L208" s="394">
        <f t="shared" si="14"/>
        <v>0</v>
      </c>
    </row>
    <row r="209" spans="1:14" ht="13.8">
      <c r="A209" s="2" t="s">
        <v>7</v>
      </c>
      <c r="B209" s="22">
        <f>+$B$29</f>
        <v>0</v>
      </c>
      <c r="C209" s="84" t="e">
        <f>+B209/B218</f>
        <v>#DIV/0!</v>
      </c>
      <c r="D209" s="89">
        <v>0</v>
      </c>
      <c r="E209" s="112">
        <f>+D209*C185</f>
        <v>0</v>
      </c>
      <c r="F209" s="79">
        <v>0</v>
      </c>
      <c r="G209" s="112">
        <f>F209*C185</f>
        <v>0</v>
      </c>
      <c r="H209" s="79">
        <v>0</v>
      </c>
      <c r="I209" s="117">
        <f>H209*C185</f>
        <v>0</v>
      </c>
      <c r="J209" s="39">
        <f>+H209*I221</f>
        <v>0</v>
      </c>
      <c r="K209" s="39">
        <f>+H209*I222</f>
        <v>0</v>
      </c>
      <c r="L209" s="394">
        <f t="shared" si="14"/>
        <v>0</v>
      </c>
    </row>
    <row r="210" spans="1:14" ht="13.8">
      <c r="A210" s="2" t="s">
        <v>13</v>
      </c>
      <c r="B210" s="22">
        <f>+$B$30</f>
        <v>0</v>
      </c>
      <c r="C210" s="84" t="e">
        <f>+B210/B218</f>
        <v>#DIV/0!</v>
      </c>
      <c r="D210" s="89">
        <v>0</v>
      </c>
      <c r="E210" s="112">
        <f>+D210*C185</f>
        <v>0</v>
      </c>
      <c r="F210" s="79">
        <v>0</v>
      </c>
      <c r="G210" s="112">
        <f>F210*C185</f>
        <v>0</v>
      </c>
      <c r="H210" s="79">
        <v>0</v>
      </c>
      <c r="I210" s="117">
        <f>H210*C185</f>
        <v>0</v>
      </c>
      <c r="J210" s="39">
        <f>+H210*I221</f>
        <v>0</v>
      </c>
      <c r="K210" s="39">
        <f>+H210*I222</f>
        <v>0</v>
      </c>
      <c r="L210" s="394">
        <f t="shared" si="14"/>
        <v>0</v>
      </c>
    </row>
    <row r="211" spans="1:14" ht="13.8">
      <c r="A211" s="2" t="s">
        <v>3</v>
      </c>
      <c r="B211" s="22">
        <f>+$B$31</f>
        <v>0</v>
      </c>
      <c r="C211" s="84" t="e">
        <f>+B211/B218</f>
        <v>#DIV/0!</v>
      </c>
      <c r="D211" s="89">
        <v>0</v>
      </c>
      <c r="E211" s="112">
        <f>+D211*C185</f>
        <v>0</v>
      </c>
      <c r="F211" s="79">
        <v>0</v>
      </c>
      <c r="G211" s="112">
        <f>F211*C185</f>
        <v>0</v>
      </c>
      <c r="H211" s="79">
        <v>0</v>
      </c>
      <c r="I211" s="117">
        <f>H211*C185</f>
        <v>0</v>
      </c>
      <c r="J211" s="39">
        <f>+H211*I221</f>
        <v>0</v>
      </c>
      <c r="K211" s="39">
        <f>+H211*I222</f>
        <v>0</v>
      </c>
      <c r="L211" s="394">
        <f t="shared" si="14"/>
        <v>0</v>
      </c>
    </row>
    <row r="212" spans="1:14" ht="13.8">
      <c r="A212" s="2" t="s">
        <v>11</v>
      </c>
      <c r="B212" s="22">
        <f>+$B$32</f>
        <v>0</v>
      </c>
      <c r="C212" s="84" t="e">
        <f>+B212/B218</f>
        <v>#DIV/0!</v>
      </c>
      <c r="D212" s="89">
        <v>0</v>
      </c>
      <c r="E212" s="112">
        <f>+D212*C185</f>
        <v>0</v>
      </c>
      <c r="F212" s="79">
        <v>0</v>
      </c>
      <c r="G212" s="112">
        <f>F212*C185</f>
        <v>0</v>
      </c>
      <c r="H212" s="79">
        <v>0</v>
      </c>
      <c r="I212" s="117">
        <f>H212*C185</f>
        <v>0</v>
      </c>
      <c r="J212" s="39">
        <f>+H212*I221</f>
        <v>0</v>
      </c>
      <c r="K212" s="39">
        <f>+H212*I222</f>
        <v>0</v>
      </c>
      <c r="L212" s="394">
        <f t="shared" si="14"/>
        <v>0</v>
      </c>
    </row>
    <row r="213" spans="1:14" ht="13.8">
      <c r="A213" s="372" t="s">
        <v>8</v>
      </c>
      <c r="B213" s="22">
        <f>+$B$33</f>
        <v>0</v>
      </c>
      <c r="C213" s="84" t="e">
        <f>+B213/B218</f>
        <v>#DIV/0!</v>
      </c>
      <c r="D213" s="89">
        <v>0</v>
      </c>
      <c r="E213" s="112">
        <f>+D213*C185</f>
        <v>0</v>
      </c>
      <c r="F213" s="79">
        <v>0</v>
      </c>
      <c r="G213" s="112">
        <f>F213*C185</f>
        <v>0</v>
      </c>
      <c r="H213" s="79">
        <v>0</v>
      </c>
      <c r="I213" s="117">
        <f>H213*C185</f>
        <v>0</v>
      </c>
      <c r="J213" s="39">
        <f>+H213*I221</f>
        <v>0</v>
      </c>
      <c r="K213" s="39">
        <f>+H213*I222</f>
        <v>0</v>
      </c>
      <c r="L213" s="394">
        <f t="shared" si="14"/>
        <v>0</v>
      </c>
    </row>
    <row r="214" spans="1:14" ht="13.8">
      <c r="A214" s="372" t="s">
        <v>444</v>
      </c>
      <c r="B214" s="22">
        <f>+$B$34</f>
        <v>0</v>
      </c>
      <c r="C214" s="84" t="e">
        <f>+B214/B218</f>
        <v>#DIV/0!</v>
      </c>
      <c r="D214" s="89">
        <v>0</v>
      </c>
      <c r="E214" s="112">
        <f>+D214*C185</f>
        <v>0</v>
      </c>
      <c r="F214" s="79">
        <v>0</v>
      </c>
      <c r="G214" s="112">
        <f>F214*C185</f>
        <v>0</v>
      </c>
      <c r="H214" s="79">
        <v>0</v>
      </c>
      <c r="I214" s="117">
        <f>H214*C185</f>
        <v>0</v>
      </c>
      <c r="J214" s="39">
        <f>+H214*I221</f>
        <v>0</v>
      </c>
      <c r="K214" s="39">
        <f>+H214*I222</f>
        <v>0</v>
      </c>
      <c r="L214" s="394">
        <f t="shared" si="14"/>
        <v>0</v>
      </c>
    </row>
    <row r="215" spans="1:14" ht="13.8">
      <c r="A215" s="372" t="s">
        <v>445</v>
      </c>
      <c r="B215" s="22">
        <f>+$B$35</f>
        <v>0</v>
      </c>
      <c r="C215" s="84" t="e">
        <f>+B215/B218</f>
        <v>#DIV/0!</v>
      </c>
      <c r="D215" s="89">
        <v>0</v>
      </c>
      <c r="E215" s="112">
        <f>+D215*C185</f>
        <v>0</v>
      </c>
      <c r="F215" s="79">
        <v>0</v>
      </c>
      <c r="G215" s="112">
        <f>F215*C185</f>
        <v>0</v>
      </c>
      <c r="H215" s="79">
        <v>0</v>
      </c>
      <c r="I215" s="117">
        <f>H215*C185</f>
        <v>0</v>
      </c>
      <c r="J215" s="39">
        <f>+H215*I221</f>
        <v>0</v>
      </c>
      <c r="K215" s="39">
        <f>+H215*I222</f>
        <v>0</v>
      </c>
      <c r="L215" s="394">
        <f t="shared" si="14"/>
        <v>0</v>
      </c>
    </row>
    <row r="216" spans="1:14" ht="13.8">
      <c r="A216" s="372" t="s">
        <v>461</v>
      </c>
      <c r="B216" s="22">
        <f>+$B$36</f>
        <v>0</v>
      </c>
      <c r="C216" s="84" t="e">
        <f>+B216/B218</f>
        <v>#DIV/0!</v>
      </c>
      <c r="D216" s="89">
        <v>0</v>
      </c>
      <c r="E216" s="112">
        <f>+D216*C185</f>
        <v>0</v>
      </c>
      <c r="F216" s="79">
        <v>0</v>
      </c>
      <c r="G216" s="112">
        <f>F216*C185</f>
        <v>0</v>
      </c>
      <c r="H216" s="79">
        <v>0</v>
      </c>
      <c r="I216" s="117">
        <f>H216*C185</f>
        <v>0</v>
      </c>
      <c r="J216" s="39">
        <f>+H216*I221</f>
        <v>0</v>
      </c>
      <c r="K216" s="39">
        <f>+H216*I222</f>
        <v>0</v>
      </c>
      <c r="L216" s="394">
        <f t="shared" si="14"/>
        <v>0</v>
      </c>
    </row>
    <row r="217" spans="1:14" ht="13.8">
      <c r="A217" s="3" t="s">
        <v>464</v>
      </c>
      <c r="B217" s="22">
        <f>+$B$37</f>
        <v>0</v>
      </c>
      <c r="C217" s="84" t="e">
        <f>+B217/B218</f>
        <v>#DIV/0!</v>
      </c>
      <c r="D217" s="89">
        <v>0</v>
      </c>
      <c r="E217" s="112">
        <f>+D217*C185</f>
        <v>0</v>
      </c>
      <c r="F217" s="79">
        <v>0</v>
      </c>
      <c r="G217" s="115">
        <f>F217*C185</f>
        <v>0</v>
      </c>
      <c r="H217" s="514">
        <v>0</v>
      </c>
      <c r="I217" s="118">
        <f>H217*C185</f>
        <v>0</v>
      </c>
      <c r="J217" s="39">
        <f>+H217*I221</f>
        <v>0</v>
      </c>
      <c r="K217" s="39">
        <f>+H217*I222</f>
        <v>0</v>
      </c>
      <c r="L217" s="394">
        <f t="shared" si="14"/>
        <v>0</v>
      </c>
    </row>
    <row r="218" spans="1:14" ht="13.8">
      <c r="A218" s="24"/>
      <c r="B218" s="25">
        <f t="shared" ref="B218:L218" si="15">SUM(B191:B217)</f>
        <v>0</v>
      </c>
      <c r="C218" s="85" t="e">
        <f t="shared" si="15"/>
        <v>#DIV/0!</v>
      </c>
      <c r="D218" s="82">
        <f t="shared" si="15"/>
        <v>0</v>
      </c>
      <c r="E218" s="113">
        <f t="shared" si="15"/>
        <v>0</v>
      </c>
      <c r="F218" s="83">
        <f t="shared" si="15"/>
        <v>0</v>
      </c>
      <c r="G218" s="113">
        <f t="shared" si="15"/>
        <v>0</v>
      </c>
      <c r="H218" s="515">
        <f t="shared" si="15"/>
        <v>0</v>
      </c>
      <c r="I218" s="363">
        <f t="shared" si="15"/>
        <v>0</v>
      </c>
      <c r="J218" s="26">
        <f t="shared" si="15"/>
        <v>0</v>
      </c>
      <c r="K218" s="26">
        <f t="shared" si="15"/>
        <v>0</v>
      </c>
      <c r="L218" s="26">
        <f t="shared" si="15"/>
        <v>0</v>
      </c>
    </row>
    <row r="219" spans="1:14">
      <c r="H219" s="80"/>
      <c r="I219" s="81"/>
    </row>
    <row r="221" spans="1:14">
      <c r="G221" t="s">
        <v>114</v>
      </c>
      <c r="H221" s="27"/>
      <c r="I221" s="357">
        <v>0</v>
      </c>
    </row>
    <row r="222" spans="1:14">
      <c r="G222" t="s">
        <v>338</v>
      </c>
      <c r="I222" s="357">
        <v>0</v>
      </c>
    </row>
    <row r="223" spans="1:14">
      <c r="G223" t="s">
        <v>256</v>
      </c>
      <c r="I223" s="120">
        <f>SUM(I221:I222)</f>
        <v>0</v>
      </c>
      <c r="N223" s="121">
        <f>+I223</f>
        <v>0</v>
      </c>
    </row>
    <row r="224" spans="1:14" ht="13.8">
      <c r="D224" s="89"/>
      <c r="I224" s="88"/>
    </row>
    <row r="225" spans="1:17">
      <c r="I225" s="88"/>
    </row>
    <row r="226" spans="1:17">
      <c r="I226" s="88"/>
    </row>
    <row r="227" spans="1:17" ht="15.75" customHeight="1">
      <c r="A227" s="874" t="s">
        <v>19</v>
      </c>
      <c r="B227" s="875"/>
      <c r="C227" s="875">
        <v>0</v>
      </c>
      <c r="D227" s="875"/>
      <c r="E227" s="875"/>
      <c r="F227" s="875"/>
      <c r="G227" s="875"/>
      <c r="H227" s="876"/>
      <c r="I227" s="4"/>
    </row>
    <row r="228" spans="1:17" ht="15.6">
      <c r="A228" s="867" t="s">
        <v>20</v>
      </c>
      <c r="B228" s="868"/>
      <c r="C228" s="920"/>
      <c r="D228" s="920"/>
      <c r="E228" s="920"/>
      <c r="F228" s="920"/>
      <c r="G228" s="920"/>
      <c r="H228" s="921"/>
      <c r="I228" s="4"/>
    </row>
    <row r="229" spans="1:17" ht="15.6">
      <c r="A229" s="867" t="s">
        <v>22</v>
      </c>
      <c r="B229" s="868"/>
      <c r="C229" s="913"/>
      <c r="D229" s="913"/>
      <c r="E229" s="913"/>
      <c r="F229" s="913"/>
      <c r="G229" s="913"/>
      <c r="H229" s="914"/>
      <c r="I229" s="4"/>
    </row>
    <row r="230" spans="1:17" ht="15.6">
      <c r="A230" s="867" t="s">
        <v>24</v>
      </c>
      <c r="B230" s="868"/>
      <c r="C230" s="869">
        <v>0</v>
      </c>
      <c r="D230" s="870"/>
      <c r="E230" s="870"/>
      <c r="F230" s="870"/>
      <c r="G230" s="870"/>
      <c r="H230" s="871"/>
      <c r="I230" s="4"/>
    </row>
    <row r="231" spans="1:17" ht="15.6">
      <c r="A231" s="881" t="s">
        <v>25</v>
      </c>
      <c r="B231" s="882"/>
      <c r="C231" s="911" t="s">
        <v>788</v>
      </c>
      <c r="D231" s="911"/>
      <c r="E231" s="911"/>
      <c r="F231" s="911"/>
      <c r="G231" s="911"/>
      <c r="H231" s="912"/>
      <c r="I231" s="4"/>
    </row>
    <row r="232" spans="1:17" ht="13.8">
      <c r="A232" s="5"/>
      <c r="B232" s="5"/>
      <c r="C232" s="5"/>
      <c r="D232" s="5"/>
      <c r="E232" s="5"/>
      <c r="F232" s="5"/>
      <c r="G232" s="5"/>
      <c r="H232" s="5"/>
      <c r="I232" s="5"/>
    </row>
    <row r="233" spans="1:17" ht="13.8">
      <c r="A233" s="6"/>
      <c r="B233" s="7"/>
      <c r="C233" s="8"/>
      <c r="D233" s="886">
        <v>0.2</v>
      </c>
      <c r="E233" s="887"/>
      <c r="F233" s="886">
        <v>0.8</v>
      </c>
      <c r="G233" s="887"/>
      <c r="H233" s="594"/>
      <c r="I233" s="10"/>
      <c r="J233" s="11" t="s">
        <v>121</v>
      </c>
      <c r="K233" s="11" t="s">
        <v>269</v>
      </c>
      <c r="L233" s="11" t="s">
        <v>270</v>
      </c>
    </row>
    <row r="234" spans="1:17" ht="13.8">
      <c r="A234" s="12"/>
      <c r="B234" s="13"/>
      <c r="C234" s="14"/>
      <c r="D234" s="872" t="s">
        <v>26</v>
      </c>
      <c r="E234" s="880"/>
      <c r="F234" s="872" t="s">
        <v>27</v>
      </c>
      <c r="G234" s="880"/>
      <c r="H234" s="872" t="s">
        <v>28</v>
      </c>
      <c r="I234" s="873"/>
      <c r="J234" s="15" t="s">
        <v>29</v>
      </c>
      <c r="K234" s="391" t="s">
        <v>29</v>
      </c>
      <c r="L234" s="391" t="s">
        <v>29</v>
      </c>
    </row>
    <row r="235" spans="1:17" ht="27.6">
      <c r="A235" s="16" t="s">
        <v>30</v>
      </c>
      <c r="B235" s="17" t="s">
        <v>31</v>
      </c>
      <c r="C235" s="18" t="s">
        <v>32</v>
      </c>
      <c r="D235" s="19" t="s">
        <v>33</v>
      </c>
      <c r="E235" s="20" t="s">
        <v>34</v>
      </c>
      <c r="F235" s="19" t="s">
        <v>33</v>
      </c>
      <c r="G235" s="20" t="s">
        <v>34</v>
      </c>
      <c r="H235" s="21" t="s">
        <v>33</v>
      </c>
      <c r="I235" s="40" t="s">
        <v>34</v>
      </c>
      <c r="J235" s="18" t="s">
        <v>34</v>
      </c>
      <c r="K235" s="18" t="s">
        <v>34</v>
      </c>
      <c r="L235" s="18" t="s">
        <v>34</v>
      </c>
    </row>
    <row r="236" spans="1:17" ht="13.8">
      <c r="A236" s="1" t="s">
        <v>15</v>
      </c>
      <c r="B236" s="22">
        <f>+$B$10</f>
        <v>0</v>
      </c>
      <c r="C236" s="84" t="e">
        <f>+B236/B263</f>
        <v>#DIV/0!</v>
      </c>
      <c r="D236" s="89">
        <v>0</v>
      </c>
      <c r="E236" s="112">
        <f>+D236*C230</f>
        <v>0</v>
      </c>
      <c r="F236" s="79">
        <v>0</v>
      </c>
      <c r="G236" s="114">
        <f>F236*C230</f>
        <v>0</v>
      </c>
      <c r="H236" s="79">
        <v>0</v>
      </c>
      <c r="I236" s="116">
        <f>H236*C230</f>
        <v>0</v>
      </c>
      <c r="J236" s="39">
        <f>+H236*I266</f>
        <v>0</v>
      </c>
      <c r="K236" s="39">
        <f>+H236*I267</f>
        <v>0</v>
      </c>
      <c r="L236" s="393">
        <f>+J236+K236</f>
        <v>0</v>
      </c>
    </row>
    <row r="237" spans="1:17" ht="13.8">
      <c r="A237" s="2" t="s">
        <v>4</v>
      </c>
      <c r="B237" s="22">
        <f>+$B$12</f>
        <v>0</v>
      </c>
      <c r="C237" s="84" t="e">
        <f>+B237/B263</f>
        <v>#DIV/0!</v>
      </c>
      <c r="D237" s="89">
        <v>0</v>
      </c>
      <c r="E237" s="112">
        <f>+D237*C230</f>
        <v>0</v>
      </c>
      <c r="F237" s="79">
        <v>0</v>
      </c>
      <c r="G237" s="112">
        <f>F237*C230</f>
        <v>0</v>
      </c>
      <c r="H237" s="79">
        <v>0</v>
      </c>
      <c r="I237" s="117">
        <f>H237*C230</f>
        <v>0</v>
      </c>
      <c r="J237" s="39">
        <f>+H237*I266</f>
        <v>0</v>
      </c>
      <c r="K237" s="39">
        <f>+H237*I267</f>
        <v>0</v>
      </c>
      <c r="L237" s="394">
        <f>+J237+K237</f>
        <v>0</v>
      </c>
    </row>
    <row r="238" spans="1:17" s="127" customFormat="1" ht="13.8">
      <c r="A238" s="2" t="s">
        <v>0</v>
      </c>
      <c r="B238" s="471">
        <f>+$B$13</f>
        <v>0</v>
      </c>
      <c r="C238" s="472" t="e">
        <f>+B238/B263</f>
        <v>#DIV/0!</v>
      </c>
      <c r="D238" s="473">
        <v>0</v>
      </c>
      <c r="E238" s="474">
        <f>+D238*C230</f>
        <v>0</v>
      </c>
      <c r="F238" s="475">
        <v>0</v>
      </c>
      <c r="G238" s="474">
        <f>F238*C230</f>
        <v>0</v>
      </c>
      <c r="H238" s="475">
        <v>0</v>
      </c>
      <c r="I238" s="477">
        <f>H238*C230</f>
        <v>0</v>
      </c>
      <c r="J238" s="478">
        <f>+H238*I266</f>
        <v>0</v>
      </c>
      <c r="K238" s="478">
        <f>+H238*I267</f>
        <v>0</v>
      </c>
      <c r="L238" s="480">
        <f t="shared" ref="L238:L262" si="16">+J238+K238</f>
        <v>0</v>
      </c>
      <c r="P238"/>
      <c r="Q238"/>
    </row>
    <row r="239" spans="1:17" ht="13.8">
      <c r="A239" s="2" t="s">
        <v>16</v>
      </c>
      <c r="B239" s="22">
        <f>+$B$14</f>
        <v>0</v>
      </c>
      <c r="C239" s="84" t="e">
        <f>+B239/B263</f>
        <v>#DIV/0!</v>
      </c>
      <c r="D239" s="89">
        <v>0</v>
      </c>
      <c r="E239" s="112">
        <f>+D239*C230</f>
        <v>0</v>
      </c>
      <c r="F239" s="79">
        <v>0</v>
      </c>
      <c r="G239" s="112">
        <f>F239*C230</f>
        <v>0</v>
      </c>
      <c r="H239" s="79">
        <v>0</v>
      </c>
      <c r="I239" s="117">
        <f>H239*C230</f>
        <v>0</v>
      </c>
      <c r="J239" s="39">
        <f>+H239*I266</f>
        <v>0</v>
      </c>
      <c r="K239" s="39">
        <f>+H239*I267</f>
        <v>0</v>
      </c>
      <c r="L239" s="394">
        <f t="shared" si="16"/>
        <v>0</v>
      </c>
    </row>
    <row r="240" spans="1:17" ht="13.8">
      <c r="A240" s="2" t="s">
        <v>6</v>
      </c>
      <c r="B240" s="22">
        <f>+$B$15</f>
        <v>0</v>
      </c>
      <c r="C240" s="84" t="e">
        <f>+B240/B263</f>
        <v>#DIV/0!</v>
      </c>
      <c r="D240" s="89">
        <v>0</v>
      </c>
      <c r="E240" s="112">
        <f>+D240*C230</f>
        <v>0</v>
      </c>
      <c r="F240" s="79">
        <v>0</v>
      </c>
      <c r="G240" s="112">
        <f>F240*C230</f>
        <v>0</v>
      </c>
      <c r="H240" s="79">
        <v>0</v>
      </c>
      <c r="I240" s="117">
        <f>H240*C230</f>
        <v>0</v>
      </c>
      <c r="J240" s="39">
        <f>+H240*I266</f>
        <v>0</v>
      </c>
      <c r="K240" s="39">
        <f>+H240*I267</f>
        <v>0</v>
      </c>
      <c r="L240" s="394">
        <f t="shared" si="16"/>
        <v>0</v>
      </c>
    </row>
    <row r="241" spans="1:12" ht="13.8">
      <c r="A241" s="2" t="s">
        <v>10</v>
      </c>
      <c r="B241" s="22">
        <f>+$B$16</f>
        <v>0</v>
      </c>
      <c r="C241" s="84" t="e">
        <f>+B241/B263</f>
        <v>#DIV/0!</v>
      </c>
      <c r="D241" s="89">
        <v>0</v>
      </c>
      <c r="E241" s="112">
        <f>+D241*C230</f>
        <v>0</v>
      </c>
      <c r="F241" s="79">
        <v>0</v>
      </c>
      <c r="G241" s="112">
        <f>F241*C230</f>
        <v>0</v>
      </c>
      <c r="H241" s="79">
        <v>0</v>
      </c>
      <c r="I241" s="117">
        <f>H241*C230</f>
        <v>0</v>
      </c>
      <c r="J241" s="39">
        <f>+H241*I266</f>
        <v>0</v>
      </c>
      <c r="K241" s="39">
        <f>+H241*I267</f>
        <v>0</v>
      </c>
      <c r="L241" s="394">
        <f t="shared" si="16"/>
        <v>0</v>
      </c>
    </row>
    <row r="242" spans="1:12" ht="13.8">
      <c r="A242" s="2" t="s">
        <v>17</v>
      </c>
      <c r="B242" s="22">
        <f>+$B$17</f>
        <v>0</v>
      </c>
      <c r="C242" s="84" t="e">
        <f>+B242/B263</f>
        <v>#DIV/0!</v>
      </c>
      <c r="D242" s="89">
        <v>0</v>
      </c>
      <c r="E242" s="112">
        <f>+D242*C230</f>
        <v>0</v>
      </c>
      <c r="F242" s="79">
        <v>0</v>
      </c>
      <c r="G242" s="112">
        <f>F242*C230</f>
        <v>0</v>
      </c>
      <c r="H242" s="79">
        <v>0</v>
      </c>
      <c r="I242" s="117">
        <f>H242*C230</f>
        <v>0</v>
      </c>
      <c r="J242" s="39">
        <f>+H242*I266</f>
        <v>0</v>
      </c>
      <c r="K242" s="39">
        <f>+H242*I267</f>
        <v>0</v>
      </c>
      <c r="L242" s="394">
        <f t="shared" si="16"/>
        <v>0</v>
      </c>
    </row>
    <row r="243" spans="1:12" ht="13.8">
      <c r="A243" s="2" t="s">
        <v>5</v>
      </c>
      <c r="B243" s="22">
        <f>+$B$18</f>
        <v>0</v>
      </c>
      <c r="C243" s="84" t="e">
        <f>+B243/B263</f>
        <v>#DIV/0!</v>
      </c>
      <c r="D243" s="89">
        <v>0</v>
      </c>
      <c r="E243" s="112">
        <f>+D243*C230</f>
        <v>0</v>
      </c>
      <c r="F243" s="79">
        <v>0</v>
      </c>
      <c r="G243" s="112">
        <f>F243*C230</f>
        <v>0</v>
      </c>
      <c r="H243" s="79">
        <v>0</v>
      </c>
      <c r="I243" s="117">
        <f>H243*C230</f>
        <v>0</v>
      </c>
      <c r="J243" s="39">
        <f>+H243*I266</f>
        <v>0</v>
      </c>
      <c r="K243" s="39">
        <f>+H243*I267</f>
        <v>0</v>
      </c>
      <c r="L243" s="394">
        <f t="shared" si="16"/>
        <v>0</v>
      </c>
    </row>
    <row r="244" spans="1:12" ht="13.8">
      <c r="A244" s="2" t="s">
        <v>116</v>
      </c>
      <c r="B244" s="22">
        <f>+$B$19</f>
        <v>0</v>
      </c>
      <c r="C244" s="84" t="e">
        <f>+B244/B263</f>
        <v>#DIV/0!</v>
      </c>
      <c r="D244" s="89">
        <v>0</v>
      </c>
      <c r="E244" s="112">
        <f>+D244*C230</f>
        <v>0</v>
      </c>
      <c r="F244" s="79">
        <v>0</v>
      </c>
      <c r="G244" s="112">
        <f>F244*C230</f>
        <v>0</v>
      </c>
      <c r="H244" s="79">
        <v>0</v>
      </c>
      <c r="I244" s="117">
        <f>H244*C230</f>
        <v>0</v>
      </c>
      <c r="J244" s="39">
        <f>+H244*I266</f>
        <v>0</v>
      </c>
      <c r="K244" s="39">
        <f>+H244*I267</f>
        <v>0</v>
      </c>
      <c r="L244" s="394">
        <f t="shared" si="16"/>
        <v>0</v>
      </c>
    </row>
    <row r="245" spans="1:12" ht="13.8">
      <c r="A245" s="2" t="s">
        <v>1</v>
      </c>
      <c r="B245" s="22">
        <f>+$B$20</f>
        <v>0</v>
      </c>
      <c r="C245" s="84" t="e">
        <f>+B245/B263</f>
        <v>#DIV/0!</v>
      </c>
      <c r="D245" s="89">
        <v>0</v>
      </c>
      <c r="E245" s="112">
        <f>+D245*C230</f>
        <v>0</v>
      </c>
      <c r="F245" s="79">
        <v>0</v>
      </c>
      <c r="G245" s="112">
        <f>F245*C230</f>
        <v>0</v>
      </c>
      <c r="H245" s="79">
        <v>0</v>
      </c>
      <c r="I245" s="117">
        <f>H245*C230</f>
        <v>0</v>
      </c>
      <c r="J245" s="39">
        <f>+H245*I266</f>
        <v>0</v>
      </c>
      <c r="K245" s="39">
        <f>+H245*I267</f>
        <v>0</v>
      </c>
      <c r="L245" s="394">
        <f t="shared" si="16"/>
        <v>0</v>
      </c>
    </row>
    <row r="246" spans="1:12" ht="13.8">
      <c r="A246" s="2" t="s">
        <v>46</v>
      </c>
      <c r="B246" s="22">
        <f>+$B$21</f>
        <v>0</v>
      </c>
      <c r="C246" s="84" t="e">
        <f>+B246/B263</f>
        <v>#DIV/0!</v>
      </c>
      <c r="D246" s="89">
        <v>0</v>
      </c>
      <c r="E246" s="112">
        <f>+D246*C230</f>
        <v>0</v>
      </c>
      <c r="F246" s="79">
        <v>0</v>
      </c>
      <c r="G246" s="112">
        <f>F246*C230</f>
        <v>0</v>
      </c>
      <c r="H246" s="79">
        <v>0</v>
      </c>
      <c r="I246" s="117">
        <f>H246*C230</f>
        <v>0</v>
      </c>
      <c r="J246" s="39">
        <f>+H246*I266</f>
        <v>0</v>
      </c>
      <c r="K246" s="39">
        <f>+H246*I267</f>
        <v>0</v>
      </c>
      <c r="L246" s="394">
        <f t="shared" si="16"/>
        <v>0</v>
      </c>
    </row>
    <row r="247" spans="1:12" ht="13.8">
      <c r="A247" s="2" t="s">
        <v>45</v>
      </c>
      <c r="B247" s="22">
        <f>+$B$22</f>
        <v>0</v>
      </c>
      <c r="C247" s="84" t="e">
        <f>+B247/B263</f>
        <v>#DIV/0!</v>
      </c>
      <c r="D247" s="89">
        <v>0</v>
      </c>
      <c r="E247" s="112">
        <f>+D247*C230</f>
        <v>0</v>
      </c>
      <c r="F247" s="79">
        <v>0</v>
      </c>
      <c r="G247" s="112">
        <f>F247*C230</f>
        <v>0</v>
      </c>
      <c r="H247" s="79">
        <v>0</v>
      </c>
      <c r="I247" s="117">
        <f>H247*C230</f>
        <v>0</v>
      </c>
      <c r="J247" s="39">
        <f>+H247*I266</f>
        <v>0</v>
      </c>
      <c r="K247" s="39">
        <f>+H247*I267</f>
        <v>0</v>
      </c>
      <c r="L247" s="394">
        <f t="shared" si="16"/>
        <v>0</v>
      </c>
    </row>
    <row r="248" spans="1:12" ht="13.8">
      <c r="A248" s="2" t="s">
        <v>209</v>
      </c>
      <c r="B248" s="22">
        <f>+$B$23</f>
        <v>0</v>
      </c>
      <c r="C248" s="84" t="e">
        <f>+B248/B263</f>
        <v>#DIV/0!</v>
      </c>
      <c r="D248" s="89">
        <v>0</v>
      </c>
      <c r="E248" s="112">
        <f>+D248*C230</f>
        <v>0</v>
      </c>
      <c r="F248" s="79">
        <v>0</v>
      </c>
      <c r="G248" s="112">
        <f>F248*C230</f>
        <v>0</v>
      </c>
      <c r="H248" s="79">
        <v>0</v>
      </c>
      <c r="I248" s="117">
        <f>H248*C230</f>
        <v>0</v>
      </c>
      <c r="J248" s="39">
        <f>+H248*I266</f>
        <v>0</v>
      </c>
      <c r="K248" s="39">
        <f>+H248*I267</f>
        <v>0</v>
      </c>
      <c r="L248" s="394">
        <f t="shared" si="16"/>
        <v>0</v>
      </c>
    </row>
    <row r="249" spans="1:12" ht="13.8">
      <c r="A249" s="2" t="s">
        <v>210</v>
      </c>
      <c r="B249" s="22">
        <f>+$B$24</f>
        <v>0</v>
      </c>
      <c r="C249" s="84" t="e">
        <f>+B249/B263</f>
        <v>#DIV/0!</v>
      </c>
      <c r="D249" s="89">
        <v>0</v>
      </c>
      <c r="E249" s="112">
        <f>+D249*C230</f>
        <v>0</v>
      </c>
      <c r="F249" s="79">
        <v>0</v>
      </c>
      <c r="G249" s="112">
        <f>F249*C230</f>
        <v>0</v>
      </c>
      <c r="H249" s="79">
        <v>0</v>
      </c>
      <c r="I249" s="117">
        <f>H249*C230</f>
        <v>0</v>
      </c>
      <c r="J249" s="39">
        <f>+H249*I266</f>
        <v>0</v>
      </c>
      <c r="K249" s="39">
        <f>+H249*I267</f>
        <v>0</v>
      </c>
      <c r="L249" s="394">
        <f t="shared" si="16"/>
        <v>0</v>
      </c>
    </row>
    <row r="250" spans="1:12" ht="13.8">
      <c r="A250" s="2" t="s">
        <v>2</v>
      </c>
      <c r="B250" s="22">
        <f>+$B$25</f>
        <v>0</v>
      </c>
      <c r="C250" s="84" t="e">
        <f>+B250/B263</f>
        <v>#DIV/0!</v>
      </c>
      <c r="D250" s="89">
        <v>0</v>
      </c>
      <c r="E250" s="112">
        <f>+D250*C230</f>
        <v>0</v>
      </c>
      <c r="F250" s="79">
        <v>0</v>
      </c>
      <c r="G250" s="112">
        <f>F250*C230</f>
        <v>0</v>
      </c>
      <c r="H250" s="79">
        <v>0</v>
      </c>
      <c r="I250" s="117">
        <f>H250*C230</f>
        <v>0</v>
      </c>
      <c r="J250" s="39">
        <f>+H250*I266</f>
        <v>0</v>
      </c>
      <c r="K250" s="39">
        <f>+H250*I267</f>
        <v>0</v>
      </c>
      <c r="L250" s="394">
        <f t="shared" si="16"/>
        <v>0</v>
      </c>
    </row>
    <row r="251" spans="1:12" ht="13.8">
      <c r="A251" s="2" t="s">
        <v>12</v>
      </c>
      <c r="B251" s="22">
        <f>+$B$26</f>
        <v>0</v>
      </c>
      <c r="C251" s="84" t="e">
        <f>+B251/B263</f>
        <v>#DIV/0!</v>
      </c>
      <c r="D251" s="89">
        <v>0</v>
      </c>
      <c r="E251" s="112">
        <f>+D251*C230</f>
        <v>0</v>
      </c>
      <c r="F251" s="79">
        <v>0</v>
      </c>
      <c r="G251" s="112">
        <f>F251*C230</f>
        <v>0</v>
      </c>
      <c r="H251" s="79">
        <v>0</v>
      </c>
      <c r="I251" s="117">
        <f>H251*C230</f>
        <v>0</v>
      </c>
      <c r="J251" s="39">
        <f>+H251*I266</f>
        <v>0</v>
      </c>
      <c r="K251" s="39">
        <f>+H251*I267</f>
        <v>0</v>
      </c>
      <c r="L251" s="394">
        <f t="shared" si="16"/>
        <v>0</v>
      </c>
    </row>
    <row r="252" spans="1:12" ht="13.8">
      <c r="A252" s="2" t="s">
        <v>18</v>
      </c>
      <c r="B252" s="22">
        <f>+$B$27</f>
        <v>0</v>
      </c>
      <c r="C252" s="84" t="e">
        <f>+B252/B263</f>
        <v>#DIV/0!</v>
      </c>
      <c r="D252" s="89">
        <v>0</v>
      </c>
      <c r="E252" s="112">
        <f>+D252*C230</f>
        <v>0</v>
      </c>
      <c r="F252" s="79">
        <v>0</v>
      </c>
      <c r="G252" s="112">
        <f>F252*C230</f>
        <v>0</v>
      </c>
      <c r="H252" s="79">
        <v>0</v>
      </c>
      <c r="I252" s="117">
        <f>H252*C230</f>
        <v>0</v>
      </c>
      <c r="J252" s="39">
        <f>+H252*I266</f>
        <v>0</v>
      </c>
      <c r="K252" s="39">
        <f>+H252*I267</f>
        <v>0</v>
      </c>
      <c r="L252" s="394">
        <f t="shared" si="16"/>
        <v>0</v>
      </c>
    </row>
    <row r="253" spans="1:12" ht="13.8">
      <c r="A253" s="2" t="s">
        <v>9</v>
      </c>
      <c r="B253" s="22">
        <f>+$B$28</f>
        <v>0</v>
      </c>
      <c r="C253" s="84" t="e">
        <f>+B253/B263</f>
        <v>#DIV/0!</v>
      </c>
      <c r="D253" s="89">
        <v>0</v>
      </c>
      <c r="E253" s="112">
        <f>+D253*C230</f>
        <v>0</v>
      </c>
      <c r="F253" s="79">
        <v>0</v>
      </c>
      <c r="G253" s="112">
        <f>F253*C230</f>
        <v>0</v>
      </c>
      <c r="H253" s="79">
        <v>0</v>
      </c>
      <c r="I253" s="117">
        <f>H253*C230</f>
        <v>0</v>
      </c>
      <c r="J253" s="39">
        <f>+H253*I266</f>
        <v>0</v>
      </c>
      <c r="K253" s="39">
        <f>+H253*I267</f>
        <v>0</v>
      </c>
      <c r="L253" s="394">
        <f t="shared" si="16"/>
        <v>0</v>
      </c>
    </row>
    <row r="254" spans="1:12" ht="13.8">
      <c r="A254" s="2" t="s">
        <v>7</v>
      </c>
      <c r="B254" s="22">
        <f>+$B$29</f>
        <v>0</v>
      </c>
      <c r="C254" s="84" t="e">
        <f>+B254/B263</f>
        <v>#DIV/0!</v>
      </c>
      <c r="D254" s="89">
        <v>0</v>
      </c>
      <c r="E254" s="112">
        <f>+D254*C230</f>
        <v>0</v>
      </c>
      <c r="F254" s="79">
        <v>0</v>
      </c>
      <c r="G254" s="112">
        <f>F254*C230</f>
        <v>0</v>
      </c>
      <c r="H254" s="79">
        <v>0</v>
      </c>
      <c r="I254" s="117">
        <f>H254*C230</f>
        <v>0</v>
      </c>
      <c r="J254" s="39">
        <f>+H254*I266</f>
        <v>0</v>
      </c>
      <c r="K254" s="39">
        <f>+H254*I267</f>
        <v>0</v>
      </c>
      <c r="L254" s="394">
        <f t="shared" si="16"/>
        <v>0</v>
      </c>
    </row>
    <row r="255" spans="1:12" ht="13.8">
      <c r="A255" s="2" t="s">
        <v>13</v>
      </c>
      <c r="B255" s="22">
        <f>+$B$30</f>
        <v>0</v>
      </c>
      <c r="C255" s="84" t="e">
        <f>+B255/B263</f>
        <v>#DIV/0!</v>
      </c>
      <c r="D255" s="89">
        <v>0</v>
      </c>
      <c r="E255" s="112">
        <f>+D255*C230</f>
        <v>0</v>
      </c>
      <c r="F255" s="79">
        <v>0</v>
      </c>
      <c r="G255" s="112">
        <f>F255*C230</f>
        <v>0</v>
      </c>
      <c r="H255" s="79">
        <v>0</v>
      </c>
      <c r="I255" s="117">
        <f>H255*C230</f>
        <v>0</v>
      </c>
      <c r="J255" s="39">
        <f>+H255*I266</f>
        <v>0</v>
      </c>
      <c r="K255" s="39">
        <f>+H255*I267</f>
        <v>0</v>
      </c>
      <c r="L255" s="394">
        <f t="shared" si="16"/>
        <v>0</v>
      </c>
    </row>
    <row r="256" spans="1:12" ht="13.8">
      <c r="A256" s="2" t="s">
        <v>3</v>
      </c>
      <c r="B256" s="22">
        <f>+$B$31</f>
        <v>0</v>
      </c>
      <c r="C256" s="84" t="e">
        <f>+B256/B263</f>
        <v>#DIV/0!</v>
      </c>
      <c r="D256" s="89">
        <v>0</v>
      </c>
      <c r="E256" s="112">
        <f>+D256*C230</f>
        <v>0</v>
      </c>
      <c r="F256" s="79">
        <v>0</v>
      </c>
      <c r="G256" s="112">
        <f>F256*C230</f>
        <v>0</v>
      </c>
      <c r="H256" s="79">
        <v>0</v>
      </c>
      <c r="I256" s="117">
        <f>H256*C230</f>
        <v>0</v>
      </c>
      <c r="J256" s="39">
        <f>+H256*I266</f>
        <v>0</v>
      </c>
      <c r="K256" s="39">
        <f>+H256*I267</f>
        <v>0</v>
      </c>
      <c r="L256" s="394">
        <f t="shared" si="16"/>
        <v>0</v>
      </c>
    </row>
    <row r="257" spans="1:14" ht="13.8">
      <c r="A257" s="2" t="s">
        <v>11</v>
      </c>
      <c r="B257" s="22">
        <f>+$B$32</f>
        <v>0</v>
      </c>
      <c r="C257" s="84" t="e">
        <f>+B257/B263</f>
        <v>#DIV/0!</v>
      </c>
      <c r="D257" s="89">
        <v>0</v>
      </c>
      <c r="E257" s="112">
        <f>+D257*C230</f>
        <v>0</v>
      </c>
      <c r="F257" s="79">
        <v>0</v>
      </c>
      <c r="G257" s="112">
        <f>F257*C230</f>
        <v>0</v>
      </c>
      <c r="H257" s="79">
        <v>0</v>
      </c>
      <c r="I257" s="117">
        <f>H257*C230</f>
        <v>0</v>
      </c>
      <c r="J257" s="39">
        <f>+H257*I266</f>
        <v>0</v>
      </c>
      <c r="K257" s="39">
        <f>+H257*I267</f>
        <v>0</v>
      </c>
      <c r="L257" s="394">
        <f t="shared" si="16"/>
        <v>0</v>
      </c>
    </row>
    <row r="258" spans="1:14" ht="13.8">
      <c r="A258" s="372" t="s">
        <v>8</v>
      </c>
      <c r="B258" s="22">
        <f>+$B$33</f>
        <v>0</v>
      </c>
      <c r="C258" s="84" t="e">
        <f>+B258/B263</f>
        <v>#DIV/0!</v>
      </c>
      <c r="D258" s="89">
        <v>0</v>
      </c>
      <c r="E258" s="112">
        <f>+D258*C230</f>
        <v>0</v>
      </c>
      <c r="F258" s="79">
        <v>0</v>
      </c>
      <c r="G258" s="112">
        <f>F258*C230</f>
        <v>0</v>
      </c>
      <c r="H258" s="79">
        <v>0</v>
      </c>
      <c r="I258" s="117">
        <f>H258*C230</f>
        <v>0</v>
      </c>
      <c r="J258" s="39">
        <f>+H258*I266</f>
        <v>0</v>
      </c>
      <c r="K258" s="39">
        <f>+H258*I267</f>
        <v>0</v>
      </c>
      <c r="L258" s="394">
        <f t="shared" si="16"/>
        <v>0</v>
      </c>
    </row>
    <row r="259" spans="1:14" ht="13.8">
      <c r="A259" s="372" t="s">
        <v>444</v>
      </c>
      <c r="B259" s="22">
        <f>+$B$34</f>
        <v>0</v>
      </c>
      <c r="C259" s="84" t="e">
        <f>+B259/B263</f>
        <v>#DIV/0!</v>
      </c>
      <c r="D259" s="89">
        <v>0</v>
      </c>
      <c r="E259" s="112">
        <f>+D259*C230</f>
        <v>0</v>
      </c>
      <c r="F259" s="79">
        <v>0</v>
      </c>
      <c r="G259" s="112">
        <f>F259*C230</f>
        <v>0</v>
      </c>
      <c r="H259" s="79">
        <v>0</v>
      </c>
      <c r="I259" s="117">
        <f>H259*C230</f>
        <v>0</v>
      </c>
      <c r="J259" s="39">
        <f>+H259*I266</f>
        <v>0</v>
      </c>
      <c r="K259" s="39">
        <f>+H259*I267</f>
        <v>0</v>
      </c>
      <c r="L259" s="394">
        <f t="shared" si="16"/>
        <v>0</v>
      </c>
    </row>
    <row r="260" spans="1:14" ht="13.8">
      <c r="A260" s="372" t="s">
        <v>445</v>
      </c>
      <c r="B260" s="22">
        <f>+$B$35</f>
        <v>0</v>
      </c>
      <c r="C260" s="84" t="e">
        <f>+B260/B263</f>
        <v>#DIV/0!</v>
      </c>
      <c r="D260" s="89">
        <v>0</v>
      </c>
      <c r="E260" s="112">
        <f>+D260*C230</f>
        <v>0</v>
      </c>
      <c r="F260" s="79">
        <v>0</v>
      </c>
      <c r="G260" s="112">
        <f>F260*C230</f>
        <v>0</v>
      </c>
      <c r="H260" s="79">
        <v>0</v>
      </c>
      <c r="I260" s="117">
        <f>H260*C230</f>
        <v>0</v>
      </c>
      <c r="J260" s="39">
        <f>+H260*I266</f>
        <v>0</v>
      </c>
      <c r="K260" s="39">
        <f>+H260*I267</f>
        <v>0</v>
      </c>
      <c r="L260" s="394">
        <f t="shared" si="16"/>
        <v>0</v>
      </c>
    </row>
    <row r="261" spans="1:14" ht="13.8">
      <c r="A261" s="372" t="s">
        <v>461</v>
      </c>
      <c r="B261" s="22">
        <f>+$B$36</f>
        <v>0</v>
      </c>
      <c r="C261" s="84" t="e">
        <f>+B261/B263</f>
        <v>#DIV/0!</v>
      </c>
      <c r="D261" s="89">
        <v>0</v>
      </c>
      <c r="E261" s="112">
        <f>+D261*C230</f>
        <v>0</v>
      </c>
      <c r="F261" s="79">
        <v>0</v>
      </c>
      <c r="G261" s="112">
        <f>F261*C230</f>
        <v>0</v>
      </c>
      <c r="H261" s="79">
        <v>0</v>
      </c>
      <c r="I261" s="117">
        <f>H261*C230</f>
        <v>0</v>
      </c>
      <c r="J261" s="39">
        <f>+H261*I266</f>
        <v>0</v>
      </c>
      <c r="K261" s="39">
        <f>+H261*I267</f>
        <v>0</v>
      </c>
      <c r="L261" s="394">
        <f t="shared" si="16"/>
        <v>0</v>
      </c>
    </row>
    <row r="262" spans="1:14" ht="13.8">
      <c r="A262" s="3" t="s">
        <v>464</v>
      </c>
      <c r="B262" s="22">
        <f>+$B$37</f>
        <v>0</v>
      </c>
      <c r="C262" s="84" t="e">
        <f>+B262/B263</f>
        <v>#DIV/0!</v>
      </c>
      <c r="D262" s="89">
        <v>0</v>
      </c>
      <c r="E262" s="112">
        <f>+D262*C230</f>
        <v>0</v>
      </c>
      <c r="F262" s="79">
        <v>0</v>
      </c>
      <c r="G262" s="115">
        <f>F262*C230</f>
        <v>0</v>
      </c>
      <c r="H262" s="514">
        <v>0</v>
      </c>
      <c r="I262" s="118">
        <f>H262*C230</f>
        <v>0</v>
      </c>
      <c r="J262" s="39">
        <f>+H262*I266</f>
        <v>0</v>
      </c>
      <c r="K262" s="39">
        <f>+H262*I267</f>
        <v>0</v>
      </c>
      <c r="L262" s="394">
        <f t="shared" si="16"/>
        <v>0</v>
      </c>
    </row>
    <row r="263" spans="1:14" ht="13.8">
      <c r="A263" s="24"/>
      <c r="B263" s="25">
        <f t="shared" ref="B263:L263" si="17">SUM(B236:B262)</f>
        <v>0</v>
      </c>
      <c r="C263" s="85" t="e">
        <f t="shared" si="17"/>
        <v>#DIV/0!</v>
      </c>
      <c r="D263" s="82">
        <f t="shared" si="17"/>
        <v>0</v>
      </c>
      <c r="E263" s="113">
        <f t="shared" si="17"/>
        <v>0</v>
      </c>
      <c r="F263" s="83">
        <f t="shared" si="17"/>
        <v>0</v>
      </c>
      <c r="G263" s="113">
        <f t="shared" si="17"/>
        <v>0</v>
      </c>
      <c r="H263" s="515">
        <f t="shared" si="17"/>
        <v>0</v>
      </c>
      <c r="I263" s="363">
        <f t="shared" si="17"/>
        <v>0</v>
      </c>
      <c r="J263" s="26">
        <f t="shared" si="17"/>
        <v>0</v>
      </c>
      <c r="K263" s="26">
        <f t="shared" si="17"/>
        <v>0</v>
      </c>
      <c r="L263" s="26">
        <f t="shared" si="17"/>
        <v>0</v>
      </c>
    </row>
    <row r="264" spans="1:14">
      <c r="H264" s="80"/>
      <c r="I264" s="81"/>
    </row>
    <row r="266" spans="1:14">
      <c r="G266" t="s">
        <v>114</v>
      </c>
      <c r="H266" s="27"/>
      <c r="I266" s="357">
        <v>0</v>
      </c>
    </row>
    <row r="267" spans="1:14">
      <c r="G267" t="s">
        <v>338</v>
      </c>
      <c r="I267" s="357">
        <v>0</v>
      </c>
    </row>
    <row r="268" spans="1:14" ht="13.8">
      <c r="D268" s="89"/>
      <c r="G268" t="s">
        <v>256</v>
      </c>
      <c r="I268" s="120">
        <f>SUM(I266:I267)</f>
        <v>0</v>
      </c>
      <c r="N268" s="121">
        <f>+I268</f>
        <v>0</v>
      </c>
    </row>
    <row r="269" spans="1:14" ht="13.8">
      <c r="D269" s="126"/>
      <c r="I269" s="122"/>
      <c r="N269" s="121"/>
    </row>
    <row r="270" spans="1:14" ht="13.8">
      <c r="D270" s="126"/>
      <c r="I270" s="122"/>
      <c r="N270" s="121"/>
    </row>
    <row r="271" spans="1:14" ht="13.8">
      <c r="D271" s="126"/>
      <c r="I271" s="122"/>
      <c r="N271" s="121"/>
    </row>
    <row r="272" spans="1:14" ht="15.6">
      <c r="A272" s="874" t="s">
        <v>19</v>
      </c>
      <c r="B272" s="875"/>
      <c r="C272" s="875">
        <v>0</v>
      </c>
      <c r="D272" s="875"/>
      <c r="E272" s="875"/>
      <c r="F272" s="875"/>
      <c r="G272" s="875"/>
      <c r="H272" s="876"/>
      <c r="I272" s="4"/>
    </row>
    <row r="273" spans="1:12" ht="15.6">
      <c r="A273" s="867" t="s">
        <v>20</v>
      </c>
      <c r="B273" s="868"/>
      <c r="C273" s="920"/>
      <c r="D273" s="920"/>
      <c r="E273" s="920"/>
      <c r="F273" s="920"/>
      <c r="G273" s="920"/>
      <c r="H273" s="921"/>
      <c r="I273" s="4"/>
    </row>
    <row r="274" spans="1:12" ht="15.6">
      <c r="A274" s="867" t="s">
        <v>22</v>
      </c>
      <c r="B274" s="868"/>
      <c r="C274" s="913"/>
      <c r="D274" s="913"/>
      <c r="E274" s="913"/>
      <c r="F274" s="913"/>
      <c r="G274" s="913"/>
      <c r="H274" s="914"/>
      <c r="I274" s="4"/>
    </row>
    <row r="275" spans="1:12" ht="15.6">
      <c r="A275" s="867" t="s">
        <v>24</v>
      </c>
      <c r="B275" s="868"/>
      <c r="C275" s="869">
        <v>0</v>
      </c>
      <c r="D275" s="870"/>
      <c r="E275" s="870"/>
      <c r="F275" s="870"/>
      <c r="G275" s="870"/>
      <c r="H275" s="871"/>
      <c r="I275" s="4"/>
    </row>
    <row r="276" spans="1:12" ht="15.6">
      <c r="A276" s="881" t="s">
        <v>25</v>
      </c>
      <c r="B276" s="882"/>
      <c r="C276" s="911" t="s">
        <v>788</v>
      </c>
      <c r="D276" s="911"/>
      <c r="E276" s="911"/>
      <c r="F276" s="911"/>
      <c r="G276" s="911"/>
      <c r="H276" s="912"/>
      <c r="I276" s="4"/>
    </row>
    <row r="277" spans="1:12" ht="13.8">
      <c r="A277" s="5"/>
      <c r="B277" s="5"/>
      <c r="C277" s="5"/>
      <c r="D277" s="5"/>
      <c r="E277" s="5"/>
      <c r="F277" s="5"/>
      <c r="G277" s="5"/>
      <c r="H277" s="5"/>
      <c r="I277" s="5"/>
    </row>
    <row r="278" spans="1:12" ht="13.8">
      <c r="A278" s="6"/>
      <c r="B278" s="7"/>
      <c r="C278" s="8"/>
      <c r="D278" s="886">
        <v>0.2</v>
      </c>
      <c r="E278" s="887"/>
      <c r="F278" s="886">
        <v>0.8</v>
      </c>
      <c r="G278" s="887"/>
      <c r="H278" s="594"/>
      <c r="I278" s="10"/>
      <c r="J278" s="11" t="s">
        <v>121</v>
      </c>
      <c r="K278" s="11" t="s">
        <v>269</v>
      </c>
      <c r="L278" s="11" t="s">
        <v>270</v>
      </c>
    </row>
    <row r="279" spans="1:12" ht="13.8">
      <c r="A279" s="12"/>
      <c r="B279" s="13"/>
      <c r="C279" s="14"/>
      <c r="D279" s="872" t="s">
        <v>26</v>
      </c>
      <c r="E279" s="880"/>
      <c r="F279" s="872" t="s">
        <v>27</v>
      </c>
      <c r="G279" s="880"/>
      <c r="H279" s="872" t="s">
        <v>28</v>
      </c>
      <c r="I279" s="873"/>
      <c r="J279" s="15" t="s">
        <v>29</v>
      </c>
      <c r="K279" s="391" t="s">
        <v>523</v>
      </c>
      <c r="L279" s="391" t="s">
        <v>29</v>
      </c>
    </row>
    <row r="280" spans="1:12" ht="27.6">
      <c r="A280" s="16" t="s">
        <v>30</v>
      </c>
      <c r="B280" s="17" t="s">
        <v>31</v>
      </c>
      <c r="C280" s="18" t="s">
        <v>32</v>
      </c>
      <c r="D280" s="19" t="s">
        <v>33</v>
      </c>
      <c r="E280" s="20" t="s">
        <v>34</v>
      </c>
      <c r="F280" s="19" t="s">
        <v>33</v>
      </c>
      <c r="G280" s="20" t="s">
        <v>34</v>
      </c>
      <c r="H280" s="21" t="s">
        <v>33</v>
      </c>
      <c r="I280" s="40" t="s">
        <v>34</v>
      </c>
      <c r="J280" s="18" t="s">
        <v>34</v>
      </c>
      <c r="K280" s="18" t="s">
        <v>34</v>
      </c>
      <c r="L280" s="18" t="s">
        <v>34</v>
      </c>
    </row>
    <row r="281" spans="1:12" ht="13.8">
      <c r="A281" s="1" t="s">
        <v>15</v>
      </c>
      <c r="B281" s="22">
        <f>+$B$10</f>
        <v>0</v>
      </c>
      <c r="C281" s="84" t="e">
        <f>+B281/B308</f>
        <v>#DIV/0!</v>
      </c>
      <c r="D281" s="89">
        <v>0</v>
      </c>
      <c r="E281" s="112">
        <f>+D281*C275</f>
        <v>0</v>
      </c>
      <c r="F281" s="79">
        <v>0</v>
      </c>
      <c r="G281" s="114">
        <f>F281*C275</f>
        <v>0</v>
      </c>
      <c r="H281" s="79">
        <v>0</v>
      </c>
      <c r="I281" s="116">
        <f>H281*C275</f>
        <v>0</v>
      </c>
      <c r="J281" s="39">
        <f>+H281*I311</f>
        <v>0</v>
      </c>
      <c r="K281" s="39">
        <f>+H281*I312</f>
        <v>0</v>
      </c>
      <c r="L281" s="393">
        <f>+J281+K281</f>
        <v>0</v>
      </c>
    </row>
    <row r="282" spans="1:12" ht="13.8">
      <c r="A282" s="2" t="s">
        <v>4</v>
      </c>
      <c r="B282" s="22">
        <f>+$B$12</f>
        <v>0</v>
      </c>
      <c r="C282" s="84" t="e">
        <f>+B282/B308</f>
        <v>#DIV/0!</v>
      </c>
      <c r="D282" s="89">
        <v>0</v>
      </c>
      <c r="E282" s="112">
        <f>+D282*C275</f>
        <v>0</v>
      </c>
      <c r="F282" s="79">
        <v>0</v>
      </c>
      <c r="G282" s="112">
        <f>F282*C275</f>
        <v>0</v>
      </c>
      <c r="H282" s="79">
        <v>0</v>
      </c>
      <c r="I282" s="117">
        <f>H282*C275</f>
        <v>0</v>
      </c>
      <c r="J282" s="39">
        <f>+H282*I311</f>
        <v>0</v>
      </c>
      <c r="K282" s="39">
        <f>+H282*I312</f>
        <v>0</v>
      </c>
      <c r="L282" s="394">
        <f>+J282+K282</f>
        <v>0</v>
      </c>
    </row>
    <row r="283" spans="1:12" ht="13.8">
      <c r="A283" s="2" t="s">
        <v>0</v>
      </c>
      <c r="B283" s="22">
        <f>+$B$13</f>
        <v>0</v>
      </c>
      <c r="C283" s="84" t="e">
        <f>+B283/B308</f>
        <v>#DIV/0!</v>
      </c>
      <c r="D283" s="89">
        <v>0</v>
      </c>
      <c r="E283" s="112">
        <f>+D283*C275</f>
        <v>0</v>
      </c>
      <c r="F283" s="79">
        <v>0</v>
      </c>
      <c r="G283" s="112">
        <f>F283*C275</f>
        <v>0</v>
      </c>
      <c r="H283" s="475">
        <v>0</v>
      </c>
      <c r="I283" s="117">
        <f>H283*C275</f>
        <v>0</v>
      </c>
      <c r="J283" s="39">
        <f>+H283*I311</f>
        <v>0</v>
      </c>
      <c r="K283" s="39">
        <f>+H283*I312</f>
        <v>0</v>
      </c>
      <c r="L283" s="394">
        <f t="shared" ref="L283:L307" si="18">+J283+K283</f>
        <v>0</v>
      </c>
    </row>
    <row r="284" spans="1:12" ht="13.8">
      <c r="A284" s="2" t="s">
        <v>16</v>
      </c>
      <c r="B284" s="22">
        <f>+$B$14</f>
        <v>0</v>
      </c>
      <c r="C284" s="84" t="e">
        <f>+B284/B308</f>
        <v>#DIV/0!</v>
      </c>
      <c r="D284" s="89">
        <v>0</v>
      </c>
      <c r="E284" s="112">
        <f>+D284*C275</f>
        <v>0</v>
      </c>
      <c r="F284" s="79">
        <v>0</v>
      </c>
      <c r="G284" s="112">
        <f>F284*C275</f>
        <v>0</v>
      </c>
      <c r="H284" s="79">
        <v>0</v>
      </c>
      <c r="I284" s="117">
        <f>H284*C275</f>
        <v>0</v>
      </c>
      <c r="J284" s="39">
        <f>+H284*I311</f>
        <v>0</v>
      </c>
      <c r="K284" s="39">
        <f>+H284*I312</f>
        <v>0</v>
      </c>
      <c r="L284" s="394">
        <f t="shared" si="18"/>
        <v>0</v>
      </c>
    </row>
    <row r="285" spans="1:12" ht="13.8">
      <c r="A285" s="2" t="s">
        <v>6</v>
      </c>
      <c r="B285" s="22">
        <f>+$B$15</f>
        <v>0</v>
      </c>
      <c r="C285" s="84" t="e">
        <f>+B285/B308</f>
        <v>#DIV/0!</v>
      </c>
      <c r="D285" s="89">
        <v>0</v>
      </c>
      <c r="E285" s="112">
        <f>+D285*C275</f>
        <v>0</v>
      </c>
      <c r="F285" s="79">
        <v>0</v>
      </c>
      <c r="G285" s="112">
        <f>F285*C275</f>
        <v>0</v>
      </c>
      <c r="H285" s="79">
        <v>0</v>
      </c>
      <c r="I285" s="117">
        <f>H285*C275</f>
        <v>0</v>
      </c>
      <c r="J285" s="39">
        <f>+H285*I311</f>
        <v>0</v>
      </c>
      <c r="K285" s="39">
        <f>+H285*I312</f>
        <v>0</v>
      </c>
      <c r="L285" s="394">
        <f t="shared" si="18"/>
        <v>0</v>
      </c>
    </row>
    <row r="286" spans="1:12" ht="13.8">
      <c r="A286" s="2" t="s">
        <v>10</v>
      </c>
      <c r="B286" s="22">
        <f>+$B$16</f>
        <v>0</v>
      </c>
      <c r="C286" s="84" t="e">
        <f>+B286/B308</f>
        <v>#DIV/0!</v>
      </c>
      <c r="D286" s="89">
        <v>0</v>
      </c>
      <c r="E286" s="112">
        <f>+D286*C275</f>
        <v>0</v>
      </c>
      <c r="F286" s="79">
        <v>0</v>
      </c>
      <c r="G286" s="112">
        <f>F286*C275</f>
        <v>0</v>
      </c>
      <c r="H286" s="79">
        <v>0</v>
      </c>
      <c r="I286" s="117">
        <f>H286*C275</f>
        <v>0</v>
      </c>
      <c r="J286" s="39">
        <f>+H286*I311</f>
        <v>0</v>
      </c>
      <c r="K286" s="39">
        <f>+H286*I312</f>
        <v>0</v>
      </c>
      <c r="L286" s="394">
        <f t="shared" si="18"/>
        <v>0</v>
      </c>
    </row>
    <row r="287" spans="1:12" ht="13.8">
      <c r="A287" s="2" t="s">
        <v>17</v>
      </c>
      <c r="B287" s="22">
        <f>+$B$17</f>
        <v>0</v>
      </c>
      <c r="C287" s="84" t="e">
        <f>+B287/B308</f>
        <v>#DIV/0!</v>
      </c>
      <c r="D287" s="89">
        <v>0</v>
      </c>
      <c r="E287" s="112">
        <f>+D287*C275</f>
        <v>0</v>
      </c>
      <c r="F287" s="79">
        <v>0</v>
      </c>
      <c r="G287" s="112">
        <f>F287*C275</f>
        <v>0</v>
      </c>
      <c r="H287" s="79">
        <v>0</v>
      </c>
      <c r="I287" s="117">
        <f>H287*C275</f>
        <v>0</v>
      </c>
      <c r="J287" s="39">
        <f>+H287*I311</f>
        <v>0</v>
      </c>
      <c r="K287" s="39">
        <f>+H287*I312</f>
        <v>0</v>
      </c>
      <c r="L287" s="394">
        <f t="shared" si="18"/>
        <v>0</v>
      </c>
    </row>
    <row r="288" spans="1:12" ht="13.8">
      <c r="A288" s="2" t="s">
        <v>5</v>
      </c>
      <c r="B288" s="22">
        <f>+$B$18</f>
        <v>0</v>
      </c>
      <c r="C288" s="84" t="e">
        <f>+B288/B308</f>
        <v>#DIV/0!</v>
      </c>
      <c r="D288" s="89">
        <v>0</v>
      </c>
      <c r="E288" s="112">
        <f>+D288*C275</f>
        <v>0</v>
      </c>
      <c r="F288" s="79">
        <v>0</v>
      </c>
      <c r="G288" s="112">
        <f>F288*C275</f>
        <v>0</v>
      </c>
      <c r="H288" s="79">
        <v>0</v>
      </c>
      <c r="I288" s="117">
        <f>H288*C275</f>
        <v>0</v>
      </c>
      <c r="J288" s="39">
        <f>+H288*I311</f>
        <v>0</v>
      </c>
      <c r="K288" s="39">
        <f>+H288*I312</f>
        <v>0</v>
      </c>
      <c r="L288" s="394">
        <f t="shared" si="18"/>
        <v>0</v>
      </c>
    </row>
    <row r="289" spans="1:12" ht="13.8">
      <c r="A289" s="2" t="s">
        <v>116</v>
      </c>
      <c r="B289" s="22">
        <f>+$B$19</f>
        <v>0</v>
      </c>
      <c r="C289" s="84" t="e">
        <f>+B289/B308</f>
        <v>#DIV/0!</v>
      </c>
      <c r="D289" s="89">
        <v>0</v>
      </c>
      <c r="E289" s="112">
        <f>+D289*C275</f>
        <v>0</v>
      </c>
      <c r="F289" s="79">
        <v>0</v>
      </c>
      <c r="G289" s="112">
        <f>F289*C275</f>
        <v>0</v>
      </c>
      <c r="H289" s="79">
        <v>0</v>
      </c>
      <c r="I289" s="117">
        <f>H289*C275</f>
        <v>0</v>
      </c>
      <c r="J289" s="39">
        <f>+H289*I311</f>
        <v>0</v>
      </c>
      <c r="K289" s="39">
        <f>+H289*I312</f>
        <v>0</v>
      </c>
      <c r="L289" s="394">
        <f t="shared" si="18"/>
        <v>0</v>
      </c>
    </row>
    <row r="290" spans="1:12" ht="13.8">
      <c r="A290" s="2" t="s">
        <v>1</v>
      </c>
      <c r="B290" s="22">
        <f>+$B$20</f>
        <v>0</v>
      </c>
      <c r="C290" s="84" t="e">
        <f>+B290/B308</f>
        <v>#DIV/0!</v>
      </c>
      <c r="D290" s="89">
        <v>0</v>
      </c>
      <c r="E290" s="112">
        <f>+D290*C275</f>
        <v>0</v>
      </c>
      <c r="F290" s="79">
        <v>0</v>
      </c>
      <c r="G290" s="112">
        <f>F290*C275</f>
        <v>0</v>
      </c>
      <c r="H290" s="79">
        <v>0</v>
      </c>
      <c r="I290" s="117">
        <f>H290*C275</f>
        <v>0</v>
      </c>
      <c r="J290" s="39">
        <f>+H290*I311</f>
        <v>0</v>
      </c>
      <c r="K290" s="39">
        <f>+H290*I312</f>
        <v>0</v>
      </c>
      <c r="L290" s="394">
        <f t="shared" si="18"/>
        <v>0</v>
      </c>
    </row>
    <row r="291" spans="1:12" ht="13.8">
      <c r="A291" s="2" t="s">
        <v>46</v>
      </c>
      <c r="B291" s="22">
        <f>+$B$21</f>
        <v>0</v>
      </c>
      <c r="C291" s="84" t="e">
        <f>+B291/B308</f>
        <v>#DIV/0!</v>
      </c>
      <c r="D291" s="89">
        <v>0</v>
      </c>
      <c r="E291" s="112">
        <f>+D291*C275</f>
        <v>0</v>
      </c>
      <c r="F291" s="79">
        <v>0</v>
      </c>
      <c r="G291" s="112">
        <f>F291*C275</f>
        <v>0</v>
      </c>
      <c r="H291" s="79">
        <v>0</v>
      </c>
      <c r="I291" s="117">
        <f>H291*C275</f>
        <v>0</v>
      </c>
      <c r="J291" s="39">
        <f>+H291*I311</f>
        <v>0</v>
      </c>
      <c r="K291" s="39">
        <f>+H291*I312</f>
        <v>0</v>
      </c>
      <c r="L291" s="394">
        <f t="shared" si="18"/>
        <v>0</v>
      </c>
    </row>
    <row r="292" spans="1:12" ht="13.8">
      <c r="A292" s="2" t="s">
        <v>45</v>
      </c>
      <c r="B292" s="22">
        <f>+$B$22</f>
        <v>0</v>
      </c>
      <c r="C292" s="84" t="e">
        <f>+B292/B308</f>
        <v>#DIV/0!</v>
      </c>
      <c r="D292" s="89">
        <v>0</v>
      </c>
      <c r="E292" s="112">
        <f>+D292*C275</f>
        <v>0</v>
      </c>
      <c r="F292" s="79">
        <v>0</v>
      </c>
      <c r="G292" s="112">
        <f>F292*C275</f>
        <v>0</v>
      </c>
      <c r="H292" s="79">
        <v>0</v>
      </c>
      <c r="I292" s="117">
        <f>H292*C275</f>
        <v>0</v>
      </c>
      <c r="J292" s="39">
        <f>+H292*I311</f>
        <v>0</v>
      </c>
      <c r="K292" s="39">
        <f>+H292*I312</f>
        <v>0</v>
      </c>
      <c r="L292" s="394">
        <f t="shared" si="18"/>
        <v>0</v>
      </c>
    </row>
    <row r="293" spans="1:12" ht="13.8">
      <c r="A293" s="2" t="s">
        <v>209</v>
      </c>
      <c r="B293" s="22">
        <f>+$B$23</f>
        <v>0</v>
      </c>
      <c r="C293" s="84" t="e">
        <f>+B293/B308</f>
        <v>#DIV/0!</v>
      </c>
      <c r="D293" s="89">
        <v>0</v>
      </c>
      <c r="E293" s="112">
        <f>+D293*C275</f>
        <v>0</v>
      </c>
      <c r="F293" s="79">
        <v>0</v>
      </c>
      <c r="G293" s="112">
        <f>F293*C275</f>
        <v>0</v>
      </c>
      <c r="H293" s="79">
        <v>0</v>
      </c>
      <c r="I293" s="117">
        <f>H293*C275</f>
        <v>0</v>
      </c>
      <c r="J293" s="39">
        <f>+H293*I311</f>
        <v>0</v>
      </c>
      <c r="K293" s="39">
        <f>+H293*I312</f>
        <v>0</v>
      </c>
      <c r="L293" s="394">
        <f t="shared" si="18"/>
        <v>0</v>
      </c>
    </row>
    <row r="294" spans="1:12" ht="13.8">
      <c r="A294" s="2" t="s">
        <v>210</v>
      </c>
      <c r="B294" s="22">
        <f>+$B$24</f>
        <v>0</v>
      </c>
      <c r="C294" s="84" t="e">
        <f>+B294/B308</f>
        <v>#DIV/0!</v>
      </c>
      <c r="D294" s="89">
        <v>0</v>
      </c>
      <c r="E294" s="112">
        <f>+D294*C275</f>
        <v>0</v>
      </c>
      <c r="F294" s="79">
        <v>0</v>
      </c>
      <c r="G294" s="112">
        <f>F294*C275</f>
        <v>0</v>
      </c>
      <c r="H294" s="79">
        <v>0</v>
      </c>
      <c r="I294" s="117">
        <f>H294*C275</f>
        <v>0</v>
      </c>
      <c r="J294" s="39">
        <f>+H294*I311</f>
        <v>0</v>
      </c>
      <c r="K294" s="39">
        <f>+H294*I312</f>
        <v>0</v>
      </c>
      <c r="L294" s="394">
        <f t="shared" si="18"/>
        <v>0</v>
      </c>
    </row>
    <row r="295" spans="1:12" ht="13.8">
      <c r="A295" s="2" t="s">
        <v>2</v>
      </c>
      <c r="B295" s="22">
        <f>+$B$25</f>
        <v>0</v>
      </c>
      <c r="C295" s="84" t="e">
        <f>+B295/B308</f>
        <v>#DIV/0!</v>
      </c>
      <c r="D295" s="89">
        <v>0</v>
      </c>
      <c r="E295" s="112">
        <f>+D295*C275</f>
        <v>0</v>
      </c>
      <c r="F295" s="79">
        <v>0</v>
      </c>
      <c r="G295" s="112">
        <f>F295*C275</f>
        <v>0</v>
      </c>
      <c r="H295" s="79">
        <v>0</v>
      </c>
      <c r="I295" s="117">
        <f>H295*C275</f>
        <v>0</v>
      </c>
      <c r="J295" s="39">
        <f>+H295*I311</f>
        <v>0</v>
      </c>
      <c r="K295" s="39">
        <f>+H295*I312</f>
        <v>0</v>
      </c>
      <c r="L295" s="394">
        <f t="shared" si="18"/>
        <v>0</v>
      </c>
    </row>
    <row r="296" spans="1:12" ht="13.8">
      <c r="A296" s="2" t="s">
        <v>12</v>
      </c>
      <c r="B296" s="22">
        <f>+$B$26</f>
        <v>0</v>
      </c>
      <c r="C296" s="84" t="e">
        <f>+B296/B308</f>
        <v>#DIV/0!</v>
      </c>
      <c r="D296" s="89">
        <v>0</v>
      </c>
      <c r="E296" s="112">
        <f>+D296*C275</f>
        <v>0</v>
      </c>
      <c r="F296" s="79">
        <v>0</v>
      </c>
      <c r="G296" s="112">
        <f>F296*C275</f>
        <v>0</v>
      </c>
      <c r="H296" s="79">
        <v>0</v>
      </c>
      <c r="I296" s="117">
        <f>H296*C275</f>
        <v>0</v>
      </c>
      <c r="J296" s="39">
        <f>+H296*I311</f>
        <v>0</v>
      </c>
      <c r="K296" s="39">
        <f>+H296*I312</f>
        <v>0</v>
      </c>
      <c r="L296" s="394">
        <f t="shared" si="18"/>
        <v>0</v>
      </c>
    </row>
    <row r="297" spans="1:12" ht="13.8">
      <c r="A297" s="2" t="s">
        <v>18</v>
      </c>
      <c r="B297" s="22">
        <f>+$B$27</f>
        <v>0</v>
      </c>
      <c r="C297" s="84" t="e">
        <f>+B297/B308</f>
        <v>#DIV/0!</v>
      </c>
      <c r="D297" s="89">
        <v>0</v>
      </c>
      <c r="E297" s="112">
        <f>+D297*C275</f>
        <v>0</v>
      </c>
      <c r="F297" s="79">
        <v>0</v>
      </c>
      <c r="G297" s="112">
        <f>F297*C275</f>
        <v>0</v>
      </c>
      <c r="H297" s="79">
        <v>0</v>
      </c>
      <c r="I297" s="117">
        <f>H297*C275</f>
        <v>0</v>
      </c>
      <c r="J297" s="39">
        <f>+H297*I311</f>
        <v>0</v>
      </c>
      <c r="K297" s="39">
        <f>+H297*I312</f>
        <v>0</v>
      </c>
      <c r="L297" s="394">
        <f t="shared" si="18"/>
        <v>0</v>
      </c>
    </row>
    <row r="298" spans="1:12" ht="13.8">
      <c r="A298" s="2" t="s">
        <v>9</v>
      </c>
      <c r="B298" s="22">
        <f>+$B$28</f>
        <v>0</v>
      </c>
      <c r="C298" s="84" t="e">
        <f>+B298/B308</f>
        <v>#DIV/0!</v>
      </c>
      <c r="D298" s="89">
        <v>0</v>
      </c>
      <c r="E298" s="112">
        <f>+D298*C275</f>
        <v>0</v>
      </c>
      <c r="F298" s="79">
        <v>0</v>
      </c>
      <c r="G298" s="112">
        <f>F298*C275</f>
        <v>0</v>
      </c>
      <c r="H298" s="79">
        <v>0</v>
      </c>
      <c r="I298" s="117">
        <f>H298*C275</f>
        <v>0</v>
      </c>
      <c r="J298" s="39">
        <f>+H298*I311</f>
        <v>0</v>
      </c>
      <c r="K298" s="39">
        <f>+H298*I312</f>
        <v>0</v>
      </c>
      <c r="L298" s="394">
        <f t="shared" si="18"/>
        <v>0</v>
      </c>
    </row>
    <row r="299" spans="1:12" ht="13.8">
      <c r="A299" s="2" t="s">
        <v>7</v>
      </c>
      <c r="B299" s="22">
        <f>+$B$29</f>
        <v>0</v>
      </c>
      <c r="C299" s="84" t="e">
        <f>+B299/B308</f>
        <v>#DIV/0!</v>
      </c>
      <c r="D299" s="89">
        <v>0</v>
      </c>
      <c r="E299" s="112">
        <f>+D299*C275</f>
        <v>0</v>
      </c>
      <c r="F299" s="79">
        <v>0</v>
      </c>
      <c r="G299" s="112">
        <f>F299*C275</f>
        <v>0</v>
      </c>
      <c r="H299" s="79">
        <v>0</v>
      </c>
      <c r="I299" s="117">
        <f>H299*C275</f>
        <v>0</v>
      </c>
      <c r="J299" s="39">
        <f>+H299*I311</f>
        <v>0</v>
      </c>
      <c r="K299" s="39">
        <f>+H299*I312</f>
        <v>0</v>
      </c>
      <c r="L299" s="394">
        <f t="shared" si="18"/>
        <v>0</v>
      </c>
    </row>
    <row r="300" spans="1:12" ht="13.8">
      <c r="A300" s="2" t="s">
        <v>13</v>
      </c>
      <c r="B300" s="22">
        <f>+$B$30</f>
        <v>0</v>
      </c>
      <c r="C300" s="84" t="e">
        <f>+B300/B308</f>
        <v>#DIV/0!</v>
      </c>
      <c r="D300" s="89">
        <v>0</v>
      </c>
      <c r="E300" s="112">
        <f>+D300*C275</f>
        <v>0</v>
      </c>
      <c r="F300" s="79">
        <v>0</v>
      </c>
      <c r="G300" s="112">
        <f>F300*C275</f>
        <v>0</v>
      </c>
      <c r="H300" s="79">
        <v>0</v>
      </c>
      <c r="I300" s="117">
        <f>H300*C275</f>
        <v>0</v>
      </c>
      <c r="J300" s="39">
        <f>+H300*I311</f>
        <v>0</v>
      </c>
      <c r="K300" s="39">
        <f>+H300*I312</f>
        <v>0</v>
      </c>
      <c r="L300" s="394">
        <f t="shared" si="18"/>
        <v>0</v>
      </c>
    </row>
    <row r="301" spans="1:12" ht="13.8">
      <c r="A301" s="2" t="s">
        <v>3</v>
      </c>
      <c r="B301" s="22">
        <f>+$B$31</f>
        <v>0</v>
      </c>
      <c r="C301" s="84" t="e">
        <f>+B301/B308</f>
        <v>#DIV/0!</v>
      </c>
      <c r="D301" s="89">
        <v>0</v>
      </c>
      <c r="E301" s="112">
        <f>+D301*C275</f>
        <v>0</v>
      </c>
      <c r="F301" s="79">
        <v>0</v>
      </c>
      <c r="G301" s="112">
        <f>F301*C275</f>
        <v>0</v>
      </c>
      <c r="H301" s="79">
        <v>0</v>
      </c>
      <c r="I301" s="117">
        <f>H301*C275</f>
        <v>0</v>
      </c>
      <c r="J301" s="39">
        <f>+H301*I311</f>
        <v>0</v>
      </c>
      <c r="K301" s="39">
        <f>+H301*I312</f>
        <v>0</v>
      </c>
      <c r="L301" s="394">
        <f t="shared" si="18"/>
        <v>0</v>
      </c>
    </row>
    <row r="302" spans="1:12" ht="13.8">
      <c r="A302" s="2" t="s">
        <v>11</v>
      </c>
      <c r="B302" s="22">
        <f>+$B$32</f>
        <v>0</v>
      </c>
      <c r="C302" s="84" t="e">
        <f>+B302/B308</f>
        <v>#DIV/0!</v>
      </c>
      <c r="D302" s="89">
        <v>0</v>
      </c>
      <c r="E302" s="112">
        <f>+D302*C275</f>
        <v>0</v>
      </c>
      <c r="F302" s="79">
        <v>0</v>
      </c>
      <c r="G302" s="112">
        <f>F302*C275</f>
        <v>0</v>
      </c>
      <c r="H302" s="79">
        <v>0</v>
      </c>
      <c r="I302" s="117">
        <f>H302*C275</f>
        <v>0</v>
      </c>
      <c r="J302" s="39">
        <f>+H302*I311</f>
        <v>0</v>
      </c>
      <c r="K302" s="39">
        <f>+H302*I312</f>
        <v>0</v>
      </c>
      <c r="L302" s="394">
        <f t="shared" si="18"/>
        <v>0</v>
      </c>
    </row>
    <row r="303" spans="1:12" ht="13.8">
      <c r="A303" s="372" t="s">
        <v>8</v>
      </c>
      <c r="B303" s="22">
        <f>+$B$33</f>
        <v>0</v>
      </c>
      <c r="C303" s="84" t="e">
        <f>+B303/B308</f>
        <v>#DIV/0!</v>
      </c>
      <c r="D303" s="89">
        <v>0</v>
      </c>
      <c r="E303" s="112">
        <f>+D303*C275</f>
        <v>0</v>
      </c>
      <c r="F303" s="79">
        <v>0</v>
      </c>
      <c r="G303" s="112">
        <f>F303*C275</f>
        <v>0</v>
      </c>
      <c r="H303" s="79">
        <v>0</v>
      </c>
      <c r="I303" s="117">
        <f>H303*C275</f>
        <v>0</v>
      </c>
      <c r="J303" s="39">
        <f>+H303*I311</f>
        <v>0</v>
      </c>
      <c r="K303" s="39">
        <f>+H303*I312</f>
        <v>0</v>
      </c>
      <c r="L303" s="394">
        <f t="shared" si="18"/>
        <v>0</v>
      </c>
    </row>
    <row r="304" spans="1:12" ht="13.8">
      <c r="A304" s="372" t="s">
        <v>444</v>
      </c>
      <c r="B304" s="22">
        <f>+$B$34</f>
        <v>0</v>
      </c>
      <c r="C304" s="84" t="e">
        <f>+B304/B308</f>
        <v>#DIV/0!</v>
      </c>
      <c r="D304" s="89">
        <v>0</v>
      </c>
      <c r="E304" s="112">
        <f>+D304*C275</f>
        <v>0</v>
      </c>
      <c r="F304" s="79">
        <v>0</v>
      </c>
      <c r="G304" s="112">
        <f>F304*C275</f>
        <v>0</v>
      </c>
      <c r="H304" s="79">
        <v>0</v>
      </c>
      <c r="I304" s="117">
        <f>H304*C275</f>
        <v>0</v>
      </c>
      <c r="J304" s="39">
        <f>+H304*I311</f>
        <v>0</v>
      </c>
      <c r="K304" s="39">
        <f>+H304*I312</f>
        <v>0</v>
      </c>
      <c r="L304" s="394">
        <f t="shared" si="18"/>
        <v>0</v>
      </c>
    </row>
    <row r="305" spans="1:14" ht="13.8">
      <c r="A305" s="372" t="s">
        <v>445</v>
      </c>
      <c r="B305" s="22">
        <f>+$B$35</f>
        <v>0</v>
      </c>
      <c r="C305" s="84" t="e">
        <f>+B305/B308</f>
        <v>#DIV/0!</v>
      </c>
      <c r="D305" s="89">
        <v>0</v>
      </c>
      <c r="E305" s="112">
        <f>+D305*C275</f>
        <v>0</v>
      </c>
      <c r="F305" s="79">
        <v>0</v>
      </c>
      <c r="G305" s="112">
        <f>F305*C275</f>
        <v>0</v>
      </c>
      <c r="H305" s="79">
        <v>0</v>
      </c>
      <c r="I305" s="117">
        <f>H305*C275</f>
        <v>0</v>
      </c>
      <c r="J305" s="39">
        <f>+H305*I311</f>
        <v>0</v>
      </c>
      <c r="K305" s="39">
        <f>+H305*I312</f>
        <v>0</v>
      </c>
      <c r="L305" s="394">
        <f t="shared" si="18"/>
        <v>0</v>
      </c>
    </row>
    <row r="306" spans="1:14" ht="13.8">
      <c r="A306" s="372" t="s">
        <v>461</v>
      </c>
      <c r="B306" s="22">
        <f>+$B$36</f>
        <v>0</v>
      </c>
      <c r="C306" s="84" t="e">
        <f>+B306/B308</f>
        <v>#DIV/0!</v>
      </c>
      <c r="D306" s="89">
        <v>0</v>
      </c>
      <c r="E306" s="112">
        <f>+D306*C275</f>
        <v>0</v>
      </c>
      <c r="F306" s="79">
        <v>0</v>
      </c>
      <c r="G306" s="112">
        <f>F306*C275</f>
        <v>0</v>
      </c>
      <c r="H306" s="79">
        <v>0</v>
      </c>
      <c r="I306" s="117">
        <f>H306*C275</f>
        <v>0</v>
      </c>
      <c r="J306" s="39">
        <f>+H306*I311</f>
        <v>0</v>
      </c>
      <c r="K306" s="39">
        <f>+H306*I312</f>
        <v>0</v>
      </c>
      <c r="L306" s="394">
        <f t="shared" si="18"/>
        <v>0</v>
      </c>
    </row>
    <row r="307" spans="1:14" ht="13.8">
      <c r="A307" s="3" t="s">
        <v>464</v>
      </c>
      <c r="B307" s="22">
        <f>+$B$37</f>
        <v>0</v>
      </c>
      <c r="C307" s="84" t="e">
        <f>+B307/B308</f>
        <v>#DIV/0!</v>
      </c>
      <c r="D307" s="89">
        <v>0</v>
      </c>
      <c r="E307" s="112">
        <f>+D307*C275</f>
        <v>0</v>
      </c>
      <c r="F307" s="79">
        <v>0</v>
      </c>
      <c r="G307" s="115">
        <f>F307*C275</f>
        <v>0</v>
      </c>
      <c r="H307" s="514">
        <v>0</v>
      </c>
      <c r="I307" s="118">
        <f>H307*C275</f>
        <v>0</v>
      </c>
      <c r="J307" s="39">
        <f>+H307*I311</f>
        <v>0</v>
      </c>
      <c r="K307" s="39">
        <f>+H307*I312</f>
        <v>0</v>
      </c>
      <c r="L307" s="394">
        <f t="shared" si="18"/>
        <v>0</v>
      </c>
    </row>
    <row r="308" spans="1:14" ht="13.8">
      <c r="A308" s="24"/>
      <c r="B308" s="25">
        <f t="shared" ref="B308:L308" si="19">SUM(B281:B307)</f>
        <v>0</v>
      </c>
      <c r="C308" s="85" t="e">
        <f t="shared" si="19"/>
        <v>#DIV/0!</v>
      </c>
      <c r="D308" s="82">
        <f t="shared" si="19"/>
        <v>0</v>
      </c>
      <c r="E308" s="113">
        <f t="shared" si="19"/>
        <v>0</v>
      </c>
      <c r="F308" s="83">
        <f t="shared" si="19"/>
        <v>0</v>
      </c>
      <c r="G308" s="113">
        <f t="shared" si="19"/>
        <v>0</v>
      </c>
      <c r="H308" s="515">
        <f t="shared" si="19"/>
        <v>0</v>
      </c>
      <c r="I308" s="363">
        <f t="shared" si="19"/>
        <v>0</v>
      </c>
      <c r="J308" s="26">
        <f t="shared" si="19"/>
        <v>0</v>
      </c>
      <c r="K308" s="26">
        <f t="shared" si="19"/>
        <v>0</v>
      </c>
      <c r="L308" s="26">
        <f t="shared" si="19"/>
        <v>0</v>
      </c>
    </row>
    <row r="309" spans="1:14">
      <c r="H309" s="80"/>
      <c r="I309" s="81"/>
    </row>
    <row r="311" spans="1:14">
      <c r="G311" t="s">
        <v>114</v>
      </c>
      <c r="H311" s="27"/>
      <c r="I311" s="357">
        <v>0</v>
      </c>
    </row>
    <row r="312" spans="1:14">
      <c r="G312" t="s">
        <v>338</v>
      </c>
      <c r="I312" s="357">
        <v>0</v>
      </c>
    </row>
    <row r="313" spans="1:14">
      <c r="G313" t="s">
        <v>256</v>
      </c>
      <c r="I313" s="120">
        <f>SUM(I311:I312)</f>
        <v>0</v>
      </c>
      <c r="N313" s="121">
        <f>+I313</f>
        <v>0</v>
      </c>
    </row>
    <row r="314" spans="1:14" ht="13.8">
      <c r="D314" s="126"/>
      <c r="I314" s="122"/>
      <c r="N314" s="121"/>
    </row>
    <row r="315" spans="1:14" ht="13.8">
      <c r="D315" s="126"/>
      <c r="I315" s="122"/>
      <c r="N315" s="121"/>
    </row>
    <row r="316" spans="1:14" ht="13.8">
      <c r="D316" s="126"/>
      <c r="I316" s="122"/>
      <c r="N316" s="121"/>
    </row>
    <row r="317" spans="1:14" ht="15.6">
      <c r="A317" s="874" t="s">
        <v>19</v>
      </c>
      <c r="B317" s="875"/>
      <c r="C317" s="875">
        <v>0</v>
      </c>
      <c r="D317" s="875"/>
      <c r="E317" s="875"/>
      <c r="F317" s="875"/>
      <c r="G317" s="875"/>
      <c r="H317" s="876"/>
      <c r="I317" s="4"/>
    </row>
    <row r="318" spans="1:14" ht="15.6">
      <c r="A318" s="867" t="s">
        <v>20</v>
      </c>
      <c r="B318" s="868"/>
      <c r="C318" s="920"/>
      <c r="D318" s="920"/>
      <c r="E318" s="920"/>
      <c r="F318" s="920"/>
      <c r="G318" s="920"/>
      <c r="H318" s="921"/>
      <c r="I318" s="4"/>
    </row>
    <row r="319" spans="1:14" ht="15.6">
      <c r="A319" s="867" t="s">
        <v>22</v>
      </c>
      <c r="B319" s="868"/>
      <c r="C319" s="913"/>
      <c r="D319" s="913"/>
      <c r="E319" s="913"/>
      <c r="F319" s="913"/>
      <c r="G319" s="913"/>
      <c r="H319" s="914"/>
      <c r="I319" s="4"/>
    </row>
    <row r="320" spans="1:14" ht="15.6">
      <c r="A320" s="867" t="s">
        <v>24</v>
      </c>
      <c r="B320" s="868"/>
      <c r="C320" s="869">
        <v>0</v>
      </c>
      <c r="D320" s="870"/>
      <c r="E320" s="870"/>
      <c r="F320" s="870"/>
      <c r="G320" s="870"/>
      <c r="H320" s="871"/>
      <c r="I320" s="4"/>
    </row>
    <row r="321" spans="1:17" ht="15.6">
      <c r="A321" s="881" t="s">
        <v>25</v>
      </c>
      <c r="B321" s="882"/>
      <c r="C321" s="911" t="s">
        <v>788</v>
      </c>
      <c r="D321" s="911"/>
      <c r="E321" s="911"/>
      <c r="F321" s="911"/>
      <c r="G321" s="911"/>
      <c r="H321" s="912"/>
      <c r="I321" s="4"/>
    </row>
    <row r="322" spans="1:17" ht="13.8">
      <c r="A322" s="5"/>
      <c r="B322" s="5"/>
      <c r="C322" s="5"/>
      <c r="D322" s="5"/>
      <c r="E322" s="5"/>
      <c r="F322" s="5"/>
      <c r="G322" s="5"/>
      <c r="H322" s="5"/>
      <c r="I322" s="5"/>
    </row>
    <row r="323" spans="1:17" ht="13.8">
      <c r="A323" s="6"/>
      <c r="B323" s="7"/>
      <c r="C323" s="8"/>
      <c r="D323" s="886">
        <v>0.2</v>
      </c>
      <c r="E323" s="887"/>
      <c r="F323" s="886">
        <v>0.8</v>
      </c>
      <c r="G323" s="887"/>
      <c r="H323" s="594"/>
      <c r="I323" s="10"/>
      <c r="J323" s="11" t="s">
        <v>121</v>
      </c>
      <c r="K323" s="11" t="s">
        <v>269</v>
      </c>
      <c r="L323" s="11" t="s">
        <v>270</v>
      </c>
    </row>
    <row r="324" spans="1:17" ht="13.8">
      <c r="A324" s="12"/>
      <c r="B324" s="13"/>
      <c r="C324" s="14"/>
      <c r="D324" s="872" t="s">
        <v>26</v>
      </c>
      <c r="E324" s="880"/>
      <c r="F324" s="872" t="s">
        <v>27</v>
      </c>
      <c r="G324" s="880"/>
      <c r="H324" s="872" t="s">
        <v>28</v>
      </c>
      <c r="I324" s="873"/>
      <c r="J324" s="15" t="s">
        <v>29</v>
      </c>
      <c r="K324" s="391" t="s">
        <v>523</v>
      </c>
      <c r="L324" s="391" t="s">
        <v>29</v>
      </c>
    </row>
    <row r="325" spans="1:17" ht="27.6">
      <c r="A325" s="16" t="s">
        <v>30</v>
      </c>
      <c r="B325" s="17" t="s">
        <v>31</v>
      </c>
      <c r="C325" s="18" t="s">
        <v>32</v>
      </c>
      <c r="D325" s="19" t="s">
        <v>33</v>
      </c>
      <c r="E325" s="20" t="s">
        <v>34</v>
      </c>
      <c r="F325" s="19" t="s">
        <v>33</v>
      </c>
      <c r="G325" s="20" t="s">
        <v>34</v>
      </c>
      <c r="H325" s="21" t="s">
        <v>33</v>
      </c>
      <c r="I325" s="40" t="s">
        <v>34</v>
      </c>
      <c r="J325" s="18" t="s">
        <v>34</v>
      </c>
      <c r="K325" s="18" t="s">
        <v>34</v>
      </c>
      <c r="L325" s="18" t="s">
        <v>34</v>
      </c>
    </row>
    <row r="326" spans="1:17" ht="13.8">
      <c r="A326" s="1" t="s">
        <v>15</v>
      </c>
      <c r="B326" s="22">
        <f>+$B$10</f>
        <v>0</v>
      </c>
      <c r="C326" s="84" t="e">
        <f>+B326/B353</f>
        <v>#DIV/0!</v>
      </c>
      <c r="D326" s="89">
        <v>0</v>
      </c>
      <c r="E326" s="112">
        <f>+D326*C320</f>
        <v>0</v>
      </c>
      <c r="F326" s="79">
        <v>0</v>
      </c>
      <c r="G326" s="114">
        <f>F326*C320</f>
        <v>0</v>
      </c>
      <c r="H326" s="79">
        <v>0</v>
      </c>
      <c r="I326" s="116">
        <f>H326*C320</f>
        <v>0</v>
      </c>
      <c r="J326" s="39">
        <f>+H326*I356</f>
        <v>0</v>
      </c>
      <c r="K326" s="39">
        <f>+H326*I357</f>
        <v>0</v>
      </c>
      <c r="L326" s="393">
        <f>+J326+K326</f>
        <v>0</v>
      </c>
    </row>
    <row r="327" spans="1:17" ht="13.8">
      <c r="A327" s="2" t="s">
        <v>4</v>
      </c>
      <c r="B327" s="22">
        <f>+$B$12</f>
        <v>0</v>
      </c>
      <c r="C327" s="84" t="e">
        <f>+B327/B353</f>
        <v>#DIV/0!</v>
      </c>
      <c r="D327" s="89">
        <v>0</v>
      </c>
      <c r="E327" s="112">
        <f>+D327*C320</f>
        <v>0</v>
      </c>
      <c r="F327" s="79">
        <v>0</v>
      </c>
      <c r="G327" s="112">
        <f>F327*C320</f>
        <v>0</v>
      </c>
      <c r="H327" s="79">
        <v>0</v>
      </c>
      <c r="I327" s="117">
        <f>H327*C320</f>
        <v>0</v>
      </c>
      <c r="J327" s="39">
        <f>+H327*I356</f>
        <v>0</v>
      </c>
      <c r="K327" s="39">
        <f>+H327*I357</f>
        <v>0</v>
      </c>
      <c r="L327" s="394">
        <f>+J327+K327</f>
        <v>0</v>
      </c>
    </row>
    <row r="328" spans="1:17" s="127" customFormat="1" ht="13.8">
      <c r="A328" s="2" t="s">
        <v>0</v>
      </c>
      <c r="B328" s="471">
        <f>+$B$13</f>
        <v>0</v>
      </c>
      <c r="C328" s="472" t="e">
        <f>+B328/B353</f>
        <v>#DIV/0!</v>
      </c>
      <c r="D328" s="473">
        <v>0</v>
      </c>
      <c r="E328" s="474">
        <f>+D328*C320</f>
        <v>0</v>
      </c>
      <c r="F328" s="475">
        <v>0</v>
      </c>
      <c r="G328" s="474">
        <f>F328*C320</f>
        <v>0</v>
      </c>
      <c r="H328" s="475">
        <v>0</v>
      </c>
      <c r="I328" s="477">
        <f>H328*C320</f>
        <v>0</v>
      </c>
      <c r="J328" s="478">
        <f>+H328*I356</f>
        <v>0</v>
      </c>
      <c r="K328" s="39">
        <f>+H328*I357</f>
        <v>0</v>
      </c>
      <c r="L328" s="480">
        <f t="shared" ref="L328:L352" si="20">+J328+K328</f>
        <v>0</v>
      </c>
      <c r="P328"/>
      <c r="Q328"/>
    </row>
    <row r="329" spans="1:17" ht="13.8">
      <c r="A329" s="2" t="s">
        <v>16</v>
      </c>
      <c r="B329" s="22">
        <f>+$B$14</f>
        <v>0</v>
      </c>
      <c r="C329" s="84" t="e">
        <f>+B329/B353</f>
        <v>#DIV/0!</v>
      </c>
      <c r="D329" s="89">
        <v>0</v>
      </c>
      <c r="E329" s="112">
        <f>+D329*C320</f>
        <v>0</v>
      </c>
      <c r="F329" s="79">
        <v>0</v>
      </c>
      <c r="G329" s="112">
        <f>F329*C320</f>
        <v>0</v>
      </c>
      <c r="H329" s="79">
        <v>0</v>
      </c>
      <c r="I329" s="117">
        <f>H329*C320</f>
        <v>0</v>
      </c>
      <c r="J329" s="39">
        <f>+H329*I356</f>
        <v>0</v>
      </c>
      <c r="K329" s="39">
        <f>+H329*I357</f>
        <v>0</v>
      </c>
      <c r="L329" s="394">
        <f t="shared" si="20"/>
        <v>0</v>
      </c>
    </row>
    <row r="330" spans="1:17" ht="13.8">
      <c r="A330" s="2" t="s">
        <v>6</v>
      </c>
      <c r="B330" s="22">
        <f>+$B$15</f>
        <v>0</v>
      </c>
      <c r="C330" s="84" t="e">
        <f>+B330/B353</f>
        <v>#DIV/0!</v>
      </c>
      <c r="D330" s="89">
        <v>0</v>
      </c>
      <c r="E330" s="112">
        <f>+D330*C320</f>
        <v>0</v>
      </c>
      <c r="F330" s="79">
        <v>0</v>
      </c>
      <c r="G330" s="112">
        <f>F330*C320</f>
        <v>0</v>
      </c>
      <c r="H330" s="79">
        <v>0</v>
      </c>
      <c r="I330" s="117">
        <f>H330*C320</f>
        <v>0</v>
      </c>
      <c r="J330" s="39">
        <f>+H330*I356</f>
        <v>0</v>
      </c>
      <c r="K330" s="39">
        <f>+H330*I357</f>
        <v>0</v>
      </c>
      <c r="L330" s="394">
        <f t="shared" si="20"/>
        <v>0</v>
      </c>
    </row>
    <row r="331" spans="1:17" ht="13.8">
      <c r="A331" s="2" t="s">
        <v>10</v>
      </c>
      <c r="B331" s="22">
        <f>+$B$16</f>
        <v>0</v>
      </c>
      <c r="C331" s="84" t="e">
        <f>+B331/B353</f>
        <v>#DIV/0!</v>
      </c>
      <c r="D331" s="89">
        <v>0</v>
      </c>
      <c r="E331" s="112">
        <f>+D331*C320</f>
        <v>0</v>
      </c>
      <c r="F331" s="79">
        <v>0</v>
      </c>
      <c r="G331" s="112">
        <f>F331*C320</f>
        <v>0</v>
      </c>
      <c r="H331" s="79">
        <v>0</v>
      </c>
      <c r="I331" s="117">
        <f>H331*C320</f>
        <v>0</v>
      </c>
      <c r="J331" s="39">
        <f>+H331*I356</f>
        <v>0</v>
      </c>
      <c r="K331" s="39">
        <f>+H331*I357</f>
        <v>0</v>
      </c>
      <c r="L331" s="394">
        <f t="shared" si="20"/>
        <v>0</v>
      </c>
    </row>
    <row r="332" spans="1:17" ht="13.8">
      <c r="A332" s="2" t="s">
        <v>17</v>
      </c>
      <c r="B332" s="22">
        <f>+$B$17</f>
        <v>0</v>
      </c>
      <c r="C332" s="84" t="e">
        <f>+B332/B353</f>
        <v>#DIV/0!</v>
      </c>
      <c r="D332" s="89">
        <v>0</v>
      </c>
      <c r="E332" s="112">
        <f>+D332*C320</f>
        <v>0</v>
      </c>
      <c r="F332" s="79">
        <v>0</v>
      </c>
      <c r="G332" s="112">
        <f>F332*C320</f>
        <v>0</v>
      </c>
      <c r="H332" s="79">
        <v>0</v>
      </c>
      <c r="I332" s="117">
        <f>H332*C320</f>
        <v>0</v>
      </c>
      <c r="J332" s="39">
        <f>+H332*I356</f>
        <v>0</v>
      </c>
      <c r="K332" s="39">
        <f>+H332*I357</f>
        <v>0</v>
      </c>
      <c r="L332" s="394">
        <f t="shared" si="20"/>
        <v>0</v>
      </c>
    </row>
    <row r="333" spans="1:17" ht="13.8">
      <c r="A333" s="2" t="s">
        <v>5</v>
      </c>
      <c r="B333" s="22">
        <f>+$B$18</f>
        <v>0</v>
      </c>
      <c r="C333" s="84" t="e">
        <f>+B333/B353</f>
        <v>#DIV/0!</v>
      </c>
      <c r="D333" s="89">
        <v>0</v>
      </c>
      <c r="E333" s="112">
        <f>+D333*C320</f>
        <v>0</v>
      </c>
      <c r="F333" s="79">
        <v>0</v>
      </c>
      <c r="G333" s="112">
        <f>F333*C320</f>
        <v>0</v>
      </c>
      <c r="H333" s="79">
        <v>0</v>
      </c>
      <c r="I333" s="117">
        <f>H333*C320</f>
        <v>0</v>
      </c>
      <c r="J333" s="39">
        <f>+H333*I356</f>
        <v>0</v>
      </c>
      <c r="K333" s="39">
        <f>+H333*I357</f>
        <v>0</v>
      </c>
      <c r="L333" s="394">
        <f t="shared" si="20"/>
        <v>0</v>
      </c>
    </row>
    <row r="334" spans="1:17" ht="13.8">
      <c r="A334" s="2" t="s">
        <v>116</v>
      </c>
      <c r="B334" s="22">
        <f>+$B$19</f>
        <v>0</v>
      </c>
      <c r="C334" s="84" t="e">
        <f>+B334/B353</f>
        <v>#DIV/0!</v>
      </c>
      <c r="D334" s="89">
        <v>0</v>
      </c>
      <c r="E334" s="112">
        <f>+D334*C320</f>
        <v>0</v>
      </c>
      <c r="F334" s="79">
        <v>0</v>
      </c>
      <c r="G334" s="112">
        <f>F334*C320</f>
        <v>0</v>
      </c>
      <c r="H334" s="79">
        <v>0</v>
      </c>
      <c r="I334" s="117">
        <f>H334*C320</f>
        <v>0</v>
      </c>
      <c r="J334" s="39">
        <f>+H334*I356</f>
        <v>0</v>
      </c>
      <c r="K334" s="39">
        <f>+H334*I357</f>
        <v>0</v>
      </c>
      <c r="L334" s="394">
        <f t="shared" si="20"/>
        <v>0</v>
      </c>
    </row>
    <row r="335" spans="1:17" ht="13.8">
      <c r="A335" s="2" t="s">
        <v>1</v>
      </c>
      <c r="B335" s="22">
        <f>+$B$20</f>
        <v>0</v>
      </c>
      <c r="C335" s="84" t="e">
        <f>+B335/B353</f>
        <v>#DIV/0!</v>
      </c>
      <c r="D335" s="89">
        <v>0</v>
      </c>
      <c r="E335" s="112">
        <f>+D335*C320</f>
        <v>0</v>
      </c>
      <c r="F335" s="79">
        <v>0</v>
      </c>
      <c r="G335" s="112">
        <f>F335*C320</f>
        <v>0</v>
      </c>
      <c r="H335" s="79">
        <v>0</v>
      </c>
      <c r="I335" s="117">
        <f>H335*C320</f>
        <v>0</v>
      </c>
      <c r="J335" s="39">
        <f>+H335*I356</f>
        <v>0</v>
      </c>
      <c r="K335" s="39">
        <f>+H335*I357</f>
        <v>0</v>
      </c>
      <c r="L335" s="394">
        <f t="shared" si="20"/>
        <v>0</v>
      </c>
    </row>
    <row r="336" spans="1:17" ht="13.8">
      <c r="A336" s="2" t="s">
        <v>46</v>
      </c>
      <c r="B336" s="22">
        <f>+$B$21</f>
        <v>0</v>
      </c>
      <c r="C336" s="84" t="e">
        <f>+B336/B353</f>
        <v>#DIV/0!</v>
      </c>
      <c r="D336" s="89">
        <v>0</v>
      </c>
      <c r="E336" s="112">
        <f>+D336*C320</f>
        <v>0</v>
      </c>
      <c r="F336" s="79">
        <v>0</v>
      </c>
      <c r="G336" s="112">
        <f>F336*C320</f>
        <v>0</v>
      </c>
      <c r="H336" s="79">
        <v>0</v>
      </c>
      <c r="I336" s="117">
        <f>H336*C320</f>
        <v>0</v>
      </c>
      <c r="J336" s="39">
        <f>+H336*I356</f>
        <v>0</v>
      </c>
      <c r="K336" s="39">
        <f>+H336*I357</f>
        <v>0</v>
      </c>
      <c r="L336" s="394">
        <f t="shared" si="20"/>
        <v>0</v>
      </c>
    </row>
    <row r="337" spans="1:12" ht="13.8">
      <c r="A337" s="2" t="s">
        <v>45</v>
      </c>
      <c r="B337" s="22">
        <f>+$B$22</f>
        <v>0</v>
      </c>
      <c r="C337" s="84" t="e">
        <f>+B337/B353</f>
        <v>#DIV/0!</v>
      </c>
      <c r="D337" s="89">
        <v>0</v>
      </c>
      <c r="E337" s="112">
        <f>+D337*C320</f>
        <v>0</v>
      </c>
      <c r="F337" s="79">
        <v>0</v>
      </c>
      <c r="G337" s="112">
        <f>F337*C320</f>
        <v>0</v>
      </c>
      <c r="H337" s="79">
        <v>0</v>
      </c>
      <c r="I337" s="117">
        <f>H337*C320</f>
        <v>0</v>
      </c>
      <c r="J337" s="39">
        <f>+H337*I356</f>
        <v>0</v>
      </c>
      <c r="K337" s="39">
        <f>+H337*I357</f>
        <v>0</v>
      </c>
      <c r="L337" s="394">
        <f t="shared" si="20"/>
        <v>0</v>
      </c>
    </row>
    <row r="338" spans="1:12" ht="13.8">
      <c r="A338" s="2" t="s">
        <v>209</v>
      </c>
      <c r="B338" s="22">
        <f>+$B$23</f>
        <v>0</v>
      </c>
      <c r="C338" s="84" t="e">
        <f>+B338/B353</f>
        <v>#DIV/0!</v>
      </c>
      <c r="D338" s="89">
        <v>0</v>
      </c>
      <c r="E338" s="112">
        <f>+D338*C320</f>
        <v>0</v>
      </c>
      <c r="F338" s="79">
        <v>0</v>
      </c>
      <c r="G338" s="112">
        <f>F338*C320</f>
        <v>0</v>
      </c>
      <c r="H338" s="79">
        <v>0</v>
      </c>
      <c r="I338" s="117">
        <f>H338*C320</f>
        <v>0</v>
      </c>
      <c r="J338" s="39">
        <f>+H338*I356</f>
        <v>0</v>
      </c>
      <c r="K338" s="39">
        <f>+H338*I357</f>
        <v>0</v>
      </c>
      <c r="L338" s="394">
        <f t="shared" si="20"/>
        <v>0</v>
      </c>
    </row>
    <row r="339" spans="1:12" ht="13.8">
      <c r="A339" s="2" t="s">
        <v>210</v>
      </c>
      <c r="B339" s="22">
        <f>+$B$24</f>
        <v>0</v>
      </c>
      <c r="C339" s="84" t="e">
        <f>+B339/B353</f>
        <v>#DIV/0!</v>
      </c>
      <c r="D339" s="89">
        <v>0</v>
      </c>
      <c r="E339" s="112">
        <f>+D339*C320</f>
        <v>0</v>
      </c>
      <c r="F339" s="79">
        <v>0</v>
      </c>
      <c r="G339" s="112">
        <f>F339*C320</f>
        <v>0</v>
      </c>
      <c r="H339" s="79">
        <v>0</v>
      </c>
      <c r="I339" s="117">
        <f>H339*C320</f>
        <v>0</v>
      </c>
      <c r="J339" s="39">
        <f>+H339*I356</f>
        <v>0</v>
      </c>
      <c r="K339" s="39">
        <f>+H339*I357</f>
        <v>0</v>
      </c>
      <c r="L339" s="394">
        <f t="shared" si="20"/>
        <v>0</v>
      </c>
    </row>
    <row r="340" spans="1:12" ht="13.8">
      <c r="A340" s="2" t="s">
        <v>2</v>
      </c>
      <c r="B340" s="22">
        <f>+$B$25</f>
        <v>0</v>
      </c>
      <c r="C340" s="84" t="e">
        <f>+B340/B353</f>
        <v>#DIV/0!</v>
      </c>
      <c r="D340" s="89">
        <v>0</v>
      </c>
      <c r="E340" s="112">
        <f>+D340*C320</f>
        <v>0</v>
      </c>
      <c r="F340" s="79">
        <v>0</v>
      </c>
      <c r="G340" s="112">
        <f>F340*C320</f>
        <v>0</v>
      </c>
      <c r="H340" s="79">
        <v>0</v>
      </c>
      <c r="I340" s="117">
        <f>H340*C320</f>
        <v>0</v>
      </c>
      <c r="J340" s="39">
        <f>+H340*I356</f>
        <v>0</v>
      </c>
      <c r="K340" s="39">
        <f>+H340*I357</f>
        <v>0</v>
      </c>
      <c r="L340" s="394">
        <f t="shared" si="20"/>
        <v>0</v>
      </c>
    </row>
    <row r="341" spans="1:12" ht="13.8">
      <c r="A341" s="2" t="s">
        <v>12</v>
      </c>
      <c r="B341" s="22">
        <f>+$B$26</f>
        <v>0</v>
      </c>
      <c r="C341" s="84" t="e">
        <f>+B341/B353</f>
        <v>#DIV/0!</v>
      </c>
      <c r="D341" s="89">
        <v>0</v>
      </c>
      <c r="E341" s="112">
        <f>+D341*C320</f>
        <v>0</v>
      </c>
      <c r="F341" s="79">
        <v>0</v>
      </c>
      <c r="G341" s="112">
        <f>F341*C320</f>
        <v>0</v>
      </c>
      <c r="H341" s="79">
        <v>0</v>
      </c>
      <c r="I341" s="117">
        <f>H341*C320</f>
        <v>0</v>
      </c>
      <c r="J341" s="39">
        <f>+H341*I356</f>
        <v>0</v>
      </c>
      <c r="K341" s="39">
        <f>+H341*I357</f>
        <v>0</v>
      </c>
      <c r="L341" s="394">
        <f t="shared" si="20"/>
        <v>0</v>
      </c>
    </row>
    <row r="342" spans="1:12" ht="13.8">
      <c r="A342" s="2" t="s">
        <v>18</v>
      </c>
      <c r="B342" s="22">
        <f>+$B$27</f>
        <v>0</v>
      </c>
      <c r="C342" s="84" t="e">
        <f>+B342/B353</f>
        <v>#DIV/0!</v>
      </c>
      <c r="D342" s="89">
        <v>0</v>
      </c>
      <c r="E342" s="112">
        <f>+D342*C320</f>
        <v>0</v>
      </c>
      <c r="F342" s="79">
        <v>0</v>
      </c>
      <c r="G342" s="112">
        <f>F342*C320</f>
        <v>0</v>
      </c>
      <c r="H342" s="79">
        <v>0</v>
      </c>
      <c r="I342" s="117">
        <f>H342*C320</f>
        <v>0</v>
      </c>
      <c r="J342" s="39">
        <f>+H342*I356</f>
        <v>0</v>
      </c>
      <c r="K342" s="39">
        <f>+H342*I357</f>
        <v>0</v>
      </c>
      <c r="L342" s="394">
        <f t="shared" si="20"/>
        <v>0</v>
      </c>
    </row>
    <row r="343" spans="1:12" ht="13.8">
      <c r="A343" s="2" t="s">
        <v>9</v>
      </c>
      <c r="B343" s="22">
        <f>+$B$28</f>
        <v>0</v>
      </c>
      <c r="C343" s="84" t="e">
        <f>+B343/B353</f>
        <v>#DIV/0!</v>
      </c>
      <c r="D343" s="89">
        <v>0</v>
      </c>
      <c r="E343" s="112">
        <f>+D343*C320</f>
        <v>0</v>
      </c>
      <c r="F343" s="79">
        <v>0</v>
      </c>
      <c r="G343" s="112">
        <f>F343*C320</f>
        <v>0</v>
      </c>
      <c r="H343" s="79">
        <v>0</v>
      </c>
      <c r="I343" s="117">
        <f>H343*C320</f>
        <v>0</v>
      </c>
      <c r="J343" s="39">
        <f>+H343*I356</f>
        <v>0</v>
      </c>
      <c r="K343" s="39">
        <f>+H343*I357</f>
        <v>0</v>
      </c>
      <c r="L343" s="394">
        <f t="shared" si="20"/>
        <v>0</v>
      </c>
    </row>
    <row r="344" spans="1:12" ht="13.8">
      <c r="A344" s="2" t="s">
        <v>7</v>
      </c>
      <c r="B344" s="22">
        <f>+$B$29</f>
        <v>0</v>
      </c>
      <c r="C344" s="84" t="e">
        <f>+B344/B353</f>
        <v>#DIV/0!</v>
      </c>
      <c r="D344" s="89">
        <v>0</v>
      </c>
      <c r="E344" s="112">
        <f>+D344*C320</f>
        <v>0</v>
      </c>
      <c r="F344" s="79">
        <v>0</v>
      </c>
      <c r="G344" s="112">
        <f>F344*C320</f>
        <v>0</v>
      </c>
      <c r="H344" s="79">
        <v>0</v>
      </c>
      <c r="I344" s="117">
        <f>H344*C320</f>
        <v>0</v>
      </c>
      <c r="J344" s="39">
        <f>+H344*I356</f>
        <v>0</v>
      </c>
      <c r="K344" s="39">
        <f>+H344*I357</f>
        <v>0</v>
      </c>
      <c r="L344" s="394">
        <f t="shared" si="20"/>
        <v>0</v>
      </c>
    </row>
    <row r="345" spans="1:12" ht="13.8">
      <c r="A345" s="2" t="s">
        <v>13</v>
      </c>
      <c r="B345" s="22">
        <f>+$B$30</f>
        <v>0</v>
      </c>
      <c r="C345" s="84" t="e">
        <f>+B345/B353</f>
        <v>#DIV/0!</v>
      </c>
      <c r="D345" s="89">
        <v>0</v>
      </c>
      <c r="E345" s="112">
        <f>+D345*C320</f>
        <v>0</v>
      </c>
      <c r="F345" s="79">
        <v>0</v>
      </c>
      <c r="G345" s="112">
        <f>F345*C320</f>
        <v>0</v>
      </c>
      <c r="H345" s="79">
        <v>0</v>
      </c>
      <c r="I345" s="117">
        <f>H345*C320</f>
        <v>0</v>
      </c>
      <c r="J345" s="39">
        <f>+H345*I356</f>
        <v>0</v>
      </c>
      <c r="K345" s="39">
        <f>+H345*I357</f>
        <v>0</v>
      </c>
      <c r="L345" s="394">
        <f t="shared" si="20"/>
        <v>0</v>
      </c>
    </row>
    <row r="346" spans="1:12" ht="13.8">
      <c r="A346" s="2" t="s">
        <v>3</v>
      </c>
      <c r="B346" s="22">
        <f>+$B$31</f>
        <v>0</v>
      </c>
      <c r="C346" s="84" t="e">
        <f>+B346/B353</f>
        <v>#DIV/0!</v>
      </c>
      <c r="D346" s="89">
        <v>0</v>
      </c>
      <c r="E346" s="112">
        <f>+D346*C320</f>
        <v>0</v>
      </c>
      <c r="F346" s="79">
        <v>0</v>
      </c>
      <c r="G346" s="112">
        <f>F346*C320</f>
        <v>0</v>
      </c>
      <c r="H346" s="79">
        <v>0</v>
      </c>
      <c r="I346" s="117">
        <f>H346*C320</f>
        <v>0</v>
      </c>
      <c r="J346" s="39">
        <f>+H346*I356</f>
        <v>0</v>
      </c>
      <c r="K346" s="39">
        <f>+H346*I357</f>
        <v>0</v>
      </c>
      <c r="L346" s="394">
        <f t="shared" si="20"/>
        <v>0</v>
      </c>
    </row>
    <row r="347" spans="1:12" ht="13.8">
      <c r="A347" s="2" t="s">
        <v>11</v>
      </c>
      <c r="B347" s="22">
        <f>+$B$32</f>
        <v>0</v>
      </c>
      <c r="C347" s="84" t="e">
        <f>+B347/B353</f>
        <v>#DIV/0!</v>
      </c>
      <c r="D347" s="89">
        <v>0</v>
      </c>
      <c r="E347" s="112">
        <f>+D347*C320</f>
        <v>0</v>
      </c>
      <c r="F347" s="79">
        <v>0</v>
      </c>
      <c r="G347" s="112">
        <f>F347*C320</f>
        <v>0</v>
      </c>
      <c r="H347" s="79">
        <v>0</v>
      </c>
      <c r="I347" s="117">
        <f>H347*C320</f>
        <v>0</v>
      </c>
      <c r="J347" s="39">
        <f>+H347*I356</f>
        <v>0</v>
      </c>
      <c r="K347" s="39">
        <f>+H347*I357</f>
        <v>0</v>
      </c>
      <c r="L347" s="394">
        <f t="shared" si="20"/>
        <v>0</v>
      </c>
    </row>
    <row r="348" spans="1:12" ht="13.8">
      <c r="A348" s="372" t="s">
        <v>8</v>
      </c>
      <c r="B348" s="22">
        <f>+$B$33</f>
        <v>0</v>
      </c>
      <c r="C348" s="84" t="e">
        <f>+B348/B353</f>
        <v>#DIV/0!</v>
      </c>
      <c r="D348" s="89">
        <v>0</v>
      </c>
      <c r="E348" s="112">
        <f>+D348*C320</f>
        <v>0</v>
      </c>
      <c r="F348" s="79">
        <v>0</v>
      </c>
      <c r="G348" s="112">
        <f>F348*C320</f>
        <v>0</v>
      </c>
      <c r="H348" s="79">
        <v>0</v>
      </c>
      <c r="I348" s="117">
        <f>H348*C320</f>
        <v>0</v>
      </c>
      <c r="J348" s="39">
        <f>+H348*I356</f>
        <v>0</v>
      </c>
      <c r="K348" s="39">
        <f>+H348*I357</f>
        <v>0</v>
      </c>
      <c r="L348" s="394">
        <f t="shared" si="20"/>
        <v>0</v>
      </c>
    </row>
    <row r="349" spans="1:12" ht="13.8">
      <c r="A349" s="372" t="s">
        <v>444</v>
      </c>
      <c r="B349" s="22">
        <f>+$B$34</f>
        <v>0</v>
      </c>
      <c r="C349" s="84" t="e">
        <f>+B349/B353</f>
        <v>#DIV/0!</v>
      </c>
      <c r="D349" s="89">
        <v>0</v>
      </c>
      <c r="E349" s="112">
        <f>+D349*C320</f>
        <v>0</v>
      </c>
      <c r="F349" s="79">
        <v>0</v>
      </c>
      <c r="G349" s="112">
        <f>F349*C320</f>
        <v>0</v>
      </c>
      <c r="H349" s="79">
        <v>0</v>
      </c>
      <c r="I349" s="117">
        <f>H349*C320</f>
        <v>0</v>
      </c>
      <c r="J349" s="39">
        <f>+H349*I356</f>
        <v>0</v>
      </c>
      <c r="K349" s="39">
        <f>+H349*I357</f>
        <v>0</v>
      </c>
      <c r="L349" s="394">
        <f t="shared" si="20"/>
        <v>0</v>
      </c>
    </row>
    <row r="350" spans="1:12" ht="13.8">
      <c r="A350" s="372" t="s">
        <v>445</v>
      </c>
      <c r="B350" s="22">
        <f>+$B$35</f>
        <v>0</v>
      </c>
      <c r="C350" s="84" t="e">
        <f>+B350/B353</f>
        <v>#DIV/0!</v>
      </c>
      <c r="D350" s="89">
        <v>0</v>
      </c>
      <c r="E350" s="112">
        <f>+D350*C320</f>
        <v>0</v>
      </c>
      <c r="F350" s="79">
        <v>0</v>
      </c>
      <c r="G350" s="112">
        <f>F350*C320</f>
        <v>0</v>
      </c>
      <c r="H350" s="79">
        <v>0</v>
      </c>
      <c r="I350" s="117">
        <f>H350*C320</f>
        <v>0</v>
      </c>
      <c r="J350" s="39">
        <f>+H350*I356</f>
        <v>0</v>
      </c>
      <c r="K350" s="39">
        <f>+H350*I357</f>
        <v>0</v>
      </c>
      <c r="L350" s="394">
        <f t="shared" si="20"/>
        <v>0</v>
      </c>
    </row>
    <row r="351" spans="1:12" ht="13.8">
      <c r="A351" s="372" t="s">
        <v>461</v>
      </c>
      <c r="B351" s="22">
        <f>+$B$36</f>
        <v>0</v>
      </c>
      <c r="C351" s="84" t="e">
        <f>+B351/B353</f>
        <v>#DIV/0!</v>
      </c>
      <c r="D351" s="89">
        <v>0</v>
      </c>
      <c r="E351" s="112">
        <f>+D351*C320</f>
        <v>0</v>
      </c>
      <c r="F351" s="79">
        <v>0</v>
      </c>
      <c r="G351" s="112">
        <f>F351*C320</f>
        <v>0</v>
      </c>
      <c r="H351" s="79">
        <v>0</v>
      </c>
      <c r="I351" s="117">
        <f>H351*C320</f>
        <v>0</v>
      </c>
      <c r="J351" s="39">
        <f>+H351*I356</f>
        <v>0</v>
      </c>
      <c r="K351" s="39">
        <f>+H351*I357</f>
        <v>0</v>
      </c>
      <c r="L351" s="394">
        <f>+J351+K351</f>
        <v>0</v>
      </c>
    </row>
    <row r="352" spans="1:12" ht="13.8">
      <c r="A352" s="3" t="s">
        <v>464</v>
      </c>
      <c r="B352" s="22">
        <f>+$B$37</f>
        <v>0</v>
      </c>
      <c r="C352" s="84" t="e">
        <f>+B352/B353</f>
        <v>#DIV/0!</v>
      </c>
      <c r="D352" s="89">
        <v>0</v>
      </c>
      <c r="E352" s="112">
        <f>+D352*C320</f>
        <v>0</v>
      </c>
      <c r="F352" s="79">
        <v>0</v>
      </c>
      <c r="G352" s="115">
        <f>F352*C320</f>
        <v>0</v>
      </c>
      <c r="H352" s="514">
        <v>0</v>
      </c>
      <c r="I352" s="118">
        <f>H352*C320</f>
        <v>0</v>
      </c>
      <c r="J352" s="39">
        <f>+H352*I356</f>
        <v>0</v>
      </c>
      <c r="K352" s="39">
        <f>+H352*I357</f>
        <v>0</v>
      </c>
      <c r="L352" s="394">
        <f t="shared" si="20"/>
        <v>0</v>
      </c>
    </row>
    <row r="353" spans="1:14" ht="13.8">
      <c r="A353" s="24"/>
      <c r="B353" s="25">
        <f t="shared" ref="B353:L353" si="21">SUM(B326:B352)</f>
        <v>0</v>
      </c>
      <c r="C353" s="85" t="e">
        <f t="shared" si="21"/>
        <v>#DIV/0!</v>
      </c>
      <c r="D353" s="82">
        <f t="shared" si="21"/>
        <v>0</v>
      </c>
      <c r="E353" s="113">
        <f t="shared" si="21"/>
        <v>0</v>
      </c>
      <c r="F353" s="83">
        <f t="shared" si="21"/>
        <v>0</v>
      </c>
      <c r="G353" s="113">
        <f t="shared" si="21"/>
        <v>0</v>
      </c>
      <c r="H353" s="515">
        <f t="shared" si="21"/>
        <v>0</v>
      </c>
      <c r="I353" s="363">
        <f t="shared" si="21"/>
        <v>0</v>
      </c>
      <c r="J353" s="26">
        <f t="shared" si="21"/>
        <v>0</v>
      </c>
      <c r="K353" s="26">
        <f t="shared" si="21"/>
        <v>0</v>
      </c>
      <c r="L353" s="26">
        <f t="shared" si="21"/>
        <v>0</v>
      </c>
    </row>
    <row r="354" spans="1:14">
      <c r="H354" s="80"/>
      <c r="I354" s="81"/>
    </row>
    <row r="356" spans="1:14">
      <c r="G356" t="s">
        <v>114</v>
      </c>
      <c r="H356" s="27"/>
      <c r="I356" s="357">
        <v>0</v>
      </c>
    </row>
    <row r="357" spans="1:14">
      <c r="G357" t="s">
        <v>338</v>
      </c>
      <c r="I357" s="357">
        <v>0</v>
      </c>
    </row>
    <row r="358" spans="1:14">
      <c r="G358" t="s">
        <v>256</v>
      </c>
      <c r="I358" s="120">
        <f>SUM(I356:I357)</f>
        <v>0</v>
      </c>
      <c r="N358" s="121">
        <f>+I358</f>
        <v>0</v>
      </c>
    </row>
    <row r="359" spans="1:14">
      <c r="I359" s="88"/>
    </row>
    <row r="360" spans="1:14">
      <c r="I360" s="88"/>
    </row>
    <row r="361" spans="1:14">
      <c r="I361" s="88"/>
    </row>
    <row r="362" spans="1:14" ht="15.6">
      <c r="A362" s="874" t="s">
        <v>19</v>
      </c>
      <c r="B362" s="875"/>
      <c r="C362" s="875">
        <v>0</v>
      </c>
      <c r="D362" s="875"/>
      <c r="E362" s="875"/>
      <c r="F362" s="875"/>
      <c r="G362" s="875"/>
      <c r="H362" s="876"/>
      <c r="I362" s="4"/>
    </row>
    <row r="363" spans="1:14" ht="15.6">
      <c r="A363" s="867" t="s">
        <v>20</v>
      </c>
      <c r="B363" s="868"/>
      <c r="C363" s="920"/>
      <c r="D363" s="920"/>
      <c r="E363" s="920"/>
      <c r="F363" s="920"/>
      <c r="G363" s="920"/>
      <c r="H363" s="921"/>
      <c r="I363" s="4"/>
    </row>
    <row r="364" spans="1:14" ht="15.6">
      <c r="A364" s="867" t="s">
        <v>22</v>
      </c>
      <c r="B364" s="868"/>
      <c r="C364" s="913"/>
      <c r="D364" s="913"/>
      <c r="E364" s="913"/>
      <c r="F364" s="913"/>
      <c r="G364" s="913"/>
      <c r="H364" s="914"/>
      <c r="I364" s="4"/>
    </row>
    <row r="365" spans="1:14" ht="15.6">
      <c r="A365" s="867" t="s">
        <v>24</v>
      </c>
      <c r="B365" s="868"/>
      <c r="C365" s="869">
        <v>0</v>
      </c>
      <c r="D365" s="870"/>
      <c r="E365" s="870"/>
      <c r="F365" s="870"/>
      <c r="G365" s="870"/>
      <c r="H365" s="871"/>
      <c r="I365" s="4"/>
    </row>
    <row r="366" spans="1:14" ht="15.6">
      <c r="A366" s="881" t="s">
        <v>25</v>
      </c>
      <c r="B366" s="882"/>
      <c r="C366" s="911" t="s">
        <v>788</v>
      </c>
      <c r="D366" s="911"/>
      <c r="E366" s="911"/>
      <c r="F366" s="911"/>
      <c r="G366" s="911"/>
      <c r="H366" s="912"/>
      <c r="I366" s="4"/>
    </row>
    <row r="367" spans="1:14" ht="13.8">
      <c r="A367" s="5"/>
      <c r="B367" s="5"/>
      <c r="C367" s="5"/>
      <c r="D367" s="5"/>
      <c r="E367" s="5"/>
      <c r="F367" s="5"/>
      <c r="G367" s="5"/>
      <c r="H367" s="5"/>
      <c r="I367" s="5"/>
    </row>
    <row r="368" spans="1:14" ht="13.8">
      <c r="A368" s="6"/>
      <c r="B368" s="7"/>
      <c r="C368" s="8"/>
      <c r="D368" s="886">
        <v>0.2</v>
      </c>
      <c r="E368" s="887"/>
      <c r="F368" s="886">
        <v>0.8</v>
      </c>
      <c r="G368" s="887"/>
      <c r="H368" s="594"/>
      <c r="I368" s="10"/>
      <c r="J368" s="11" t="s">
        <v>121</v>
      </c>
      <c r="K368" s="11" t="s">
        <v>269</v>
      </c>
      <c r="L368" s="11" t="s">
        <v>270</v>
      </c>
    </row>
    <row r="369" spans="1:12" ht="13.8">
      <c r="A369" s="12"/>
      <c r="B369" s="13"/>
      <c r="C369" s="14"/>
      <c r="D369" s="872" t="s">
        <v>26</v>
      </c>
      <c r="E369" s="880"/>
      <c r="F369" s="872" t="s">
        <v>27</v>
      </c>
      <c r="G369" s="880"/>
      <c r="H369" s="872" t="s">
        <v>28</v>
      </c>
      <c r="I369" s="873"/>
      <c r="J369" s="15" t="s">
        <v>29</v>
      </c>
      <c r="K369" s="391" t="s">
        <v>523</v>
      </c>
      <c r="L369" s="391" t="s">
        <v>29</v>
      </c>
    </row>
    <row r="370" spans="1:12" ht="27.6">
      <c r="A370" s="16" t="s">
        <v>30</v>
      </c>
      <c r="B370" s="17" t="s">
        <v>31</v>
      </c>
      <c r="C370" s="18" t="s">
        <v>32</v>
      </c>
      <c r="D370" s="19" t="s">
        <v>33</v>
      </c>
      <c r="E370" s="20" t="s">
        <v>34</v>
      </c>
      <c r="F370" s="19" t="s">
        <v>33</v>
      </c>
      <c r="G370" s="20" t="s">
        <v>34</v>
      </c>
      <c r="H370" s="21" t="s">
        <v>33</v>
      </c>
      <c r="I370" s="40" t="s">
        <v>34</v>
      </c>
      <c r="J370" s="18" t="s">
        <v>34</v>
      </c>
      <c r="K370" s="18" t="s">
        <v>34</v>
      </c>
      <c r="L370" s="18" t="s">
        <v>34</v>
      </c>
    </row>
    <row r="371" spans="1:12" ht="13.8">
      <c r="A371" s="1" t="s">
        <v>15</v>
      </c>
      <c r="B371" s="22">
        <f>+$B$10</f>
        <v>0</v>
      </c>
      <c r="C371" s="84" t="e">
        <f>+B371/B398</f>
        <v>#DIV/0!</v>
      </c>
      <c r="D371" s="89">
        <v>0</v>
      </c>
      <c r="E371" s="112">
        <f>+D371*C365</f>
        <v>0</v>
      </c>
      <c r="F371" s="79">
        <v>0</v>
      </c>
      <c r="G371" s="114">
        <f>F371*C365</f>
        <v>0</v>
      </c>
      <c r="H371" s="79">
        <v>0</v>
      </c>
      <c r="I371" s="116">
        <f>H371*C365</f>
        <v>0</v>
      </c>
      <c r="J371" s="39">
        <f>+H371*I401</f>
        <v>0</v>
      </c>
      <c r="K371" s="39">
        <f>+H371*I402</f>
        <v>0</v>
      </c>
      <c r="L371" s="393">
        <f>+J371+K371</f>
        <v>0</v>
      </c>
    </row>
    <row r="372" spans="1:12" ht="13.8">
      <c r="A372" s="2" t="s">
        <v>4</v>
      </c>
      <c r="B372" s="22">
        <f>+$B$12</f>
        <v>0</v>
      </c>
      <c r="C372" s="84" t="e">
        <f>+B372/B398</f>
        <v>#DIV/0!</v>
      </c>
      <c r="D372" s="89">
        <v>0</v>
      </c>
      <c r="E372" s="112">
        <f>+D372*C365</f>
        <v>0</v>
      </c>
      <c r="F372" s="79">
        <v>0</v>
      </c>
      <c r="G372" s="112">
        <f>F372*C365</f>
        <v>0</v>
      </c>
      <c r="H372" s="79">
        <v>0</v>
      </c>
      <c r="I372" s="117">
        <f>H372*C365</f>
        <v>0</v>
      </c>
      <c r="J372" s="39">
        <f>+H372*I401</f>
        <v>0</v>
      </c>
      <c r="K372" s="39">
        <f>+H372*I402</f>
        <v>0</v>
      </c>
      <c r="L372" s="394">
        <f>+J372+K372</f>
        <v>0</v>
      </c>
    </row>
    <row r="373" spans="1:12" ht="13.8">
      <c r="A373" s="2" t="s">
        <v>0</v>
      </c>
      <c r="B373" s="22">
        <f>+$B$13</f>
        <v>0</v>
      </c>
      <c r="C373" s="84" t="e">
        <f>+B373/B398</f>
        <v>#DIV/0!</v>
      </c>
      <c r="D373" s="89">
        <v>0</v>
      </c>
      <c r="E373" s="112">
        <f>+D373*C365</f>
        <v>0</v>
      </c>
      <c r="F373" s="79">
        <v>0</v>
      </c>
      <c r="G373" s="112">
        <f>F373*C365</f>
        <v>0</v>
      </c>
      <c r="H373" s="475">
        <v>0</v>
      </c>
      <c r="I373" s="117">
        <f>H373*C365</f>
        <v>0</v>
      </c>
      <c r="J373" s="39">
        <f>+H373*I401</f>
        <v>0</v>
      </c>
      <c r="K373" s="39">
        <f>+H373*I402</f>
        <v>0</v>
      </c>
      <c r="L373" s="394">
        <f t="shared" ref="L373:L397" si="22">+J373+K373</f>
        <v>0</v>
      </c>
    </row>
    <row r="374" spans="1:12" ht="13.8">
      <c r="A374" s="2" t="s">
        <v>16</v>
      </c>
      <c r="B374" s="22">
        <f>+$B$14</f>
        <v>0</v>
      </c>
      <c r="C374" s="84" t="e">
        <f>+B374/B398</f>
        <v>#DIV/0!</v>
      </c>
      <c r="D374" s="89">
        <v>0</v>
      </c>
      <c r="E374" s="112">
        <f>+D374*C365</f>
        <v>0</v>
      </c>
      <c r="F374" s="79">
        <v>0</v>
      </c>
      <c r="G374" s="112">
        <f>F374*C365</f>
        <v>0</v>
      </c>
      <c r="H374" s="79">
        <v>0</v>
      </c>
      <c r="I374" s="117">
        <f>H374*C365</f>
        <v>0</v>
      </c>
      <c r="J374" s="39">
        <f>+H374*I401</f>
        <v>0</v>
      </c>
      <c r="K374" s="39">
        <f>+H374*I402</f>
        <v>0</v>
      </c>
      <c r="L374" s="394">
        <f t="shared" si="22"/>
        <v>0</v>
      </c>
    </row>
    <row r="375" spans="1:12" ht="13.8">
      <c r="A375" s="2" t="s">
        <v>6</v>
      </c>
      <c r="B375" s="22">
        <f>+$B$15</f>
        <v>0</v>
      </c>
      <c r="C375" s="84" t="e">
        <f>+B375/B398</f>
        <v>#DIV/0!</v>
      </c>
      <c r="D375" s="89">
        <v>0</v>
      </c>
      <c r="E375" s="112">
        <f>+D375*C365</f>
        <v>0</v>
      </c>
      <c r="F375" s="79">
        <v>0</v>
      </c>
      <c r="G375" s="112">
        <f>F375*C365</f>
        <v>0</v>
      </c>
      <c r="H375" s="79">
        <v>0</v>
      </c>
      <c r="I375" s="117">
        <f>H375*C365</f>
        <v>0</v>
      </c>
      <c r="J375" s="39">
        <f>+H375*I401</f>
        <v>0</v>
      </c>
      <c r="K375" s="39">
        <f>+H375*I402</f>
        <v>0</v>
      </c>
      <c r="L375" s="394">
        <f t="shared" si="22"/>
        <v>0</v>
      </c>
    </row>
    <row r="376" spans="1:12" ht="13.8">
      <c r="A376" s="2" t="s">
        <v>10</v>
      </c>
      <c r="B376" s="22">
        <f>+$B$16</f>
        <v>0</v>
      </c>
      <c r="C376" s="84" t="e">
        <f>+B376/B398</f>
        <v>#DIV/0!</v>
      </c>
      <c r="D376" s="89">
        <v>0</v>
      </c>
      <c r="E376" s="112">
        <f>+D376*C365</f>
        <v>0</v>
      </c>
      <c r="F376" s="79">
        <v>0</v>
      </c>
      <c r="G376" s="112">
        <f>F376*C365</f>
        <v>0</v>
      </c>
      <c r="H376" s="79">
        <v>0</v>
      </c>
      <c r="I376" s="117">
        <f>H376*C365</f>
        <v>0</v>
      </c>
      <c r="J376" s="39">
        <f>+H376*I401</f>
        <v>0</v>
      </c>
      <c r="K376" s="39">
        <f>+H376*I402</f>
        <v>0</v>
      </c>
      <c r="L376" s="394">
        <f t="shared" si="22"/>
        <v>0</v>
      </c>
    </row>
    <row r="377" spans="1:12" ht="13.8">
      <c r="A377" s="2" t="s">
        <v>17</v>
      </c>
      <c r="B377" s="22">
        <f>+$B$17</f>
        <v>0</v>
      </c>
      <c r="C377" s="84" t="e">
        <f>+B377/B398</f>
        <v>#DIV/0!</v>
      </c>
      <c r="D377" s="89">
        <v>0</v>
      </c>
      <c r="E377" s="112">
        <f>+D377*C365</f>
        <v>0</v>
      </c>
      <c r="F377" s="79">
        <v>0</v>
      </c>
      <c r="G377" s="112">
        <f>F377*C365</f>
        <v>0</v>
      </c>
      <c r="H377" s="79">
        <v>0</v>
      </c>
      <c r="I377" s="117">
        <f>H377*C365</f>
        <v>0</v>
      </c>
      <c r="J377" s="39">
        <f>+H377*I401</f>
        <v>0</v>
      </c>
      <c r="K377" s="39">
        <f>+H377*I402</f>
        <v>0</v>
      </c>
      <c r="L377" s="394">
        <f t="shared" si="22"/>
        <v>0</v>
      </c>
    </row>
    <row r="378" spans="1:12" ht="13.8">
      <c r="A378" s="2" t="s">
        <v>5</v>
      </c>
      <c r="B378" s="22">
        <f>+$B$18</f>
        <v>0</v>
      </c>
      <c r="C378" s="84" t="e">
        <f>+B378/B398</f>
        <v>#DIV/0!</v>
      </c>
      <c r="D378" s="89">
        <v>0</v>
      </c>
      <c r="E378" s="112">
        <f>+D378*C365</f>
        <v>0</v>
      </c>
      <c r="F378" s="79">
        <v>0</v>
      </c>
      <c r="G378" s="112">
        <f>F378*C365</f>
        <v>0</v>
      </c>
      <c r="H378" s="79">
        <v>0</v>
      </c>
      <c r="I378" s="117">
        <f>H378*C365</f>
        <v>0</v>
      </c>
      <c r="J378" s="39">
        <f>+H378*I401</f>
        <v>0</v>
      </c>
      <c r="K378" s="39">
        <f>+H378*I402</f>
        <v>0</v>
      </c>
      <c r="L378" s="394">
        <f t="shared" si="22"/>
        <v>0</v>
      </c>
    </row>
    <row r="379" spans="1:12" ht="13.8">
      <c r="A379" s="2" t="s">
        <v>116</v>
      </c>
      <c r="B379" s="22">
        <f>+$B$19</f>
        <v>0</v>
      </c>
      <c r="C379" s="84" t="e">
        <f>+B379/B398</f>
        <v>#DIV/0!</v>
      </c>
      <c r="D379" s="89">
        <v>0</v>
      </c>
      <c r="E379" s="112">
        <f>+D379*C365</f>
        <v>0</v>
      </c>
      <c r="F379" s="79">
        <v>0</v>
      </c>
      <c r="G379" s="112">
        <f>F379*C365</f>
        <v>0</v>
      </c>
      <c r="H379" s="79">
        <v>0</v>
      </c>
      <c r="I379" s="117">
        <f>H379*C365</f>
        <v>0</v>
      </c>
      <c r="J379" s="39">
        <f>+H379*I401</f>
        <v>0</v>
      </c>
      <c r="K379" s="39">
        <f>+H379*I402</f>
        <v>0</v>
      </c>
      <c r="L379" s="394">
        <f t="shared" si="22"/>
        <v>0</v>
      </c>
    </row>
    <row r="380" spans="1:12" ht="13.8">
      <c r="A380" s="2" t="s">
        <v>1</v>
      </c>
      <c r="B380" s="22">
        <f>+$B$20</f>
        <v>0</v>
      </c>
      <c r="C380" s="84" t="e">
        <f>+B380/B398</f>
        <v>#DIV/0!</v>
      </c>
      <c r="D380" s="89">
        <v>0</v>
      </c>
      <c r="E380" s="112">
        <f>+D380*C365</f>
        <v>0</v>
      </c>
      <c r="F380" s="79">
        <v>0</v>
      </c>
      <c r="G380" s="112">
        <f>F380*C365</f>
        <v>0</v>
      </c>
      <c r="H380" s="79">
        <v>0</v>
      </c>
      <c r="I380" s="117">
        <f>H380*C365</f>
        <v>0</v>
      </c>
      <c r="J380" s="39">
        <f>+H380*I401</f>
        <v>0</v>
      </c>
      <c r="K380" s="39">
        <f>+H380*I402</f>
        <v>0</v>
      </c>
      <c r="L380" s="394">
        <f t="shared" si="22"/>
        <v>0</v>
      </c>
    </row>
    <row r="381" spans="1:12" ht="13.8">
      <c r="A381" s="2" t="s">
        <v>46</v>
      </c>
      <c r="B381" s="22">
        <f>+$B$21</f>
        <v>0</v>
      </c>
      <c r="C381" s="84" t="e">
        <f>+B381/B398</f>
        <v>#DIV/0!</v>
      </c>
      <c r="D381" s="89">
        <v>0</v>
      </c>
      <c r="E381" s="112">
        <f>+D381*C365</f>
        <v>0</v>
      </c>
      <c r="F381" s="79">
        <v>0</v>
      </c>
      <c r="G381" s="112">
        <f>F381*C365</f>
        <v>0</v>
      </c>
      <c r="H381" s="79">
        <v>0</v>
      </c>
      <c r="I381" s="117">
        <f>H381*C365</f>
        <v>0</v>
      </c>
      <c r="J381" s="39">
        <f>+H381*I401</f>
        <v>0</v>
      </c>
      <c r="K381" s="39">
        <f>+H381*I402</f>
        <v>0</v>
      </c>
      <c r="L381" s="394">
        <f t="shared" si="22"/>
        <v>0</v>
      </c>
    </row>
    <row r="382" spans="1:12" ht="13.8">
      <c r="A382" s="2" t="s">
        <v>45</v>
      </c>
      <c r="B382" s="22">
        <f>+$B$22</f>
        <v>0</v>
      </c>
      <c r="C382" s="84" t="e">
        <f>+B382/B398</f>
        <v>#DIV/0!</v>
      </c>
      <c r="D382" s="89">
        <v>0</v>
      </c>
      <c r="E382" s="112">
        <f>+D382*C365</f>
        <v>0</v>
      </c>
      <c r="F382" s="79">
        <v>0</v>
      </c>
      <c r="G382" s="112">
        <f>F382*C365</f>
        <v>0</v>
      </c>
      <c r="H382" s="79">
        <v>0</v>
      </c>
      <c r="I382" s="117">
        <f>H382*C365</f>
        <v>0</v>
      </c>
      <c r="J382" s="39">
        <f>+H382*I401</f>
        <v>0</v>
      </c>
      <c r="K382" s="39">
        <f>+H382*I402</f>
        <v>0</v>
      </c>
      <c r="L382" s="394">
        <f t="shared" si="22"/>
        <v>0</v>
      </c>
    </row>
    <row r="383" spans="1:12" ht="13.8">
      <c r="A383" s="2" t="s">
        <v>209</v>
      </c>
      <c r="B383" s="22">
        <f>+$B$23</f>
        <v>0</v>
      </c>
      <c r="C383" s="84" t="e">
        <f>+B383/B398</f>
        <v>#DIV/0!</v>
      </c>
      <c r="D383" s="89">
        <v>0</v>
      </c>
      <c r="E383" s="112">
        <f>+D383*C365</f>
        <v>0</v>
      </c>
      <c r="F383" s="79">
        <v>0</v>
      </c>
      <c r="G383" s="112">
        <f>F383*C365</f>
        <v>0</v>
      </c>
      <c r="H383" s="79">
        <v>0</v>
      </c>
      <c r="I383" s="117">
        <f>H383*C365</f>
        <v>0</v>
      </c>
      <c r="J383" s="39">
        <f>+H383*I401</f>
        <v>0</v>
      </c>
      <c r="K383" s="39">
        <f>+H383*I402</f>
        <v>0</v>
      </c>
      <c r="L383" s="394">
        <f t="shared" si="22"/>
        <v>0</v>
      </c>
    </row>
    <row r="384" spans="1:12" ht="13.8">
      <c r="A384" s="2" t="s">
        <v>210</v>
      </c>
      <c r="B384" s="22">
        <f>+$B$24</f>
        <v>0</v>
      </c>
      <c r="C384" s="84" t="e">
        <f>+B384/B398</f>
        <v>#DIV/0!</v>
      </c>
      <c r="D384" s="89">
        <v>0</v>
      </c>
      <c r="E384" s="112">
        <f>+D384*C365</f>
        <v>0</v>
      </c>
      <c r="F384" s="79">
        <v>0</v>
      </c>
      <c r="G384" s="112">
        <f>F384*C365</f>
        <v>0</v>
      </c>
      <c r="H384" s="79">
        <v>0</v>
      </c>
      <c r="I384" s="117">
        <f>H384*C365</f>
        <v>0</v>
      </c>
      <c r="J384" s="39">
        <f>+H384*I401</f>
        <v>0</v>
      </c>
      <c r="K384" s="39">
        <f>+H384*I402</f>
        <v>0</v>
      </c>
      <c r="L384" s="394">
        <f t="shared" si="22"/>
        <v>0</v>
      </c>
    </row>
    <row r="385" spans="1:12" ht="13.8">
      <c r="A385" s="2" t="s">
        <v>2</v>
      </c>
      <c r="B385" s="22">
        <f>+$B$25</f>
        <v>0</v>
      </c>
      <c r="C385" s="84" t="e">
        <f>+B385/B398</f>
        <v>#DIV/0!</v>
      </c>
      <c r="D385" s="89">
        <v>0</v>
      </c>
      <c r="E385" s="112">
        <f>+D385*C365</f>
        <v>0</v>
      </c>
      <c r="F385" s="79">
        <v>0</v>
      </c>
      <c r="G385" s="112">
        <f>F385*C365</f>
        <v>0</v>
      </c>
      <c r="H385" s="79">
        <v>0</v>
      </c>
      <c r="I385" s="117">
        <f>H385*C365</f>
        <v>0</v>
      </c>
      <c r="J385" s="39">
        <f>+H385*I401</f>
        <v>0</v>
      </c>
      <c r="K385" s="39">
        <f>+H385*I402</f>
        <v>0</v>
      </c>
      <c r="L385" s="394">
        <f t="shared" si="22"/>
        <v>0</v>
      </c>
    </row>
    <row r="386" spans="1:12" ht="13.8">
      <c r="A386" s="2" t="s">
        <v>12</v>
      </c>
      <c r="B386" s="22">
        <f>+$B$26</f>
        <v>0</v>
      </c>
      <c r="C386" s="84" t="e">
        <f>+B386/B398</f>
        <v>#DIV/0!</v>
      </c>
      <c r="D386" s="89">
        <v>0</v>
      </c>
      <c r="E386" s="112">
        <f>+D386*C365</f>
        <v>0</v>
      </c>
      <c r="F386" s="79">
        <v>0</v>
      </c>
      <c r="G386" s="112">
        <f>F386*C365</f>
        <v>0</v>
      </c>
      <c r="H386" s="79">
        <v>0</v>
      </c>
      <c r="I386" s="117">
        <f>H386*C365</f>
        <v>0</v>
      </c>
      <c r="J386" s="39">
        <f>+H386*I401</f>
        <v>0</v>
      </c>
      <c r="K386" s="39">
        <f>+H386*I402</f>
        <v>0</v>
      </c>
      <c r="L386" s="394">
        <f t="shared" si="22"/>
        <v>0</v>
      </c>
    </row>
    <row r="387" spans="1:12" ht="13.8">
      <c r="A387" s="2" t="s">
        <v>18</v>
      </c>
      <c r="B387" s="22">
        <f>+$B$27</f>
        <v>0</v>
      </c>
      <c r="C387" s="84" t="e">
        <f>+B387/B398</f>
        <v>#DIV/0!</v>
      </c>
      <c r="D387" s="89">
        <v>0</v>
      </c>
      <c r="E387" s="112">
        <f>+D387*C365</f>
        <v>0</v>
      </c>
      <c r="F387" s="79">
        <v>0</v>
      </c>
      <c r="G387" s="112">
        <f>F387*C365</f>
        <v>0</v>
      </c>
      <c r="H387" s="79">
        <v>0</v>
      </c>
      <c r="I387" s="117">
        <f>H387*C365</f>
        <v>0</v>
      </c>
      <c r="J387" s="39">
        <f>+H387*I401</f>
        <v>0</v>
      </c>
      <c r="K387" s="39">
        <f>+H387*I402</f>
        <v>0</v>
      </c>
      <c r="L387" s="394">
        <f t="shared" si="22"/>
        <v>0</v>
      </c>
    </row>
    <row r="388" spans="1:12" ht="13.8">
      <c r="A388" s="2" t="s">
        <v>9</v>
      </c>
      <c r="B388" s="22">
        <f>+$B$28</f>
        <v>0</v>
      </c>
      <c r="C388" s="84" t="e">
        <f>+B388/B398</f>
        <v>#DIV/0!</v>
      </c>
      <c r="D388" s="89">
        <v>0</v>
      </c>
      <c r="E388" s="112">
        <f>+D388*C365</f>
        <v>0</v>
      </c>
      <c r="F388" s="79">
        <v>0</v>
      </c>
      <c r="G388" s="112">
        <f>F388*C365</f>
        <v>0</v>
      </c>
      <c r="H388" s="79">
        <v>0</v>
      </c>
      <c r="I388" s="117">
        <f>H388*C365</f>
        <v>0</v>
      </c>
      <c r="J388" s="39">
        <f>+H388*I401</f>
        <v>0</v>
      </c>
      <c r="K388" s="39">
        <f>+H388*I402</f>
        <v>0</v>
      </c>
      <c r="L388" s="394">
        <f t="shared" si="22"/>
        <v>0</v>
      </c>
    </row>
    <row r="389" spans="1:12" ht="13.8">
      <c r="A389" s="2" t="s">
        <v>7</v>
      </c>
      <c r="B389" s="22">
        <f>+$B$29</f>
        <v>0</v>
      </c>
      <c r="C389" s="84" t="e">
        <f>+B389/B398</f>
        <v>#DIV/0!</v>
      </c>
      <c r="D389" s="89">
        <v>0</v>
      </c>
      <c r="E389" s="112">
        <f>+D389*C365</f>
        <v>0</v>
      </c>
      <c r="F389" s="79">
        <v>0</v>
      </c>
      <c r="G389" s="112">
        <f>F389*C365</f>
        <v>0</v>
      </c>
      <c r="H389" s="79">
        <v>0</v>
      </c>
      <c r="I389" s="117">
        <f>H389*C365</f>
        <v>0</v>
      </c>
      <c r="J389" s="39">
        <f>+H389*I401</f>
        <v>0</v>
      </c>
      <c r="K389" s="39">
        <f>+H389*I402</f>
        <v>0</v>
      </c>
      <c r="L389" s="394">
        <f t="shared" si="22"/>
        <v>0</v>
      </c>
    </row>
    <row r="390" spans="1:12" ht="13.8">
      <c r="A390" s="2" t="s">
        <v>13</v>
      </c>
      <c r="B390" s="22">
        <f>+$B$30</f>
        <v>0</v>
      </c>
      <c r="C390" s="84" t="e">
        <f>+B390/B398</f>
        <v>#DIV/0!</v>
      </c>
      <c r="D390" s="89">
        <v>0</v>
      </c>
      <c r="E390" s="112">
        <f>+D390*C365</f>
        <v>0</v>
      </c>
      <c r="F390" s="79">
        <v>0</v>
      </c>
      <c r="G390" s="112">
        <f>F390*C365</f>
        <v>0</v>
      </c>
      <c r="H390" s="79">
        <v>0</v>
      </c>
      <c r="I390" s="117">
        <f>H390*C365</f>
        <v>0</v>
      </c>
      <c r="J390" s="39">
        <f>+H390*I401</f>
        <v>0</v>
      </c>
      <c r="K390" s="39">
        <f>+H390*I402</f>
        <v>0</v>
      </c>
      <c r="L390" s="394">
        <f t="shared" si="22"/>
        <v>0</v>
      </c>
    </row>
    <row r="391" spans="1:12" ht="13.8">
      <c r="A391" s="2" t="s">
        <v>3</v>
      </c>
      <c r="B391" s="22">
        <f>+$B$31</f>
        <v>0</v>
      </c>
      <c r="C391" s="84" t="e">
        <f>+B391/B398</f>
        <v>#DIV/0!</v>
      </c>
      <c r="D391" s="89">
        <v>0</v>
      </c>
      <c r="E391" s="112">
        <f>+D391*C365</f>
        <v>0</v>
      </c>
      <c r="F391" s="79">
        <v>0</v>
      </c>
      <c r="G391" s="112">
        <f>F391*C365</f>
        <v>0</v>
      </c>
      <c r="H391" s="79">
        <v>0</v>
      </c>
      <c r="I391" s="117">
        <f>H391*C365</f>
        <v>0</v>
      </c>
      <c r="J391" s="39">
        <f>+H391*I401</f>
        <v>0</v>
      </c>
      <c r="K391" s="39">
        <f>+H391*I402</f>
        <v>0</v>
      </c>
      <c r="L391" s="394">
        <f t="shared" si="22"/>
        <v>0</v>
      </c>
    </row>
    <row r="392" spans="1:12" ht="13.8">
      <c r="A392" s="2" t="s">
        <v>11</v>
      </c>
      <c r="B392" s="22">
        <f>+$B$32</f>
        <v>0</v>
      </c>
      <c r="C392" s="84" t="e">
        <f>+B392/B398</f>
        <v>#DIV/0!</v>
      </c>
      <c r="D392" s="89">
        <v>0</v>
      </c>
      <c r="E392" s="112">
        <f>+D392*C365</f>
        <v>0</v>
      </c>
      <c r="F392" s="79">
        <v>0</v>
      </c>
      <c r="G392" s="112">
        <f>F392*C365</f>
        <v>0</v>
      </c>
      <c r="H392" s="79">
        <v>0</v>
      </c>
      <c r="I392" s="117">
        <f>H392*C365</f>
        <v>0</v>
      </c>
      <c r="J392" s="39">
        <f>+H392*I401</f>
        <v>0</v>
      </c>
      <c r="K392" s="39">
        <f>+H392*I402</f>
        <v>0</v>
      </c>
      <c r="L392" s="394">
        <f t="shared" si="22"/>
        <v>0</v>
      </c>
    </row>
    <row r="393" spans="1:12" ht="13.8">
      <c r="A393" s="372" t="s">
        <v>8</v>
      </c>
      <c r="B393" s="22">
        <f>+$B$33</f>
        <v>0</v>
      </c>
      <c r="C393" s="84" t="e">
        <f>+B393/B398</f>
        <v>#DIV/0!</v>
      </c>
      <c r="D393" s="89">
        <v>0</v>
      </c>
      <c r="E393" s="112">
        <f>+D393*C365</f>
        <v>0</v>
      </c>
      <c r="F393" s="79">
        <v>0</v>
      </c>
      <c r="G393" s="112">
        <f>F393*C365</f>
        <v>0</v>
      </c>
      <c r="H393" s="79">
        <v>0</v>
      </c>
      <c r="I393" s="117">
        <f>H393*C365</f>
        <v>0</v>
      </c>
      <c r="J393" s="39">
        <f>+H393*I401</f>
        <v>0</v>
      </c>
      <c r="K393" s="39">
        <f>+H393*I402</f>
        <v>0</v>
      </c>
      <c r="L393" s="394">
        <f t="shared" si="22"/>
        <v>0</v>
      </c>
    </row>
    <row r="394" spans="1:12" ht="13.8">
      <c r="A394" s="372" t="s">
        <v>444</v>
      </c>
      <c r="B394" s="22">
        <f>+$B$34</f>
        <v>0</v>
      </c>
      <c r="C394" s="84" t="e">
        <f>+B394/B398</f>
        <v>#DIV/0!</v>
      </c>
      <c r="D394" s="89">
        <v>0</v>
      </c>
      <c r="E394" s="112">
        <f>+D394*C365</f>
        <v>0</v>
      </c>
      <c r="F394" s="79">
        <v>0</v>
      </c>
      <c r="G394" s="112">
        <f>F394*C365</f>
        <v>0</v>
      </c>
      <c r="H394" s="79">
        <v>0</v>
      </c>
      <c r="I394" s="117">
        <f>H394*C365</f>
        <v>0</v>
      </c>
      <c r="J394" s="39">
        <f>+H394*I401</f>
        <v>0</v>
      </c>
      <c r="K394" s="39">
        <f>+H394*I402</f>
        <v>0</v>
      </c>
      <c r="L394" s="394">
        <f t="shared" si="22"/>
        <v>0</v>
      </c>
    </row>
    <row r="395" spans="1:12" ht="13.8">
      <c r="A395" s="372" t="s">
        <v>445</v>
      </c>
      <c r="B395" s="22">
        <f>+$B$35</f>
        <v>0</v>
      </c>
      <c r="C395" s="84" t="e">
        <f>+B395/B398</f>
        <v>#DIV/0!</v>
      </c>
      <c r="D395" s="89">
        <v>0</v>
      </c>
      <c r="E395" s="112">
        <f>+D395*C365</f>
        <v>0</v>
      </c>
      <c r="F395" s="79">
        <v>0</v>
      </c>
      <c r="G395" s="112">
        <f>F395*C365</f>
        <v>0</v>
      </c>
      <c r="H395" s="79">
        <v>0</v>
      </c>
      <c r="I395" s="117">
        <f>H395*C365</f>
        <v>0</v>
      </c>
      <c r="J395" s="39">
        <f>+H395*I401</f>
        <v>0</v>
      </c>
      <c r="K395" s="39">
        <f>+H395*I402</f>
        <v>0</v>
      </c>
      <c r="L395" s="394">
        <f t="shared" si="22"/>
        <v>0</v>
      </c>
    </row>
    <row r="396" spans="1:12" ht="13.8">
      <c r="A396" s="372" t="s">
        <v>461</v>
      </c>
      <c r="B396" s="22">
        <f>+$B$36</f>
        <v>0</v>
      </c>
      <c r="C396" s="84" t="e">
        <f>+B396/B398</f>
        <v>#DIV/0!</v>
      </c>
      <c r="D396" s="89">
        <v>0</v>
      </c>
      <c r="E396" s="112">
        <f>+D396*C365</f>
        <v>0</v>
      </c>
      <c r="F396" s="79">
        <v>0</v>
      </c>
      <c r="G396" s="112">
        <f>F396*C365</f>
        <v>0</v>
      </c>
      <c r="H396" s="79">
        <v>0</v>
      </c>
      <c r="I396" s="117">
        <f>H396*C365</f>
        <v>0</v>
      </c>
      <c r="J396" s="39">
        <f>+H396*I401</f>
        <v>0</v>
      </c>
      <c r="K396" s="39">
        <f>+H396*I402</f>
        <v>0</v>
      </c>
      <c r="L396" s="394">
        <f t="shared" si="22"/>
        <v>0</v>
      </c>
    </row>
    <row r="397" spans="1:12" ht="13.8">
      <c r="A397" s="3" t="s">
        <v>464</v>
      </c>
      <c r="B397" s="22">
        <f>+$B$37</f>
        <v>0</v>
      </c>
      <c r="C397" s="84" t="e">
        <f>+B397/B398</f>
        <v>#DIV/0!</v>
      </c>
      <c r="D397" s="89">
        <v>0</v>
      </c>
      <c r="E397" s="112">
        <f>+D397*C365</f>
        <v>0</v>
      </c>
      <c r="F397" s="79">
        <v>0</v>
      </c>
      <c r="G397" s="112">
        <f>F397*C365</f>
        <v>0</v>
      </c>
      <c r="H397" s="514">
        <v>0</v>
      </c>
      <c r="I397" s="118">
        <f>H397*C365</f>
        <v>0</v>
      </c>
      <c r="J397" s="39">
        <f>+H397*I401</f>
        <v>0</v>
      </c>
      <c r="K397" s="39">
        <f>+H397*I402</f>
        <v>0</v>
      </c>
      <c r="L397" s="394">
        <f t="shared" si="22"/>
        <v>0</v>
      </c>
    </row>
    <row r="398" spans="1:12" ht="13.8">
      <c r="A398" s="24"/>
      <c r="B398" s="25">
        <f t="shared" ref="B398:L398" si="23">SUM(B371:B397)</f>
        <v>0</v>
      </c>
      <c r="C398" s="85" t="e">
        <f t="shared" si="23"/>
        <v>#DIV/0!</v>
      </c>
      <c r="D398" s="82">
        <f t="shared" si="23"/>
        <v>0</v>
      </c>
      <c r="E398" s="113">
        <f t="shared" si="23"/>
        <v>0</v>
      </c>
      <c r="F398" s="83">
        <f t="shared" si="23"/>
        <v>0</v>
      </c>
      <c r="G398" s="113">
        <f t="shared" si="23"/>
        <v>0</v>
      </c>
      <c r="H398" s="515">
        <f t="shared" si="23"/>
        <v>0</v>
      </c>
      <c r="I398" s="363">
        <f t="shared" si="23"/>
        <v>0</v>
      </c>
      <c r="J398" s="26">
        <f t="shared" si="23"/>
        <v>0</v>
      </c>
      <c r="K398" s="26">
        <f t="shared" si="23"/>
        <v>0</v>
      </c>
      <c r="L398" s="26">
        <f t="shared" si="23"/>
        <v>0</v>
      </c>
    </row>
    <row r="399" spans="1:12">
      <c r="H399" s="80"/>
      <c r="I399" s="81"/>
    </row>
    <row r="401" spans="1:14">
      <c r="G401" t="s">
        <v>114</v>
      </c>
      <c r="H401" s="27"/>
      <c r="I401" s="357">
        <v>0</v>
      </c>
    </row>
    <row r="402" spans="1:14">
      <c r="G402" t="s">
        <v>338</v>
      </c>
      <c r="I402" s="357">
        <v>0</v>
      </c>
    </row>
    <row r="403" spans="1:14">
      <c r="G403" t="s">
        <v>256</v>
      </c>
      <c r="I403" s="120">
        <f>SUM(I401:I402)</f>
        <v>0</v>
      </c>
      <c r="N403" s="121">
        <f>+I403</f>
        <v>0</v>
      </c>
    </row>
    <row r="404" spans="1:14">
      <c r="I404" s="122"/>
      <c r="N404" s="121"/>
    </row>
    <row r="405" spans="1:14">
      <c r="I405" s="122"/>
      <c r="N405" s="121"/>
    </row>
    <row r="406" spans="1:14">
      <c r="I406" s="122"/>
      <c r="N406" s="121"/>
    </row>
    <row r="407" spans="1:14" ht="15.6">
      <c r="A407" s="874" t="s">
        <v>19</v>
      </c>
      <c r="B407" s="875"/>
      <c r="C407" s="875">
        <v>0</v>
      </c>
      <c r="D407" s="875"/>
      <c r="E407" s="875"/>
      <c r="F407" s="875"/>
      <c r="G407" s="875"/>
      <c r="H407" s="876"/>
      <c r="I407" s="4"/>
    </row>
    <row r="408" spans="1:14" ht="15.6">
      <c r="A408" s="867" t="s">
        <v>20</v>
      </c>
      <c r="B408" s="868"/>
      <c r="C408" s="920"/>
      <c r="D408" s="920"/>
      <c r="E408" s="920"/>
      <c r="F408" s="920"/>
      <c r="G408" s="920"/>
      <c r="H408" s="921"/>
      <c r="I408" s="4"/>
    </row>
    <row r="409" spans="1:14" ht="15.6">
      <c r="A409" s="867" t="s">
        <v>22</v>
      </c>
      <c r="B409" s="868"/>
      <c r="C409" s="913"/>
      <c r="D409" s="913"/>
      <c r="E409" s="913"/>
      <c r="F409" s="913"/>
      <c r="G409" s="913"/>
      <c r="H409" s="914"/>
      <c r="I409" s="4"/>
    </row>
    <row r="410" spans="1:14" ht="15.6">
      <c r="A410" s="867" t="s">
        <v>24</v>
      </c>
      <c r="B410" s="868"/>
      <c r="C410" s="869">
        <v>0</v>
      </c>
      <c r="D410" s="870"/>
      <c r="E410" s="870"/>
      <c r="F410" s="870"/>
      <c r="G410" s="870"/>
      <c r="H410" s="871"/>
      <c r="I410" s="4"/>
    </row>
    <row r="411" spans="1:14" ht="15.6">
      <c r="A411" s="881" t="s">
        <v>25</v>
      </c>
      <c r="B411" s="882"/>
      <c r="C411" s="911" t="s">
        <v>788</v>
      </c>
      <c r="D411" s="911"/>
      <c r="E411" s="911"/>
      <c r="F411" s="911"/>
      <c r="G411" s="911"/>
      <c r="H411" s="912"/>
      <c r="I411" s="4"/>
    </row>
    <row r="412" spans="1:14" ht="13.8">
      <c r="A412" s="5"/>
      <c r="B412" s="5"/>
      <c r="C412" s="5"/>
      <c r="D412" s="5"/>
      <c r="E412" s="5"/>
      <c r="F412" s="5"/>
      <c r="G412" s="5"/>
      <c r="H412" s="5"/>
      <c r="I412" s="5"/>
    </row>
    <row r="413" spans="1:14" ht="13.8">
      <c r="A413" s="6"/>
      <c r="B413" s="7"/>
      <c r="C413" s="8"/>
      <c r="D413" s="886">
        <v>0.2</v>
      </c>
      <c r="E413" s="887"/>
      <c r="F413" s="886">
        <v>0.8</v>
      </c>
      <c r="G413" s="887"/>
      <c r="H413" s="594"/>
      <c r="I413" s="10"/>
      <c r="J413" s="11" t="s">
        <v>121</v>
      </c>
      <c r="K413" s="11" t="s">
        <v>269</v>
      </c>
      <c r="L413" s="11" t="s">
        <v>270</v>
      </c>
    </row>
    <row r="414" spans="1:14" ht="13.8">
      <c r="A414" s="12"/>
      <c r="B414" s="13"/>
      <c r="C414" s="14"/>
      <c r="D414" s="872" t="s">
        <v>26</v>
      </c>
      <c r="E414" s="880"/>
      <c r="F414" s="872" t="s">
        <v>27</v>
      </c>
      <c r="G414" s="880"/>
      <c r="H414" s="872" t="s">
        <v>28</v>
      </c>
      <c r="I414" s="873"/>
      <c r="J414" s="15" t="s">
        <v>29</v>
      </c>
      <c r="K414" s="391" t="s">
        <v>523</v>
      </c>
      <c r="L414" s="391" t="s">
        <v>29</v>
      </c>
    </row>
    <row r="415" spans="1:14" ht="27.6">
      <c r="A415" s="16" t="s">
        <v>30</v>
      </c>
      <c r="B415" s="17" t="s">
        <v>31</v>
      </c>
      <c r="C415" s="18" t="s">
        <v>32</v>
      </c>
      <c r="D415" s="19" t="s">
        <v>33</v>
      </c>
      <c r="E415" s="20" t="s">
        <v>34</v>
      </c>
      <c r="F415" s="19" t="s">
        <v>33</v>
      </c>
      <c r="G415" s="20" t="s">
        <v>34</v>
      </c>
      <c r="H415" s="21" t="s">
        <v>33</v>
      </c>
      <c r="I415" s="40" t="s">
        <v>34</v>
      </c>
      <c r="J415" s="18" t="s">
        <v>34</v>
      </c>
      <c r="K415" s="18" t="s">
        <v>34</v>
      </c>
      <c r="L415" s="18" t="s">
        <v>34</v>
      </c>
    </row>
    <row r="416" spans="1:14" ht="13.8">
      <c r="A416" s="1" t="s">
        <v>15</v>
      </c>
      <c r="B416" s="22">
        <f>+$B$10</f>
        <v>0</v>
      </c>
      <c r="C416" s="84" t="e">
        <f>+B416/B443</f>
        <v>#DIV/0!</v>
      </c>
      <c r="D416" s="89">
        <v>0</v>
      </c>
      <c r="E416" s="112">
        <f>+D416*C410</f>
        <v>0</v>
      </c>
      <c r="F416" s="79">
        <v>0</v>
      </c>
      <c r="G416" s="114">
        <f>F416*C410</f>
        <v>0</v>
      </c>
      <c r="H416" s="79">
        <v>0</v>
      </c>
      <c r="I416" s="116">
        <f>H416*C410</f>
        <v>0</v>
      </c>
      <c r="J416" s="39">
        <f>+H416*I446</f>
        <v>0</v>
      </c>
      <c r="K416" s="39">
        <f>+H416*I447</f>
        <v>0</v>
      </c>
      <c r="L416" s="393">
        <f>+J416+K416</f>
        <v>0</v>
      </c>
    </row>
    <row r="417" spans="1:12" ht="13.8">
      <c r="A417" s="2" t="s">
        <v>4</v>
      </c>
      <c r="B417" s="22">
        <f>+$B$12</f>
        <v>0</v>
      </c>
      <c r="C417" s="84" t="e">
        <f>+B417/B443</f>
        <v>#DIV/0!</v>
      </c>
      <c r="D417" s="89">
        <v>0</v>
      </c>
      <c r="E417" s="112">
        <f>+D417*C410</f>
        <v>0</v>
      </c>
      <c r="F417" s="79">
        <v>0</v>
      </c>
      <c r="G417" s="112">
        <f>F417*C410</f>
        <v>0</v>
      </c>
      <c r="H417" s="79">
        <v>0</v>
      </c>
      <c r="I417" s="117">
        <f>H417*C410</f>
        <v>0</v>
      </c>
      <c r="J417" s="39">
        <f>+H417*I446</f>
        <v>0</v>
      </c>
      <c r="K417" s="39">
        <f>+H417*I447</f>
        <v>0</v>
      </c>
      <c r="L417" s="394">
        <f>+J417+K417</f>
        <v>0</v>
      </c>
    </row>
    <row r="418" spans="1:12" ht="13.8">
      <c r="A418" s="2" t="s">
        <v>0</v>
      </c>
      <c r="B418" s="22">
        <f>+$B$13</f>
        <v>0</v>
      </c>
      <c r="C418" s="84" t="e">
        <f>+B418/B443</f>
        <v>#DIV/0!</v>
      </c>
      <c r="D418" s="89">
        <v>0</v>
      </c>
      <c r="E418" s="112">
        <f>+D418*C410</f>
        <v>0</v>
      </c>
      <c r="F418" s="79">
        <v>0</v>
      </c>
      <c r="G418" s="112">
        <f>F418*C410</f>
        <v>0</v>
      </c>
      <c r="H418" s="475">
        <v>0</v>
      </c>
      <c r="I418" s="117">
        <f>H418*C410</f>
        <v>0</v>
      </c>
      <c r="J418" s="39">
        <f>+H418*I446</f>
        <v>0</v>
      </c>
      <c r="K418" s="39">
        <f>+H418*I447</f>
        <v>0</v>
      </c>
      <c r="L418" s="394">
        <f t="shared" ref="L418:L442" si="24">+J418+K418</f>
        <v>0</v>
      </c>
    </row>
    <row r="419" spans="1:12" ht="13.8">
      <c r="A419" s="2" t="s">
        <v>16</v>
      </c>
      <c r="B419" s="22">
        <f>+$B$14</f>
        <v>0</v>
      </c>
      <c r="C419" s="84" t="e">
        <f>+B419/B443</f>
        <v>#DIV/0!</v>
      </c>
      <c r="D419" s="89">
        <v>0</v>
      </c>
      <c r="E419" s="112">
        <f>+D419*C410</f>
        <v>0</v>
      </c>
      <c r="F419" s="79">
        <v>0</v>
      </c>
      <c r="G419" s="112">
        <f>F419*C410</f>
        <v>0</v>
      </c>
      <c r="H419" s="79">
        <v>0</v>
      </c>
      <c r="I419" s="117">
        <f>H419*C410</f>
        <v>0</v>
      </c>
      <c r="J419" s="39">
        <f>+H419*I446</f>
        <v>0</v>
      </c>
      <c r="K419" s="39">
        <f>+H419*I447</f>
        <v>0</v>
      </c>
      <c r="L419" s="394">
        <f t="shared" si="24"/>
        <v>0</v>
      </c>
    </row>
    <row r="420" spans="1:12" ht="13.8">
      <c r="A420" s="2" t="s">
        <v>6</v>
      </c>
      <c r="B420" s="22">
        <f>+$B$15</f>
        <v>0</v>
      </c>
      <c r="C420" s="84" t="e">
        <f>+B420/B443</f>
        <v>#DIV/0!</v>
      </c>
      <c r="D420" s="89">
        <v>0</v>
      </c>
      <c r="E420" s="112">
        <f>+D420*C410</f>
        <v>0</v>
      </c>
      <c r="F420" s="79">
        <v>0</v>
      </c>
      <c r="G420" s="112">
        <f>F420*C410</f>
        <v>0</v>
      </c>
      <c r="H420" s="79">
        <v>0</v>
      </c>
      <c r="I420" s="117">
        <f>H420*C410</f>
        <v>0</v>
      </c>
      <c r="J420" s="39">
        <f>+H420*I446</f>
        <v>0</v>
      </c>
      <c r="K420" s="39">
        <f>+H420*I447</f>
        <v>0</v>
      </c>
      <c r="L420" s="394">
        <f t="shared" si="24"/>
        <v>0</v>
      </c>
    </row>
    <row r="421" spans="1:12" ht="13.8">
      <c r="A421" s="2" t="s">
        <v>10</v>
      </c>
      <c r="B421" s="22">
        <f>+$B$16</f>
        <v>0</v>
      </c>
      <c r="C421" s="84" t="e">
        <f>+B421/B443</f>
        <v>#DIV/0!</v>
      </c>
      <c r="D421" s="89">
        <v>0</v>
      </c>
      <c r="E421" s="112">
        <f>+D421*C410</f>
        <v>0</v>
      </c>
      <c r="F421" s="79">
        <v>0</v>
      </c>
      <c r="G421" s="112">
        <f>F421*C410</f>
        <v>0</v>
      </c>
      <c r="H421" s="79">
        <v>0</v>
      </c>
      <c r="I421" s="117">
        <f>H421*C410</f>
        <v>0</v>
      </c>
      <c r="J421" s="39">
        <f>+H421*I446</f>
        <v>0</v>
      </c>
      <c r="K421" s="39">
        <f>+H421*I447</f>
        <v>0</v>
      </c>
      <c r="L421" s="394">
        <f t="shared" si="24"/>
        <v>0</v>
      </c>
    </row>
    <row r="422" spans="1:12" ht="13.8">
      <c r="A422" s="2" t="s">
        <v>17</v>
      </c>
      <c r="B422" s="22">
        <f>+$B$17</f>
        <v>0</v>
      </c>
      <c r="C422" s="84" t="e">
        <f>+B422/B443</f>
        <v>#DIV/0!</v>
      </c>
      <c r="D422" s="89">
        <v>0</v>
      </c>
      <c r="E422" s="112">
        <f>+D422*C410</f>
        <v>0</v>
      </c>
      <c r="F422" s="79">
        <v>0</v>
      </c>
      <c r="G422" s="112">
        <f>F422*C410</f>
        <v>0</v>
      </c>
      <c r="H422" s="79">
        <v>0</v>
      </c>
      <c r="I422" s="117">
        <f>H422*C410</f>
        <v>0</v>
      </c>
      <c r="J422" s="39">
        <f>+H422*I446</f>
        <v>0</v>
      </c>
      <c r="K422" s="39">
        <f>+H422*I447</f>
        <v>0</v>
      </c>
      <c r="L422" s="394">
        <f t="shared" si="24"/>
        <v>0</v>
      </c>
    </row>
    <row r="423" spans="1:12" ht="13.8">
      <c r="A423" s="2" t="s">
        <v>5</v>
      </c>
      <c r="B423" s="22">
        <f>+$B$18</f>
        <v>0</v>
      </c>
      <c r="C423" s="84" t="e">
        <f>+B423/B443</f>
        <v>#DIV/0!</v>
      </c>
      <c r="D423" s="89">
        <v>0</v>
      </c>
      <c r="E423" s="112">
        <f>+D423*C410</f>
        <v>0</v>
      </c>
      <c r="F423" s="79">
        <v>0</v>
      </c>
      <c r="G423" s="112">
        <f>F423*C410</f>
        <v>0</v>
      </c>
      <c r="H423" s="79">
        <v>0</v>
      </c>
      <c r="I423" s="117">
        <f>H423*C410</f>
        <v>0</v>
      </c>
      <c r="J423" s="39">
        <f>+H423*I446</f>
        <v>0</v>
      </c>
      <c r="K423" s="39">
        <f>+H423*I447</f>
        <v>0</v>
      </c>
      <c r="L423" s="394">
        <f t="shared" si="24"/>
        <v>0</v>
      </c>
    </row>
    <row r="424" spans="1:12" ht="13.8">
      <c r="A424" s="2" t="s">
        <v>116</v>
      </c>
      <c r="B424" s="22">
        <f>+$B$19</f>
        <v>0</v>
      </c>
      <c r="C424" s="84" t="e">
        <f>+B424/B443</f>
        <v>#DIV/0!</v>
      </c>
      <c r="D424" s="89">
        <v>0</v>
      </c>
      <c r="E424" s="112">
        <f>+D424*C410</f>
        <v>0</v>
      </c>
      <c r="F424" s="79">
        <v>0</v>
      </c>
      <c r="G424" s="112">
        <f>F424*C410</f>
        <v>0</v>
      </c>
      <c r="H424" s="79">
        <v>0</v>
      </c>
      <c r="I424" s="117">
        <f>H424*C410</f>
        <v>0</v>
      </c>
      <c r="J424" s="39">
        <f>+H424*I446</f>
        <v>0</v>
      </c>
      <c r="K424" s="39">
        <f>+H424*I447</f>
        <v>0</v>
      </c>
      <c r="L424" s="394">
        <f t="shared" si="24"/>
        <v>0</v>
      </c>
    </row>
    <row r="425" spans="1:12" ht="13.8">
      <c r="A425" s="2" t="s">
        <v>1</v>
      </c>
      <c r="B425" s="22">
        <f>+$B$20</f>
        <v>0</v>
      </c>
      <c r="C425" s="84" t="e">
        <f>+B425/B443</f>
        <v>#DIV/0!</v>
      </c>
      <c r="D425" s="89">
        <v>0</v>
      </c>
      <c r="E425" s="112">
        <f>+D425*C410</f>
        <v>0</v>
      </c>
      <c r="F425" s="79">
        <v>0</v>
      </c>
      <c r="G425" s="112">
        <f>F425*C410</f>
        <v>0</v>
      </c>
      <c r="H425" s="79">
        <v>0</v>
      </c>
      <c r="I425" s="117">
        <f>H425*C410</f>
        <v>0</v>
      </c>
      <c r="J425" s="39">
        <f>+H425*I446</f>
        <v>0</v>
      </c>
      <c r="K425" s="39">
        <f>+H425*I447</f>
        <v>0</v>
      </c>
      <c r="L425" s="394">
        <f t="shared" si="24"/>
        <v>0</v>
      </c>
    </row>
    <row r="426" spans="1:12" ht="13.8">
      <c r="A426" s="2" t="s">
        <v>46</v>
      </c>
      <c r="B426" s="22">
        <f>+$B$21</f>
        <v>0</v>
      </c>
      <c r="C426" s="84" t="e">
        <f>+B426/B443</f>
        <v>#DIV/0!</v>
      </c>
      <c r="D426" s="89">
        <v>0</v>
      </c>
      <c r="E426" s="112">
        <f>+D426*C410</f>
        <v>0</v>
      </c>
      <c r="F426" s="79">
        <v>0</v>
      </c>
      <c r="G426" s="112">
        <f>F426*C410</f>
        <v>0</v>
      </c>
      <c r="H426" s="79">
        <v>0</v>
      </c>
      <c r="I426" s="117">
        <f>H426*C410</f>
        <v>0</v>
      </c>
      <c r="J426" s="39">
        <f>+H426*I446</f>
        <v>0</v>
      </c>
      <c r="K426" s="39">
        <f>+H426*I447</f>
        <v>0</v>
      </c>
      <c r="L426" s="394">
        <f t="shared" si="24"/>
        <v>0</v>
      </c>
    </row>
    <row r="427" spans="1:12" ht="13.8">
      <c r="A427" s="2" t="s">
        <v>45</v>
      </c>
      <c r="B427" s="22">
        <f>+$B$22</f>
        <v>0</v>
      </c>
      <c r="C427" s="84" t="e">
        <f>+B427/B443</f>
        <v>#DIV/0!</v>
      </c>
      <c r="D427" s="89">
        <v>0</v>
      </c>
      <c r="E427" s="112">
        <f>+D427*C410</f>
        <v>0</v>
      </c>
      <c r="F427" s="79">
        <v>0</v>
      </c>
      <c r="G427" s="112">
        <f>F427*C410</f>
        <v>0</v>
      </c>
      <c r="H427" s="79">
        <v>0</v>
      </c>
      <c r="I427" s="117">
        <f>H427*C410</f>
        <v>0</v>
      </c>
      <c r="J427" s="39">
        <f>+H427*I446</f>
        <v>0</v>
      </c>
      <c r="K427" s="39">
        <f>+H427*I447</f>
        <v>0</v>
      </c>
      <c r="L427" s="394">
        <f t="shared" si="24"/>
        <v>0</v>
      </c>
    </row>
    <row r="428" spans="1:12" ht="13.8">
      <c r="A428" s="2" t="s">
        <v>209</v>
      </c>
      <c r="B428" s="22">
        <f>+$B$23</f>
        <v>0</v>
      </c>
      <c r="C428" s="84" t="e">
        <f>+B428/B443</f>
        <v>#DIV/0!</v>
      </c>
      <c r="D428" s="89">
        <v>0</v>
      </c>
      <c r="E428" s="112">
        <f>+D428*C410</f>
        <v>0</v>
      </c>
      <c r="F428" s="79">
        <v>0</v>
      </c>
      <c r="G428" s="112">
        <f>F428*C410</f>
        <v>0</v>
      </c>
      <c r="H428" s="79">
        <v>0</v>
      </c>
      <c r="I428" s="117">
        <f>H428*C410</f>
        <v>0</v>
      </c>
      <c r="J428" s="39">
        <f>+H428*I446</f>
        <v>0</v>
      </c>
      <c r="K428" s="39">
        <f>+H428*I447</f>
        <v>0</v>
      </c>
      <c r="L428" s="394">
        <f t="shared" si="24"/>
        <v>0</v>
      </c>
    </row>
    <row r="429" spans="1:12" ht="13.8">
      <c r="A429" s="2" t="s">
        <v>210</v>
      </c>
      <c r="B429" s="22">
        <f>+$B$24</f>
        <v>0</v>
      </c>
      <c r="C429" s="84" t="e">
        <f>+B429/B443</f>
        <v>#DIV/0!</v>
      </c>
      <c r="D429" s="89">
        <v>0</v>
      </c>
      <c r="E429" s="112">
        <f>+D429*C410</f>
        <v>0</v>
      </c>
      <c r="F429" s="79">
        <v>0</v>
      </c>
      <c r="G429" s="112">
        <f>F429*C410</f>
        <v>0</v>
      </c>
      <c r="H429" s="79">
        <v>0</v>
      </c>
      <c r="I429" s="117">
        <f>H429*C410</f>
        <v>0</v>
      </c>
      <c r="J429" s="39">
        <f>+H429*I446</f>
        <v>0</v>
      </c>
      <c r="K429" s="39">
        <f>+H429*I447</f>
        <v>0</v>
      </c>
      <c r="L429" s="394">
        <f t="shared" si="24"/>
        <v>0</v>
      </c>
    </row>
    <row r="430" spans="1:12" ht="13.8">
      <c r="A430" s="2" t="s">
        <v>2</v>
      </c>
      <c r="B430" s="22">
        <f>+$B$25</f>
        <v>0</v>
      </c>
      <c r="C430" s="84" t="e">
        <f>+B430/B443</f>
        <v>#DIV/0!</v>
      </c>
      <c r="D430" s="89">
        <v>0</v>
      </c>
      <c r="E430" s="112">
        <f>+D430*C410</f>
        <v>0</v>
      </c>
      <c r="F430" s="79">
        <v>0</v>
      </c>
      <c r="G430" s="112">
        <f>F430*C410</f>
        <v>0</v>
      </c>
      <c r="H430" s="79">
        <v>0</v>
      </c>
      <c r="I430" s="117">
        <f>H430*C410</f>
        <v>0</v>
      </c>
      <c r="J430" s="39">
        <f>+H430*I446</f>
        <v>0</v>
      </c>
      <c r="K430" s="39">
        <f>+H430*I447</f>
        <v>0</v>
      </c>
      <c r="L430" s="394">
        <f t="shared" si="24"/>
        <v>0</v>
      </c>
    </row>
    <row r="431" spans="1:12" ht="13.8">
      <c r="A431" s="2" t="s">
        <v>12</v>
      </c>
      <c r="B431" s="22">
        <f>+$B$26</f>
        <v>0</v>
      </c>
      <c r="C431" s="84" t="e">
        <f>+B431/B443</f>
        <v>#DIV/0!</v>
      </c>
      <c r="D431" s="89">
        <v>0</v>
      </c>
      <c r="E431" s="112">
        <f>+D431*C410</f>
        <v>0</v>
      </c>
      <c r="F431" s="79">
        <v>0</v>
      </c>
      <c r="G431" s="112">
        <f>F431*C410</f>
        <v>0</v>
      </c>
      <c r="H431" s="79">
        <v>0</v>
      </c>
      <c r="I431" s="117">
        <f>H431*C410</f>
        <v>0</v>
      </c>
      <c r="J431" s="39">
        <f>+H431*I446</f>
        <v>0</v>
      </c>
      <c r="K431" s="39">
        <f>+H431*I447</f>
        <v>0</v>
      </c>
      <c r="L431" s="394">
        <f t="shared" si="24"/>
        <v>0</v>
      </c>
    </row>
    <row r="432" spans="1:12" ht="13.8">
      <c r="A432" s="2" t="s">
        <v>18</v>
      </c>
      <c r="B432" s="22">
        <f>+$B$27</f>
        <v>0</v>
      </c>
      <c r="C432" s="84" t="e">
        <f>+B432/B443</f>
        <v>#DIV/0!</v>
      </c>
      <c r="D432" s="89">
        <v>0</v>
      </c>
      <c r="E432" s="112">
        <f>+D432*C410</f>
        <v>0</v>
      </c>
      <c r="F432" s="79">
        <v>0</v>
      </c>
      <c r="G432" s="112">
        <f>F432*C410</f>
        <v>0</v>
      </c>
      <c r="H432" s="79">
        <v>0</v>
      </c>
      <c r="I432" s="117">
        <f>H432*C410</f>
        <v>0</v>
      </c>
      <c r="J432" s="39">
        <f>+H432*I446</f>
        <v>0</v>
      </c>
      <c r="K432" s="39">
        <f>+H432*I447</f>
        <v>0</v>
      </c>
      <c r="L432" s="394">
        <f t="shared" si="24"/>
        <v>0</v>
      </c>
    </row>
    <row r="433" spans="1:14" ht="13.8">
      <c r="A433" s="2" t="s">
        <v>9</v>
      </c>
      <c r="B433" s="22">
        <f>+$B$28</f>
        <v>0</v>
      </c>
      <c r="C433" s="84" t="e">
        <f>+B433/B443</f>
        <v>#DIV/0!</v>
      </c>
      <c r="D433" s="89">
        <v>0</v>
      </c>
      <c r="E433" s="112">
        <f>+D433*C410</f>
        <v>0</v>
      </c>
      <c r="F433" s="79">
        <v>0</v>
      </c>
      <c r="G433" s="112">
        <f>F433*C410</f>
        <v>0</v>
      </c>
      <c r="H433" s="79">
        <v>0</v>
      </c>
      <c r="I433" s="117">
        <f>H433*C410</f>
        <v>0</v>
      </c>
      <c r="J433" s="39">
        <f>+H433*I446</f>
        <v>0</v>
      </c>
      <c r="K433" s="39">
        <f>+H433*I447</f>
        <v>0</v>
      </c>
      <c r="L433" s="394">
        <f t="shared" si="24"/>
        <v>0</v>
      </c>
    </row>
    <row r="434" spans="1:14" ht="13.8">
      <c r="A434" s="2" t="s">
        <v>7</v>
      </c>
      <c r="B434" s="22">
        <f>+$B$29</f>
        <v>0</v>
      </c>
      <c r="C434" s="84" t="e">
        <f>+B434/B443</f>
        <v>#DIV/0!</v>
      </c>
      <c r="D434" s="89">
        <v>0</v>
      </c>
      <c r="E434" s="112">
        <f>+D434*C410</f>
        <v>0</v>
      </c>
      <c r="F434" s="79">
        <v>0</v>
      </c>
      <c r="G434" s="112">
        <f>F434*C410</f>
        <v>0</v>
      </c>
      <c r="H434" s="79">
        <v>0</v>
      </c>
      <c r="I434" s="117">
        <f>H434*C410</f>
        <v>0</v>
      </c>
      <c r="J434" s="39">
        <f>+H434*I446</f>
        <v>0</v>
      </c>
      <c r="K434" s="39">
        <f>+H434*I447</f>
        <v>0</v>
      </c>
      <c r="L434" s="394">
        <f t="shared" si="24"/>
        <v>0</v>
      </c>
    </row>
    <row r="435" spans="1:14" ht="13.8">
      <c r="A435" s="2" t="s">
        <v>13</v>
      </c>
      <c r="B435" s="22">
        <f>+$B$30</f>
        <v>0</v>
      </c>
      <c r="C435" s="84" t="e">
        <f>+B435/B443</f>
        <v>#DIV/0!</v>
      </c>
      <c r="D435" s="89">
        <v>0</v>
      </c>
      <c r="E435" s="112">
        <f>+D435*C410</f>
        <v>0</v>
      </c>
      <c r="F435" s="79">
        <v>0</v>
      </c>
      <c r="G435" s="112">
        <f>F435*C410</f>
        <v>0</v>
      </c>
      <c r="H435" s="79">
        <v>0</v>
      </c>
      <c r="I435" s="117">
        <f>H435*C410</f>
        <v>0</v>
      </c>
      <c r="J435" s="39">
        <f>+H435*I446</f>
        <v>0</v>
      </c>
      <c r="K435" s="39">
        <f>+H435*I447</f>
        <v>0</v>
      </c>
      <c r="L435" s="394">
        <f t="shared" si="24"/>
        <v>0</v>
      </c>
    </row>
    <row r="436" spans="1:14" ht="13.8">
      <c r="A436" s="2" t="s">
        <v>3</v>
      </c>
      <c r="B436" s="22">
        <f>+$B$31</f>
        <v>0</v>
      </c>
      <c r="C436" s="84" t="e">
        <f>+B436/B443</f>
        <v>#DIV/0!</v>
      </c>
      <c r="D436" s="89">
        <v>0</v>
      </c>
      <c r="E436" s="112">
        <f>+D436*C410</f>
        <v>0</v>
      </c>
      <c r="F436" s="79">
        <v>0</v>
      </c>
      <c r="G436" s="112">
        <f>F436*C410</f>
        <v>0</v>
      </c>
      <c r="H436" s="79">
        <v>0</v>
      </c>
      <c r="I436" s="117">
        <f>H436*C410</f>
        <v>0</v>
      </c>
      <c r="J436" s="39">
        <f>+H436*I446</f>
        <v>0</v>
      </c>
      <c r="K436" s="39">
        <f>+H436*I447</f>
        <v>0</v>
      </c>
      <c r="L436" s="394">
        <f t="shared" si="24"/>
        <v>0</v>
      </c>
    </row>
    <row r="437" spans="1:14" ht="13.8">
      <c r="A437" s="2" t="s">
        <v>11</v>
      </c>
      <c r="B437" s="22">
        <f>+$B$32</f>
        <v>0</v>
      </c>
      <c r="C437" s="84" t="e">
        <f>+B437/B443</f>
        <v>#DIV/0!</v>
      </c>
      <c r="D437" s="89">
        <v>0</v>
      </c>
      <c r="E437" s="112">
        <f>+D437*C410</f>
        <v>0</v>
      </c>
      <c r="F437" s="79">
        <v>0</v>
      </c>
      <c r="G437" s="112">
        <f>F437*C410</f>
        <v>0</v>
      </c>
      <c r="H437" s="79">
        <v>0</v>
      </c>
      <c r="I437" s="117">
        <f>H437*C410</f>
        <v>0</v>
      </c>
      <c r="J437" s="39">
        <f>+H437*I446</f>
        <v>0</v>
      </c>
      <c r="K437" s="39">
        <f>+H437*I447</f>
        <v>0</v>
      </c>
      <c r="L437" s="394">
        <f t="shared" si="24"/>
        <v>0</v>
      </c>
    </row>
    <row r="438" spans="1:14" ht="13.8">
      <c r="A438" s="372" t="s">
        <v>8</v>
      </c>
      <c r="B438" s="22">
        <f>+$B$33</f>
        <v>0</v>
      </c>
      <c r="C438" s="84" t="e">
        <f>+B438/B443</f>
        <v>#DIV/0!</v>
      </c>
      <c r="D438" s="89">
        <v>0</v>
      </c>
      <c r="E438" s="112">
        <f>+D438*C410</f>
        <v>0</v>
      </c>
      <c r="F438" s="79">
        <v>0</v>
      </c>
      <c r="G438" s="112">
        <f>F438*C410</f>
        <v>0</v>
      </c>
      <c r="H438" s="79">
        <v>0</v>
      </c>
      <c r="I438" s="117">
        <f>H438*C410</f>
        <v>0</v>
      </c>
      <c r="J438" s="39">
        <f>+H438*I446</f>
        <v>0</v>
      </c>
      <c r="K438" s="39">
        <f>+H438*I447</f>
        <v>0</v>
      </c>
      <c r="L438" s="394">
        <f t="shared" si="24"/>
        <v>0</v>
      </c>
    </row>
    <row r="439" spans="1:14" ht="13.8">
      <c r="A439" s="372" t="s">
        <v>444</v>
      </c>
      <c r="B439" s="22">
        <f>+$B$34</f>
        <v>0</v>
      </c>
      <c r="C439" s="84" t="e">
        <f>+B439/B443</f>
        <v>#DIV/0!</v>
      </c>
      <c r="D439" s="89">
        <v>0</v>
      </c>
      <c r="E439" s="112">
        <f>+D439*C410</f>
        <v>0</v>
      </c>
      <c r="F439" s="79">
        <v>0</v>
      </c>
      <c r="G439" s="112">
        <f>F439*C410</f>
        <v>0</v>
      </c>
      <c r="H439" s="79">
        <v>0</v>
      </c>
      <c r="I439" s="117">
        <f>H439*C410</f>
        <v>0</v>
      </c>
      <c r="J439" s="39">
        <f>+H439*I446</f>
        <v>0</v>
      </c>
      <c r="K439" s="39">
        <f>+H439*I447</f>
        <v>0</v>
      </c>
      <c r="L439" s="394">
        <f t="shared" si="24"/>
        <v>0</v>
      </c>
    </row>
    <row r="440" spans="1:14" ht="13.8">
      <c r="A440" s="372" t="s">
        <v>445</v>
      </c>
      <c r="B440" s="22">
        <f>+$B$35</f>
        <v>0</v>
      </c>
      <c r="C440" s="84" t="e">
        <f>+B440/B443</f>
        <v>#DIV/0!</v>
      </c>
      <c r="D440" s="89">
        <v>0</v>
      </c>
      <c r="E440" s="112">
        <f>+D440*C410</f>
        <v>0</v>
      </c>
      <c r="F440" s="79">
        <v>0</v>
      </c>
      <c r="G440" s="112">
        <f>F440*C410</f>
        <v>0</v>
      </c>
      <c r="H440" s="79">
        <v>0</v>
      </c>
      <c r="I440" s="117">
        <f>H440*C410</f>
        <v>0</v>
      </c>
      <c r="J440" s="39">
        <f>+H440*I446</f>
        <v>0</v>
      </c>
      <c r="K440" s="39">
        <f>+H440*I447</f>
        <v>0</v>
      </c>
      <c r="L440" s="394">
        <f t="shared" si="24"/>
        <v>0</v>
      </c>
    </row>
    <row r="441" spans="1:14" ht="13.8">
      <c r="A441" s="372" t="s">
        <v>461</v>
      </c>
      <c r="B441" s="22">
        <f>+$B$36</f>
        <v>0</v>
      </c>
      <c r="C441" s="84" t="e">
        <f>+B441/B443</f>
        <v>#DIV/0!</v>
      </c>
      <c r="D441" s="89">
        <v>0</v>
      </c>
      <c r="E441" s="112">
        <f>+D441*C410</f>
        <v>0</v>
      </c>
      <c r="F441" s="79">
        <v>0</v>
      </c>
      <c r="G441" s="112">
        <f>F441*C410</f>
        <v>0</v>
      </c>
      <c r="H441" s="79">
        <v>0</v>
      </c>
      <c r="I441" s="117">
        <f>H441*C410</f>
        <v>0</v>
      </c>
      <c r="J441" s="39">
        <f>+H441*I446</f>
        <v>0</v>
      </c>
      <c r="K441" s="39">
        <f>+H441*I447</f>
        <v>0</v>
      </c>
      <c r="L441" s="394">
        <f t="shared" si="24"/>
        <v>0</v>
      </c>
    </row>
    <row r="442" spans="1:14" ht="13.8">
      <c r="A442" s="3" t="s">
        <v>464</v>
      </c>
      <c r="B442" s="22">
        <f>+$B$37</f>
        <v>0</v>
      </c>
      <c r="C442" s="84" t="e">
        <f>+B442/B443</f>
        <v>#DIV/0!</v>
      </c>
      <c r="D442" s="89">
        <v>0</v>
      </c>
      <c r="E442" s="112">
        <f>+D442*C410</f>
        <v>0</v>
      </c>
      <c r="F442" s="79">
        <v>0</v>
      </c>
      <c r="G442" s="115">
        <f>F442*C410</f>
        <v>0</v>
      </c>
      <c r="H442" s="514">
        <v>0</v>
      </c>
      <c r="I442" s="118">
        <f>H442*C410</f>
        <v>0</v>
      </c>
      <c r="J442" s="39">
        <f>+H442*I446</f>
        <v>0</v>
      </c>
      <c r="K442" s="39">
        <f>+H442*I447</f>
        <v>0</v>
      </c>
      <c r="L442" s="394">
        <f t="shared" si="24"/>
        <v>0</v>
      </c>
    </row>
    <row r="443" spans="1:14" ht="13.8">
      <c r="A443" s="24"/>
      <c r="B443" s="25">
        <f t="shared" ref="B443:L443" si="25">SUM(B416:B442)</f>
        <v>0</v>
      </c>
      <c r="C443" s="85" t="e">
        <f t="shared" si="25"/>
        <v>#DIV/0!</v>
      </c>
      <c r="D443" s="82">
        <f t="shared" si="25"/>
        <v>0</v>
      </c>
      <c r="E443" s="113">
        <f t="shared" si="25"/>
        <v>0</v>
      </c>
      <c r="F443" s="83">
        <f t="shared" si="25"/>
        <v>0</v>
      </c>
      <c r="G443" s="113">
        <f t="shared" si="25"/>
        <v>0</v>
      </c>
      <c r="H443" s="515">
        <f t="shared" si="25"/>
        <v>0</v>
      </c>
      <c r="I443" s="363">
        <f t="shared" si="25"/>
        <v>0</v>
      </c>
      <c r="J443" s="26">
        <f t="shared" si="25"/>
        <v>0</v>
      </c>
      <c r="K443" s="26">
        <f t="shared" si="25"/>
        <v>0</v>
      </c>
      <c r="L443" s="26">
        <f t="shared" si="25"/>
        <v>0</v>
      </c>
    </row>
    <row r="444" spans="1:14">
      <c r="H444" s="80"/>
      <c r="I444" s="81"/>
    </row>
    <row r="446" spans="1:14">
      <c r="G446" t="s">
        <v>114</v>
      </c>
      <c r="H446" s="27"/>
      <c r="I446" s="357">
        <v>0</v>
      </c>
    </row>
    <row r="447" spans="1:14">
      <c r="G447" t="s">
        <v>338</v>
      </c>
      <c r="I447" s="357">
        <v>0</v>
      </c>
    </row>
    <row r="448" spans="1:14">
      <c r="G448" t="s">
        <v>256</v>
      </c>
      <c r="I448" s="120">
        <f>SUM(I446:I447)</f>
        <v>0</v>
      </c>
      <c r="N448" s="121">
        <f>+I448</f>
        <v>0</v>
      </c>
    </row>
    <row r="449" spans="1:14">
      <c r="I449" s="122"/>
      <c r="N449" s="121"/>
    </row>
    <row r="450" spans="1:14">
      <c r="I450" s="122"/>
      <c r="N450" s="121"/>
    </row>
    <row r="451" spans="1:14">
      <c r="I451" s="122"/>
      <c r="N451" s="121"/>
    </row>
    <row r="452" spans="1:14" ht="15.6">
      <c r="A452" s="874" t="s">
        <v>19</v>
      </c>
      <c r="B452" s="875"/>
      <c r="C452" s="875">
        <v>0</v>
      </c>
      <c r="D452" s="875"/>
      <c r="E452" s="875"/>
      <c r="F452" s="875"/>
      <c r="G452" s="875"/>
      <c r="H452" s="876"/>
      <c r="I452" s="4"/>
    </row>
    <row r="453" spans="1:14" ht="15.6">
      <c r="A453" s="867" t="s">
        <v>20</v>
      </c>
      <c r="B453" s="868"/>
      <c r="C453" s="920"/>
      <c r="D453" s="920"/>
      <c r="E453" s="920"/>
      <c r="F453" s="920"/>
      <c r="G453" s="920"/>
      <c r="H453" s="921"/>
      <c r="I453" s="4"/>
    </row>
    <row r="454" spans="1:14" ht="15.6">
      <c r="A454" s="867" t="s">
        <v>22</v>
      </c>
      <c r="B454" s="868"/>
      <c r="C454" s="913"/>
      <c r="D454" s="913"/>
      <c r="E454" s="913"/>
      <c r="F454" s="913"/>
      <c r="G454" s="913"/>
      <c r="H454" s="914"/>
      <c r="I454" s="4"/>
    </row>
    <row r="455" spans="1:14" ht="15.6">
      <c r="A455" s="867" t="s">
        <v>24</v>
      </c>
      <c r="B455" s="868"/>
      <c r="C455" s="869">
        <v>0</v>
      </c>
      <c r="D455" s="870"/>
      <c r="E455" s="870"/>
      <c r="F455" s="870"/>
      <c r="G455" s="870"/>
      <c r="H455" s="871"/>
      <c r="I455" s="4"/>
    </row>
    <row r="456" spans="1:14" ht="15.6">
      <c r="A456" s="881" t="s">
        <v>25</v>
      </c>
      <c r="B456" s="882"/>
      <c r="C456" s="911" t="s">
        <v>788</v>
      </c>
      <c r="D456" s="911"/>
      <c r="E456" s="911"/>
      <c r="F456" s="911"/>
      <c r="G456" s="911"/>
      <c r="H456" s="912"/>
      <c r="I456" s="4"/>
    </row>
    <row r="457" spans="1:14" ht="13.8">
      <c r="A457" s="5"/>
      <c r="B457" s="5"/>
      <c r="C457" s="5"/>
      <c r="D457" s="5"/>
      <c r="E457" s="5"/>
      <c r="F457" s="5"/>
      <c r="G457" s="5"/>
      <c r="H457" s="5"/>
      <c r="I457" s="5"/>
    </row>
    <row r="458" spans="1:14" ht="13.8">
      <c r="A458" s="6"/>
      <c r="B458" s="7"/>
      <c r="C458" s="8"/>
      <c r="D458" s="886">
        <v>0.2</v>
      </c>
      <c r="E458" s="887"/>
      <c r="F458" s="886">
        <v>0.8</v>
      </c>
      <c r="G458" s="887"/>
      <c r="H458" s="594"/>
      <c r="I458" s="10"/>
      <c r="J458" s="11" t="s">
        <v>121</v>
      </c>
      <c r="K458" s="11" t="s">
        <v>269</v>
      </c>
      <c r="L458" s="11" t="s">
        <v>270</v>
      </c>
    </row>
    <row r="459" spans="1:14" ht="13.8">
      <c r="A459" s="12"/>
      <c r="B459" s="13"/>
      <c r="C459" s="14"/>
      <c r="D459" s="872" t="s">
        <v>26</v>
      </c>
      <c r="E459" s="880"/>
      <c r="F459" s="872" t="s">
        <v>27</v>
      </c>
      <c r="G459" s="880"/>
      <c r="H459" s="872" t="s">
        <v>28</v>
      </c>
      <c r="I459" s="873"/>
      <c r="J459" s="15" t="s">
        <v>29</v>
      </c>
      <c r="K459" s="391" t="s">
        <v>29</v>
      </c>
      <c r="L459" s="391" t="s">
        <v>29</v>
      </c>
    </row>
    <row r="460" spans="1:14" ht="27.6">
      <c r="A460" s="16" t="s">
        <v>30</v>
      </c>
      <c r="B460" s="17" t="s">
        <v>31</v>
      </c>
      <c r="C460" s="18" t="s">
        <v>32</v>
      </c>
      <c r="D460" s="19" t="s">
        <v>33</v>
      </c>
      <c r="E460" s="20" t="s">
        <v>34</v>
      </c>
      <c r="F460" s="19" t="s">
        <v>33</v>
      </c>
      <c r="G460" s="20" t="s">
        <v>34</v>
      </c>
      <c r="H460" s="21" t="s">
        <v>33</v>
      </c>
      <c r="I460" s="40" t="s">
        <v>34</v>
      </c>
      <c r="J460" s="18" t="s">
        <v>34</v>
      </c>
      <c r="K460" s="18" t="s">
        <v>34</v>
      </c>
      <c r="L460" s="18" t="s">
        <v>34</v>
      </c>
    </row>
    <row r="461" spans="1:14" ht="13.8">
      <c r="A461" s="1" t="s">
        <v>15</v>
      </c>
      <c r="B461" s="22">
        <f>+$B$10</f>
        <v>0</v>
      </c>
      <c r="C461" s="84" t="e">
        <f>+B461/B488</f>
        <v>#DIV/0!</v>
      </c>
      <c r="D461" s="89">
        <v>0</v>
      </c>
      <c r="E461" s="112">
        <f>+D461*C455</f>
        <v>0</v>
      </c>
      <c r="F461" s="79">
        <v>0</v>
      </c>
      <c r="G461" s="114">
        <f>F461*C455</f>
        <v>0</v>
      </c>
      <c r="H461" s="79">
        <v>0</v>
      </c>
      <c r="I461" s="116">
        <f>H461*C455</f>
        <v>0</v>
      </c>
      <c r="J461" s="39">
        <f>+H461*I491</f>
        <v>0</v>
      </c>
      <c r="K461" s="39">
        <f>+H461*I492</f>
        <v>0</v>
      </c>
      <c r="L461" s="393">
        <f>+J461+K461</f>
        <v>0</v>
      </c>
    </row>
    <row r="462" spans="1:14" ht="13.8">
      <c r="A462" s="2" t="s">
        <v>4</v>
      </c>
      <c r="B462" s="22">
        <f>+$B$12</f>
        <v>0</v>
      </c>
      <c r="C462" s="84" t="e">
        <f>+B462/B488</f>
        <v>#DIV/0!</v>
      </c>
      <c r="D462" s="89">
        <v>0</v>
      </c>
      <c r="E462" s="112">
        <f>+D462*C455</f>
        <v>0</v>
      </c>
      <c r="F462" s="79">
        <v>0</v>
      </c>
      <c r="G462" s="112">
        <f>F462*C455</f>
        <v>0</v>
      </c>
      <c r="H462" s="79">
        <v>0</v>
      </c>
      <c r="I462" s="117">
        <f>H462*C455</f>
        <v>0</v>
      </c>
      <c r="J462" s="39">
        <f>+H462*I491</f>
        <v>0</v>
      </c>
      <c r="K462" s="39">
        <f>+H462*I492</f>
        <v>0</v>
      </c>
      <c r="L462" s="394">
        <f>+J462+K462</f>
        <v>0</v>
      </c>
    </row>
    <row r="463" spans="1:14" ht="13.8">
      <c r="A463" s="2" t="s">
        <v>0</v>
      </c>
      <c r="B463" s="22">
        <f>+$B$13</f>
        <v>0</v>
      </c>
      <c r="C463" s="84" t="e">
        <f>+B463/B488</f>
        <v>#DIV/0!</v>
      </c>
      <c r="D463" s="89">
        <v>0</v>
      </c>
      <c r="E463" s="112">
        <f>+D463*C455</f>
        <v>0</v>
      </c>
      <c r="F463" s="79">
        <v>0</v>
      </c>
      <c r="G463" s="112">
        <f>F463*C455</f>
        <v>0</v>
      </c>
      <c r="H463" s="475">
        <v>0</v>
      </c>
      <c r="I463" s="117">
        <f>H463*C455</f>
        <v>0</v>
      </c>
      <c r="J463" s="39">
        <f>+H463*I491</f>
        <v>0</v>
      </c>
      <c r="K463" s="39">
        <f>+H463*I492</f>
        <v>0</v>
      </c>
      <c r="L463" s="394">
        <f t="shared" ref="L463:L487" si="26">+J463+K463</f>
        <v>0</v>
      </c>
    </row>
    <row r="464" spans="1:14" ht="13.8">
      <c r="A464" s="2" t="s">
        <v>16</v>
      </c>
      <c r="B464" s="22">
        <f>+$B$14</f>
        <v>0</v>
      </c>
      <c r="C464" s="84" t="e">
        <f>+B464/B488</f>
        <v>#DIV/0!</v>
      </c>
      <c r="D464" s="89">
        <v>0</v>
      </c>
      <c r="E464" s="112">
        <f>+D464*C455</f>
        <v>0</v>
      </c>
      <c r="F464" s="79">
        <v>0</v>
      </c>
      <c r="G464" s="112">
        <f>F464*C455</f>
        <v>0</v>
      </c>
      <c r="H464" s="79">
        <v>0</v>
      </c>
      <c r="I464" s="117">
        <f>H464*C455</f>
        <v>0</v>
      </c>
      <c r="J464" s="39">
        <f>+H464*I491</f>
        <v>0</v>
      </c>
      <c r="K464" s="39">
        <f>+H464*I492</f>
        <v>0</v>
      </c>
      <c r="L464" s="394">
        <f t="shared" si="26"/>
        <v>0</v>
      </c>
    </row>
    <row r="465" spans="1:12" ht="13.8">
      <c r="A465" s="2" t="s">
        <v>6</v>
      </c>
      <c r="B465" s="22">
        <f>+$B$15</f>
        <v>0</v>
      </c>
      <c r="C465" s="84" t="e">
        <f>+B465/B488</f>
        <v>#DIV/0!</v>
      </c>
      <c r="D465" s="89">
        <v>0</v>
      </c>
      <c r="E465" s="112">
        <f>+D465*C455</f>
        <v>0</v>
      </c>
      <c r="F465" s="79">
        <v>0</v>
      </c>
      <c r="G465" s="112">
        <f>F465*C455</f>
        <v>0</v>
      </c>
      <c r="H465" s="79">
        <v>0</v>
      </c>
      <c r="I465" s="117">
        <f>H465*C455</f>
        <v>0</v>
      </c>
      <c r="J465" s="39">
        <f>+H465*I491</f>
        <v>0</v>
      </c>
      <c r="K465" s="39">
        <f>+H465*I492</f>
        <v>0</v>
      </c>
      <c r="L465" s="394">
        <f t="shared" si="26"/>
        <v>0</v>
      </c>
    </row>
    <row r="466" spans="1:12" ht="13.8">
      <c r="A466" s="2" t="s">
        <v>10</v>
      </c>
      <c r="B466" s="22">
        <f>+$B$16</f>
        <v>0</v>
      </c>
      <c r="C466" s="84" t="e">
        <f>+B466/B488</f>
        <v>#DIV/0!</v>
      </c>
      <c r="D466" s="89">
        <v>0</v>
      </c>
      <c r="E466" s="112">
        <f>+D466*C455</f>
        <v>0</v>
      </c>
      <c r="F466" s="79">
        <v>0</v>
      </c>
      <c r="G466" s="112">
        <f>F466*C455</f>
        <v>0</v>
      </c>
      <c r="H466" s="79">
        <v>0</v>
      </c>
      <c r="I466" s="117">
        <f>H466*C455</f>
        <v>0</v>
      </c>
      <c r="J466" s="39">
        <f>+H466*I491</f>
        <v>0</v>
      </c>
      <c r="K466" s="39">
        <f>+H466*I492</f>
        <v>0</v>
      </c>
      <c r="L466" s="394">
        <f t="shared" si="26"/>
        <v>0</v>
      </c>
    </row>
    <row r="467" spans="1:12" ht="13.8">
      <c r="A467" s="2" t="s">
        <v>17</v>
      </c>
      <c r="B467" s="22">
        <f>+$B$17</f>
        <v>0</v>
      </c>
      <c r="C467" s="84" t="e">
        <f>+B467/B488</f>
        <v>#DIV/0!</v>
      </c>
      <c r="D467" s="89">
        <v>0</v>
      </c>
      <c r="E467" s="112">
        <f>+D467*C455</f>
        <v>0</v>
      </c>
      <c r="F467" s="79">
        <v>0</v>
      </c>
      <c r="G467" s="112">
        <f>F467*C455</f>
        <v>0</v>
      </c>
      <c r="H467" s="79">
        <v>0</v>
      </c>
      <c r="I467" s="117">
        <f>H467*C455</f>
        <v>0</v>
      </c>
      <c r="J467" s="39">
        <f>+H467*I491</f>
        <v>0</v>
      </c>
      <c r="K467" s="39">
        <f>+H467*I492</f>
        <v>0</v>
      </c>
      <c r="L467" s="394">
        <f t="shared" si="26"/>
        <v>0</v>
      </c>
    </row>
    <row r="468" spans="1:12" ht="13.8">
      <c r="A468" s="2" t="s">
        <v>5</v>
      </c>
      <c r="B468" s="22">
        <f>+$B$18</f>
        <v>0</v>
      </c>
      <c r="C468" s="84" t="e">
        <f>+B468/B488</f>
        <v>#DIV/0!</v>
      </c>
      <c r="D468" s="89">
        <v>0</v>
      </c>
      <c r="E468" s="112">
        <f>+D468*C455</f>
        <v>0</v>
      </c>
      <c r="F468" s="79">
        <v>0</v>
      </c>
      <c r="G468" s="112">
        <f>F468*C455</f>
        <v>0</v>
      </c>
      <c r="H468" s="79">
        <v>0</v>
      </c>
      <c r="I468" s="117">
        <f>H468*C455</f>
        <v>0</v>
      </c>
      <c r="J468" s="39">
        <f>+H468*I491</f>
        <v>0</v>
      </c>
      <c r="K468" s="39">
        <f>+H468*I492</f>
        <v>0</v>
      </c>
      <c r="L468" s="394">
        <f t="shared" si="26"/>
        <v>0</v>
      </c>
    </row>
    <row r="469" spans="1:12" ht="13.8">
      <c r="A469" s="2" t="s">
        <v>116</v>
      </c>
      <c r="B469" s="22">
        <f>+$B$19</f>
        <v>0</v>
      </c>
      <c r="C469" s="84" t="e">
        <f>+B469/B488</f>
        <v>#DIV/0!</v>
      </c>
      <c r="D469" s="89">
        <v>0</v>
      </c>
      <c r="E469" s="112">
        <f>+D469*C455</f>
        <v>0</v>
      </c>
      <c r="F469" s="79">
        <v>0</v>
      </c>
      <c r="G469" s="112">
        <f>F469*C455</f>
        <v>0</v>
      </c>
      <c r="H469" s="79">
        <v>0</v>
      </c>
      <c r="I469" s="117">
        <f>H469*C455</f>
        <v>0</v>
      </c>
      <c r="J469" s="39">
        <f>+H469*I491</f>
        <v>0</v>
      </c>
      <c r="K469" s="39">
        <f>+H469*I492</f>
        <v>0</v>
      </c>
      <c r="L469" s="394">
        <f t="shared" si="26"/>
        <v>0</v>
      </c>
    </row>
    <row r="470" spans="1:12" ht="13.8">
      <c r="A470" s="2" t="s">
        <v>1</v>
      </c>
      <c r="B470" s="22">
        <f>+$B$20</f>
        <v>0</v>
      </c>
      <c r="C470" s="84" t="e">
        <f>+B470/B488</f>
        <v>#DIV/0!</v>
      </c>
      <c r="D470" s="89">
        <v>0</v>
      </c>
      <c r="E470" s="112">
        <f>+D470*C455</f>
        <v>0</v>
      </c>
      <c r="F470" s="79">
        <v>0</v>
      </c>
      <c r="G470" s="112">
        <f>F470*C455</f>
        <v>0</v>
      </c>
      <c r="H470" s="79">
        <v>0</v>
      </c>
      <c r="I470" s="117">
        <f>H470*C455</f>
        <v>0</v>
      </c>
      <c r="J470" s="39">
        <f>+H470*I491</f>
        <v>0</v>
      </c>
      <c r="K470" s="39">
        <f>+H470*I492</f>
        <v>0</v>
      </c>
      <c r="L470" s="394">
        <f t="shared" si="26"/>
        <v>0</v>
      </c>
    </row>
    <row r="471" spans="1:12" ht="13.8">
      <c r="A471" s="2" t="s">
        <v>46</v>
      </c>
      <c r="B471" s="22">
        <f>+$B$21</f>
        <v>0</v>
      </c>
      <c r="C471" s="84" t="e">
        <f>+B471/B488</f>
        <v>#DIV/0!</v>
      </c>
      <c r="D471" s="89">
        <v>0</v>
      </c>
      <c r="E471" s="112">
        <f>+D471*C455</f>
        <v>0</v>
      </c>
      <c r="F471" s="79">
        <v>0</v>
      </c>
      <c r="G471" s="112">
        <f>F471*C455</f>
        <v>0</v>
      </c>
      <c r="H471" s="79">
        <v>0</v>
      </c>
      <c r="I471" s="117">
        <f>H471*C455</f>
        <v>0</v>
      </c>
      <c r="J471" s="39">
        <f>+H471*I491</f>
        <v>0</v>
      </c>
      <c r="K471" s="39">
        <f>+H471*I492</f>
        <v>0</v>
      </c>
      <c r="L471" s="394">
        <f t="shared" si="26"/>
        <v>0</v>
      </c>
    </row>
    <row r="472" spans="1:12" ht="13.8">
      <c r="A472" s="2" t="s">
        <v>45</v>
      </c>
      <c r="B472" s="22">
        <f>+$B$22</f>
        <v>0</v>
      </c>
      <c r="C472" s="84" t="e">
        <f>+B472/B488</f>
        <v>#DIV/0!</v>
      </c>
      <c r="D472" s="89">
        <v>0</v>
      </c>
      <c r="E472" s="112">
        <f>+D472*C455</f>
        <v>0</v>
      </c>
      <c r="F472" s="79">
        <v>0</v>
      </c>
      <c r="G472" s="112">
        <f>F472*C455</f>
        <v>0</v>
      </c>
      <c r="H472" s="79">
        <v>0</v>
      </c>
      <c r="I472" s="117">
        <f>H472*C455</f>
        <v>0</v>
      </c>
      <c r="J472" s="39">
        <f>+H472*I491</f>
        <v>0</v>
      </c>
      <c r="K472" s="39">
        <f>+H472*I492</f>
        <v>0</v>
      </c>
      <c r="L472" s="394">
        <f t="shared" si="26"/>
        <v>0</v>
      </c>
    </row>
    <row r="473" spans="1:12" ht="13.8">
      <c r="A473" s="2" t="s">
        <v>209</v>
      </c>
      <c r="B473" s="22">
        <f>+$B$23</f>
        <v>0</v>
      </c>
      <c r="C473" s="84" t="e">
        <f>+B473/B488</f>
        <v>#DIV/0!</v>
      </c>
      <c r="D473" s="89">
        <v>0</v>
      </c>
      <c r="E473" s="112">
        <f>+D473*C455</f>
        <v>0</v>
      </c>
      <c r="F473" s="79">
        <v>0</v>
      </c>
      <c r="G473" s="112">
        <f>F473*C455</f>
        <v>0</v>
      </c>
      <c r="H473" s="79">
        <v>0</v>
      </c>
      <c r="I473" s="117">
        <f>H473*C455</f>
        <v>0</v>
      </c>
      <c r="J473" s="39">
        <f>+H473*I491</f>
        <v>0</v>
      </c>
      <c r="K473" s="39">
        <f>+H473*I492</f>
        <v>0</v>
      </c>
      <c r="L473" s="394">
        <f t="shared" si="26"/>
        <v>0</v>
      </c>
    </row>
    <row r="474" spans="1:12" ht="13.8">
      <c r="A474" s="2" t="s">
        <v>210</v>
      </c>
      <c r="B474" s="22">
        <f>+$B$24</f>
        <v>0</v>
      </c>
      <c r="C474" s="84" t="e">
        <f>+B474/B488</f>
        <v>#DIV/0!</v>
      </c>
      <c r="D474" s="89">
        <v>0</v>
      </c>
      <c r="E474" s="112">
        <f>+D474*C455</f>
        <v>0</v>
      </c>
      <c r="F474" s="79">
        <v>0</v>
      </c>
      <c r="G474" s="112">
        <f>F474*C455</f>
        <v>0</v>
      </c>
      <c r="H474" s="79">
        <v>0</v>
      </c>
      <c r="I474" s="117">
        <f>H474*C455</f>
        <v>0</v>
      </c>
      <c r="J474" s="39">
        <f>+H474*I491</f>
        <v>0</v>
      </c>
      <c r="K474" s="39">
        <f>+H474*I492</f>
        <v>0</v>
      </c>
      <c r="L474" s="394">
        <f t="shared" si="26"/>
        <v>0</v>
      </c>
    </row>
    <row r="475" spans="1:12" ht="13.8">
      <c r="A475" s="2" t="s">
        <v>2</v>
      </c>
      <c r="B475" s="22">
        <f>+$B$25</f>
        <v>0</v>
      </c>
      <c r="C475" s="84" t="e">
        <f>+B475/B488</f>
        <v>#DIV/0!</v>
      </c>
      <c r="D475" s="89">
        <v>0</v>
      </c>
      <c r="E475" s="112">
        <f>+D475*C455</f>
        <v>0</v>
      </c>
      <c r="F475" s="79">
        <v>0</v>
      </c>
      <c r="G475" s="112">
        <f>F475*C455</f>
        <v>0</v>
      </c>
      <c r="H475" s="79">
        <v>0</v>
      </c>
      <c r="I475" s="117">
        <f>H475*C455</f>
        <v>0</v>
      </c>
      <c r="J475" s="39">
        <f>+H475*I491</f>
        <v>0</v>
      </c>
      <c r="K475" s="39">
        <f>+H475*I492</f>
        <v>0</v>
      </c>
      <c r="L475" s="394">
        <f t="shared" si="26"/>
        <v>0</v>
      </c>
    </row>
    <row r="476" spans="1:12" ht="13.8">
      <c r="A476" s="2" t="s">
        <v>12</v>
      </c>
      <c r="B476" s="22">
        <f>+$B$26</f>
        <v>0</v>
      </c>
      <c r="C476" s="84" t="e">
        <f>+B476/B488</f>
        <v>#DIV/0!</v>
      </c>
      <c r="D476" s="89">
        <v>0</v>
      </c>
      <c r="E476" s="112">
        <f>+D476*C455</f>
        <v>0</v>
      </c>
      <c r="F476" s="79">
        <v>0</v>
      </c>
      <c r="G476" s="112">
        <f>F476*C455</f>
        <v>0</v>
      </c>
      <c r="H476" s="79">
        <v>0</v>
      </c>
      <c r="I476" s="117">
        <f>H476*C455</f>
        <v>0</v>
      </c>
      <c r="J476" s="39">
        <f>+H476*I491</f>
        <v>0</v>
      </c>
      <c r="K476" s="39">
        <f>+H476*I492</f>
        <v>0</v>
      </c>
      <c r="L476" s="394">
        <f t="shared" si="26"/>
        <v>0</v>
      </c>
    </row>
    <row r="477" spans="1:12" ht="13.8">
      <c r="A477" s="2" t="s">
        <v>18</v>
      </c>
      <c r="B477" s="22">
        <f>+$B$27</f>
        <v>0</v>
      </c>
      <c r="C477" s="84" t="e">
        <f>+B477/B488</f>
        <v>#DIV/0!</v>
      </c>
      <c r="D477" s="89">
        <v>0</v>
      </c>
      <c r="E477" s="112">
        <f>+D477*C455</f>
        <v>0</v>
      </c>
      <c r="F477" s="79">
        <v>0</v>
      </c>
      <c r="G477" s="112">
        <f>F477*C455</f>
        <v>0</v>
      </c>
      <c r="H477" s="79">
        <v>0</v>
      </c>
      <c r="I477" s="117">
        <f>H477*C455</f>
        <v>0</v>
      </c>
      <c r="J477" s="39">
        <f>+H477*I491</f>
        <v>0</v>
      </c>
      <c r="K477" s="39">
        <f>+H477*I492</f>
        <v>0</v>
      </c>
      <c r="L477" s="394">
        <f t="shared" si="26"/>
        <v>0</v>
      </c>
    </row>
    <row r="478" spans="1:12" ht="13.8">
      <c r="A478" s="2" t="s">
        <v>9</v>
      </c>
      <c r="B478" s="22">
        <f>+$B$28</f>
        <v>0</v>
      </c>
      <c r="C478" s="84" t="e">
        <f>+B478/B488</f>
        <v>#DIV/0!</v>
      </c>
      <c r="D478" s="89">
        <v>0</v>
      </c>
      <c r="E478" s="112">
        <f>+D478*C455</f>
        <v>0</v>
      </c>
      <c r="F478" s="79">
        <v>0</v>
      </c>
      <c r="G478" s="112">
        <f>F478*C455</f>
        <v>0</v>
      </c>
      <c r="H478" s="79">
        <v>0</v>
      </c>
      <c r="I478" s="117">
        <f>H478*C455</f>
        <v>0</v>
      </c>
      <c r="J478" s="39">
        <f>+H478*I491</f>
        <v>0</v>
      </c>
      <c r="K478" s="39">
        <f>+H478*I492</f>
        <v>0</v>
      </c>
      <c r="L478" s="394">
        <f t="shared" si="26"/>
        <v>0</v>
      </c>
    </row>
    <row r="479" spans="1:12" ht="13.8">
      <c r="A479" s="2" t="s">
        <v>7</v>
      </c>
      <c r="B479" s="22">
        <f>+$B$29</f>
        <v>0</v>
      </c>
      <c r="C479" s="84" t="e">
        <f>+B479/B488</f>
        <v>#DIV/0!</v>
      </c>
      <c r="D479" s="89">
        <v>0</v>
      </c>
      <c r="E479" s="112">
        <f>+D479*C455</f>
        <v>0</v>
      </c>
      <c r="F479" s="79">
        <v>0</v>
      </c>
      <c r="G479" s="112">
        <f>F479*C455</f>
        <v>0</v>
      </c>
      <c r="H479" s="79">
        <v>0</v>
      </c>
      <c r="I479" s="117">
        <f>H479*C455</f>
        <v>0</v>
      </c>
      <c r="J479" s="39">
        <f>+H479*I491</f>
        <v>0</v>
      </c>
      <c r="K479" s="39">
        <f>+H479*I492</f>
        <v>0</v>
      </c>
      <c r="L479" s="394">
        <f t="shared" si="26"/>
        <v>0</v>
      </c>
    </row>
    <row r="480" spans="1:12" ht="13.8">
      <c r="A480" s="2" t="s">
        <v>13</v>
      </c>
      <c r="B480" s="22">
        <f>+$B$30</f>
        <v>0</v>
      </c>
      <c r="C480" s="84" t="e">
        <f>+B480/B488</f>
        <v>#DIV/0!</v>
      </c>
      <c r="D480" s="89">
        <v>0</v>
      </c>
      <c r="E480" s="112">
        <f>+D480*C455</f>
        <v>0</v>
      </c>
      <c r="F480" s="79">
        <v>0</v>
      </c>
      <c r="G480" s="112">
        <f>F480*C455</f>
        <v>0</v>
      </c>
      <c r="H480" s="79">
        <v>0</v>
      </c>
      <c r="I480" s="117">
        <f>H480*C455</f>
        <v>0</v>
      </c>
      <c r="J480" s="39">
        <f>+H480*I491</f>
        <v>0</v>
      </c>
      <c r="K480" s="39">
        <f>+H480*I492</f>
        <v>0</v>
      </c>
      <c r="L480" s="394">
        <f t="shared" si="26"/>
        <v>0</v>
      </c>
    </row>
    <row r="481" spans="1:14" ht="13.8">
      <c r="A481" s="2" t="s">
        <v>3</v>
      </c>
      <c r="B481" s="22">
        <f>+$B$31</f>
        <v>0</v>
      </c>
      <c r="C481" s="84" t="e">
        <f>+B481/B488</f>
        <v>#DIV/0!</v>
      </c>
      <c r="D481" s="89">
        <v>0</v>
      </c>
      <c r="E481" s="112">
        <f>+D481*C455</f>
        <v>0</v>
      </c>
      <c r="F481" s="79">
        <v>0</v>
      </c>
      <c r="G481" s="112">
        <f>F481*C455</f>
        <v>0</v>
      </c>
      <c r="H481" s="79">
        <v>0</v>
      </c>
      <c r="I481" s="117">
        <f>H481*C455</f>
        <v>0</v>
      </c>
      <c r="J481" s="39">
        <f>+H481*I491</f>
        <v>0</v>
      </c>
      <c r="K481" s="39">
        <f>+H481*I492</f>
        <v>0</v>
      </c>
      <c r="L481" s="394">
        <f t="shared" si="26"/>
        <v>0</v>
      </c>
    </row>
    <row r="482" spans="1:14" ht="13.8">
      <c r="A482" s="2" t="s">
        <v>11</v>
      </c>
      <c r="B482" s="22">
        <f>+$B$32</f>
        <v>0</v>
      </c>
      <c r="C482" s="84" t="e">
        <f>+B482/B488</f>
        <v>#DIV/0!</v>
      </c>
      <c r="D482" s="89">
        <v>0</v>
      </c>
      <c r="E482" s="112">
        <f>+D482*C455</f>
        <v>0</v>
      </c>
      <c r="F482" s="79">
        <v>0</v>
      </c>
      <c r="G482" s="112">
        <f>F482*C455</f>
        <v>0</v>
      </c>
      <c r="H482" s="79">
        <v>0</v>
      </c>
      <c r="I482" s="117">
        <f>H482*C455</f>
        <v>0</v>
      </c>
      <c r="J482" s="39">
        <f>+H482*I491</f>
        <v>0</v>
      </c>
      <c r="K482" s="39">
        <f>+H482*I492</f>
        <v>0</v>
      </c>
      <c r="L482" s="394">
        <f t="shared" si="26"/>
        <v>0</v>
      </c>
    </row>
    <row r="483" spans="1:14" ht="13.8">
      <c r="A483" s="372" t="s">
        <v>8</v>
      </c>
      <c r="B483" s="22">
        <f>+$B$33</f>
        <v>0</v>
      </c>
      <c r="C483" s="84" t="e">
        <f>+B483/B488</f>
        <v>#DIV/0!</v>
      </c>
      <c r="D483" s="89">
        <v>0</v>
      </c>
      <c r="E483" s="112">
        <f>+D483*C455</f>
        <v>0</v>
      </c>
      <c r="F483" s="79">
        <v>0</v>
      </c>
      <c r="G483" s="112">
        <f>F483*C455</f>
        <v>0</v>
      </c>
      <c r="H483" s="79">
        <v>0</v>
      </c>
      <c r="I483" s="117">
        <f>H483*C455</f>
        <v>0</v>
      </c>
      <c r="J483" s="39">
        <f>+H483*I491</f>
        <v>0</v>
      </c>
      <c r="K483" s="39">
        <f>+H483*I492</f>
        <v>0</v>
      </c>
      <c r="L483" s="394">
        <f t="shared" si="26"/>
        <v>0</v>
      </c>
    </row>
    <row r="484" spans="1:14" ht="13.8">
      <c r="A484" s="372" t="s">
        <v>444</v>
      </c>
      <c r="B484" s="22">
        <f>+$B$34</f>
        <v>0</v>
      </c>
      <c r="C484" s="84" t="e">
        <f>+B484/B488</f>
        <v>#DIV/0!</v>
      </c>
      <c r="D484" s="89">
        <v>0</v>
      </c>
      <c r="E484" s="112">
        <f>+D484*C455</f>
        <v>0</v>
      </c>
      <c r="F484" s="79">
        <v>0</v>
      </c>
      <c r="G484" s="112">
        <f>F484*C455</f>
        <v>0</v>
      </c>
      <c r="H484" s="79">
        <v>0</v>
      </c>
      <c r="I484" s="117">
        <f>H484*C455</f>
        <v>0</v>
      </c>
      <c r="J484" s="39">
        <f>+H484*I491</f>
        <v>0</v>
      </c>
      <c r="K484" s="39">
        <f>+H484*I492</f>
        <v>0</v>
      </c>
      <c r="L484" s="394">
        <f t="shared" si="26"/>
        <v>0</v>
      </c>
    </row>
    <row r="485" spans="1:14" ht="13.8">
      <c r="A485" s="372" t="s">
        <v>445</v>
      </c>
      <c r="B485" s="22">
        <f>+$B$35</f>
        <v>0</v>
      </c>
      <c r="C485" s="84" t="e">
        <f>+B485/B488</f>
        <v>#DIV/0!</v>
      </c>
      <c r="D485" s="89">
        <v>0</v>
      </c>
      <c r="E485" s="112">
        <f>+D485*C455</f>
        <v>0</v>
      </c>
      <c r="F485" s="79">
        <v>0</v>
      </c>
      <c r="G485" s="112">
        <f>F485*C455</f>
        <v>0</v>
      </c>
      <c r="H485" s="79">
        <v>0</v>
      </c>
      <c r="I485" s="117">
        <f>H485*C455</f>
        <v>0</v>
      </c>
      <c r="J485" s="39">
        <f>+H485*I491</f>
        <v>0</v>
      </c>
      <c r="K485" s="39">
        <f>+H485*I492</f>
        <v>0</v>
      </c>
      <c r="L485" s="394">
        <f t="shared" si="26"/>
        <v>0</v>
      </c>
    </row>
    <row r="486" spans="1:14" ht="13.8">
      <c r="A486" s="372" t="s">
        <v>461</v>
      </c>
      <c r="B486" s="22">
        <f>+$B$36</f>
        <v>0</v>
      </c>
      <c r="C486" s="84" t="e">
        <f>+B486/B488</f>
        <v>#DIV/0!</v>
      </c>
      <c r="D486" s="89">
        <v>0</v>
      </c>
      <c r="E486" s="112">
        <f>+D486*C455</f>
        <v>0</v>
      </c>
      <c r="F486" s="79">
        <v>0</v>
      </c>
      <c r="G486" s="112">
        <f>F486*C455</f>
        <v>0</v>
      </c>
      <c r="H486" s="79">
        <v>0</v>
      </c>
      <c r="I486" s="117">
        <f>H486*C455</f>
        <v>0</v>
      </c>
      <c r="J486" s="39">
        <f>+H486*I491</f>
        <v>0</v>
      </c>
      <c r="K486" s="39">
        <f>+H486*I492</f>
        <v>0</v>
      </c>
      <c r="L486" s="394">
        <f t="shared" si="26"/>
        <v>0</v>
      </c>
    </row>
    <row r="487" spans="1:14" ht="13.8">
      <c r="A487" s="3" t="s">
        <v>464</v>
      </c>
      <c r="B487" s="22">
        <f>+$B$37</f>
        <v>0</v>
      </c>
      <c r="C487" s="84" t="e">
        <f>+B487/B488</f>
        <v>#DIV/0!</v>
      </c>
      <c r="D487" s="89">
        <v>0</v>
      </c>
      <c r="E487" s="112">
        <f>+D487*C455</f>
        <v>0</v>
      </c>
      <c r="F487" s="79">
        <v>0</v>
      </c>
      <c r="G487" s="115">
        <f>F487*C455</f>
        <v>0</v>
      </c>
      <c r="H487" s="514">
        <v>0</v>
      </c>
      <c r="I487" s="118">
        <f>H487*C455</f>
        <v>0</v>
      </c>
      <c r="J487" s="39">
        <f>+H487*I491</f>
        <v>0</v>
      </c>
      <c r="K487" s="39">
        <f>+H487*I492</f>
        <v>0</v>
      </c>
      <c r="L487" s="394">
        <f t="shared" si="26"/>
        <v>0</v>
      </c>
    </row>
    <row r="488" spans="1:14" ht="13.8">
      <c r="A488" s="24"/>
      <c r="B488" s="25">
        <f t="shared" ref="B488:L488" si="27">SUM(B461:B487)</f>
        <v>0</v>
      </c>
      <c r="C488" s="85" t="e">
        <f t="shared" si="27"/>
        <v>#DIV/0!</v>
      </c>
      <c r="D488" s="82">
        <f t="shared" si="27"/>
        <v>0</v>
      </c>
      <c r="E488" s="113">
        <f t="shared" si="27"/>
        <v>0</v>
      </c>
      <c r="F488" s="83">
        <f t="shared" si="27"/>
        <v>0</v>
      </c>
      <c r="G488" s="113">
        <f t="shared" si="27"/>
        <v>0</v>
      </c>
      <c r="H488" s="515">
        <f t="shared" si="27"/>
        <v>0</v>
      </c>
      <c r="I488" s="363">
        <f t="shared" si="27"/>
        <v>0</v>
      </c>
      <c r="J488" s="26">
        <f t="shared" si="27"/>
        <v>0</v>
      </c>
      <c r="K488" s="26">
        <f t="shared" si="27"/>
        <v>0</v>
      </c>
      <c r="L488" s="26">
        <f t="shared" si="27"/>
        <v>0</v>
      </c>
    </row>
    <row r="489" spans="1:14">
      <c r="H489" s="80"/>
      <c r="I489" s="81"/>
    </row>
    <row r="491" spans="1:14">
      <c r="G491" t="s">
        <v>114</v>
      </c>
      <c r="H491" s="27"/>
      <c r="I491" s="357">
        <v>0</v>
      </c>
    </row>
    <row r="492" spans="1:14">
      <c r="G492" t="s">
        <v>338</v>
      </c>
      <c r="I492" s="357">
        <v>0</v>
      </c>
    </row>
    <row r="493" spans="1:14">
      <c r="G493" t="s">
        <v>256</v>
      </c>
      <c r="I493" s="120">
        <f>SUM(I491:I492)</f>
        <v>0</v>
      </c>
      <c r="N493" s="121">
        <f>+I493</f>
        <v>0</v>
      </c>
    </row>
    <row r="494" spans="1:14">
      <c r="I494" s="122"/>
      <c r="N494" s="121"/>
    </row>
    <row r="495" spans="1:14">
      <c r="I495" s="122"/>
      <c r="N495" s="121"/>
    </row>
    <row r="496" spans="1:14">
      <c r="I496" s="122"/>
      <c r="N496" s="121"/>
    </row>
    <row r="497" spans="1:12" ht="15.6">
      <c r="A497" s="874" t="s">
        <v>19</v>
      </c>
      <c r="B497" s="875"/>
      <c r="C497" s="875">
        <v>0</v>
      </c>
      <c r="D497" s="875"/>
      <c r="E497" s="875"/>
      <c r="F497" s="875"/>
      <c r="G497" s="875"/>
      <c r="H497" s="876"/>
      <c r="I497" s="4"/>
    </row>
    <row r="498" spans="1:12" ht="15.6">
      <c r="A498" s="867" t="s">
        <v>20</v>
      </c>
      <c r="B498" s="868"/>
      <c r="C498" s="920"/>
      <c r="D498" s="920"/>
      <c r="E498" s="920"/>
      <c r="F498" s="920"/>
      <c r="G498" s="920"/>
      <c r="H498" s="921"/>
      <c r="I498" s="4"/>
    </row>
    <row r="499" spans="1:12" ht="15.6">
      <c r="A499" s="867" t="s">
        <v>22</v>
      </c>
      <c r="B499" s="868"/>
      <c r="C499" s="913"/>
      <c r="D499" s="913"/>
      <c r="E499" s="913"/>
      <c r="F499" s="913"/>
      <c r="G499" s="913"/>
      <c r="H499" s="914"/>
      <c r="I499" s="4"/>
    </row>
    <row r="500" spans="1:12" ht="15.6">
      <c r="A500" s="867" t="s">
        <v>24</v>
      </c>
      <c r="B500" s="868"/>
      <c r="C500" s="869">
        <v>0</v>
      </c>
      <c r="D500" s="870"/>
      <c r="E500" s="870"/>
      <c r="F500" s="870"/>
      <c r="G500" s="870"/>
      <c r="H500" s="871"/>
      <c r="I500" s="4"/>
    </row>
    <row r="501" spans="1:12" ht="15.6">
      <c r="A501" s="881" t="s">
        <v>25</v>
      </c>
      <c r="B501" s="882"/>
      <c r="C501" s="911" t="s">
        <v>788</v>
      </c>
      <c r="D501" s="911"/>
      <c r="E501" s="911"/>
      <c r="F501" s="911"/>
      <c r="G501" s="911"/>
      <c r="H501" s="912"/>
      <c r="I501" s="4"/>
    </row>
    <row r="502" spans="1:12" ht="13.8">
      <c r="A502" s="5"/>
      <c r="B502" s="5"/>
      <c r="C502" s="5"/>
      <c r="D502" s="5"/>
      <c r="E502" s="5"/>
      <c r="F502" s="5"/>
      <c r="G502" s="5"/>
      <c r="H502" s="5"/>
      <c r="I502" s="5"/>
    </row>
    <row r="503" spans="1:12" ht="13.8">
      <c r="A503" s="6"/>
      <c r="B503" s="7"/>
      <c r="C503" s="8"/>
      <c r="D503" s="886">
        <v>0.2</v>
      </c>
      <c r="E503" s="887"/>
      <c r="F503" s="886">
        <v>0.8</v>
      </c>
      <c r="G503" s="887"/>
      <c r="H503" s="594"/>
      <c r="I503" s="10"/>
      <c r="J503" s="11" t="s">
        <v>121</v>
      </c>
      <c r="K503" s="11" t="s">
        <v>269</v>
      </c>
      <c r="L503" s="11" t="s">
        <v>270</v>
      </c>
    </row>
    <row r="504" spans="1:12" ht="13.8">
      <c r="A504" s="12"/>
      <c r="B504" s="13"/>
      <c r="C504" s="14"/>
      <c r="D504" s="872" t="s">
        <v>26</v>
      </c>
      <c r="E504" s="880"/>
      <c r="F504" s="872" t="s">
        <v>27</v>
      </c>
      <c r="G504" s="880"/>
      <c r="H504" s="872" t="s">
        <v>28</v>
      </c>
      <c r="I504" s="873"/>
      <c r="J504" s="15" t="s">
        <v>29</v>
      </c>
      <c r="K504" s="391" t="s">
        <v>29</v>
      </c>
      <c r="L504" s="391" t="s">
        <v>29</v>
      </c>
    </row>
    <row r="505" spans="1:12" ht="27.6">
      <c r="A505" s="16" t="s">
        <v>30</v>
      </c>
      <c r="B505" s="17" t="s">
        <v>31</v>
      </c>
      <c r="C505" s="18" t="s">
        <v>32</v>
      </c>
      <c r="D505" s="19" t="s">
        <v>33</v>
      </c>
      <c r="E505" s="20" t="s">
        <v>34</v>
      </c>
      <c r="F505" s="19" t="s">
        <v>33</v>
      </c>
      <c r="G505" s="20" t="s">
        <v>34</v>
      </c>
      <c r="H505" s="21" t="s">
        <v>33</v>
      </c>
      <c r="I505" s="40" t="s">
        <v>34</v>
      </c>
      <c r="J505" s="18" t="s">
        <v>34</v>
      </c>
      <c r="K505" s="18" t="s">
        <v>34</v>
      </c>
      <c r="L505" s="18" t="s">
        <v>34</v>
      </c>
    </row>
    <row r="506" spans="1:12" ht="13.8">
      <c r="A506" s="1" t="s">
        <v>15</v>
      </c>
      <c r="B506" s="22">
        <f>+$B$10</f>
        <v>0</v>
      </c>
      <c r="C506" s="84" t="e">
        <f>+B506/B533</f>
        <v>#DIV/0!</v>
      </c>
      <c r="D506" s="89">
        <v>0</v>
      </c>
      <c r="E506" s="112">
        <f>+D506*C500</f>
        <v>0</v>
      </c>
      <c r="F506" s="79">
        <v>0</v>
      </c>
      <c r="G506" s="114">
        <f>F506*C500</f>
        <v>0</v>
      </c>
      <c r="H506" s="79">
        <v>0</v>
      </c>
      <c r="I506" s="116">
        <f>H506*C500</f>
        <v>0</v>
      </c>
      <c r="J506" s="39">
        <f>+H506*I536</f>
        <v>0</v>
      </c>
      <c r="K506" s="39">
        <f>+H506*I537</f>
        <v>0</v>
      </c>
      <c r="L506" s="393">
        <f>+J506+K506</f>
        <v>0</v>
      </c>
    </row>
    <row r="507" spans="1:12" ht="13.8">
      <c r="A507" s="2" t="s">
        <v>4</v>
      </c>
      <c r="B507" s="22">
        <f>+$B$12</f>
        <v>0</v>
      </c>
      <c r="C507" s="84" t="e">
        <f>+B507/B533</f>
        <v>#DIV/0!</v>
      </c>
      <c r="D507" s="89">
        <v>0</v>
      </c>
      <c r="E507" s="112">
        <f>+D507*C500</f>
        <v>0</v>
      </c>
      <c r="F507" s="79">
        <v>0</v>
      </c>
      <c r="G507" s="112">
        <f>F507*C500</f>
        <v>0</v>
      </c>
      <c r="H507" s="79">
        <v>0</v>
      </c>
      <c r="I507" s="117">
        <f>H507*C500</f>
        <v>0</v>
      </c>
      <c r="J507" s="39">
        <f>+H507*I536</f>
        <v>0</v>
      </c>
      <c r="K507" s="39">
        <f>+H507*I537</f>
        <v>0</v>
      </c>
      <c r="L507" s="394">
        <f>+J507+K507</f>
        <v>0</v>
      </c>
    </row>
    <row r="508" spans="1:12" ht="13.8">
      <c r="A508" s="2" t="s">
        <v>0</v>
      </c>
      <c r="B508" s="22">
        <f>+$B$13</f>
        <v>0</v>
      </c>
      <c r="C508" s="84" t="e">
        <f>+B508/B533</f>
        <v>#DIV/0!</v>
      </c>
      <c r="D508" s="89">
        <v>0</v>
      </c>
      <c r="E508" s="112">
        <f>+D508*C500</f>
        <v>0</v>
      </c>
      <c r="F508" s="79">
        <v>0</v>
      </c>
      <c r="G508" s="112">
        <f>F508*C500</f>
        <v>0</v>
      </c>
      <c r="H508" s="475">
        <v>0</v>
      </c>
      <c r="I508" s="117">
        <f>H508*C500</f>
        <v>0</v>
      </c>
      <c r="J508" s="39">
        <f>+H508*I536</f>
        <v>0</v>
      </c>
      <c r="K508" s="39">
        <f>+H508*I537</f>
        <v>0</v>
      </c>
      <c r="L508" s="394">
        <f t="shared" ref="L508:L532" si="28">+J508+K508</f>
        <v>0</v>
      </c>
    </row>
    <row r="509" spans="1:12" ht="13.8">
      <c r="A509" s="2" t="s">
        <v>16</v>
      </c>
      <c r="B509" s="22">
        <f>+$B$14</f>
        <v>0</v>
      </c>
      <c r="C509" s="84" t="e">
        <f>+B509/B533</f>
        <v>#DIV/0!</v>
      </c>
      <c r="D509" s="89">
        <v>0</v>
      </c>
      <c r="E509" s="112">
        <f>+D509*C500</f>
        <v>0</v>
      </c>
      <c r="F509" s="79">
        <v>0</v>
      </c>
      <c r="G509" s="112">
        <f>F509*C500</f>
        <v>0</v>
      </c>
      <c r="H509" s="79">
        <v>0</v>
      </c>
      <c r="I509" s="117">
        <f>H509*C500</f>
        <v>0</v>
      </c>
      <c r="J509" s="39">
        <f>+H509*I536</f>
        <v>0</v>
      </c>
      <c r="K509" s="39">
        <f>+H509*I537</f>
        <v>0</v>
      </c>
      <c r="L509" s="394">
        <f t="shared" si="28"/>
        <v>0</v>
      </c>
    </row>
    <row r="510" spans="1:12" ht="13.8">
      <c r="A510" s="2" t="s">
        <v>6</v>
      </c>
      <c r="B510" s="22">
        <f>+$B$15</f>
        <v>0</v>
      </c>
      <c r="C510" s="84" t="e">
        <f>+B510/B533</f>
        <v>#DIV/0!</v>
      </c>
      <c r="D510" s="89">
        <v>0</v>
      </c>
      <c r="E510" s="112">
        <f>+D510*C500</f>
        <v>0</v>
      </c>
      <c r="F510" s="79">
        <v>0</v>
      </c>
      <c r="G510" s="112">
        <f>F510*C500</f>
        <v>0</v>
      </c>
      <c r="H510" s="79">
        <v>0</v>
      </c>
      <c r="I510" s="117">
        <f>H510*C500</f>
        <v>0</v>
      </c>
      <c r="J510" s="39">
        <f>+H510*I536</f>
        <v>0</v>
      </c>
      <c r="K510" s="39">
        <f>+H510*I537</f>
        <v>0</v>
      </c>
      <c r="L510" s="394">
        <f t="shared" si="28"/>
        <v>0</v>
      </c>
    </row>
    <row r="511" spans="1:12" ht="13.8">
      <c r="A511" s="2" t="s">
        <v>10</v>
      </c>
      <c r="B511" s="22">
        <f>+$B$16</f>
        <v>0</v>
      </c>
      <c r="C511" s="84" t="e">
        <f>+B511/B533</f>
        <v>#DIV/0!</v>
      </c>
      <c r="D511" s="89">
        <v>0</v>
      </c>
      <c r="E511" s="112">
        <f>+D511*C500</f>
        <v>0</v>
      </c>
      <c r="F511" s="79">
        <v>0</v>
      </c>
      <c r="G511" s="112">
        <f>F511*C500</f>
        <v>0</v>
      </c>
      <c r="H511" s="79">
        <v>0</v>
      </c>
      <c r="I511" s="117">
        <f>H511*C500</f>
        <v>0</v>
      </c>
      <c r="J511" s="39">
        <f>+H511*I536</f>
        <v>0</v>
      </c>
      <c r="K511" s="39">
        <f>+H511*I537</f>
        <v>0</v>
      </c>
      <c r="L511" s="394">
        <f t="shared" si="28"/>
        <v>0</v>
      </c>
    </row>
    <row r="512" spans="1:12" ht="13.8">
      <c r="A512" s="2" t="s">
        <v>17</v>
      </c>
      <c r="B512" s="22">
        <f>+$B$17</f>
        <v>0</v>
      </c>
      <c r="C512" s="84" t="e">
        <f>+B512/B533</f>
        <v>#DIV/0!</v>
      </c>
      <c r="D512" s="89">
        <v>0</v>
      </c>
      <c r="E512" s="112">
        <f>+D512*C500</f>
        <v>0</v>
      </c>
      <c r="F512" s="79">
        <v>0</v>
      </c>
      <c r="G512" s="112">
        <f>F512*C500</f>
        <v>0</v>
      </c>
      <c r="H512" s="79">
        <v>0</v>
      </c>
      <c r="I512" s="117">
        <f>H512*C500</f>
        <v>0</v>
      </c>
      <c r="J512" s="39">
        <f>+H512*I536</f>
        <v>0</v>
      </c>
      <c r="K512" s="39">
        <f>+H512*I537</f>
        <v>0</v>
      </c>
      <c r="L512" s="394">
        <f t="shared" si="28"/>
        <v>0</v>
      </c>
    </row>
    <row r="513" spans="1:12" ht="13.8">
      <c r="A513" s="2" t="s">
        <v>5</v>
      </c>
      <c r="B513" s="22">
        <f>+$B$18</f>
        <v>0</v>
      </c>
      <c r="C513" s="84" t="e">
        <f>+B513/B533</f>
        <v>#DIV/0!</v>
      </c>
      <c r="D513" s="89">
        <v>0</v>
      </c>
      <c r="E513" s="112">
        <f>+D513*C500</f>
        <v>0</v>
      </c>
      <c r="F513" s="79">
        <v>0</v>
      </c>
      <c r="G513" s="112">
        <f>F513*C500</f>
        <v>0</v>
      </c>
      <c r="H513" s="79">
        <v>0</v>
      </c>
      <c r="I513" s="117">
        <f>H513*C500</f>
        <v>0</v>
      </c>
      <c r="J513" s="39">
        <f>+H513*I536</f>
        <v>0</v>
      </c>
      <c r="K513" s="39">
        <f>+H513*I537</f>
        <v>0</v>
      </c>
      <c r="L513" s="394">
        <f t="shared" si="28"/>
        <v>0</v>
      </c>
    </row>
    <row r="514" spans="1:12" ht="13.8">
      <c r="A514" s="2" t="s">
        <v>116</v>
      </c>
      <c r="B514" s="22">
        <f>+$B$19</f>
        <v>0</v>
      </c>
      <c r="C514" s="84" t="e">
        <f>+B514/B533</f>
        <v>#DIV/0!</v>
      </c>
      <c r="D514" s="89">
        <v>0</v>
      </c>
      <c r="E514" s="112">
        <f>+D514*C500</f>
        <v>0</v>
      </c>
      <c r="F514" s="79">
        <v>0</v>
      </c>
      <c r="G514" s="112">
        <f>F514*C500</f>
        <v>0</v>
      </c>
      <c r="H514" s="79">
        <v>0</v>
      </c>
      <c r="I514" s="117">
        <f>H514*C500</f>
        <v>0</v>
      </c>
      <c r="J514" s="39">
        <f>+H514*I536</f>
        <v>0</v>
      </c>
      <c r="K514" s="39">
        <f>+H514*I537</f>
        <v>0</v>
      </c>
      <c r="L514" s="394">
        <f t="shared" si="28"/>
        <v>0</v>
      </c>
    </row>
    <row r="515" spans="1:12" ht="13.8">
      <c r="A515" s="2" t="s">
        <v>1</v>
      </c>
      <c r="B515" s="22">
        <f>+$B$20</f>
        <v>0</v>
      </c>
      <c r="C515" s="84" t="e">
        <f>+B515/B533</f>
        <v>#DIV/0!</v>
      </c>
      <c r="D515" s="89">
        <v>0</v>
      </c>
      <c r="E515" s="112">
        <f>+D515*C500</f>
        <v>0</v>
      </c>
      <c r="F515" s="79">
        <v>0</v>
      </c>
      <c r="G515" s="112">
        <f>F515*C500</f>
        <v>0</v>
      </c>
      <c r="H515" s="79">
        <v>0</v>
      </c>
      <c r="I515" s="117">
        <f>H515*C500</f>
        <v>0</v>
      </c>
      <c r="J515" s="39">
        <f>+H515*I536</f>
        <v>0</v>
      </c>
      <c r="K515" s="39">
        <f>+H515*I537</f>
        <v>0</v>
      </c>
      <c r="L515" s="394">
        <f t="shared" si="28"/>
        <v>0</v>
      </c>
    </row>
    <row r="516" spans="1:12" ht="13.8">
      <c r="A516" s="2" t="s">
        <v>46</v>
      </c>
      <c r="B516" s="22">
        <f>+$B$21</f>
        <v>0</v>
      </c>
      <c r="C516" s="84" t="e">
        <f>+B516/B533</f>
        <v>#DIV/0!</v>
      </c>
      <c r="D516" s="89">
        <v>0</v>
      </c>
      <c r="E516" s="112">
        <f>+D516*C500</f>
        <v>0</v>
      </c>
      <c r="F516" s="79">
        <v>0</v>
      </c>
      <c r="G516" s="112">
        <f>F516*C500</f>
        <v>0</v>
      </c>
      <c r="H516" s="79">
        <v>0</v>
      </c>
      <c r="I516" s="117">
        <f>H516*C500</f>
        <v>0</v>
      </c>
      <c r="J516" s="39">
        <f>+H516*I536</f>
        <v>0</v>
      </c>
      <c r="K516" s="39">
        <f>+H516*I537</f>
        <v>0</v>
      </c>
      <c r="L516" s="394">
        <f t="shared" si="28"/>
        <v>0</v>
      </c>
    </row>
    <row r="517" spans="1:12" ht="13.8">
      <c r="A517" s="2" t="s">
        <v>45</v>
      </c>
      <c r="B517" s="22">
        <f>+$B$22</f>
        <v>0</v>
      </c>
      <c r="C517" s="84" t="e">
        <f>+B517/B533</f>
        <v>#DIV/0!</v>
      </c>
      <c r="D517" s="89">
        <v>0</v>
      </c>
      <c r="E517" s="112">
        <f>+D517*C500</f>
        <v>0</v>
      </c>
      <c r="F517" s="79">
        <v>0</v>
      </c>
      <c r="G517" s="112">
        <f>F517*C500</f>
        <v>0</v>
      </c>
      <c r="H517" s="79">
        <v>0</v>
      </c>
      <c r="I517" s="117">
        <f>H517*C500</f>
        <v>0</v>
      </c>
      <c r="J517" s="39">
        <f>+H517*I536</f>
        <v>0</v>
      </c>
      <c r="K517" s="39">
        <f>+H517*I537</f>
        <v>0</v>
      </c>
      <c r="L517" s="394">
        <f t="shared" si="28"/>
        <v>0</v>
      </c>
    </row>
    <row r="518" spans="1:12" ht="13.8">
      <c r="A518" s="2" t="s">
        <v>209</v>
      </c>
      <c r="B518" s="22">
        <f>+$B$23</f>
        <v>0</v>
      </c>
      <c r="C518" s="84" t="e">
        <f>+B518/B533</f>
        <v>#DIV/0!</v>
      </c>
      <c r="D518" s="89">
        <v>0</v>
      </c>
      <c r="E518" s="112">
        <f>+D518*C500</f>
        <v>0</v>
      </c>
      <c r="F518" s="79">
        <v>0</v>
      </c>
      <c r="G518" s="112">
        <f>F518*C500</f>
        <v>0</v>
      </c>
      <c r="H518" s="79">
        <v>0</v>
      </c>
      <c r="I518" s="117">
        <f>H518*C500</f>
        <v>0</v>
      </c>
      <c r="J518" s="39">
        <f>+H518*I536</f>
        <v>0</v>
      </c>
      <c r="K518" s="39">
        <f>+H518*I537</f>
        <v>0</v>
      </c>
      <c r="L518" s="394">
        <f t="shared" si="28"/>
        <v>0</v>
      </c>
    </row>
    <row r="519" spans="1:12" ht="13.8">
      <c r="A519" s="2" t="s">
        <v>210</v>
      </c>
      <c r="B519" s="22">
        <f>+$B$24</f>
        <v>0</v>
      </c>
      <c r="C519" s="84" t="e">
        <f>+B519/B533</f>
        <v>#DIV/0!</v>
      </c>
      <c r="D519" s="89">
        <v>0</v>
      </c>
      <c r="E519" s="112">
        <f>+D519*C500</f>
        <v>0</v>
      </c>
      <c r="F519" s="79">
        <v>0</v>
      </c>
      <c r="G519" s="112">
        <f>F519*C500</f>
        <v>0</v>
      </c>
      <c r="H519" s="79">
        <v>0</v>
      </c>
      <c r="I519" s="117">
        <f>H519*C500</f>
        <v>0</v>
      </c>
      <c r="J519" s="39">
        <f>+H519*I536</f>
        <v>0</v>
      </c>
      <c r="K519" s="39">
        <f>+H519*I537</f>
        <v>0</v>
      </c>
      <c r="L519" s="394">
        <f t="shared" si="28"/>
        <v>0</v>
      </c>
    </row>
    <row r="520" spans="1:12" ht="13.8">
      <c r="A520" s="2" t="s">
        <v>2</v>
      </c>
      <c r="B520" s="22">
        <f>+$B$25</f>
        <v>0</v>
      </c>
      <c r="C520" s="84" t="e">
        <f>+B520/B533</f>
        <v>#DIV/0!</v>
      </c>
      <c r="D520" s="89">
        <v>0</v>
      </c>
      <c r="E520" s="112">
        <f>+D520*C500</f>
        <v>0</v>
      </c>
      <c r="F520" s="79">
        <v>0</v>
      </c>
      <c r="G520" s="112">
        <f>F520*C500</f>
        <v>0</v>
      </c>
      <c r="H520" s="79">
        <v>0</v>
      </c>
      <c r="I520" s="117">
        <f>H520*C500</f>
        <v>0</v>
      </c>
      <c r="J520" s="39">
        <f>+H520*I536</f>
        <v>0</v>
      </c>
      <c r="K520" s="39">
        <f>+H520*I537</f>
        <v>0</v>
      </c>
      <c r="L520" s="394">
        <f t="shared" si="28"/>
        <v>0</v>
      </c>
    </row>
    <row r="521" spans="1:12" ht="13.8">
      <c r="A521" s="2" t="s">
        <v>12</v>
      </c>
      <c r="B521" s="22">
        <f>+$B$26</f>
        <v>0</v>
      </c>
      <c r="C521" s="84" t="e">
        <f>+B521/B533</f>
        <v>#DIV/0!</v>
      </c>
      <c r="D521" s="89">
        <v>0</v>
      </c>
      <c r="E521" s="112">
        <f>+D521*C500</f>
        <v>0</v>
      </c>
      <c r="F521" s="79">
        <v>0</v>
      </c>
      <c r="G521" s="112">
        <f>F521*C500</f>
        <v>0</v>
      </c>
      <c r="H521" s="79">
        <v>0</v>
      </c>
      <c r="I521" s="117">
        <f>H521*C500</f>
        <v>0</v>
      </c>
      <c r="J521" s="39">
        <f>+H521*I536</f>
        <v>0</v>
      </c>
      <c r="K521" s="39">
        <f>+H521*I537</f>
        <v>0</v>
      </c>
      <c r="L521" s="394">
        <f>+J521+K521</f>
        <v>0</v>
      </c>
    </row>
    <row r="522" spans="1:12" ht="13.8">
      <c r="A522" s="2" t="s">
        <v>18</v>
      </c>
      <c r="B522" s="22">
        <f>+$B$27</f>
        <v>0</v>
      </c>
      <c r="C522" s="84" t="e">
        <f>+B522/B533</f>
        <v>#DIV/0!</v>
      </c>
      <c r="D522" s="89">
        <v>0</v>
      </c>
      <c r="E522" s="112">
        <f>+D522*C500</f>
        <v>0</v>
      </c>
      <c r="F522" s="79">
        <v>0</v>
      </c>
      <c r="G522" s="112">
        <f>F522*C500</f>
        <v>0</v>
      </c>
      <c r="H522" s="79">
        <v>0</v>
      </c>
      <c r="I522" s="117">
        <f>H522*C500</f>
        <v>0</v>
      </c>
      <c r="J522" s="39">
        <f>+H522*I536</f>
        <v>0</v>
      </c>
      <c r="K522" s="39">
        <f>+H522*I537</f>
        <v>0</v>
      </c>
      <c r="L522" s="394">
        <f t="shared" si="28"/>
        <v>0</v>
      </c>
    </row>
    <row r="523" spans="1:12" ht="13.8">
      <c r="A523" s="2" t="s">
        <v>9</v>
      </c>
      <c r="B523" s="22">
        <f>+$B$28</f>
        <v>0</v>
      </c>
      <c r="C523" s="84" t="e">
        <f>+B523/B533</f>
        <v>#DIV/0!</v>
      </c>
      <c r="D523" s="89">
        <v>0</v>
      </c>
      <c r="E523" s="112">
        <f>+D523*C500</f>
        <v>0</v>
      </c>
      <c r="F523" s="79">
        <v>0</v>
      </c>
      <c r="G523" s="112">
        <f>F523*C500</f>
        <v>0</v>
      </c>
      <c r="H523" s="79">
        <v>0</v>
      </c>
      <c r="I523" s="117">
        <f>H523*C500</f>
        <v>0</v>
      </c>
      <c r="J523" s="39">
        <f>+H523*I536</f>
        <v>0</v>
      </c>
      <c r="K523" s="39">
        <f>+H523*I537</f>
        <v>0</v>
      </c>
      <c r="L523" s="394">
        <f t="shared" si="28"/>
        <v>0</v>
      </c>
    </row>
    <row r="524" spans="1:12" ht="13.8">
      <c r="A524" s="2" t="s">
        <v>7</v>
      </c>
      <c r="B524" s="22">
        <f>+$B$29</f>
        <v>0</v>
      </c>
      <c r="C524" s="84" t="e">
        <f>+B524/B533</f>
        <v>#DIV/0!</v>
      </c>
      <c r="D524" s="89">
        <v>0</v>
      </c>
      <c r="E524" s="112">
        <f>+D524*C500</f>
        <v>0</v>
      </c>
      <c r="F524" s="79">
        <v>0</v>
      </c>
      <c r="G524" s="112">
        <f>F524*C500</f>
        <v>0</v>
      </c>
      <c r="H524" s="79">
        <v>0</v>
      </c>
      <c r="I524" s="117">
        <f>H524*C500</f>
        <v>0</v>
      </c>
      <c r="J524" s="39">
        <f>+H524*I536</f>
        <v>0</v>
      </c>
      <c r="K524" s="39">
        <f>+H524*I537</f>
        <v>0</v>
      </c>
      <c r="L524" s="394">
        <f t="shared" si="28"/>
        <v>0</v>
      </c>
    </row>
    <row r="525" spans="1:12" ht="13.8">
      <c r="A525" s="2" t="s">
        <v>13</v>
      </c>
      <c r="B525" s="22">
        <f>+$B$30</f>
        <v>0</v>
      </c>
      <c r="C525" s="84" t="e">
        <f>+B525/B533</f>
        <v>#DIV/0!</v>
      </c>
      <c r="D525" s="89">
        <v>0</v>
      </c>
      <c r="E525" s="112">
        <f>+D525*C500</f>
        <v>0</v>
      </c>
      <c r="F525" s="79">
        <v>0</v>
      </c>
      <c r="G525" s="112">
        <f>F525*C500</f>
        <v>0</v>
      </c>
      <c r="H525" s="79">
        <v>0</v>
      </c>
      <c r="I525" s="117">
        <f>H525*C500</f>
        <v>0</v>
      </c>
      <c r="J525" s="39">
        <f>+H525*I536</f>
        <v>0</v>
      </c>
      <c r="K525" s="39">
        <f>+H525*I537</f>
        <v>0</v>
      </c>
      <c r="L525" s="394">
        <f t="shared" si="28"/>
        <v>0</v>
      </c>
    </row>
    <row r="526" spans="1:12" ht="13.8">
      <c r="A526" s="2" t="s">
        <v>3</v>
      </c>
      <c r="B526" s="22">
        <f>+$B$31</f>
        <v>0</v>
      </c>
      <c r="C526" s="84" t="e">
        <f>+B526/B533</f>
        <v>#DIV/0!</v>
      </c>
      <c r="D526" s="89">
        <v>0</v>
      </c>
      <c r="E526" s="112">
        <f>+D526*C500</f>
        <v>0</v>
      </c>
      <c r="F526" s="79">
        <v>0</v>
      </c>
      <c r="G526" s="112">
        <f>F526*C500</f>
        <v>0</v>
      </c>
      <c r="H526" s="79">
        <v>0</v>
      </c>
      <c r="I526" s="117">
        <f>H526*C500</f>
        <v>0</v>
      </c>
      <c r="J526" s="39">
        <f>+H526*I536</f>
        <v>0</v>
      </c>
      <c r="K526" s="39">
        <f>+H526*I537</f>
        <v>0</v>
      </c>
      <c r="L526" s="394">
        <f t="shared" si="28"/>
        <v>0</v>
      </c>
    </row>
    <row r="527" spans="1:12" ht="13.8">
      <c r="A527" s="2" t="s">
        <v>11</v>
      </c>
      <c r="B527" s="22">
        <f>+$B$32</f>
        <v>0</v>
      </c>
      <c r="C527" s="84" t="e">
        <f>+B527/B533</f>
        <v>#DIV/0!</v>
      </c>
      <c r="D527" s="89">
        <v>0</v>
      </c>
      <c r="E527" s="112">
        <f>+D527*C500</f>
        <v>0</v>
      </c>
      <c r="F527" s="79">
        <v>0</v>
      </c>
      <c r="G527" s="112">
        <f>F527*C500</f>
        <v>0</v>
      </c>
      <c r="H527" s="79">
        <v>0</v>
      </c>
      <c r="I527" s="117">
        <f>H527*C500</f>
        <v>0</v>
      </c>
      <c r="J527" s="39">
        <f>+H527*I536</f>
        <v>0</v>
      </c>
      <c r="K527" s="39">
        <f>+H527*I537</f>
        <v>0</v>
      </c>
      <c r="L527" s="394">
        <f t="shared" si="28"/>
        <v>0</v>
      </c>
    </row>
    <row r="528" spans="1:12" ht="13.8">
      <c r="A528" s="372" t="s">
        <v>8</v>
      </c>
      <c r="B528" s="22">
        <f>+$B$33</f>
        <v>0</v>
      </c>
      <c r="C528" s="84" t="e">
        <f>+B528/B533</f>
        <v>#DIV/0!</v>
      </c>
      <c r="D528" s="89">
        <v>0</v>
      </c>
      <c r="E528" s="112">
        <f>+D528*C500</f>
        <v>0</v>
      </c>
      <c r="F528" s="79">
        <v>0</v>
      </c>
      <c r="G528" s="112">
        <f>F528*C500</f>
        <v>0</v>
      </c>
      <c r="H528" s="79">
        <v>0</v>
      </c>
      <c r="I528" s="117">
        <f>H528*C500</f>
        <v>0</v>
      </c>
      <c r="J528" s="39">
        <f>+H528*I536</f>
        <v>0</v>
      </c>
      <c r="K528" s="39">
        <f>+H528*I537</f>
        <v>0</v>
      </c>
      <c r="L528" s="394">
        <f t="shared" si="28"/>
        <v>0</v>
      </c>
    </row>
    <row r="529" spans="1:14" ht="13.8">
      <c r="A529" s="372" t="s">
        <v>444</v>
      </c>
      <c r="B529" s="22">
        <f>+$B$34</f>
        <v>0</v>
      </c>
      <c r="C529" s="84" t="e">
        <f>+B529/B533</f>
        <v>#DIV/0!</v>
      </c>
      <c r="D529" s="89">
        <v>0</v>
      </c>
      <c r="E529" s="112">
        <f>+D529*C500</f>
        <v>0</v>
      </c>
      <c r="F529" s="79">
        <v>0</v>
      </c>
      <c r="G529" s="112">
        <f>F529*C500</f>
        <v>0</v>
      </c>
      <c r="H529" s="79">
        <v>0</v>
      </c>
      <c r="I529" s="117">
        <f>H529*C500</f>
        <v>0</v>
      </c>
      <c r="J529" s="39">
        <f>+H529*I536</f>
        <v>0</v>
      </c>
      <c r="K529" s="39">
        <f>+H529*I537</f>
        <v>0</v>
      </c>
      <c r="L529" s="394">
        <f t="shared" si="28"/>
        <v>0</v>
      </c>
    </row>
    <row r="530" spans="1:14" ht="13.8">
      <c r="A530" s="372" t="s">
        <v>445</v>
      </c>
      <c r="B530" s="22">
        <f>+$B$35</f>
        <v>0</v>
      </c>
      <c r="C530" s="84" t="e">
        <f>+B530/B533</f>
        <v>#DIV/0!</v>
      </c>
      <c r="D530" s="89">
        <v>0</v>
      </c>
      <c r="E530" s="112">
        <f>+D530*C500</f>
        <v>0</v>
      </c>
      <c r="F530" s="79">
        <v>0</v>
      </c>
      <c r="G530" s="112">
        <f>F530*C500</f>
        <v>0</v>
      </c>
      <c r="H530" s="79">
        <v>0</v>
      </c>
      <c r="I530" s="117">
        <f>H530*C500</f>
        <v>0</v>
      </c>
      <c r="J530" s="39">
        <f>+H530*I536</f>
        <v>0</v>
      </c>
      <c r="K530" s="39">
        <f>+H530*I537</f>
        <v>0</v>
      </c>
      <c r="L530" s="394">
        <f t="shared" si="28"/>
        <v>0</v>
      </c>
    </row>
    <row r="531" spans="1:14" ht="13.8">
      <c r="A531" s="372" t="s">
        <v>461</v>
      </c>
      <c r="B531" s="22">
        <f>+$B$36</f>
        <v>0</v>
      </c>
      <c r="C531" s="84" t="e">
        <f>+B531/B533</f>
        <v>#DIV/0!</v>
      </c>
      <c r="D531" s="89">
        <v>0</v>
      </c>
      <c r="E531" s="112">
        <f>+D531*C500</f>
        <v>0</v>
      </c>
      <c r="F531" s="79">
        <v>0</v>
      </c>
      <c r="G531" s="112">
        <f>F531*C500</f>
        <v>0</v>
      </c>
      <c r="H531" s="79">
        <v>0</v>
      </c>
      <c r="I531" s="117">
        <f>H531*C500</f>
        <v>0</v>
      </c>
      <c r="J531" s="39">
        <f>+H531*I536</f>
        <v>0</v>
      </c>
      <c r="K531" s="39">
        <f>+H531*I537</f>
        <v>0</v>
      </c>
      <c r="L531" s="394">
        <f t="shared" si="28"/>
        <v>0</v>
      </c>
    </row>
    <row r="532" spans="1:14" ht="13.8">
      <c r="A532" s="3" t="s">
        <v>464</v>
      </c>
      <c r="B532" s="22">
        <f>+$B$37</f>
        <v>0</v>
      </c>
      <c r="C532" s="84" t="e">
        <f>+B532/B533</f>
        <v>#DIV/0!</v>
      </c>
      <c r="D532" s="89">
        <v>0</v>
      </c>
      <c r="E532" s="112">
        <f>+D532*C500</f>
        <v>0</v>
      </c>
      <c r="F532" s="79">
        <v>0</v>
      </c>
      <c r="G532" s="115">
        <f>F532*C500</f>
        <v>0</v>
      </c>
      <c r="H532" s="514">
        <v>0</v>
      </c>
      <c r="I532" s="118">
        <f>H532*C500</f>
        <v>0</v>
      </c>
      <c r="J532" s="39">
        <f>+H532*I536</f>
        <v>0</v>
      </c>
      <c r="K532" s="39">
        <f>+H532*I537</f>
        <v>0</v>
      </c>
      <c r="L532" s="394">
        <f t="shared" si="28"/>
        <v>0</v>
      </c>
    </row>
    <row r="533" spans="1:14" ht="13.8">
      <c r="A533" s="24"/>
      <c r="B533" s="25">
        <f t="shared" ref="B533:L533" si="29">SUM(B506:B532)</f>
        <v>0</v>
      </c>
      <c r="C533" s="85" t="e">
        <f t="shared" si="29"/>
        <v>#DIV/0!</v>
      </c>
      <c r="D533" s="82">
        <f t="shared" si="29"/>
        <v>0</v>
      </c>
      <c r="E533" s="113">
        <f t="shared" si="29"/>
        <v>0</v>
      </c>
      <c r="F533" s="83">
        <f t="shared" si="29"/>
        <v>0</v>
      </c>
      <c r="G533" s="113">
        <f t="shared" si="29"/>
        <v>0</v>
      </c>
      <c r="H533" s="515">
        <f t="shared" si="29"/>
        <v>0</v>
      </c>
      <c r="I533" s="363">
        <f t="shared" si="29"/>
        <v>0</v>
      </c>
      <c r="J533" s="26">
        <f t="shared" si="29"/>
        <v>0</v>
      </c>
      <c r="K533" s="26">
        <f t="shared" si="29"/>
        <v>0</v>
      </c>
      <c r="L533" s="26">
        <f t="shared" si="29"/>
        <v>0</v>
      </c>
    </row>
    <row r="534" spans="1:14">
      <c r="H534" s="80"/>
      <c r="I534" s="81"/>
    </row>
    <row r="536" spans="1:14">
      <c r="G536" t="s">
        <v>114</v>
      </c>
      <c r="H536" s="27"/>
      <c r="I536" s="357">
        <v>0</v>
      </c>
    </row>
    <row r="537" spans="1:14">
      <c r="G537" t="s">
        <v>338</v>
      </c>
      <c r="I537" s="357">
        <v>0</v>
      </c>
    </row>
    <row r="538" spans="1:14">
      <c r="G538" t="s">
        <v>256</v>
      </c>
      <c r="I538" s="120">
        <f>SUM(I536:I537)</f>
        <v>0</v>
      </c>
      <c r="N538" s="121">
        <f>+I538</f>
        <v>0</v>
      </c>
    </row>
    <row r="539" spans="1:14">
      <c r="I539" s="122"/>
      <c r="N539" s="121"/>
    </row>
    <row r="540" spans="1:14">
      <c r="I540" s="122"/>
      <c r="N540" s="121"/>
    </row>
    <row r="541" spans="1:14">
      <c r="I541" s="122"/>
      <c r="N541" s="121"/>
    </row>
    <row r="542" spans="1:14" ht="15.6">
      <c r="A542" s="874" t="s">
        <v>19</v>
      </c>
      <c r="B542" s="875"/>
      <c r="C542" s="875">
        <v>0</v>
      </c>
      <c r="D542" s="875"/>
      <c r="E542" s="875"/>
      <c r="F542" s="875"/>
      <c r="G542" s="875"/>
      <c r="H542" s="876"/>
      <c r="I542" s="4"/>
    </row>
    <row r="543" spans="1:14" ht="15.6">
      <c r="A543" s="867" t="s">
        <v>20</v>
      </c>
      <c r="B543" s="868"/>
      <c r="C543" s="920"/>
      <c r="D543" s="920"/>
      <c r="E543" s="920"/>
      <c r="F543" s="920"/>
      <c r="G543" s="920"/>
      <c r="H543" s="921"/>
      <c r="I543" s="4"/>
    </row>
    <row r="544" spans="1:14" ht="15.6">
      <c r="A544" s="867" t="s">
        <v>22</v>
      </c>
      <c r="B544" s="868"/>
      <c r="C544" s="913"/>
      <c r="D544" s="913"/>
      <c r="E544" s="913"/>
      <c r="F544" s="913"/>
      <c r="G544" s="913"/>
      <c r="H544" s="914"/>
      <c r="I544" s="4"/>
    </row>
    <row r="545" spans="1:12" ht="15.6">
      <c r="A545" s="867" t="s">
        <v>24</v>
      </c>
      <c r="B545" s="868"/>
      <c r="C545" s="869">
        <v>0</v>
      </c>
      <c r="D545" s="870"/>
      <c r="E545" s="870"/>
      <c r="F545" s="870"/>
      <c r="G545" s="870"/>
      <c r="H545" s="871"/>
      <c r="I545" s="4"/>
    </row>
    <row r="546" spans="1:12" ht="15.6">
      <c r="A546" s="881" t="s">
        <v>25</v>
      </c>
      <c r="B546" s="882"/>
      <c r="C546" s="911" t="s">
        <v>788</v>
      </c>
      <c r="D546" s="911"/>
      <c r="E546" s="911"/>
      <c r="F546" s="911"/>
      <c r="G546" s="911"/>
      <c r="H546" s="912"/>
      <c r="I546" s="4"/>
    </row>
    <row r="547" spans="1:12" ht="13.8">
      <c r="A547" s="5"/>
      <c r="B547" s="5"/>
      <c r="C547" s="5"/>
      <c r="D547" s="5"/>
      <c r="E547" s="5"/>
      <c r="F547" s="5"/>
      <c r="G547" s="5"/>
      <c r="H547" s="5"/>
      <c r="I547" s="5"/>
    </row>
    <row r="548" spans="1:12" ht="13.8">
      <c r="A548" s="6"/>
      <c r="B548" s="7"/>
      <c r="C548" s="8"/>
      <c r="D548" s="886">
        <v>0.2</v>
      </c>
      <c r="E548" s="887"/>
      <c r="F548" s="886">
        <v>0.8</v>
      </c>
      <c r="G548" s="887"/>
      <c r="H548" s="594"/>
      <c r="I548" s="10"/>
      <c r="J548" s="11" t="s">
        <v>121</v>
      </c>
      <c r="K548" s="11" t="s">
        <v>269</v>
      </c>
      <c r="L548" s="11" t="s">
        <v>270</v>
      </c>
    </row>
    <row r="549" spans="1:12" ht="13.8">
      <c r="A549" s="12"/>
      <c r="B549" s="13"/>
      <c r="C549" s="14"/>
      <c r="D549" s="872" t="s">
        <v>26</v>
      </c>
      <c r="E549" s="880"/>
      <c r="F549" s="872" t="s">
        <v>27</v>
      </c>
      <c r="G549" s="880"/>
      <c r="H549" s="872" t="s">
        <v>28</v>
      </c>
      <c r="I549" s="873"/>
      <c r="J549" s="15" t="s">
        <v>29</v>
      </c>
      <c r="K549" s="391" t="s">
        <v>29</v>
      </c>
      <c r="L549" s="391" t="s">
        <v>29</v>
      </c>
    </row>
    <row r="550" spans="1:12" ht="27.6">
      <c r="A550" s="16" t="s">
        <v>30</v>
      </c>
      <c r="B550" s="17" t="s">
        <v>31</v>
      </c>
      <c r="C550" s="18" t="s">
        <v>32</v>
      </c>
      <c r="D550" s="19" t="s">
        <v>33</v>
      </c>
      <c r="E550" s="20" t="s">
        <v>34</v>
      </c>
      <c r="F550" s="19" t="s">
        <v>33</v>
      </c>
      <c r="G550" s="20" t="s">
        <v>34</v>
      </c>
      <c r="H550" s="21" t="s">
        <v>33</v>
      </c>
      <c r="I550" s="40" t="s">
        <v>34</v>
      </c>
      <c r="J550" s="18" t="s">
        <v>34</v>
      </c>
      <c r="K550" s="18" t="s">
        <v>34</v>
      </c>
      <c r="L550" s="18" t="s">
        <v>34</v>
      </c>
    </row>
    <row r="551" spans="1:12" ht="13.8">
      <c r="A551" s="1" t="s">
        <v>15</v>
      </c>
      <c r="B551" s="22">
        <f>+$B$10</f>
        <v>0</v>
      </c>
      <c r="C551" s="84" t="e">
        <f>+B551/B578</f>
        <v>#DIV/0!</v>
      </c>
      <c r="D551" s="89">
        <v>0</v>
      </c>
      <c r="E551" s="112">
        <f>+D551*C545</f>
        <v>0</v>
      </c>
      <c r="F551" s="79">
        <v>0</v>
      </c>
      <c r="G551" s="114">
        <f>F551*C545</f>
        <v>0</v>
      </c>
      <c r="H551" s="79">
        <v>0</v>
      </c>
      <c r="I551" s="116">
        <f>H551*C545</f>
        <v>0</v>
      </c>
      <c r="J551" s="39">
        <f>+H551*I581</f>
        <v>0</v>
      </c>
      <c r="K551" s="39">
        <f>+H551*I582</f>
        <v>0</v>
      </c>
      <c r="L551" s="393">
        <f>+J551+K551</f>
        <v>0</v>
      </c>
    </row>
    <row r="552" spans="1:12" ht="13.8">
      <c r="A552" s="2" t="s">
        <v>4</v>
      </c>
      <c r="B552" s="22">
        <f>+$B$12</f>
        <v>0</v>
      </c>
      <c r="C552" s="84" t="e">
        <f>+B552/B578</f>
        <v>#DIV/0!</v>
      </c>
      <c r="D552" s="89">
        <v>0</v>
      </c>
      <c r="E552" s="112">
        <f>+D552*C545</f>
        <v>0</v>
      </c>
      <c r="F552" s="79">
        <v>0</v>
      </c>
      <c r="G552" s="112">
        <f>F552*C545</f>
        <v>0</v>
      </c>
      <c r="H552" s="79">
        <v>0</v>
      </c>
      <c r="I552" s="117">
        <f>H552*C545</f>
        <v>0</v>
      </c>
      <c r="J552" s="39">
        <f>+H552*I581</f>
        <v>0</v>
      </c>
      <c r="K552" s="39">
        <f>+H552*I582</f>
        <v>0</v>
      </c>
      <c r="L552" s="394">
        <f>+J552+K552</f>
        <v>0</v>
      </c>
    </row>
    <row r="553" spans="1:12" ht="13.8">
      <c r="A553" s="2" t="s">
        <v>0</v>
      </c>
      <c r="B553" s="22">
        <f>+$B$13</f>
        <v>0</v>
      </c>
      <c r="C553" s="84" t="e">
        <f>+B553/B578</f>
        <v>#DIV/0!</v>
      </c>
      <c r="D553" s="89">
        <v>0</v>
      </c>
      <c r="E553" s="112">
        <f>+D553*C545</f>
        <v>0</v>
      </c>
      <c r="F553" s="79">
        <v>0</v>
      </c>
      <c r="G553" s="112">
        <f>F553*C545</f>
        <v>0</v>
      </c>
      <c r="H553" s="475">
        <v>0</v>
      </c>
      <c r="I553" s="117">
        <f>H553*C545</f>
        <v>0</v>
      </c>
      <c r="J553" s="39">
        <f>+H553*I581</f>
        <v>0</v>
      </c>
      <c r="K553" s="39">
        <f>+H553*I582</f>
        <v>0</v>
      </c>
      <c r="L553" s="394">
        <f t="shared" ref="L553:L577" si="30">+J553+K553</f>
        <v>0</v>
      </c>
    </row>
    <row r="554" spans="1:12" ht="13.8">
      <c r="A554" s="2" t="s">
        <v>16</v>
      </c>
      <c r="B554" s="22">
        <f>+$B$14</f>
        <v>0</v>
      </c>
      <c r="C554" s="84" t="e">
        <f>+B554/B578</f>
        <v>#DIV/0!</v>
      </c>
      <c r="D554" s="89">
        <v>0</v>
      </c>
      <c r="E554" s="112">
        <f>+D554*C545</f>
        <v>0</v>
      </c>
      <c r="F554" s="79">
        <v>0</v>
      </c>
      <c r="G554" s="112">
        <f>F554*C545</f>
        <v>0</v>
      </c>
      <c r="H554" s="79">
        <v>0</v>
      </c>
      <c r="I554" s="117">
        <f>H554*C545</f>
        <v>0</v>
      </c>
      <c r="J554" s="39">
        <f>+H554*I581</f>
        <v>0</v>
      </c>
      <c r="K554" s="39">
        <f>+H554*I582</f>
        <v>0</v>
      </c>
      <c r="L554" s="394">
        <f t="shared" si="30"/>
        <v>0</v>
      </c>
    </row>
    <row r="555" spans="1:12" ht="13.8">
      <c r="A555" s="2" t="s">
        <v>6</v>
      </c>
      <c r="B555" s="22">
        <f>+$B$15</f>
        <v>0</v>
      </c>
      <c r="C555" s="84" t="e">
        <f>+B555/B578</f>
        <v>#DIV/0!</v>
      </c>
      <c r="D555" s="89">
        <v>0</v>
      </c>
      <c r="E555" s="112">
        <f>+D555*C545</f>
        <v>0</v>
      </c>
      <c r="F555" s="79">
        <v>0</v>
      </c>
      <c r="G555" s="112">
        <f>F555*C545</f>
        <v>0</v>
      </c>
      <c r="H555" s="79">
        <v>0</v>
      </c>
      <c r="I555" s="117">
        <f>H555*C545</f>
        <v>0</v>
      </c>
      <c r="J555" s="39">
        <f>+H555*I581</f>
        <v>0</v>
      </c>
      <c r="K555" s="39">
        <f>+H555*I582</f>
        <v>0</v>
      </c>
      <c r="L555" s="394">
        <f t="shared" si="30"/>
        <v>0</v>
      </c>
    </row>
    <row r="556" spans="1:12" ht="13.8">
      <c r="A556" s="2" t="s">
        <v>10</v>
      </c>
      <c r="B556" s="22">
        <f>+$B$16</f>
        <v>0</v>
      </c>
      <c r="C556" s="84" t="e">
        <f>+B556/B578</f>
        <v>#DIV/0!</v>
      </c>
      <c r="D556" s="89">
        <v>0</v>
      </c>
      <c r="E556" s="112">
        <f>+D556*C545</f>
        <v>0</v>
      </c>
      <c r="F556" s="79">
        <v>0</v>
      </c>
      <c r="G556" s="112">
        <f>F556*C545</f>
        <v>0</v>
      </c>
      <c r="H556" s="79">
        <v>0</v>
      </c>
      <c r="I556" s="117">
        <f>H556*C545</f>
        <v>0</v>
      </c>
      <c r="J556" s="39">
        <f>+H556*I581</f>
        <v>0</v>
      </c>
      <c r="K556" s="39">
        <f>+H556*I582</f>
        <v>0</v>
      </c>
      <c r="L556" s="394">
        <f t="shared" si="30"/>
        <v>0</v>
      </c>
    </row>
    <row r="557" spans="1:12" ht="13.8">
      <c r="A557" s="2" t="s">
        <v>17</v>
      </c>
      <c r="B557" s="22">
        <f>+$B$17</f>
        <v>0</v>
      </c>
      <c r="C557" s="84" t="e">
        <f>+B557/B578</f>
        <v>#DIV/0!</v>
      </c>
      <c r="D557" s="89">
        <v>0</v>
      </c>
      <c r="E557" s="112">
        <f>+D557*C545</f>
        <v>0</v>
      </c>
      <c r="F557" s="79">
        <v>0</v>
      </c>
      <c r="G557" s="112">
        <f>F557*C545</f>
        <v>0</v>
      </c>
      <c r="H557" s="79">
        <v>0</v>
      </c>
      <c r="I557" s="117">
        <f>H557*C545</f>
        <v>0</v>
      </c>
      <c r="J557" s="39">
        <f>+H557*I581</f>
        <v>0</v>
      </c>
      <c r="K557" s="39">
        <f>+H557*I582</f>
        <v>0</v>
      </c>
      <c r="L557" s="394">
        <f t="shared" si="30"/>
        <v>0</v>
      </c>
    </row>
    <row r="558" spans="1:12" ht="13.8">
      <c r="A558" s="2" t="s">
        <v>5</v>
      </c>
      <c r="B558" s="22">
        <f>+$B$18</f>
        <v>0</v>
      </c>
      <c r="C558" s="84" t="e">
        <f>+B558/B578</f>
        <v>#DIV/0!</v>
      </c>
      <c r="D558" s="89">
        <v>0</v>
      </c>
      <c r="E558" s="112">
        <f>+D558*C545</f>
        <v>0</v>
      </c>
      <c r="F558" s="79">
        <v>0</v>
      </c>
      <c r="G558" s="112">
        <f>F558*C545</f>
        <v>0</v>
      </c>
      <c r="H558" s="79">
        <v>0</v>
      </c>
      <c r="I558" s="117">
        <f>H558*C545</f>
        <v>0</v>
      </c>
      <c r="J558" s="39">
        <f>+H558*I581</f>
        <v>0</v>
      </c>
      <c r="K558" s="39">
        <f>+H558*I582</f>
        <v>0</v>
      </c>
      <c r="L558" s="394">
        <f t="shared" si="30"/>
        <v>0</v>
      </c>
    </row>
    <row r="559" spans="1:12" ht="13.8">
      <c r="A559" s="2" t="s">
        <v>116</v>
      </c>
      <c r="B559" s="22">
        <f>+$B$19</f>
        <v>0</v>
      </c>
      <c r="C559" s="84" t="e">
        <f>+B559/B578</f>
        <v>#DIV/0!</v>
      </c>
      <c r="D559" s="89">
        <v>0</v>
      </c>
      <c r="E559" s="112">
        <f>+D559*C545</f>
        <v>0</v>
      </c>
      <c r="F559" s="79">
        <v>0</v>
      </c>
      <c r="G559" s="112">
        <f>F559*C545</f>
        <v>0</v>
      </c>
      <c r="H559" s="79">
        <v>0</v>
      </c>
      <c r="I559" s="117">
        <f>H559*C545</f>
        <v>0</v>
      </c>
      <c r="J559" s="39">
        <f>+H559*I581</f>
        <v>0</v>
      </c>
      <c r="K559" s="39">
        <f>+H559*I582</f>
        <v>0</v>
      </c>
      <c r="L559" s="394">
        <f t="shared" si="30"/>
        <v>0</v>
      </c>
    </row>
    <row r="560" spans="1:12" ht="13.8">
      <c r="A560" s="2" t="s">
        <v>1</v>
      </c>
      <c r="B560" s="22">
        <f>+$B$20</f>
        <v>0</v>
      </c>
      <c r="C560" s="84" t="e">
        <f>+B560/B578</f>
        <v>#DIV/0!</v>
      </c>
      <c r="D560" s="89">
        <v>0</v>
      </c>
      <c r="E560" s="112">
        <f>+D560*C545</f>
        <v>0</v>
      </c>
      <c r="F560" s="79">
        <v>0</v>
      </c>
      <c r="G560" s="112">
        <f>F560*C545</f>
        <v>0</v>
      </c>
      <c r="H560" s="79">
        <v>0</v>
      </c>
      <c r="I560" s="117">
        <f>H560*C545</f>
        <v>0</v>
      </c>
      <c r="J560" s="39">
        <f>+H560*I581</f>
        <v>0</v>
      </c>
      <c r="K560" s="39">
        <f>+H560*I582</f>
        <v>0</v>
      </c>
      <c r="L560" s="394">
        <f t="shared" si="30"/>
        <v>0</v>
      </c>
    </row>
    <row r="561" spans="1:12" ht="13.8">
      <c r="A561" s="2" t="s">
        <v>46</v>
      </c>
      <c r="B561" s="22">
        <f>+$B$21</f>
        <v>0</v>
      </c>
      <c r="C561" s="84" t="e">
        <f>+B561/B578</f>
        <v>#DIV/0!</v>
      </c>
      <c r="D561" s="89">
        <v>0</v>
      </c>
      <c r="E561" s="112">
        <f>+D561*C545</f>
        <v>0</v>
      </c>
      <c r="F561" s="79">
        <v>0</v>
      </c>
      <c r="G561" s="112">
        <f>F561*C545</f>
        <v>0</v>
      </c>
      <c r="H561" s="79">
        <v>0</v>
      </c>
      <c r="I561" s="117">
        <f>H561*C545</f>
        <v>0</v>
      </c>
      <c r="J561" s="39">
        <f>+H561*I581</f>
        <v>0</v>
      </c>
      <c r="K561" s="39">
        <f>+H561*I582</f>
        <v>0</v>
      </c>
      <c r="L561" s="394">
        <f t="shared" si="30"/>
        <v>0</v>
      </c>
    </row>
    <row r="562" spans="1:12" ht="13.8">
      <c r="A562" s="2" t="s">
        <v>45</v>
      </c>
      <c r="B562" s="22">
        <f>+$B$22</f>
        <v>0</v>
      </c>
      <c r="C562" s="84" t="e">
        <f>+B562/B578</f>
        <v>#DIV/0!</v>
      </c>
      <c r="D562" s="89">
        <v>0</v>
      </c>
      <c r="E562" s="112">
        <f>+D562*C545</f>
        <v>0</v>
      </c>
      <c r="F562" s="79">
        <v>0</v>
      </c>
      <c r="G562" s="112">
        <f>F562*C545</f>
        <v>0</v>
      </c>
      <c r="H562" s="79">
        <v>0</v>
      </c>
      <c r="I562" s="117">
        <f>H562*C545</f>
        <v>0</v>
      </c>
      <c r="J562" s="39">
        <f>+H562*I581</f>
        <v>0</v>
      </c>
      <c r="K562" s="39">
        <f>+H562*I582</f>
        <v>0</v>
      </c>
      <c r="L562" s="394">
        <f t="shared" si="30"/>
        <v>0</v>
      </c>
    </row>
    <row r="563" spans="1:12" ht="13.8">
      <c r="A563" s="2" t="s">
        <v>209</v>
      </c>
      <c r="B563" s="22">
        <f>+$B$23</f>
        <v>0</v>
      </c>
      <c r="C563" s="84" t="e">
        <f>+B563/B578</f>
        <v>#DIV/0!</v>
      </c>
      <c r="D563" s="89">
        <v>0</v>
      </c>
      <c r="E563" s="112">
        <f>+D563*C545</f>
        <v>0</v>
      </c>
      <c r="F563" s="79">
        <v>0</v>
      </c>
      <c r="G563" s="112">
        <f>F563*C545</f>
        <v>0</v>
      </c>
      <c r="H563" s="79">
        <v>0</v>
      </c>
      <c r="I563" s="117">
        <f>H563*C545</f>
        <v>0</v>
      </c>
      <c r="J563" s="39">
        <f>+H563*I581</f>
        <v>0</v>
      </c>
      <c r="K563" s="39">
        <f>+H563*I582</f>
        <v>0</v>
      </c>
      <c r="L563" s="394">
        <f t="shared" si="30"/>
        <v>0</v>
      </c>
    </row>
    <row r="564" spans="1:12" ht="13.8">
      <c r="A564" s="2" t="s">
        <v>210</v>
      </c>
      <c r="B564" s="22">
        <f>+$B$24</f>
        <v>0</v>
      </c>
      <c r="C564" s="84" t="e">
        <f>+B564/B578</f>
        <v>#DIV/0!</v>
      </c>
      <c r="D564" s="89">
        <v>0</v>
      </c>
      <c r="E564" s="112">
        <f>+D564*C545</f>
        <v>0</v>
      </c>
      <c r="F564" s="79">
        <v>0</v>
      </c>
      <c r="G564" s="112">
        <f>F564*C545</f>
        <v>0</v>
      </c>
      <c r="H564" s="79">
        <v>0</v>
      </c>
      <c r="I564" s="117">
        <f>H564*C545</f>
        <v>0</v>
      </c>
      <c r="J564" s="39">
        <f>+H564*I581</f>
        <v>0</v>
      </c>
      <c r="K564" s="39">
        <f>+H564*I582</f>
        <v>0</v>
      </c>
      <c r="L564" s="394">
        <f t="shared" si="30"/>
        <v>0</v>
      </c>
    </row>
    <row r="565" spans="1:12" ht="13.8">
      <c r="A565" s="2" t="s">
        <v>2</v>
      </c>
      <c r="B565" s="22">
        <f>+$B$25</f>
        <v>0</v>
      </c>
      <c r="C565" s="84" t="e">
        <f>+B565/B578</f>
        <v>#DIV/0!</v>
      </c>
      <c r="D565" s="89">
        <v>0</v>
      </c>
      <c r="E565" s="112">
        <f>+D565*C545</f>
        <v>0</v>
      </c>
      <c r="F565" s="79">
        <v>0</v>
      </c>
      <c r="G565" s="112">
        <f>F565*C545</f>
        <v>0</v>
      </c>
      <c r="H565" s="79">
        <v>0</v>
      </c>
      <c r="I565" s="117">
        <f>H565*C545</f>
        <v>0</v>
      </c>
      <c r="J565" s="39">
        <f>+H565*I581</f>
        <v>0</v>
      </c>
      <c r="K565" s="39">
        <f>+H565*I582</f>
        <v>0</v>
      </c>
      <c r="L565" s="394">
        <f t="shared" si="30"/>
        <v>0</v>
      </c>
    </row>
    <row r="566" spans="1:12" ht="13.8">
      <c r="A566" s="2" t="s">
        <v>12</v>
      </c>
      <c r="B566" s="22">
        <f>+$B$26</f>
        <v>0</v>
      </c>
      <c r="C566" s="84" t="e">
        <f>+B566/B578</f>
        <v>#DIV/0!</v>
      </c>
      <c r="D566" s="89">
        <v>0</v>
      </c>
      <c r="E566" s="112">
        <f>+D566*C545</f>
        <v>0</v>
      </c>
      <c r="F566" s="79">
        <v>0</v>
      </c>
      <c r="G566" s="112">
        <f>F566*C545</f>
        <v>0</v>
      </c>
      <c r="H566" s="79">
        <v>0</v>
      </c>
      <c r="I566" s="117">
        <f>H566*C545</f>
        <v>0</v>
      </c>
      <c r="J566" s="39">
        <f>+H566*I581</f>
        <v>0</v>
      </c>
      <c r="K566" s="39">
        <f>+H566*I582</f>
        <v>0</v>
      </c>
      <c r="L566" s="394">
        <f t="shared" si="30"/>
        <v>0</v>
      </c>
    </row>
    <row r="567" spans="1:12" ht="13.8">
      <c r="A567" s="2" t="s">
        <v>18</v>
      </c>
      <c r="B567" s="22">
        <f>+$B$27</f>
        <v>0</v>
      </c>
      <c r="C567" s="84" t="e">
        <f>+B567/B578</f>
        <v>#DIV/0!</v>
      </c>
      <c r="D567" s="89">
        <v>0</v>
      </c>
      <c r="E567" s="112">
        <f>+D567*C545</f>
        <v>0</v>
      </c>
      <c r="F567" s="79">
        <v>0</v>
      </c>
      <c r="G567" s="112">
        <f>F567*C545</f>
        <v>0</v>
      </c>
      <c r="H567" s="79">
        <v>0</v>
      </c>
      <c r="I567" s="117">
        <f>H567*C545</f>
        <v>0</v>
      </c>
      <c r="J567" s="39">
        <f>+H567*I581</f>
        <v>0</v>
      </c>
      <c r="K567" s="39">
        <f>+H567*I582</f>
        <v>0</v>
      </c>
      <c r="L567" s="394">
        <f t="shared" si="30"/>
        <v>0</v>
      </c>
    </row>
    <row r="568" spans="1:12" ht="13.8">
      <c r="A568" s="2" t="s">
        <v>9</v>
      </c>
      <c r="B568" s="22">
        <f>+$B$28</f>
        <v>0</v>
      </c>
      <c r="C568" s="84" t="e">
        <f>+B568/B578</f>
        <v>#DIV/0!</v>
      </c>
      <c r="D568" s="89">
        <v>0</v>
      </c>
      <c r="E568" s="112">
        <f>+D568*C545</f>
        <v>0</v>
      </c>
      <c r="F568" s="79">
        <v>0</v>
      </c>
      <c r="G568" s="112">
        <f>F568*C545</f>
        <v>0</v>
      </c>
      <c r="H568" s="79">
        <v>0</v>
      </c>
      <c r="I568" s="117">
        <f>H568*C545</f>
        <v>0</v>
      </c>
      <c r="J568" s="39">
        <f>+H568*I581</f>
        <v>0</v>
      </c>
      <c r="K568" s="39">
        <f>+H568*I582</f>
        <v>0</v>
      </c>
      <c r="L568" s="394">
        <f t="shared" si="30"/>
        <v>0</v>
      </c>
    </row>
    <row r="569" spans="1:12" ht="13.8">
      <c r="A569" s="2" t="s">
        <v>7</v>
      </c>
      <c r="B569" s="22">
        <f>+$B$29</f>
        <v>0</v>
      </c>
      <c r="C569" s="84" t="e">
        <f>+B569/B578</f>
        <v>#DIV/0!</v>
      </c>
      <c r="D569" s="89">
        <v>0</v>
      </c>
      <c r="E569" s="112">
        <f>+D569*C545</f>
        <v>0</v>
      </c>
      <c r="F569" s="79">
        <v>0</v>
      </c>
      <c r="G569" s="112">
        <f>F569*C545</f>
        <v>0</v>
      </c>
      <c r="H569" s="79">
        <v>0</v>
      </c>
      <c r="I569" s="117">
        <f>H569*C545</f>
        <v>0</v>
      </c>
      <c r="J569" s="39">
        <f>+H569*I581</f>
        <v>0</v>
      </c>
      <c r="K569" s="39">
        <f>+H569*I582</f>
        <v>0</v>
      </c>
      <c r="L569" s="394">
        <f t="shared" si="30"/>
        <v>0</v>
      </c>
    </row>
    <row r="570" spans="1:12" ht="13.8">
      <c r="A570" s="2" t="s">
        <v>13</v>
      </c>
      <c r="B570" s="22">
        <f>+$B$30</f>
        <v>0</v>
      </c>
      <c r="C570" s="84" t="e">
        <f>+B570/B578</f>
        <v>#DIV/0!</v>
      </c>
      <c r="D570" s="89">
        <v>0</v>
      </c>
      <c r="E570" s="112">
        <f>+D570*C545</f>
        <v>0</v>
      </c>
      <c r="F570" s="79">
        <v>0</v>
      </c>
      <c r="G570" s="112">
        <f>F570*C545</f>
        <v>0</v>
      </c>
      <c r="H570" s="79">
        <v>0</v>
      </c>
      <c r="I570" s="117">
        <f>H570*C545</f>
        <v>0</v>
      </c>
      <c r="J570" s="39">
        <f>+H570*I581</f>
        <v>0</v>
      </c>
      <c r="K570" s="39">
        <f>+H570*I582</f>
        <v>0</v>
      </c>
      <c r="L570" s="394">
        <f t="shared" si="30"/>
        <v>0</v>
      </c>
    </row>
    <row r="571" spans="1:12" ht="13.8">
      <c r="A571" s="2" t="s">
        <v>3</v>
      </c>
      <c r="B571" s="22">
        <f>+$B$31</f>
        <v>0</v>
      </c>
      <c r="C571" s="84" t="e">
        <f>+B571/B578</f>
        <v>#DIV/0!</v>
      </c>
      <c r="D571" s="89">
        <v>0</v>
      </c>
      <c r="E571" s="112">
        <f>+D571*C545</f>
        <v>0</v>
      </c>
      <c r="F571" s="79">
        <v>0</v>
      </c>
      <c r="G571" s="112">
        <f>F571*C545</f>
        <v>0</v>
      </c>
      <c r="H571" s="79">
        <v>0</v>
      </c>
      <c r="I571" s="117">
        <f>H571*C545</f>
        <v>0</v>
      </c>
      <c r="J571" s="39">
        <f>+H571*I581</f>
        <v>0</v>
      </c>
      <c r="K571" s="39">
        <f>+H571*I582</f>
        <v>0</v>
      </c>
      <c r="L571" s="394">
        <f t="shared" si="30"/>
        <v>0</v>
      </c>
    </row>
    <row r="572" spans="1:12" ht="13.8">
      <c r="A572" s="2" t="s">
        <v>11</v>
      </c>
      <c r="B572" s="22">
        <f>+$B$32</f>
        <v>0</v>
      </c>
      <c r="C572" s="84" t="e">
        <f>+B572/B578</f>
        <v>#DIV/0!</v>
      </c>
      <c r="D572" s="89">
        <v>0</v>
      </c>
      <c r="E572" s="112">
        <f>+D572*C545</f>
        <v>0</v>
      </c>
      <c r="F572" s="79">
        <v>0</v>
      </c>
      <c r="G572" s="112">
        <f>F572*C545</f>
        <v>0</v>
      </c>
      <c r="H572" s="79">
        <v>0</v>
      </c>
      <c r="I572" s="117">
        <f>H572*C545</f>
        <v>0</v>
      </c>
      <c r="J572" s="39">
        <f>+H572*I581</f>
        <v>0</v>
      </c>
      <c r="K572" s="39">
        <f>+H572*I582</f>
        <v>0</v>
      </c>
      <c r="L572" s="394">
        <f t="shared" si="30"/>
        <v>0</v>
      </c>
    </row>
    <row r="573" spans="1:12" ht="13.8">
      <c r="A573" s="372" t="s">
        <v>8</v>
      </c>
      <c r="B573" s="22">
        <f>+$B$33</f>
        <v>0</v>
      </c>
      <c r="C573" s="84" t="e">
        <f>+B573/B578</f>
        <v>#DIV/0!</v>
      </c>
      <c r="D573" s="89">
        <v>0</v>
      </c>
      <c r="E573" s="112">
        <f>+D573*C545</f>
        <v>0</v>
      </c>
      <c r="F573" s="79">
        <v>0</v>
      </c>
      <c r="G573" s="112">
        <f>F573*C545</f>
        <v>0</v>
      </c>
      <c r="H573" s="79">
        <v>0</v>
      </c>
      <c r="I573" s="117">
        <f>H573*C545</f>
        <v>0</v>
      </c>
      <c r="J573" s="39">
        <f>+H573*I581</f>
        <v>0</v>
      </c>
      <c r="K573" s="39">
        <f>+H573*I582</f>
        <v>0</v>
      </c>
      <c r="L573" s="394">
        <f t="shared" si="30"/>
        <v>0</v>
      </c>
    </row>
    <row r="574" spans="1:12" ht="13.8">
      <c r="A574" s="372" t="s">
        <v>444</v>
      </c>
      <c r="B574" s="22">
        <f>+$B$34</f>
        <v>0</v>
      </c>
      <c r="C574" s="84" t="e">
        <f>+B574/B578</f>
        <v>#DIV/0!</v>
      </c>
      <c r="D574" s="89">
        <v>0</v>
      </c>
      <c r="E574" s="112">
        <f>+D574*C545</f>
        <v>0</v>
      </c>
      <c r="F574" s="79">
        <v>0</v>
      </c>
      <c r="G574" s="112">
        <f>F574*C545</f>
        <v>0</v>
      </c>
      <c r="H574" s="79">
        <v>0</v>
      </c>
      <c r="I574" s="117">
        <f>H574*C545</f>
        <v>0</v>
      </c>
      <c r="J574" s="39">
        <f>+H574*I581</f>
        <v>0</v>
      </c>
      <c r="K574" s="39">
        <f>+H574*I582</f>
        <v>0</v>
      </c>
      <c r="L574" s="394">
        <f t="shared" si="30"/>
        <v>0</v>
      </c>
    </row>
    <row r="575" spans="1:12" ht="13.8">
      <c r="A575" s="372" t="s">
        <v>445</v>
      </c>
      <c r="B575" s="22">
        <f>+$B$35</f>
        <v>0</v>
      </c>
      <c r="C575" s="84" t="e">
        <f>+B575/B578</f>
        <v>#DIV/0!</v>
      </c>
      <c r="D575" s="89">
        <v>0</v>
      </c>
      <c r="E575" s="112">
        <f>+D575*C545</f>
        <v>0</v>
      </c>
      <c r="F575" s="79">
        <v>0</v>
      </c>
      <c r="G575" s="112">
        <f>F575*C545</f>
        <v>0</v>
      </c>
      <c r="H575" s="79">
        <v>0</v>
      </c>
      <c r="I575" s="117">
        <f>H575*C545</f>
        <v>0</v>
      </c>
      <c r="J575" s="39">
        <f>+H575*I581</f>
        <v>0</v>
      </c>
      <c r="K575" s="39">
        <f>+H575*I582</f>
        <v>0</v>
      </c>
      <c r="L575" s="394">
        <f t="shared" si="30"/>
        <v>0</v>
      </c>
    </row>
    <row r="576" spans="1:12" ht="13.8">
      <c r="A576" s="372" t="s">
        <v>461</v>
      </c>
      <c r="B576" s="22">
        <f>+$B$36</f>
        <v>0</v>
      </c>
      <c r="C576" s="84" t="e">
        <f>+B576/B578</f>
        <v>#DIV/0!</v>
      </c>
      <c r="D576" s="89">
        <v>0</v>
      </c>
      <c r="E576" s="112">
        <f>+D576*C545</f>
        <v>0</v>
      </c>
      <c r="F576" s="79">
        <v>0</v>
      </c>
      <c r="G576" s="112">
        <f>F576*C545</f>
        <v>0</v>
      </c>
      <c r="H576" s="79">
        <v>0</v>
      </c>
      <c r="I576" s="117">
        <f>H576*C545</f>
        <v>0</v>
      </c>
      <c r="J576" s="39">
        <f>+H576*I581</f>
        <v>0</v>
      </c>
      <c r="K576" s="39">
        <f>+H576*I582</f>
        <v>0</v>
      </c>
      <c r="L576" s="394">
        <f t="shared" si="30"/>
        <v>0</v>
      </c>
    </row>
    <row r="577" spans="1:14" ht="13.8">
      <c r="A577" s="3" t="s">
        <v>464</v>
      </c>
      <c r="B577" s="22">
        <f>+$B$37</f>
        <v>0</v>
      </c>
      <c r="C577" s="84" t="e">
        <f>+B577/B578</f>
        <v>#DIV/0!</v>
      </c>
      <c r="D577" s="89">
        <v>0</v>
      </c>
      <c r="E577" s="112">
        <f>+D577*C545</f>
        <v>0</v>
      </c>
      <c r="F577" s="79">
        <v>0</v>
      </c>
      <c r="G577" s="115">
        <f>F577*C545</f>
        <v>0</v>
      </c>
      <c r="H577" s="514">
        <v>0</v>
      </c>
      <c r="I577" s="118">
        <f>H577*C545</f>
        <v>0</v>
      </c>
      <c r="J577" s="39">
        <f>+H577*I581</f>
        <v>0</v>
      </c>
      <c r="K577" s="39">
        <f>+H577*I582</f>
        <v>0</v>
      </c>
      <c r="L577" s="394">
        <f t="shared" si="30"/>
        <v>0</v>
      </c>
    </row>
    <row r="578" spans="1:14" ht="13.8">
      <c r="A578" s="24"/>
      <c r="B578" s="25">
        <f t="shared" ref="B578:L578" si="31">SUM(B551:B577)</f>
        <v>0</v>
      </c>
      <c r="C578" s="85" t="e">
        <f t="shared" si="31"/>
        <v>#DIV/0!</v>
      </c>
      <c r="D578" s="82">
        <f t="shared" si="31"/>
        <v>0</v>
      </c>
      <c r="E578" s="113">
        <f t="shared" si="31"/>
        <v>0</v>
      </c>
      <c r="F578" s="83">
        <f t="shared" si="31"/>
        <v>0</v>
      </c>
      <c r="G578" s="113">
        <f t="shared" si="31"/>
        <v>0</v>
      </c>
      <c r="H578" s="86">
        <f t="shared" si="31"/>
        <v>0</v>
      </c>
      <c r="I578" s="363">
        <f t="shared" si="31"/>
        <v>0</v>
      </c>
      <c r="J578" s="26">
        <f t="shared" si="31"/>
        <v>0</v>
      </c>
      <c r="K578" s="26">
        <f t="shared" si="31"/>
        <v>0</v>
      </c>
      <c r="L578" s="26">
        <f t="shared" si="31"/>
        <v>0</v>
      </c>
    </row>
    <row r="579" spans="1:14">
      <c r="H579" s="80"/>
      <c r="I579" s="81"/>
    </row>
    <row r="581" spans="1:14">
      <c r="G581" t="s">
        <v>114</v>
      </c>
      <c r="H581" s="27"/>
      <c r="I581" s="357">
        <v>0</v>
      </c>
    </row>
    <row r="582" spans="1:14">
      <c r="G582" t="s">
        <v>338</v>
      </c>
      <c r="I582" s="357">
        <v>0</v>
      </c>
    </row>
    <row r="583" spans="1:14">
      <c r="G583" t="s">
        <v>256</v>
      </c>
      <c r="I583" s="120">
        <f>SUM(I581:I582)</f>
        <v>0</v>
      </c>
      <c r="N583" s="121">
        <f>+I583</f>
        <v>0</v>
      </c>
    </row>
    <row r="584" spans="1:14">
      <c r="I584" s="88"/>
    </row>
    <row r="585" spans="1:14" ht="13.8">
      <c r="D585" s="89"/>
      <c r="I585" s="88"/>
    </row>
    <row r="586" spans="1:14">
      <c r="I586" s="88"/>
    </row>
    <row r="587" spans="1:14" ht="15.6">
      <c r="A587" s="874" t="s">
        <v>19</v>
      </c>
      <c r="B587" s="875"/>
      <c r="C587" s="875">
        <v>0</v>
      </c>
      <c r="D587" s="875"/>
      <c r="E587" s="875"/>
      <c r="F587" s="875"/>
      <c r="G587" s="875"/>
      <c r="H587" s="876"/>
      <c r="I587" s="4"/>
    </row>
    <row r="588" spans="1:14" ht="15.6">
      <c r="A588" s="867" t="s">
        <v>20</v>
      </c>
      <c r="B588" s="868"/>
      <c r="C588" s="920"/>
      <c r="D588" s="920"/>
      <c r="E588" s="920"/>
      <c r="F588" s="920"/>
      <c r="G588" s="920"/>
      <c r="H588" s="921"/>
      <c r="I588" s="4"/>
    </row>
    <row r="589" spans="1:14" ht="15.6">
      <c r="A589" s="867" t="s">
        <v>22</v>
      </c>
      <c r="B589" s="868"/>
      <c r="C589" s="913"/>
      <c r="D589" s="913"/>
      <c r="E589" s="913"/>
      <c r="F589" s="913"/>
      <c r="G589" s="913"/>
      <c r="H589" s="914"/>
      <c r="I589" s="4"/>
    </row>
    <row r="590" spans="1:14" ht="15.6">
      <c r="A590" s="867" t="s">
        <v>24</v>
      </c>
      <c r="B590" s="868"/>
      <c r="C590" s="869">
        <v>0</v>
      </c>
      <c r="D590" s="870"/>
      <c r="E590" s="870"/>
      <c r="F590" s="870"/>
      <c r="G590" s="870"/>
      <c r="H590" s="871"/>
      <c r="I590" s="4"/>
    </row>
    <row r="591" spans="1:14" ht="15.6">
      <c r="A591" s="881" t="s">
        <v>25</v>
      </c>
      <c r="B591" s="882"/>
      <c r="C591" s="911" t="s">
        <v>788</v>
      </c>
      <c r="D591" s="911"/>
      <c r="E591" s="911"/>
      <c r="F591" s="911"/>
      <c r="G591" s="911"/>
      <c r="H591" s="912"/>
      <c r="I591" s="4"/>
    </row>
    <row r="592" spans="1:14" ht="13.8">
      <c r="A592" s="5"/>
      <c r="B592" s="5"/>
      <c r="C592" s="5"/>
      <c r="D592" s="5"/>
      <c r="E592" s="5"/>
      <c r="F592" s="5"/>
      <c r="G592" s="5"/>
      <c r="H592" s="5"/>
      <c r="I592" s="5"/>
    </row>
    <row r="593" spans="1:12" ht="13.8">
      <c r="A593" s="6"/>
      <c r="B593" s="7"/>
      <c r="C593" s="8"/>
      <c r="D593" s="886">
        <v>0.2</v>
      </c>
      <c r="E593" s="887"/>
      <c r="F593" s="886">
        <v>0.8</v>
      </c>
      <c r="G593" s="887"/>
      <c r="H593" s="594"/>
      <c r="I593" s="10"/>
      <c r="J593" s="11" t="s">
        <v>121</v>
      </c>
      <c r="K593" s="11" t="s">
        <v>269</v>
      </c>
      <c r="L593" s="11" t="s">
        <v>270</v>
      </c>
    </row>
    <row r="594" spans="1:12" ht="13.8">
      <c r="A594" s="12"/>
      <c r="B594" s="13"/>
      <c r="C594" s="14"/>
      <c r="D594" s="872" t="s">
        <v>26</v>
      </c>
      <c r="E594" s="880"/>
      <c r="F594" s="872" t="s">
        <v>27</v>
      </c>
      <c r="G594" s="880"/>
      <c r="H594" s="872" t="s">
        <v>28</v>
      </c>
      <c r="I594" s="873"/>
      <c r="J594" s="15" t="s">
        <v>29</v>
      </c>
      <c r="K594" s="391" t="s">
        <v>29</v>
      </c>
      <c r="L594" s="391" t="s">
        <v>29</v>
      </c>
    </row>
    <row r="595" spans="1:12" ht="27.6">
      <c r="A595" s="16" t="s">
        <v>30</v>
      </c>
      <c r="B595" s="17" t="s">
        <v>31</v>
      </c>
      <c r="C595" s="18" t="s">
        <v>32</v>
      </c>
      <c r="D595" s="19" t="s">
        <v>33</v>
      </c>
      <c r="E595" s="20" t="s">
        <v>34</v>
      </c>
      <c r="F595" s="19" t="s">
        <v>33</v>
      </c>
      <c r="G595" s="20" t="s">
        <v>34</v>
      </c>
      <c r="H595" s="21" t="s">
        <v>33</v>
      </c>
      <c r="I595" s="40" t="s">
        <v>34</v>
      </c>
      <c r="J595" s="18" t="s">
        <v>34</v>
      </c>
      <c r="K595" s="18" t="s">
        <v>34</v>
      </c>
      <c r="L595" s="18" t="s">
        <v>34</v>
      </c>
    </row>
    <row r="596" spans="1:12" ht="13.8">
      <c r="A596" s="1" t="s">
        <v>15</v>
      </c>
      <c r="B596" s="22">
        <f>+$B$10</f>
        <v>0</v>
      </c>
      <c r="C596" s="84" t="e">
        <f>+B596/B623</f>
        <v>#DIV/0!</v>
      </c>
      <c r="D596" s="89">
        <v>0</v>
      </c>
      <c r="E596" s="112">
        <f>+D596*C590</f>
        <v>0</v>
      </c>
      <c r="F596" s="79">
        <v>0</v>
      </c>
      <c r="G596" s="114">
        <f>F596*C590</f>
        <v>0</v>
      </c>
      <c r="H596" s="79">
        <v>0</v>
      </c>
      <c r="I596" s="116">
        <f>H596*C590</f>
        <v>0</v>
      </c>
      <c r="J596" s="39">
        <f>+H596*I626</f>
        <v>0</v>
      </c>
      <c r="K596" s="39">
        <f>+H596*I627</f>
        <v>0</v>
      </c>
      <c r="L596" s="393">
        <f>+J596+K596</f>
        <v>0</v>
      </c>
    </row>
    <row r="597" spans="1:12" ht="13.8">
      <c r="A597" s="2" t="s">
        <v>4</v>
      </c>
      <c r="B597" s="22">
        <f>+$B$12</f>
        <v>0</v>
      </c>
      <c r="C597" s="84" t="e">
        <f>+B597/B623</f>
        <v>#DIV/0!</v>
      </c>
      <c r="D597" s="89">
        <v>0</v>
      </c>
      <c r="E597" s="112">
        <f>+D597*C590</f>
        <v>0</v>
      </c>
      <c r="F597" s="79">
        <v>0</v>
      </c>
      <c r="G597" s="112">
        <f>F597*C590</f>
        <v>0</v>
      </c>
      <c r="H597" s="79">
        <v>0</v>
      </c>
      <c r="I597" s="117">
        <f>H597*C590</f>
        <v>0</v>
      </c>
      <c r="J597" s="39">
        <f>+H597*I626</f>
        <v>0</v>
      </c>
      <c r="K597" s="39">
        <f>+H597*I627</f>
        <v>0</v>
      </c>
      <c r="L597" s="394">
        <f>+J597+K597</f>
        <v>0</v>
      </c>
    </row>
    <row r="598" spans="1:12" ht="13.8">
      <c r="A598" s="2" t="s">
        <v>0</v>
      </c>
      <c r="B598" s="22">
        <f>+$B$13</f>
        <v>0</v>
      </c>
      <c r="C598" s="84" t="e">
        <f>+B598/B623</f>
        <v>#DIV/0!</v>
      </c>
      <c r="D598" s="89">
        <v>0</v>
      </c>
      <c r="E598" s="112">
        <f>+D598*C590</f>
        <v>0</v>
      </c>
      <c r="F598" s="79">
        <v>0</v>
      </c>
      <c r="G598" s="112">
        <f>F598*C590</f>
        <v>0</v>
      </c>
      <c r="H598" s="475">
        <v>0</v>
      </c>
      <c r="I598" s="117">
        <f>H598*C590</f>
        <v>0</v>
      </c>
      <c r="J598" s="39">
        <f>+H598*I626</f>
        <v>0</v>
      </c>
      <c r="K598" s="39">
        <f>+H598*I627</f>
        <v>0</v>
      </c>
      <c r="L598" s="394">
        <f t="shared" ref="L598:L622" si="32">+J598+K598</f>
        <v>0</v>
      </c>
    </row>
    <row r="599" spans="1:12" ht="13.8">
      <c r="A599" s="2" t="s">
        <v>16</v>
      </c>
      <c r="B599" s="22">
        <f>+$B$14</f>
        <v>0</v>
      </c>
      <c r="C599" s="84" t="e">
        <f>+B599/B623</f>
        <v>#DIV/0!</v>
      </c>
      <c r="D599" s="89">
        <v>0</v>
      </c>
      <c r="E599" s="112">
        <f>+D599*C590</f>
        <v>0</v>
      </c>
      <c r="F599" s="79">
        <v>0</v>
      </c>
      <c r="G599" s="112">
        <f>F599*C590</f>
        <v>0</v>
      </c>
      <c r="H599" s="79">
        <v>0</v>
      </c>
      <c r="I599" s="117">
        <f>H599*C590</f>
        <v>0</v>
      </c>
      <c r="J599" s="39">
        <f>+H599*I626</f>
        <v>0</v>
      </c>
      <c r="K599" s="39">
        <f>+H599*I627</f>
        <v>0</v>
      </c>
      <c r="L599" s="394">
        <f t="shared" si="32"/>
        <v>0</v>
      </c>
    </row>
    <row r="600" spans="1:12" ht="13.8">
      <c r="A600" s="2" t="s">
        <v>6</v>
      </c>
      <c r="B600" s="22">
        <f>+$B$15</f>
        <v>0</v>
      </c>
      <c r="C600" s="84" t="e">
        <f>+B600/B623</f>
        <v>#DIV/0!</v>
      </c>
      <c r="D600" s="89">
        <v>0</v>
      </c>
      <c r="E600" s="112">
        <f>+D600*C590</f>
        <v>0</v>
      </c>
      <c r="F600" s="79">
        <v>0</v>
      </c>
      <c r="G600" s="112">
        <f>F600*C590</f>
        <v>0</v>
      </c>
      <c r="H600" s="79">
        <v>0</v>
      </c>
      <c r="I600" s="117">
        <f>H600*C590</f>
        <v>0</v>
      </c>
      <c r="J600" s="39">
        <f>+H600*I626</f>
        <v>0</v>
      </c>
      <c r="K600" s="39">
        <f>+H600*I627</f>
        <v>0</v>
      </c>
      <c r="L600" s="394">
        <f t="shared" si="32"/>
        <v>0</v>
      </c>
    </row>
    <row r="601" spans="1:12" ht="13.8">
      <c r="A601" s="2" t="s">
        <v>10</v>
      </c>
      <c r="B601" s="22">
        <f>+$B$16</f>
        <v>0</v>
      </c>
      <c r="C601" s="84" t="e">
        <f>+B601/B623</f>
        <v>#DIV/0!</v>
      </c>
      <c r="D601" s="89">
        <v>0</v>
      </c>
      <c r="E601" s="112">
        <f>+D601*C590</f>
        <v>0</v>
      </c>
      <c r="F601" s="79">
        <v>0</v>
      </c>
      <c r="G601" s="112">
        <f>F601*C590</f>
        <v>0</v>
      </c>
      <c r="H601" s="79">
        <v>0</v>
      </c>
      <c r="I601" s="117">
        <f>H601*C590</f>
        <v>0</v>
      </c>
      <c r="J601" s="39">
        <f>+H601*I626</f>
        <v>0</v>
      </c>
      <c r="K601" s="39">
        <f>+H601*I627</f>
        <v>0</v>
      </c>
      <c r="L601" s="394">
        <f t="shared" si="32"/>
        <v>0</v>
      </c>
    </row>
    <row r="602" spans="1:12" ht="13.8">
      <c r="A602" s="2" t="s">
        <v>17</v>
      </c>
      <c r="B602" s="22">
        <f>+$B$17</f>
        <v>0</v>
      </c>
      <c r="C602" s="84" t="e">
        <f>+B602/B623</f>
        <v>#DIV/0!</v>
      </c>
      <c r="D602" s="89">
        <v>0</v>
      </c>
      <c r="E602" s="112">
        <f>+D602*C590</f>
        <v>0</v>
      </c>
      <c r="F602" s="79">
        <v>0</v>
      </c>
      <c r="G602" s="112">
        <f>F602*C590</f>
        <v>0</v>
      </c>
      <c r="H602" s="79">
        <v>0</v>
      </c>
      <c r="I602" s="117">
        <f>H602*C590</f>
        <v>0</v>
      </c>
      <c r="J602" s="39">
        <f>+H602*I626</f>
        <v>0</v>
      </c>
      <c r="K602" s="39">
        <f>+H602*I627</f>
        <v>0</v>
      </c>
      <c r="L602" s="394">
        <f t="shared" si="32"/>
        <v>0</v>
      </c>
    </row>
    <row r="603" spans="1:12" ht="13.8">
      <c r="A603" s="2" t="s">
        <v>5</v>
      </c>
      <c r="B603" s="22">
        <f>+$B$18</f>
        <v>0</v>
      </c>
      <c r="C603" s="84" t="e">
        <f>+B603/B623</f>
        <v>#DIV/0!</v>
      </c>
      <c r="D603" s="89">
        <v>0</v>
      </c>
      <c r="E603" s="112">
        <f>+D603*C590</f>
        <v>0</v>
      </c>
      <c r="F603" s="79">
        <v>0</v>
      </c>
      <c r="G603" s="112">
        <f>F603*C590</f>
        <v>0</v>
      </c>
      <c r="H603" s="79">
        <v>0</v>
      </c>
      <c r="I603" s="117">
        <f>H603*C590</f>
        <v>0</v>
      </c>
      <c r="J603" s="39">
        <f>+H603*I626</f>
        <v>0</v>
      </c>
      <c r="K603" s="39">
        <f>+H603*I627</f>
        <v>0</v>
      </c>
      <c r="L603" s="394">
        <f t="shared" si="32"/>
        <v>0</v>
      </c>
    </row>
    <row r="604" spans="1:12" ht="13.8">
      <c r="A604" s="2" t="s">
        <v>116</v>
      </c>
      <c r="B604" s="22">
        <f>+$B$19</f>
        <v>0</v>
      </c>
      <c r="C604" s="84" t="e">
        <f>+B604/B623</f>
        <v>#DIV/0!</v>
      </c>
      <c r="D604" s="89">
        <v>0</v>
      </c>
      <c r="E604" s="112">
        <f>+D604*C590</f>
        <v>0</v>
      </c>
      <c r="F604" s="79">
        <v>0</v>
      </c>
      <c r="G604" s="112">
        <f>F604*C590</f>
        <v>0</v>
      </c>
      <c r="H604" s="79">
        <v>0</v>
      </c>
      <c r="I604" s="117">
        <f>H604*C590</f>
        <v>0</v>
      </c>
      <c r="J604" s="39">
        <f>+H604*I626</f>
        <v>0</v>
      </c>
      <c r="K604" s="39">
        <f>+H604*I627</f>
        <v>0</v>
      </c>
      <c r="L604" s="394">
        <f t="shared" si="32"/>
        <v>0</v>
      </c>
    </row>
    <row r="605" spans="1:12" ht="13.8">
      <c r="A605" s="2" t="s">
        <v>1</v>
      </c>
      <c r="B605" s="22">
        <f>+$B$20</f>
        <v>0</v>
      </c>
      <c r="C605" s="84" t="e">
        <f>+B605/B623</f>
        <v>#DIV/0!</v>
      </c>
      <c r="D605" s="89">
        <v>0</v>
      </c>
      <c r="E605" s="112">
        <f>+D605*C590</f>
        <v>0</v>
      </c>
      <c r="F605" s="79">
        <v>0</v>
      </c>
      <c r="G605" s="112">
        <f>F605*C590</f>
        <v>0</v>
      </c>
      <c r="H605" s="79">
        <v>0</v>
      </c>
      <c r="I605" s="117">
        <f>H605*C590</f>
        <v>0</v>
      </c>
      <c r="J605" s="39">
        <f>+H605*I626</f>
        <v>0</v>
      </c>
      <c r="K605" s="39">
        <f>+H605*I627</f>
        <v>0</v>
      </c>
      <c r="L605" s="394">
        <f t="shared" si="32"/>
        <v>0</v>
      </c>
    </row>
    <row r="606" spans="1:12" ht="13.8">
      <c r="A606" s="2" t="s">
        <v>46</v>
      </c>
      <c r="B606" s="22">
        <f>+$B$21</f>
        <v>0</v>
      </c>
      <c r="C606" s="84" t="e">
        <f>+B606/B623</f>
        <v>#DIV/0!</v>
      </c>
      <c r="D606" s="89">
        <v>0</v>
      </c>
      <c r="E606" s="112">
        <f>+D606*C590</f>
        <v>0</v>
      </c>
      <c r="F606" s="79">
        <v>0</v>
      </c>
      <c r="G606" s="112">
        <f>F606*C590</f>
        <v>0</v>
      </c>
      <c r="H606" s="79">
        <v>0</v>
      </c>
      <c r="I606" s="117">
        <f>H606*C590</f>
        <v>0</v>
      </c>
      <c r="J606" s="39">
        <f>+H606*I626</f>
        <v>0</v>
      </c>
      <c r="K606" s="39">
        <f>+H606*I627</f>
        <v>0</v>
      </c>
      <c r="L606" s="394">
        <f t="shared" si="32"/>
        <v>0</v>
      </c>
    </row>
    <row r="607" spans="1:12" ht="13.8">
      <c r="A607" s="2" t="s">
        <v>45</v>
      </c>
      <c r="B607" s="22">
        <f>+$B$22</f>
        <v>0</v>
      </c>
      <c r="C607" s="84" t="e">
        <f>+B607/B623</f>
        <v>#DIV/0!</v>
      </c>
      <c r="D607" s="89">
        <v>0</v>
      </c>
      <c r="E607" s="112">
        <f>+D607*C590</f>
        <v>0</v>
      </c>
      <c r="F607" s="79">
        <v>0</v>
      </c>
      <c r="G607" s="112">
        <f>F607*C590</f>
        <v>0</v>
      </c>
      <c r="H607" s="79">
        <v>0</v>
      </c>
      <c r="I607" s="117">
        <f>H607*C590</f>
        <v>0</v>
      </c>
      <c r="J607" s="39">
        <f>+H607*I626</f>
        <v>0</v>
      </c>
      <c r="K607" s="39">
        <f>+H607*I627</f>
        <v>0</v>
      </c>
      <c r="L607" s="394">
        <f t="shared" si="32"/>
        <v>0</v>
      </c>
    </row>
    <row r="608" spans="1:12" ht="13.8">
      <c r="A608" s="2" t="s">
        <v>209</v>
      </c>
      <c r="B608" s="22">
        <f>+$B$23</f>
        <v>0</v>
      </c>
      <c r="C608" s="84" t="e">
        <f>+B608/B623</f>
        <v>#DIV/0!</v>
      </c>
      <c r="D608" s="89">
        <v>0</v>
      </c>
      <c r="E608" s="112">
        <f>+D608*C590</f>
        <v>0</v>
      </c>
      <c r="F608" s="79">
        <v>0</v>
      </c>
      <c r="G608" s="112">
        <f>F608*C590</f>
        <v>0</v>
      </c>
      <c r="H608" s="79">
        <v>0</v>
      </c>
      <c r="I608" s="117">
        <f>H608*C590</f>
        <v>0</v>
      </c>
      <c r="J608" s="39">
        <f>+H608*I626</f>
        <v>0</v>
      </c>
      <c r="K608" s="39">
        <f>+H608*I627</f>
        <v>0</v>
      </c>
      <c r="L608" s="394">
        <f t="shared" si="32"/>
        <v>0</v>
      </c>
    </row>
    <row r="609" spans="1:12" ht="13.8">
      <c r="A609" s="2" t="s">
        <v>210</v>
      </c>
      <c r="B609" s="22">
        <f>+$B$24</f>
        <v>0</v>
      </c>
      <c r="C609" s="84" t="e">
        <f>+B609/B623</f>
        <v>#DIV/0!</v>
      </c>
      <c r="D609" s="89">
        <v>0</v>
      </c>
      <c r="E609" s="112">
        <f>+D609*C590</f>
        <v>0</v>
      </c>
      <c r="F609" s="79">
        <v>0</v>
      </c>
      <c r="G609" s="112">
        <f>F609*C590</f>
        <v>0</v>
      </c>
      <c r="H609" s="79">
        <v>0</v>
      </c>
      <c r="I609" s="117">
        <f>H609*C590</f>
        <v>0</v>
      </c>
      <c r="J609" s="39">
        <f>+H609*I626</f>
        <v>0</v>
      </c>
      <c r="K609" s="39">
        <f>+H609*I627</f>
        <v>0</v>
      </c>
      <c r="L609" s="394">
        <f t="shared" si="32"/>
        <v>0</v>
      </c>
    </row>
    <row r="610" spans="1:12" ht="13.8">
      <c r="A610" s="2" t="s">
        <v>2</v>
      </c>
      <c r="B610" s="22">
        <f>+$B$25</f>
        <v>0</v>
      </c>
      <c r="C610" s="84" t="e">
        <f>+B610/B623</f>
        <v>#DIV/0!</v>
      </c>
      <c r="D610" s="89">
        <v>0</v>
      </c>
      <c r="E610" s="112">
        <f>+D610*C590</f>
        <v>0</v>
      </c>
      <c r="F610" s="79">
        <v>0</v>
      </c>
      <c r="G610" s="112">
        <f>F610*C590</f>
        <v>0</v>
      </c>
      <c r="H610" s="79">
        <v>0</v>
      </c>
      <c r="I610" s="117">
        <f>H610*C590</f>
        <v>0</v>
      </c>
      <c r="J610" s="39">
        <f>+H610*I626</f>
        <v>0</v>
      </c>
      <c r="K610" s="39">
        <f>+H610*I627</f>
        <v>0</v>
      </c>
      <c r="L610" s="394">
        <f t="shared" si="32"/>
        <v>0</v>
      </c>
    </row>
    <row r="611" spans="1:12" ht="13.8">
      <c r="A611" s="2" t="s">
        <v>12</v>
      </c>
      <c r="B611" s="22">
        <f>+$B$26</f>
        <v>0</v>
      </c>
      <c r="C611" s="84" t="e">
        <f>+B611/B623</f>
        <v>#DIV/0!</v>
      </c>
      <c r="D611" s="89">
        <v>0</v>
      </c>
      <c r="E611" s="112">
        <f>+D611*C590</f>
        <v>0</v>
      </c>
      <c r="F611" s="79">
        <v>0</v>
      </c>
      <c r="G611" s="112">
        <f>F611*C590</f>
        <v>0</v>
      </c>
      <c r="H611" s="79">
        <v>0</v>
      </c>
      <c r="I611" s="117">
        <f>H611*C590</f>
        <v>0</v>
      </c>
      <c r="J611" s="39">
        <f>+H611*I626</f>
        <v>0</v>
      </c>
      <c r="K611" s="39">
        <f>+H611*I627</f>
        <v>0</v>
      </c>
      <c r="L611" s="394">
        <f t="shared" si="32"/>
        <v>0</v>
      </c>
    </row>
    <row r="612" spans="1:12" ht="13.8">
      <c r="A612" s="2" t="s">
        <v>18</v>
      </c>
      <c r="B612" s="22">
        <f>+$B$27</f>
        <v>0</v>
      </c>
      <c r="C612" s="84" t="e">
        <f>+B612/B623</f>
        <v>#DIV/0!</v>
      </c>
      <c r="D612" s="89">
        <v>0</v>
      </c>
      <c r="E612" s="112">
        <f>+D612*C590</f>
        <v>0</v>
      </c>
      <c r="F612" s="79">
        <v>0</v>
      </c>
      <c r="G612" s="112">
        <f>F612*C590</f>
        <v>0</v>
      </c>
      <c r="H612" s="79">
        <v>0</v>
      </c>
      <c r="I612" s="117">
        <f>H612*C590</f>
        <v>0</v>
      </c>
      <c r="J612" s="39">
        <f>+H612*I626</f>
        <v>0</v>
      </c>
      <c r="K612" s="39">
        <f>+H612*I627</f>
        <v>0</v>
      </c>
      <c r="L612" s="394">
        <f t="shared" si="32"/>
        <v>0</v>
      </c>
    </row>
    <row r="613" spans="1:12" ht="13.8">
      <c r="A613" s="2" t="s">
        <v>9</v>
      </c>
      <c r="B613" s="22">
        <f>+$B$28</f>
        <v>0</v>
      </c>
      <c r="C613" s="84" t="e">
        <f>+B613/B623</f>
        <v>#DIV/0!</v>
      </c>
      <c r="D613" s="89">
        <v>0</v>
      </c>
      <c r="E613" s="112">
        <f>+D613*C590</f>
        <v>0</v>
      </c>
      <c r="F613" s="79">
        <v>0</v>
      </c>
      <c r="G613" s="112">
        <f>F613*C590</f>
        <v>0</v>
      </c>
      <c r="H613" s="79">
        <v>0</v>
      </c>
      <c r="I613" s="117">
        <f>H613*C590</f>
        <v>0</v>
      </c>
      <c r="J613" s="39">
        <f>+H613*I626</f>
        <v>0</v>
      </c>
      <c r="K613" s="39">
        <f>+H613*I627</f>
        <v>0</v>
      </c>
      <c r="L613" s="394">
        <f t="shared" si="32"/>
        <v>0</v>
      </c>
    </row>
    <row r="614" spans="1:12" ht="13.8">
      <c r="A614" s="2" t="s">
        <v>7</v>
      </c>
      <c r="B614" s="22">
        <f>+$B$29</f>
        <v>0</v>
      </c>
      <c r="C614" s="84" t="e">
        <f>+B614/B623</f>
        <v>#DIV/0!</v>
      </c>
      <c r="D614" s="89">
        <v>0</v>
      </c>
      <c r="E614" s="112">
        <f>+D614*C590</f>
        <v>0</v>
      </c>
      <c r="F614" s="79">
        <v>0</v>
      </c>
      <c r="G614" s="112">
        <f>F614*C590</f>
        <v>0</v>
      </c>
      <c r="H614" s="79">
        <v>0</v>
      </c>
      <c r="I614" s="117">
        <f>H614*C590</f>
        <v>0</v>
      </c>
      <c r="J614" s="39">
        <f>+H614*I626</f>
        <v>0</v>
      </c>
      <c r="K614" s="39">
        <f>+H614*I627</f>
        <v>0</v>
      </c>
      <c r="L614" s="394">
        <f t="shared" si="32"/>
        <v>0</v>
      </c>
    </row>
    <row r="615" spans="1:12" ht="13.8">
      <c r="A615" s="2" t="s">
        <v>13</v>
      </c>
      <c r="B615" s="22">
        <f>+$B$30</f>
        <v>0</v>
      </c>
      <c r="C615" s="84" t="e">
        <f>+B615/B623</f>
        <v>#DIV/0!</v>
      </c>
      <c r="D615" s="89">
        <v>0</v>
      </c>
      <c r="E615" s="112">
        <f>+D615*C590</f>
        <v>0</v>
      </c>
      <c r="F615" s="79">
        <v>0</v>
      </c>
      <c r="G615" s="112">
        <f>F615*C590</f>
        <v>0</v>
      </c>
      <c r="H615" s="79">
        <v>0</v>
      </c>
      <c r="I615" s="117">
        <f>H615*C590</f>
        <v>0</v>
      </c>
      <c r="J615" s="39">
        <f>+H615*I626</f>
        <v>0</v>
      </c>
      <c r="K615" s="39">
        <f>+H615*I627</f>
        <v>0</v>
      </c>
      <c r="L615" s="394">
        <f t="shared" si="32"/>
        <v>0</v>
      </c>
    </row>
    <row r="616" spans="1:12" ht="13.8">
      <c r="A616" s="2" t="s">
        <v>3</v>
      </c>
      <c r="B616" s="22">
        <f>+$B$31</f>
        <v>0</v>
      </c>
      <c r="C616" s="84" t="e">
        <f>+B616/B623</f>
        <v>#DIV/0!</v>
      </c>
      <c r="D616" s="89">
        <v>0</v>
      </c>
      <c r="E616" s="112">
        <f>+D616*C590</f>
        <v>0</v>
      </c>
      <c r="F616" s="79">
        <v>0</v>
      </c>
      <c r="G616" s="112">
        <f>F616*C590</f>
        <v>0</v>
      </c>
      <c r="H616" s="79">
        <v>0</v>
      </c>
      <c r="I616" s="117">
        <f>H616*C590</f>
        <v>0</v>
      </c>
      <c r="J616" s="39">
        <f>+H616*I626</f>
        <v>0</v>
      </c>
      <c r="K616" s="39">
        <f>+H616*I627</f>
        <v>0</v>
      </c>
      <c r="L616" s="394">
        <f t="shared" si="32"/>
        <v>0</v>
      </c>
    </row>
    <row r="617" spans="1:12" ht="13.8">
      <c r="A617" s="2" t="s">
        <v>11</v>
      </c>
      <c r="B617" s="22">
        <f>+$B$32</f>
        <v>0</v>
      </c>
      <c r="C617" s="84" t="e">
        <f>+B617/B623</f>
        <v>#DIV/0!</v>
      </c>
      <c r="D617" s="89">
        <v>0</v>
      </c>
      <c r="E617" s="112">
        <f>+D617*C590</f>
        <v>0</v>
      </c>
      <c r="F617" s="79">
        <v>0</v>
      </c>
      <c r="G617" s="112">
        <f>F617*C590</f>
        <v>0</v>
      </c>
      <c r="H617" s="79">
        <v>0</v>
      </c>
      <c r="I617" s="117">
        <f>H617*C590</f>
        <v>0</v>
      </c>
      <c r="J617" s="39">
        <f>+H617*I626</f>
        <v>0</v>
      </c>
      <c r="K617" s="39">
        <f>+H617*I627</f>
        <v>0</v>
      </c>
      <c r="L617" s="394">
        <f t="shared" si="32"/>
        <v>0</v>
      </c>
    </row>
    <row r="618" spans="1:12" ht="13.8">
      <c r="A618" s="372" t="s">
        <v>8</v>
      </c>
      <c r="B618" s="22">
        <f>+$B$33</f>
        <v>0</v>
      </c>
      <c r="C618" s="84" t="e">
        <f>+B618/B623</f>
        <v>#DIV/0!</v>
      </c>
      <c r="D618" s="89">
        <v>0</v>
      </c>
      <c r="E618" s="112">
        <f>+D618*C590</f>
        <v>0</v>
      </c>
      <c r="F618" s="79">
        <v>0</v>
      </c>
      <c r="G618" s="112">
        <f>F618*C590</f>
        <v>0</v>
      </c>
      <c r="H618" s="79">
        <v>0</v>
      </c>
      <c r="I618" s="117">
        <f>H618*C590</f>
        <v>0</v>
      </c>
      <c r="J618" s="39">
        <f>+H618*I626</f>
        <v>0</v>
      </c>
      <c r="K618" s="39">
        <f>+H618*I627</f>
        <v>0</v>
      </c>
      <c r="L618" s="394">
        <f t="shared" si="32"/>
        <v>0</v>
      </c>
    </row>
    <row r="619" spans="1:12" ht="13.8">
      <c r="A619" s="372" t="s">
        <v>444</v>
      </c>
      <c r="B619" s="22">
        <f>+$B$34</f>
        <v>0</v>
      </c>
      <c r="C619" s="84" t="e">
        <f>+B619/B623</f>
        <v>#DIV/0!</v>
      </c>
      <c r="D619" s="89">
        <v>0</v>
      </c>
      <c r="E619" s="112">
        <f>+D619*C590</f>
        <v>0</v>
      </c>
      <c r="F619" s="79">
        <v>0</v>
      </c>
      <c r="G619" s="112">
        <f>F619*C590</f>
        <v>0</v>
      </c>
      <c r="H619" s="79">
        <v>0</v>
      </c>
      <c r="I619" s="117">
        <f>H619*C590</f>
        <v>0</v>
      </c>
      <c r="J619" s="39">
        <f>+H619*I626</f>
        <v>0</v>
      </c>
      <c r="K619" s="39">
        <f>+H619*I627</f>
        <v>0</v>
      </c>
      <c r="L619" s="394">
        <f t="shared" si="32"/>
        <v>0</v>
      </c>
    </row>
    <row r="620" spans="1:12" ht="13.8">
      <c r="A620" s="372" t="s">
        <v>445</v>
      </c>
      <c r="B620" s="22">
        <f>+$B$35</f>
        <v>0</v>
      </c>
      <c r="C620" s="84" t="e">
        <f>+B620/B623</f>
        <v>#DIV/0!</v>
      </c>
      <c r="D620" s="89">
        <v>0</v>
      </c>
      <c r="E620" s="112">
        <f>+D620*C590</f>
        <v>0</v>
      </c>
      <c r="F620" s="79">
        <v>0</v>
      </c>
      <c r="G620" s="112">
        <f>F620*C590</f>
        <v>0</v>
      </c>
      <c r="H620" s="79">
        <v>0</v>
      </c>
      <c r="I620" s="117">
        <f>H620*C590</f>
        <v>0</v>
      </c>
      <c r="J620" s="39">
        <f>+H620*I626</f>
        <v>0</v>
      </c>
      <c r="K620" s="39">
        <f>+H620*I627</f>
        <v>0</v>
      </c>
      <c r="L620" s="394">
        <f t="shared" si="32"/>
        <v>0</v>
      </c>
    </row>
    <row r="621" spans="1:12" ht="13.8">
      <c r="A621" s="372" t="s">
        <v>461</v>
      </c>
      <c r="B621" s="22">
        <f>+$B$36</f>
        <v>0</v>
      </c>
      <c r="C621" s="84" t="e">
        <f>+B621/B623</f>
        <v>#DIV/0!</v>
      </c>
      <c r="D621" s="89">
        <v>0</v>
      </c>
      <c r="E621" s="112">
        <f>+D621*C590</f>
        <v>0</v>
      </c>
      <c r="F621" s="79">
        <v>0</v>
      </c>
      <c r="G621" s="112">
        <f>F621*C590</f>
        <v>0</v>
      </c>
      <c r="H621" s="79">
        <v>0</v>
      </c>
      <c r="I621" s="117">
        <f>H621*C590</f>
        <v>0</v>
      </c>
      <c r="J621" s="39">
        <f>+H621*I626</f>
        <v>0</v>
      </c>
      <c r="K621" s="39">
        <f>+H621*I627</f>
        <v>0</v>
      </c>
      <c r="L621" s="394">
        <f t="shared" si="32"/>
        <v>0</v>
      </c>
    </row>
    <row r="622" spans="1:12" ht="13.8">
      <c r="A622" s="3" t="s">
        <v>464</v>
      </c>
      <c r="B622" s="22">
        <f>+$B$37</f>
        <v>0</v>
      </c>
      <c r="C622" s="84" t="e">
        <f>+B622/B623</f>
        <v>#DIV/0!</v>
      </c>
      <c r="D622" s="89">
        <v>0</v>
      </c>
      <c r="E622" s="112">
        <f>+D622*C590</f>
        <v>0</v>
      </c>
      <c r="F622" s="79">
        <v>0</v>
      </c>
      <c r="G622" s="115">
        <f>F622*C590</f>
        <v>0</v>
      </c>
      <c r="H622" s="514">
        <v>0</v>
      </c>
      <c r="I622" s="118">
        <f>H622*C590</f>
        <v>0</v>
      </c>
      <c r="J622" s="39">
        <f>+H622*I626</f>
        <v>0</v>
      </c>
      <c r="K622" s="39">
        <f>+H622*I627</f>
        <v>0</v>
      </c>
      <c r="L622" s="394">
        <f t="shared" si="32"/>
        <v>0</v>
      </c>
    </row>
    <row r="623" spans="1:12" ht="13.8">
      <c r="A623" s="24"/>
      <c r="B623" s="25">
        <f t="shared" ref="B623:L623" si="33">SUM(B596:B622)</f>
        <v>0</v>
      </c>
      <c r="C623" s="85" t="e">
        <f t="shared" si="33"/>
        <v>#DIV/0!</v>
      </c>
      <c r="D623" s="82">
        <f t="shared" si="33"/>
        <v>0</v>
      </c>
      <c r="E623" s="113">
        <f t="shared" si="33"/>
        <v>0</v>
      </c>
      <c r="F623" s="83">
        <f t="shared" si="33"/>
        <v>0</v>
      </c>
      <c r="G623" s="113">
        <f t="shared" si="33"/>
        <v>0</v>
      </c>
      <c r="H623" s="86">
        <f t="shared" si="33"/>
        <v>0</v>
      </c>
      <c r="I623" s="363">
        <f t="shared" si="33"/>
        <v>0</v>
      </c>
      <c r="J623" s="26">
        <f t="shared" si="33"/>
        <v>0</v>
      </c>
      <c r="K623" s="26">
        <f t="shared" si="33"/>
        <v>0</v>
      </c>
      <c r="L623" s="26">
        <f t="shared" si="33"/>
        <v>0</v>
      </c>
    </row>
    <row r="624" spans="1:12">
      <c r="H624" s="80"/>
      <c r="I624" s="81"/>
    </row>
    <row r="626" spans="1:14">
      <c r="G626" t="s">
        <v>114</v>
      </c>
      <c r="H626" s="27"/>
      <c r="I626" s="357">
        <v>0</v>
      </c>
    </row>
    <row r="627" spans="1:14">
      <c r="G627" t="s">
        <v>338</v>
      </c>
      <c r="I627" s="357">
        <v>0</v>
      </c>
    </row>
    <row r="628" spans="1:14">
      <c r="G628" t="s">
        <v>256</v>
      </c>
      <c r="I628" s="120">
        <f>SUM(I626:I627)</f>
        <v>0</v>
      </c>
      <c r="N628" s="121">
        <f>+I628</f>
        <v>0</v>
      </c>
    </row>
    <row r="629" spans="1:14" ht="13.8">
      <c r="D629" s="89"/>
      <c r="I629" s="88"/>
    </row>
    <row r="630" spans="1:14">
      <c r="I630" s="88"/>
    </row>
    <row r="631" spans="1:14">
      <c r="I631" s="88"/>
    </row>
    <row r="632" spans="1:14" ht="15.6">
      <c r="A632" s="874" t="s">
        <v>19</v>
      </c>
      <c r="B632" s="875"/>
      <c r="C632" s="875">
        <v>0</v>
      </c>
      <c r="D632" s="875"/>
      <c r="E632" s="875"/>
      <c r="F632" s="875"/>
      <c r="G632" s="875"/>
      <c r="H632" s="876"/>
      <c r="I632" s="4"/>
    </row>
    <row r="633" spans="1:14" ht="15.6">
      <c r="A633" s="867" t="s">
        <v>20</v>
      </c>
      <c r="B633" s="868"/>
      <c r="C633" s="920"/>
      <c r="D633" s="920"/>
      <c r="E633" s="920"/>
      <c r="F633" s="920"/>
      <c r="G633" s="920"/>
      <c r="H633" s="921"/>
      <c r="I633" s="4"/>
    </row>
    <row r="634" spans="1:14" ht="15.6">
      <c r="A634" s="867" t="s">
        <v>22</v>
      </c>
      <c r="B634" s="868"/>
      <c r="C634" s="913"/>
      <c r="D634" s="913"/>
      <c r="E634" s="913"/>
      <c r="F634" s="913"/>
      <c r="G634" s="913"/>
      <c r="H634" s="914"/>
      <c r="I634" s="4"/>
    </row>
    <row r="635" spans="1:14" ht="15.6">
      <c r="A635" s="867" t="s">
        <v>24</v>
      </c>
      <c r="B635" s="868"/>
      <c r="C635" s="869">
        <v>0</v>
      </c>
      <c r="D635" s="870"/>
      <c r="E635" s="870"/>
      <c r="F635" s="870"/>
      <c r="G635" s="870"/>
      <c r="H635" s="871"/>
      <c r="I635" s="4"/>
    </row>
    <row r="636" spans="1:14" ht="15.6">
      <c r="A636" s="881" t="s">
        <v>25</v>
      </c>
      <c r="B636" s="882"/>
      <c r="C636" s="911" t="s">
        <v>788</v>
      </c>
      <c r="D636" s="911"/>
      <c r="E636" s="911"/>
      <c r="F636" s="911"/>
      <c r="G636" s="911"/>
      <c r="H636" s="912"/>
      <c r="I636" s="4"/>
    </row>
    <row r="637" spans="1:14" ht="13.8">
      <c r="A637" s="5"/>
      <c r="B637" s="5"/>
      <c r="C637" s="5"/>
      <c r="D637" s="5"/>
      <c r="E637" s="5"/>
      <c r="F637" s="5"/>
      <c r="G637" s="5"/>
      <c r="H637" s="5"/>
      <c r="I637" s="5"/>
    </row>
    <row r="638" spans="1:14" ht="13.8">
      <c r="A638" s="6"/>
      <c r="B638" s="7"/>
      <c r="C638" s="8"/>
      <c r="D638" s="886">
        <v>0.2</v>
      </c>
      <c r="E638" s="887"/>
      <c r="F638" s="886">
        <v>0.8</v>
      </c>
      <c r="G638" s="887"/>
      <c r="H638" s="594"/>
      <c r="I638" s="10"/>
      <c r="J638" s="11" t="s">
        <v>121</v>
      </c>
      <c r="K638" s="11" t="s">
        <v>269</v>
      </c>
      <c r="L638" s="11" t="s">
        <v>270</v>
      </c>
    </row>
    <row r="639" spans="1:14" ht="13.8">
      <c r="A639" s="12"/>
      <c r="B639" s="13"/>
      <c r="C639" s="14"/>
      <c r="D639" s="872" t="s">
        <v>26</v>
      </c>
      <c r="E639" s="880"/>
      <c r="F639" s="872" t="s">
        <v>27</v>
      </c>
      <c r="G639" s="880"/>
      <c r="H639" s="872" t="s">
        <v>28</v>
      </c>
      <c r="I639" s="873"/>
      <c r="J639" s="15" t="s">
        <v>29</v>
      </c>
      <c r="K639" s="391" t="s">
        <v>29</v>
      </c>
      <c r="L639" s="391" t="s">
        <v>29</v>
      </c>
    </row>
    <row r="640" spans="1:14" ht="27.6">
      <c r="A640" s="16" t="s">
        <v>30</v>
      </c>
      <c r="B640" s="17" t="s">
        <v>31</v>
      </c>
      <c r="C640" s="18" t="s">
        <v>32</v>
      </c>
      <c r="D640" s="19" t="s">
        <v>33</v>
      </c>
      <c r="E640" s="20" t="s">
        <v>34</v>
      </c>
      <c r="F640" s="19" t="s">
        <v>33</v>
      </c>
      <c r="G640" s="20" t="s">
        <v>34</v>
      </c>
      <c r="H640" s="21" t="s">
        <v>33</v>
      </c>
      <c r="I640" s="40" t="s">
        <v>34</v>
      </c>
      <c r="J640" s="18" t="s">
        <v>34</v>
      </c>
      <c r="K640" s="18" t="s">
        <v>34</v>
      </c>
      <c r="L640" s="18" t="s">
        <v>34</v>
      </c>
    </row>
    <row r="641" spans="1:12" ht="13.8">
      <c r="A641" s="1" t="s">
        <v>15</v>
      </c>
      <c r="B641" s="22">
        <f>+$B$10</f>
        <v>0</v>
      </c>
      <c r="C641" s="84" t="e">
        <f>+B641/B668</f>
        <v>#DIV/0!</v>
      </c>
      <c r="D641" s="89">
        <v>0</v>
      </c>
      <c r="E641" s="112">
        <f>+D641*C635</f>
        <v>0</v>
      </c>
      <c r="F641" s="79">
        <v>0</v>
      </c>
      <c r="G641" s="114">
        <f>F641*C635</f>
        <v>0</v>
      </c>
      <c r="H641" s="79">
        <v>0</v>
      </c>
      <c r="I641" s="116">
        <f>H641*C635</f>
        <v>0</v>
      </c>
      <c r="J641" s="39">
        <f>+H641*I671</f>
        <v>0</v>
      </c>
      <c r="K641" s="39">
        <f>+H641*I672</f>
        <v>0</v>
      </c>
      <c r="L641" s="393">
        <f>+J641+K641</f>
        <v>0</v>
      </c>
    </row>
    <row r="642" spans="1:12" ht="13.8">
      <c r="A642" s="2" t="s">
        <v>4</v>
      </c>
      <c r="B642" s="22">
        <f>+$B$12</f>
        <v>0</v>
      </c>
      <c r="C642" s="84" t="e">
        <f>+B642/B668</f>
        <v>#DIV/0!</v>
      </c>
      <c r="D642" s="89">
        <v>0</v>
      </c>
      <c r="E642" s="112">
        <f>+D642*C635</f>
        <v>0</v>
      </c>
      <c r="F642" s="79">
        <v>0</v>
      </c>
      <c r="G642" s="112">
        <f>F642*C635</f>
        <v>0</v>
      </c>
      <c r="H642" s="79">
        <v>0</v>
      </c>
      <c r="I642" s="117">
        <f>H642*C635</f>
        <v>0</v>
      </c>
      <c r="J642" s="39">
        <f>+H642*I671</f>
        <v>0</v>
      </c>
      <c r="K642" s="39">
        <f>+H642*I672</f>
        <v>0</v>
      </c>
      <c r="L642" s="394">
        <f>+J642+K642</f>
        <v>0</v>
      </c>
    </row>
    <row r="643" spans="1:12" ht="13.8">
      <c r="A643" s="2" t="s">
        <v>0</v>
      </c>
      <c r="B643" s="22">
        <f>+$B$13</f>
        <v>0</v>
      </c>
      <c r="C643" s="84" t="e">
        <f>+B643/B668</f>
        <v>#DIV/0!</v>
      </c>
      <c r="D643" s="89">
        <v>0</v>
      </c>
      <c r="E643" s="112">
        <f>+D643*C635</f>
        <v>0</v>
      </c>
      <c r="F643" s="79">
        <v>0</v>
      </c>
      <c r="G643" s="112">
        <f>F643*C635</f>
        <v>0</v>
      </c>
      <c r="H643" s="475">
        <v>0</v>
      </c>
      <c r="I643" s="117">
        <f>H643*C635</f>
        <v>0</v>
      </c>
      <c r="J643" s="39">
        <f>+H643*I671</f>
        <v>0</v>
      </c>
      <c r="K643" s="39">
        <f>+H643*I672</f>
        <v>0</v>
      </c>
      <c r="L643" s="394">
        <f t="shared" ref="L643:L667" si="34">+J643+K643</f>
        <v>0</v>
      </c>
    </row>
    <row r="644" spans="1:12" ht="13.8">
      <c r="A644" s="2" t="s">
        <v>16</v>
      </c>
      <c r="B644" s="22">
        <f>+$B$14</f>
        <v>0</v>
      </c>
      <c r="C644" s="84" t="e">
        <f>+B644/B668</f>
        <v>#DIV/0!</v>
      </c>
      <c r="D644" s="89">
        <v>0</v>
      </c>
      <c r="E644" s="112">
        <f>+D644*C635</f>
        <v>0</v>
      </c>
      <c r="F644" s="79">
        <v>0</v>
      </c>
      <c r="G644" s="112">
        <f>F644*C635</f>
        <v>0</v>
      </c>
      <c r="H644" s="79">
        <v>0</v>
      </c>
      <c r="I644" s="117">
        <f>H644*C635</f>
        <v>0</v>
      </c>
      <c r="J644" s="39">
        <f>+H644*I671</f>
        <v>0</v>
      </c>
      <c r="K644" s="39">
        <f>+H644*I672</f>
        <v>0</v>
      </c>
      <c r="L644" s="394">
        <f t="shared" si="34"/>
        <v>0</v>
      </c>
    </row>
    <row r="645" spans="1:12" ht="13.8">
      <c r="A645" s="2" t="s">
        <v>6</v>
      </c>
      <c r="B645" s="22">
        <f>+$B$15</f>
        <v>0</v>
      </c>
      <c r="C645" s="84" t="e">
        <f>+B645/B668</f>
        <v>#DIV/0!</v>
      </c>
      <c r="D645" s="89">
        <v>0</v>
      </c>
      <c r="E645" s="112">
        <f>+D645*C635</f>
        <v>0</v>
      </c>
      <c r="F645" s="79">
        <v>0</v>
      </c>
      <c r="G645" s="112">
        <f>F645*C635</f>
        <v>0</v>
      </c>
      <c r="H645" s="79">
        <v>0</v>
      </c>
      <c r="I645" s="117">
        <f>H645*C635</f>
        <v>0</v>
      </c>
      <c r="J645" s="39">
        <f>+H645*I671</f>
        <v>0</v>
      </c>
      <c r="K645" s="39">
        <f>+H645*I672</f>
        <v>0</v>
      </c>
      <c r="L645" s="394">
        <f t="shared" si="34"/>
        <v>0</v>
      </c>
    </row>
    <row r="646" spans="1:12" ht="13.8">
      <c r="A646" s="2" t="s">
        <v>10</v>
      </c>
      <c r="B646" s="22">
        <f>+$B$16</f>
        <v>0</v>
      </c>
      <c r="C646" s="84" t="e">
        <f>+B646/B668</f>
        <v>#DIV/0!</v>
      </c>
      <c r="D646" s="89">
        <v>0</v>
      </c>
      <c r="E646" s="112">
        <f>+D646*C635</f>
        <v>0</v>
      </c>
      <c r="F646" s="79">
        <v>0</v>
      </c>
      <c r="G646" s="112">
        <f>F646*C635</f>
        <v>0</v>
      </c>
      <c r="H646" s="79">
        <v>0</v>
      </c>
      <c r="I646" s="117">
        <f>H646*C635</f>
        <v>0</v>
      </c>
      <c r="J646" s="39">
        <f>+H646*I671</f>
        <v>0</v>
      </c>
      <c r="K646" s="39">
        <f>+H646*I672</f>
        <v>0</v>
      </c>
      <c r="L646" s="394">
        <f t="shared" si="34"/>
        <v>0</v>
      </c>
    </row>
    <row r="647" spans="1:12" ht="13.8">
      <c r="A647" s="2" t="s">
        <v>17</v>
      </c>
      <c r="B647" s="22">
        <f>+$B$17</f>
        <v>0</v>
      </c>
      <c r="C647" s="84" t="e">
        <f>+B647/B668</f>
        <v>#DIV/0!</v>
      </c>
      <c r="D647" s="89">
        <v>0</v>
      </c>
      <c r="E647" s="112">
        <f>+D647*C635</f>
        <v>0</v>
      </c>
      <c r="F647" s="79">
        <v>0</v>
      </c>
      <c r="G647" s="112">
        <f>F647*C635</f>
        <v>0</v>
      </c>
      <c r="H647" s="79">
        <v>0</v>
      </c>
      <c r="I647" s="117">
        <f>H647*C635</f>
        <v>0</v>
      </c>
      <c r="J647" s="39">
        <f>+H647*I671</f>
        <v>0</v>
      </c>
      <c r="K647" s="39">
        <f>+H647*I672</f>
        <v>0</v>
      </c>
      <c r="L647" s="394">
        <f t="shared" si="34"/>
        <v>0</v>
      </c>
    </row>
    <row r="648" spans="1:12" ht="13.8">
      <c r="A648" s="2" t="s">
        <v>5</v>
      </c>
      <c r="B648" s="22">
        <f>+$B$18</f>
        <v>0</v>
      </c>
      <c r="C648" s="84" t="e">
        <f>+B648/B668</f>
        <v>#DIV/0!</v>
      </c>
      <c r="D648" s="89">
        <v>0</v>
      </c>
      <c r="E648" s="112">
        <f>+D648*C635</f>
        <v>0</v>
      </c>
      <c r="F648" s="79">
        <v>0</v>
      </c>
      <c r="G648" s="112">
        <f>F648*C635</f>
        <v>0</v>
      </c>
      <c r="H648" s="79">
        <v>0</v>
      </c>
      <c r="I648" s="117">
        <f>H648*C635</f>
        <v>0</v>
      </c>
      <c r="J648" s="39">
        <f>+H648*I671</f>
        <v>0</v>
      </c>
      <c r="K648" s="39">
        <f>+H648*I672</f>
        <v>0</v>
      </c>
      <c r="L648" s="394">
        <f t="shared" si="34"/>
        <v>0</v>
      </c>
    </row>
    <row r="649" spans="1:12" ht="13.8">
      <c r="A649" s="2" t="s">
        <v>116</v>
      </c>
      <c r="B649" s="22">
        <f>+$B$19</f>
        <v>0</v>
      </c>
      <c r="C649" s="84" t="e">
        <f>+B649/B668</f>
        <v>#DIV/0!</v>
      </c>
      <c r="D649" s="89">
        <v>0</v>
      </c>
      <c r="E649" s="112">
        <f>+D649*C635</f>
        <v>0</v>
      </c>
      <c r="F649" s="79">
        <v>0</v>
      </c>
      <c r="G649" s="112">
        <f>F649*C635</f>
        <v>0</v>
      </c>
      <c r="H649" s="79">
        <v>0</v>
      </c>
      <c r="I649" s="117">
        <f>H649*C635</f>
        <v>0</v>
      </c>
      <c r="J649" s="39">
        <f>+H649*I671</f>
        <v>0</v>
      </c>
      <c r="K649" s="39">
        <f>+H649*I672</f>
        <v>0</v>
      </c>
      <c r="L649" s="394">
        <f t="shared" si="34"/>
        <v>0</v>
      </c>
    </row>
    <row r="650" spans="1:12" ht="13.8">
      <c r="A650" s="2" t="s">
        <v>1</v>
      </c>
      <c r="B650" s="22">
        <f>+$B$20</f>
        <v>0</v>
      </c>
      <c r="C650" s="84" t="e">
        <f>+B650/B668</f>
        <v>#DIV/0!</v>
      </c>
      <c r="D650" s="89">
        <v>0</v>
      </c>
      <c r="E650" s="112">
        <f>+D650*C635</f>
        <v>0</v>
      </c>
      <c r="F650" s="79">
        <v>0</v>
      </c>
      <c r="G650" s="112">
        <f>F650*C635</f>
        <v>0</v>
      </c>
      <c r="H650" s="79">
        <v>0</v>
      </c>
      <c r="I650" s="117">
        <f>H650*C635</f>
        <v>0</v>
      </c>
      <c r="J650" s="39">
        <f>+H650*I671</f>
        <v>0</v>
      </c>
      <c r="K650" s="39">
        <f>+H650*I672</f>
        <v>0</v>
      </c>
      <c r="L650" s="394">
        <f t="shared" si="34"/>
        <v>0</v>
      </c>
    </row>
    <row r="651" spans="1:12" ht="13.8">
      <c r="A651" s="2" t="s">
        <v>46</v>
      </c>
      <c r="B651" s="22">
        <f>+$B$21</f>
        <v>0</v>
      </c>
      <c r="C651" s="84" t="e">
        <f>+B651/B668</f>
        <v>#DIV/0!</v>
      </c>
      <c r="D651" s="89">
        <v>0</v>
      </c>
      <c r="E651" s="112">
        <f>+D651*C635</f>
        <v>0</v>
      </c>
      <c r="F651" s="79">
        <v>0</v>
      </c>
      <c r="G651" s="112">
        <f>F651*C635</f>
        <v>0</v>
      </c>
      <c r="H651" s="79">
        <v>0</v>
      </c>
      <c r="I651" s="117">
        <f>H651*C635</f>
        <v>0</v>
      </c>
      <c r="J651" s="39">
        <f>+H651*I671</f>
        <v>0</v>
      </c>
      <c r="K651" s="39">
        <f>+H651*I672</f>
        <v>0</v>
      </c>
      <c r="L651" s="394">
        <f t="shared" si="34"/>
        <v>0</v>
      </c>
    </row>
    <row r="652" spans="1:12" ht="13.8">
      <c r="A652" s="2" t="s">
        <v>45</v>
      </c>
      <c r="B652" s="22">
        <f>+$B$22</f>
        <v>0</v>
      </c>
      <c r="C652" s="84" t="e">
        <f>+B652/B668</f>
        <v>#DIV/0!</v>
      </c>
      <c r="D652" s="89">
        <v>0</v>
      </c>
      <c r="E652" s="112">
        <f>+D652*C635</f>
        <v>0</v>
      </c>
      <c r="F652" s="79">
        <v>0</v>
      </c>
      <c r="G652" s="112">
        <f>F652*C635</f>
        <v>0</v>
      </c>
      <c r="H652" s="79">
        <v>0</v>
      </c>
      <c r="I652" s="117">
        <f>H652*C635</f>
        <v>0</v>
      </c>
      <c r="J652" s="39">
        <f>+H652*I671</f>
        <v>0</v>
      </c>
      <c r="K652" s="39">
        <f>+H652*I672</f>
        <v>0</v>
      </c>
      <c r="L652" s="394">
        <f t="shared" si="34"/>
        <v>0</v>
      </c>
    </row>
    <row r="653" spans="1:12" ht="13.8">
      <c r="A653" s="2" t="s">
        <v>209</v>
      </c>
      <c r="B653" s="22">
        <f>+$B$23</f>
        <v>0</v>
      </c>
      <c r="C653" s="84" t="e">
        <f>+B653/B668</f>
        <v>#DIV/0!</v>
      </c>
      <c r="D653" s="89">
        <v>0</v>
      </c>
      <c r="E653" s="112">
        <f>+D653*C635</f>
        <v>0</v>
      </c>
      <c r="F653" s="79">
        <v>0</v>
      </c>
      <c r="G653" s="112">
        <f>F653*C635</f>
        <v>0</v>
      </c>
      <c r="H653" s="79">
        <v>0</v>
      </c>
      <c r="I653" s="117">
        <f>H653*C635</f>
        <v>0</v>
      </c>
      <c r="J653" s="39">
        <f>+H653*I671</f>
        <v>0</v>
      </c>
      <c r="K653" s="39">
        <f>+H653*I672</f>
        <v>0</v>
      </c>
      <c r="L653" s="394">
        <f t="shared" si="34"/>
        <v>0</v>
      </c>
    </row>
    <row r="654" spans="1:12" ht="13.8">
      <c r="A654" s="2" t="s">
        <v>210</v>
      </c>
      <c r="B654" s="22">
        <f>+$B$24</f>
        <v>0</v>
      </c>
      <c r="C654" s="84" t="e">
        <f>+B654/B668</f>
        <v>#DIV/0!</v>
      </c>
      <c r="D654" s="89">
        <v>0</v>
      </c>
      <c r="E654" s="112">
        <f>+D654*C635</f>
        <v>0</v>
      </c>
      <c r="F654" s="79">
        <v>0</v>
      </c>
      <c r="G654" s="112">
        <f>F654*C635</f>
        <v>0</v>
      </c>
      <c r="H654" s="79">
        <v>0</v>
      </c>
      <c r="I654" s="117">
        <f>H654*C635</f>
        <v>0</v>
      </c>
      <c r="J654" s="39">
        <f>+H654*I671</f>
        <v>0</v>
      </c>
      <c r="K654" s="39">
        <f>+H654*I672</f>
        <v>0</v>
      </c>
      <c r="L654" s="394">
        <f t="shared" si="34"/>
        <v>0</v>
      </c>
    </row>
    <row r="655" spans="1:12" ht="13.8">
      <c r="A655" s="2" t="s">
        <v>2</v>
      </c>
      <c r="B655" s="22">
        <f>+$B$25</f>
        <v>0</v>
      </c>
      <c r="C655" s="84" t="e">
        <f>+B655/B668</f>
        <v>#DIV/0!</v>
      </c>
      <c r="D655" s="89">
        <v>0</v>
      </c>
      <c r="E655" s="112">
        <f>+D655*C635</f>
        <v>0</v>
      </c>
      <c r="F655" s="79">
        <v>0</v>
      </c>
      <c r="G655" s="112">
        <f>F655*C635</f>
        <v>0</v>
      </c>
      <c r="H655" s="79">
        <v>0</v>
      </c>
      <c r="I655" s="117">
        <f>H655*C635</f>
        <v>0</v>
      </c>
      <c r="J655" s="39">
        <f>+H655*I671</f>
        <v>0</v>
      </c>
      <c r="K655" s="39">
        <f>+H655*I672</f>
        <v>0</v>
      </c>
      <c r="L655" s="394">
        <f t="shared" si="34"/>
        <v>0</v>
      </c>
    </row>
    <row r="656" spans="1:12" ht="13.8">
      <c r="A656" s="2" t="s">
        <v>12</v>
      </c>
      <c r="B656" s="22">
        <f>+$B$26</f>
        <v>0</v>
      </c>
      <c r="C656" s="84" t="e">
        <f>+B656/B668</f>
        <v>#DIV/0!</v>
      </c>
      <c r="D656" s="89">
        <v>0</v>
      </c>
      <c r="E656" s="112">
        <f>+D656*C635</f>
        <v>0</v>
      </c>
      <c r="F656" s="79">
        <v>0</v>
      </c>
      <c r="G656" s="112">
        <f>F656*C635</f>
        <v>0</v>
      </c>
      <c r="H656" s="79">
        <v>0</v>
      </c>
      <c r="I656" s="117">
        <f>H656*C635</f>
        <v>0</v>
      </c>
      <c r="J656" s="39">
        <f>+H656*I671</f>
        <v>0</v>
      </c>
      <c r="K656" s="39">
        <f>+H656*I672</f>
        <v>0</v>
      </c>
      <c r="L656" s="394">
        <f t="shared" si="34"/>
        <v>0</v>
      </c>
    </row>
    <row r="657" spans="1:12" ht="13.8">
      <c r="A657" s="2" t="s">
        <v>18</v>
      </c>
      <c r="B657" s="22">
        <f>+$B$27</f>
        <v>0</v>
      </c>
      <c r="C657" s="84" t="e">
        <f>+B657/B668</f>
        <v>#DIV/0!</v>
      </c>
      <c r="D657" s="89">
        <v>0</v>
      </c>
      <c r="E657" s="112">
        <f>+D657*C635</f>
        <v>0</v>
      </c>
      <c r="F657" s="79">
        <v>0</v>
      </c>
      <c r="G657" s="112">
        <f>F657*C635</f>
        <v>0</v>
      </c>
      <c r="H657" s="79">
        <v>0</v>
      </c>
      <c r="I657" s="117">
        <f>H657*C635</f>
        <v>0</v>
      </c>
      <c r="J657" s="39">
        <f>+H657*I671</f>
        <v>0</v>
      </c>
      <c r="K657" s="39">
        <f>+H657*I672</f>
        <v>0</v>
      </c>
      <c r="L657" s="394">
        <f t="shared" si="34"/>
        <v>0</v>
      </c>
    </row>
    <row r="658" spans="1:12" ht="13.8">
      <c r="A658" s="2" t="s">
        <v>9</v>
      </c>
      <c r="B658" s="22">
        <f>+$B$28</f>
        <v>0</v>
      </c>
      <c r="C658" s="84" t="e">
        <f>+B658/B668</f>
        <v>#DIV/0!</v>
      </c>
      <c r="D658" s="89">
        <v>0</v>
      </c>
      <c r="E658" s="112">
        <f>+D658*C635</f>
        <v>0</v>
      </c>
      <c r="F658" s="79">
        <v>0</v>
      </c>
      <c r="G658" s="112">
        <f>F658*C635</f>
        <v>0</v>
      </c>
      <c r="H658" s="79">
        <v>0</v>
      </c>
      <c r="I658" s="117">
        <f>H658*C635</f>
        <v>0</v>
      </c>
      <c r="J658" s="39">
        <f>+H658*I671</f>
        <v>0</v>
      </c>
      <c r="K658" s="39">
        <f>+H658*I672</f>
        <v>0</v>
      </c>
      <c r="L658" s="394">
        <f t="shared" si="34"/>
        <v>0</v>
      </c>
    </row>
    <row r="659" spans="1:12" ht="13.8">
      <c r="A659" s="2" t="s">
        <v>7</v>
      </c>
      <c r="B659" s="22">
        <f>+$B$29</f>
        <v>0</v>
      </c>
      <c r="C659" s="84" t="e">
        <f>+B659/B668</f>
        <v>#DIV/0!</v>
      </c>
      <c r="D659" s="89">
        <v>0</v>
      </c>
      <c r="E659" s="112">
        <f>+D659*C635</f>
        <v>0</v>
      </c>
      <c r="F659" s="79">
        <v>0</v>
      </c>
      <c r="G659" s="112">
        <f>F659*C635</f>
        <v>0</v>
      </c>
      <c r="H659" s="79">
        <v>0</v>
      </c>
      <c r="I659" s="117">
        <f>H659*C635</f>
        <v>0</v>
      </c>
      <c r="J659" s="39">
        <f>+H659*I671</f>
        <v>0</v>
      </c>
      <c r="K659" s="39">
        <f>+H659*I672</f>
        <v>0</v>
      </c>
      <c r="L659" s="394">
        <f t="shared" si="34"/>
        <v>0</v>
      </c>
    </row>
    <row r="660" spans="1:12" ht="13.8">
      <c r="A660" s="2" t="s">
        <v>13</v>
      </c>
      <c r="B660" s="22">
        <f>+$B$30</f>
        <v>0</v>
      </c>
      <c r="C660" s="84" t="e">
        <f>+B660/B668</f>
        <v>#DIV/0!</v>
      </c>
      <c r="D660" s="89">
        <v>0</v>
      </c>
      <c r="E660" s="112">
        <f>+D660*C635</f>
        <v>0</v>
      </c>
      <c r="F660" s="79">
        <v>0</v>
      </c>
      <c r="G660" s="112">
        <f>F660*C635</f>
        <v>0</v>
      </c>
      <c r="H660" s="79">
        <v>0</v>
      </c>
      <c r="I660" s="117">
        <f>H660*C635</f>
        <v>0</v>
      </c>
      <c r="J660" s="39">
        <f>+H660*I671</f>
        <v>0</v>
      </c>
      <c r="K660" s="39">
        <f>+H660*I672</f>
        <v>0</v>
      </c>
      <c r="L660" s="394">
        <f t="shared" si="34"/>
        <v>0</v>
      </c>
    </row>
    <row r="661" spans="1:12" ht="13.8">
      <c r="A661" s="2" t="s">
        <v>3</v>
      </c>
      <c r="B661" s="22">
        <f>+$B$31</f>
        <v>0</v>
      </c>
      <c r="C661" s="84" t="e">
        <f>+B661/B668</f>
        <v>#DIV/0!</v>
      </c>
      <c r="D661" s="89">
        <v>0</v>
      </c>
      <c r="E661" s="112">
        <f>+D661*C635</f>
        <v>0</v>
      </c>
      <c r="F661" s="79">
        <v>0</v>
      </c>
      <c r="G661" s="112">
        <f>F661*C635</f>
        <v>0</v>
      </c>
      <c r="H661" s="79">
        <v>0</v>
      </c>
      <c r="I661" s="117">
        <f>H661*C635</f>
        <v>0</v>
      </c>
      <c r="J661" s="39">
        <f>+H661*I671</f>
        <v>0</v>
      </c>
      <c r="K661" s="39">
        <f>+H661*I672</f>
        <v>0</v>
      </c>
      <c r="L661" s="394">
        <f t="shared" si="34"/>
        <v>0</v>
      </c>
    </row>
    <row r="662" spans="1:12" ht="13.8">
      <c r="A662" s="2" t="s">
        <v>11</v>
      </c>
      <c r="B662" s="22">
        <f>+$B$32</f>
        <v>0</v>
      </c>
      <c r="C662" s="84" t="e">
        <f>+B662/B668</f>
        <v>#DIV/0!</v>
      </c>
      <c r="D662" s="89">
        <v>0</v>
      </c>
      <c r="E662" s="112">
        <f>+D662*C635</f>
        <v>0</v>
      </c>
      <c r="F662" s="79">
        <v>0</v>
      </c>
      <c r="G662" s="112">
        <f>F662*C635</f>
        <v>0</v>
      </c>
      <c r="H662" s="79">
        <v>0</v>
      </c>
      <c r="I662" s="117">
        <f>H662*C635</f>
        <v>0</v>
      </c>
      <c r="J662" s="39">
        <f>+H662*I671</f>
        <v>0</v>
      </c>
      <c r="K662" s="39">
        <f>+H662*I672</f>
        <v>0</v>
      </c>
      <c r="L662" s="394">
        <f t="shared" si="34"/>
        <v>0</v>
      </c>
    </row>
    <row r="663" spans="1:12" ht="13.8">
      <c r="A663" s="372" t="s">
        <v>8</v>
      </c>
      <c r="B663" s="22">
        <f>+$B$33</f>
        <v>0</v>
      </c>
      <c r="C663" s="84" t="e">
        <f>+B663/B668</f>
        <v>#DIV/0!</v>
      </c>
      <c r="D663" s="89">
        <v>0</v>
      </c>
      <c r="E663" s="112">
        <f>+D663*C635</f>
        <v>0</v>
      </c>
      <c r="F663" s="79">
        <v>0</v>
      </c>
      <c r="G663" s="112">
        <f>F663*C635</f>
        <v>0</v>
      </c>
      <c r="H663" s="79">
        <v>0</v>
      </c>
      <c r="I663" s="117">
        <f>H663*C635</f>
        <v>0</v>
      </c>
      <c r="J663" s="39">
        <f>+H663*I671</f>
        <v>0</v>
      </c>
      <c r="K663" s="39">
        <f>+H663*I672</f>
        <v>0</v>
      </c>
      <c r="L663" s="394">
        <f t="shared" si="34"/>
        <v>0</v>
      </c>
    </row>
    <row r="664" spans="1:12" ht="13.8">
      <c r="A664" s="372" t="s">
        <v>444</v>
      </c>
      <c r="B664" s="22">
        <f>+$B$34</f>
        <v>0</v>
      </c>
      <c r="C664" s="84" t="e">
        <f>+B664/B668</f>
        <v>#DIV/0!</v>
      </c>
      <c r="D664" s="89">
        <v>0</v>
      </c>
      <c r="E664" s="112">
        <f>+D664*C635</f>
        <v>0</v>
      </c>
      <c r="F664" s="79">
        <v>0</v>
      </c>
      <c r="G664" s="112">
        <f>F664*C635</f>
        <v>0</v>
      </c>
      <c r="H664" s="79">
        <v>0</v>
      </c>
      <c r="I664" s="117">
        <f>H664*C635</f>
        <v>0</v>
      </c>
      <c r="J664" s="39">
        <f>+H664*I671</f>
        <v>0</v>
      </c>
      <c r="K664" s="39">
        <f>+H664*I672</f>
        <v>0</v>
      </c>
      <c r="L664" s="394">
        <f t="shared" si="34"/>
        <v>0</v>
      </c>
    </row>
    <row r="665" spans="1:12" ht="13.8">
      <c r="A665" s="372" t="s">
        <v>445</v>
      </c>
      <c r="B665" s="22">
        <f>+$B$35</f>
        <v>0</v>
      </c>
      <c r="C665" s="84" t="e">
        <f>+B665/B668</f>
        <v>#DIV/0!</v>
      </c>
      <c r="D665" s="89">
        <v>0</v>
      </c>
      <c r="E665" s="112">
        <f>+D665*C635</f>
        <v>0</v>
      </c>
      <c r="F665" s="79">
        <v>0</v>
      </c>
      <c r="G665" s="112">
        <f>F665*C635</f>
        <v>0</v>
      </c>
      <c r="H665" s="79">
        <v>0</v>
      </c>
      <c r="I665" s="117">
        <f>H665*C635</f>
        <v>0</v>
      </c>
      <c r="J665" s="39">
        <f>+H665*I671</f>
        <v>0</v>
      </c>
      <c r="K665" s="39">
        <f>+H665*I672</f>
        <v>0</v>
      </c>
      <c r="L665" s="394">
        <f t="shared" si="34"/>
        <v>0</v>
      </c>
    </row>
    <row r="666" spans="1:12" ht="13.8">
      <c r="A666" s="372" t="s">
        <v>461</v>
      </c>
      <c r="B666" s="22">
        <f>+$B$36</f>
        <v>0</v>
      </c>
      <c r="C666" s="84" t="e">
        <f>+B666/B668</f>
        <v>#DIV/0!</v>
      </c>
      <c r="D666" s="89">
        <v>0</v>
      </c>
      <c r="E666" s="112">
        <f>+D666*C635</f>
        <v>0</v>
      </c>
      <c r="F666" s="79">
        <v>0</v>
      </c>
      <c r="G666" s="112">
        <f>F666*C635</f>
        <v>0</v>
      </c>
      <c r="H666" s="79">
        <v>0</v>
      </c>
      <c r="I666" s="117">
        <f>H666*C635</f>
        <v>0</v>
      </c>
      <c r="J666" s="39">
        <f>+H666*I671</f>
        <v>0</v>
      </c>
      <c r="K666" s="39">
        <f>+H666*I672</f>
        <v>0</v>
      </c>
      <c r="L666" s="394">
        <f t="shared" si="34"/>
        <v>0</v>
      </c>
    </row>
    <row r="667" spans="1:12" ht="13.8">
      <c r="A667" s="3" t="s">
        <v>464</v>
      </c>
      <c r="B667" s="22">
        <f>+$B$37</f>
        <v>0</v>
      </c>
      <c r="C667" s="84" t="e">
        <f>+B667/B668</f>
        <v>#DIV/0!</v>
      </c>
      <c r="D667" s="89">
        <v>0</v>
      </c>
      <c r="E667" s="112">
        <f>+D667*C635</f>
        <v>0</v>
      </c>
      <c r="F667" s="79">
        <v>0</v>
      </c>
      <c r="G667" s="115">
        <f>F667*C635</f>
        <v>0</v>
      </c>
      <c r="H667" s="514">
        <v>0</v>
      </c>
      <c r="I667" s="118">
        <f>H667*C635</f>
        <v>0</v>
      </c>
      <c r="J667" s="39">
        <f>+H667*I671</f>
        <v>0</v>
      </c>
      <c r="K667" s="39">
        <f>+H667*I672</f>
        <v>0</v>
      </c>
      <c r="L667" s="394">
        <f t="shared" si="34"/>
        <v>0</v>
      </c>
    </row>
    <row r="668" spans="1:12" ht="13.8">
      <c r="A668" s="24"/>
      <c r="B668" s="25">
        <f t="shared" ref="B668:L668" si="35">SUM(B641:B667)</f>
        <v>0</v>
      </c>
      <c r="C668" s="85" t="e">
        <f t="shared" si="35"/>
        <v>#DIV/0!</v>
      </c>
      <c r="D668" s="82">
        <f t="shared" si="35"/>
        <v>0</v>
      </c>
      <c r="E668" s="113">
        <f t="shared" si="35"/>
        <v>0</v>
      </c>
      <c r="F668" s="83">
        <f t="shared" si="35"/>
        <v>0</v>
      </c>
      <c r="G668" s="113">
        <f t="shared" si="35"/>
        <v>0</v>
      </c>
      <c r="H668" s="86">
        <f t="shared" si="35"/>
        <v>0</v>
      </c>
      <c r="I668" s="363">
        <f t="shared" si="35"/>
        <v>0</v>
      </c>
      <c r="J668" s="26">
        <f t="shared" si="35"/>
        <v>0</v>
      </c>
      <c r="K668" s="26">
        <f t="shared" si="35"/>
        <v>0</v>
      </c>
      <c r="L668" s="26">
        <f t="shared" si="35"/>
        <v>0</v>
      </c>
    </row>
    <row r="669" spans="1:12">
      <c r="H669" s="80"/>
      <c r="I669" s="81"/>
    </row>
    <row r="671" spans="1:12">
      <c r="G671" t="s">
        <v>114</v>
      </c>
      <c r="H671" s="27"/>
      <c r="I671" s="357">
        <v>0</v>
      </c>
    </row>
    <row r="672" spans="1:12">
      <c r="G672" t="s">
        <v>338</v>
      </c>
      <c r="I672" s="357">
        <v>0</v>
      </c>
    </row>
    <row r="673" spans="1:14">
      <c r="G673" t="s">
        <v>256</v>
      </c>
      <c r="I673" s="120">
        <f>SUM(I671:I672)</f>
        <v>0</v>
      </c>
      <c r="N673" s="121">
        <f>+I673</f>
        <v>0</v>
      </c>
    </row>
    <row r="674" spans="1:14">
      <c r="I674" s="122"/>
      <c r="N674" s="121"/>
    </row>
    <row r="675" spans="1:14">
      <c r="I675" s="122"/>
      <c r="N675" s="121"/>
    </row>
    <row r="676" spans="1:14">
      <c r="I676" s="122"/>
      <c r="N676" s="121"/>
    </row>
    <row r="677" spans="1:14" ht="15.6">
      <c r="A677" s="874" t="s">
        <v>19</v>
      </c>
      <c r="B677" s="875"/>
      <c r="C677" s="875">
        <v>0</v>
      </c>
      <c r="D677" s="875"/>
      <c r="E677" s="875"/>
      <c r="F677" s="875"/>
      <c r="G677" s="875"/>
      <c r="H677" s="876"/>
      <c r="I677" s="4"/>
    </row>
    <row r="678" spans="1:14" ht="15.6">
      <c r="A678" s="867" t="s">
        <v>20</v>
      </c>
      <c r="B678" s="868"/>
      <c r="C678" s="920"/>
      <c r="D678" s="920"/>
      <c r="E678" s="920"/>
      <c r="F678" s="920"/>
      <c r="G678" s="920"/>
      <c r="H678" s="921"/>
      <c r="I678" s="4"/>
    </row>
    <row r="679" spans="1:14" ht="15.6">
      <c r="A679" s="867" t="s">
        <v>22</v>
      </c>
      <c r="B679" s="868"/>
      <c r="C679" s="913"/>
      <c r="D679" s="913"/>
      <c r="E679" s="913"/>
      <c r="F679" s="913"/>
      <c r="G679" s="913"/>
      <c r="H679" s="914"/>
      <c r="I679" s="4"/>
    </row>
    <row r="680" spans="1:14" ht="15.6">
      <c r="A680" s="867" t="s">
        <v>24</v>
      </c>
      <c r="B680" s="868"/>
      <c r="C680" s="869">
        <v>0</v>
      </c>
      <c r="D680" s="870"/>
      <c r="E680" s="870"/>
      <c r="F680" s="870"/>
      <c r="G680" s="870"/>
      <c r="H680" s="871"/>
      <c r="I680" s="4"/>
    </row>
    <row r="681" spans="1:14" ht="15.6">
      <c r="A681" s="881" t="s">
        <v>25</v>
      </c>
      <c r="B681" s="882"/>
      <c r="C681" s="911" t="s">
        <v>788</v>
      </c>
      <c r="D681" s="911"/>
      <c r="E681" s="911"/>
      <c r="F681" s="911"/>
      <c r="G681" s="911"/>
      <c r="H681" s="912"/>
      <c r="I681" s="4"/>
    </row>
    <row r="682" spans="1:14" ht="13.8">
      <c r="A682" s="5"/>
      <c r="B682" s="5"/>
      <c r="C682" s="5"/>
      <c r="D682" s="5"/>
      <c r="E682" s="5"/>
      <c r="F682" s="5"/>
      <c r="G682" s="5"/>
      <c r="H682" s="5"/>
      <c r="I682" s="5"/>
    </row>
    <row r="683" spans="1:14" ht="13.8">
      <c r="A683" s="6"/>
      <c r="B683" s="7"/>
      <c r="C683" s="8"/>
      <c r="D683" s="886">
        <v>0.2</v>
      </c>
      <c r="E683" s="887"/>
      <c r="F683" s="886">
        <v>0.8</v>
      </c>
      <c r="G683" s="887"/>
      <c r="H683" s="594"/>
      <c r="I683" s="10"/>
      <c r="J683" s="11" t="s">
        <v>121</v>
      </c>
      <c r="K683" s="11" t="s">
        <v>269</v>
      </c>
      <c r="L683" s="11" t="s">
        <v>270</v>
      </c>
    </row>
    <row r="684" spans="1:14" ht="13.8">
      <c r="A684" s="12"/>
      <c r="B684" s="13"/>
      <c r="C684" s="14"/>
      <c r="D684" s="872" t="s">
        <v>26</v>
      </c>
      <c r="E684" s="880"/>
      <c r="F684" s="872" t="s">
        <v>27</v>
      </c>
      <c r="G684" s="880"/>
      <c r="H684" s="872" t="s">
        <v>28</v>
      </c>
      <c r="I684" s="873"/>
      <c r="J684" s="15" t="s">
        <v>29</v>
      </c>
      <c r="K684" s="391" t="s">
        <v>29</v>
      </c>
      <c r="L684" s="391" t="s">
        <v>29</v>
      </c>
    </row>
    <row r="685" spans="1:14" ht="27.6">
      <c r="A685" s="16" t="s">
        <v>30</v>
      </c>
      <c r="B685" s="17" t="s">
        <v>31</v>
      </c>
      <c r="C685" s="18" t="s">
        <v>32</v>
      </c>
      <c r="D685" s="19" t="s">
        <v>33</v>
      </c>
      <c r="E685" s="20" t="s">
        <v>34</v>
      </c>
      <c r="F685" s="19" t="s">
        <v>33</v>
      </c>
      <c r="G685" s="20" t="s">
        <v>34</v>
      </c>
      <c r="H685" s="21" t="s">
        <v>33</v>
      </c>
      <c r="I685" s="40" t="s">
        <v>34</v>
      </c>
      <c r="J685" s="18" t="s">
        <v>34</v>
      </c>
      <c r="K685" s="18" t="s">
        <v>34</v>
      </c>
      <c r="L685" s="18" t="s">
        <v>34</v>
      </c>
    </row>
    <row r="686" spans="1:14" ht="13.8">
      <c r="A686" s="1" t="s">
        <v>15</v>
      </c>
      <c r="B686" s="22">
        <f>+$B$10</f>
        <v>0</v>
      </c>
      <c r="C686" s="84" t="e">
        <f>+B686/B713</f>
        <v>#DIV/0!</v>
      </c>
      <c r="D686" s="89">
        <v>0</v>
      </c>
      <c r="E686" s="112">
        <f>+D686*C680</f>
        <v>0</v>
      </c>
      <c r="F686" s="79">
        <v>0</v>
      </c>
      <c r="G686" s="114">
        <f>F686*C680</f>
        <v>0</v>
      </c>
      <c r="H686" s="79">
        <v>0</v>
      </c>
      <c r="I686" s="116">
        <f>H686*C680</f>
        <v>0</v>
      </c>
      <c r="J686" s="39">
        <f>+H686*I716</f>
        <v>0</v>
      </c>
      <c r="K686" s="39">
        <f>+H686*I717</f>
        <v>0</v>
      </c>
      <c r="L686" s="393">
        <f>+J686+K686</f>
        <v>0</v>
      </c>
    </row>
    <row r="687" spans="1:14" ht="13.8">
      <c r="A687" s="2" t="s">
        <v>4</v>
      </c>
      <c r="B687" s="22">
        <f>+$B$12</f>
        <v>0</v>
      </c>
      <c r="C687" s="84" t="e">
        <f>+B687/B713</f>
        <v>#DIV/0!</v>
      </c>
      <c r="D687" s="89">
        <v>0</v>
      </c>
      <c r="E687" s="112">
        <f>+D687*C680</f>
        <v>0</v>
      </c>
      <c r="F687" s="79">
        <v>0</v>
      </c>
      <c r="G687" s="112">
        <f>F687*C680</f>
        <v>0</v>
      </c>
      <c r="H687" s="79">
        <v>0</v>
      </c>
      <c r="I687" s="117">
        <f>H687*C680</f>
        <v>0</v>
      </c>
      <c r="J687" s="39">
        <f>+H687*I716</f>
        <v>0</v>
      </c>
      <c r="K687" s="39">
        <f>+H687*I717</f>
        <v>0</v>
      </c>
      <c r="L687" s="394">
        <f>+J687+K687</f>
        <v>0</v>
      </c>
    </row>
    <row r="688" spans="1:14" ht="13.8">
      <c r="A688" s="2" t="s">
        <v>0</v>
      </c>
      <c r="B688" s="22">
        <f>+$B$13</f>
        <v>0</v>
      </c>
      <c r="C688" s="84" t="e">
        <f>+B688/B713</f>
        <v>#DIV/0!</v>
      </c>
      <c r="D688" s="89">
        <v>0</v>
      </c>
      <c r="E688" s="112">
        <f>+D688*C680</f>
        <v>0</v>
      </c>
      <c r="F688" s="79">
        <v>0</v>
      </c>
      <c r="G688" s="112">
        <f>F688*C680</f>
        <v>0</v>
      </c>
      <c r="H688" s="475">
        <v>0</v>
      </c>
      <c r="I688" s="117">
        <f>H688*C680</f>
        <v>0</v>
      </c>
      <c r="J688" s="39">
        <f>+H688*I716</f>
        <v>0</v>
      </c>
      <c r="K688" s="39">
        <f>+H688*I717</f>
        <v>0</v>
      </c>
      <c r="L688" s="394">
        <f t="shared" ref="L688:L712" si="36">+J688+K688</f>
        <v>0</v>
      </c>
    </row>
    <row r="689" spans="1:12" ht="13.8">
      <c r="A689" s="2" t="s">
        <v>16</v>
      </c>
      <c r="B689" s="22">
        <f>+$B$14</f>
        <v>0</v>
      </c>
      <c r="C689" s="84" t="e">
        <f>+B689/B713</f>
        <v>#DIV/0!</v>
      </c>
      <c r="D689" s="89">
        <v>0</v>
      </c>
      <c r="E689" s="112">
        <f>+D689*C680</f>
        <v>0</v>
      </c>
      <c r="F689" s="79">
        <v>0</v>
      </c>
      <c r="G689" s="112">
        <f>F689*C680</f>
        <v>0</v>
      </c>
      <c r="H689" s="79">
        <v>0</v>
      </c>
      <c r="I689" s="117">
        <f>H689*C680</f>
        <v>0</v>
      </c>
      <c r="J689" s="39">
        <f>+H689*I716</f>
        <v>0</v>
      </c>
      <c r="K689" s="39">
        <f>+H689*I717</f>
        <v>0</v>
      </c>
      <c r="L689" s="394">
        <f t="shared" si="36"/>
        <v>0</v>
      </c>
    </row>
    <row r="690" spans="1:12" ht="13.8">
      <c r="A690" s="2" t="s">
        <v>6</v>
      </c>
      <c r="B690" s="22">
        <f>+$B$15</f>
        <v>0</v>
      </c>
      <c r="C690" s="84" t="e">
        <f>+B690/B713</f>
        <v>#DIV/0!</v>
      </c>
      <c r="D690" s="89">
        <v>0</v>
      </c>
      <c r="E690" s="112">
        <f>+D690*C680</f>
        <v>0</v>
      </c>
      <c r="F690" s="79">
        <v>0</v>
      </c>
      <c r="G690" s="112">
        <f>F690*C680</f>
        <v>0</v>
      </c>
      <c r="H690" s="79">
        <v>0</v>
      </c>
      <c r="I690" s="117">
        <f>H690*C680</f>
        <v>0</v>
      </c>
      <c r="J690" s="39">
        <f>+H690*I716</f>
        <v>0</v>
      </c>
      <c r="K690" s="39">
        <f>+H690*I717</f>
        <v>0</v>
      </c>
      <c r="L690" s="394">
        <f t="shared" si="36"/>
        <v>0</v>
      </c>
    </row>
    <row r="691" spans="1:12" ht="13.8">
      <c r="A691" s="2" t="s">
        <v>10</v>
      </c>
      <c r="B691" s="22">
        <f>+$B$16</f>
        <v>0</v>
      </c>
      <c r="C691" s="84" t="e">
        <f>+B691/B713</f>
        <v>#DIV/0!</v>
      </c>
      <c r="D691" s="89">
        <v>0</v>
      </c>
      <c r="E691" s="112">
        <f>+D691*C680</f>
        <v>0</v>
      </c>
      <c r="F691" s="79">
        <v>0</v>
      </c>
      <c r="G691" s="112">
        <f>F691*C680</f>
        <v>0</v>
      </c>
      <c r="H691" s="79">
        <v>0</v>
      </c>
      <c r="I691" s="117">
        <f>H691*C680</f>
        <v>0</v>
      </c>
      <c r="J691" s="39">
        <f>+H691*I716</f>
        <v>0</v>
      </c>
      <c r="K691" s="39">
        <f>+H691*I717</f>
        <v>0</v>
      </c>
      <c r="L691" s="394">
        <f t="shared" si="36"/>
        <v>0</v>
      </c>
    </row>
    <row r="692" spans="1:12" ht="13.8">
      <c r="A692" s="2" t="s">
        <v>17</v>
      </c>
      <c r="B692" s="22">
        <f>+$B$17</f>
        <v>0</v>
      </c>
      <c r="C692" s="84" t="e">
        <f>+B692/B713</f>
        <v>#DIV/0!</v>
      </c>
      <c r="D692" s="89">
        <v>0</v>
      </c>
      <c r="E692" s="112">
        <f>+D692*C680</f>
        <v>0</v>
      </c>
      <c r="F692" s="79">
        <v>0</v>
      </c>
      <c r="G692" s="112">
        <f>F692*C680</f>
        <v>0</v>
      </c>
      <c r="H692" s="79">
        <v>0</v>
      </c>
      <c r="I692" s="117">
        <f>H692*C680</f>
        <v>0</v>
      </c>
      <c r="J692" s="39">
        <f>+H692*I716</f>
        <v>0</v>
      </c>
      <c r="K692" s="39">
        <f>+H692*I717</f>
        <v>0</v>
      </c>
      <c r="L692" s="394">
        <f t="shared" si="36"/>
        <v>0</v>
      </c>
    </row>
    <row r="693" spans="1:12" ht="13.8">
      <c r="A693" s="2" t="s">
        <v>5</v>
      </c>
      <c r="B693" s="22">
        <f>+$B$18</f>
        <v>0</v>
      </c>
      <c r="C693" s="84" t="e">
        <f>+B693/B713</f>
        <v>#DIV/0!</v>
      </c>
      <c r="D693" s="89">
        <v>0</v>
      </c>
      <c r="E693" s="112">
        <f>+D693*C680</f>
        <v>0</v>
      </c>
      <c r="F693" s="79">
        <v>0</v>
      </c>
      <c r="G693" s="112">
        <f>F693*C680</f>
        <v>0</v>
      </c>
      <c r="H693" s="79">
        <v>0</v>
      </c>
      <c r="I693" s="117">
        <f>H693*C680</f>
        <v>0</v>
      </c>
      <c r="J693" s="39">
        <f>+H693*I716</f>
        <v>0</v>
      </c>
      <c r="K693" s="39">
        <f>+H693*I717</f>
        <v>0</v>
      </c>
      <c r="L693" s="394">
        <f t="shared" si="36"/>
        <v>0</v>
      </c>
    </row>
    <row r="694" spans="1:12" ht="13.8">
      <c r="A694" s="2" t="s">
        <v>116</v>
      </c>
      <c r="B694" s="22">
        <f>+$B$19</f>
        <v>0</v>
      </c>
      <c r="C694" s="84" t="e">
        <f>+B694/B713</f>
        <v>#DIV/0!</v>
      </c>
      <c r="D694" s="89">
        <v>0</v>
      </c>
      <c r="E694" s="112">
        <f>+D694*C680</f>
        <v>0</v>
      </c>
      <c r="F694" s="79">
        <v>0</v>
      </c>
      <c r="G694" s="112">
        <f>F694*C680</f>
        <v>0</v>
      </c>
      <c r="H694" s="79">
        <v>0</v>
      </c>
      <c r="I694" s="117">
        <f>H694*C680</f>
        <v>0</v>
      </c>
      <c r="J694" s="39">
        <f>+H694*I716</f>
        <v>0</v>
      </c>
      <c r="K694" s="39">
        <f>+H694*I717</f>
        <v>0</v>
      </c>
      <c r="L694" s="394">
        <f t="shared" si="36"/>
        <v>0</v>
      </c>
    </row>
    <row r="695" spans="1:12" ht="13.8">
      <c r="A695" s="2" t="s">
        <v>1</v>
      </c>
      <c r="B695" s="22">
        <f>+$B$20</f>
        <v>0</v>
      </c>
      <c r="C695" s="84" t="e">
        <f>+B695/B713</f>
        <v>#DIV/0!</v>
      </c>
      <c r="D695" s="89">
        <v>0</v>
      </c>
      <c r="E695" s="112">
        <f>+D695*C680</f>
        <v>0</v>
      </c>
      <c r="F695" s="79">
        <v>0</v>
      </c>
      <c r="G695" s="112">
        <f>F695*C680</f>
        <v>0</v>
      </c>
      <c r="H695" s="79">
        <v>0</v>
      </c>
      <c r="I695" s="117">
        <f>H695*C680</f>
        <v>0</v>
      </c>
      <c r="J695" s="39">
        <f>+H695*I716</f>
        <v>0</v>
      </c>
      <c r="K695" s="39">
        <f>+H695*I717</f>
        <v>0</v>
      </c>
      <c r="L695" s="394">
        <f t="shared" si="36"/>
        <v>0</v>
      </c>
    </row>
    <row r="696" spans="1:12" ht="13.8">
      <c r="A696" s="2" t="s">
        <v>46</v>
      </c>
      <c r="B696" s="22">
        <f>+$B$21</f>
        <v>0</v>
      </c>
      <c r="C696" s="84" t="e">
        <f>+B696/B713</f>
        <v>#DIV/0!</v>
      </c>
      <c r="D696" s="89">
        <v>0</v>
      </c>
      <c r="E696" s="112">
        <f>+D696*C680</f>
        <v>0</v>
      </c>
      <c r="F696" s="79">
        <v>0</v>
      </c>
      <c r="G696" s="112">
        <f>F696*C680</f>
        <v>0</v>
      </c>
      <c r="H696" s="79">
        <v>0</v>
      </c>
      <c r="I696" s="117">
        <f>H696*C680</f>
        <v>0</v>
      </c>
      <c r="J696" s="39">
        <f>+H696*I716</f>
        <v>0</v>
      </c>
      <c r="K696" s="39">
        <f>+H696*I717</f>
        <v>0</v>
      </c>
      <c r="L696" s="394">
        <f t="shared" si="36"/>
        <v>0</v>
      </c>
    </row>
    <row r="697" spans="1:12" ht="13.8">
      <c r="A697" s="2" t="s">
        <v>45</v>
      </c>
      <c r="B697" s="22">
        <f>+$B$22</f>
        <v>0</v>
      </c>
      <c r="C697" s="84" t="e">
        <f>+B697/B713</f>
        <v>#DIV/0!</v>
      </c>
      <c r="D697" s="89">
        <v>0</v>
      </c>
      <c r="E697" s="112">
        <f>+D697*C680</f>
        <v>0</v>
      </c>
      <c r="F697" s="79">
        <v>0</v>
      </c>
      <c r="G697" s="112">
        <f>F697*C680</f>
        <v>0</v>
      </c>
      <c r="H697" s="79">
        <v>0</v>
      </c>
      <c r="I697" s="117">
        <f>H697*C680</f>
        <v>0</v>
      </c>
      <c r="J697" s="39">
        <f>+H697*I716</f>
        <v>0</v>
      </c>
      <c r="K697" s="39">
        <f>+H697*I717</f>
        <v>0</v>
      </c>
      <c r="L697" s="394">
        <f t="shared" si="36"/>
        <v>0</v>
      </c>
    </row>
    <row r="698" spans="1:12" ht="13.8">
      <c r="A698" s="2" t="s">
        <v>209</v>
      </c>
      <c r="B698" s="22">
        <f>+$B$23</f>
        <v>0</v>
      </c>
      <c r="C698" s="84" t="e">
        <f>+B698/B713</f>
        <v>#DIV/0!</v>
      </c>
      <c r="D698" s="89">
        <v>0</v>
      </c>
      <c r="E698" s="112">
        <f>+D698*C680</f>
        <v>0</v>
      </c>
      <c r="F698" s="79">
        <v>0</v>
      </c>
      <c r="G698" s="112">
        <f>F698*C680</f>
        <v>0</v>
      </c>
      <c r="H698" s="79">
        <v>0</v>
      </c>
      <c r="I698" s="117">
        <f>H698*C680</f>
        <v>0</v>
      </c>
      <c r="J698" s="39">
        <f>+H698*I716</f>
        <v>0</v>
      </c>
      <c r="K698" s="39">
        <f>+H698*I717</f>
        <v>0</v>
      </c>
      <c r="L698" s="394">
        <f t="shared" si="36"/>
        <v>0</v>
      </c>
    </row>
    <row r="699" spans="1:12" ht="13.8">
      <c r="A699" s="2" t="s">
        <v>210</v>
      </c>
      <c r="B699" s="22">
        <f>+$B$24</f>
        <v>0</v>
      </c>
      <c r="C699" s="84" t="e">
        <f>+B699/B713</f>
        <v>#DIV/0!</v>
      </c>
      <c r="D699" s="89">
        <v>0</v>
      </c>
      <c r="E699" s="112">
        <f>+D699*C680</f>
        <v>0</v>
      </c>
      <c r="F699" s="79">
        <v>0</v>
      </c>
      <c r="G699" s="112">
        <f>F699*C680</f>
        <v>0</v>
      </c>
      <c r="H699" s="79">
        <v>0</v>
      </c>
      <c r="I699" s="117">
        <f>H699*C680</f>
        <v>0</v>
      </c>
      <c r="J699" s="39">
        <f>+H699*I716</f>
        <v>0</v>
      </c>
      <c r="K699" s="39">
        <f>+H699*I717</f>
        <v>0</v>
      </c>
      <c r="L699" s="394">
        <f t="shared" si="36"/>
        <v>0</v>
      </c>
    </row>
    <row r="700" spans="1:12" ht="13.8">
      <c r="A700" s="2" t="s">
        <v>2</v>
      </c>
      <c r="B700" s="22">
        <f>+$B$25</f>
        <v>0</v>
      </c>
      <c r="C700" s="84" t="e">
        <f>+B700/B713</f>
        <v>#DIV/0!</v>
      </c>
      <c r="D700" s="89">
        <v>0</v>
      </c>
      <c r="E700" s="112">
        <f>+D700*C680</f>
        <v>0</v>
      </c>
      <c r="F700" s="79">
        <v>0</v>
      </c>
      <c r="G700" s="112">
        <f>F700*C680</f>
        <v>0</v>
      </c>
      <c r="H700" s="79">
        <v>0</v>
      </c>
      <c r="I700" s="117">
        <f>H700*C680</f>
        <v>0</v>
      </c>
      <c r="J700" s="39">
        <f>+H700*I716</f>
        <v>0</v>
      </c>
      <c r="K700" s="39">
        <f>+H700*I717</f>
        <v>0</v>
      </c>
      <c r="L700" s="394">
        <f t="shared" si="36"/>
        <v>0</v>
      </c>
    </row>
    <row r="701" spans="1:12" ht="13.8">
      <c r="A701" s="2" t="s">
        <v>12</v>
      </c>
      <c r="B701" s="22">
        <f>+$B$26</f>
        <v>0</v>
      </c>
      <c r="C701" s="84" t="e">
        <f>+B701/B713</f>
        <v>#DIV/0!</v>
      </c>
      <c r="D701" s="89">
        <v>0</v>
      </c>
      <c r="E701" s="112">
        <f>+D701*C680</f>
        <v>0</v>
      </c>
      <c r="F701" s="79">
        <v>0</v>
      </c>
      <c r="G701" s="112">
        <f>F701*C680</f>
        <v>0</v>
      </c>
      <c r="H701" s="79">
        <v>0</v>
      </c>
      <c r="I701" s="117">
        <f>H701*C680</f>
        <v>0</v>
      </c>
      <c r="J701" s="39">
        <f>+H701*I716</f>
        <v>0</v>
      </c>
      <c r="K701" s="39">
        <f>+H701*I717</f>
        <v>0</v>
      </c>
      <c r="L701" s="394">
        <f t="shared" si="36"/>
        <v>0</v>
      </c>
    </row>
    <row r="702" spans="1:12" ht="13.8">
      <c r="A702" s="2" t="s">
        <v>18</v>
      </c>
      <c r="B702" s="22">
        <f>+$B$27</f>
        <v>0</v>
      </c>
      <c r="C702" s="84" t="e">
        <f>+B702/B713</f>
        <v>#DIV/0!</v>
      </c>
      <c r="D702" s="89">
        <v>0</v>
      </c>
      <c r="E702" s="112">
        <f>+D702*C680</f>
        <v>0</v>
      </c>
      <c r="F702" s="79">
        <v>0</v>
      </c>
      <c r="G702" s="112">
        <f>F702*C680</f>
        <v>0</v>
      </c>
      <c r="H702" s="79">
        <v>0</v>
      </c>
      <c r="I702" s="117">
        <f>H702*C680</f>
        <v>0</v>
      </c>
      <c r="J702" s="39">
        <f>+H702*I716</f>
        <v>0</v>
      </c>
      <c r="K702" s="39">
        <f>+H702*I717</f>
        <v>0</v>
      </c>
      <c r="L702" s="394">
        <f t="shared" si="36"/>
        <v>0</v>
      </c>
    </row>
    <row r="703" spans="1:12" ht="13.8">
      <c r="A703" s="2" t="s">
        <v>9</v>
      </c>
      <c r="B703" s="22">
        <f>+$B$28</f>
        <v>0</v>
      </c>
      <c r="C703" s="84" t="e">
        <f>+B703/B713</f>
        <v>#DIV/0!</v>
      </c>
      <c r="D703" s="89">
        <v>0</v>
      </c>
      <c r="E703" s="112">
        <f>+D703*C680</f>
        <v>0</v>
      </c>
      <c r="F703" s="79">
        <v>0</v>
      </c>
      <c r="G703" s="112">
        <f>F703*C680</f>
        <v>0</v>
      </c>
      <c r="H703" s="79">
        <v>0</v>
      </c>
      <c r="I703" s="117">
        <f>H703*C680</f>
        <v>0</v>
      </c>
      <c r="J703" s="39">
        <f>+H703*I716</f>
        <v>0</v>
      </c>
      <c r="K703" s="39">
        <f>+H703*I717</f>
        <v>0</v>
      </c>
      <c r="L703" s="394">
        <f t="shared" si="36"/>
        <v>0</v>
      </c>
    </row>
    <row r="704" spans="1:12" ht="13.8">
      <c r="A704" s="2" t="s">
        <v>7</v>
      </c>
      <c r="B704" s="22">
        <f>+$B$29</f>
        <v>0</v>
      </c>
      <c r="C704" s="84" t="e">
        <f>+B704/B713</f>
        <v>#DIV/0!</v>
      </c>
      <c r="D704" s="89">
        <v>0</v>
      </c>
      <c r="E704" s="112">
        <f>+D704*C680</f>
        <v>0</v>
      </c>
      <c r="F704" s="79">
        <v>0</v>
      </c>
      <c r="G704" s="112">
        <f>F704*C680</f>
        <v>0</v>
      </c>
      <c r="H704" s="79">
        <v>0</v>
      </c>
      <c r="I704" s="117">
        <f>H704*C680</f>
        <v>0</v>
      </c>
      <c r="J704" s="39">
        <f>+H704*I716</f>
        <v>0</v>
      </c>
      <c r="K704" s="39">
        <f>+H704*I717</f>
        <v>0</v>
      </c>
      <c r="L704" s="394">
        <f t="shared" si="36"/>
        <v>0</v>
      </c>
    </row>
    <row r="705" spans="1:14" ht="13.8">
      <c r="A705" s="2" t="s">
        <v>13</v>
      </c>
      <c r="B705" s="22">
        <f>+$B$30</f>
        <v>0</v>
      </c>
      <c r="C705" s="84" t="e">
        <f>+B705/B713</f>
        <v>#DIV/0!</v>
      </c>
      <c r="D705" s="89">
        <v>0</v>
      </c>
      <c r="E705" s="112">
        <f>+D705*C680</f>
        <v>0</v>
      </c>
      <c r="F705" s="79">
        <v>0</v>
      </c>
      <c r="G705" s="112">
        <f>F705*C680</f>
        <v>0</v>
      </c>
      <c r="H705" s="79">
        <v>0</v>
      </c>
      <c r="I705" s="117">
        <f>H705*C680</f>
        <v>0</v>
      </c>
      <c r="J705" s="39">
        <f>+H705*I716</f>
        <v>0</v>
      </c>
      <c r="K705" s="39">
        <f>+H705*I717</f>
        <v>0</v>
      </c>
      <c r="L705" s="394">
        <f t="shared" si="36"/>
        <v>0</v>
      </c>
    </row>
    <row r="706" spans="1:14" ht="13.8">
      <c r="A706" s="2" t="s">
        <v>3</v>
      </c>
      <c r="B706" s="22">
        <f>+$B$31</f>
        <v>0</v>
      </c>
      <c r="C706" s="84" t="e">
        <f>+B706/B713</f>
        <v>#DIV/0!</v>
      </c>
      <c r="D706" s="89">
        <v>0</v>
      </c>
      <c r="E706" s="112">
        <f>+D706*C680</f>
        <v>0</v>
      </c>
      <c r="F706" s="79">
        <v>0</v>
      </c>
      <c r="G706" s="112">
        <f>F706*C680</f>
        <v>0</v>
      </c>
      <c r="H706" s="79">
        <v>0</v>
      </c>
      <c r="I706" s="117">
        <f>H706*C680</f>
        <v>0</v>
      </c>
      <c r="J706" s="39">
        <f>+H706*I716</f>
        <v>0</v>
      </c>
      <c r="K706" s="39">
        <f>+H706*I717</f>
        <v>0</v>
      </c>
      <c r="L706" s="394">
        <f t="shared" si="36"/>
        <v>0</v>
      </c>
    </row>
    <row r="707" spans="1:14" ht="13.8">
      <c r="A707" s="2" t="s">
        <v>11</v>
      </c>
      <c r="B707" s="22">
        <f>+$B$32</f>
        <v>0</v>
      </c>
      <c r="C707" s="84" t="e">
        <f>+B707/B713</f>
        <v>#DIV/0!</v>
      </c>
      <c r="D707" s="89">
        <v>0</v>
      </c>
      <c r="E707" s="112">
        <f>+D707*C680</f>
        <v>0</v>
      </c>
      <c r="F707" s="79">
        <v>0</v>
      </c>
      <c r="G707" s="112">
        <f>F707*C680</f>
        <v>0</v>
      </c>
      <c r="H707" s="79">
        <v>0</v>
      </c>
      <c r="I707" s="117">
        <f>H707*C680</f>
        <v>0</v>
      </c>
      <c r="J707" s="39">
        <f>+H707*I716</f>
        <v>0</v>
      </c>
      <c r="K707" s="39">
        <f>+H707*I717</f>
        <v>0</v>
      </c>
      <c r="L707" s="394">
        <f t="shared" si="36"/>
        <v>0</v>
      </c>
    </row>
    <row r="708" spans="1:14" ht="13.8">
      <c r="A708" s="372" t="s">
        <v>8</v>
      </c>
      <c r="B708" s="22">
        <f>+$B$33</f>
        <v>0</v>
      </c>
      <c r="C708" s="84" t="e">
        <f>+B708/B713</f>
        <v>#DIV/0!</v>
      </c>
      <c r="D708" s="89">
        <v>0</v>
      </c>
      <c r="E708" s="112">
        <f>+D708*C680</f>
        <v>0</v>
      </c>
      <c r="F708" s="79">
        <v>0</v>
      </c>
      <c r="G708" s="112">
        <f>F708*C680</f>
        <v>0</v>
      </c>
      <c r="H708" s="79">
        <v>0</v>
      </c>
      <c r="I708" s="117">
        <f>H708*C680</f>
        <v>0</v>
      </c>
      <c r="J708" s="39">
        <f>+H708*I716</f>
        <v>0</v>
      </c>
      <c r="K708" s="39">
        <f>+H708*I717</f>
        <v>0</v>
      </c>
      <c r="L708" s="394">
        <f t="shared" si="36"/>
        <v>0</v>
      </c>
    </row>
    <row r="709" spans="1:14" ht="13.8">
      <c r="A709" s="372" t="s">
        <v>444</v>
      </c>
      <c r="B709" s="22">
        <f>+$B$34</f>
        <v>0</v>
      </c>
      <c r="C709" s="84" t="e">
        <f>+B709/B713</f>
        <v>#DIV/0!</v>
      </c>
      <c r="D709" s="89">
        <v>0</v>
      </c>
      <c r="E709" s="112">
        <f>+D709*C680</f>
        <v>0</v>
      </c>
      <c r="F709" s="79">
        <v>0</v>
      </c>
      <c r="G709" s="112">
        <f>F709*C680</f>
        <v>0</v>
      </c>
      <c r="H709" s="79">
        <v>0</v>
      </c>
      <c r="I709" s="117">
        <f>H709*C680</f>
        <v>0</v>
      </c>
      <c r="J709" s="39">
        <f>+H709*I716</f>
        <v>0</v>
      </c>
      <c r="K709" s="39">
        <f>+H709*I717</f>
        <v>0</v>
      </c>
      <c r="L709" s="394">
        <f t="shared" si="36"/>
        <v>0</v>
      </c>
    </row>
    <row r="710" spans="1:14" ht="13.8">
      <c r="A710" s="372" t="s">
        <v>445</v>
      </c>
      <c r="B710" s="22">
        <f>+$B$35</f>
        <v>0</v>
      </c>
      <c r="C710" s="84" t="e">
        <f>+B710/B713</f>
        <v>#DIV/0!</v>
      </c>
      <c r="D710" s="89">
        <v>0</v>
      </c>
      <c r="E710" s="112">
        <f>+D710*C680</f>
        <v>0</v>
      </c>
      <c r="F710" s="79">
        <v>0</v>
      </c>
      <c r="G710" s="112">
        <f>F710*C680</f>
        <v>0</v>
      </c>
      <c r="H710" s="79">
        <v>0</v>
      </c>
      <c r="I710" s="117">
        <f>H710*C680</f>
        <v>0</v>
      </c>
      <c r="J710" s="39">
        <f>+H710*I716</f>
        <v>0</v>
      </c>
      <c r="K710" s="39">
        <f>+H710*I717</f>
        <v>0</v>
      </c>
      <c r="L710" s="394">
        <f t="shared" si="36"/>
        <v>0</v>
      </c>
    </row>
    <row r="711" spans="1:14" ht="13.8">
      <c r="A711" s="372" t="s">
        <v>461</v>
      </c>
      <c r="B711" s="22">
        <f>+$B$36</f>
        <v>0</v>
      </c>
      <c r="C711" s="84" t="e">
        <f>+B711/B713</f>
        <v>#DIV/0!</v>
      </c>
      <c r="D711" s="89">
        <v>0</v>
      </c>
      <c r="E711" s="112">
        <f>+D711*C680</f>
        <v>0</v>
      </c>
      <c r="F711" s="79">
        <v>0</v>
      </c>
      <c r="G711" s="112">
        <f>F711*C680</f>
        <v>0</v>
      </c>
      <c r="H711" s="79">
        <v>0</v>
      </c>
      <c r="I711" s="117">
        <f>H711*C680</f>
        <v>0</v>
      </c>
      <c r="J711" s="39">
        <f>+H711*I716</f>
        <v>0</v>
      </c>
      <c r="K711" s="39">
        <f>+H711*I717</f>
        <v>0</v>
      </c>
      <c r="L711" s="394">
        <f t="shared" si="36"/>
        <v>0</v>
      </c>
    </row>
    <row r="712" spans="1:14" ht="13.8">
      <c r="A712" s="3" t="s">
        <v>464</v>
      </c>
      <c r="B712" s="22">
        <f>+$B$37</f>
        <v>0</v>
      </c>
      <c r="C712" s="84" t="e">
        <f>+B712/B713</f>
        <v>#DIV/0!</v>
      </c>
      <c r="D712" s="89">
        <v>0</v>
      </c>
      <c r="E712" s="112">
        <f>+D712*C680</f>
        <v>0</v>
      </c>
      <c r="F712" s="79">
        <v>0</v>
      </c>
      <c r="G712" s="115">
        <f>F712*C680</f>
        <v>0</v>
      </c>
      <c r="H712" s="514">
        <v>0</v>
      </c>
      <c r="I712" s="118">
        <f>H712*C680</f>
        <v>0</v>
      </c>
      <c r="J712" s="39">
        <f>+H712*I716</f>
        <v>0</v>
      </c>
      <c r="K712" s="39">
        <f>+H712*I717</f>
        <v>0</v>
      </c>
      <c r="L712" s="394">
        <f t="shared" si="36"/>
        <v>0</v>
      </c>
    </row>
    <row r="713" spans="1:14" ht="13.8">
      <c r="A713" s="24"/>
      <c r="B713" s="25">
        <f t="shared" ref="B713:L713" si="37">SUM(B686:B712)</f>
        <v>0</v>
      </c>
      <c r="C713" s="85" t="e">
        <f t="shared" si="37"/>
        <v>#DIV/0!</v>
      </c>
      <c r="D713" s="82">
        <f t="shared" si="37"/>
        <v>0</v>
      </c>
      <c r="E713" s="113">
        <f t="shared" si="37"/>
        <v>0</v>
      </c>
      <c r="F713" s="83">
        <f t="shared" si="37"/>
        <v>0</v>
      </c>
      <c r="G713" s="113">
        <f t="shared" si="37"/>
        <v>0</v>
      </c>
      <c r="H713" s="86">
        <f t="shared" si="37"/>
        <v>0</v>
      </c>
      <c r="I713" s="363">
        <f t="shared" si="37"/>
        <v>0</v>
      </c>
      <c r="J713" s="26">
        <f t="shared" si="37"/>
        <v>0</v>
      </c>
      <c r="K713" s="26">
        <f t="shared" si="37"/>
        <v>0</v>
      </c>
      <c r="L713" s="26">
        <f t="shared" si="37"/>
        <v>0</v>
      </c>
    </row>
    <row r="714" spans="1:14">
      <c r="H714" s="80"/>
      <c r="I714" s="81"/>
    </row>
    <row r="716" spans="1:14">
      <c r="G716" t="s">
        <v>114</v>
      </c>
      <c r="H716" s="27"/>
      <c r="I716" s="357">
        <v>0</v>
      </c>
    </row>
    <row r="717" spans="1:14">
      <c r="G717" t="s">
        <v>338</v>
      </c>
      <c r="I717" s="357">
        <v>0</v>
      </c>
    </row>
    <row r="718" spans="1:14">
      <c r="G718" t="s">
        <v>256</v>
      </c>
      <c r="I718" s="120">
        <f>SUM(I716:I717)</f>
        <v>0</v>
      </c>
      <c r="N718" s="121">
        <f>+I718</f>
        <v>0</v>
      </c>
    </row>
    <row r="719" spans="1:14">
      <c r="I719" s="88"/>
    </row>
    <row r="720" spans="1:14">
      <c r="I720" s="88"/>
    </row>
    <row r="721" spans="1:12">
      <c r="I721" s="88"/>
    </row>
    <row r="722" spans="1:12" ht="15.6">
      <c r="A722" s="874" t="s">
        <v>19</v>
      </c>
      <c r="B722" s="875"/>
      <c r="C722" s="875">
        <v>0</v>
      </c>
      <c r="D722" s="875"/>
      <c r="E722" s="875"/>
      <c r="F722" s="875"/>
      <c r="G722" s="875"/>
      <c r="H722" s="876"/>
      <c r="I722" s="4"/>
    </row>
    <row r="723" spans="1:12" ht="15.6">
      <c r="A723" s="867" t="s">
        <v>20</v>
      </c>
      <c r="B723" s="868"/>
      <c r="C723" s="920"/>
      <c r="D723" s="920"/>
      <c r="E723" s="920"/>
      <c r="F723" s="920"/>
      <c r="G723" s="920"/>
      <c r="H723" s="921"/>
      <c r="I723" s="4"/>
    </row>
    <row r="724" spans="1:12" ht="15.6">
      <c r="A724" s="867" t="s">
        <v>22</v>
      </c>
      <c r="B724" s="868"/>
      <c r="C724" s="913"/>
      <c r="D724" s="913"/>
      <c r="E724" s="913"/>
      <c r="F724" s="913"/>
      <c r="G724" s="913"/>
      <c r="H724" s="914"/>
      <c r="I724" s="4"/>
    </row>
    <row r="725" spans="1:12" ht="15.6">
      <c r="A725" s="867" t="s">
        <v>24</v>
      </c>
      <c r="B725" s="868"/>
      <c r="C725" s="869">
        <v>0</v>
      </c>
      <c r="D725" s="870"/>
      <c r="E725" s="870"/>
      <c r="F725" s="870"/>
      <c r="G725" s="870"/>
      <c r="H725" s="871"/>
      <c r="I725" s="4"/>
    </row>
    <row r="726" spans="1:12" ht="15.6">
      <c r="A726" s="881" t="s">
        <v>25</v>
      </c>
      <c r="B726" s="882"/>
      <c r="C726" s="911" t="s">
        <v>788</v>
      </c>
      <c r="D726" s="911"/>
      <c r="E726" s="911"/>
      <c r="F726" s="911"/>
      <c r="G726" s="911"/>
      <c r="H726" s="912"/>
      <c r="I726" s="4"/>
    </row>
    <row r="727" spans="1:12" ht="13.8">
      <c r="A727" s="5"/>
      <c r="B727" s="5"/>
      <c r="C727" s="5"/>
      <c r="D727" s="5"/>
      <c r="E727" s="5"/>
      <c r="F727" s="5"/>
      <c r="G727" s="5"/>
      <c r="H727" s="5"/>
      <c r="I727" s="5"/>
    </row>
    <row r="728" spans="1:12" ht="13.8">
      <c r="A728" s="6"/>
      <c r="B728" s="7"/>
      <c r="C728" s="8"/>
      <c r="D728" s="886">
        <v>0.2</v>
      </c>
      <c r="E728" s="887"/>
      <c r="F728" s="886">
        <v>0.8</v>
      </c>
      <c r="G728" s="887"/>
      <c r="H728" s="594"/>
      <c r="I728" s="10"/>
      <c r="J728" s="11" t="s">
        <v>121</v>
      </c>
      <c r="K728" s="11" t="s">
        <v>269</v>
      </c>
      <c r="L728" s="11" t="s">
        <v>270</v>
      </c>
    </row>
    <row r="729" spans="1:12" ht="13.8">
      <c r="A729" s="12"/>
      <c r="B729" s="13"/>
      <c r="C729" s="14"/>
      <c r="D729" s="872" t="s">
        <v>26</v>
      </c>
      <c r="E729" s="880"/>
      <c r="F729" s="872" t="s">
        <v>27</v>
      </c>
      <c r="G729" s="880"/>
      <c r="H729" s="872" t="s">
        <v>28</v>
      </c>
      <c r="I729" s="873"/>
      <c r="J729" s="15" t="s">
        <v>29</v>
      </c>
      <c r="K729" s="391" t="s">
        <v>29</v>
      </c>
      <c r="L729" s="391" t="s">
        <v>29</v>
      </c>
    </row>
    <row r="730" spans="1:12" ht="27.6">
      <c r="A730" s="16" t="s">
        <v>30</v>
      </c>
      <c r="B730" s="17" t="s">
        <v>31</v>
      </c>
      <c r="C730" s="18" t="s">
        <v>32</v>
      </c>
      <c r="D730" s="19" t="s">
        <v>33</v>
      </c>
      <c r="E730" s="20" t="s">
        <v>34</v>
      </c>
      <c r="F730" s="19" t="s">
        <v>33</v>
      </c>
      <c r="G730" s="20" t="s">
        <v>34</v>
      </c>
      <c r="H730" s="21" t="s">
        <v>33</v>
      </c>
      <c r="I730" s="40" t="s">
        <v>34</v>
      </c>
      <c r="J730" s="18" t="s">
        <v>34</v>
      </c>
      <c r="K730" s="18" t="s">
        <v>34</v>
      </c>
      <c r="L730" s="18" t="s">
        <v>34</v>
      </c>
    </row>
    <row r="731" spans="1:12" ht="13.8">
      <c r="A731" s="1" t="s">
        <v>15</v>
      </c>
      <c r="B731" s="22">
        <f>+$B$10</f>
        <v>0</v>
      </c>
      <c r="C731" s="84" t="e">
        <f>+B731/B758</f>
        <v>#DIV/0!</v>
      </c>
      <c r="D731" s="89">
        <v>0</v>
      </c>
      <c r="E731" s="112">
        <f>+D731*C725</f>
        <v>0</v>
      </c>
      <c r="F731" s="79">
        <v>0</v>
      </c>
      <c r="G731" s="114">
        <f>F731*C725</f>
        <v>0</v>
      </c>
      <c r="H731" s="79">
        <v>0</v>
      </c>
      <c r="I731" s="116">
        <f>H731*C725</f>
        <v>0</v>
      </c>
      <c r="J731" s="39">
        <f>+H731*I761</f>
        <v>0</v>
      </c>
      <c r="K731" s="39">
        <f>+H731*I762</f>
        <v>0</v>
      </c>
      <c r="L731" s="393">
        <f>+J731+K731</f>
        <v>0</v>
      </c>
    </row>
    <row r="732" spans="1:12" ht="13.8">
      <c r="A732" s="2" t="s">
        <v>4</v>
      </c>
      <c r="B732" s="22">
        <f>+$B$12</f>
        <v>0</v>
      </c>
      <c r="C732" s="84" t="e">
        <f>+B732/B758</f>
        <v>#DIV/0!</v>
      </c>
      <c r="D732" s="89">
        <v>0</v>
      </c>
      <c r="E732" s="112">
        <f>+D732*C725</f>
        <v>0</v>
      </c>
      <c r="F732" s="79">
        <v>0</v>
      </c>
      <c r="G732" s="112">
        <f>F732*C725</f>
        <v>0</v>
      </c>
      <c r="H732" s="79">
        <v>0</v>
      </c>
      <c r="I732" s="117">
        <f>H732*C725</f>
        <v>0</v>
      </c>
      <c r="J732" s="39">
        <f>+H732*I761</f>
        <v>0</v>
      </c>
      <c r="K732" s="39">
        <f>+H732*I762</f>
        <v>0</v>
      </c>
      <c r="L732" s="394">
        <f>+J732+K732</f>
        <v>0</v>
      </c>
    </row>
    <row r="733" spans="1:12" ht="13.8">
      <c r="A733" s="2" t="s">
        <v>0</v>
      </c>
      <c r="B733" s="22">
        <f>+$B$13</f>
        <v>0</v>
      </c>
      <c r="C733" s="84" t="e">
        <f>+B733/B758</f>
        <v>#DIV/0!</v>
      </c>
      <c r="D733" s="89">
        <v>0</v>
      </c>
      <c r="E733" s="112">
        <f>+D733*C725</f>
        <v>0</v>
      </c>
      <c r="F733" s="79">
        <v>0</v>
      </c>
      <c r="G733" s="112">
        <f>F733*C725</f>
        <v>0</v>
      </c>
      <c r="H733" s="475">
        <v>0</v>
      </c>
      <c r="I733" s="117">
        <f>H733*C725</f>
        <v>0</v>
      </c>
      <c r="J733" s="39">
        <f>+H733*I761</f>
        <v>0</v>
      </c>
      <c r="K733" s="39">
        <f>+H733*I762</f>
        <v>0</v>
      </c>
      <c r="L733" s="394">
        <f t="shared" ref="L733:L757" si="38">+J733+K733</f>
        <v>0</v>
      </c>
    </row>
    <row r="734" spans="1:12" ht="13.8">
      <c r="A734" s="2" t="s">
        <v>16</v>
      </c>
      <c r="B734" s="22">
        <f>+$B$14</f>
        <v>0</v>
      </c>
      <c r="C734" s="84" t="e">
        <f>+B734/B758</f>
        <v>#DIV/0!</v>
      </c>
      <c r="D734" s="89">
        <v>0</v>
      </c>
      <c r="E734" s="112">
        <f>+D734*C725</f>
        <v>0</v>
      </c>
      <c r="F734" s="79">
        <v>0</v>
      </c>
      <c r="G734" s="112">
        <f>F734*C725</f>
        <v>0</v>
      </c>
      <c r="H734" s="79">
        <v>0</v>
      </c>
      <c r="I734" s="117">
        <f>H734*C725</f>
        <v>0</v>
      </c>
      <c r="J734" s="39">
        <f>+H734*I761</f>
        <v>0</v>
      </c>
      <c r="K734" s="39">
        <f>+H734*I762</f>
        <v>0</v>
      </c>
      <c r="L734" s="394">
        <f t="shared" si="38"/>
        <v>0</v>
      </c>
    </row>
    <row r="735" spans="1:12" ht="13.8">
      <c r="A735" s="2" t="s">
        <v>6</v>
      </c>
      <c r="B735" s="22">
        <f>+$B$15</f>
        <v>0</v>
      </c>
      <c r="C735" s="84" t="e">
        <f>+B735/B758</f>
        <v>#DIV/0!</v>
      </c>
      <c r="D735" s="89">
        <v>0</v>
      </c>
      <c r="E735" s="112">
        <f>+D735*C725</f>
        <v>0</v>
      </c>
      <c r="F735" s="79">
        <v>0</v>
      </c>
      <c r="G735" s="112">
        <f>F735*C725</f>
        <v>0</v>
      </c>
      <c r="H735" s="79">
        <v>0</v>
      </c>
      <c r="I735" s="117">
        <f>H735*C725</f>
        <v>0</v>
      </c>
      <c r="J735" s="39">
        <f>+H735*I761</f>
        <v>0</v>
      </c>
      <c r="K735" s="39">
        <f>+H735*I762</f>
        <v>0</v>
      </c>
      <c r="L735" s="394">
        <f t="shared" si="38"/>
        <v>0</v>
      </c>
    </row>
    <row r="736" spans="1:12" ht="13.8">
      <c r="A736" s="2" t="s">
        <v>10</v>
      </c>
      <c r="B736" s="22">
        <f>+$B$16</f>
        <v>0</v>
      </c>
      <c r="C736" s="84" t="e">
        <f>+B736/B758</f>
        <v>#DIV/0!</v>
      </c>
      <c r="D736" s="89">
        <v>0</v>
      </c>
      <c r="E736" s="112">
        <f>+D736*C725</f>
        <v>0</v>
      </c>
      <c r="F736" s="79">
        <v>0</v>
      </c>
      <c r="G736" s="112">
        <f>F736*C725</f>
        <v>0</v>
      </c>
      <c r="H736" s="79">
        <v>0</v>
      </c>
      <c r="I736" s="117">
        <f>H736*C725</f>
        <v>0</v>
      </c>
      <c r="J736" s="39">
        <f>+H736*I761</f>
        <v>0</v>
      </c>
      <c r="K736" s="39">
        <f>+H736*I762</f>
        <v>0</v>
      </c>
      <c r="L736" s="394">
        <f t="shared" si="38"/>
        <v>0</v>
      </c>
    </row>
    <row r="737" spans="1:12" ht="13.8">
      <c r="A737" s="2" t="s">
        <v>17</v>
      </c>
      <c r="B737" s="22">
        <f>+$B$17</f>
        <v>0</v>
      </c>
      <c r="C737" s="84" t="e">
        <f>+B737/B758</f>
        <v>#DIV/0!</v>
      </c>
      <c r="D737" s="89">
        <v>0</v>
      </c>
      <c r="E737" s="112">
        <f>+D737*C725</f>
        <v>0</v>
      </c>
      <c r="F737" s="79">
        <v>0</v>
      </c>
      <c r="G737" s="112">
        <f>F737*C725</f>
        <v>0</v>
      </c>
      <c r="H737" s="79">
        <v>0</v>
      </c>
      <c r="I737" s="117">
        <f>H737*C725</f>
        <v>0</v>
      </c>
      <c r="J737" s="39">
        <f>+H737*I761</f>
        <v>0</v>
      </c>
      <c r="K737" s="39">
        <f>+H737*I762</f>
        <v>0</v>
      </c>
      <c r="L737" s="394">
        <f t="shared" si="38"/>
        <v>0</v>
      </c>
    </row>
    <row r="738" spans="1:12" ht="13.8">
      <c r="A738" s="2" t="s">
        <v>5</v>
      </c>
      <c r="B738" s="22">
        <f>+$B$18</f>
        <v>0</v>
      </c>
      <c r="C738" s="84" t="e">
        <f>+B738/B758</f>
        <v>#DIV/0!</v>
      </c>
      <c r="D738" s="89">
        <v>0</v>
      </c>
      <c r="E738" s="112">
        <f>+D738*C725</f>
        <v>0</v>
      </c>
      <c r="F738" s="79">
        <v>0</v>
      </c>
      <c r="G738" s="112">
        <f>F738*C725</f>
        <v>0</v>
      </c>
      <c r="H738" s="79">
        <v>0</v>
      </c>
      <c r="I738" s="117">
        <f>H738*C725</f>
        <v>0</v>
      </c>
      <c r="J738" s="39">
        <f>+H738*I761</f>
        <v>0</v>
      </c>
      <c r="K738" s="39">
        <f>+H738*I762</f>
        <v>0</v>
      </c>
      <c r="L738" s="394">
        <f t="shared" si="38"/>
        <v>0</v>
      </c>
    </row>
    <row r="739" spans="1:12" ht="13.8">
      <c r="A739" s="2" t="s">
        <v>116</v>
      </c>
      <c r="B739" s="22">
        <f>+$B$19</f>
        <v>0</v>
      </c>
      <c r="C739" s="84" t="e">
        <f>+B739/B758</f>
        <v>#DIV/0!</v>
      </c>
      <c r="D739" s="89">
        <v>0</v>
      </c>
      <c r="E739" s="112">
        <f>+D739*C725</f>
        <v>0</v>
      </c>
      <c r="F739" s="79">
        <v>0</v>
      </c>
      <c r="G739" s="112">
        <f>F739*C725</f>
        <v>0</v>
      </c>
      <c r="H739" s="79">
        <v>0</v>
      </c>
      <c r="I739" s="117">
        <f>H739*C725</f>
        <v>0</v>
      </c>
      <c r="J739" s="39">
        <f>+H739*I761</f>
        <v>0</v>
      </c>
      <c r="K739" s="39">
        <f>+H739*I762</f>
        <v>0</v>
      </c>
      <c r="L739" s="394">
        <f t="shared" si="38"/>
        <v>0</v>
      </c>
    </row>
    <row r="740" spans="1:12" ht="13.8">
      <c r="A740" s="2" t="s">
        <v>1</v>
      </c>
      <c r="B740" s="22">
        <f>+$B$20</f>
        <v>0</v>
      </c>
      <c r="C740" s="84" t="e">
        <f>+B740/B758</f>
        <v>#DIV/0!</v>
      </c>
      <c r="D740" s="89">
        <v>0</v>
      </c>
      <c r="E740" s="112">
        <f>+D740*C725</f>
        <v>0</v>
      </c>
      <c r="F740" s="79">
        <v>0</v>
      </c>
      <c r="G740" s="112">
        <f>F740*C725</f>
        <v>0</v>
      </c>
      <c r="H740" s="79">
        <v>0</v>
      </c>
      <c r="I740" s="117">
        <f>H740*C725</f>
        <v>0</v>
      </c>
      <c r="J740" s="39">
        <f>+H740*I761</f>
        <v>0</v>
      </c>
      <c r="K740" s="39">
        <f>+H740*I762</f>
        <v>0</v>
      </c>
      <c r="L740" s="394">
        <f t="shared" si="38"/>
        <v>0</v>
      </c>
    </row>
    <row r="741" spans="1:12" ht="13.8">
      <c r="A741" s="2" t="s">
        <v>46</v>
      </c>
      <c r="B741" s="22">
        <f>+$B$21</f>
        <v>0</v>
      </c>
      <c r="C741" s="84" t="e">
        <f>+B741/B758</f>
        <v>#DIV/0!</v>
      </c>
      <c r="D741" s="89">
        <v>0</v>
      </c>
      <c r="E741" s="112">
        <f>+D741*C725</f>
        <v>0</v>
      </c>
      <c r="F741" s="79">
        <v>0</v>
      </c>
      <c r="G741" s="112">
        <f>F741*C725</f>
        <v>0</v>
      </c>
      <c r="H741" s="79">
        <v>0</v>
      </c>
      <c r="I741" s="117">
        <f>H741*C725</f>
        <v>0</v>
      </c>
      <c r="J741" s="39">
        <f>+H741*I761</f>
        <v>0</v>
      </c>
      <c r="K741" s="39">
        <f>+H741*I762</f>
        <v>0</v>
      </c>
      <c r="L741" s="394">
        <f t="shared" si="38"/>
        <v>0</v>
      </c>
    </row>
    <row r="742" spans="1:12" ht="13.8">
      <c r="A742" s="2" t="s">
        <v>45</v>
      </c>
      <c r="B742" s="22">
        <f>+$B$22</f>
        <v>0</v>
      </c>
      <c r="C742" s="84" t="e">
        <f>+B742/B758</f>
        <v>#DIV/0!</v>
      </c>
      <c r="D742" s="89">
        <v>0</v>
      </c>
      <c r="E742" s="112">
        <f>+D742*C725</f>
        <v>0</v>
      </c>
      <c r="F742" s="79">
        <v>0</v>
      </c>
      <c r="G742" s="112">
        <f>F742*C725</f>
        <v>0</v>
      </c>
      <c r="H742" s="79">
        <v>0</v>
      </c>
      <c r="I742" s="117">
        <f>H742*C725</f>
        <v>0</v>
      </c>
      <c r="J742" s="39">
        <f>+H742*I761</f>
        <v>0</v>
      </c>
      <c r="K742" s="39">
        <f>+H742*I762</f>
        <v>0</v>
      </c>
      <c r="L742" s="394">
        <f t="shared" si="38"/>
        <v>0</v>
      </c>
    </row>
    <row r="743" spans="1:12" ht="13.8">
      <c r="A743" s="2" t="s">
        <v>209</v>
      </c>
      <c r="B743" s="22">
        <f>+$B$23</f>
        <v>0</v>
      </c>
      <c r="C743" s="84" t="e">
        <f>+B743/B758</f>
        <v>#DIV/0!</v>
      </c>
      <c r="D743" s="89">
        <v>0</v>
      </c>
      <c r="E743" s="112">
        <f>+D743*C725</f>
        <v>0</v>
      </c>
      <c r="F743" s="79">
        <v>0</v>
      </c>
      <c r="G743" s="112">
        <f>F743*C725</f>
        <v>0</v>
      </c>
      <c r="H743" s="79">
        <v>0</v>
      </c>
      <c r="I743" s="117">
        <f>H743*C725</f>
        <v>0</v>
      </c>
      <c r="J743" s="39">
        <f>+H743*I761</f>
        <v>0</v>
      </c>
      <c r="K743" s="39">
        <f>+H743*I762</f>
        <v>0</v>
      </c>
      <c r="L743" s="394">
        <f t="shared" si="38"/>
        <v>0</v>
      </c>
    </row>
    <row r="744" spans="1:12" ht="13.8">
      <c r="A744" s="2" t="s">
        <v>210</v>
      </c>
      <c r="B744" s="22">
        <f>+$B$24</f>
        <v>0</v>
      </c>
      <c r="C744" s="84" t="e">
        <f>+B744/B758</f>
        <v>#DIV/0!</v>
      </c>
      <c r="D744" s="89">
        <v>0</v>
      </c>
      <c r="E744" s="112">
        <f>+D744*C725</f>
        <v>0</v>
      </c>
      <c r="F744" s="79">
        <v>0</v>
      </c>
      <c r="G744" s="112">
        <f>F744*C725</f>
        <v>0</v>
      </c>
      <c r="H744" s="79">
        <v>0</v>
      </c>
      <c r="I744" s="117">
        <f>H744*C725</f>
        <v>0</v>
      </c>
      <c r="J744" s="39">
        <f>+H744*I761</f>
        <v>0</v>
      </c>
      <c r="K744" s="39">
        <f>+H744*I762</f>
        <v>0</v>
      </c>
      <c r="L744" s="394">
        <f t="shared" si="38"/>
        <v>0</v>
      </c>
    </row>
    <row r="745" spans="1:12" ht="13.8">
      <c r="A745" s="2" t="s">
        <v>2</v>
      </c>
      <c r="B745" s="22">
        <f>+$B$25</f>
        <v>0</v>
      </c>
      <c r="C745" s="84" t="e">
        <f>+B745/B758</f>
        <v>#DIV/0!</v>
      </c>
      <c r="D745" s="89">
        <v>0</v>
      </c>
      <c r="E745" s="112">
        <f>+D745*C725</f>
        <v>0</v>
      </c>
      <c r="F745" s="79">
        <v>0</v>
      </c>
      <c r="G745" s="112">
        <f>F745*C725</f>
        <v>0</v>
      </c>
      <c r="H745" s="79">
        <v>0</v>
      </c>
      <c r="I745" s="117">
        <f>H745*C725</f>
        <v>0</v>
      </c>
      <c r="J745" s="39">
        <f>+H745*I761</f>
        <v>0</v>
      </c>
      <c r="K745" s="39">
        <f>+H745*I762</f>
        <v>0</v>
      </c>
      <c r="L745" s="394">
        <f t="shared" si="38"/>
        <v>0</v>
      </c>
    </row>
    <row r="746" spans="1:12" ht="13.8">
      <c r="A746" s="2" t="s">
        <v>12</v>
      </c>
      <c r="B746" s="22">
        <f>+$B$26</f>
        <v>0</v>
      </c>
      <c r="C746" s="84" t="e">
        <f>+B746/B758</f>
        <v>#DIV/0!</v>
      </c>
      <c r="D746" s="89">
        <v>0</v>
      </c>
      <c r="E746" s="112">
        <f>+D746*C725</f>
        <v>0</v>
      </c>
      <c r="F746" s="79">
        <v>0</v>
      </c>
      <c r="G746" s="112">
        <f>F746*C725</f>
        <v>0</v>
      </c>
      <c r="H746" s="79">
        <v>0</v>
      </c>
      <c r="I746" s="117">
        <f>H746*C725</f>
        <v>0</v>
      </c>
      <c r="J746" s="39">
        <f>+H746*I761</f>
        <v>0</v>
      </c>
      <c r="K746" s="39">
        <f>+H746*I762</f>
        <v>0</v>
      </c>
      <c r="L746" s="394">
        <f t="shared" si="38"/>
        <v>0</v>
      </c>
    </row>
    <row r="747" spans="1:12" ht="13.8">
      <c r="A747" s="2" t="s">
        <v>18</v>
      </c>
      <c r="B747" s="22">
        <f>+$B$27</f>
        <v>0</v>
      </c>
      <c r="C747" s="84" t="e">
        <f>+B747/B758</f>
        <v>#DIV/0!</v>
      </c>
      <c r="D747" s="89">
        <v>0</v>
      </c>
      <c r="E747" s="112">
        <f>+D747*C725</f>
        <v>0</v>
      </c>
      <c r="F747" s="79">
        <v>0</v>
      </c>
      <c r="G747" s="112">
        <f>F747*C725</f>
        <v>0</v>
      </c>
      <c r="H747" s="79">
        <v>0</v>
      </c>
      <c r="I747" s="117">
        <f>H747*C725</f>
        <v>0</v>
      </c>
      <c r="J747" s="39">
        <f>+H747*I761</f>
        <v>0</v>
      </c>
      <c r="K747" s="39">
        <f>+H747*I762</f>
        <v>0</v>
      </c>
      <c r="L747" s="394">
        <f t="shared" si="38"/>
        <v>0</v>
      </c>
    </row>
    <row r="748" spans="1:12" ht="13.8">
      <c r="A748" s="2" t="s">
        <v>9</v>
      </c>
      <c r="B748" s="22">
        <f>+$B$28</f>
        <v>0</v>
      </c>
      <c r="C748" s="84" t="e">
        <f>+B748/B758</f>
        <v>#DIV/0!</v>
      </c>
      <c r="D748" s="89">
        <v>0</v>
      </c>
      <c r="E748" s="112">
        <f>+D748*C725</f>
        <v>0</v>
      </c>
      <c r="F748" s="79">
        <v>0</v>
      </c>
      <c r="G748" s="112">
        <f>F748*C725</f>
        <v>0</v>
      </c>
      <c r="H748" s="79">
        <v>0</v>
      </c>
      <c r="I748" s="117">
        <f>H748*C725</f>
        <v>0</v>
      </c>
      <c r="J748" s="39">
        <f>+H748*I761</f>
        <v>0</v>
      </c>
      <c r="K748" s="39">
        <f>+H748*I762</f>
        <v>0</v>
      </c>
      <c r="L748" s="394">
        <f t="shared" si="38"/>
        <v>0</v>
      </c>
    </row>
    <row r="749" spans="1:12" ht="13.8">
      <c r="A749" s="2" t="s">
        <v>7</v>
      </c>
      <c r="B749" s="22">
        <f>+$B$29</f>
        <v>0</v>
      </c>
      <c r="C749" s="84" t="e">
        <f>+B749/B758</f>
        <v>#DIV/0!</v>
      </c>
      <c r="D749" s="89">
        <v>0</v>
      </c>
      <c r="E749" s="112">
        <f>+D749*C725</f>
        <v>0</v>
      </c>
      <c r="F749" s="79">
        <v>0</v>
      </c>
      <c r="G749" s="112">
        <f>F749*C725</f>
        <v>0</v>
      </c>
      <c r="H749" s="79">
        <v>0</v>
      </c>
      <c r="I749" s="117">
        <f>H749*C725</f>
        <v>0</v>
      </c>
      <c r="J749" s="39">
        <f>+H749*I761</f>
        <v>0</v>
      </c>
      <c r="K749" s="39">
        <f>+H749*I762</f>
        <v>0</v>
      </c>
      <c r="L749" s="394">
        <f t="shared" si="38"/>
        <v>0</v>
      </c>
    </row>
    <row r="750" spans="1:12" ht="13.8">
      <c r="A750" s="2" t="s">
        <v>13</v>
      </c>
      <c r="B750" s="22">
        <f>+$B$30</f>
        <v>0</v>
      </c>
      <c r="C750" s="84" t="e">
        <f>+B750/B758</f>
        <v>#DIV/0!</v>
      </c>
      <c r="D750" s="89">
        <v>0</v>
      </c>
      <c r="E750" s="112">
        <f>+D750*C725</f>
        <v>0</v>
      </c>
      <c r="F750" s="79">
        <v>0</v>
      </c>
      <c r="G750" s="112">
        <f>F750*C725</f>
        <v>0</v>
      </c>
      <c r="H750" s="79">
        <v>0</v>
      </c>
      <c r="I750" s="117">
        <f>H750*C725</f>
        <v>0</v>
      </c>
      <c r="J750" s="39">
        <f>+H750*I761</f>
        <v>0</v>
      </c>
      <c r="K750" s="39">
        <f>+H750*I762</f>
        <v>0</v>
      </c>
      <c r="L750" s="394">
        <f t="shared" si="38"/>
        <v>0</v>
      </c>
    </row>
    <row r="751" spans="1:12" ht="13.8">
      <c r="A751" s="2" t="s">
        <v>3</v>
      </c>
      <c r="B751" s="22">
        <f>+$B$31</f>
        <v>0</v>
      </c>
      <c r="C751" s="84" t="e">
        <f>+B751/B758</f>
        <v>#DIV/0!</v>
      </c>
      <c r="D751" s="89">
        <v>0</v>
      </c>
      <c r="E751" s="112">
        <f>+D751*C725</f>
        <v>0</v>
      </c>
      <c r="F751" s="79">
        <v>0</v>
      </c>
      <c r="G751" s="112">
        <f>F751*C725</f>
        <v>0</v>
      </c>
      <c r="H751" s="79">
        <v>0</v>
      </c>
      <c r="I751" s="117">
        <f>H751*C725</f>
        <v>0</v>
      </c>
      <c r="J751" s="39">
        <f>+H751*I761</f>
        <v>0</v>
      </c>
      <c r="K751" s="39">
        <f>+H751*I762</f>
        <v>0</v>
      </c>
      <c r="L751" s="394">
        <f t="shared" si="38"/>
        <v>0</v>
      </c>
    </row>
    <row r="752" spans="1:12" ht="13.8">
      <c r="A752" s="2" t="s">
        <v>11</v>
      </c>
      <c r="B752" s="22">
        <f>+$B$32</f>
        <v>0</v>
      </c>
      <c r="C752" s="84" t="e">
        <f>+B752/B758</f>
        <v>#DIV/0!</v>
      </c>
      <c r="D752" s="89">
        <v>0</v>
      </c>
      <c r="E752" s="112">
        <f>+D752*C725</f>
        <v>0</v>
      </c>
      <c r="F752" s="79">
        <v>0</v>
      </c>
      <c r="G752" s="112">
        <f>F752*C725</f>
        <v>0</v>
      </c>
      <c r="H752" s="79">
        <v>0</v>
      </c>
      <c r="I752" s="117">
        <f>H752*C725</f>
        <v>0</v>
      </c>
      <c r="J752" s="39">
        <f>+H752*I761</f>
        <v>0</v>
      </c>
      <c r="K752" s="39">
        <f>+H752*I762</f>
        <v>0</v>
      </c>
      <c r="L752" s="394">
        <f t="shared" si="38"/>
        <v>0</v>
      </c>
    </row>
    <row r="753" spans="1:14" ht="13.8">
      <c r="A753" s="372" t="s">
        <v>8</v>
      </c>
      <c r="B753" s="22">
        <f>+$B$33</f>
        <v>0</v>
      </c>
      <c r="C753" s="84" t="e">
        <f>+B753/B758</f>
        <v>#DIV/0!</v>
      </c>
      <c r="D753" s="89">
        <v>0</v>
      </c>
      <c r="E753" s="112">
        <f>+D753*C725</f>
        <v>0</v>
      </c>
      <c r="F753" s="79">
        <v>0</v>
      </c>
      <c r="G753" s="112">
        <f>F753*C725</f>
        <v>0</v>
      </c>
      <c r="H753" s="79">
        <v>0</v>
      </c>
      <c r="I753" s="117">
        <f>H753*C725</f>
        <v>0</v>
      </c>
      <c r="J753" s="39">
        <f>+H753*I761</f>
        <v>0</v>
      </c>
      <c r="K753" s="39">
        <f>+H753*I762</f>
        <v>0</v>
      </c>
      <c r="L753" s="394">
        <f t="shared" si="38"/>
        <v>0</v>
      </c>
    </row>
    <row r="754" spans="1:14" ht="13.8">
      <c r="A754" s="372" t="s">
        <v>444</v>
      </c>
      <c r="B754" s="22">
        <f>+$B$34</f>
        <v>0</v>
      </c>
      <c r="C754" s="84" t="e">
        <f>+B754/B758</f>
        <v>#DIV/0!</v>
      </c>
      <c r="D754" s="89">
        <v>0</v>
      </c>
      <c r="E754" s="112">
        <f>+D754*C725</f>
        <v>0</v>
      </c>
      <c r="F754" s="79">
        <v>0</v>
      </c>
      <c r="G754" s="112">
        <f>F754*C725</f>
        <v>0</v>
      </c>
      <c r="H754" s="79">
        <v>0</v>
      </c>
      <c r="I754" s="117">
        <f>H754*C725</f>
        <v>0</v>
      </c>
      <c r="J754" s="39">
        <f>+H754*I761</f>
        <v>0</v>
      </c>
      <c r="K754" s="39">
        <f>+H754*I762</f>
        <v>0</v>
      </c>
      <c r="L754" s="394">
        <f t="shared" si="38"/>
        <v>0</v>
      </c>
    </row>
    <row r="755" spans="1:14" ht="13.8">
      <c r="A755" s="372" t="s">
        <v>445</v>
      </c>
      <c r="B755" s="22">
        <f>+$B$35</f>
        <v>0</v>
      </c>
      <c r="C755" s="84" t="e">
        <f>+B755/B758</f>
        <v>#DIV/0!</v>
      </c>
      <c r="D755" s="89">
        <v>0</v>
      </c>
      <c r="E755" s="112">
        <f>+D755*C725</f>
        <v>0</v>
      </c>
      <c r="F755" s="79">
        <v>0</v>
      </c>
      <c r="G755" s="112">
        <f>F755*C725</f>
        <v>0</v>
      </c>
      <c r="H755" s="79">
        <v>0</v>
      </c>
      <c r="I755" s="117">
        <f>H755*C725</f>
        <v>0</v>
      </c>
      <c r="J755" s="39">
        <f>+H755*I761</f>
        <v>0</v>
      </c>
      <c r="K755" s="39">
        <f>+H755*I762</f>
        <v>0</v>
      </c>
      <c r="L755" s="394">
        <f t="shared" si="38"/>
        <v>0</v>
      </c>
    </row>
    <row r="756" spans="1:14" ht="13.8">
      <c r="A756" s="372" t="s">
        <v>461</v>
      </c>
      <c r="B756" s="22">
        <f>+$B$36</f>
        <v>0</v>
      </c>
      <c r="C756" s="84" t="e">
        <f>+B756/B758</f>
        <v>#DIV/0!</v>
      </c>
      <c r="D756" s="89">
        <v>0</v>
      </c>
      <c r="E756" s="112">
        <f>+D756*C725</f>
        <v>0</v>
      </c>
      <c r="F756" s="79">
        <v>0</v>
      </c>
      <c r="G756" s="112">
        <f>F756*C725</f>
        <v>0</v>
      </c>
      <c r="H756" s="79">
        <v>0</v>
      </c>
      <c r="I756" s="117">
        <f>H756*C725</f>
        <v>0</v>
      </c>
      <c r="J756" s="39">
        <f>+H756*I761</f>
        <v>0</v>
      </c>
      <c r="K756" s="39">
        <f>+H756*I762</f>
        <v>0</v>
      </c>
      <c r="L756" s="394">
        <f t="shared" si="38"/>
        <v>0</v>
      </c>
    </row>
    <row r="757" spans="1:14" ht="13.8">
      <c r="A757" s="3" t="s">
        <v>464</v>
      </c>
      <c r="B757" s="22">
        <f>+$B$37</f>
        <v>0</v>
      </c>
      <c r="C757" s="84" t="e">
        <f>+B757/B758</f>
        <v>#DIV/0!</v>
      </c>
      <c r="D757" s="89">
        <v>0</v>
      </c>
      <c r="E757" s="112">
        <f>+D757*C725</f>
        <v>0</v>
      </c>
      <c r="F757" s="79">
        <v>0</v>
      </c>
      <c r="G757" s="115">
        <f>F757*C725</f>
        <v>0</v>
      </c>
      <c r="H757" s="514">
        <v>0</v>
      </c>
      <c r="I757" s="118">
        <f>H757*C725</f>
        <v>0</v>
      </c>
      <c r="J757" s="39">
        <f>+H757*I761</f>
        <v>0</v>
      </c>
      <c r="K757" s="39">
        <f>+H757*I762</f>
        <v>0</v>
      </c>
      <c r="L757" s="394">
        <f t="shared" si="38"/>
        <v>0</v>
      </c>
    </row>
    <row r="758" spans="1:14" ht="13.8">
      <c r="A758" s="24"/>
      <c r="B758" s="25">
        <f t="shared" ref="B758:L758" si="39">SUM(B731:B757)</f>
        <v>0</v>
      </c>
      <c r="C758" s="85" t="e">
        <f t="shared" si="39"/>
        <v>#DIV/0!</v>
      </c>
      <c r="D758" s="82">
        <f t="shared" si="39"/>
        <v>0</v>
      </c>
      <c r="E758" s="113">
        <f t="shared" si="39"/>
        <v>0</v>
      </c>
      <c r="F758" s="83">
        <f t="shared" si="39"/>
        <v>0</v>
      </c>
      <c r="G758" s="113">
        <f t="shared" si="39"/>
        <v>0</v>
      </c>
      <c r="H758" s="86">
        <f t="shared" si="39"/>
        <v>0</v>
      </c>
      <c r="I758" s="363">
        <f t="shared" si="39"/>
        <v>0</v>
      </c>
      <c r="J758" s="26">
        <f t="shared" si="39"/>
        <v>0</v>
      </c>
      <c r="K758" s="26">
        <f t="shared" si="39"/>
        <v>0</v>
      </c>
      <c r="L758" s="26">
        <f t="shared" si="39"/>
        <v>0</v>
      </c>
    </row>
    <row r="759" spans="1:14">
      <c r="H759" s="80"/>
      <c r="I759" s="81"/>
    </row>
    <row r="760" spans="1:14">
      <c r="H760" s="127"/>
      <c r="I760" s="127"/>
    </row>
    <row r="761" spans="1:14">
      <c r="G761" t="s">
        <v>114</v>
      </c>
      <c r="H761" s="27"/>
      <c r="I761" s="357">
        <v>0</v>
      </c>
    </row>
    <row r="762" spans="1:14">
      <c r="G762" t="s">
        <v>338</v>
      </c>
      <c r="I762" s="357">
        <v>0</v>
      </c>
    </row>
    <row r="763" spans="1:14">
      <c r="G763" t="s">
        <v>256</v>
      </c>
      <c r="I763" s="120">
        <f>SUM(I761:I762)</f>
        <v>0</v>
      </c>
      <c r="N763" s="121">
        <f>+I763</f>
        <v>0</v>
      </c>
    </row>
    <row r="764" spans="1:14">
      <c r="I764" s="122"/>
      <c r="N764" s="121"/>
    </row>
    <row r="765" spans="1:14">
      <c r="I765" s="122"/>
      <c r="N765" s="121"/>
    </row>
    <row r="766" spans="1:14">
      <c r="I766" s="122"/>
      <c r="N766" s="121"/>
    </row>
    <row r="767" spans="1:14" ht="15.6">
      <c r="A767" s="874" t="s">
        <v>19</v>
      </c>
      <c r="B767" s="875"/>
      <c r="C767" s="875">
        <v>0</v>
      </c>
      <c r="D767" s="875"/>
      <c r="E767" s="875"/>
      <c r="F767" s="875"/>
      <c r="G767" s="875"/>
      <c r="H767" s="876"/>
      <c r="I767" s="4"/>
    </row>
    <row r="768" spans="1:14" ht="15.6">
      <c r="A768" s="867" t="s">
        <v>20</v>
      </c>
      <c r="B768" s="868"/>
      <c r="C768" s="920"/>
      <c r="D768" s="920"/>
      <c r="E768" s="920"/>
      <c r="F768" s="920"/>
      <c r="G768" s="920"/>
      <c r="H768" s="921"/>
      <c r="I768" s="4"/>
    </row>
    <row r="769" spans="1:12" ht="15.6">
      <c r="A769" s="867" t="s">
        <v>22</v>
      </c>
      <c r="B769" s="868"/>
      <c r="C769" s="913"/>
      <c r="D769" s="913"/>
      <c r="E769" s="913"/>
      <c r="F769" s="913"/>
      <c r="G769" s="913"/>
      <c r="H769" s="914"/>
      <c r="I769" s="4"/>
    </row>
    <row r="770" spans="1:12" ht="15.6">
      <c r="A770" s="867" t="s">
        <v>24</v>
      </c>
      <c r="B770" s="868"/>
      <c r="C770" s="869">
        <v>0</v>
      </c>
      <c r="D770" s="870"/>
      <c r="E770" s="870"/>
      <c r="F770" s="870"/>
      <c r="G770" s="870"/>
      <c r="H770" s="871"/>
      <c r="I770" s="4"/>
    </row>
    <row r="771" spans="1:12" ht="15.6">
      <c r="A771" s="881" t="s">
        <v>25</v>
      </c>
      <c r="B771" s="882"/>
      <c r="C771" s="911" t="s">
        <v>788</v>
      </c>
      <c r="D771" s="911"/>
      <c r="E771" s="911"/>
      <c r="F771" s="911"/>
      <c r="G771" s="911"/>
      <c r="H771" s="912"/>
      <c r="I771" s="4"/>
    </row>
    <row r="772" spans="1:12" ht="13.8">
      <c r="A772" s="5"/>
      <c r="B772" s="5"/>
      <c r="C772" s="5"/>
      <c r="D772" s="5"/>
      <c r="E772" s="5"/>
      <c r="F772" s="5"/>
      <c r="G772" s="5"/>
      <c r="H772" s="5"/>
      <c r="I772" s="5"/>
    </row>
    <row r="773" spans="1:12" ht="13.8">
      <c r="A773" s="6"/>
      <c r="B773" s="7"/>
      <c r="C773" s="8"/>
      <c r="D773" s="886">
        <v>0.2</v>
      </c>
      <c r="E773" s="887"/>
      <c r="F773" s="886">
        <v>0.8</v>
      </c>
      <c r="G773" s="887"/>
      <c r="H773" s="594"/>
      <c r="I773" s="10"/>
      <c r="J773" s="11" t="s">
        <v>121</v>
      </c>
      <c r="K773" s="11" t="s">
        <v>269</v>
      </c>
      <c r="L773" s="11" t="s">
        <v>270</v>
      </c>
    </row>
    <row r="774" spans="1:12" ht="13.8">
      <c r="A774" s="12"/>
      <c r="B774" s="13"/>
      <c r="C774" s="14"/>
      <c r="D774" s="872" t="s">
        <v>26</v>
      </c>
      <c r="E774" s="880"/>
      <c r="F774" s="872" t="s">
        <v>27</v>
      </c>
      <c r="G774" s="880"/>
      <c r="H774" s="872" t="s">
        <v>28</v>
      </c>
      <c r="I774" s="873"/>
      <c r="J774" s="15" t="s">
        <v>29</v>
      </c>
      <c r="K774" s="391" t="s">
        <v>29</v>
      </c>
      <c r="L774" s="391" t="s">
        <v>29</v>
      </c>
    </row>
    <row r="775" spans="1:12" ht="27.6">
      <c r="A775" s="16" t="s">
        <v>30</v>
      </c>
      <c r="B775" s="17" t="s">
        <v>31</v>
      </c>
      <c r="C775" s="18" t="s">
        <v>32</v>
      </c>
      <c r="D775" s="19" t="s">
        <v>33</v>
      </c>
      <c r="E775" s="20" t="s">
        <v>34</v>
      </c>
      <c r="F775" s="19" t="s">
        <v>33</v>
      </c>
      <c r="G775" s="20" t="s">
        <v>34</v>
      </c>
      <c r="H775" s="21" t="s">
        <v>33</v>
      </c>
      <c r="I775" s="40" t="s">
        <v>34</v>
      </c>
      <c r="J775" s="18" t="s">
        <v>34</v>
      </c>
      <c r="K775" s="18" t="s">
        <v>34</v>
      </c>
      <c r="L775" s="18" t="s">
        <v>34</v>
      </c>
    </row>
    <row r="776" spans="1:12" ht="13.8">
      <c r="A776" s="1" t="s">
        <v>15</v>
      </c>
      <c r="B776" s="22">
        <f>+$B$10</f>
        <v>0</v>
      </c>
      <c r="C776" s="84" t="e">
        <f>+B776/B803</f>
        <v>#DIV/0!</v>
      </c>
      <c r="D776" s="89">
        <v>0</v>
      </c>
      <c r="E776" s="112">
        <f>+D776*C770</f>
        <v>0</v>
      </c>
      <c r="F776" s="79">
        <v>0</v>
      </c>
      <c r="G776" s="114">
        <f>F776*C770</f>
        <v>0</v>
      </c>
      <c r="H776" s="79">
        <v>0</v>
      </c>
      <c r="I776" s="116">
        <f>H776*C770</f>
        <v>0</v>
      </c>
      <c r="J776" s="39">
        <f>+H776*I806</f>
        <v>0</v>
      </c>
      <c r="K776" s="39">
        <f>+H776*I807</f>
        <v>0</v>
      </c>
      <c r="L776" s="393">
        <f>+J776+K776</f>
        <v>0</v>
      </c>
    </row>
    <row r="777" spans="1:12" ht="13.8">
      <c r="A777" s="2" t="s">
        <v>4</v>
      </c>
      <c r="B777" s="22">
        <f>+$B$12</f>
        <v>0</v>
      </c>
      <c r="C777" s="84" t="e">
        <f>+B777/B803</f>
        <v>#DIV/0!</v>
      </c>
      <c r="D777" s="89">
        <v>0</v>
      </c>
      <c r="E777" s="112">
        <f>+D777*C770</f>
        <v>0</v>
      </c>
      <c r="F777" s="79">
        <v>0</v>
      </c>
      <c r="G777" s="112">
        <f>F777*C770</f>
        <v>0</v>
      </c>
      <c r="H777" s="79">
        <v>0</v>
      </c>
      <c r="I777" s="117">
        <f>H777*C770</f>
        <v>0</v>
      </c>
      <c r="J777" s="39">
        <f>+H777*I806</f>
        <v>0</v>
      </c>
      <c r="K777" s="39">
        <f>+H777*I807</f>
        <v>0</v>
      </c>
      <c r="L777" s="394">
        <f>+J777+K777</f>
        <v>0</v>
      </c>
    </row>
    <row r="778" spans="1:12" ht="13.8">
      <c r="A778" s="2" t="s">
        <v>0</v>
      </c>
      <c r="B778" s="22">
        <f>+$B$13</f>
        <v>0</v>
      </c>
      <c r="C778" s="84" t="e">
        <f>+B778/B803</f>
        <v>#DIV/0!</v>
      </c>
      <c r="D778" s="89">
        <v>0</v>
      </c>
      <c r="E778" s="112">
        <f>+D778*C770</f>
        <v>0</v>
      </c>
      <c r="F778" s="79">
        <v>0</v>
      </c>
      <c r="G778" s="112">
        <f>F778*C770</f>
        <v>0</v>
      </c>
      <c r="H778" s="475">
        <v>0</v>
      </c>
      <c r="I778" s="117">
        <f>H778*C770</f>
        <v>0</v>
      </c>
      <c r="J778" s="39">
        <f>+H778*I806</f>
        <v>0</v>
      </c>
      <c r="K778" s="39">
        <f>+H778*I807</f>
        <v>0</v>
      </c>
      <c r="L778" s="394">
        <f t="shared" ref="L778:L802" si="40">+J778+K778</f>
        <v>0</v>
      </c>
    </row>
    <row r="779" spans="1:12" ht="13.8">
      <c r="A779" s="2" t="s">
        <v>16</v>
      </c>
      <c r="B779" s="22">
        <f>+$B$14</f>
        <v>0</v>
      </c>
      <c r="C779" s="84" t="e">
        <f>+B779/B803</f>
        <v>#DIV/0!</v>
      </c>
      <c r="D779" s="89">
        <v>0</v>
      </c>
      <c r="E779" s="112">
        <f>+D779*C770</f>
        <v>0</v>
      </c>
      <c r="F779" s="79">
        <v>0</v>
      </c>
      <c r="G779" s="112">
        <f>F779*C770</f>
        <v>0</v>
      </c>
      <c r="H779" s="79">
        <v>0</v>
      </c>
      <c r="I779" s="117">
        <f>H779*C770</f>
        <v>0</v>
      </c>
      <c r="J779" s="39">
        <f>+H779*I806</f>
        <v>0</v>
      </c>
      <c r="K779" s="39">
        <f>+H779*I807</f>
        <v>0</v>
      </c>
      <c r="L779" s="394">
        <f t="shared" si="40"/>
        <v>0</v>
      </c>
    </row>
    <row r="780" spans="1:12" ht="13.8">
      <c r="A780" s="2" t="s">
        <v>6</v>
      </c>
      <c r="B780" s="22">
        <f>+$B$15</f>
        <v>0</v>
      </c>
      <c r="C780" s="84" t="e">
        <f>+B780/B803</f>
        <v>#DIV/0!</v>
      </c>
      <c r="D780" s="89">
        <v>0</v>
      </c>
      <c r="E780" s="112">
        <f>+D780*C770</f>
        <v>0</v>
      </c>
      <c r="F780" s="79">
        <v>0</v>
      </c>
      <c r="G780" s="112">
        <f>F780*C770</f>
        <v>0</v>
      </c>
      <c r="H780" s="79">
        <v>0</v>
      </c>
      <c r="I780" s="117">
        <f>H780*C770</f>
        <v>0</v>
      </c>
      <c r="J780" s="39">
        <f>+H780*I806</f>
        <v>0</v>
      </c>
      <c r="K780" s="39">
        <f>+H780*I807</f>
        <v>0</v>
      </c>
      <c r="L780" s="394">
        <f t="shared" si="40"/>
        <v>0</v>
      </c>
    </row>
    <row r="781" spans="1:12" ht="13.8">
      <c r="A781" s="2" t="s">
        <v>10</v>
      </c>
      <c r="B781" s="22">
        <f>+$B$16</f>
        <v>0</v>
      </c>
      <c r="C781" s="84" t="e">
        <f>+B781/B803</f>
        <v>#DIV/0!</v>
      </c>
      <c r="D781" s="89">
        <v>0</v>
      </c>
      <c r="E781" s="112">
        <f>+D781*C770</f>
        <v>0</v>
      </c>
      <c r="F781" s="79">
        <v>0</v>
      </c>
      <c r="G781" s="112">
        <f>F781*C770</f>
        <v>0</v>
      </c>
      <c r="H781" s="79">
        <v>0</v>
      </c>
      <c r="I781" s="117">
        <f>H781*C770</f>
        <v>0</v>
      </c>
      <c r="J781" s="39">
        <f>+H781*I806</f>
        <v>0</v>
      </c>
      <c r="K781" s="39">
        <f>+H781*I807</f>
        <v>0</v>
      </c>
      <c r="L781" s="394">
        <f t="shared" si="40"/>
        <v>0</v>
      </c>
    </row>
    <row r="782" spans="1:12" ht="13.8">
      <c r="A782" s="2" t="s">
        <v>17</v>
      </c>
      <c r="B782" s="22">
        <f>+$B$17</f>
        <v>0</v>
      </c>
      <c r="C782" s="84" t="e">
        <f>+B782/B803</f>
        <v>#DIV/0!</v>
      </c>
      <c r="D782" s="89">
        <v>0</v>
      </c>
      <c r="E782" s="112">
        <f>+D782*C770</f>
        <v>0</v>
      </c>
      <c r="F782" s="79">
        <v>0</v>
      </c>
      <c r="G782" s="112">
        <f>F782*C770</f>
        <v>0</v>
      </c>
      <c r="H782" s="79">
        <v>0</v>
      </c>
      <c r="I782" s="117">
        <f>H782*C770</f>
        <v>0</v>
      </c>
      <c r="J782" s="39">
        <f>+H782*I806</f>
        <v>0</v>
      </c>
      <c r="K782" s="39">
        <f>+H782*I807</f>
        <v>0</v>
      </c>
      <c r="L782" s="394">
        <f t="shared" si="40"/>
        <v>0</v>
      </c>
    </row>
    <row r="783" spans="1:12" ht="13.8">
      <c r="A783" s="2" t="s">
        <v>5</v>
      </c>
      <c r="B783" s="22">
        <f>+$B$18</f>
        <v>0</v>
      </c>
      <c r="C783" s="84" t="e">
        <f>+B783/B803</f>
        <v>#DIV/0!</v>
      </c>
      <c r="D783" s="89">
        <v>0</v>
      </c>
      <c r="E783" s="112">
        <f>+D783*C770</f>
        <v>0</v>
      </c>
      <c r="F783" s="79">
        <v>0</v>
      </c>
      <c r="G783" s="112">
        <f>F783*C770</f>
        <v>0</v>
      </c>
      <c r="H783" s="79">
        <v>0</v>
      </c>
      <c r="I783" s="117">
        <f>H783*C770</f>
        <v>0</v>
      </c>
      <c r="J783" s="39">
        <f>+H783*I806</f>
        <v>0</v>
      </c>
      <c r="K783" s="39">
        <f>+H783*I807</f>
        <v>0</v>
      </c>
      <c r="L783" s="394">
        <f t="shared" si="40"/>
        <v>0</v>
      </c>
    </row>
    <row r="784" spans="1:12" ht="13.8">
      <c r="A784" s="2" t="s">
        <v>116</v>
      </c>
      <c r="B784" s="22">
        <f>+$B$19</f>
        <v>0</v>
      </c>
      <c r="C784" s="84" t="e">
        <f>+B784/B803</f>
        <v>#DIV/0!</v>
      </c>
      <c r="D784" s="89">
        <v>0</v>
      </c>
      <c r="E784" s="112">
        <f>+D784*C770</f>
        <v>0</v>
      </c>
      <c r="F784" s="79">
        <v>0</v>
      </c>
      <c r="G784" s="112">
        <f>F784*C770</f>
        <v>0</v>
      </c>
      <c r="H784" s="79">
        <v>0</v>
      </c>
      <c r="I784" s="117">
        <f>H784*C770</f>
        <v>0</v>
      </c>
      <c r="J784" s="39">
        <f>+H784*I806</f>
        <v>0</v>
      </c>
      <c r="K784" s="39">
        <f>+H784*I807</f>
        <v>0</v>
      </c>
      <c r="L784" s="394">
        <f t="shared" si="40"/>
        <v>0</v>
      </c>
    </row>
    <row r="785" spans="1:12" ht="13.8">
      <c r="A785" s="2" t="s">
        <v>1</v>
      </c>
      <c r="B785" s="22">
        <f>+$B$20</f>
        <v>0</v>
      </c>
      <c r="C785" s="84" t="e">
        <f>+B785/B803</f>
        <v>#DIV/0!</v>
      </c>
      <c r="D785" s="89">
        <v>0</v>
      </c>
      <c r="E785" s="112">
        <f>+D785*C770</f>
        <v>0</v>
      </c>
      <c r="F785" s="79">
        <v>0</v>
      </c>
      <c r="G785" s="112">
        <f>F785*C770</f>
        <v>0</v>
      </c>
      <c r="H785" s="79">
        <v>0</v>
      </c>
      <c r="I785" s="117">
        <f>H785*C770</f>
        <v>0</v>
      </c>
      <c r="J785" s="39">
        <f>+H785*I806</f>
        <v>0</v>
      </c>
      <c r="K785" s="39">
        <f>+H785*I807</f>
        <v>0</v>
      </c>
      <c r="L785" s="394">
        <f t="shared" si="40"/>
        <v>0</v>
      </c>
    </row>
    <row r="786" spans="1:12" ht="13.8">
      <c r="A786" s="2" t="s">
        <v>46</v>
      </c>
      <c r="B786" s="22">
        <f>+$B$21</f>
        <v>0</v>
      </c>
      <c r="C786" s="84" t="e">
        <f>+B786/B803</f>
        <v>#DIV/0!</v>
      </c>
      <c r="D786" s="89">
        <v>0</v>
      </c>
      <c r="E786" s="112">
        <f>+D786*C770</f>
        <v>0</v>
      </c>
      <c r="F786" s="79">
        <v>0</v>
      </c>
      <c r="G786" s="112">
        <f>F786*C770</f>
        <v>0</v>
      </c>
      <c r="H786" s="79">
        <v>0</v>
      </c>
      <c r="I786" s="117">
        <f>H786*C770</f>
        <v>0</v>
      </c>
      <c r="J786" s="39">
        <f>+H786*I806</f>
        <v>0</v>
      </c>
      <c r="K786" s="39">
        <f>+H786*I807</f>
        <v>0</v>
      </c>
      <c r="L786" s="394">
        <f t="shared" si="40"/>
        <v>0</v>
      </c>
    </row>
    <row r="787" spans="1:12" ht="13.8">
      <c r="A787" s="2" t="s">
        <v>45</v>
      </c>
      <c r="B787" s="22">
        <f>+$B$22</f>
        <v>0</v>
      </c>
      <c r="C787" s="84" t="e">
        <f>+B787/B803</f>
        <v>#DIV/0!</v>
      </c>
      <c r="D787" s="89">
        <v>0</v>
      </c>
      <c r="E787" s="112">
        <f>+D787*C770</f>
        <v>0</v>
      </c>
      <c r="F787" s="79">
        <v>0</v>
      </c>
      <c r="G787" s="112">
        <f>F787*C770</f>
        <v>0</v>
      </c>
      <c r="H787" s="79">
        <v>0</v>
      </c>
      <c r="I787" s="117">
        <f>H787*C770</f>
        <v>0</v>
      </c>
      <c r="J787" s="39">
        <f>+H787*I806</f>
        <v>0</v>
      </c>
      <c r="K787" s="39">
        <f>+H787*I807</f>
        <v>0</v>
      </c>
      <c r="L787" s="394">
        <f t="shared" si="40"/>
        <v>0</v>
      </c>
    </row>
    <row r="788" spans="1:12" ht="13.8">
      <c r="A788" s="2" t="s">
        <v>209</v>
      </c>
      <c r="B788" s="22">
        <f>+$B$23</f>
        <v>0</v>
      </c>
      <c r="C788" s="84" t="e">
        <f>+B788/B803</f>
        <v>#DIV/0!</v>
      </c>
      <c r="D788" s="89">
        <v>0</v>
      </c>
      <c r="E788" s="112">
        <f>+D788*C770</f>
        <v>0</v>
      </c>
      <c r="F788" s="79">
        <v>0</v>
      </c>
      <c r="G788" s="112">
        <f>F788*C770</f>
        <v>0</v>
      </c>
      <c r="H788" s="79">
        <v>0</v>
      </c>
      <c r="I788" s="117">
        <f>H788*C770</f>
        <v>0</v>
      </c>
      <c r="J788" s="39">
        <f>+H788*I806</f>
        <v>0</v>
      </c>
      <c r="K788" s="39">
        <f>+H788*I807</f>
        <v>0</v>
      </c>
      <c r="L788" s="394">
        <f t="shared" si="40"/>
        <v>0</v>
      </c>
    </row>
    <row r="789" spans="1:12" ht="13.8">
      <c r="A789" s="2" t="s">
        <v>210</v>
      </c>
      <c r="B789" s="22">
        <f>+$B$24</f>
        <v>0</v>
      </c>
      <c r="C789" s="84" t="e">
        <f>+B789/B803</f>
        <v>#DIV/0!</v>
      </c>
      <c r="D789" s="89">
        <v>0</v>
      </c>
      <c r="E789" s="112">
        <f>+D789*C770</f>
        <v>0</v>
      </c>
      <c r="F789" s="79">
        <v>0</v>
      </c>
      <c r="G789" s="112">
        <f>F789*C770</f>
        <v>0</v>
      </c>
      <c r="H789" s="79">
        <v>0</v>
      </c>
      <c r="I789" s="117">
        <f>H789*C770</f>
        <v>0</v>
      </c>
      <c r="J789" s="39">
        <f>+H789*I806</f>
        <v>0</v>
      </c>
      <c r="K789" s="39">
        <f>+H789*I807</f>
        <v>0</v>
      </c>
      <c r="L789" s="394">
        <f t="shared" si="40"/>
        <v>0</v>
      </c>
    </row>
    <row r="790" spans="1:12" ht="13.8">
      <c r="A790" s="2" t="s">
        <v>2</v>
      </c>
      <c r="B790" s="22">
        <f>+$B$25</f>
        <v>0</v>
      </c>
      <c r="C790" s="84" t="e">
        <f>+B790/B803</f>
        <v>#DIV/0!</v>
      </c>
      <c r="D790" s="89">
        <v>0</v>
      </c>
      <c r="E790" s="112">
        <f>+D790*C770</f>
        <v>0</v>
      </c>
      <c r="F790" s="79">
        <v>0</v>
      </c>
      <c r="G790" s="112">
        <f>F790*C770</f>
        <v>0</v>
      </c>
      <c r="H790" s="79">
        <v>0</v>
      </c>
      <c r="I790" s="117">
        <f>H790*C770</f>
        <v>0</v>
      </c>
      <c r="J790" s="39">
        <f>+H790*I806</f>
        <v>0</v>
      </c>
      <c r="K790" s="39">
        <f>+H790*I807</f>
        <v>0</v>
      </c>
      <c r="L790" s="394">
        <f t="shared" si="40"/>
        <v>0</v>
      </c>
    </row>
    <row r="791" spans="1:12" ht="13.8">
      <c r="A791" s="2" t="s">
        <v>12</v>
      </c>
      <c r="B791" s="22">
        <f>+$B$26</f>
        <v>0</v>
      </c>
      <c r="C791" s="84" t="e">
        <f>+B791/B803</f>
        <v>#DIV/0!</v>
      </c>
      <c r="D791" s="89">
        <v>0</v>
      </c>
      <c r="E791" s="112">
        <f>+D791*C770</f>
        <v>0</v>
      </c>
      <c r="F791" s="79">
        <v>0</v>
      </c>
      <c r="G791" s="112">
        <f>F791*C770</f>
        <v>0</v>
      </c>
      <c r="H791" s="79">
        <v>0</v>
      </c>
      <c r="I791" s="117">
        <f>H791*C770</f>
        <v>0</v>
      </c>
      <c r="J791" s="39">
        <f>+H791*I806</f>
        <v>0</v>
      </c>
      <c r="K791" s="39">
        <f>+H791*I807</f>
        <v>0</v>
      </c>
      <c r="L791" s="394">
        <f t="shared" si="40"/>
        <v>0</v>
      </c>
    </row>
    <row r="792" spans="1:12" ht="13.8">
      <c r="A792" s="2" t="s">
        <v>18</v>
      </c>
      <c r="B792" s="22">
        <f>+$B$27</f>
        <v>0</v>
      </c>
      <c r="C792" s="84" t="e">
        <f>+B792/B803</f>
        <v>#DIV/0!</v>
      </c>
      <c r="D792" s="89">
        <v>0</v>
      </c>
      <c r="E792" s="112">
        <f>+D792*C770</f>
        <v>0</v>
      </c>
      <c r="F792" s="79">
        <v>0</v>
      </c>
      <c r="G792" s="112">
        <f>F792*C770</f>
        <v>0</v>
      </c>
      <c r="H792" s="79">
        <v>0</v>
      </c>
      <c r="I792" s="117">
        <f>H792*C770</f>
        <v>0</v>
      </c>
      <c r="J792" s="39">
        <f>+H792*I806</f>
        <v>0</v>
      </c>
      <c r="K792" s="39">
        <f>+H792*I807</f>
        <v>0</v>
      </c>
      <c r="L792" s="394">
        <f t="shared" si="40"/>
        <v>0</v>
      </c>
    </row>
    <row r="793" spans="1:12" ht="13.8">
      <c r="A793" s="2" t="s">
        <v>9</v>
      </c>
      <c r="B793" s="22">
        <f>+$B$28</f>
        <v>0</v>
      </c>
      <c r="C793" s="84" t="e">
        <f>+B793/B803</f>
        <v>#DIV/0!</v>
      </c>
      <c r="D793" s="89">
        <v>0</v>
      </c>
      <c r="E793" s="112">
        <f>+D793*C770</f>
        <v>0</v>
      </c>
      <c r="F793" s="79">
        <v>0</v>
      </c>
      <c r="G793" s="112">
        <f>F793*C770</f>
        <v>0</v>
      </c>
      <c r="H793" s="79">
        <v>0</v>
      </c>
      <c r="I793" s="117">
        <f>H793*C770</f>
        <v>0</v>
      </c>
      <c r="J793" s="39">
        <f>+H793*I806</f>
        <v>0</v>
      </c>
      <c r="K793" s="39">
        <f>+H793*I807</f>
        <v>0</v>
      </c>
      <c r="L793" s="394">
        <f t="shared" si="40"/>
        <v>0</v>
      </c>
    </row>
    <row r="794" spans="1:12" ht="13.8">
      <c r="A794" s="2" t="s">
        <v>7</v>
      </c>
      <c r="B794" s="22">
        <f>+$B$29</f>
        <v>0</v>
      </c>
      <c r="C794" s="84" t="e">
        <f>+B794/B803</f>
        <v>#DIV/0!</v>
      </c>
      <c r="D794" s="89">
        <v>0</v>
      </c>
      <c r="E794" s="112">
        <f>+D794*C770</f>
        <v>0</v>
      </c>
      <c r="F794" s="79">
        <v>0</v>
      </c>
      <c r="G794" s="112">
        <f>F794*C770</f>
        <v>0</v>
      </c>
      <c r="H794" s="79">
        <v>0</v>
      </c>
      <c r="I794" s="117">
        <f>H794*C770</f>
        <v>0</v>
      </c>
      <c r="J794" s="39">
        <f>+H794*I806</f>
        <v>0</v>
      </c>
      <c r="K794" s="39">
        <f>+H794*I807</f>
        <v>0</v>
      </c>
      <c r="L794" s="394">
        <f t="shared" si="40"/>
        <v>0</v>
      </c>
    </row>
    <row r="795" spans="1:12" ht="13.8">
      <c r="A795" s="2" t="s">
        <v>13</v>
      </c>
      <c r="B795" s="22">
        <f>+$B$30</f>
        <v>0</v>
      </c>
      <c r="C795" s="84" t="e">
        <f>+B795/B803</f>
        <v>#DIV/0!</v>
      </c>
      <c r="D795" s="89">
        <v>0</v>
      </c>
      <c r="E795" s="112">
        <f>+D795*C770</f>
        <v>0</v>
      </c>
      <c r="F795" s="79">
        <v>0</v>
      </c>
      <c r="G795" s="112">
        <f>F795*C770</f>
        <v>0</v>
      </c>
      <c r="H795" s="79">
        <v>0</v>
      </c>
      <c r="I795" s="117">
        <f>H795*C770</f>
        <v>0</v>
      </c>
      <c r="J795" s="39">
        <f>+H795*I806</f>
        <v>0</v>
      </c>
      <c r="K795" s="39">
        <f>+H795*I807</f>
        <v>0</v>
      </c>
      <c r="L795" s="394">
        <f t="shared" si="40"/>
        <v>0</v>
      </c>
    </row>
    <row r="796" spans="1:12" ht="13.8">
      <c r="A796" s="2" t="s">
        <v>3</v>
      </c>
      <c r="B796" s="22">
        <f>+$B$31</f>
        <v>0</v>
      </c>
      <c r="C796" s="84" t="e">
        <f>+B796/B803</f>
        <v>#DIV/0!</v>
      </c>
      <c r="D796" s="89">
        <v>0</v>
      </c>
      <c r="E796" s="112">
        <f>+D796*C770</f>
        <v>0</v>
      </c>
      <c r="F796" s="79">
        <v>0</v>
      </c>
      <c r="G796" s="112">
        <f>F796*C770</f>
        <v>0</v>
      </c>
      <c r="H796" s="79">
        <v>0</v>
      </c>
      <c r="I796" s="117">
        <f>H796*C770</f>
        <v>0</v>
      </c>
      <c r="J796" s="39">
        <f>+H796*I806</f>
        <v>0</v>
      </c>
      <c r="K796" s="39">
        <f>+H796*I807</f>
        <v>0</v>
      </c>
      <c r="L796" s="394">
        <f t="shared" si="40"/>
        <v>0</v>
      </c>
    </row>
    <row r="797" spans="1:12" ht="13.8">
      <c r="A797" s="2" t="s">
        <v>11</v>
      </c>
      <c r="B797" s="22">
        <f>+$B$32</f>
        <v>0</v>
      </c>
      <c r="C797" s="84" t="e">
        <f>+B797/B803</f>
        <v>#DIV/0!</v>
      </c>
      <c r="D797" s="89">
        <v>0</v>
      </c>
      <c r="E797" s="112">
        <f>+D797*C770</f>
        <v>0</v>
      </c>
      <c r="F797" s="79">
        <v>0</v>
      </c>
      <c r="G797" s="112">
        <f>F797*C770</f>
        <v>0</v>
      </c>
      <c r="H797" s="79">
        <v>0</v>
      </c>
      <c r="I797" s="117">
        <f>H797*C770</f>
        <v>0</v>
      </c>
      <c r="J797" s="39">
        <f>+H797*I806</f>
        <v>0</v>
      </c>
      <c r="K797" s="39">
        <f>+H797*I807</f>
        <v>0</v>
      </c>
      <c r="L797" s="394">
        <f t="shared" si="40"/>
        <v>0</v>
      </c>
    </row>
    <row r="798" spans="1:12" ht="13.8">
      <c r="A798" s="372" t="s">
        <v>8</v>
      </c>
      <c r="B798" s="22">
        <f>+$B$33</f>
        <v>0</v>
      </c>
      <c r="C798" s="84" t="e">
        <f>+B798/B803</f>
        <v>#DIV/0!</v>
      </c>
      <c r="D798" s="89">
        <v>0</v>
      </c>
      <c r="E798" s="112">
        <f>+D798*C770</f>
        <v>0</v>
      </c>
      <c r="F798" s="79">
        <v>0</v>
      </c>
      <c r="G798" s="112">
        <f>F798*C770</f>
        <v>0</v>
      </c>
      <c r="H798" s="79">
        <v>0</v>
      </c>
      <c r="I798" s="117">
        <f>H798*C770</f>
        <v>0</v>
      </c>
      <c r="J798" s="39">
        <f>+H798*I806</f>
        <v>0</v>
      </c>
      <c r="K798" s="39">
        <f>+H798*I807</f>
        <v>0</v>
      </c>
      <c r="L798" s="394">
        <f t="shared" si="40"/>
        <v>0</v>
      </c>
    </row>
    <row r="799" spans="1:12" ht="13.8">
      <c r="A799" s="372" t="s">
        <v>444</v>
      </c>
      <c r="B799" s="22">
        <f>+$B$34</f>
        <v>0</v>
      </c>
      <c r="C799" s="84" t="e">
        <f>+B799/B803</f>
        <v>#DIV/0!</v>
      </c>
      <c r="D799" s="89">
        <v>0</v>
      </c>
      <c r="E799" s="112">
        <f>+D799*C770</f>
        <v>0</v>
      </c>
      <c r="F799" s="79">
        <v>0</v>
      </c>
      <c r="G799" s="112">
        <f>F799*C770</f>
        <v>0</v>
      </c>
      <c r="H799" s="79">
        <v>0</v>
      </c>
      <c r="I799" s="117">
        <f>H799*C770</f>
        <v>0</v>
      </c>
      <c r="J799" s="39">
        <f>+H799*I806</f>
        <v>0</v>
      </c>
      <c r="K799" s="39">
        <f>+H799*I807</f>
        <v>0</v>
      </c>
      <c r="L799" s="394">
        <f t="shared" si="40"/>
        <v>0</v>
      </c>
    </row>
    <row r="800" spans="1:12" ht="13.8">
      <c r="A800" s="372" t="s">
        <v>445</v>
      </c>
      <c r="B800" s="22">
        <f>+$B$35</f>
        <v>0</v>
      </c>
      <c r="C800" s="84" t="e">
        <f>+B800/B803</f>
        <v>#DIV/0!</v>
      </c>
      <c r="D800" s="89">
        <v>0</v>
      </c>
      <c r="E800" s="112">
        <f>+D800*C770</f>
        <v>0</v>
      </c>
      <c r="F800" s="79">
        <v>0</v>
      </c>
      <c r="G800" s="112">
        <f>F800*C770</f>
        <v>0</v>
      </c>
      <c r="H800" s="79">
        <v>0</v>
      </c>
      <c r="I800" s="117">
        <f>H800*C770</f>
        <v>0</v>
      </c>
      <c r="J800" s="39">
        <f>+H800*I806</f>
        <v>0</v>
      </c>
      <c r="K800" s="39">
        <f>+H800*I807</f>
        <v>0</v>
      </c>
      <c r="L800" s="394">
        <f t="shared" si="40"/>
        <v>0</v>
      </c>
    </row>
    <row r="801" spans="1:14" ht="13.8">
      <c r="A801" s="372" t="s">
        <v>461</v>
      </c>
      <c r="B801" s="22">
        <f>+$B$36</f>
        <v>0</v>
      </c>
      <c r="C801" s="84" t="e">
        <f>+B801/B803</f>
        <v>#DIV/0!</v>
      </c>
      <c r="D801" s="89">
        <v>0</v>
      </c>
      <c r="E801" s="112">
        <f>+D801*C770</f>
        <v>0</v>
      </c>
      <c r="F801" s="79">
        <v>0</v>
      </c>
      <c r="G801" s="112">
        <f>F801*C770</f>
        <v>0</v>
      </c>
      <c r="H801" s="79">
        <v>0</v>
      </c>
      <c r="I801" s="117">
        <f>H801*C770</f>
        <v>0</v>
      </c>
      <c r="J801" s="39">
        <f>+H801*I806</f>
        <v>0</v>
      </c>
      <c r="K801" s="39">
        <f>+H801*I807</f>
        <v>0</v>
      </c>
      <c r="L801" s="394">
        <f t="shared" si="40"/>
        <v>0</v>
      </c>
    </row>
    <row r="802" spans="1:14" ht="13.8">
      <c r="A802" s="3" t="s">
        <v>464</v>
      </c>
      <c r="B802" s="22">
        <f>+$B$37</f>
        <v>0</v>
      </c>
      <c r="C802" s="84" t="e">
        <f>+B802/B803</f>
        <v>#DIV/0!</v>
      </c>
      <c r="D802" s="89">
        <v>0</v>
      </c>
      <c r="E802" s="112">
        <f>+D802*C770</f>
        <v>0</v>
      </c>
      <c r="F802" s="79">
        <v>0</v>
      </c>
      <c r="G802" s="115">
        <f>F802*C770</f>
        <v>0</v>
      </c>
      <c r="H802" s="514">
        <v>0</v>
      </c>
      <c r="I802" s="118">
        <f>H802*C770</f>
        <v>0</v>
      </c>
      <c r="J802" s="39">
        <f>+H802*I806</f>
        <v>0</v>
      </c>
      <c r="K802" s="39">
        <f>+H802*I807</f>
        <v>0</v>
      </c>
      <c r="L802" s="394">
        <f t="shared" si="40"/>
        <v>0</v>
      </c>
    </row>
    <row r="803" spans="1:14" ht="13.8">
      <c r="A803" s="24"/>
      <c r="B803" s="25">
        <f t="shared" ref="B803:L803" si="41">SUM(B776:B802)</f>
        <v>0</v>
      </c>
      <c r="C803" s="85" t="e">
        <f t="shared" si="41"/>
        <v>#DIV/0!</v>
      </c>
      <c r="D803" s="82">
        <f t="shared" si="41"/>
        <v>0</v>
      </c>
      <c r="E803" s="113">
        <f t="shared" si="41"/>
        <v>0</v>
      </c>
      <c r="F803" s="83">
        <f t="shared" si="41"/>
        <v>0</v>
      </c>
      <c r="G803" s="113">
        <f t="shared" si="41"/>
        <v>0</v>
      </c>
      <c r="H803" s="86">
        <f t="shared" si="41"/>
        <v>0</v>
      </c>
      <c r="I803" s="363">
        <f t="shared" si="41"/>
        <v>0</v>
      </c>
      <c r="J803" s="26">
        <f t="shared" si="41"/>
        <v>0</v>
      </c>
      <c r="K803" s="26">
        <f t="shared" si="41"/>
        <v>0</v>
      </c>
      <c r="L803" s="26">
        <f t="shared" si="41"/>
        <v>0</v>
      </c>
    </row>
    <row r="804" spans="1:14">
      <c r="H804" s="80"/>
      <c r="I804" s="81"/>
    </row>
    <row r="806" spans="1:14">
      <c r="G806" t="s">
        <v>114</v>
      </c>
      <c r="H806" s="27"/>
      <c r="I806" s="357">
        <v>0</v>
      </c>
    </row>
    <row r="807" spans="1:14">
      <c r="G807" t="s">
        <v>338</v>
      </c>
      <c r="I807" s="357">
        <v>0</v>
      </c>
    </row>
    <row r="808" spans="1:14">
      <c r="G808" t="s">
        <v>256</v>
      </c>
      <c r="I808" s="120">
        <f>SUM(I806:I807)</f>
        <v>0</v>
      </c>
      <c r="N808" s="121">
        <f>+I808</f>
        <v>0</v>
      </c>
    </row>
    <row r="809" spans="1:14">
      <c r="I809" s="88"/>
    </row>
    <row r="810" spans="1:14">
      <c r="I810" s="88"/>
    </row>
    <row r="811" spans="1:14">
      <c r="I811" s="88"/>
    </row>
    <row r="812" spans="1:14" ht="15.6">
      <c r="A812" s="874" t="s">
        <v>19</v>
      </c>
      <c r="B812" s="875"/>
      <c r="C812" s="875">
        <v>0</v>
      </c>
      <c r="D812" s="875"/>
      <c r="E812" s="875"/>
      <c r="F812" s="875"/>
      <c r="G812" s="875"/>
      <c r="H812" s="876"/>
      <c r="I812" s="4"/>
    </row>
    <row r="813" spans="1:14" ht="15.6">
      <c r="A813" s="867" t="s">
        <v>20</v>
      </c>
      <c r="B813" s="868"/>
      <c r="C813" s="920"/>
      <c r="D813" s="920"/>
      <c r="E813" s="920"/>
      <c r="F813" s="920"/>
      <c r="G813" s="920"/>
      <c r="H813" s="921"/>
      <c r="I813" s="4"/>
    </row>
    <row r="814" spans="1:14" ht="15.6">
      <c r="A814" s="867" t="s">
        <v>22</v>
      </c>
      <c r="B814" s="868"/>
      <c r="C814" s="913"/>
      <c r="D814" s="913"/>
      <c r="E814" s="913"/>
      <c r="F814" s="913"/>
      <c r="G814" s="913"/>
      <c r="H814" s="914"/>
      <c r="I814" s="4"/>
    </row>
    <row r="815" spans="1:14" ht="15.6">
      <c r="A815" s="867" t="s">
        <v>24</v>
      </c>
      <c r="B815" s="868"/>
      <c r="C815" s="869">
        <v>0</v>
      </c>
      <c r="D815" s="870"/>
      <c r="E815" s="870"/>
      <c r="F815" s="870"/>
      <c r="G815" s="870"/>
      <c r="H815" s="871"/>
      <c r="I815" s="4"/>
    </row>
    <row r="816" spans="1:14" ht="15.6">
      <c r="A816" s="881" t="s">
        <v>25</v>
      </c>
      <c r="B816" s="882"/>
      <c r="C816" s="911" t="s">
        <v>788</v>
      </c>
      <c r="D816" s="911"/>
      <c r="E816" s="911"/>
      <c r="F816" s="911"/>
      <c r="G816" s="911"/>
      <c r="H816" s="912"/>
      <c r="I816" s="4"/>
    </row>
    <row r="817" spans="1:12" ht="13.8">
      <c r="A817" s="5"/>
      <c r="B817" s="5"/>
      <c r="C817" s="5"/>
      <c r="D817" s="5"/>
      <c r="E817" s="5"/>
      <c r="F817" s="5"/>
      <c r="G817" s="5"/>
      <c r="H817" s="5"/>
      <c r="I817" s="5"/>
    </row>
    <row r="818" spans="1:12" ht="13.8">
      <c r="A818" s="6"/>
      <c r="B818" s="7"/>
      <c r="C818" s="8"/>
      <c r="D818" s="886">
        <v>0.2</v>
      </c>
      <c r="E818" s="887"/>
      <c r="F818" s="886">
        <v>0.8</v>
      </c>
      <c r="G818" s="887"/>
      <c r="H818" s="594"/>
      <c r="I818" s="10"/>
      <c r="J818" s="11" t="s">
        <v>121</v>
      </c>
      <c r="K818" s="11" t="s">
        <v>269</v>
      </c>
      <c r="L818" s="11" t="s">
        <v>270</v>
      </c>
    </row>
    <row r="819" spans="1:12" ht="13.8">
      <c r="A819" s="12"/>
      <c r="B819" s="13"/>
      <c r="C819" s="14"/>
      <c r="D819" s="872" t="s">
        <v>26</v>
      </c>
      <c r="E819" s="880"/>
      <c r="F819" s="872" t="s">
        <v>27</v>
      </c>
      <c r="G819" s="880"/>
      <c r="H819" s="872" t="s">
        <v>28</v>
      </c>
      <c r="I819" s="873"/>
      <c r="J819" s="15" t="s">
        <v>29</v>
      </c>
      <c r="K819" s="391" t="s">
        <v>29</v>
      </c>
      <c r="L819" s="391" t="s">
        <v>29</v>
      </c>
    </row>
    <row r="820" spans="1:12" ht="27.6">
      <c r="A820" s="16" t="s">
        <v>30</v>
      </c>
      <c r="B820" s="17" t="s">
        <v>31</v>
      </c>
      <c r="C820" s="18" t="s">
        <v>32</v>
      </c>
      <c r="D820" s="19" t="s">
        <v>33</v>
      </c>
      <c r="E820" s="20" t="s">
        <v>34</v>
      </c>
      <c r="F820" s="19" t="s">
        <v>33</v>
      </c>
      <c r="G820" s="20" t="s">
        <v>34</v>
      </c>
      <c r="H820" s="21" t="s">
        <v>33</v>
      </c>
      <c r="I820" s="40" t="s">
        <v>34</v>
      </c>
      <c r="J820" s="18" t="s">
        <v>34</v>
      </c>
      <c r="K820" s="18" t="s">
        <v>34</v>
      </c>
      <c r="L820" s="18" t="s">
        <v>34</v>
      </c>
    </row>
    <row r="821" spans="1:12" ht="13.8">
      <c r="A821" s="1" t="s">
        <v>15</v>
      </c>
      <c r="B821" s="22">
        <f>+$B$10</f>
        <v>0</v>
      </c>
      <c r="C821" s="84" t="e">
        <f>+B821/B848</f>
        <v>#DIV/0!</v>
      </c>
      <c r="D821" s="89">
        <v>0</v>
      </c>
      <c r="E821" s="112">
        <f>+D821*C815</f>
        <v>0</v>
      </c>
      <c r="F821" s="79">
        <v>0</v>
      </c>
      <c r="G821" s="114">
        <f>F821*C815</f>
        <v>0</v>
      </c>
      <c r="H821" s="79">
        <v>0</v>
      </c>
      <c r="I821" s="116">
        <f>H821*C815</f>
        <v>0</v>
      </c>
      <c r="J821" s="39">
        <f>+H821*I851</f>
        <v>0</v>
      </c>
      <c r="K821" s="39">
        <f>+H821*I852</f>
        <v>0</v>
      </c>
      <c r="L821" s="393">
        <f>+J821+K821</f>
        <v>0</v>
      </c>
    </row>
    <row r="822" spans="1:12" ht="13.8">
      <c r="A822" s="2" t="s">
        <v>4</v>
      </c>
      <c r="B822" s="22">
        <f>+$B$12</f>
        <v>0</v>
      </c>
      <c r="C822" s="84" t="e">
        <f>+B822/B848</f>
        <v>#DIV/0!</v>
      </c>
      <c r="D822" s="89">
        <v>0</v>
      </c>
      <c r="E822" s="112">
        <f>+D822*C815</f>
        <v>0</v>
      </c>
      <c r="F822" s="79">
        <v>0</v>
      </c>
      <c r="G822" s="112">
        <f>F822*C815</f>
        <v>0</v>
      </c>
      <c r="H822" s="79">
        <v>0</v>
      </c>
      <c r="I822" s="117">
        <f>H822*C815</f>
        <v>0</v>
      </c>
      <c r="J822" s="39">
        <f>+H822*I851</f>
        <v>0</v>
      </c>
      <c r="K822" s="39">
        <f>+H822*I852</f>
        <v>0</v>
      </c>
      <c r="L822" s="394">
        <f>+J822+K822</f>
        <v>0</v>
      </c>
    </row>
    <row r="823" spans="1:12" ht="13.8">
      <c r="A823" s="2" t="s">
        <v>0</v>
      </c>
      <c r="B823" s="22">
        <f>+$B$13</f>
        <v>0</v>
      </c>
      <c r="C823" s="84" t="e">
        <f>+B823/B848</f>
        <v>#DIV/0!</v>
      </c>
      <c r="D823" s="89">
        <v>0</v>
      </c>
      <c r="E823" s="112">
        <f>+D823*C815</f>
        <v>0</v>
      </c>
      <c r="F823" s="79">
        <v>0</v>
      </c>
      <c r="G823" s="112">
        <f>F823*C815</f>
        <v>0</v>
      </c>
      <c r="H823" s="475">
        <v>0</v>
      </c>
      <c r="I823" s="117">
        <f>H823*C815</f>
        <v>0</v>
      </c>
      <c r="J823" s="39">
        <f>+H823*I851</f>
        <v>0</v>
      </c>
      <c r="K823" s="39">
        <f>+H823*I852</f>
        <v>0</v>
      </c>
      <c r="L823" s="394">
        <f t="shared" ref="L823:L847" si="42">+J823+K823</f>
        <v>0</v>
      </c>
    </row>
    <row r="824" spans="1:12" ht="13.8">
      <c r="A824" s="2" t="s">
        <v>16</v>
      </c>
      <c r="B824" s="22">
        <f>+$B$14</f>
        <v>0</v>
      </c>
      <c r="C824" s="84" t="e">
        <f>+B824/B848</f>
        <v>#DIV/0!</v>
      </c>
      <c r="D824" s="89">
        <v>0</v>
      </c>
      <c r="E824" s="112">
        <f>+D824*C815</f>
        <v>0</v>
      </c>
      <c r="F824" s="79">
        <v>0</v>
      </c>
      <c r="G824" s="112">
        <f>F824*C815</f>
        <v>0</v>
      </c>
      <c r="H824" s="79">
        <v>0</v>
      </c>
      <c r="I824" s="117">
        <f>H824*C815</f>
        <v>0</v>
      </c>
      <c r="J824" s="39">
        <f>+H824*I851</f>
        <v>0</v>
      </c>
      <c r="K824" s="39">
        <f>+H824*I852</f>
        <v>0</v>
      </c>
      <c r="L824" s="394">
        <f t="shared" si="42"/>
        <v>0</v>
      </c>
    </row>
    <row r="825" spans="1:12" ht="13.8">
      <c r="A825" s="2" t="s">
        <v>6</v>
      </c>
      <c r="B825" s="22">
        <f>+$B$15</f>
        <v>0</v>
      </c>
      <c r="C825" s="84" t="e">
        <f>+B825/B848</f>
        <v>#DIV/0!</v>
      </c>
      <c r="D825" s="89">
        <v>0</v>
      </c>
      <c r="E825" s="112">
        <f>+D825*C815</f>
        <v>0</v>
      </c>
      <c r="F825" s="79">
        <v>0</v>
      </c>
      <c r="G825" s="112">
        <f>F825*C815</f>
        <v>0</v>
      </c>
      <c r="H825" s="79">
        <v>0</v>
      </c>
      <c r="I825" s="117">
        <f>H825*C815</f>
        <v>0</v>
      </c>
      <c r="J825" s="39">
        <f>+H825*I851</f>
        <v>0</v>
      </c>
      <c r="K825" s="39">
        <f>+H825*I852</f>
        <v>0</v>
      </c>
      <c r="L825" s="394">
        <f t="shared" si="42"/>
        <v>0</v>
      </c>
    </row>
    <row r="826" spans="1:12" ht="13.8">
      <c r="A826" s="2" t="s">
        <v>10</v>
      </c>
      <c r="B826" s="22">
        <f>+$B$16</f>
        <v>0</v>
      </c>
      <c r="C826" s="84" t="e">
        <f>+B826/B848</f>
        <v>#DIV/0!</v>
      </c>
      <c r="D826" s="89">
        <v>0</v>
      </c>
      <c r="E826" s="112">
        <f>+D826*C815</f>
        <v>0</v>
      </c>
      <c r="F826" s="79">
        <v>0</v>
      </c>
      <c r="G826" s="112">
        <f>F826*C815</f>
        <v>0</v>
      </c>
      <c r="H826" s="79">
        <v>0</v>
      </c>
      <c r="I826" s="117">
        <f>H826*C815</f>
        <v>0</v>
      </c>
      <c r="J826" s="39">
        <f>+H826*I851</f>
        <v>0</v>
      </c>
      <c r="K826" s="39">
        <f>+H826*I852</f>
        <v>0</v>
      </c>
      <c r="L826" s="394">
        <f t="shared" si="42"/>
        <v>0</v>
      </c>
    </row>
    <row r="827" spans="1:12" ht="13.8">
      <c r="A827" s="2" t="s">
        <v>17</v>
      </c>
      <c r="B827" s="22">
        <f>+$B$17</f>
        <v>0</v>
      </c>
      <c r="C827" s="84" t="e">
        <f>+B827/B848</f>
        <v>#DIV/0!</v>
      </c>
      <c r="D827" s="89">
        <v>0</v>
      </c>
      <c r="E827" s="112">
        <f>+D827*C815</f>
        <v>0</v>
      </c>
      <c r="F827" s="79">
        <v>0</v>
      </c>
      <c r="G827" s="112">
        <f>F827*C815</f>
        <v>0</v>
      </c>
      <c r="H827" s="79">
        <v>0</v>
      </c>
      <c r="I827" s="117">
        <f>H827*C815</f>
        <v>0</v>
      </c>
      <c r="J827" s="39">
        <f>+H827*I851</f>
        <v>0</v>
      </c>
      <c r="K827" s="39">
        <f>+H827*I852</f>
        <v>0</v>
      </c>
      <c r="L827" s="394">
        <f t="shared" si="42"/>
        <v>0</v>
      </c>
    </row>
    <row r="828" spans="1:12" ht="13.8">
      <c r="A828" s="2" t="s">
        <v>5</v>
      </c>
      <c r="B828" s="22">
        <f>+$B$18</f>
        <v>0</v>
      </c>
      <c r="C828" s="84" t="e">
        <f>+B828/B848</f>
        <v>#DIV/0!</v>
      </c>
      <c r="D828" s="89">
        <v>0</v>
      </c>
      <c r="E828" s="112">
        <f>+D828*C815</f>
        <v>0</v>
      </c>
      <c r="F828" s="79">
        <v>0</v>
      </c>
      <c r="G828" s="112">
        <f>F828*C815</f>
        <v>0</v>
      </c>
      <c r="H828" s="79">
        <v>0</v>
      </c>
      <c r="I828" s="117">
        <f>H828*C815</f>
        <v>0</v>
      </c>
      <c r="J828" s="39">
        <f>+H828*I851</f>
        <v>0</v>
      </c>
      <c r="K828" s="39">
        <f>+H828*I852</f>
        <v>0</v>
      </c>
      <c r="L828" s="394">
        <f t="shared" si="42"/>
        <v>0</v>
      </c>
    </row>
    <row r="829" spans="1:12" ht="13.8">
      <c r="A829" s="2" t="s">
        <v>116</v>
      </c>
      <c r="B829" s="22">
        <f>+$B$19</f>
        <v>0</v>
      </c>
      <c r="C829" s="84" t="e">
        <f>+B829/B848</f>
        <v>#DIV/0!</v>
      </c>
      <c r="D829" s="89">
        <v>0</v>
      </c>
      <c r="E829" s="112">
        <f>+D829*C815</f>
        <v>0</v>
      </c>
      <c r="F829" s="79">
        <v>0</v>
      </c>
      <c r="G829" s="112">
        <f>F829*C815</f>
        <v>0</v>
      </c>
      <c r="H829" s="79">
        <v>0</v>
      </c>
      <c r="I829" s="117">
        <f>H829*C815</f>
        <v>0</v>
      </c>
      <c r="J829" s="39">
        <f>+H829*I851</f>
        <v>0</v>
      </c>
      <c r="K829" s="39">
        <f>+H829*I852</f>
        <v>0</v>
      </c>
      <c r="L829" s="394">
        <f t="shared" si="42"/>
        <v>0</v>
      </c>
    </row>
    <row r="830" spans="1:12" ht="13.8">
      <c r="A830" s="2" t="s">
        <v>1</v>
      </c>
      <c r="B830" s="22">
        <f>+$B$20</f>
        <v>0</v>
      </c>
      <c r="C830" s="84" t="e">
        <f>+B830/B848</f>
        <v>#DIV/0!</v>
      </c>
      <c r="D830" s="89">
        <v>0</v>
      </c>
      <c r="E830" s="112">
        <f>+D830*C815</f>
        <v>0</v>
      </c>
      <c r="F830" s="79">
        <v>0</v>
      </c>
      <c r="G830" s="112">
        <f>F830*C815</f>
        <v>0</v>
      </c>
      <c r="H830" s="79">
        <v>0</v>
      </c>
      <c r="I830" s="117">
        <f>H830*C815</f>
        <v>0</v>
      </c>
      <c r="J830" s="39">
        <f>+H830*I851</f>
        <v>0</v>
      </c>
      <c r="K830" s="39">
        <f>+H830*I852</f>
        <v>0</v>
      </c>
      <c r="L830" s="394">
        <f t="shared" si="42"/>
        <v>0</v>
      </c>
    </row>
    <row r="831" spans="1:12" ht="13.8">
      <c r="A831" s="2" t="s">
        <v>46</v>
      </c>
      <c r="B831" s="22">
        <f>+$B$21</f>
        <v>0</v>
      </c>
      <c r="C831" s="84" t="e">
        <f>+B831/B848</f>
        <v>#DIV/0!</v>
      </c>
      <c r="D831" s="89">
        <v>0</v>
      </c>
      <c r="E831" s="112">
        <f>+D831*C815</f>
        <v>0</v>
      </c>
      <c r="F831" s="79">
        <v>0</v>
      </c>
      <c r="G831" s="112">
        <f>F831*C815</f>
        <v>0</v>
      </c>
      <c r="H831" s="79">
        <v>0</v>
      </c>
      <c r="I831" s="117">
        <f>H831*C815</f>
        <v>0</v>
      </c>
      <c r="J831" s="39">
        <f>+H831*I851</f>
        <v>0</v>
      </c>
      <c r="K831" s="39">
        <f>+H831*I852</f>
        <v>0</v>
      </c>
      <c r="L831" s="394">
        <f t="shared" si="42"/>
        <v>0</v>
      </c>
    </row>
    <row r="832" spans="1:12" ht="13.8">
      <c r="A832" s="2" t="s">
        <v>45</v>
      </c>
      <c r="B832" s="22">
        <f>+$B$22</f>
        <v>0</v>
      </c>
      <c r="C832" s="84" t="e">
        <f>+B832/B848</f>
        <v>#DIV/0!</v>
      </c>
      <c r="D832" s="89">
        <v>0</v>
      </c>
      <c r="E832" s="112">
        <f>+D832*C815</f>
        <v>0</v>
      </c>
      <c r="F832" s="79">
        <v>0</v>
      </c>
      <c r="G832" s="112">
        <f>F832*C815</f>
        <v>0</v>
      </c>
      <c r="H832" s="79">
        <v>0</v>
      </c>
      <c r="I832" s="117">
        <f>H832*C815</f>
        <v>0</v>
      </c>
      <c r="J832" s="39">
        <f>+H832*I851</f>
        <v>0</v>
      </c>
      <c r="K832" s="39">
        <f>+H832*I852</f>
        <v>0</v>
      </c>
      <c r="L832" s="394">
        <f t="shared" si="42"/>
        <v>0</v>
      </c>
    </row>
    <row r="833" spans="1:12" ht="13.8">
      <c r="A833" s="2" t="s">
        <v>209</v>
      </c>
      <c r="B833" s="22">
        <f>+$B$23</f>
        <v>0</v>
      </c>
      <c r="C833" s="84" t="e">
        <f>+B833/B848</f>
        <v>#DIV/0!</v>
      </c>
      <c r="D833" s="89">
        <v>0</v>
      </c>
      <c r="E833" s="112">
        <f>+D833*C815</f>
        <v>0</v>
      </c>
      <c r="F833" s="79">
        <v>0</v>
      </c>
      <c r="G833" s="112">
        <f>F833*C815</f>
        <v>0</v>
      </c>
      <c r="H833" s="79">
        <v>0</v>
      </c>
      <c r="I833" s="117">
        <f>H833*C815</f>
        <v>0</v>
      </c>
      <c r="J833" s="39">
        <f>+H833*I851</f>
        <v>0</v>
      </c>
      <c r="K833" s="39">
        <f>+H833*I852</f>
        <v>0</v>
      </c>
      <c r="L833" s="394">
        <f t="shared" si="42"/>
        <v>0</v>
      </c>
    </row>
    <row r="834" spans="1:12" ht="13.8">
      <c r="A834" s="2" t="s">
        <v>210</v>
      </c>
      <c r="B834" s="22">
        <f>+$B$24</f>
        <v>0</v>
      </c>
      <c r="C834" s="84" t="e">
        <f>+B834/B848</f>
        <v>#DIV/0!</v>
      </c>
      <c r="D834" s="89">
        <v>0</v>
      </c>
      <c r="E834" s="112">
        <f>+D834*C815</f>
        <v>0</v>
      </c>
      <c r="F834" s="79">
        <v>0</v>
      </c>
      <c r="G834" s="112">
        <f>F834*C815</f>
        <v>0</v>
      </c>
      <c r="H834" s="79">
        <v>0</v>
      </c>
      <c r="I834" s="117">
        <f>H834*C815</f>
        <v>0</v>
      </c>
      <c r="J834" s="39">
        <f>+H834*I851</f>
        <v>0</v>
      </c>
      <c r="K834" s="39">
        <f>+H834*I852</f>
        <v>0</v>
      </c>
      <c r="L834" s="394">
        <f t="shared" si="42"/>
        <v>0</v>
      </c>
    </row>
    <row r="835" spans="1:12" ht="13.8">
      <c r="A835" s="2" t="s">
        <v>2</v>
      </c>
      <c r="B835" s="22">
        <f>+$B$25</f>
        <v>0</v>
      </c>
      <c r="C835" s="84" t="e">
        <f>+B835/B848</f>
        <v>#DIV/0!</v>
      </c>
      <c r="D835" s="89">
        <v>0</v>
      </c>
      <c r="E835" s="112">
        <f>+D835*C815</f>
        <v>0</v>
      </c>
      <c r="F835" s="79">
        <v>0</v>
      </c>
      <c r="G835" s="112">
        <f>F835*C815</f>
        <v>0</v>
      </c>
      <c r="H835" s="79">
        <v>0</v>
      </c>
      <c r="I835" s="117">
        <f>H835*C815</f>
        <v>0</v>
      </c>
      <c r="J835" s="39">
        <f>+H835*I851</f>
        <v>0</v>
      </c>
      <c r="K835" s="39">
        <f>+H835*I852</f>
        <v>0</v>
      </c>
      <c r="L835" s="394">
        <f t="shared" si="42"/>
        <v>0</v>
      </c>
    </row>
    <row r="836" spans="1:12" ht="13.8">
      <c r="A836" s="2" t="s">
        <v>12</v>
      </c>
      <c r="B836" s="22">
        <f>+$B$26</f>
        <v>0</v>
      </c>
      <c r="C836" s="84" t="e">
        <f>+B836/B848</f>
        <v>#DIV/0!</v>
      </c>
      <c r="D836" s="89">
        <v>0</v>
      </c>
      <c r="E836" s="112">
        <f>+D836*C815</f>
        <v>0</v>
      </c>
      <c r="F836" s="79">
        <v>0</v>
      </c>
      <c r="G836" s="112">
        <f>F836*C815</f>
        <v>0</v>
      </c>
      <c r="H836" s="79">
        <v>0</v>
      </c>
      <c r="I836" s="117">
        <f>H836*C815</f>
        <v>0</v>
      </c>
      <c r="J836" s="39">
        <f>+H836*I851</f>
        <v>0</v>
      </c>
      <c r="K836" s="39">
        <f>+H836*I852</f>
        <v>0</v>
      </c>
      <c r="L836" s="394">
        <f t="shared" si="42"/>
        <v>0</v>
      </c>
    </row>
    <row r="837" spans="1:12" ht="13.8">
      <c r="A837" s="2" t="s">
        <v>18</v>
      </c>
      <c r="B837" s="22">
        <f>+$B$27</f>
        <v>0</v>
      </c>
      <c r="C837" s="84" t="e">
        <f>+B837/B848</f>
        <v>#DIV/0!</v>
      </c>
      <c r="D837" s="89">
        <v>0</v>
      </c>
      <c r="E837" s="112">
        <f>+D837*C815</f>
        <v>0</v>
      </c>
      <c r="F837" s="79">
        <v>0</v>
      </c>
      <c r="G837" s="112">
        <f>F837*C815</f>
        <v>0</v>
      </c>
      <c r="H837" s="79">
        <v>0</v>
      </c>
      <c r="I837" s="117">
        <f>H837*C815</f>
        <v>0</v>
      </c>
      <c r="J837" s="39">
        <f>+H837*I851</f>
        <v>0</v>
      </c>
      <c r="K837" s="39">
        <f>+H837*I852</f>
        <v>0</v>
      </c>
      <c r="L837" s="394">
        <f t="shared" si="42"/>
        <v>0</v>
      </c>
    </row>
    <row r="838" spans="1:12" ht="13.8">
      <c r="A838" s="2" t="s">
        <v>9</v>
      </c>
      <c r="B838" s="22">
        <f>+$B$28</f>
        <v>0</v>
      </c>
      <c r="C838" s="84" t="e">
        <f>+B838/B848</f>
        <v>#DIV/0!</v>
      </c>
      <c r="D838" s="89">
        <v>0</v>
      </c>
      <c r="E838" s="112">
        <f>+D838*C815</f>
        <v>0</v>
      </c>
      <c r="F838" s="79">
        <v>0</v>
      </c>
      <c r="G838" s="112">
        <f>F838*C815</f>
        <v>0</v>
      </c>
      <c r="H838" s="79">
        <v>0</v>
      </c>
      <c r="I838" s="117">
        <f>H838*C815</f>
        <v>0</v>
      </c>
      <c r="J838" s="39">
        <f>+H838*I851</f>
        <v>0</v>
      </c>
      <c r="K838" s="39">
        <f>+H838*I852</f>
        <v>0</v>
      </c>
      <c r="L838" s="394">
        <f t="shared" si="42"/>
        <v>0</v>
      </c>
    </row>
    <row r="839" spans="1:12" ht="13.8">
      <c r="A839" s="2" t="s">
        <v>7</v>
      </c>
      <c r="B839" s="22">
        <f>+$B$29</f>
        <v>0</v>
      </c>
      <c r="C839" s="84" t="e">
        <f>+B839/B848</f>
        <v>#DIV/0!</v>
      </c>
      <c r="D839" s="89">
        <v>0</v>
      </c>
      <c r="E839" s="112">
        <f>+D839*C815</f>
        <v>0</v>
      </c>
      <c r="F839" s="79">
        <v>0</v>
      </c>
      <c r="G839" s="112">
        <f>F839*C815</f>
        <v>0</v>
      </c>
      <c r="H839" s="79">
        <v>0</v>
      </c>
      <c r="I839" s="117">
        <f>H839*C815</f>
        <v>0</v>
      </c>
      <c r="J839" s="39">
        <f>+H839*I851</f>
        <v>0</v>
      </c>
      <c r="K839" s="39">
        <f>+H839*I852</f>
        <v>0</v>
      </c>
      <c r="L839" s="394">
        <f t="shared" si="42"/>
        <v>0</v>
      </c>
    </row>
    <row r="840" spans="1:12" ht="13.8">
      <c r="A840" s="2" t="s">
        <v>13</v>
      </c>
      <c r="B840" s="22">
        <f>+$B$30</f>
        <v>0</v>
      </c>
      <c r="C840" s="84" t="e">
        <f>+B840/B848</f>
        <v>#DIV/0!</v>
      </c>
      <c r="D840" s="89">
        <v>0</v>
      </c>
      <c r="E840" s="112">
        <f>+D840*C815</f>
        <v>0</v>
      </c>
      <c r="F840" s="79">
        <v>0</v>
      </c>
      <c r="G840" s="112">
        <f>F840*C815</f>
        <v>0</v>
      </c>
      <c r="H840" s="79">
        <v>0</v>
      </c>
      <c r="I840" s="117">
        <f>H840*C815</f>
        <v>0</v>
      </c>
      <c r="J840" s="39">
        <f>+H840*I851</f>
        <v>0</v>
      </c>
      <c r="K840" s="39">
        <f>+H840*I852</f>
        <v>0</v>
      </c>
      <c r="L840" s="394">
        <f t="shared" si="42"/>
        <v>0</v>
      </c>
    </row>
    <row r="841" spans="1:12" ht="13.8">
      <c r="A841" s="2" t="s">
        <v>3</v>
      </c>
      <c r="B841" s="22">
        <f>+$B$31</f>
        <v>0</v>
      </c>
      <c r="C841" s="84" t="e">
        <f>+B841/B848</f>
        <v>#DIV/0!</v>
      </c>
      <c r="D841" s="89">
        <v>0</v>
      </c>
      <c r="E841" s="112">
        <f>+D841*C815</f>
        <v>0</v>
      </c>
      <c r="F841" s="79">
        <v>0</v>
      </c>
      <c r="G841" s="112">
        <f>F841*C815</f>
        <v>0</v>
      </c>
      <c r="H841" s="79">
        <v>0</v>
      </c>
      <c r="I841" s="117">
        <f>H841*C815</f>
        <v>0</v>
      </c>
      <c r="J841" s="39">
        <f>+H841*I851</f>
        <v>0</v>
      </c>
      <c r="K841" s="39">
        <f>+H841*I852</f>
        <v>0</v>
      </c>
      <c r="L841" s="394">
        <f t="shared" si="42"/>
        <v>0</v>
      </c>
    </row>
    <row r="842" spans="1:12" ht="13.8">
      <c r="A842" s="2" t="s">
        <v>11</v>
      </c>
      <c r="B842" s="22">
        <f>+$B$32</f>
        <v>0</v>
      </c>
      <c r="C842" s="84" t="e">
        <f>+B842/B848</f>
        <v>#DIV/0!</v>
      </c>
      <c r="D842" s="89">
        <v>0</v>
      </c>
      <c r="E842" s="112">
        <f>+D842*C815</f>
        <v>0</v>
      </c>
      <c r="F842" s="79">
        <v>0</v>
      </c>
      <c r="G842" s="112">
        <f>F842*C815</f>
        <v>0</v>
      </c>
      <c r="H842" s="79">
        <v>0</v>
      </c>
      <c r="I842" s="117">
        <f>H842*C815</f>
        <v>0</v>
      </c>
      <c r="J842" s="39">
        <f>+H842*I851</f>
        <v>0</v>
      </c>
      <c r="K842" s="39">
        <f>+H842*I852</f>
        <v>0</v>
      </c>
      <c r="L842" s="394">
        <f t="shared" si="42"/>
        <v>0</v>
      </c>
    </row>
    <row r="843" spans="1:12" ht="13.8">
      <c r="A843" s="372" t="s">
        <v>8</v>
      </c>
      <c r="B843" s="22">
        <f>+$B$33</f>
        <v>0</v>
      </c>
      <c r="C843" s="84" t="e">
        <f>+B843/B848</f>
        <v>#DIV/0!</v>
      </c>
      <c r="D843" s="89">
        <v>0</v>
      </c>
      <c r="E843" s="112">
        <f>+D843*C815</f>
        <v>0</v>
      </c>
      <c r="F843" s="79">
        <v>0</v>
      </c>
      <c r="G843" s="112">
        <f>F843*C815</f>
        <v>0</v>
      </c>
      <c r="H843" s="79">
        <v>0</v>
      </c>
      <c r="I843" s="117">
        <f>H843*C815</f>
        <v>0</v>
      </c>
      <c r="J843" s="39">
        <f>+H843*I851</f>
        <v>0</v>
      </c>
      <c r="K843" s="39">
        <f>+H843*I852</f>
        <v>0</v>
      </c>
      <c r="L843" s="394">
        <f t="shared" si="42"/>
        <v>0</v>
      </c>
    </row>
    <row r="844" spans="1:12" ht="13.8">
      <c r="A844" s="372" t="s">
        <v>444</v>
      </c>
      <c r="B844" s="22">
        <f>+$B$34</f>
        <v>0</v>
      </c>
      <c r="C844" s="84" t="e">
        <f>+B844/B848</f>
        <v>#DIV/0!</v>
      </c>
      <c r="D844" s="89">
        <v>0</v>
      </c>
      <c r="E844" s="112">
        <f>+D844*C815</f>
        <v>0</v>
      </c>
      <c r="F844" s="79">
        <v>0</v>
      </c>
      <c r="G844" s="112">
        <f>F844*C815</f>
        <v>0</v>
      </c>
      <c r="H844" s="79">
        <v>0</v>
      </c>
      <c r="I844" s="117">
        <f>H844*C815</f>
        <v>0</v>
      </c>
      <c r="J844" s="39">
        <f>+H844*I851</f>
        <v>0</v>
      </c>
      <c r="K844" s="39">
        <f>+H844*I852</f>
        <v>0</v>
      </c>
      <c r="L844" s="394">
        <f t="shared" si="42"/>
        <v>0</v>
      </c>
    </row>
    <row r="845" spans="1:12" ht="13.8">
      <c r="A845" s="372" t="s">
        <v>445</v>
      </c>
      <c r="B845" s="22">
        <f>+$B$35</f>
        <v>0</v>
      </c>
      <c r="C845" s="84" t="e">
        <f>+B845/B848</f>
        <v>#DIV/0!</v>
      </c>
      <c r="D845" s="89">
        <v>0</v>
      </c>
      <c r="E845" s="112">
        <f>+D845*C815</f>
        <v>0</v>
      </c>
      <c r="F845" s="79">
        <v>0</v>
      </c>
      <c r="G845" s="112">
        <f>F845*C815</f>
        <v>0</v>
      </c>
      <c r="H845" s="79">
        <v>0</v>
      </c>
      <c r="I845" s="117">
        <f>H845*C815</f>
        <v>0</v>
      </c>
      <c r="J845" s="39">
        <f>+H845*I851</f>
        <v>0</v>
      </c>
      <c r="K845" s="39">
        <f>+H845*I852</f>
        <v>0</v>
      </c>
      <c r="L845" s="394">
        <f t="shared" si="42"/>
        <v>0</v>
      </c>
    </row>
    <row r="846" spans="1:12" ht="13.8">
      <c r="A846" s="372" t="s">
        <v>461</v>
      </c>
      <c r="B846" s="22">
        <f>+$B$36</f>
        <v>0</v>
      </c>
      <c r="C846" s="84" t="e">
        <f>+B846/B848</f>
        <v>#DIV/0!</v>
      </c>
      <c r="D846" s="89">
        <v>0</v>
      </c>
      <c r="E846" s="112">
        <f>+D846*C815</f>
        <v>0</v>
      </c>
      <c r="F846" s="79">
        <v>0</v>
      </c>
      <c r="G846" s="112">
        <f>F846*C815</f>
        <v>0</v>
      </c>
      <c r="H846" s="79">
        <v>0</v>
      </c>
      <c r="I846" s="117">
        <f>H846*C815</f>
        <v>0</v>
      </c>
      <c r="J846" s="39">
        <f>+H846*I851</f>
        <v>0</v>
      </c>
      <c r="K846" s="39">
        <f>+H846*I852</f>
        <v>0</v>
      </c>
      <c r="L846" s="394">
        <f t="shared" si="42"/>
        <v>0</v>
      </c>
    </row>
    <row r="847" spans="1:12" ht="13.8">
      <c r="A847" s="3" t="s">
        <v>464</v>
      </c>
      <c r="B847" s="22">
        <f>+$B$37</f>
        <v>0</v>
      </c>
      <c r="C847" s="84" t="e">
        <f>+B847/B848</f>
        <v>#DIV/0!</v>
      </c>
      <c r="D847" s="89">
        <v>0</v>
      </c>
      <c r="E847" s="112">
        <f>+D847*C815</f>
        <v>0</v>
      </c>
      <c r="F847" s="79">
        <v>0</v>
      </c>
      <c r="G847" s="115">
        <f>F847*C815</f>
        <v>0</v>
      </c>
      <c r="H847" s="514">
        <v>0</v>
      </c>
      <c r="I847" s="118">
        <f>H847*C815</f>
        <v>0</v>
      </c>
      <c r="J847" s="39">
        <f>+H847*I851</f>
        <v>0</v>
      </c>
      <c r="K847" s="39">
        <f>+H847*I852</f>
        <v>0</v>
      </c>
      <c r="L847" s="394">
        <f t="shared" si="42"/>
        <v>0</v>
      </c>
    </row>
    <row r="848" spans="1:12" ht="13.8">
      <c r="A848" s="24"/>
      <c r="B848" s="25">
        <f t="shared" ref="B848:L848" si="43">SUM(B821:B847)</f>
        <v>0</v>
      </c>
      <c r="C848" s="85" t="e">
        <f t="shared" si="43"/>
        <v>#DIV/0!</v>
      </c>
      <c r="D848" s="82">
        <f t="shared" si="43"/>
        <v>0</v>
      </c>
      <c r="E848" s="113">
        <f t="shared" si="43"/>
        <v>0</v>
      </c>
      <c r="F848" s="83">
        <f t="shared" si="43"/>
        <v>0</v>
      </c>
      <c r="G848" s="113">
        <f t="shared" si="43"/>
        <v>0</v>
      </c>
      <c r="H848" s="86">
        <f t="shared" si="43"/>
        <v>0</v>
      </c>
      <c r="I848" s="363">
        <f t="shared" si="43"/>
        <v>0</v>
      </c>
      <c r="J848" s="26">
        <f t="shared" si="43"/>
        <v>0</v>
      </c>
      <c r="K848" s="26">
        <f t="shared" si="43"/>
        <v>0</v>
      </c>
      <c r="L848" s="26">
        <f t="shared" si="43"/>
        <v>0</v>
      </c>
    </row>
    <row r="849" spans="1:14">
      <c r="H849" s="80"/>
      <c r="I849" s="81"/>
    </row>
    <row r="851" spans="1:14">
      <c r="G851" t="s">
        <v>114</v>
      </c>
      <c r="H851" s="27"/>
      <c r="I851" s="357">
        <v>0</v>
      </c>
    </row>
    <row r="852" spans="1:14">
      <c r="G852" t="s">
        <v>338</v>
      </c>
      <c r="I852" s="357">
        <v>0</v>
      </c>
    </row>
    <row r="853" spans="1:14">
      <c r="G853" t="s">
        <v>256</v>
      </c>
      <c r="I853" s="120">
        <f>SUM(I851:I852)</f>
        <v>0</v>
      </c>
      <c r="N853" s="121">
        <f>+I853</f>
        <v>0</v>
      </c>
    </row>
    <row r="854" spans="1:14">
      <c r="I854" s="122"/>
      <c r="N854" s="121"/>
    </row>
    <row r="855" spans="1:14">
      <c r="I855" s="122"/>
      <c r="N855" s="121"/>
    </row>
    <row r="856" spans="1:14">
      <c r="I856" s="122"/>
      <c r="N856" s="121"/>
    </row>
    <row r="857" spans="1:14" ht="15.6">
      <c r="A857" s="874" t="s">
        <v>19</v>
      </c>
      <c r="B857" s="875"/>
      <c r="C857" s="875">
        <v>0</v>
      </c>
      <c r="D857" s="875"/>
      <c r="E857" s="875"/>
      <c r="F857" s="875"/>
      <c r="G857" s="875"/>
      <c r="H857" s="876"/>
      <c r="I857" s="4"/>
    </row>
    <row r="858" spans="1:14" ht="15.6">
      <c r="A858" s="867" t="s">
        <v>20</v>
      </c>
      <c r="B858" s="868"/>
      <c r="C858" s="920"/>
      <c r="D858" s="920"/>
      <c r="E858" s="920"/>
      <c r="F858" s="920"/>
      <c r="G858" s="920"/>
      <c r="H858" s="921"/>
      <c r="I858" s="4"/>
    </row>
    <row r="859" spans="1:14" ht="15.6">
      <c r="A859" s="867" t="s">
        <v>22</v>
      </c>
      <c r="B859" s="868"/>
      <c r="C859" s="913"/>
      <c r="D859" s="913"/>
      <c r="E859" s="913"/>
      <c r="F859" s="913"/>
      <c r="G859" s="913"/>
      <c r="H859" s="914"/>
      <c r="I859" s="4"/>
    </row>
    <row r="860" spans="1:14" ht="15.6">
      <c r="A860" s="867" t="s">
        <v>24</v>
      </c>
      <c r="B860" s="868"/>
      <c r="C860" s="869">
        <v>0</v>
      </c>
      <c r="D860" s="870"/>
      <c r="E860" s="870"/>
      <c r="F860" s="870"/>
      <c r="G860" s="870"/>
      <c r="H860" s="871"/>
      <c r="I860" s="4"/>
    </row>
    <row r="861" spans="1:14" ht="15.6">
      <c r="A861" s="881" t="s">
        <v>25</v>
      </c>
      <c r="B861" s="882"/>
      <c r="C861" s="911" t="s">
        <v>788</v>
      </c>
      <c r="D861" s="911"/>
      <c r="E861" s="911"/>
      <c r="F861" s="911"/>
      <c r="G861" s="911"/>
      <c r="H861" s="912"/>
      <c r="I861" s="4"/>
    </row>
    <row r="862" spans="1:14" ht="13.8">
      <c r="A862" s="5"/>
      <c r="B862" s="5"/>
      <c r="C862" s="5"/>
      <c r="D862" s="5"/>
      <c r="E862" s="5"/>
      <c r="F862" s="5"/>
      <c r="G862" s="5"/>
      <c r="H862" s="5"/>
      <c r="I862" s="5"/>
    </row>
    <row r="863" spans="1:14" ht="13.8">
      <c r="A863" s="6"/>
      <c r="B863" s="7"/>
      <c r="C863" s="8"/>
      <c r="D863" s="886">
        <v>0.2</v>
      </c>
      <c r="E863" s="887"/>
      <c r="F863" s="886">
        <v>0.8</v>
      </c>
      <c r="G863" s="887"/>
      <c r="H863" s="594"/>
      <c r="I863" s="10"/>
      <c r="J863" s="11" t="s">
        <v>121</v>
      </c>
      <c r="K863" s="11" t="s">
        <v>269</v>
      </c>
      <c r="L863" s="11" t="s">
        <v>270</v>
      </c>
    </row>
    <row r="864" spans="1:14" ht="13.8">
      <c r="A864" s="12"/>
      <c r="B864" s="13"/>
      <c r="C864" s="14"/>
      <c r="D864" s="872" t="s">
        <v>26</v>
      </c>
      <c r="E864" s="880"/>
      <c r="F864" s="872" t="s">
        <v>27</v>
      </c>
      <c r="G864" s="880"/>
      <c r="H864" s="872" t="s">
        <v>28</v>
      </c>
      <c r="I864" s="873"/>
      <c r="J864" s="15" t="s">
        <v>29</v>
      </c>
      <c r="K864" s="391" t="s">
        <v>29</v>
      </c>
      <c r="L864" s="391" t="s">
        <v>29</v>
      </c>
    </row>
    <row r="865" spans="1:12" ht="27.6">
      <c r="A865" s="16" t="s">
        <v>30</v>
      </c>
      <c r="B865" s="17" t="s">
        <v>31</v>
      </c>
      <c r="C865" s="18" t="s">
        <v>32</v>
      </c>
      <c r="D865" s="19" t="s">
        <v>33</v>
      </c>
      <c r="E865" s="20" t="s">
        <v>34</v>
      </c>
      <c r="F865" s="19" t="s">
        <v>33</v>
      </c>
      <c r="G865" s="20" t="s">
        <v>34</v>
      </c>
      <c r="H865" s="21" t="s">
        <v>33</v>
      </c>
      <c r="I865" s="40" t="s">
        <v>34</v>
      </c>
      <c r="J865" s="18" t="s">
        <v>34</v>
      </c>
      <c r="K865" s="18" t="s">
        <v>34</v>
      </c>
      <c r="L865" s="18" t="s">
        <v>34</v>
      </c>
    </row>
    <row r="866" spans="1:12" ht="13.8">
      <c r="A866" s="1" t="s">
        <v>15</v>
      </c>
      <c r="B866" s="22">
        <f>+$B$10</f>
        <v>0</v>
      </c>
      <c r="C866" s="84" t="e">
        <f>+B866/B893</f>
        <v>#DIV/0!</v>
      </c>
      <c r="D866" s="89">
        <v>0</v>
      </c>
      <c r="E866" s="112">
        <f>+D866*C860</f>
        <v>0</v>
      </c>
      <c r="F866" s="79">
        <v>0</v>
      </c>
      <c r="G866" s="114">
        <f>F866*C860</f>
        <v>0</v>
      </c>
      <c r="H866" s="79">
        <v>0</v>
      </c>
      <c r="I866" s="116">
        <f>H866*C860</f>
        <v>0</v>
      </c>
      <c r="J866" s="39">
        <f>+H866*I896</f>
        <v>0</v>
      </c>
      <c r="K866" s="39">
        <f>+H866*I897</f>
        <v>0</v>
      </c>
      <c r="L866" s="393">
        <f>+J866+K866</f>
        <v>0</v>
      </c>
    </row>
    <row r="867" spans="1:12" ht="13.8">
      <c r="A867" s="2" t="s">
        <v>4</v>
      </c>
      <c r="B867" s="22">
        <f>+$B$12</f>
        <v>0</v>
      </c>
      <c r="C867" s="84" t="e">
        <f>+B867/B893</f>
        <v>#DIV/0!</v>
      </c>
      <c r="D867" s="89">
        <v>0</v>
      </c>
      <c r="E867" s="112">
        <f>+D867*C860</f>
        <v>0</v>
      </c>
      <c r="F867" s="79">
        <v>0</v>
      </c>
      <c r="G867" s="112">
        <f>F867*C860</f>
        <v>0</v>
      </c>
      <c r="H867" s="79">
        <v>0</v>
      </c>
      <c r="I867" s="117">
        <f>H867*C860</f>
        <v>0</v>
      </c>
      <c r="J867" s="39">
        <f>+H867*I896</f>
        <v>0</v>
      </c>
      <c r="K867" s="39">
        <f>+H867*I897</f>
        <v>0</v>
      </c>
      <c r="L867" s="394">
        <f>+J867+K867</f>
        <v>0</v>
      </c>
    </row>
    <row r="868" spans="1:12" ht="13.8">
      <c r="A868" s="2" t="s">
        <v>0</v>
      </c>
      <c r="B868" s="22">
        <f>+$B$13</f>
        <v>0</v>
      </c>
      <c r="C868" s="84" t="e">
        <f>+B868/B893</f>
        <v>#DIV/0!</v>
      </c>
      <c r="D868" s="89">
        <v>0</v>
      </c>
      <c r="E868" s="112">
        <f>+D868*C860</f>
        <v>0</v>
      </c>
      <c r="F868" s="79">
        <v>0</v>
      </c>
      <c r="G868" s="112">
        <f>F868*C860</f>
        <v>0</v>
      </c>
      <c r="H868" s="475">
        <v>0</v>
      </c>
      <c r="I868" s="117">
        <f>H868*C860</f>
        <v>0</v>
      </c>
      <c r="J868" s="39">
        <f>+H868*I896</f>
        <v>0</v>
      </c>
      <c r="K868" s="39">
        <f>+H868*I897</f>
        <v>0</v>
      </c>
      <c r="L868" s="394">
        <f t="shared" ref="L868:L892" si="44">+J868+K868</f>
        <v>0</v>
      </c>
    </row>
    <row r="869" spans="1:12" ht="13.8">
      <c r="A869" s="2" t="s">
        <v>16</v>
      </c>
      <c r="B869" s="22">
        <f>+$B$14</f>
        <v>0</v>
      </c>
      <c r="C869" s="84" t="e">
        <f>+B869/B893</f>
        <v>#DIV/0!</v>
      </c>
      <c r="D869" s="89">
        <v>0</v>
      </c>
      <c r="E869" s="112">
        <f>+D869*C860</f>
        <v>0</v>
      </c>
      <c r="F869" s="79">
        <v>0</v>
      </c>
      <c r="G869" s="112">
        <f>F869*C860</f>
        <v>0</v>
      </c>
      <c r="H869" s="79">
        <v>0</v>
      </c>
      <c r="I869" s="117">
        <f>H869*C860</f>
        <v>0</v>
      </c>
      <c r="J869" s="39">
        <f>+H869*I896</f>
        <v>0</v>
      </c>
      <c r="K869" s="39">
        <f>+H869*I897</f>
        <v>0</v>
      </c>
      <c r="L869" s="394">
        <f t="shared" si="44"/>
        <v>0</v>
      </c>
    </row>
    <row r="870" spans="1:12" ht="13.8">
      <c r="A870" s="2" t="s">
        <v>6</v>
      </c>
      <c r="B870" s="22">
        <f>+$B$15</f>
        <v>0</v>
      </c>
      <c r="C870" s="84" t="e">
        <f>+B870/B893</f>
        <v>#DIV/0!</v>
      </c>
      <c r="D870" s="89">
        <v>0</v>
      </c>
      <c r="E870" s="112">
        <f>+D870*C860</f>
        <v>0</v>
      </c>
      <c r="F870" s="79">
        <v>0</v>
      </c>
      <c r="G870" s="112">
        <f>F870*C860</f>
        <v>0</v>
      </c>
      <c r="H870" s="79">
        <v>0</v>
      </c>
      <c r="I870" s="117">
        <f>H870*C860</f>
        <v>0</v>
      </c>
      <c r="J870" s="39">
        <f>+H870*I896</f>
        <v>0</v>
      </c>
      <c r="K870" s="39">
        <f>+H870*I897</f>
        <v>0</v>
      </c>
      <c r="L870" s="394">
        <f t="shared" si="44"/>
        <v>0</v>
      </c>
    </row>
    <row r="871" spans="1:12" ht="13.8">
      <c r="A871" s="2" t="s">
        <v>10</v>
      </c>
      <c r="B871" s="22">
        <f>+$B$16</f>
        <v>0</v>
      </c>
      <c r="C871" s="84" t="e">
        <f>+B871/B893</f>
        <v>#DIV/0!</v>
      </c>
      <c r="D871" s="89">
        <v>0</v>
      </c>
      <c r="E871" s="112">
        <f>+D871*C860</f>
        <v>0</v>
      </c>
      <c r="F871" s="79">
        <v>0</v>
      </c>
      <c r="G871" s="112">
        <f>F871*C860</f>
        <v>0</v>
      </c>
      <c r="H871" s="79">
        <v>0</v>
      </c>
      <c r="I871" s="117">
        <f>H871*C860</f>
        <v>0</v>
      </c>
      <c r="J871" s="39">
        <f>+H871*I896</f>
        <v>0</v>
      </c>
      <c r="K871" s="39">
        <f>+H871*I897</f>
        <v>0</v>
      </c>
      <c r="L871" s="394">
        <f t="shared" si="44"/>
        <v>0</v>
      </c>
    </row>
    <row r="872" spans="1:12" ht="13.8">
      <c r="A872" s="2" t="s">
        <v>17</v>
      </c>
      <c r="B872" s="22">
        <f>+$B$17</f>
        <v>0</v>
      </c>
      <c r="C872" s="84" t="e">
        <f>+B872/B893</f>
        <v>#DIV/0!</v>
      </c>
      <c r="D872" s="89">
        <v>0</v>
      </c>
      <c r="E872" s="112">
        <f>+D872*C860</f>
        <v>0</v>
      </c>
      <c r="F872" s="79">
        <v>0</v>
      </c>
      <c r="G872" s="112">
        <f>F872*C860</f>
        <v>0</v>
      </c>
      <c r="H872" s="79">
        <v>0</v>
      </c>
      <c r="I872" s="117">
        <f>H872*C860</f>
        <v>0</v>
      </c>
      <c r="J872" s="39">
        <f>+H872*I896</f>
        <v>0</v>
      </c>
      <c r="K872" s="39">
        <f>+H872*I897</f>
        <v>0</v>
      </c>
      <c r="L872" s="394">
        <f t="shared" si="44"/>
        <v>0</v>
      </c>
    </row>
    <row r="873" spans="1:12" ht="13.8">
      <c r="A873" s="2" t="s">
        <v>5</v>
      </c>
      <c r="B873" s="22">
        <f>+$B$18</f>
        <v>0</v>
      </c>
      <c r="C873" s="84" t="e">
        <f>+B873/B893</f>
        <v>#DIV/0!</v>
      </c>
      <c r="D873" s="89">
        <v>0</v>
      </c>
      <c r="E873" s="112">
        <f>+D873*C860</f>
        <v>0</v>
      </c>
      <c r="F873" s="79">
        <v>0</v>
      </c>
      <c r="G873" s="112">
        <f>F873*C860</f>
        <v>0</v>
      </c>
      <c r="H873" s="79">
        <v>0</v>
      </c>
      <c r="I873" s="117">
        <f>H873*C860</f>
        <v>0</v>
      </c>
      <c r="J873" s="39">
        <f>+H873*I896</f>
        <v>0</v>
      </c>
      <c r="K873" s="39">
        <f>+H873*I897</f>
        <v>0</v>
      </c>
      <c r="L873" s="394">
        <f t="shared" si="44"/>
        <v>0</v>
      </c>
    </row>
    <row r="874" spans="1:12" ht="13.8">
      <c r="A874" s="2" t="s">
        <v>116</v>
      </c>
      <c r="B874" s="22">
        <f>+$B$19</f>
        <v>0</v>
      </c>
      <c r="C874" s="84" t="e">
        <f>+B874/B893</f>
        <v>#DIV/0!</v>
      </c>
      <c r="D874" s="89">
        <v>0</v>
      </c>
      <c r="E874" s="112">
        <f>+D874*C860</f>
        <v>0</v>
      </c>
      <c r="F874" s="79">
        <v>0</v>
      </c>
      <c r="G874" s="112">
        <f>F874*C860</f>
        <v>0</v>
      </c>
      <c r="H874" s="79">
        <v>0</v>
      </c>
      <c r="I874" s="117">
        <f>H874*C860</f>
        <v>0</v>
      </c>
      <c r="J874" s="39">
        <f>+H874*I896</f>
        <v>0</v>
      </c>
      <c r="K874" s="39">
        <f>+H874*I897</f>
        <v>0</v>
      </c>
      <c r="L874" s="394">
        <f t="shared" si="44"/>
        <v>0</v>
      </c>
    </row>
    <row r="875" spans="1:12" ht="13.8">
      <c r="A875" s="2" t="s">
        <v>1</v>
      </c>
      <c r="B875" s="22">
        <f>+$B$20</f>
        <v>0</v>
      </c>
      <c r="C875" s="84" t="e">
        <f>+B875/B893</f>
        <v>#DIV/0!</v>
      </c>
      <c r="D875" s="89">
        <v>0</v>
      </c>
      <c r="E875" s="112">
        <f>+D875*C860</f>
        <v>0</v>
      </c>
      <c r="F875" s="79">
        <v>0</v>
      </c>
      <c r="G875" s="112">
        <f>F875*C860</f>
        <v>0</v>
      </c>
      <c r="H875" s="79">
        <v>0</v>
      </c>
      <c r="I875" s="117">
        <f>H875*C860</f>
        <v>0</v>
      </c>
      <c r="J875" s="39">
        <f>+H875*I896</f>
        <v>0</v>
      </c>
      <c r="K875" s="39">
        <f>+H875*I897</f>
        <v>0</v>
      </c>
      <c r="L875" s="394">
        <f t="shared" si="44"/>
        <v>0</v>
      </c>
    </row>
    <row r="876" spans="1:12" ht="13.8">
      <c r="A876" s="2" t="s">
        <v>46</v>
      </c>
      <c r="B876" s="22">
        <f>+$B$21</f>
        <v>0</v>
      </c>
      <c r="C876" s="84" t="e">
        <f>+B876/B893</f>
        <v>#DIV/0!</v>
      </c>
      <c r="D876" s="89">
        <v>0</v>
      </c>
      <c r="E876" s="112">
        <f>+D876*C860</f>
        <v>0</v>
      </c>
      <c r="F876" s="79">
        <v>0</v>
      </c>
      <c r="G876" s="112">
        <f>F876*C860</f>
        <v>0</v>
      </c>
      <c r="H876" s="79">
        <v>0</v>
      </c>
      <c r="I876" s="117">
        <f>H876*C860</f>
        <v>0</v>
      </c>
      <c r="J876" s="39">
        <f>+H876*I896</f>
        <v>0</v>
      </c>
      <c r="K876" s="39">
        <f>+H876*I897</f>
        <v>0</v>
      </c>
      <c r="L876" s="394">
        <f t="shared" si="44"/>
        <v>0</v>
      </c>
    </row>
    <row r="877" spans="1:12" ht="13.8">
      <c r="A877" s="2" t="s">
        <v>45</v>
      </c>
      <c r="B877" s="22">
        <f>+$B$22</f>
        <v>0</v>
      </c>
      <c r="C877" s="84" t="e">
        <f>+B877/B893</f>
        <v>#DIV/0!</v>
      </c>
      <c r="D877" s="89">
        <v>0</v>
      </c>
      <c r="E877" s="112">
        <f>+D877*C860</f>
        <v>0</v>
      </c>
      <c r="F877" s="79">
        <v>0</v>
      </c>
      <c r="G877" s="112">
        <f>F877*C860</f>
        <v>0</v>
      </c>
      <c r="H877" s="79">
        <v>0</v>
      </c>
      <c r="I877" s="117">
        <f>H877*C860</f>
        <v>0</v>
      </c>
      <c r="J877" s="39">
        <f>+H877*I896</f>
        <v>0</v>
      </c>
      <c r="K877" s="39">
        <f>+H877*I897</f>
        <v>0</v>
      </c>
      <c r="L877" s="394">
        <f t="shared" si="44"/>
        <v>0</v>
      </c>
    </row>
    <row r="878" spans="1:12" ht="13.8">
      <c r="A878" s="2" t="s">
        <v>209</v>
      </c>
      <c r="B878" s="22">
        <f>+$B$23</f>
        <v>0</v>
      </c>
      <c r="C878" s="84" t="e">
        <f>+B878/B893</f>
        <v>#DIV/0!</v>
      </c>
      <c r="D878" s="89">
        <v>0</v>
      </c>
      <c r="E878" s="112">
        <f>+D878*C860</f>
        <v>0</v>
      </c>
      <c r="F878" s="79">
        <v>0</v>
      </c>
      <c r="G878" s="112">
        <f>F878*C860</f>
        <v>0</v>
      </c>
      <c r="H878" s="79">
        <v>0</v>
      </c>
      <c r="I878" s="117">
        <f>H878*C860</f>
        <v>0</v>
      </c>
      <c r="J878" s="39">
        <f>+H878*I896</f>
        <v>0</v>
      </c>
      <c r="K878" s="39">
        <f>+H878*I897</f>
        <v>0</v>
      </c>
      <c r="L878" s="394">
        <f t="shared" si="44"/>
        <v>0</v>
      </c>
    </row>
    <row r="879" spans="1:12" ht="13.8">
      <c r="A879" s="2" t="s">
        <v>210</v>
      </c>
      <c r="B879" s="22">
        <f>+$B$24</f>
        <v>0</v>
      </c>
      <c r="C879" s="84" t="e">
        <f>+B879/B893</f>
        <v>#DIV/0!</v>
      </c>
      <c r="D879" s="89">
        <v>0</v>
      </c>
      <c r="E879" s="112">
        <f>+D879*C860</f>
        <v>0</v>
      </c>
      <c r="F879" s="79">
        <v>0</v>
      </c>
      <c r="G879" s="112">
        <f>F879*C860</f>
        <v>0</v>
      </c>
      <c r="H879" s="79">
        <v>0</v>
      </c>
      <c r="I879" s="117">
        <f>H879*C860</f>
        <v>0</v>
      </c>
      <c r="J879" s="39">
        <f>+H879*I896</f>
        <v>0</v>
      </c>
      <c r="K879" s="39">
        <f>+H879*I897</f>
        <v>0</v>
      </c>
      <c r="L879" s="394">
        <f t="shared" si="44"/>
        <v>0</v>
      </c>
    </row>
    <row r="880" spans="1:12" ht="13.8">
      <c r="A880" s="2" t="s">
        <v>2</v>
      </c>
      <c r="B880" s="22">
        <f>+$B$25</f>
        <v>0</v>
      </c>
      <c r="C880" s="84" t="e">
        <f>+B880/B893</f>
        <v>#DIV/0!</v>
      </c>
      <c r="D880" s="89">
        <v>0</v>
      </c>
      <c r="E880" s="112">
        <f>+D880*C860</f>
        <v>0</v>
      </c>
      <c r="F880" s="79">
        <v>0</v>
      </c>
      <c r="G880" s="112">
        <f>F880*C860</f>
        <v>0</v>
      </c>
      <c r="H880" s="79">
        <v>0</v>
      </c>
      <c r="I880" s="117">
        <f>H880*C860</f>
        <v>0</v>
      </c>
      <c r="J880" s="39">
        <f>+H880*I896</f>
        <v>0</v>
      </c>
      <c r="K880" s="39">
        <f>+H880*I897</f>
        <v>0</v>
      </c>
      <c r="L880" s="394">
        <f t="shared" si="44"/>
        <v>0</v>
      </c>
    </row>
    <row r="881" spans="1:12" ht="13.8">
      <c r="A881" s="2" t="s">
        <v>12</v>
      </c>
      <c r="B881" s="22">
        <f>+$B$26</f>
        <v>0</v>
      </c>
      <c r="C881" s="84" t="e">
        <f>+B881/B893</f>
        <v>#DIV/0!</v>
      </c>
      <c r="D881" s="89">
        <v>0</v>
      </c>
      <c r="E881" s="112">
        <f>+D881*C860</f>
        <v>0</v>
      </c>
      <c r="F881" s="79">
        <v>0</v>
      </c>
      <c r="G881" s="112">
        <f>F881*C860</f>
        <v>0</v>
      </c>
      <c r="H881" s="79">
        <v>0</v>
      </c>
      <c r="I881" s="117">
        <f>H881*C860</f>
        <v>0</v>
      </c>
      <c r="J881" s="39">
        <f>+H881*I896</f>
        <v>0</v>
      </c>
      <c r="K881" s="39">
        <f>+H881*I897</f>
        <v>0</v>
      </c>
      <c r="L881" s="394">
        <f t="shared" si="44"/>
        <v>0</v>
      </c>
    </row>
    <row r="882" spans="1:12" ht="13.8">
      <c r="A882" s="2" t="s">
        <v>18</v>
      </c>
      <c r="B882" s="22">
        <f>+$B$27</f>
        <v>0</v>
      </c>
      <c r="C882" s="84" t="e">
        <f>+B882/B893</f>
        <v>#DIV/0!</v>
      </c>
      <c r="D882" s="89">
        <v>0</v>
      </c>
      <c r="E882" s="112">
        <f>+D882*C860</f>
        <v>0</v>
      </c>
      <c r="F882" s="79">
        <v>0</v>
      </c>
      <c r="G882" s="112">
        <f>F882*C860</f>
        <v>0</v>
      </c>
      <c r="H882" s="79">
        <v>0</v>
      </c>
      <c r="I882" s="117">
        <f>H882*C860</f>
        <v>0</v>
      </c>
      <c r="J882" s="39">
        <f>+H882*I896</f>
        <v>0</v>
      </c>
      <c r="K882" s="39">
        <f>+H882*I897</f>
        <v>0</v>
      </c>
      <c r="L882" s="394">
        <f t="shared" si="44"/>
        <v>0</v>
      </c>
    </row>
    <row r="883" spans="1:12" ht="13.8">
      <c r="A883" s="2" t="s">
        <v>9</v>
      </c>
      <c r="B883" s="22">
        <f>+$B$28</f>
        <v>0</v>
      </c>
      <c r="C883" s="84" t="e">
        <f>+B883/B893</f>
        <v>#DIV/0!</v>
      </c>
      <c r="D883" s="89">
        <v>0</v>
      </c>
      <c r="E883" s="112">
        <f>+D883*C860</f>
        <v>0</v>
      </c>
      <c r="F883" s="79">
        <v>0</v>
      </c>
      <c r="G883" s="112">
        <f>F883*C860</f>
        <v>0</v>
      </c>
      <c r="H883" s="79">
        <v>0</v>
      </c>
      <c r="I883" s="117">
        <f>H883*C860</f>
        <v>0</v>
      </c>
      <c r="J883" s="39">
        <f>+H883*I896</f>
        <v>0</v>
      </c>
      <c r="K883" s="39">
        <f>+H883*I897</f>
        <v>0</v>
      </c>
      <c r="L883" s="394">
        <f t="shared" si="44"/>
        <v>0</v>
      </c>
    </row>
    <row r="884" spans="1:12" ht="13.8">
      <c r="A884" s="2" t="s">
        <v>7</v>
      </c>
      <c r="B884" s="22">
        <f>+$B$29</f>
        <v>0</v>
      </c>
      <c r="C884" s="84" t="e">
        <f>+B884/B893</f>
        <v>#DIV/0!</v>
      </c>
      <c r="D884" s="89">
        <v>0</v>
      </c>
      <c r="E884" s="112">
        <f>+D884*C860</f>
        <v>0</v>
      </c>
      <c r="F884" s="79">
        <v>0</v>
      </c>
      <c r="G884" s="112">
        <f>F884*C860</f>
        <v>0</v>
      </c>
      <c r="H884" s="79">
        <v>0</v>
      </c>
      <c r="I884" s="117">
        <f>H884*C860</f>
        <v>0</v>
      </c>
      <c r="J884" s="39">
        <f>+H884*I896</f>
        <v>0</v>
      </c>
      <c r="K884" s="39">
        <f>+H884*I897</f>
        <v>0</v>
      </c>
      <c r="L884" s="394">
        <f t="shared" si="44"/>
        <v>0</v>
      </c>
    </row>
    <row r="885" spans="1:12" ht="13.8">
      <c r="A885" s="2" t="s">
        <v>13</v>
      </c>
      <c r="B885" s="22">
        <f>+$B$30</f>
        <v>0</v>
      </c>
      <c r="C885" s="84" t="e">
        <f>+B885/B893</f>
        <v>#DIV/0!</v>
      </c>
      <c r="D885" s="89">
        <v>0</v>
      </c>
      <c r="E885" s="112">
        <f>+D885*C860</f>
        <v>0</v>
      </c>
      <c r="F885" s="79">
        <v>0</v>
      </c>
      <c r="G885" s="112">
        <f>F885*C860</f>
        <v>0</v>
      </c>
      <c r="H885" s="79">
        <v>0</v>
      </c>
      <c r="I885" s="117">
        <f>H885*C860</f>
        <v>0</v>
      </c>
      <c r="J885" s="39">
        <f>+H885*I896</f>
        <v>0</v>
      </c>
      <c r="K885" s="39">
        <f>+H885*I897</f>
        <v>0</v>
      </c>
      <c r="L885" s="394">
        <f t="shared" si="44"/>
        <v>0</v>
      </c>
    </row>
    <row r="886" spans="1:12" ht="13.8">
      <c r="A886" s="2" t="s">
        <v>3</v>
      </c>
      <c r="B886" s="22">
        <f>+$B$31</f>
        <v>0</v>
      </c>
      <c r="C886" s="84" t="e">
        <f>+B886/B893</f>
        <v>#DIV/0!</v>
      </c>
      <c r="D886" s="89">
        <v>0</v>
      </c>
      <c r="E886" s="112">
        <f>+D886*C860</f>
        <v>0</v>
      </c>
      <c r="F886" s="79">
        <v>0</v>
      </c>
      <c r="G886" s="112">
        <f>F886*C860</f>
        <v>0</v>
      </c>
      <c r="H886" s="79">
        <v>0</v>
      </c>
      <c r="I886" s="117">
        <f>H886*C860</f>
        <v>0</v>
      </c>
      <c r="J886" s="39">
        <f>+H886*I896</f>
        <v>0</v>
      </c>
      <c r="K886" s="39">
        <f>+H886*I897</f>
        <v>0</v>
      </c>
      <c r="L886" s="394">
        <f t="shared" si="44"/>
        <v>0</v>
      </c>
    </row>
    <row r="887" spans="1:12" ht="13.8">
      <c r="A887" s="2" t="s">
        <v>11</v>
      </c>
      <c r="B887" s="22">
        <f>+$B$32</f>
        <v>0</v>
      </c>
      <c r="C887" s="84" t="e">
        <f>+B887/B893</f>
        <v>#DIV/0!</v>
      </c>
      <c r="D887" s="89">
        <v>0</v>
      </c>
      <c r="E887" s="112">
        <f>+D887*C860</f>
        <v>0</v>
      </c>
      <c r="F887" s="79">
        <v>0</v>
      </c>
      <c r="G887" s="112">
        <f>F887*C860</f>
        <v>0</v>
      </c>
      <c r="H887" s="79">
        <v>0</v>
      </c>
      <c r="I887" s="117">
        <f>H887*C860</f>
        <v>0</v>
      </c>
      <c r="J887" s="39">
        <f>+H887*I896</f>
        <v>0</v>
      </c>
      <c r="K887" s="39">
        <f>+H887*I897</f>
        <v>0</v>
      </c>
      <c r="L887" s="394">
        <f t="shared" si="44"/>
        <v>0</v>
      </c>
    </row>
    <row r="888" spans="1:12" ht="13.8">
      <c r="A888" s="372" t="s">
        <v>8</v>
      </c>
      <c r="B888" s="22">
        <f>+$B$33</f>
        <v>0</v>
      </c>
      <c r="C888" s="84" t="e">
        <f>+B888/B893</f>
        <v>#DIV/0!</v>
      </c>
      <c r="D888" s="89">
        <v>0</v>
      </c>
      <c r="E888" s="112">
        <f>+D888*C860</f>
        <v>0</v>
      </c>
      <c r="F888" s="79">
        <v>0</v>
      </c>
      <c r="G888" s="112">
        <f>F888*C860</f>
        <v>0</v>
      </c>
      <c r="H888" s="79">
        <v>0</v>
      </c>
      <c r="I888" s="117">
        <f>H888*C860</f>
        <v>0</v>
      </c>
      <c r="J888" s="39">
        <f>+H888*I896</f>
        <v>0</v>
      </c>
      <c r="K888" s="39">
        <f>+H888*I897</f>
        <v>0</v>
      </c>
      <c r="L888" s="394">
        <f t="shared" si="44"/>
        <v>0</v>
      </c>
    </row>
    <row r="889" spans="1:12" ht="13.8">
      <c r="A889" s="372" t="s">
        <v>444</v>
      </c>
      <c r="B889" s="22">
        <f>+$B$34</f>
        <v>0</v>
      </c>
      <c r="C889" s="84" t="e">
        <f>+B889/B893</f>
        <v>#DIV/0!</v>
      </c>
      <c r="D889" s="89">
        <v>0</v>
      </c>
      <c r="E889" s="112">
        <f>+D889*C860</f>
        <v>0</v>
      </c>
      <c r="F889" s="79">
        <v>0</v>
      </c>
      <c r="G889" s="112">
        <f>F889*C860</f>
        <v>0</v>
      </c>
      <c r="H889" s="79">
        <v>0</v>
      </c>
      <c r="I889" s="117">
        <f>H889*C860</f>
        <v>0</v>
      </c>
      <c r="J889" s="39">
        <f>+H889*I896</f>
        <v>0</v>
      </c>
      <c r="K889" s="39">
        <f>+H889*I897</f>
        <v>0</v>
      </c>
      <c r="L889" s="394">
        <f t="shared" si="44"/>
        <v>0</v>
      </c>
    </row>
    <row r="890" spans="1:12" ht="13.8">
      <c r="A890" s="372" t="s">
        <v>445</v>
      </c>
      <c r="B890" s="22">
        <f>+$B$35</f>
        <v>0</v>
      </c>
      <c r="C890" s="84" t="e">
        <f>+B890/B893</f>
        <v>#DIV/0!</v>
      </c>
      <c r="D890" s="89">
        <v>0</v>
      </c>
      <c r="E890" s="112">
        <f>+D890*C860</f>
        <v>0</v>
      </c>
      <c r="F890" s="79">
        <v>0</v>
      </c>
      <c r="G890" s="112">
        <f>F890*C860</f>
        <v>0</v>
      </c>
      <c r="H890" s="79">
        <v>0</v>
      </c>
      <c r="I890" s="117">
        <f>H890*C860</f>
        <v>0</v>
      </c>
      <c r="J890" s="39">
        <f>+H890*I896</f>
        <v>0</v>
      </c>
      <c r="K890" s="39">
        <f>+H890*I897</f>
        <v>0</v>
      </c>
      <c r="L890" s="394">
        <f t="shared" si="44"/>
        <v>0</v>
      </c>
    </row>
    <row r="891" spans="1:12" ht="13.8">
      <c r="A891" s="372" t="s">
        <v>461</v>
      </c>
      <c r="B891" s="22">
        <f>+$B$36</f>
        <v>0</v>
      </c>
      <c r="C891" s="84" t="e">
        <f>+B891/B893</f>
        <v>#DIV/0!</v>
      </c>
      <c r="D891" s="89">
        <v>0</v>
      </c>
      <c r="E891" s="112">
        <f>+D891*C860</f>
        <v>0</v>
      </c>
      <c r="F891" s="79">
        <v>0</v>
      </c>
      <c r="G891" s="112">
        <f>F891*C860</f>
        <v>0</v>
      </c>
      <c r="H891" s="79">
        <v>0</v>
      </c>
      <c r="I891" s="117">
        <f>H891*C860</f>
        <v>0</v>
      </c>
      <c r="J891" s="39">
        <f>+H891*I896</f>
        <v>0</v>
      </c>
      <c r="K891" s="39">
        <f>+H891*I897</f>
        <v>0</v>
      </c>
      <c r="L891" s="394">
        <f t="shared" si="44"/>
        <v>0</v>
      </c>
    </row>
    <row r="892" spans="1:12" ht="13.8">
      <c r="A892" s="3" t="s">
        <v>464</v>
      </c>
      <c r="B892" s="22">
        <f>+$B$37</f>
        <v>0</v>
      </c>
      <c r="C892" s="84" t="e">
        <f>+B892/B893</f>
        <v>#DIV/0!</v>
      </c>
      <c r="D892" s="89">
        <v>0</v>
      </c>
      <c r="E892" s="112">
        <f>+D892*C860</f>
        <v>0</v>
      </c>
      <c r="F892" s="79">
        <v>0</v>
      </c>
      <c r="G892" s="115">
        <f>F892*C860</f>
        <v>0</v>
      </c>
      <c r="H892" s="514">
        <v>0</v>
      </c>
      <c r="I892" s="118">
        <f>H892*C860</f>
        <v>0</v>
      </c>
      <c r="J892" s="39">
        <f>+H892*I896</f>
        <v>0</v>
      </c>
      <c r="K892" s="39">
        <f>+H892*I897</f>
        <v>0</v>
      </c>
      <c r="L892" s="394">
        <f t="shared" si="44"/>
        <v>0</v>
      </c>
    </row>
    <row r="893" spans="1:12" ht="13.8">
      <c r="A893" s="24"/>
      <c r="B893" s="25">
        <f t="shared" ref="B893:L893" si="45">SUM(B866:B892)</f>
        <v>0</v>
      </c>
      <c r="C893" s="85" t="e">
        <f t="shared" si="45"/>
        <v>#DIV/0!</v>
      </c>
      <c r="D893" s="82">
        <f t="shared" si="45"/>
        <v>0</v>
      </c>
      <c r="E893" s="113">
        <f t="shared" si="45"/>
        <v>0</v>
      </c>
      <c r="F893" s="83">
        <f t="shared" si="45"/>
        <v>0</v>
      </c>
      <c r="G893" s="113">
        <f t="shared" si="45"/>
        <v>0</v>
      </c>
      <c r="H893" s="86">
        <f t="shared" si="45"/>
        <v>0</v>
      </c>
      <c r="I893" s="363">
        <f t="shared" si="45"/>
        <v>0</v>
      </c>
      <c r="J893" s="26">
        <f t="shared" si="45"/>
        <v>0</v>
      </c>
      <c r="K893" s="26">
        <f t="shared" si="45"/>
        <v>0</v>
      </c>
      <c r="L893" s="26">
        <f t="shared" si="45"/>
        <v>0</v>
      </c>
    </row>
    <row r="894" spans="1:12">
      <c r="H894" s="80"/>
      <c r="I894" s="81"/>
    </row>
    <row r="896" spans="1:12">
      <c r="G896" t="s">
        <v>114</v>
      </c>
      <c r="H896" s="27"/>
      <c r="I896" s="357">
        <v>0</v>
      </c>
    </row>
    <row r="897" spans="1:14">
      <c r="G897" t="s">
        <v>338</v>
      </c>
      <c r="I897" s="357">
        <v>0</v>
      </c>
    </row>
    <row r="898" spans="1:14">
      <c r="G898" t="s">
        <v>256</v>
      </c>
      <c r="I898" s="120">
        <f>SUM(I896:I897)</f>
        <v>0</v>
      </c>
      <c r="N898" s="121">
        <f>+I898</f>
        <v>0</v>
      </c>
    </row>
    <row r="899" spans="1:14">
      <c r="I899" s="122"/>
      <c r="N899" s="121"/>
    </row>
    <row r="900" spans="1:14">
      <c r="I900" s="122"/>
      <c r="N900" s="121"/>
    </row>
    <row r="901" spans="1:14">
      <c r="I901" s="122"/>
      <c r="N901" s="121"/>
    </row>
    <row r="902" spans="1:14" ht="15.6">
      <c r="A902" s="874" t="s">
        <v>19</v>
      </c>
      <c r="B902" s="875"/>
      <c r="C902" s="875">
        <v>0</v>
      </c>
      <c r="D902" s="875"/>
      <c r="E902" s="875"/>
      <c r="F902" s="875"/>
      <c r="G902" s="875"/>
      <c r="H902" s="876"/>
      <c r="I902" s="4"/>
    </row>
    <row r="903" spans="1:14" ht="15.6">
      <c r="A903" s="867" t="s">
        <v>20</v>
      </c>
      <c r="B903" s="868"/>
      <c r="C903" s="920"/>
      <c r="D903" s="920"/>
      <c r="E903" s="920"/>
      <c r="F903" s="920"/>
      <c r="G903" s="920"/>
      <c r="H903" s="921"/>
      <c r="I903" s="4"/>
    </row>
    <row r="904" spans="1:14" ht="15.6">
      <c r="A904" s="867" t="s">
        <v>22</v>
      </c>
      <c r="B904" s="868"/>
      <c r="C904" s="913"/>
      <c r="D904" s="913"/>
      <c r="E904" s="913"/>
      <c r="F904" s="913"/>
      <c r="G904" s="913"/>
      <c r="H904" s="914"/>
      <c r="I904" s="4"/>
    </row>
    <row r="905" spans="1:14" ht="15.6">
      <c r="A905" s="867" t="s">
        <v>24</v>
      </c>
      <c r="B905" s="868"/>
      <c r="C905" s="869">
        <v>0</v>
      </c>
      <c r="D905" s="870"/>
      <c r="E905" s="870"/>
      <c r="F905" s="870"/>
      <c r="G905" s="870"/>
      <c r="H905" s="871"/>
      <c r="I905" s="4"/>
    </row>
    <row r="906" spans="1:14" ht="15.6">
      <c r="A906" s="881" t="s">
        <v>25</v>
      </c>
      <c r="B906" s="882"/>
      <c r="C906" s="911" t="s">
        <v>788</v>
      </c>
      <c r="D906" s="911"/>
      <c r="E906" s="911"/>
      <c r="F906" s="911"/>
      <c r="G906" s="911"/>
      <c r="H906" s="912"/>
      <c r="I906" s="4"/>
    </row>
    <row r="907" spans="1:14" ht="13.8">
      <c r="A907" s="5"/>
      <c r="B907" s="5"/>
      <c r="C907" s="5"/>
      <c r="D907" s="5"/>
      <c r="E907" s="5"/>
      <c r="F907" s="5"/>
      <c r="G907" s="5"/>
      <c r="H907" s="5"/>
      <c r="I907" s="5"/>
    </row>
    <row r="908" spans="1:14" ht="13.8">
      <c r="A908" s="6"/>
      <c r="B908" s="7"/>
      <c r="C908" s="8"/>
      <c r="D908" s="886">
        <v>0.2</v>
      </c>
      <c r="E908" s="887"/>
      <c r="F908" s="886">
        <v>0.8</v>
      </c>
      <c r="G908" s="887"/>
      <c r="H908" s="594"/>
      <c r="I908" s="10"/>
      <c r="J908" s="11" t="s">
        <v>121</v>
      </c>
      <c r="K908" s="11" t="s">
        <v>269</v>
      </c>
      <c r="L908" s="11" t="s">
        <v>270</v>
      </c>
    </row>
    <row r="909" spans="1:14" ht="13.8">
      <c r="A909" s="12"/>
      <c r="B909" s="13"/>
      <c r="C909" s="14"/>
      <c r="D909" s="872" t="s">
        <v>26</v>
      </c>
      <c r="E909" s="880"/>
      <c r="F909" s="872" t="s">
        <v>27</v>
      </c>
      <c r="G909" s="880"/>
      <c r="H909" s="872" t="s">
        <v>28</v>
      </c>
      <c r="I909" s="873"/>
      <c r="J909" s="15" t="s">
        <v>29</v>
      </c>
      <c r="K909" s="391" t="s">
        <v>29</v>
      </c>
      <c r="L909" s="391" t="s">
        <v>29</v>
      </c>
    </row>
    <row r="910" spans="1:14" ht="27.6">
      <c r="A910" s="16" t="s">
        <v>30</v>
      </c>
      <c r="B910" s="17" t="s">
        <v>31</v>
      </c>
      <c r="C910" s="18" t="s">
        <v>32</v>
      </c>
      <c r="D910" s="19" t="s">
        <v>33</v>
      </c>
      <c r="E910" s="20" t="s">
        <v>34</v>
      </c>
      <c r="F910" s="19" t="s">
        <v>33</v>
      </c>
      <c r="G910" s="20" t="s">
        <v>34</v>
      </c>
      <c r="H910" s="21" t="s">
        <v>33</v>
      </c>
      <c r="I910" s="40" t="s">
        <v>34</v>
      </c>
      <c r="J910" s="18" t="s">
        <v>34</v>
      </c>
      <c r="K910" s="18" t="s">
        <v>34</v>
      </c>
      <c r="L910" s="18" t="s">
        <v>34</v>
      </c>
    </row>
    <row r="911" spans="1:14" ht="13.8">
      <c r="A911" s="1" t="s">
        <v>15</v>
      </c>
      <c r="B911" s="22">
        <f>+$B$10</f>
        <v>0</v>
      </c>
      <c r="C911" s="84" t="e">
        <f>+B911/B938</f>
        <v>#DIV/0!</v>
      </c>
      <c r="D911" s="89">
        <v>0</v>
      </c>
      <c r="E911" s="112">
        <f>+D911*C905</f>
        <v>0</v>
      </c>
      <c r="F911" s="79">
        <v>0</v>
      </c>
      <c r="G911" s="114">
        <f>F911*C905</f>
        <v>0</v>
      </c>
      <c r="H911" s="79">
        <v>0</v>
      </c>
      <c r="I911" s="116">
        <f>H911*C905</f>
        <v>0</v>
      </c>
      <c r="J911" s="39">
        <f>+H911*I941</f>
        <v>0</v>
      </c>
      <c r="K911" s="39">
        <f>+H911*I942</f>
        <v>0</v>
      </c>
      <c r="L911" s="393">
        <f>+J911+K911</f>
        <v>0</v>
      </c>
    </row>
    <row r="912" spans="1:14" ht="13.8">
      <c r="A912" s="2" t="s">
        <v>4</v>
      </c>
      <c r="B912" s="22">
        <f>+$B$12</f>
        <v>0</v>
      </c>
      <c r="C912" s="84" t="e">
        <f>+B912/B938</f>
        <v>#DIV/0!</v>
      </c>
      <c r="D912" s="89">
        <v>0</v>
      </c>
      <c r="E912" s="112">
        <f>+D912*C905</f>
        <v>0</v>
      </c>
      <c r="F912" s="79">
        <v>0</v>
      </c>
      <c r="G912" s="112">
        <f>F912*C905</f>
        <v>0</v>
      </c>
      <c r="H912" s="79">
        <v>0</v>
      </c>
      <c r="I912" s="117">
        <f>H912*C905</f>
        <v>0</v>
      </c>
      <c r="J912" s="39">
        <f>+H912*I941</f>
        <v>0</v>
      </c>
      <c r="K912" s="39">
        <f>+H912*I942</f>
        <v>0</v>
      </c>
      <c r="L912" s="394">
        <f>+J912+K912</f>
        <v>0</v>
      </c>
    </row>
    <row r="913" spans="1:12" ht="13.8">
      <c r="A913" s="2" t="s">
        <v>0</v>
      </c>
      <c r="B913" s="22">
        <f>+$B$13</f>
        <v>0</v>
      </c>
      <c r="C913" s="84" t="e">
        <f>+B913/B938</f>
        <v>#DIV/0!</v>
      </c>
      <c r="D913" s="89">
        <v>0</v>
      </c>
      <c r="E913" s="112">
        <f>+D913*C905</f>
        <v>0</v>
      </c>
      <c r="F913" s="79">
        <v>0</v>
      </c>
      <c r="G913" s="112">
        <f>F913*C905</f>
        <v>0</v>
      </c>
      <c r="H913" s="475">
        <v>0</v>
      </c>
      <c r="I913" s="117">
        <f>H913*C905</f>
        <v>0</v>
      </c>
      <c r="J913" s="39">
        <f>+H913*I941</f>
        <v>0</v>
      </c>
      <c r="K913" s="39">
        <f>+H913*I942</f>
        <v>0</v>
      </c>
      <c r="L913" s="394">
        <f t="shared" ref="L913:L937" si="46">+J913+K913</f>
        <v>0</v>
      </c>
    </row>
    <row r="914" spans="1:12" ht="13.8">
      <c r="A914" s="2" t="s">
        <v>16</v>
      </c>
      <c r="B914" s="22">
        <f>+$B$14</f>
        <v>0</v>
      </c>
      <c r="C914" s="84" t="e">
        <f>+B914/B938</f>
        <v>#DIV/0!</v>
      </c>
      <c r="D914" s="89">
        <v>0</v>
      </c>
      <c r="E914" s="112">
        <f>+D914*C905</f>
        <v>0</v>
      </c>
      <c r="F914" s="79">
        <v>0</v>
      </c>
      <c r="G914" s="112">
        <f>F914*C905</f>
        <v>0</v>
      </c>
      <c r="H914" s="79">
        <v>0</v>
      </c>
      <c r="I914" s="117">
        <f>H914*C905</f>
        <v>0</v>
      </c>
      <c r="J914" s="39">
        <f>+H914*I941</f>
        <v>0</v>
      </c>
      <c r="K914" s="39">
        <f>+H914*I942</f>
        <v>0</v>
      </c>
      <c r="L914" s="394">
        <f t="shared" si="46"/>
        <v>0</v>
      </c>
    </row>
    <row r="915" spans="1:12" ht="13.8">
      <c r="A915" s="2" t="s">
        <v>6</v>
      </c>
      <c r="B915" s="22">
        <f>+$B$15</f>
        <v>0</v>
      </c>
      <c r="C915" s="84" t="e">
        <f>+B915/B938</f>
        <v>#DIV/0!</v>
      </c>
      <c r="D915" s="89">
        <v>0</v>
      </c>
      <c r="E915" s="112">
        <f>+D915*C905</f>
        <v>0</v>
      </c>
      <c r="F915" s="79">
        <v>0</v>
      </c>
      <c r="G915" s="112">
        <f>F915*C905</f>
        <v>0</v>
      </c>
      <c r="H915" s="79">
        <v>0</v>
      </c>
      <c r="I915" s="117">
        <f>H915*C905</f>
        <v>0</v>
      </c>
      <c r="J915" s="39">
        <f>+H915*I941</f>
        <v>0</v>
      </c>
      <c r="K915" s="39">
        <f>+H915*I942</f>
        <v>0</v>
      </c>
      <c r="L915" s="394">
        <f t="shared" si="46"/>
        <v>0</v>
      </c>
    </row>
    <row r="916" spans="1:12" ht="13.8">
      <c r="A916" s="2" t="s">
        <v>10</v>
      </c>
      <c r="B916" s="22">
        <f>+$B$16</f>
        <v>0</v>
      </c>
      <c r="C916" s="84" t="e">
        <f>+B916/B938</f>
        <v>#DIV/0!</v>
      </c>
      <c r="D916" s="89">
        <v>0</v>
      </c>
      <c r="E916" s="112">
        <f>+D916*C905</f>
        <v>0</v>
      </c>
      <c r="F916" s="79">
        <v>0</v>
      </c>
      <c r="G916" s="112">
        <f>F916*C905</f>
        <v>0</v>
      </c>
      <c r="H916" s="79">
        <v>0</v>
      </c>
      <c r="I916" s="117">
        <f>H916*C905</f>
        <v>0</v>
      </c>
      <c r="J916" s="39">
        <f>+H916*I941</f>
        <v>0</v>
      </c>
      <c r="K916" s="39">
        <f>+H916*I942</f>
        <v>0</v>
      </c>
      <c r="L916" s="394">
        <f t="shared" si="46"/>
        <v>0</v>
      </c>
    </row>
    <row r="917" spans="1:12" ht="13.8">
      <c r="A917" s="2" t="s">
        <v>17</v>
      </c>
      <c r="B917" s="22">
        <f>+$B$17</f>
        <v>0</v>
      </c>
      <c r="C917" s="84" t="e">
        <f>+B917/B938</f>
        <v>#DIV/0!</v>
      </c>
      <c r="D917" s="89">
        <v>0</v>
      </c>
      <c r="E917" s="112">
        <f>+D917*C905</f>
        <v>0</v>
      </c>
      <c r="F917" s="79">
        <v>0</v>
      </c>
      <c r="G917" s="112">
        <f>F917*C905</f>
        <v>0</v>
      </c>
      <c r="H917" s="79">
        <v>0</v>
      </c>
      <c r="I917" s="117">
        <f>H917*C905</f>
        <v>0</v>
      </c>
      <c r="J917" s="39">
        <f>+H917*I941</f>
        <v>0</v>
      </c>
      <c r="K917" s="39">
        <f>+H917*I942</f>
        <v>0</v>
      </c>
      <c r="L917" s="394">
        <f t="shared" si="46"/>
        <v>0</v>
      </c>
    </row>
    <row r="918" spans="1:12" ht="13.8">
      <c r="A918" s="2" t="s">
        <v>5</v>
      </c>
      <c r="B918" s="22">
        <f>+$B$18</f>
        <v>0</v>
      </c>
      <c r="C918" s="84" t="e">
        <f>+B918/B938</f>
        <v>#DIV/0!</v>
      </c>
      <c r="D918" s="89">
        <v>0</v>
      </c>
      <c r="E918" s="112">
        <f>+D918*C905</f>
        <v>0</v>
      </c>
      <c r="F918" s="79">
        <v>0</v>
      </c>
      <c r="G918" s="112">
        <f>F918*C905</f>
        <v>0</v>
      </c>
      <c r="H918" s="79">
        <v>0</v>
      </c>
      <c r="I918" s="117">
        <f>H918*C905</f>
        <v>0</v>
      </c>
      <c r="J918" s="39">
        <f>+H918*I941</f>
        <v>0</v>
      </c>
      <c r="K918" s="39">
        <f>+H918*I942</f>
        <v>0</v>
      </c>
      <c r="L918" s="394">
        <f t="shared" si="46"/>
        <v>0</v>
      </c>
    </row>
    <row r="919" spans="1:12" ht="13.8">
      <c r="A919" s="2" t="s">
        <v>116</v>
      </c>
      <c r="B919" s="22">
        <f>+$B$19</f>
        <v>0</v>
      </c>
      <c r="C919" s="84" t="e">
        <f>+B919/B938</f>
        <v>#DIV/0!</v>
      </c>
      <c r="D919" s="89">
        <v>0</v>
      </c>
      <c r="E919" s="112">
        <f>+D919*C905</f>
        <v>0</v>
      </c>
      <c r="F919" s="79">
        <v>0</v>
      </c>
      <c r="G919" s="112">
        <f>F919*C905</f>
        <v>0</v>
      </c>
      <c r="H919" s="79">
        <v>0</v>
      </c>
      <c r="I919" s="117">
        <f>H919*C905</f>
        <v>0</v>
      </c>
      <c r="J919" s="39">
        <f>+H919*I941</f>
        <v>0</v>
      </c>
      <c r="K919" s="39">
        <f>+H919*I942</f>
        <v>0</v>
      </c>
      <c r="L919" s="394">
        <f t="shared" si="46"/>
        <v>0</v>
      </c>
    </row>
    <row r="920" spans="1:12" ht="13.8">
      <c r="A920" s="2" t="s">
        <v>1</v>
      </c>
      <c r="B920" s="22">
        <f>+$B$20</f>
        <v>0</v>
      </c>
      <c r="C920" s="84" t="e">
        <f>+B920/B938</f>
        <v>#DIV/0!</v>
      </c>
      <c r="D920" s="89">
        <v>0</v>
      </c>
      <c r="E920" s="112">
        <f>+D920*C905</f>
        <v>0</v>
      </c>
      <c r="F920" s="79">
        <v>0</v>
      </c>
      <c r="G920" s="112">
        <f>F920*C905</f>
        <v>0</v>
      </c>
      <c r="H920" s="79">
        <v>0</v>
      </c>
      <c r="I920" s="117">
        <f>H920*C905</f>
        <v>0</v>
      </c>
      <c r="J920" s="39">
        <f>+H920*I941</f>
        <v>0</v>
      </c>
      <c r="K920" s="39">
        <f>+H920*I942</f>
        <v>0</v>
      </c>
      <c r="L920" s="394">
        <f t="shared" si="46"/>
        <v>0</v>
      </c>
    </row>
    <row r="921" spans="1:12" ht="13.8">
      <c r="A921" s="2" t="s">
        <v>46</v>
      </c>
      <c r="B921" s="22">
        <f>+$B$21</f>
        <v>0</v>
      </c>
      <c r="C921" s="84" t="e">
        <f>+B921/B938</f>
        <v>#DIV/0!</v>
      </c>
      <c r="D921" s="89">
        <v>0</v>
      </c>
      <c r="E921" s="112">
        <f>+D921*C905</f>
        <v>0</v>
      </c>
      <c r="F921" s="79">
        <v>0</v>
      </c>
      <c r="G921" s="112">
        <f>F921*C905</f>
        <v>0</v>
      </c>
      <c r="H921" s="79">
        <v>0</v>
      </c>
      <c r="I921" s="117">
        <f>H921*C905</f>
        <v>0</v>
      </c>
      <c r="J921" s="39">
        <f>+H921*I941</f>
        <v>0</v>
      </c>
      <c r="K921" s="39">
        <f>+H921*I942</f>
        <v>0</v>
      </c>
      <c r="L921" s="394">
        <f t="shared" si="46"/>
        <v>0</v>
      </c>
    </row>
    <row r="922" spans="1:12" ht="13.8">
      <c r="A922" s="2" t="s">
        <v>45</v>
      </c>
      <c r="B922" s="22">
        <f>+$B$22</f>
        <v>0</v>
      </c>
      <c r="C922" s="84" t="e">
        <f>+B922/B938</f>
        <v>#DIV/0!</v>
      </c>
      <c r="D922" s="89">
        <v>0</v>
      </c>
      <c r="E922" s="112">
        <f>+D922*C905</f>
        <v>0</v>
      </c>
      <c r="F922" s="79">
        <v>0</v>
      </c>
      <c r="G922" s="112">
        <f>F922*C905</f>
        <v>0</v>
      </c>
      <c r="H922" s="79">
        <v>0</v>
      </c>
      <c r="I922" s="117">
        <f>H922*C905</f>
        <v>0</v>
      </c>
      <c r="J922" s="39">
        <f>+H922*I941</f>
        <v>0</v>
      </c>
      <c r="K922" s="39">
        <f>+H922*I942</f>
        <v>0</v>
      </c>
      <c r="L922" s="394">
        <f t="shared" si="46"/>
        <v>0</v>
      </c>
    </row>
    <row r="923" spans="1:12" ht="13.8">
      <c r="A923" s="2" t="s">
        <v>209</v>
      </c>
      <c r="B923" s="22">
        <f>+$B$23</f>
        <v>0</v>
      </c>
      <c r="C923" s="84" t="e">
        <f>+B923/B938</f>
        <v>#DIV/0!</v>
      </c>
      <c r="D923" s="89">
        <v>0</v>
      </c>
      <c r="E923" s="112">
        <f>+D923*C905</f>
        <v>0</v>
      </c>
      <c r="F923" s="79">
        <v>0</v>
      </c>
      <c r="G923" s="112">
        <f>F923*C905</f>
        <v>0</v>
      </c>
      <c r="H923" s="79">
        <v>0</v>
      </c>
      <c r="I923" s="117">
        <f>H923*C905</f>
        <v>0</v>
      </c>
      <c r="J923" s="39">
        <f>+H923*I941</f>
        <v>0</v>
      </c>
      <c r="K923" s="39">
        <f>+H923*I942</f>
        <v>0</v>
      </c>
      <c r="L923" s="394">
        <f t="shared" si="46"/>
        <v>0</v>
      </c>
    </row>
    <row r="924" spans="1:12" ht="13.8">
      <c r="A924" s="2" t="s">
        <v>210</v>
      </c>
      <c r="B924" s="22">
        <f>+$B$24</f>
        <v>0</v>
      </c>
      <c r="C924" s="84" t="e">
        <f>+B924/B938</f>
        <v>#DIV/0!</v>
      </c>
      <c r="D924" s="89">
        <v>0</v>
      </c>
      <c r="E924" s="112">
        <f>+D924*C905</f>
        <v>0</v>
      </c>
      <c r="F924" s="79">
        <v>0</v>
      </c>
      <c r="G924" s="112">
        <f>F924*C905</f>
        <v>0</v>
      </c>
      <c r="H924" s="79">
        <v>0</v>
      </c>
      <c r="I924" s="117">
        <f>H924*C905</f>
        <v>0</v>
      </c>
      <c r="J924" s="39">
        <f>+H924*I941</f>
        <v>0</v>
      </c>
      <c r="K924" s="39">
        <f>+H924*I942</f>
        <v>0</v>
      </c>
      <c r="L924" s="394">
        <f t="shared" si="46"/>
        <v>0</v>
      </c>
    </row>
    <row r="925" spans="1:12" ht="13.8">
      <c r="A925" s="2" t="s">
        <v>2</v>
      </c>
      <c r="B925" s="22">
        <f>+$B$25</f>
        <v>0</v>
      </c>
      <c r="C925" s="84" t="e">
        <f>+B925/B938</f>
        <v>#DIV/0!</v>
      </c>
      <c r="D925" s="89">
        <v>0</v>
      </c>
      <c r="E925" s="112">
        <f>+D925*C905</f>
        <v>0</v>
      </c>
      <c r="F925" s="79">
        <v>0</v>
      </c>
      <c r="G925" s="112">
        <f>F925*C905</f>
        <v>0</v>
      </c>
      <c r="H925" s="79">
        <v>0</v>
      </c>
      <c r="I925" s="117">
        <f>H925*C905</f>
        <v>0</v>
      </c>
      <c r="J925" s="39">
        <f>+H925*I941</f>
        <v>0</v>
      </c>
      <c r="K925" s="39">
        <f>+H925*I942</f>
        <v>0</v>
      </c>
      <c r="L925" s="394">
        <f t="shared" si="46"/>
        <v>0</v>
      </c>
    </row>
    <row r="926" spans="1:12" ht="13.8">
      <c r="A926" s="2" t="s">
        <v>12</v>
      </c>
      <c r="B926" s="22">
        <f>+$B$26</f>
        <v>0</v>
      </c>
      <c r="C926" s="84" t="e">
        <f>+B926/B938</f>
        <v>#DIV/0!</v>
      </c>
      <c r="D926" s="89">
        <v>0</v>
      </c>
      <c r="E926" s="112">
        <f>+D926*C905</f>
        <v>0</v>
      </c>
      <c r="F926" s="79">
        <v>0</v>
      </c>
      <c r="G926" s="112">
        <f>F926*C905</f>
        <v>0</v>
      </c>
      <c r="H926" s="79">
        <v>0</v>
      </c>
      <c r="I926" s="117">
        <f>H926*C905</f>
        <v>0</v>
      </c>
      <c r="J926" s="39">
        <f>+H926*I941</f>
        <v>0</v>
      </c>
      <c r="K926" s="39">
        <f>+H926*I942</f>
        <v>0</v>
      </c>
      <c r="L926" s="394">
        <f t="shared" si="46"/>
        <v>0</v>
      </c>
    </row>
    <row r="927" spans="1:12" ht="13.8">
      <c r="A927" s="2" t="s">
        <v>18</v>
      </c>
      <c r="B927" s="22">
        <f>+$B$27</f>
        <v>0</v>
      </c>
      <c r="C927" s="84" t="e">
        <f>+B927/B938</f>
        <v>#DIV/0!</v>
      </c>
      <c r="D927" s="89">
        <v>0</v>
      </c>
      <c r="E927" s="112">
        <f>+D927*C905</f>
        <v>0</v>
      </c>
      <c r="F927" s="79">
        <v>0</v>
      </c>
      <c r="G927" s="112">
        <f>F927*C905</f>
        <v>0</v>
      </c>
      <c r="H927" s="79">
        <v>0</v>
      </c>
      <c r="I927" s="117">
        <f>H927*C905</f>
        <v>0</v>
      </c>
      <c r="J927" s="39">
        <f>+H927*I941</f>
        <v>0</v>
      </c>
      <c r="K927" s="39">
        <f>+H927*I942</f>
        <v>0</v>
      </c>
      <c r="L927" s="394">
        <f t="shared" si="46"/>
        <v>0</v>
      </c>
    </row>
    <row r="928" spans="1:12" ht="13.8">
      <c r="A928" s="2" t="s">
        <v>9</v>
      </c>
      <c r="B928" s="22">
        <f>+$B$28</f>
        <v>0</v>
      </c>
      <c r="C928" s="84" t="e">
        <f>+B928/B938</f>
        <v>#DIV/0!</v>
      </c>
      <c r="D928" s="89">
        <v>0</v>
      </c>
      <c r="E928" s="112">
        <f>+D928*C905</f>
        <v>0</v>
      </c>
      <c r="F928" s="79">
        <v>0</v>
      </c>
      <c r="G928" s="112">
        <f>F928*C905</f>
        <v>0</v>
      </c>
      <c r="H928" s="79">
        <v>0</v>
      </c>
      <c r="I928" s="117">
        <f>H928*C905</f>
        <v>0</v>
      </c>
      <c r="J928" s="39">
        <f>+H928*I941</f>
        <v>0</v>
      </c>
      <c r="K928" s="39">
        <f>+H928*I942</f>
        <v>0</v>
      </c>
      <c r="L928" s="394">
        <f t="shared" si="46"/>
        <v>0</v>
      </c>
    </row>
    <row r="929" spans="1:14" ht="13.8">
      <c r="A929" s="2" t="s">
        <v>7</v>
      </c>
      <c r="B929" s="22">
        <f>+$B$29</f>
        <v>0</v>
      </c>
      <c r="C929" s="84" t="e">
        <f>+B929/B938</f>
        <v>#DIV/0!</v>
      </c>
      <c r="D929" s="89">
        <v>0</v>
      </c>
      <c r="E929" s="112">
        <f>+D929*C905</f>
        <v>0</v>
      </c>
      <c r="F929" s="79">
        <v>0</v>
      </c>
      <c r="G929" s="112">
        <f>F929*C905</f>
        <v>0</v>
      </c>
      <c r="H929" s="79">
        <v>0</v>
      </c>
      <c r="I929" s="117">
        <f>H929*C905</f>
        <v>0</v>
      </c>
      <c r="J929" s="39">
        <f>+H929*I941</f>
        <v>0</v>
      </c>
      <c r="K929" s="39">
        <f>+H929*I942</f>
        <v>0</v>
      </c>
      <c r="L929" s="394">
        <f t="shared" si="46"/>
        <v>0</v>
      </c>
    </row>
    <row r="930" spans="1:14" ht="13.8">
      <c r="A930" s="2" t="s">
        <v>13</v>
      </c>
      <c r="B930" s="22">
        <f>+$B$30</f>
        <v>0</v>
      </c>
      <c r="C930" s="84" t="e">
        <f>+B930/B938</f>
        <v>#DIV/0!</v>
      </c>
      <c r="D930" s="89">
        <v>0</v>
      </c>
      <c r="E930" s="112">
        <f>+D930*C905</f>
        <v>0</v>
      </c>
      <c r="F930" s="79">
        <v>0</v>
      </c>
      <c r="G930" s="112">
        <f>F930*C905</f>
        <v>0</v>
      </c>
      <c r="H930" s="79">
        <v>0</v>
      </c>
      <c r="I930" s="117">
        <f>H930*C905</f>
        <v>0</v>
      </c>
      <c r="J930" s="39">
        <f>+H930*I941</f>
        <v>0</v>
      </c>
      <c r="K930" s="39">
        <f>+H930*I942</f>
        <v>0</v>
      </c>
      <c r="L930" s="394">
        <f t="shared" si="46"/>
        <v>0</v>
      </c>
    </row>
    <row r="931" spans="1:14" ht="13.8">
      <c r="A931" s="2" t="s">
        <v>3</v>
      </c>
      <c r="B931" s="22">
        <f>+$B$31</f>
        <v>0</v>
      </c>
      <c r="C931" s="84" t="e">
        <f>+B931/B938</f>
        <v>#DIV/0!</v>
      </c>
      <c r="D931" s="89">
        <v>0</v>
      </c>
      <c r="E931" s="112">
        <f>+D931*C905</f>
        <v>0</v>
      </c>
      <c r="F931" s="79">
        <v>0</v>
      </c>
      <c r="G931" s="112">
        <f>F931*C905</f>
        <v>0</v>
      </c>
      <c r="H931" s="79">
        <v>0</v>
      </c>
      <c r="I931" s="117">
        <f>H931*C905</f>
        <v>0</v>
      </c>
      <c r="J931" s="39">
        <f>+H931*I941</f>
        <v>0</v>
      </c>
      <c r="K931" s="39">
        <f>+H931*I942</f>
        <v>0</v>
      </c>
      <c r="L931" s="394">
        <f t="shared" si="46"/>
        <v>0</v>
      </c>
    </row>
    <row r="932" spans="1:14" ht="13.8">
      <c r="A932" s="2" t="s">
        <v>11</v>
      </c>
      <c r="B932" s="22">
        <f>+$B$32</f>
        <v>0</v>
      </c>
      <c r="C932" s="84" t="e">
        <f>+B932/B938</f>
        <v>#DIV/0!</v>
      </c>
      <c r="D932" s="89">
        <v>0</v>
      </c>
      <c r="E932" s="112">
        <f>+D932*C905</f>
        <v>0</v>
      </c>
      <c r="F932" s="79">
        <v>0</v>
      </c>
      <c r="G932" s="112">
        <f>F932*C905</f>
        <v>0</v>
      </c>
      <c r="H932" s="79">
        <v>0</v>
      </c>
      <c r="I932" s="117">
        <f>H932*C905</f>
        <v>0</v>
      </c>
      <c r="J932" s="39">
        <f>+H932*I941</f>
        <v>0</v>
      </c>
      <c r="K932" s="39">
        <f>+H932*I942</f>
        <v>0</v>
      </c>
      <c r="L932" s="394">
        <f t="shared" si="46"/>
        <v>0</v>
      </c>
    </row>
    <row r="933" spans="1:14" ht="13.8">
      <c r="A933" s="372" t="s">
        <v>8</v>
      </c>
      <c r="B933" s="22">
        <f>+$B$33</f>
        <v>0</v>
      </c>
      <c r="C933" s="84" t="e">
        <f>+B933/B938</f>
        <v>#DIV/0!</v>
      </c>
      <c r="D933" s="89">
        <v>0</v>
      </c>
      <c r="E933" s="112">
        <f>+D933*C905</f>
        <v>0</v>
      </c>
      <c r="F933" s="79">
        <v>0</v>
      </c>
      <c r="G933" s="112">
        <f>F933*C905</f>
        <v>0</v>
      </c>
      <c r="H933" s="79">
        <v>0</v>
      </c>
      <c r="I933" s="117">
        <f>H933*C905</f>
        <v>0</v>
      </c>
      <c r="J933" s="39">
        <f>+H933*I941</f>
        <v>0</v>
      </c>
      <c r="K933" s="39">
        <f>+H933*I942</f>
        <v>0</v>
      </c>
      <c r="L933" s="394">
        <f t="shared" si="46"/>
        <v>0</v>
      </c>
    </row>
    <row r="934" spans="1:14" ht="13.8">
      <c r="A934" s="372" t="s">
        <v>444</v>
      </c>
      <c r="B934" s="22">
        <f>+$B$34</f>
        <v>0</v>
      </c>
      <c r="C934" s="84" t="e">
        <f>+B934/B938</f>
        <v>#DIV/0!</v>
      </c>
      <c r="D934" s="89">
        <v>0</v>
      </c>
      <c r="E934" s="112">
        <f>+D934*C905</f>
        <v>0</v>
      </c>
      <c r="F934" s="79">
        <v>0</v>
      </c>
      <c r="G934" s="112">
        <f>F934*C905</f>
        <v>0</v>
      </c>
      <c r="H934" s="79">
        <v>0</v>
      </c>
      <c r="I934" s="117">
        <f>H934*C905</f>
        <v>0</v>
      </c>
      <c r="J934" s="39">
        <f>+H934*I941</f>
        <v>0</v>
      </c>
      <c r="K934" s="39">
        <f>+H934*I942</f>
        <v>0</v>
      </c>
      <c r="L934" s="394">
        <f t="shared" si="46"/>
        <v>0</v>
      </c>
    </row>
    <row r="935" spans="1:14" ht="13.8">
      <c r="A935" s="372" t="s">
        <v>445</v>
      </c>
      <c r="B935" s="22">
        <f>+$B$35</f>
        <v>0</v>
      </c>
      <c r="C935" s="84" t="e">
        <f>+B935/B938</f>
        <v>#DIV/0!</v>
      </c>
      <c r="D935" s="89">
        <v>0</v>
      </c>
      <c r="E935" s="112">
        <f>+D935*C905</f>
        <v>0</v>
      </c>
      <c r="F935" s="79">
        <v>0</v>
      </c>
      <c r="G935" s="112">
        <f>F935*C905</f>
        <v>0</v>
      </c>
      <c r="H935" s="79">
        <v>0</v>
      </c>
      <c r="I935" s="117">
        <f>H935*C905</f>
        <v>0</v>
      </c>
      <c r="J935" s="39">
        <f>+H935*I941</f>
        <v>0</v>
      </c>
      <c r="K935" s="39">
        <f>+H935*I942</f>
        <v>0</v>
      </c>
      <c r="L935" s="394">
        <f t="shared" si="46"/>
        <v>0</v>
      </c>
    </row>
    <row r="936" spans="1:14" ht="13.8">
      <c r="A936" s="372" t="s">
        <v>461</v>
      </c>
      <c r="B936" s="22">
        <f>+$B$36</f>
        <v>0</v>
      </c>
      <c r="C936" s="84" t="e">
        <f>+B936/B938</f>
        <v>#DIV/0!</v>
      </c>
      <c r="D936" s="89">
        <v>0</v>
      </c>
      <c r="E936" s="112">
        <f>+D936*C905</f>
        <v>0</v>
      </c>
      <c r="F936" s="79">
        <v>0</v>
      </c>
      <c r="G936" s="112">
        <f>F936*C905</f>
        <v>0</v>
      </c>
      <c r="H936" s="79">
        <v>0</v>
      </c>
      <c r="I936" s="117">
        <f>H936*C905</f>
        <v>0</v>
      </c>
      <c r="J936" s="39">
        <f>+H936*I941</f>
        <v>0</v>
      </c>
      <c r="K936" s="39">
        <f>+H936*I942</f>
        <v>0</v>
      </c>
      <c r="L936" s="394">
        <f t="shared" si="46"/>
        <v>0</v>
      </c>
    </row>
    <row r="937" spans="1:14" ht="13.8">
      <c r="A937" s="3" t="s">
        <v>464</v>
      </c>
      <c r="B937" s="22">
        <f>+$B$37</f>
        <v>0</v>
      </c>
      <c r="C937" s="84" t="e">
        <f>+B937/B938</f>
        <v>#DIV/0!</v>
      </c>
      <c r="D937" s="89">
        <v>0</v>
      </c>
      <c r="E937" s="112">
        <f>+D937*C905</f>
        <v>0</v>
      </c>
      <c r="F937" s="79">
        <v>0</v>
      </c>
      <c r="G937" s="115">
        <f>F937*C905</f>
        <v>0</v>
      </c>
      <c r="H937" s="514">
        <v>0</v>
      </c>
      <c r="I937" s="118">
        <f>H937*C905</f>
        <v>0</v>
      </c>
      <c r="J937" s="39">
        <f>+H937*I941</f>
        <v>0</v>
      </c>
      <c r="K937" s="39">
        <f>+H937*I942</f>
        <v>0</v>
      </c>
      <c r="L937" s="394">
        <f t="shared" si="46"/>
        <v>0</v>
      </c>
    </row>
    <row r="938" spans="1:14" ht="13.8">
      <c r="A938" s="24"/>
      <c r="B938" s="25">
        <f t="shared" ref="B938:L938" si="47">SUM(B911:B937)</f>
        <v>0</v>
      </c>
      <c r="C938" s="85" t="e">
        <f t="shared" si="47"/>
        <v>#DIV/0!</v>
      </c>
      <c r="D938" s="82">
        <f t="shared" si="47"/>
        <v>0</v>
      </c>
      <c r="E938" s="113">
        <f t="shared" si="47"/>
        <v>0</v>
      </c>
      <c r="F938" s="83">
        <f t="shared" si="47"/>
        <v>0</v>
      </c>
      <c r="G938" s="113">
        <f t="shared" si="47"/>
        <v>0</v>
      </c>
      <c r="H938" s="86">
        <f t="shared" si="47"/>
        <v>0</v>
      </c>
      <c r="I938" s="363">
        <f t="shared" si="47"/>
        <v>0</v>
      </c>
      <c r="J938" s="26">
        <f t="shared" si="47"/>
        <v>0</v>
      </c>
      <c r="K938" s="26">
        <f t="shared" si="47"/>
        <v>0</v>
      </c>
      <c r="L938" s="26">
        <f t="shared" si="47"/>
        <v>0</v>
      </c>
    </row>
    <row r="939" spans="1:14">
      <c r="H939" s="80"/>
      <c r="I939" s="81"/>
    </row>
    <row r="941" spans="1:14">
      <c r="G941" t="s">
        <v>114</v>
      </c>
      <c r="H941" s="27"/>
      <c r="I941" s="357">
        <v>0</v>
      </c>
    </row>
    <row r="942" spans="1:14">
      <c r="G942" t="s">
        <v>338</v>
      </c>
      <c r="I942" s="357">
        <v>0</v>
      </c>
    </row>
    <row r="943" spans="1:14">
      <c r="G943" t="s">
        <v>256</v>
      </c>
      <c r="I943" s="120">
        <f>SUM(I941:I942)</f>
        <v>0</v>
      </c>
      <c r="N943" s="121">
        <f>+I943</f>
        <v>0</v>
      </c>
    </row>
    <row r="944" spans="1:14">
      <c r="I944" s="122"/>
      <c r="N944" s="121"/>
    </row>
    <row r="945" spans="1:14">
      <c r="I945" s="122"/>
      <c r="N945" s="121"/>
    </row>
    <row r="946" spans="1:14">
      <c r="I946" s="122"/>
      <c r="N946" s="121"/>
    </row>
    <row r="947" spans="1:14" ht="15.6">
      <c r="A947" s="874" t="s">
        <v>19</v>
      </c>
      <c r="B947" s="875"/>
      <c r="C947" s="875">
        <v>0</v>
      </c>
      <c r="D947" s="875"/>
      <c r="E947" s="875"/>
      <c r="F947" s="875"/>
      <c r="G947" s="875"/>
      <c r="H947" s="876"/>
      <c r="I947" s="4"/>
    </row>
    <row r="948" spans="1:14" ht="15.6">
      <c r="A948" s="867" t="s">
        <v>20</v>
      </c>
      <c r="B948" s="868"/>
      <c r="C948" s="920"/>
      <c r="D948" s="920"/>
      <c r="E948" s="920"/>
      <c r="F948" s="920"/>
      <c r="G948" s="920"/>
      <c r="H948" s="921"/>
      <c r="I948" s="4"/>
    </row>
    <row r="949" spans="1:14" ht="15.6">
      <c r="A949" s="867" t="s">
        <v>22</v>
      </c>
      <c r="B949" s="868"/>
      <c r="C949" s="913"/>
      <c r="D949" s="913"/>
      <c r="E949" s="913"/>
      <c r="F949" s="913"/>
      <c r="G949" s="913"/>
      <c r="H949" s="914"/>
      <c r="I949" s="4"/>
    </row>
    <row r="950" spans="1:14" ht="15.6">
      <c r="A950" s="867" t="s">
        <v>24</v>
      </c>
      <c r="B950" s="868"/>
      <c r="C950" s="869">
        <v>0</v>
      </c>
      <c r="D950" s="870"/>
      <c r="E950" s="870"/>
      <c r="F950" s="870"/>
      <c r="G950" s="870"/>
      <c r="H950" s="871"/>
      <c r="I950" s="4"/>
    </row>
    <row r="951" spans="1:14" ht="15.6">
      <c r="A951" s="881" t="s">
        <v>25</v>
      </c>
      <c r="B951" s="882"/>
      <c r="C951" s="911" t="s">
        <v>788</v>
      </c>
      <c r="D951" s="911"/>
      <c r="E951" s="911"/>
      <c r="F951" s="911"/>
      <c r="G951" s="911"/>
      <c r="H951" s="912"/>
      <c r="I951" s="4"/>
    </row>
    <row r="952" spans="1:14" ht="13.8">
      <c r="A952" s="5"/>
      <c r="B952" s="5"/>
      <c r="C952" s="5"/>
      <c r="D952" s="5"/>
      <c r="E952" s="5"/>
      <c r="F952" s="5"/>
      <c r="G952" s="5"/>
      <c r="H952" s="5"/>
      <c r="I952" s="5"/>
    </row>
    <row r="953" spans="1:14" ht="13.8">
      <c r="A953" s="6"/>
      <c r="B953" s="7"/>
      <c r="C953" s="8"/>
      <c r="D953" s="886">
        <v>0.2</v>
      </c>
      <c r="E953" s="887"/>
      <c r="F953" s="886">
        <v>0.8</v>
      </c>
      <c r="G953" s="887"/>
      <c r="H953" s="594"/>
      <c r="I953" s="10"/>
      <c r="J953" s="11" t="s">
        <v>121</v>
      </c>
      <c r="K953" s="11" t="s">
        <v>269</v>
      </c>
      <c r="L953" s="11" t="s">
        <v>270</v>
      </c>
    </row>
    <row r="954" spans="1:14" ht="13.8">
      <c r="A954" s="12"/>
      <c r="B954" s="13"/>
      <c r="C954" s="14"/>
      <c r="D954" s="872" t="s">
        <v>26</v>
      </c>
      <c r="E954" s="880"/>
      <c r="F954" s="872" t="s">
        <v>27</v>
      </c>
      <c r="G954" s="880"/>
      <c r="H954" s="872" t="s">
        <v>28</v>
      </c>
      <c r="I954" s="873"/>
      <c r="J954" s="15" t="s">
        <v>29</v>
      </c>
      <c r="K954" s="391" t="s">
        <v>29</v>
      </c>
      <c r="L954" s="391" t="s">
        <v>29</v>
      </c>
    </row>
    <row r="955" spans="1:14" ht="27.6">
      <c r="A955" s="16" t="s">
        <v>30</v>
      </c>
      <c r="B955" s="17" t="s">
        <v>31</v>
      </c>
      <c r="C955" s="18" t="s">
        <v>32</v>
      </c>
      <c r="D955" s="19" t="s">
        <v>33</v>
      </c>
      <c r="E955" s="20" t="s">
        <v>34</v>
      </c>
      <c r="F955" s="19" t="s">
        <v>33</v>
      </c>
      <c r="G955" s="20" t="s">
        <v>34</v>
      </c>
      <c r="H955" s="21" t="s">
        <v>33</v>
      </c>
      <c r="I955" s="40" t="s">
        <v>34</v>
      </c>
      <c r="J955" s="18" t="s">
        <v>34</v>
      </c>
      <c r="K955" s="18" t="s">
        <v>34</v>
      </c>
      <c r="L955" s="18" t="s">
        <v>34</v>
      </c>
    </row>
    <row r="956" spans="1:14" ht="13.8">
      <c r="A956" s="1" t="s">
        <v>15</v>
      </c>
      <c r="B956" s="22">
        <f>+$B$10</f>
        <v>0</v>
      </c>
      <c r="C956" s="84" t="e">
        <f>+B956/B983</f>
        <v>#DIV/0!</v>
      </c>
      <c r="D956" s="89">
        <v>0</v>
      </c>
      <c r="E956" s="112">
        <f>+D956*C950</f>
        <v>0</v>
      </c>
      <c r="F956" s="79">
        <v>0</v>
      </c>
      <c r="G956" s="114">
        <f>F956*C950</f>
        <v>0</v>
      </c>
      <c r="H956" s="79">
        <v>0</v>
      </c>
      <c r="I956" s="116">
        <f>H956*C950</f>
        <v>0</v>
      </c>
      <c r="J956" s="39">
        <f>+H956*I986</f>
        <v>0</v>
      </c>
      <c r="K956" s="39">
        <f>+H956*I987</f>
        <v>0</v>
      </c>
      <c r="L956" s="393">
        <f>+J956+K956</f>
        <v>0</v>
      </c>
    </row>
    <row r="957" spans="1:14" ht="13.8">
      <c r="A957" s="2" t="s">
        <v>4</v>
      </c>
      <c r="B957" s="22">
        <f>+$B$12</f>
        <v>0</v>
      </c>
      <c r="C957" s="84" t="e">
        <f>+B957/B983</f>
        <v>#DIV/0!</v>
      </c>
      <c r="D957" s="89">
        <v>0</v>
      </c>
      <c r="E957" s="112">
        <f>+D957*C950</f>
        <v>0</v>
      </c>
      <c r="F957" s="79">
        <v>0</v>
      </c>
      <c r="G957" s="112">
        <f>F957*C950</f>
        <v>0</v>
      </c>
      <c r="H957" s="79">
        <v>0</v>
      </c>
      <c r="I957" s="117">
        <f>H957*C950</f>
        <v>0</v>
      </c>
      <c r="J957" s="39">
        <f>+H957*I986</f>
        <v>0</v>
      </c>
      <c r="K957" s="39">
        <f>+H957*I987</f>
        <v>0</v>
      </c>
      <c r="L957" s="394">
        <f>+J957+K957</f>
        <v>0</v>
      </c>
    </row>
    <row r="958" spans="1:14" ht="13.8">
      <c r="A958" s="2" t="s">
        <v>0</v>
      </c>
      <c r="B958" s="22">
        <f>+$B$13</f>
        <v>0</v>
      </c>
      <c r="C958" s="84" t="e">
        <f>+B958/B983</f>
        <v>#DIV/0!</v>
      </c>
      <c r="D958" s="89">
        <v>0</v>
      </c>
      <c r="E958" s="112">
        <f>+D958*C950</f>
        <v>0</v>
      </c>
      <c r="F958" s="79">
        <v>0</v>
      </c>
      <c r="G958" s="112">
        <f>F958*C950</f>
        <v>0</v>
      </c>
      <c r="H958" s="475">
        <v>0</v>
      </c>
      <c r="I958" s="117">
        <f>H958*C950</f>
        <v>0</v>
      </c>
      <c r="J958" s="39">
        <f>+H958*I986</f>
        <v>0</v>
      </c>
      <c r="K958" s="39">
        <f>+H958*I987</f>
        <v>0</v>
      </c>
      <c r="L958" s="394">
        <f t="shared" ref="L958:L982" si="48">+J958+K958</f>
        <v>0</v>
      </c>
    </row>
    <row r="959" spans="1:14" ht="13.8">
      <c r="A959" s="2" t="s">
        <v>16</v>
      </c>
      <c r="B959" s="22">
        <f>+$B$14</f>
        <v>0</v>
      </c>
      <c r="C959" s="84" t="e">
        <f>+B959/B983</f>
        <v>#DIV/0!</v>
      </c>
      <c r="D959" s="89">
        <v>0</v>
      </c>
      <c r="E959" s="112">
        <f>+D959*C950</f>
        <v>0</v>
      </c>
      <c r="F959" s="79">
        <v>0</v>
      </c>
      <c r="G959" s="112">
        <f>F959*C950</f>
        <v>0</v>
      </c>
      <c r="H959" s="79">
        <v>0</v>
      </c>
      <c r="I959" s="117">
        <f>H959*C950</f>
        <v>0</v>
      </c>
      <c r="J959" s="39">
        <f>+H959*I986</f>
        <v>0</v>
      </c>
      <c r="K959" s="39">
        <f>+H959*I987</f>
        <v>0</v>
      </c>
      <c r="L959" s="394">
        <f t="shared" si="48"/>
        <v>0</v>
      </c>
    </row>
    <row r="960" spans="1:14" ht="13.8">
      <c r="A960" s="2" t="s">
        <v>6</v>
      </c>
      <c r="B960" s="22">
        <f>+$B$15</f>
        <v>0</v>
      </c>
      <c r="C960" s="84" t="e">
        <f>+B960/B983</f>
        <v>#DIV/0!</v>
      </c>
      <c r="D960" s="89">
        <v>0</v>
      </c>
      <c r="E960" s="112">
        <f>+D960*C950</f>
        <v>0</v>
      </c>
      <c r="F960" s="79">
        <v>0</v>
      </c>
      <c r="G960" s="112">
        <f>F960*C950</f>
        <v>0</v>
      </c>
      <c r="H960" s="79">
        <v>0</v>
      </c>
      <c r="I960" s="117">
        <f>H960*C950</f>
        <v>0</v>
      </c>
      <c r="J960" s="39">
        <f>+H960*I986</f>
        <v>0</v>
      </c>
      <c r="K960" s="39">
        <f>+H960*I987</f>
        <v>0</v>
      </c>
      <c r="L960" s="394">
        <f t="shared" si="48"/>
        <v>0</v>
      </c>
    </row>
    <row r="961" spans="1:12" ht="13.8">
      <c r="A961" s="2" t="s">
        <v>10</v>
      </c>
      <c r="B961" s="22">
        <f>+$B$16</f>
        <v>0</v>
      </c>
      <c r="C961" s="84" t="e">
        <f>+B961/B983</f>
        <v>#DIV/0!</v>
      </c>
      <c r="D961" s="89">
        <v>0</v>
      </c>
      <c r="E961" s="112">
        <f>+D961*C950</f>
        <v>0</v>
      </c>
      <c r="F961" s="79">
        <v>0</v>
      </c>
      <c r="G961" s="112">
        <f>F961*C950</f>
        <v>0</v>
      </c>
      <c r="H961" s="79">
        <v>0</v>
      </c>
      <c r="I961" s="117">
        <f>H961*C950</f>
        <v>0</v>
      </c>
      <c r="J961" s="39">
        <f>+H961*I986</f>
        <v>0</v>
      </c>
      <c r="K961" s="39">
        <f>+H961*I987</f>
        <v>0</v>
      </c>
      <c r="L961" s="394">
        <f t="shared" si="48"/>
        <v>0</v>
      </c>
    </row>
    <row r="962" spans="1:12" ht="13.8">
      <c r="A962" s="2" t="s">
        <v>17</v>
      </c>
      <c r="B962" s="22">
        <f>+$B$17</f>
        <v>0</v>
      </c>
      <c r="C962" s="84" t="e">
        <f>+B962/B983</f>
        <v>#DIV/0!</v>
      </c>
      <c r="D962" s="89">
        <v>0</v>
      </c>
      <c r="E962" s="112">
        <f>+D962*C950</f>
        <v>0</v>
      </c>
      <c r="F962" s="79">
        <v>0</v>
      </c>
      <c r="G962" s="112">
        <f>F962*C950</f>
        <v>0</v>
      </c>
      <c r="H962" s="79">
        <v>0</v>
      </c>
      <c r="I962" s="117">
        <f>H962*C950</f>
        <v>0</v>
      </c>
      <c r="J962" s="39">
        <f>+H962*I986</f>
        <v>0</v>
      </c>
      <c r="K962" s="39">
        <f>+H962*I987</f>
        <v>0</v>
      </c>
      <c r="L962" s="394">
        <f t="shared" si="48"/>
        <v>0</v>
      </c>
    </row>
    <row r="963" spans="1:12" ht="13.8">
      <c r="A963" s="2" t="s">
        <v>5</v>
      </c>
      <c r="B963" s="22">
        <f>+$B$18</f>
        <v>0</v>
      </c>
      <c r="C963" s="84" t="e">
        <f>+B963/B983</f>
        <v>#DIV/0!</v>
      </c>
      <c r="D963" s="89">
        <v>0</v>
      </c>
      <c r="E963" s="112">
        <f>+D963*C950</f>
        <v>0</v>
      </c>
      <c r="F963" s="79">
        <v>0</v>
      </c>
      <c r="G963" s="112">
        <f>F963*C950</f>
        <v>0</v>
      </c>
      <c r="H963" s="79">
        <v>0</v>
      </c>
      <c r="I963" s="117">
        <f>H963*C950</f>
        <v>0</v>
      </c>
      <c r="J963" s="39">
        <f>+H963*I986</f>
        <v>0</v>
      </c>
      <c r="K963" s="39">
        <f>+H963*I987</f>
        <v>0</v>
      </c>
      <c r="L963" s="394">
        <f t="shared" si="48"/>
        <v>0</v>
      </c>
    </row>
    <row r="964" spans="1:12" ht="13.8">
      <c r="A964" s="2" t="s">
        <v>116</v>
      </c>
      <c r="B964" s="22">
        <f>+$B$19</f>
        <v>0</v>
      </c>
      <c r="C964" s="84" t="e">
        <f>+B964/B983</f>
        <v>#DIV/0!</v>
      </c>
      <c r="D964" s="89">
        <v>0</v>
      </c>
      <c r="E964" s="112">
        <f>+D964*C950</f>
        <v>0</v>
      </c>
      <c r="F964" s="79">
        <v>0</v>
      </c>
      <c r="G964" s="112">
        <f>F964*C950</f>
        <v>0</v>
      </c>
      <c r="H964" s="79">
        <v>0</v>
      </c>
      <c r="I964" s="117">
        <f>H964*C950</f>
        <v>0</v>
      </c>
      <c r="J964" s="39">
        <f>+H964*I986</f>
        <v>0</v>
      </c>
      <c r="K964" s="39">
        <f>+H964*I987</f>
        <v>0</v>
      </c>
      <c r="L964" s="394">
        <f t="shared" si="48"/>
        <v>0</v>
      </c>
    </row>
    <row r="965" spans="1:12" ht="13.8">
      <c r="A965" s="2" t="s">
        <v>1</v>
      </c>
      <c r="B965" s="22">
        <f>+$B$20</f>
        <v>0</v>
      </c>
      <c r="C965" s="84" t="e">
        <f>+B965/B983</f>
        <v>#DIV/0!</v>
      </c>
      <c r="D965" s="89">
        <v>0</v>
      </c>
      <c r="E965" s="112">
        <f>+D965*C950</f>
        <v>0</v>
      </c>
      <c r="F965" s="79">
        <v>0</v>
      </c>
      <c r="G965" s="112">
        <f>F965*C950</f>
        <v>0</v>
      </c>
      <c r="H965" s="79">
        <v>0</v>
      </c>
      <c r="I965" s="117">
        <f>H965*C950</f>
        <v>0</v>
      </c>
      <c r="J965" s="39">
        <f>+H965*I986</f>
        <v>0</v>
      </c>
      <c r="K965" s="39">
        <f>+H965*I987</f>
        <v>0</v>
      </c>
      <c r="L965" s="394">
        <f t="shared" si="48"/>
        <v>0</v>
      </c>
    </row>
    <row r="966" spans="1:12" ht="13.8">
      <c r="A966" s="2" t="s">
        <v>46</v>
      </c>
      <c r="B966" s="22">
        <f>+$B$21</f>
        <v>0</v>
      </c>
      <c r="C966" s="84" t="e">
        <f>+B966/B983</f>
        <v>#DIV/0!</v>
      </c>
      <c r="D966" s="89">
        <v>0</v>
      </c>
      <c r="E966" s="112">
        <f>+D966*C950</f>
        <v>0</v>
      </c>
      <c r="F966" s="79">
        <v>0</v>
      </c>
      <c r="G966" s="112">
        <f>F966*C950</f>
        <v>0</v>
      </c>
      <c r="H966" s="79">
        <v>0</v>
      </c>
      <c r="I966" s="117">
        <f>H966*C950</f>
        <v>0</v>
      </c>
      <c r="J966" s="39">
        <f>+H966*I986</f>
        <v>0</v>
      </c>
      <c r="K966" s="39">
        <f>+H966*I987</f>
        <v>0</v>
      </c>
      <c r="L966" s="394">
        <f t="shared" si="48"/>
        <v>0</v>
      </c>
    </row>
    <row r="967" spans="1:12" ht="13.8">
      <c r="A967" s="2" t="s">
        <v>45</v>
      </c>
      <c r="B967" s="22">
        <f>+$B$22</f>
        <v>0</v>
      </c>
      <c r="C967" s="84" t="e">
        <f>+B967/B983</f>
        <v>#DIV/0!</v>
      </c>
      <c r="D967" s="89">
        <v>0</v>
      </c>
      <c r="E967" s="112">
        <f>+D967*C950</f>
        <v>0</v>
      </c>
      <c r="F967" s="79">
        <v>0</v>
      </c>
      <c r="G967" s="112">
        <f>F967*C950</f>
        <v>0</v>
      </c>
      <c r="H967" s="79">
        <v>0</v>
      </c>
      <c r="I967" s="117">
        <f>H967*C950</f>
        <v>0</v>
      </c>
      <c r="J967" s="39">
        <f>+H967*I986</f>
        <v>0</v>
      </c>
      <c r="K967" s="39">
        <f>+H967*I987</f>
        <v>0</v>
      </c>
      <c r="L967" s="394">
        <f t="shared" si="48"/>
        <v>0</v>
      </c>
    </row>
    <row r="968" spans="1:12" ht="13.8">
      <c r="A968" s="2" t="s">
        <v>209</v>
      </c>
      <c r="B968" s="22">
        <f>+$B$23</f>
        <v>0</v>
      </c>
      <c r="C968" s="84" t="e">
        <f>+B968/B983</f>
        <v>#DIV/0!</v>
      </c>
      <c r="D968" s="89">
        <v>0</v>
      </c>
      <c r="E968" s="112">
        <f>+D968*C950</f>
        <v>0</v>
      </c>
      <c r="F968" s="79">
        <v>0</v>
      </c>
      <c r="G968" s="112">
        <f>F968*C950</f>
        <v>0</v>
      </c>
      <c r="H968" s="79">
        <v>0</v>
      </c>
      <c r="I968" s="117">
        <f>H968*C950</f>
        <v>0</v>
      </c>
      <c r="J968" s="39">
        <f>+H968*I986</f>
        <v>0</v>
      </c>
      <c r="K968" s="39">
        <f>+H968*I987</f>
        <v>0</v>
      </c>
      <c r="L968" s="394">
        <f t="shared" si="48"/>
        <v>0</v>
      </c>
    </row>
    <row r="969" spans="1:12" ht="13.8">
      <c r="A969" s="2" t="s">
        <v>210</v>
      </c>
      <c r="B969" s="22">
        <f>+$B$24</f>
        <v>0</v>
      </c>
      <c r="C969" s="84" t="e">
        <f>+B969/B983</f>
        <v>#DIV/0!</v>
      </c>
      <c r="D969" s="89">
        <v>0</v>
      </c>
      <c r="E969" s="112">
        <f>+D969*C950</f>
        <v>0</v>
      </c>
      <c r="F969" s="79">
        <v>0</v>
      </c>
      <c r="G969" s="112">
        <f>F969*C950</f>
        <v>0</v>
      </c>
      <c r="H969" s="79">
        <v>0</v>
      </c>
      <c r="I969" s="117">
        <f>H969*C950</f>
        <v>0</v>
      </c>
      <c r="J969" s="39">
        <f>+H969*I986</f>
        <v>0</v>
      </c>
      <c r="K969" s="39">
        <f>+H969*I987</f>
        <v>0</v>
      </c>
      <c r="L969" s="394">
        <f t="shared" si="48"/>
        <v>0</v>
      </c>
    </row>
    <row r="970" spans="1:12" ht="13.8">
      <c r="A970" s="2" t="s">
        <v>2</v>
      </c>
      <c r="B970" s="22">
        <f>+$B$25</f>
        <v>0</v>
      </c>
      <c r="C970" s="84" t="e">
        <f>+B970/B983</f>
        <v>#DIV/0!</v>
      </c>
      <c r="D970" s="89">
        <v>0</v>
      </c>
      <c r="E970" s="112">
        <f>+D970*C950</f>
        <v>0</v>
      </c>
      <c r="F970" s="79">
        <v>0</v>
      </c>
      <c r="G970" s="112">
        <f>F970*C950</f>
        <v>0</v>
      </c>
      <c r="H970" s="79">
        <v>0</v>
      </c>
      <c r="I970" s="117">
        <f>H970*C950</f>
        <v>0</v>
      </c>
      <c r="J970" s="39">
        <f>+H970*I986</f>
        <v>0</v>
      </c>
      <c r="K970" s="39">
        <f>+H970*I987</f>
        <v>0</v>
      </c>
      <c r="L970" s="394">
        <f t="shared" si="48"/>
        <v>0</v>
      </c>
    </row>
    <row r="971" spans="1:12" ht="13.8">
      <c r="A971" s="2" t="s">
        <v>12</v>
      </c>
      <c r="B971" s="22">
        <f>+$B$26</f>
        <v>0</v>
      </c>
      <c r="C971" s="84" t="e">
        <f>+B971/B983</f>
        <v>#DIV/0!</v>
      </c>
      <c r="D971" s="89">
        <v>0</v>
      </c>
      <c r="E971" s="112">
        <f>+D971*C950</f>
        <v>0</v>
      </c>
      <c r="F971" s="79">
        <v>0</v>
      </c>
      <c r="G971" s="112">
        <f>F971*C950</f>
        <v>0</v>
      </c>
      <c r="H971" s="79">
        <v>0</v>
      </c>
      <c r="I971" s="117">
        <f>H971*C950</f>
        <v>0</v>
      </c>
      <c r="J971" s="39">
        <f>+H971*I986</f>
        <v>0</v>
      </c>
      <c r="K971" s="39">
        <f>+H971*I987</f>
        <v>0</v>
      </c>
      <c r="L971" s="394">
        <f t="shared" si="48"/>
        <v>0</v>
      </c>
    </row>
    <row r="972" spans="1:12" ht="13.8">
      <c r="A972" s="2" t="s">
        <v>18</v>
      </c>
      <c r="B972" s="22">
        <f>+$B$27</f>
        <v>0</v>
      </c>
      <c r="C972" s="84" t="e">
        <f>+B972/B983</f>
        <v>#DIV/0!</v>
      </c>
      <c r="D972" s="89">
        <v>0</v>
      </c>
      <c r="E972" s="112">
        <f>+D972*C950</f>
        <v>0</v>
      </c>
      <c r="F972" s="79">
        <v>0</v>
      </c>
      <c r="G972" s="112">
        <f>F972*C950</f>
        <v>0</v>
      </c>
      <c r="H972" s="79">
        <v>0</v>
      </c>
      <c r="I972" s="117">
        <f>H972*C950</f>
        <v>0</v>
      </c>
      <c r="J972" s="39">
        <f>+H972*I986</f>
        <v>0</v>
      </c>
      <c r="K972" s="39">
        <f>+H972*I987</f>
        <v>0</v>
      </c>
      <c r="L972" s="394">
        <f t="shared" si="48"/>
        <v>0</v>
      </c>
    </row>
    <row r="973" spans="1:12" ht="13.8">
      <c r="A973" s="2" t="s">
        <v>9</v>
      </c>
      <c r="B973" s="22">
        <f>+$B$28</f>
        <v>0</v>
      </c>
      <c r="C973" s="84" t="e">
        <f>+B973/B983</f>
        <v>#DIV/0!</v>
      </c>
      <c r="D973" s="89">
        <v>0</v>
      </c>
      <c r="E973" s="112">
        <f>+D973*C950</f>
        <v>0</v>
      </c>
      <c r="F973" s="79">
        <v>0</v>
      </c>
      <c r="G973" s="112">
        <f>F973*C950</f>
        <v>0</v>
      </c>
      <c r="H973" s="79">
        <v>0</v>
      </c>
      <c r="I973" s="117">
        <f>H973*C950</f>
        <v>0</v>
      </c>
      <c r="J973" s="39">
        <f>+H973*I986</f>
        <v>0</v>
      </c>
      <c r="K973" s="39">
        <f>+H973*I987</f>
        <v>0</v>
      </c>
      <c r="L973" s="394">
        <f t="shared" si="48"/>
        <v>0</v>
      </c>
    </row>
    <row r="974" spans="1:12" ht="13.8">
      <c r="A974" s="2" t="s">
        <v>7</v>
      </c>
      <c r="B974" s="22">
        <f>+$B$29</f>
        <v>0</v>
      </c>
      <c r="C974" s="84" t="e">
        <f>+B974/B983</f>
        <v>#DIV/0!</v>
      </c>
      <c r="D974" s="89">
        <v>0</v>
      </c>
      <c r="E974" s="112">
        <f>+D974*C950</f>
        <v>0</v>
      </c>
      <c r="F974" s="79">
        <v>0</v>
      </c>
      <c r="G974" s="112">
        <f>F974*C950</f>
        <v>0</v>
      </c>
      <c r="H974" s="79">
        <v>0</v>
      </c>
      <c r="I974" s="117">
        <f>H974*C950</f>
        <v>0</v>
      </c>
      <c r="J974" s="39">
        <f>+H974*I986</f>
        <v>0</v>
      </c>
      <c r="K974" s="39">
        <f>+H974*I987</f>
        <v>0</v>
      </c>
      <c r="L974" s="394">
        <f t="shared" si="48"/>
        <v>0</v>
      </c>
    </row>
    <row r="975" spans="1:12" ht="13.8">
      <c r="A975" s="2" t="s">
        <v>13</v>
      </c>
      <c r="B975" s="22">
        <f>+$B$30</f>
        <v>0</v>
      </c>
      <c r="C975" s="84" t="e">
        <f>+B975/B983</f>
        <v>#DIV/0!</v>
      </c>
      <c r="D975" s="89">
        <v>0</v>
      </c>
      <c r="E975" s="112">
        <f>+D975*C950</f>
        <v>0</v>
      </c>
      <c r="F975" s="79">
        <v>0</v>
      </c>
      <c r="G975" s="112">
        <f>F975*C950</f>
        <v>0</v>
      </c>
      <c r="H975" s="79">
        <v>0</v>
      </c>
      <c r="I975" s="117">
        <f>H975*C950</f>
        <v>0</v>
      </c>
      <c r="J975" s="39">
        <f>+H975*I986</f>
        <v>0</v>
      </c>
      <c r="K975" s="39">
        <f>+H975*I987</f>
        <v>0</v>
      </c>
      <c r="L975" s="394">
        <f t="shared" si="48"/>
        <v>0</v>
      </c>
    </row>
    <row r="976" spans="1:12" ht="13.8">
      <c r="A976" s="2" t="s">
        <v>3</v>
      </c>
      <c r="B976" s="22">
        <f>+$B$31</f>
        <v>0</v>
      </c>
      <c r="C976" s="84" t="e">
        <f>+B976/B983</f>
        <v>#DIV/0!</v>
      </c>
      <c r="D976" s="89">
        <v>0</v>
      </c>
      <c r="E976" s="112">
        <f>+D976*C950</f>
        <v>0</v>
      </c>
      <c r="F976" s="79">
        <v>0</v>
      </c>
      <c r="G976" s="112">
        <f>F976*C950</f>
        <v>0</v>
      </c>
      <c r="H976" s="79">
        <v>0</v>
      </c>
      <c r="I976" s="117">
        <f>H976*C950</f>
        <v>0</v>
      </c>
      <c r="J976" s="39">
        <f>+H976*I986</f>
        <v>0</v>
      </c>
      <c r="K976" s="39">
        <f>+H976*I987</f>
        <v>0</v>
      </c>
      <c r="L976" s="394">
        <f t="shared" si="48"/>
        <v>0</v>
      </c>
    </row>
    <row r="977" spans="1:14" ht="13.8">
      <c r="A977" s="2" t="s">
        <v>11</v>
      </c>
      <c r="B977" s="22">
        <f>+$B$32</f>
        <v>0</v>
      </c>
      <c r="C977" s="84" t="e">
        <f>+B977/B983</f>
        <v>#DIV/0!</v>
      </c>
      <c r="D977" s="89">
        <v>0</v>
      </c>
      <c r="E977" s="112">
        <f>+D977*C950</f>
        <v>0</v>
      </c>
      <c r="F977" s="79">
        <v>0</v>
      </c>
      <c r="G977" s="112">
        <f>F977*C950</f>
        <v>0</v>
      </c>
      <c r="H977" s="79">
        <v>0</v>
      </c>
      <c r="I977" s="117">
        <f>H977*C950</f>
        <v>0</v>
      </c>
      <c r="J977" s="39">
        <f>+H977*I986</f>
        <v>0</v>
      </c>
      <c r="K977" s="39">
        <f>+H977*I987</f>
        <v>0</v>
      </c>
      <c r="L977" s="394">
        <f t="shared" si="48"/>
        <v>0</v>
      </c>
    </row>
    <row r="978" spans="1:14" ht="13.8">
      <c r="A978" s="372" t="s">
        <v>8</v>
      </c>
      <c r="B978" s="22">
        <f>+$B$33</f>
        <v>0</v>
      </c>
      <c r="C978" s="84" t="e">
        <f>+B978/B983</f>
        <v>#DIV/0!</v>
      </c>
      <c r="D978" s="89">
        <v>0</v>
      </c>
      <c r="E978" s="112">
        <f>+D978*C950</f>
        <v>0</v>
      </c>
      <c r="F978" s="79">
        <v>0</v>
      </c>
      <c r="G978" s="112">
        <f>F978*C950</f>
        <v>0</v>
      </c>
      <c r="H978" s="79">
        <v>0</v>
      </c>
      <c r="I978" s="117">
        <f>H978*C950</f>
        <v>0</v>
      </c>
      <c r="J978" s="39">
        <f>+H978*I986</f>
        <v>0</v>
      </c>
      <c r="K978" s="39">
        <f>+H978*I987</f>
        <v>0</v>
      </c>
      <c r="L978" s="394">
        <f t="shared" si="48"/>
        <v>0</v>
      </c>
    </row>
    <row r="979" spans="1:14" ht="13.8">
      <c r="A979" s="372" t="s">
        <v>444</v>
      </c>
      <c r="B979" s="22">
        <f>+$B$34</f>
        <v>0</v>
      </c>
      <c r="C979" s="84" t="e">
        <f>+B979/B983</f>
        <v>#DIV/0!</v>
      </c>
      <c r="D979" s="89">
        <v>0</v>
      </c>
      <c r="E979" s="112">
        <f>+D979*C950</f>
        <v>0</v>
      </c>
      <c r="F979" s="79">
        <v>0</v>
      </c>
      <c r="G979" s="112">
        <f>F979*C950</f>
        <v>0</v>
      </c>
      <c r="H979" s="79">
        <v>0</v>
      </c>
      <c r="I979" s="117">
        <f>H979*C950</f>
        <v>0</v>
      </c>
      <c r="J979" s="39">
        <f>+H979*I986</f>
        <v>0</v>
      </c>
      <c r="K979" s="39">
        <f>+H979*I987</f>
        <v>0</v>
      </c>
      <c r="L979" s="394">
        <f t="shared" si="48"/>
        <v>0</v>
      </c>
    </row>
    <row r="980" spans="1:14" ht="13.8">
      <c r="A980" s="372" t="s">
        <v>445</v>
      </c>
      <c r="B980" s="22">
        <f>+$B$35</f>
        <v>0</v>
      </c>
      <c r="C980" s="84" t="e">
        <f>+B980/B983</f>
        <v>#DIV/0!</v>
      </c>
      <c r="D980" s="89">
        <v>0</v>
      </c>
      <c r="E980" s="112">
        <f>+D980*C950</f>
        <v>0</v>
      </c>
      <c r="F980" s="79">
        <v>0</v>
      </c>
      <c r="G980" s="112">
        <f>F980*C950</f>
        <v>0</v>
      </c>
      <c r="H980" s="79">
        <v>0</v>
      </c>
      <c r="I980" s="117">
        <f>H980*C950</f>
        <v>0</v>
      </c>
      <c r="J980" s="39">
        <f>+H980*I986</f>
        <v>0</v>
      </c>
      <c r="K980" s="39">
        <f>+H980*I987</f>
        <v>0</v>
      </c>
      <c r="L980" s="394">
        <f t="shared" si="48"/>
        <v>0</v>
      </c>
    </row>
    <row r="981" spans="1:14" ht="13.8">
      <c r="A981" s="372" t="s">
        <v>461</v>
      </c>
      <c r="B981" s="22">
        <f>+$B$36</f>
        <v>0</v>
      </c>
      <c r="C981" s="84" t="e">
        <f>+B981/B983</f>
        <v>#DIV/0!</v>
      </c>
      <c r="D981" s="89">
        <v>0</v>
      </c>
      <c r="E981" s="112">
        <f>+D981*C950</f>
        <v>0</v>
      </c>
      <c r="F981" s="79">
        <v>0</v>
      </c>
      <c r="G981" s="112">
        <f>F981*C950</f>
        <v>0</v>
      </c>
      <c r="H981" s="79">
        <v>0</v>
      </c>
      <c r="I981" s="117">
        <f>H981*C950</f>
        <v>0</v>
      </c>
      <c r="J981" s="39">
        <f>+H981*I986</f>
        <v>0</v>
      </c>
      <c r="K981" s="39">
        <f>+H981*I987</f>
        <v>0</v>
      </c>
      <c r="L981" s="394">
        <f t="shared" si="48"/>
        <v>0</v>
      </c>
    </row>
    <row r="982" spans="1:14" ht="13.8">
      <c r="A982" s="3" t="s">
        <v>464</v>
      </c>
      <c r="B982" s="22">
        <f>+$B$37</f>
        <v>0</v>
      </c>
      <c r="C982" s="84" t="e">
        <f>+B982/B983</f>
        <v>#DIV/0!</v>
      </c>
      <c r="D982" s="89">
        <v>0</v>
      </c>
      <c r="E982" s="112">
        <f>+D982*C950</f>
        <v>0</v>
      </c>
      <c r="F982" s="79">
        <v>0</v>
      </c>
      <c r="G982" s="115">
        <f>F982*C950</f>
        <v>0</v>
      </c>
      <c r="H982" s="514">
        <v>0</v>
      </c>
      <c r="I982" s="118">
        <f>H982*C950</f>
        <v>0</v>
      </c>
      <c r="J982" s="39">
        <f>+H982*I986</f>
        <v>0</v>
      </c>
      <c r="K982" s="39">
        <f>+H982*I987</f>
        <v>0</v>
      </c>
      <c r="L982" s="394">
        <f t="shared" si="48"/>
        <v>0</v>
      </c>
    </row>
    <row r="983" spans="1:14" ht="13.8">
      <c r="A983" s="24"/>
      <c r="B983" s="25">
        <f t="shared" ref="B983:L983" si="49">SUM(B956:B982)</f>
        <v>0</v>
      </c>
      <c r="C983" s="85" t="e">
        <f t="shared" si="49"/>
        <v>#DIV/0!</v>
      </c>
      <c r="D983" s="82">
        <f t="shared" si="49"/>
        <v>0</v>
      </c>
      <c r="E983" s="113">
        <f t="shared" si="49"/>
        <v>0</v>
      </c>
      <c r="F983" s="83">
        <f t="shared" si="49"/>
        <v>0</v>
      </c>
      <c r="G983" s="113">
        <f t="shared" si="49"/>
        <v>0</v>
      </c>
      <c r="H983" s="86">
        <f t="shared" si="49"/>
        <v>0</v>
      </c>
      <c r="I983" s="363">
        <f t="shared" si="49"/>
        <v>0</v>
      </c>
      <c r="J983" s="26">
        <f t="shared" si="49"/>
        <v>0</v>
      </c>
      <c r="K983" s="26">
        <f t="shared" si="49"/>
        <v>0</v>
      </c>
      <c r="L983" s="26">
        <f t="shared" si="49"/>
        <v>0</v>
      </c>
    </row>
    <row r="984" spans="1:14">
      <c r="H984" s="80"/>
      <c r="I984" s="81"/>
    </row>
    <row r="986" spans="1:14">
      <c r="G986" t="s">
        <v>114</v>
      </c>
      <c r="H986" s="27"/>
      <c r="I986" s="357">
        <v>0</v>
      </c>
    </row>
    <row r="987" spans="1:14">
      <c r="G987" t="s">
        <v>338</v>
      </c>
      <c r="I987" s="357">
        <v>0</v>
      </c>
    </row>
    <row r="988" spans="1:14">
      <c r="G988" t="s">
        <v>256</v>
      </c>
      <c r="I988" s="120">
        <f>SUM(I986:I987)</f>
        <v>0</v>
      </c>
      <c r="N988" s="121">
        <f>+I988</f>
        <v>0</v>
      </c>
    </row>
    <row r="989" spans="1:14">
      <c r="I989" s="88"/>
    </row>
    <row r="990" spans="1:14">
      <c r="I990" s="88"/>
    </row>
    <row r="991" spans="1:14">
      <c r="I991" s="88"/>
    </row>
    <row r="992" spans="1:14" ht="15.6">
      <c r="A992" s="874" t="s">
        <v>19</v>
      </c>
      <c r="B992" s="875"/>
      <c r="C992" s="875">
        <v>0</v>
      </c>
      <c r="D992" s="875"/>
      <c r="E992" s="875"/>
      <c r="F992" s="875"/>
      <c r="G992" s="875"/>
      <c r="H992" s="876"/>
      <c r="I992" s="4"/>
    </row>
    <row r="993" spans="1:12" ht="15.6">
      <c r="A993" s="867" t="s">
        <v>20</v>
      </c>
      <c r="B993" s="868"/>
      <c r="C993" s="920"/>
      <c r="D993" s="920"/>
      <c r="E993" s="920"/>
      <c r="F993" s="920"/>
      <c r="G993" s="920"/>
      <c r="H993" s="921"/>
      <c r="I993" s="4"/>
    </row>
    <row r="994" spans="1:12" ht="15.6">
      <c r="A994" s="867" t="s">
        <v>22</v>
      </c>
      <c r="B994" s="868"/>
      <c r="C994" s="913"/>
      <c r="D994" s="913"/>
      <c r="E994" s="913"/>
      <c r="F994" s="913"/>
      <c r="G994" s="913"/>
      <c r="H994" s="914"/>
      <c r="I994" s="4"/>
    </row>
    <row r="995" spans="1:12" ht="15.6">
      <c r="A995" s="867" t="s">
        <v>24</v>
      </c>
      <c r="B995" s="868"/>
      <c r="C995" s="869">
        <v>0</v>
      </c>
      <c r="D995" s="870"/>
      <c r="E995" s="870"/>
      <c r="F995" s="870"/>
      <c r="G995" s="870"/>
      <c r="H995" s="871"/>
      <c r="I995" s="4"/>
    </row>
    <row r="996" spans="1:12" ht="15.6">
      <c r="A996" s="881" t="s">
        <v>25</v>
      </c>
      <c r="B996" s="882"/>
      <c r="C996" s="911" t="s">
        <v>788</v>
      </c>
      <c r="D996" s="911"/>
      <c r="E996" s="911"/>
      <c r="F996" s="911"/>
      <c r="G996" s="911"/>
      <c r="H996" s="912"/>
      <c r="I996" s="4"/>
    </row>
    <row r="997" spans="1:12" ht="13.8">
      <c r="A997" s="5"/>
      <c r="B997" s="5"/>
      <c r="C997" s="5"/>
      <c r="D997" s="5"/>
      <c r="E997" s="5"/>
      <c r="F997" s="5"/>
      <c r="G997" s="5"/>
      <c r="H997" s="5"/>
      <c r="I997" s="5"/>
    </row>
    <row r="998" spans="1:12" ht="13.8">
      <c r="A998" s="6"/>
      <c r="B998" s="7"/>
      <c r="C998" s="8"/>
      <c r="D998" s="886">
        <v>0</v>
      </c>
      <c r="E998" s="887"/>
      <c r="F998" s="886">
        <v>1</v>
      </c>
      <c r="G998" s="887"/>
      <c r="H998" s="594"/>
      <c r="I998" s="10"/>
      <c r="J998" s="11" t="s">
        <v>121</v>
      </c>
      <c r="K998" s="11" t="s">
        <v>269</v>
      </c>
      <c r="L998" s="11" t="s">
        <v>270</v>
      </c>
    </row>
    <row r="999" spans="1:12" ht="13.8">
      <c r="A999" s="12"/>
      <c r="B999" s="13"/>
      <c r="C999" s="14"/>
      <c r="D999" s="872" t="s">
        <v>26</v>
      </c>
      <c r="E999" s="880"/>
      <c r="F999" s="872" t="s">
        <v>27</v>
      </c>
      <c r="G999" s="880"/>
      <c r="H999" s="872" t="s">
        <v>28</v>
      </c>
      <c r="I999" s="873"/>
      <c r="J999" s="15" t="s">
        <v>29</v>
      </c>
      <c r="K999" s="391" t="s">
        <v>29</v>
      </c>
      <c r="L999" s="391" t="s">
        <v>29</v>
      </c>
    </row>
    <row r="1000" spans="1:12" ht="27.6">
      <c r="A1000" s="16" t="s">
        <v>30</v>
      </c>
      <c r="B1000" s="17" t="s">
        <v>31</v>
      </c>
      <c r="C1000" s="18" t="s">
        <v>32</v>
      </c>
      <c r="D1000" s="19" t="s">
        <v>33</v>
      </c>
      <c r="E1000" s="20" t="s">
        <v>34</v>
      </c>
      <c r="F1000" s="19" t="s">
        <v>33</v>
      </c>
      <c r="G1000" s="20" t="s">
        <v>34</v>
      </c>
      <c r="H1000" s="21" t="s">
        <v>33</v>
      </c>
      <c r="I1000" s="40" t="s">
        <v>34</v>
      </c>
      <c r="J1000" s="18" t="s">
        <v>34</v>
      </c>
      <c r="K1000" s="18" t="s">
        <v>34</v>
      </c>
      <c r="L1000" s="18" t="s">
        <v>34</v>
      </c>
    </row>
    <row r="1001" spans="1:12" ht="13.8">
      <c r="A1001" s="1" t="s">
        <v>15</v>
      </c>
      <c r="B1001" s="22">
        <f>+$B$10</f>
        <v>0</v>
      </c>
      <c r="C1001" s="84" t="e">
        <f>+B1001/B1028</f>
        <v>#DIV/0!</v>
      </c>
      <c r="D1001" s="89">
        <v>0</v>
      </c>
      <c r="E1001" s="112">
        <f>+D1001*C995</f>
        <v>0</v>
      </c>
      <c r="F1001" s="79">
        <v>0</v>
      </c>
      <c r="G1001" s="114">
        <f>F1001*C995</f>
        <v>0</v>
      </c>
      <c r="H1001" s="79">
        <v>0</v>
      </c>
      <c r="I1001" s="116">
        <f>H1001*C995</f>
        <v>0</v>
      </c>
      <c r="J1001" s="39">
        <f>+H1001*I1031</f>
        <v>0</v>
      </c>
      <c r="K1001" s="39">
        <f>+H1001*I1032</f>
        <v>0</v>
      </c>
      <c r="L1001" s="393">
        <f>+J1001+K1001</f>
        <v>0</v>
      </c>
    </row>
    <row r="1002" spans="1:12" ht="13.8">
      <c r="A1002" s="2" t="s">
        <v>4</v>
      </c>
      <c r="B1002" s="22">
        <f>+$B$12</f>
        <v>0</v>
      </c>
      <c r="C1002" s="84" t="e">
        <f>+B1002/B1028</f>
        <v>#DIV/0!</v>
      </c>
      <c r="D1002" s="89">
        <v>0</v>
      </c>
      <c r="E1002" s="112">
        <f>+D1002*C995</f>
        <v>0</v>
      </c>
      <c r="F1002" s="79">
        <v>0</v>
      </c>
      <c r="G1002" s="112">
        <f>F1002*C995</f>
        <v>0</v>
      </c>
      <c r="H1002" s="79">
        <v>0</v>
      </c>
      <c r="I1002" s="117">
        <f>H1002*C995</f>
        <v>0</v>
      </c>
      <c r="J1002" s="39">
        <f>+H1002*I1031</f>
        <v>0</v>
      </c>
      <c r="K1002" s="39">
        <f>+H1002*I1032</f>
        <v>0</v>
      </c>
      <c r="L1002" s="394">
        <f>+J1002+K1002</f>
        <v>0</v>
      </c>
    </row>
    <row r="1003" spans="1:12" ht="13.8">
      <c r="A1003" s="2" t="s">
        <v>0</v>
      </c>
      <c r="B1003" s="22">
        <f>+$B$13</f>
        <v>0</v>
      </c>
      <c r="C1003" s="84" t="e">
        <f>+B1003/B1028</f>
        <v>#DIV/0!</v>
      </c>
      <c r="D1003" s="89">
        <v>0</v>
      </c>
      <c r="E1003" s="112">
        <f>+D1003*C995</f>
        <v>0</v>
      </c>
      <c r="F1003" s="79">
        <v>0</v>
      </c>
      <c r="G1003" s="112">
        <f>F1003*C995</f>
        <v>0</v>
      </c>
      <c r="H1003" s="475">
        <v>0</v>
      </c>
      <c r="I1003" s="117">
        <f>H1003*C995</f>
        <v>0</v>
      </c>
      <c r="J1003" s="39">
        <f>+H1003*I1031</f>
        <v>0</v>
      </c>
      <c r="K1003" s="39">
        <f>+H1003*I1032</f>
        <v>0</v>
      </c>
      <c r="L1003" s="394">
        <f t="shared" ref="L1003:L1027" si="50">+J1003+K1003</f>
        <v>0</v>
      </c>
    </row>
    <row r="1004" spans="1:12" ht="13.8">
      <c r="A1004" s="2" t="s">
        <v>16</v>
      </c>
      <c r="B1004" s="22">
        <f>+$B$14</f>
        <v>0</v>
      </c>
      <c r="C1004" s="84" t="e">
        <f>+B1004/B1028</f>
        <v>#DIV/0!</v>
      </c>
      <c r="D1004" s="89">
        <v>0</v>
      </c>
      <c r="E1004" s="112">
        <f>+D1004*C995</f>
        <v>0</v>
      </c>
      <c r="F1004" s="79">
        <v>0</v>
      </c>
      <c r="G1004" s="112">
        <f>F1004*C995</f>
        <v>0</v>
      </c>
      <c r="H1004" s="79">
        <v>0</v>
      </c>
      <c r="I1004" s="117">
        <f>H1004*C995</f>
        <v>0</v>
      </c>
      <c r="J1004" s="39">
        <f>+H1004*I1031</f>
        <v>0</v>
      </c>
      <c r="K1004" s="39">
        <f>+H1004*I1032</f>
        <v>0</v>
      </c>
      <c r="L1004" s="394">
        <f t="shared" si="50"/>
        <v>0</v>
      </c>
    </row>
    <row r="1005" spans="1:12" ht="13.8">
      <c r="A1005" s="2" t="s">
        <v>6</v>
      </c>
      <c r="B1005" s="22">
        <f>+$B$15</f>
        <v>0</v>
      </c>
      <c r="C1005" s="84" t="e">
        <f>+B1005/B1028</f>
        <v>#DIV/0!</v>
      </c>
      <c r="D1005" s="89">
        <v>0</v>
      </c>
      <c r="E1005" s="112">
        <f>+D1005*C995</f>
        <v>0</v>
      </c>
      <c r="F1005" s="79">
        <v>0</v>
      </c>
      <c r="G1005" s="112">
        <f>F1005*C995</f>
        <v>0</v>
      </c>
      <c r="H1005" s="79">
        <v>0</v>
      </c>
      <c r="I1005" s="117">
        <f>H1005*C995</f>
        <v>0</v>
      </c>
      <c r="J1005" s="39">
        <f>+H1005*I1031</f>
        <v>0</v>
      </c>
      <c r="K1005" s="39">
        <f>+H1005*I1032</f>
        <v>0</v>
      </c>
      <c r="L1005" s="394">
        <f t="shared" si="50"/>
        <v>0</v>
      </c>
    </row>
    <row r="1006" spans="1:12" ht="13.8">
      <c r="A1006" s="2" t="s">
        <v>10</v>
      </c>
      <c r="B1006" s="22">
        <f>+$B$16</f>
        <v>0</v>
      </c>
      <c r="C1006" s="84" t="e">
        <f>+B1006/B1028</f>
        <v>#DIV/0!</v>
      </c>
      <c r="D1006" s="89">
        <v>0</v>
      </c>
      <c r="E1006" s="112">
        <f>+D1006*C995</f>
        <v>0</v>
      </c>
      <c r="F1006" s="79">
        <v>0</v>
      </c>
      <c r="G1006" s="112">
        <f>F1006*C995</f>
        <v>0</v>
      </c>
      <c r="H1006" s="79">
        <v>0</v>
      </c>
      <c r="I1006" s="117">
        <f>H1006*C995</f>
        <v>0</v>
      </c>
      <c r="J1006" s="39">
        <f>+H1006*I1031</f>
        <v>0</v>
      </c>
      <c r="K1006" s="39">
        <f>+H1006*I1032</f>
        <v>0</v>
      </c>
      <c r="L1006" s="394">
        <f t="shared" si="50"/>
        <v>0</v>
      </c>
    </row>
    <row r="1007" spans="1:12" ht="13.8">
      <c r="A1007" s="2" t="s">
        <v>17</v>
      </c>
      <c r="B1007" s="22">
        <f>+$B$17</f>
        <v>0</v>
      </c>
      <c r="C1007" s="84" t="e">
        <f>+B1007/B1028</f>
        <v>#DIV/0!</v>
      </c>
      <c r="D1007" s="89">
        <v>0</v>
      </c>
      <c r="E1007" s="112">
        <f>+D1007*C995</f>
        <v>0</v>
      </c>
      <c r="F1007" s="79">
        <v>0</v>
      </c>
      <c r="G1007" s="112">
        <f>F1007*C995</f>
        <v>0</v>
      </c>
      <c r="H1007" s="79">
        <v>0</v>
      </c>
      <c r="I1007" s="117">
        <f>H1007*C995</f>
        <v>0</v>
      </c>
      <c r="J1007" s="39">
        <f>+H1007*I1031</f>
        <v>0</v>
      </c>
      <c r="K1007" s="39">
        <f>+H1007*I1032</f>
        <v>0</v>
      </c>
      <c r="L1007" s="394">
        <f t="shared" si="50"/>
        <v>0</v>
      </c>
    </row>
    <row r="1008" spans="1:12" ht="13.8">
      <c r="A1008" s="2" t="s">
        <v>5</v>
      </c>
      <c r="B1008" s="22">
        <f>+$B$18</f>
        <v>0</v>
      </c>
      <c r="C1008" s="84" t="e">
        <f>+B1008/B1028</f>
        <v>#DIV/0!</v>
      </c>
      <c r="D1008" s="89">
        <v>0</v>
      </c>
      <c r="E1008" s="112">
        <f>+D1008*C995</f>
        <v>0</v>
      </c>
      <c r="F1008" s="79">
        <v>0</v>
      </c>
      <c r="G1008" s="112">
        <f>F1008*C995</f>
        <v>0</v>
      </c>
      <c r="H1008" s="79">
        <v>0</v>
      </c>
      <c r="I1008" s="117">
        <f>H1008*C995</f>
        <v>0</v>
      </c>
      <c r="J1008" s="39">
        <f>+H1008*I1031</f>
        <v>0</v>
      </c>
      <c r="K1008" s="39">
        <f>+H1008*I1032</f>
        <v>0</v>
      </c>
      <c r="L1008" s="394">
        <f t="shared" si="50"/>
        <v>0</v>
      </c>
    </row>
    <row r="1009" spans="1:12" ht="13.8">
      <c r="A1009" s="2" t="s">
        <v>116</v>
      </c>
      <c r="B1009" s="22">
        <f>+$B$19</f>
        <v>0</v>
      </c>
      <c r="C1009" s="84" t="e">
        <f>+B1009/B1028</f>
        <v>#DIV/0!</v>
      </c>
      <c r="D1009" s="89">
        <v>0</v>
      </c>
      <c r="E1009" s="112">
        <f>+D1009*C995</f>
        <v>0</v>
      </c>
      <c r="F1009" s="79">
        <v>0</v>
      </c>
      <c r="G1009" s="112">
        <f>F1009*C995</f>
        <v>0</v>
      </c>
      <c r="H1009" s="79">
        <v>0</v>
      </c>
      <c r="I1009" s="117">
        <f>H1009*C995</f>
        <v>0</v>
      </c>
      <c r="J1009" s="39">
        <f>+H1009*I1031</f>
        <v>0</v>
      </c>
      <c r="K1009" s="39">
        <f>+H1009*I1032</f>
        <v>0</v>
      </c>
      <c r="L1009" s="394">
        <f t="shared" si="50"/>
        <v>0</v>
      </c>
    </row>
    <row r="1010" spans="1:12" ht="13.8">
      <c r="A1010" s="2" t="s">
        <v>1</v>
      </c>
      <c r="B1010" s="22">
        <f>+$B$20</f>
        <v>0</v>
      </c>
      <c r="C1010" s="84" t="e">
        <f>+B1010/B1028</f>
        <v>#DIV/0!</v>
      </c>
      <c r="D1010" s="89">
        <v>0</v>
      </c>
      <c r="E1010" s="112">
        <f>+D1010*C995</f>
        <v>0</v>
      </c>
      <c r="F1010" s="79">
        <v>0</v>
      </c>
      <c r="G1010" s="112">
        <f>F1010*C995</f>
        <v>0</v>
      </c>
      <c r="H1010" s="79">
        <v>0</v>
      </c>
      <c r="I1010" s="117">
        <f>H1010*C995</f>
        <v>0</v>
      </c>
      <c r="J1010" s="39">
        <f>+H1010*I1031</f>
        <v>0</v>
      </c>
      <c r="K1010" s="39">
        <f>+H1010*I1032</f>
        <v>0</v>
      </c>
      <c r="L1010" s="394">
        <f t="shared" si="50"/>
        <v>0</v>
      </c>
    </row>
    <row r="1011" spans="1:12" ht="13.8">
      <c r="A1011" s="2" t="s">
        <v>46</v>
      </c>
      <c r="B1011" s="22">
        <f>+$B$21</f>
        <v>0</v>
      </c>
      <c r="C1011" s="84" t="e">
        <f>+B1011/B1028</f>
        <v>#DIV/0!</v>
      </c>
      <c r="D1011" s="89">
        <v>0</v>
      </c>
      <c r="E1011" s="112">
        <f>+D1011*C995</f>
        <v>0</v>
      </c>
      <c r="F1011" s="79">
        <v>0</v>
      </c>
      <c r="G1011" s="112">
        <f>F1011*C995</f>
        <v>0</v>
      </c>
      <c r="H1011" s="79">
        <v>0</v>
      </c>
      <c r="I1011" s="117">
        <f>H1011*C995</f>
        <v>0</v>
      </c>
      <c r="J1011" s="39">
        <f>+H1011*I1031</f>
        <v>0</v>
      </c>
      <c r="K1011" s="39">
        <f>+H1011*I1032</f>
        <v>0</v>
      </c>
      <c r="L1011" s="394">
        <f t="shared" si="50"/>
        <v>0</v>
      </c>
    </row>
    <row r="1012" spans="1:12" ht="13.8">
      <c r="A1012" s="2" t="s">
        <v>45</v>
      </c>
      <c r="B1012" s="22">
        <f>+$B$22</f>
        <v>0</v>
      </c>
      <c r="C1012" s="84" t="e">
        <f>+B1012/B1028</f>
        <v>#DIV/0!</v>
      </c>
      <c r="D1012" s="89">
        <v>0</v>
      </c>
      <c r="E1012" s="112">
        <f>+D1012*C995</f>
        <v>0</v>
      </c>
      <c r="F1012" s="79">
        <v>0</v>
      </c>
      <c r="G1012" s="112">
        <f>F1012*C995</f>
        <v>0</v>
      </c>
      <c r="H1012" s="79">
        <v>0</v>
      </c>
      <c r="I1012" s="117">
        <f>H1012*C995</f>
        <v>0</v>
      </c>
      <c r="J1012" s="39">
        <f>+H1012*I1031</f>
        <v>0</v>
      </c>
      <c r="K1012" s="39">
        <f>+H1012*I1032</f>
        <v>0</v>
      </c>
      <c r="L1012" s="394">
        <f t="shared" si="50"/>
        <v>0</v>
      </c>
    </row>
    <row r="1013" spans="1:12" ht="13.8">
      <c r="A1013" s="2" t="s">
        <v>209</v>
      </c>
      <c r="B1013" s="22">
        <f>+$B$23</f>
        <v>0</v>
      </c>
      <c r="C1013" s="84" t="e">
        <f>+B1013/B1028</f>
        <v>#DIV/0!</v>
      </c>
      <c r="D1013" s="89">
        <v>0</v>
      </c>
      <c r="E1013" s="112">
        <f>+D1013*C995</f>
        <v>0</v>
      </c>
      <c r="F1013" s="79">
        <v>0</v>
      </c>
      <c r="G1013" s="112">
        <f>F1013*C995</f>
        <v>0</v>
      </c>
      <c r="H1013" s="79">
        <v>0</v>
      </c>
      <c r="I1013" s="117">
        <f>H1013*C995</f>
        <v>0</v>
      </c>
      <c r="J1013" s="39">
        <f>+H1013*I1031</f>
        <v>0</v>
      </c>
      <c r="K1013" s="39">
        <f>+H1013*I1032</f>
        <v>0</v>
      </c>
      <c r="L1013" s="394">
        <f t="shared" si="50"/>
        <v>0</v>
      </c>
    </row>
    <row r="1014" spans="1:12" ht="13.8">
      <c r="A1014" s="2" t="s">
        <v>210</v>
      </c>
      <c r="B1014" s="22">
        <f>+$B$24</f>
        <v>0</v>
      </c>
      <c r="C1014" s="84" t="e">
        <f>+B1014/B1028</f>
        <v>#DIV/0!</v>
      </c>
      <c r="D1014" s="89">
        <v>0</v>
      </c>
      <c r="E1014" s="112">
        <f>+D1014*C995</f>
        <v>0</v>
      </c>
      <c r="F1014" s="79">
        <v>0</v>
      </c>
      <c r="G1014" s="112">
        <f>F1014*C995</f>
        <v>0</v>
      </c>
      <c r="H1014" s="79">
        <v>0</v>
      </c>
      <c r="I1014" s="117">
        <f>H1014*C995</f>
        <v>0</v>
      </c>
      <c r="J1014" s="39">
        <f>+H1014*I1031</f>
        <v>0</v>
      </c>
      <c r="K1014" s="39">
        <f>+H1014*I1032</f>
        <v>0</v>
      </c>
      <c r="L1014" s="394">
        <f t="shared" si="50"/>
        <v>0</v>
      </c>
    </row>
    <row r="1015" spans="1:12" ht="13.8">
      <c r="A1015" s="2" t="s">
        <v>2</v>
      </c>
      <c r="B1015" s="22">
        <f>+$B$25</f>
        <v>0</v>
      </c>
      <c r="C1015" s="84" t="e">
        <f>+B1015/B1028</f>
        <v>#DIV/0!</v>
      </c>
      <c r="D1015" s="89">
        <v>0</v>
      </c>
      <c r="E1015" s="112">
        <f>+D1015*C995</f>
        <v>0</v>
      </c>
      <c r="F1015" s="79">
        <v>0</v>
      </c>
      <c r="G1015" s="112">
        <f>F1015*C995</f>
        <v>0</v>
      </c>
      <c r="H1015" s="79">
        <v>0</v>
      </c>
      <c r="I1015" s="117">
        <f>H1015*C995</f>
        <v>0</v>
      </c>
      <c r="J1015" s="39">
        <f>+H1015*I1031</f>
        <v>0</v>
      </c>
      <c r="K1015" s="39">
        <f>+H1015*I1032</f>
        <v>0</v>
      </c>
      <c r="L1015" s="394">
        <f t="shared" si="50"/>
        <v>0</v>
      </c>
    </row>
    <row r="1016" spans="1:12" ht="13.8">
      <c r="A1016" s="2" t="s">
        <v>12</v>
      </c>
      <c r="B1016" s="22">
        <f>+$B$26</f>
        <v>0</v>
      </c>
      <c r="C1016" s="84" t="e">
        <f>+B1016/B1028</f>
        <v>#DIV/0!</v>
      </c>
      <c r="D1016" s="89">
        <v>0</v>
      </c>
      <c r="E1016" s="112">
        <f>+D1016*C995</f>
        <v>0</v>
      </c>
      <c r="F1016" s="79">
        <v>0</v>
      </c>
      <c r="G1016" s="112">
        <f>F1016*C995</f>
        <v>0</v>
      </c>
      <c r="H1016" s="79">
        <v>0</v>
      </c>
      <c r="I1016" s="117">
        <f>H1016*C995</f>
        <v>0</v>
      </c>
      <c r="J1016" s="39">
        <f>+H1016*I1031</f>
        <v>0</v>
      </c>
      <c r="K1016" s="39">
        <f>+H1016*I1032</f>
        <v>0</v>
      </c>
      <c r="L1016" s="394">
        <f t="shared" si="50"/>
        <v>0</v>
      </c>
    </row>
    <row r="1017" spans="1:12" ht="13.8">
      <c r="A1017" s="2" t="s">
        <v>18</v>
      </c>
      <c r="B1017" s="22">
        <f>+$B$27</f>
        <v>0</v>
      </c>
      <c r="C1017" s="84" t="e">
        <f>+B1017/B1028</f>
        <v>#DIV/0!</v>
      </c>
      <c r="D1017" s="89">
        <v>0</v>
      </c>
      <c r="E1017" s="112">
        <f>+D1017*C995</f>
        <v>0</v>
      </c>
      <c r="F1017" s="79">
        <v>0</v>
      </c>
      <c r="G1017" s="112">
        <f>F1017*C995</f>
        <v>0</v>
      </c>
      <c r="H1017" s="79">
        <v>0</v>
      </c>
      <c r="I1017" s="117">
        <f>H1017*C995</f>
        <v>0</v>
      </c>
      <c r="J1017" s="39">
        <f>+H1017*I1031</f>
        <v>0</v>
      </c>
      <c r="K1017" s="39">
        <f>+H1017*I1032</f>
        <v>0</v>
      </c>
      <c r="L1017" s="394">
        <f t="shared" si="50"/>
        <v>0</v>
      </c>
    </row>
    <row r="1018" spans="1:12" ht="13.8">
      <c r="A1018" s="2" t="s">
        <v>9</v>
      </c>
      <c r="B1018" s="22">
        <f>+$B$28</f>
        <v>0</v>
      </c>
      <c r="C1018" s="84" t="e">
        <f>+B1018/B1028</f>
        <v>#DIV/0!</v>
      </c>
      <c r="D1018" s="89">
        <v>0</v>
      </c>
      <c r="E1018" s="112">
        <f>+D1018*C995</f>
        <v>0</v>
      </c>
      <c r="F1018" s="79">
        <v>0</v>
      </c>
      <c r="G1018" s="112">
        <f>F1018*C995</f>
        <v>0</v>
      </c>
      <c r="H1018" s="79">
        <v>0</v>
      </c>
      <c r="I1018" s="117">
        <f>H1018*C995</f>
        <v>0</v>
      </c>
      <c r="J1018" s="39">
        <f>+H1018*I1031</f>
        <v>0</v>
      </c>
      <c r="K1018" s="39">
        <f>+H1018*I1032</f>
        <v>0</v>
      </c>
      <c r="L1018" s="394">
        <f t="shared" si="50"/>
        <v>0</v>
      </c>
    </row>
    <row r="1019" spans="1:12" ht="13.8">
      <c r="A1019" s="2" t="s">
        <v>7</v>
      </c>
      <c r="B1019" s="22">
        <f>+$B$29</f>
        <v>0</v>
      </c>
      <c r="C1019" s="84" t="e">
        <f>+B1019/B1028</f>
        <v>#DIV/0!</v>
      </c>
      <c r="D1019" s="89">
        <v>0</v>
      </c>
      <c r="E1019" s="112">
        <f>+D1019*C995</f>
        <v>0</v>
      </c>
      <c r="F1019" s="79">
        <v>0</v>
      </c>
      <c r="G1019" s="112">
        <f>F1019*C995</f>
        <v>0</v>
      </c>
      <c r="H1019" s="79">
        <v>0</v>
      </c>
      <c r="I1019" s="117">
        <f>H1019*C995</f>
        <v>0</v>
      </c>
      <c r="J1019" s="39">
        <f>+H1019*I1031</f>
        <v>0</v>
      </c>
      <c r="K1019" s="39">
        <f>+H1019*I1032</f>
        <v>0</v>
      </c>
      <c r="L1019" s="394">
        <f t="shared" si="50"/>
        <v>0</v>
      </c>
    </row>
    <row r="1020" spans="1:12" ht="13.8">
      <c r="A1020" s="2" t="s">
        <v>13</v>
      </c>
      <c r="B1020" s="22">
        <f>+$B$30</f>
        <v>0</v>
      </c>
      <c r="C1020" s="84" t="e">
        <f>+B1020/B1028</f>
        <v>#DIV/0!</v>
      </c>
      <c r="D1020" s="89">
        <v>0</v>
      </c>
      <c r="E1020" s="112">
        <f>+D1020*C995</f>
        <v>0</v>
      </c>
      <c r="F1020" s="79">
        <v>0</v>
      </c>
      <c r="G1020" s="112">
        <f>F1020*C995</f>
        <v>0</v>
      </c>
      <c r="H1020" s="79">
        <v>0</v>
      </c>
      <c r="I1020" s="117">
        <f>H1020*C995</f>
        <v>0</v>
      </c>
      <c r="J1020" s="39">
        <f>+H1020*I1031</f>
        <v>0</v>
      </c>
      <c r="K1020" s="39">
        <f>+H1020*I1032</f>
        <v>0</v>
      </c>
      <c r="L1020" s="394">
        <f t="shared" si="50"/>
        <v>0</v>
      </c>
    </row>
    <row r="1021" spans="1:12" ht="13.8">
      <c r="A1021" s="2" t="s">
        <v>3</v>
      </c>
      <c r="B1021" s="22">
        <f>+$B$31</f>
        <v>0</v>
      </c>
      <c r="C1021" s="84" t="e">
        <f>+B1021/B1028</f>
        <v>#DIV/0!</v>
      </c>
      <c r="D1021" s="89">
        <v>0</v>
      </c>
      <c r="E1021" s="112">
        <f>+D1021*C995</f>
        <v>0</v>
      </c>
      <c r="F1021" s="79">
        <v>0</v>
      </c>
      <c r="G1021" s="112">
        <f>F1021*C995</f>
        <v>0</v>
      </c>
      <c r="H1021" s="79">
        <v>0</v>
      </c>
      <c r="I1021" s="117">
        <f>H1021*C995</f>
        <v>0</v>
      </c>
      <c r="J1021" s="39">
        <f>+H1021*I1031</f>
        <v>0</v>
      </c>
      <c r="K1021" s="39">
        <f>+H1021*I1032</f>
        <v>0</v>
      </c>
      <c r="L1021" s="394">
        <f t="shared" si="50"/>
        <v>0</v>
      </c>
    </row>
    <row r="1022" spans="1:12" ht="13.8">
      <c r="A1022" s="2" t="s">
        <v>11</v>
      </c>
      <c r="B1022" s="22">
        <f>+$B$32</f>
        <v>0</v>
      </c>
      <c r="C1022" s="84" t="e">
        <f>+B1022/B1028</f>
        <v>#DIV/0!</v>
      </c>
      <c r="D1022" s="89">
        <v>0</v>
      </c>
      <c r="E1022" s="112">
        <f>+D1022*C995</f>
        <v>0</v>
      </c>
      <c r="F1022" s="79">
        <v>0</v>
      </c>
      <c r="G1022" s="112">
        <f>F1022*C995</f>
        <v>0</v>
      </c>
      <c r="H1022" s="79">
        <v>0</v>
      </c>
      <c r="I1022" s="117">
        <f>H1022*C995</f>
        <v>0</v>
      </c>
      <c r="J1022" s="39">
        <f>+H1022*I1031</f>
        <v>0</v>
      </c>
      <c r="K1022" s="39">
        <f>+H1022*I1032</f>
        <v>0</v>
      </c>
      <c r="L1022" s="394">
        <f t="shared" si="50"/>
        <v>0</v>
      </c>
    </row>
    <row r="1023" spans="1:12" ht="13.8">
      <c r="A1023" s="372" t="s">
        <v>8</v>
      </c>
      <c r="B1023" s="22">
        <f>+$B$33</f>
        <v>0</v>
      </c>
      <c r="C1023" s="84" t="e">
        <f>+B1023/B1028</f>
        <v>#DIV/0!</v>
      </c>
      <c r="D1023" s="89">
        <v>0</v>
      </c>
      <c r="E1023" s="112">
        <f>+D1023*C995</f>
        <v>0</v>
      </c>
      <c r="F1023" s="79">
        <v>0</v>
      </c>
      <c r="G1023" s="112">
        <f>F1023*C995</f>
        <v>0</v>
      </c>
      <c r="H1023" s="79">
        <v>0</v>
      </c>
      <c r="I1023" s="117">
        <f>H1023*C995</f>
        <v>0</v>
      </c>
      <c r="J1023" s="39">
        <f>+H1023*I1031</f>
        <v>0</v>
      </c>
      <c r="K1023" s="39">
        <f>+H1023*I1032</f>
        <v>0</v>
      </c>
      <c r="L1023" s="394">
        <f t="shared" si="50"/>
        <v>0</v>
      </c>
    </row>
    <row r="1024" spans="1:12" ht="13.8">
      <c r="A1024" s="372" t="s">
        <v>444</v>
      </c>
      <c r="B1024" s="22">
        <f>+$B$34</f>
        <v>0</v>
      </c>
      <c r="C1024" s="84" t="e">
        <f>+B1024/B1028</f>
        <v>#DIV/0!</v>
      </c>
      <c r="D1024" s="89">
        <v>0</v>
      </c>
      <c r="E1024" s="112">
        <f>+D1024*C995</f>
        <v>0</v>
      </c>
      <c r="F1024" s="79">
        <v>0</v>
      </c>
      <c r="G1024" s="112">
        <f>F1024*C995</f>
        <v>0</v>
      </c>
      <c r="H1024" s="79">
        <v>0</v>
      </c>
      <c r="I1024" s="117">
        <f>H1024*C995</f>
        <v>0</v>
      </c>
      <c r="J1024" s="39">
        <f>+H1024*I1031</f>
        <v>0</v>
      </c>
      <c r="K1024" s="39">
        <f>+H1024*I1032</f>
        <v>0</v>
      </c>
      <c r="L1024" s="394">
        <f t="shared" si="50"/>
        <v>0</v>
      </c>
    </row>
    <row r="1025" spans="1:14" ht="13.8">
      <c r="A1025" s="372" t="s">
        <v>445</v>
      </c>
      <c r="B1025" s="22">
        <f>+$B$35</f>
        <v>0</v>
      </c>
      <c r="C1025" s="84" t="e">
        <f>+B1025/B1028</f>
        <v>#DIV/0!</v>
      </c>
      <c r="D1025" s="89">
        <v>0</v>
      </c>
      <c r="E1025" s="112">
        <f>+D1025*C995</f>
        <v>0</v>
      </c>
      <c r="F1025" s="79">
        <v>0</v>
      </c>
      <c r="G1025" s="112">
        <f>F1025*C995</f>
        <v>0</v>
      </c>
      <c r="H1025" s="79">
        <v>0</v>
      </c>
      <c r="I1025" s="117">
        <f>H1025*C995</f>
        <v>0</v>
      </c>
      <c r="J1025" s="39">
        <f>+H1025*I1031</f>
        <v>0</v>
      </c>
      <c r="K1025" s="39">
        <f>+H1025*I1032</f>
        <v>0</v>
      </c>
      <c r="L1025" s="394">
        <f t="shared" si="50"/>
        <v>0</v>
      </c>
    </row>
    <row r="1026" spans="1:14" ht="13.8">
      <c r="A1026" s="372" t="s">
        <v>461</v>
      </c>
      <c r="B1026" s="22">
        <f>+$B$36</f>
        <v>0</v>
      </c>
      <c r="C1026" s="84" t="e">
        <f>+B1026/B1028</f>
        <v>#DIV/0!</v>
      </c>
      <c r="D1026" s="89">
        <v>0</v>
      </c>
      <c r="E1026" s="112">
        <f>+D1026*C995</f>
        <v>0</v>
      </c>
      <c r="F1026" s="79">
        <v>0</v>
      </c>
      <c r="G1026" s="112">
        <f>F1026*C995</f>
        <v>0</v>
      </c>
      <c r="H1026" s="79">
        <v>0</v>
      </c>
      <c r="I1026" s="117">
        <f>H1026*C995</f>
        <v>0</v>
      </c>
      <c r="J1026" s="39">
        <f>+H1026*I1031</f>
        <v>0</v>
      </c>
      <c r="K1026" s="39">
        <f>+H1026*I1032</f>
        <v>0</v>
      </c>
      <c r="L1026" s="394">
        <f t="shared" si="50"/>
        <v>0</v>
      </c>
    </row>
    <row r="1027" spans="1:14" ht="13.8">
      <c r="A1027" s="3" t="s">
        <v>464</v>
      </c>
      <c r="B1027" s="22">
        <f>+$B$37</f>
        <v>0</v>
      </c>
      <c r="C1027" s="84" t="e">
        <f>+B1027/B1028</f>
        <v>#DIV/0!</v>
      </c>
      <c r="D1027" s="89">
        <v>0</v>
      </c>
      <c r="E1027" s="112">
        <f>+D1027*C995</f>
        <v>0</v>
      </c>
      <c r="F1027" s="79">
        <v>0</v>
      </c>
      <c r="G1027" s="115">
        <f>F1027*C995</f>
        <v>0</v>
      </c>
      <c r="H1027" s="514">
        <v>0</v>
      </c>
      <c r="I1027" s="118">
        <f>H1027*C995</f>
        <v>0</v>
      </c>
      <c r="J1027" s="39">
        <f>+H1027*I1031</f>
        <v>0</v>
      </c>
      <c r="K1027" s="39">
        <f>+H1027*I1032</f>
        <v>0</v>
      </c>
      <c r="L1027" s="394">
        <f t="shared" si="50"/>
        <v>0</v>
      </c>
    </row>
    <row r="1028" spans="1:14" ht="13.8">
      <c r="A1028" s="24"/>
      <c r="B1028" s="25">
        <f t="shared" ref="B1028:L1028" si="51">SUM(B1001:B1027)</f>
        <v>0</v>
      </c>
      <c r="C1028" s="85" t="e">
        <f t="shared" si="51"/>
        <v>#DIV/0!</v>
      </c>
      <c r="D1028" s="82">
        <f t="shared" si="51"/>
        <v>0</v>
      </c>
      <c r="E1028" s="113">
        <f t="shared" si="51"/>
        <v>0</v>
      </c>
      <c r="F1028" s="83">
        <f t="shared" si="51"/>
        <v>0</v>
      </c>
      <c r="G1028" s="113">
        <f t="shared" si="51"/>
        <v>0</v>
      </c>
      <c r="H1028" s="86">
        <f t="shared" si="51"/>
        <v>0</v>
      </c>
      <c r="I1028" s="363">
        <f t="shared" si="51"/>
        <v>0</v>
      </c>
      <c r="J1028" s="26">
        <f t="shared" si="51"/>
        <v>0</v>
      </c>
      <c r="K1028" s="26">
        <f t="shared" si="51"/>
        <v>0</v>
      </c>
      <c r="L1028" s="26">
        <f t="shared" si="51"/>
        <v>0</v>
      </c>
    </row>
    <row r="1029" spans="1:14">
      <c r="H1029" s="80"/>
      <c r="I1029" s="81"/>
    </row>
    <row r="1030" spans="1:14" ht="13.8">
      <c r="A1030" s="90"/>
    </row>
    <row r="1031" spans="1:14">
      <c r="G1031" t="s">
        <v>114</v>
      </c>
      <c r="H1031" s="27"/>
      <c r="I1031" s="357">
        <v>0</v>
      </c>
    </row>
    <row r="1032" spans="1:14">
      <c r="G1032" t="s">
        <v>338</v>
      </c>
      <c r="I1032" s="357">
        <v>0</v>
      </c>
    </row>
    <row r="1033" spans="1:14">
      <c r="G1033" t="s">
        <v>256</v>
      </c>
      <c r="I1033" s="120">
        <f>SUM(I1031:I1032)</f>
        <v>0</v>
      </c>
      <c r="N1033" s="121">
        <f>+I1033</f>
        <v>0</v>
      </c>
    </row>
    <row r="1034" spans="1:14">
      <c r="I1034" s="88"/>
    </row>
    <row r="1035" spans="1:14">
      <c r="I1035" s="88"/>
    </row>
    <row r="1036" spans="1:14">
      <c r="I1036" s="88"/>
    </row>
    <row r="1037" spans="1:14" ht="15.6">
      <c r="A1037" s="874" t="s">
        <v>19</v>
      </c>
      <c r="B1037" s="875"/>
      <c r="C1037" s="875">
        <v>0</v>
      </c>
      <c r="D1037" s="875"/>
      <c r="E1037" s="875"/>
      <c r="F1037" s="875"/>
      <c r="G1037" s="875"/>
      <c r="H1037" s="876"/>
      <c r="I1037" s="4"/>
    </row>
    <row r="1038" spans="1:14" ht="15.6">
      <c r="A1038" s="867" t="s">
        <v>20</v>
      </c>
      <c r="B1038" s="868"/>
      <c r="C1038" s="920"/>
      <c r="D1038" s="920"/>
      <c r="E1038" s="920"/>
      <c r="F1038" s="920"/>
      <c r="G1038" s="920"/>
      <c r="H1038" s="921"/>
      <c r="I1038" s="4"/>
    </row>
    <row r="1039" spans="1:14" ht="15.6">
      <c r="A1039" s="867" t="s">
        <v>22</v>
      </c>
      <c r="B1039" s="868"/>
      <c r="C1039" s="913"/>
      <c r="D1039" s="913"/>
      <c r="E1039" s="913"/>
      <c r="F1039" s="913"/>
      <c r="G1039" s="913"/>
      <c r="H1039" s="914"/>
      <c r="I1039" s="4"/>
    </row>
    <row r="1040" spans="1:14" ht="15.6">
      <c r="A1040" s="867" t="s">
        <v>24</v>
      </c>
      <c r="B1040" s="868"/>
      <c r="C1040" s="869">
        <v>0</v>
      </c>
      <c r="D1040" s="870"/>
      <c r="E1040" s="870"/>
      <c r="F1040" s="870"/>
      <c r="G1040" s="870"/>
      <c r="H1040" s="871"/>
      <c r="I1040" s="4"/>
    </row>
    <row r="1041" spans="1:12" ht="15.6">
      <c r="A1041" s="881" t="s">
        <v>25</v>
      </c>
      <c r="B1041" s="882"/>
      <c r="C1041" s="911" t="s">
        <v>788</v>
      </c>
      <c r="D1041" s="911"/>
      <c r="E1041" s="911"/>
      <c r="F1041" s="911"/>
      <c r="G1041" s="911"/>
      <c r="H1041" s="912"/>
      <c r="I1041" s="4"/>
    </row>
    <row r="1042" spans="1:12" ht="13.8">
      <c r="A1042" s="5"/>
      <c r="B1042" s="5"/>
      <c r="C1042" s="5"/>
      <c r="D1042" s="5"/>
      <c r="E1042" s="5"/>
      <c r="F1042" s="5"/>
      <c r="G1042" s="5"/>
      <c r="H1042" s="5"/>
      <c r="I1042" s="5"/>
    </row>
    <row r="1043" spans="1:12" ht="13.8">
      <c r="A1043" s="6"/>
      <c r="B1043" s="7"/>
      <c r="C1043" s="8"/>
      <c r="D1043" s="886">
        <v>0</v>
      </c>
      <c r="E1043" s="887"/>
      <c r="F1043" s="886">
        <v>1</v>
      </c>
      <c r="G1043" s="887"/>
      <c r="H1043" s="594"/>
      <c r="I1043" s="10"/>
      <c r="J1043" s="11" t="s">
        <v>121</v>
      </c>
      <c r="K1043" s="11" t="s">
        <v>269</v>
      </c>
      <c r="L1043" s="11" t="s">
        <v>270</v>
      </c>
    </row>
    <row r="1044" spans="1:12" ht="13.8">
      <c r="A1044" s="12"/>
      <c r="B1044" s="13"/>
      <c r="C1044" s="14"/>
      <c r="D1044" s="872" t="s">
        <v>26</v>
      </c>
      <c r="E1044" s="880"/>
      <c r="F1044" s="872" t="s">
        <v>27</v>
      </c>
      <c r="G1044" s="880"/>
      <c r="H1044" s="872" t="s">
        <v>28</v>
      </c>
      <c r="I1044" s="873"/>
      <c r="J1044" s="15" t="s">
        <v>29</v>
      </c>
      <c r="K1044" s="391" t="s">
        <v>29</v>
      </c>
      <c r="L1044" s="391" t="s">
        <v>29</v>
      </c>
    </row>
    <row r="1045" spans="1:12" ht="27.6">
      <c r="A1045" s="16" t="s">
        <v>30</v>
      </c>
      <c r="B1045" s="17" t="s">
        <v>31</v>
      </c>
      <c r="C1045" s="18" t="s">
        <v>32</v>
      </c>
      <c r="D1045" s="19" t="s">
        <v>33</v>
      </c>
      <c r="E1045" s="20" t="s">
        <v>34</v>
      </c>
      <c r="F1045" s="19" t="s">
        <v>33</v>
      </c>
      <c r="G1045" s="20" t="s">
        <v>34</v>
      </c>
      <c r="H1045" s="21" t="s">
        <v>33</v>
      </c>
      <c r="I1045" s="40" t="s">
        <v>34</v>
      </c>
      <c r="J1045" s="18" t="s">
        <v>34</v>
      </c>
      <c r="K1045" s="18" t="s">
        <v>34</v>
      </c>
      <c r="L1045" s="18" t="s">
        <v>34</v>
      </c>
    </row>
    <row r="1046" spans="1:12" ht="13.8">
      <c r="A1046" s="1" t="s">
        <v>15</v>
      </c>
      <c r="B1046" s="22">
        <f>+$B$10</f>
        <v>0</v>
      </c>
      <c r="C1046" s="84" t="e">
        <f>+B1046/B1073</f>
        <v>#DIV/0!</v>
      </c>
      <c r="D1046" s="89">
        <v>0</v>
      </c>
      <c r="E1046" s="112">
        <f>+D1046*C1040</f>
        <v>0</v>
      </c>
      <c r="F1046" s="79">
        <v>0</v>
      </c>
      <c r="G1046" s="114">
        <f>F1046*C1040</f>
        <v>0</v>
      </c>
      <c r="H1046" s="89">
        <v>0</v>
      </c>
      <c r="I1046" s="116">
        <f>H1046*C1040</f>
        <v>0</v>
      </c>
      <c r="J1046" s="39">
        <f>+H1046*I1076</f>
        <v>0</v>
      </c>
      <c r="K1046" s="39">
        <f>+H1046*I1077</f>
        <v>0</v>
      </c>
      <c r="L1046" s="393">
        <f>+J1046+K1046</f>
        <v>0</v>
      </c>
    </row>
    <row r="1047" spans="1:12" ht="13.8">
      <c r="A1047" s="2" t="s">
        <v>4</v>
      </c>
      <c r="B1047" s="22">
        <f>+$B$12</f>
        <v>0</v>
      </c>
      <c r="C1047" s="84" t="e">
        <f>+B1047/B1073</f>
        <v>#DIV/0!</v>
      </c>
      <c r="D1047" s="89">
        <v>0</v>
      </c>
      <c r="E1047" s="112">
        <f>+D1047*C1040</f>
        <v>0</v>
      </c>
      <c r="F1047" s="79">
        <v>0</v>
      </c>
      <c r="G1047" s="112">
        <f>F1047*C1040</f>
        <v>0</v>
      </c>
      <c r="H1047" s="89">
        <v>0</v>
      </c>
      <c r="I1047" s="117">
        <f>H1047*C1040</f>
        <v>0</v>
      </c>
      <c r="J1047" s="39">
        <f>+H1047*I1076</f>
        <v>0</v>
      </c>
      <c r="K1047" s="39">
        <f>+H1047*I1077</f>
        <v>0</v>
      </c>
      <c r="L1047" s="394">
        <f>+J1047+K1047</f>
        <v>0</v>
      </c>
    </row>
    <row r="1048" spans="1:12" ht="13.8">
      <c r="A1048" s="2" t="s">
        <v>0</v>
      </c>
      <c r="B1048" s="22">
        <f>+$B$13</f>
        <v>0</v>
      </c>
      <c r="C1048" s="84" t="e">
        <f>+B1048/B1073</f>
        <v>#DIV/0!</v>
      </c>
      <c r="D1048" s="89">
        <v>0</v>
      </c>
      <c r="E1048" s="112">
        <f>+D1048*C1040</f>
        <v>0</v>
      </c>
      <c r="F1048" s="79">
        <v>0</v>
      </c>
      <c r="G1048" s="112">
        <f>F1048*C1040</f>
        <v>0</v>
      </c>
      <c r="H1048" s="89">
        <v>0</v>
      </c>
      <c r="I1048" s="117">
        <f>H1048*C1040</f>
        <v>0</v>
      </c>
      <c r="J1048" s="39">
        <f>+H1048*I1076</f>
        <v>0</v>
      </c>
      <c r="K1048" s="39">
        <f>+H1048*I1077</f>
        <v>0</v>
      </c>
      <c r="L1048" s="394">
        <f t="shared" ref="L1048:L1072" si="52">+J1048+K1048</f>
        <v>0</v>
      </c>
    </row>
    <row r="1049" spans="1:12" ht="13.8">
      <c r="A1049" s="2" t="s">
        <v>16</v>
      </c>
      <c r="B1049" s="22">
        <f>+$B$14</f>
        <v>0</v>
      </c>
      <c r="C1049" s="84" t="e">
        <f>+B1049/B1073</f>
        <v>#DIV/0!</v>
      </c>
      <c r="D1049" s="89">
        <v>0</v>
      </c>
      <c r="E1049" s="112">
        <f>+D1049*C1040</f>
        <v>0</v>
      </c>
      <c r="F1049" s="79">
        <v>0</v>
      </c>
      <c r="G1049" s="112">
        <f>F1049*C1040</f>
        <v>0</v>
      </c>
      <c r="H1049" s="89">
        <v>0</v>
      </c>
      <c r="I1049" s="117">
        <f>H1049*C1040</f>
        <v>0</v>
      </c>
      <c r="J1049" s="39">
        <f>+H1049*I1076</f>
        <v>0</v>
      </c>
      <c r="K1049" s="39">
        <f>+H1049*I1077</f>
        <v>0</v>
      </c>
      <c r="L1049" s="394">
        <f t="shared" si="52"/>
        <v>0</v>
      </c>
    </row>
    <row r="1050" spans="1:12" ht="13.8">
      <c r="A1050" s="2" t="s">
        <v>6</v>
      </c>
      <c r="B1050" s="22">
        <f>+$B$15</f>
        <v>0</v>
      </c>
      <c r="C1050" s="84" t="e">
        <f>+B1050/B1073</f>
        <v>#DIV/0!</v>
      </c>
      <c r="D1050" s="89">
        <v>0</v>
      </c>
      <c r="E1050" s="112">
        <f>+D1050*C1040</f>
        <v>0</v>
      </c>
      <c r="F1050" s="79">
        <v>0</v>
      </c>
      <c r="G1050" s="112">
        <f>F1050*C1040</f>
        <v>0</v>
      </c>
      <c r="H1050" s="89">
        <v>0</v>
      </c>
      <c r="I1050" s="117">
        <f>H1050*C1040</f>
        <v>0</v>
      </c>
      <c r="J1050" s="39">
        <f>+H1050*I1076</f>
        <v>0</v>
      </c>
      <c r="K1050" s="39">
        <f>+H1050*I1077</f>
        <v>0</v>
      </c>
      <c r="L1050" s="394">
        <f t="shared" si="52"/>
        <v>0</v>
      </c>
    </row>
    <row r="1051" spans="1:12" ht="13.8">
      <c r="A1051" s="2" t="s">
        <v>10</v>
      </c>
      <c r="B1051" s="22">
        <f>+$B$16</f>
        <v>0</v>
      </c>
      <c r="C1051" s="84" t="e">
        <f>+B1051/B1073</f>
        <v>#DIV/0!</v>
      </c>
      <c r="D1051" s="89">
        <v>0</v>
      </c>
      <c r="E1051" s="112">
        <f>+D1051*C1040</f>
        <v>0</v>
      </c>
      <c r="F1051" s="79">
        <v>0</v>
      </c>
      <c r="G1051" s="112">
        <f>F1051*C1040</f>
        <v>0</v>
      </c>
      <c r="H1051" s="89">
        <v>0</v>
      </c>
      <c r="I1051" s="117">
        <f>H1051*C1040</f>
        <v>0</v>
      </c>
      <c r="J1051" s="39">
        <f>+H1051*I1076</f>
        <v>0</v>
      </c>
      <c r="K1051" s="39">
        <f>+H1051*I1077</f>
        <v>0</v>
      </c>
      <c r="L1051" s="394">
        <f t="shared" si="52"/>
        <v>0</v>
      </c>
    </row>
    <row r="1052" spans="1:12" ht="13.8">
      <c r="A1052" s="2" t="s">
        <v>17</v>
      </c>
      <c r="B1052" s="22">
        <f>+$B$17</f>
        <v>0</v>
      </c>
      <c r="C1052" s="84" t="e">
        <f>+B1052/B1073</f>
        <v>#DIV/0!</v>
      </c>
      <c r="D1052" s="89">
        <v>0</v>
      </c>
      <c r="E1052" s="112">
        <f>+D1052*C1040</f>
        <v>0</v>
      </c>
      <c r="F1052" s="79">
        <v>0</v>
      </c>
      <c r="G1052" s="112">
        <f>F1052*C1040</f>
        <v>0</v>
      </c>
      <c r="H1052" s="89">
        <v>0</v>
      </c>
      <c r="I1052" s="117">
        <f>H1052*C1040</f>
        <v>0</v>
      </c>
      <c r="J1052" s="39">
        <f>+H1052*I1076</f>
        <v>0</v>
      </c>
      <c r="K1052" s="39">
        <f>+H1052*I1077</f>
        <v>0</v>
      </c>
      <c r="L1052" s="394">
        <f t="shared" si="52"/>
        <v>0</v>
      </c>
    </row>
    <row r="1053" spans="1:12" ht="13.8">
      <c r="A1053" s="2" t="s">
        <v>5</v>
      </c>
      <c r="B1053" s="22">
        <f>+$B$18</f>
        <v>0</v>
      </c>
      <c r="C1053" s="84" t="e">
        <f>+B1053/B1073</f>
        <v>#DIV/0!</v>
      </c>
      <c r="D1053" s="89">
        <v>0</v>
      </c>
      <c r="E1053" s="112">
        <f>+D1053*C1040</f>
        <v>0</v>
      </c>
      <c r="F1053" s="79">
        <v>0</v>
      </c>
      <c r="G1053" s="112">
        <f>F1053*C1040</f>
        <v>0</v>
      </c>
      <c r="H1053" s="89">
        <v>0</v>
      </c>
      <c r="I1053" s="117">
        <f>H1053*C1040</f>
        <v>0</v>
      </c>
      <c r="J1053" s="39">
        <f>+H1053*I1076</f>
        <v>0</v>
      </c>
      <c r="K1053" s="39">
        <f>+H1053*I1077</f>
        <v>0</v>
      </c>
      <c r="L1053" s="394">
        <f t="shared" si="52"/>
        <v>0</v>
      </c>
    </row>
    <row r="1054" spans="1:12" ht="13.8">
      <c r="A1054" s="2" t="s">
        <v>116</v>
      </c>
      <c r="B1054" s="22">
        <f>+$B$19</f>
        <v>0</v>
      </c>
      <c r="C1054" s="84" t="e">
        <f>+B1054/B1073</f>
        <v>#DIV/0!</v>
      </c>
      <c r="D1054" s="89">
        <v>0</v>
      </c>
      <c r="E1054" s="112">
        <f>+D1054*C1040</f>
        <v>0</v>
      </c>
      <c r="F1054" s="79">
        <v>0</v>
      </c>
      <c r="G1054" s="112">
        <f>F1054*C1040</f>
        <v>0</v>
      </c>
      <c r="H1054" s="89">
        <v>0</v>
      </c>
      <c r="I1054" s="117">
        <f>H1054*C1040</f>
        <v>0</v>
      </c>
      <c r="J1054" s="39">
        <f>+H1054*I1076</f>
        <v>0</v>
      </c>
      <c r="K1054" s="39">
        <f>+H1054*I1077</f>
        <v>0</v>
      </c>
      <c r="L1054" s="394">
        <f t="shared" si="52"/>
        <v>0</v>
      </c>
    </row>
    <row r="1055" spans="1:12" ht="13.8">
      <c r="A1055" s="2" t="s">
        <v>1</v>
      </c>
      <c r="B1055" s="22">
        <f>+$B$20</f>
        <v>0</v>
      </c>
      <c r="C1055" s="84" t="e">
        <f>+B1055/B1073</f>
        <v>#DIV/0!</v>
      </c>
      <c r="D1055" s="89">
        <v>0</v>
      </c>
      <c r="E1055" s="112">
        <f>+D1055*C1040</f>
        <v>0</v>
      </c>
      <c r="F1055" s="79">
        <v>0</v>
      </c>
      <c r="G1055" s="112">
        <f>F1055*C1040</f>
        <v>0</v>
      </c>
      <c r="H1055" s="89">
        <v>0</v>
      </c>
      <c r="I1055" s="117">
        <f>H1055*C1040</f>
        <v>0</v>
      </c>
      <c r="J1055" s="39">
        <f>+H1055*I1076</f>
        <v>0</v>
      </c>
      <c r="K1055" s="39">
        <f>+H1055*I1077</f>
        <v>0</v>
      </c>
      <c r="L1055" s="394">
        <f t="shared" si="52"/>
        <v>0</v>
      </c>
    </row>
    <row r="1056" spans="1:12" ht="13.8">
      <c r="A1056" s="2" t="s">
        <v>46</v>
      </c>
      <c r="B1056" s="22">
        <f>+$B$21</f>
        <v>0</v>
      </c>
      <c r="C1056" s="84" t="e">
        <f>+B1056/B1073</f>
        <v>#DIV/0!</v>
      </c>
      <c r="D1056" s="89">
        <v>0</v>
      </c>
      <c r="E1056" s="112">
        <f>+D1056*C1040</f>
        <v>0</v>
      </c>
      <c r="F1056" s="79">
        <v>0</v>
      </c>
      <c r="G1056" s="112">
        <f>F1056*C1040</f>
        <v>0</v>
      </c>
      <c r="H1056" s="89">
        <v>0</v>
      </c>
      <c r="I1056" s="117">
        <f>H1056*C1040</f>
        <v>0</v>
      </c>
      <c r="J1056" s="39">
        <f>+H1056*I1076</f>
        <v>0</v>
      </c>
      <c r="K1056" s="39">
        <f>+H1056*I1077</f>
        <v>0</v>
      </c>
      <c r="L1056" s="394">
        <f t="shared" si="52"/>
        <v>0</v>
      </c>
    </row>
    <row r="1057" spans="1:12" ht="13.8">
      <c r="A1057" s="2" t="s">
        <v>45</v>
      </c>
      <c r="B1057" s="22">
        <f>+$B$22</f>
        <v>0</v>
      </c>
      <c r="C1057" s="84" t="e">
        <f>+B1057/B1073</f>
        <v>#DIV/0!</v>
      </c>
      <c r="D1057" s="89">
        <v>0</v>
      </c>
      <c r="E1057" s="112">
        <f>+D1057*C1040</f>
        <v>0</v>
      </c>
      <c r="F1057" s="79">
        <v>0</v>
      </c>
      <c r="G1057" s="112">
        <f>F1057*C1040</f>
        <v>0</v>
      </c>
      <c r="H1057" s="89">
        <v>0</v>
      </c>
      <c r="I1057" s="117">
        <f>H1057*C1040</f>
        <v>0</v>
      </c>
      <c r="J1057" s="39">
        <f>+H1057*I1076</f>
        <v>0</v>
      </c>
      <c r="K1057" s="39">
        <f>+H1057*I1077</f>
        <v>0</v>
      </c>
      <c r="L1057" s="394">
        <f t="shared" si="52"/>
        <v>0</v>
      </c>
    </row>
    <row r="1058" spans="1:12" ht="13.8">
      <c r="A1058" s="2" t="s">
        <v>209</v>
      </c>
      <c r="B1058" s="22">
        <f>+$B$23</f>
        <v>0</v>
      </c>
      <c r="C1058" s="84" t="e">
        <f>+B1058/B1073</f>
        <v>#DIV/0!</v>
      </c>
      <c r="D1058" s="89">
        <v>0</v>
      </c>
      <c r="E1058" s="112">
        <f>+D1058*C1040</f>
        <v>0</v>
      </c>
      <c r="F1058" s="79">
        <v>0</v>
      </c>
      <c r="G1058" s="112">
        <f>F1058*C1040</f>
        <v>0</v>
      </c>
      <c r="H1058" s="89">
        <v>0</v>
      </c>
      <c r="I1058" s="117">
        <f>H1058*C1040</f>
        <v>0</v>
      </c>
      <c r="J1058" s="39">
        <f>+H1058*I1076</f>
        <v>0</v>
      </c>
      <c r="K1058" s="39">
        <f>+H1058*I1077</f>
        <v>0</v>
      </c>
      <c r="L1058" s="394">
        <f t="shared" si="52"/>
        <v>0</v>
      </c>
    </row>
    <row r="1059" spans="1:12" ht="13.8">
      <c r="A1059" s="2" t="s">
        <v>210</v>
      </c>
      <c r="B1059" s="22">
        <f>+$B$24</f>
        <v>0</v>
      </c>
      <c r="C1059" s="84" t="e">
        <f>+B1059/B1073</f>
        <v>#DIV/0!</v>
      </c>
      <c r="D1059" s="89">
        <v>0</v>
      </c>
      <c r="E1059" s="112">
        <f>+D1059*C1040</f>
        <v>0</v>
      </c>
      <c r="F1059" s="79">
        <v>0</v>
      </c>
      <c r="G1059" s="112">
        <f>F1059*C1040</f>
        <v>0</v>
      </c>
      <c r="H1059" s="89">
        <v>0</v>
      </c>
      <c r="I1059" s="117">
        <f>H1059*C1040</f>
        <v>0</v>
      </c>
      <c r="J1059" s="39">
        <f>+H1059*I1076</f>
        <v>0</v>
      </c>
      <c r="K1059" s="39">
        <f>+H1059*I1077</f>
        <v>0</v>
      </c>
      <c r="L1059" s="394">
        <f t="shared" si="52"/>
        <v>0</v>
      </c>
    </row>
    <row r="1060" spans="1:12" ht="13.8">
      <c r="A1060" s="2" t="s">
        <v>2</v>
      </c>
      <c r="B1060" s="22">
        <f>+$B$25</f>
        <v>0</v>
      </c>
      <c r="C1060" s="84" t="e">
        <f>+B1060/B1073</f>
        <v>#DIV/0!</v>
      </c>
      <c r="D1060" s="89">
        <v>0</v>
      </c>
      <c r="E1060" s="112">
        <f>+D1060*C1040</f>
        <v>0</v>
      </c>
      <c r="F1060" s="79">
        <v>0</v>
      </c>
      <c r="G1060" s="112">
        <f>F1060*C1040</f>
        <v>0</v>
      </c>
      <c r="H1060" s="89">
        <v>0</v>
      </c>
      <c r="I1060" s="117">
        <f>H1060*C1040</f>
        <v>0</v>
      </c>
      <c r="J1060" s="39">
        <f>+H1060*I1076</f>
        <v>0</v>
      </c>
      <c r="K1060" s="39">
        <f>+H1060*I1077</f>
        <v>0</v>
      </c>
      <c r="L1060" s="394">
        <f t="shared" si="52"/>
        <v>0</v>
      </c>
    </row>
    <row r="1061" spans="1:12" ht="13.8">
      <c r="A1061" s="2" t="s">
        <v>12</v>
      </c>
      <c r="B1061" s="22">
        <f>+$B$26</f>
        <v>0</v>
      </c>
      <c r="C1061" s="84" t="e">
        <f>+B1061/B1073</f>
        <v>#DIV/0!</v>
      </c>
      <c r="D1061" s="89">
        <v>0</v>
      </c>
      <c r="E1061" s="112">
        <f>+D1061*C1040</f>
        <v>0</v>
      </c>
      <c r="F1061" s="79">
        <v>0</v>
      </c>
      <c r="G1061" s="112">
        <f>F1061*C1040</f>
        <v>0</v>
      </c>
      <c r="H1061" s="89">
        <v>0</v>
      </c>
      <c r="I1061" s="117">
        <f>H1061*C1040</f>
        <v>0</v>
      </c>
      <c r="J1061" s="39">
        <f>+H1061*I1076</f>
        <v>0</v>
      </c>
      <c r="K1061" s="39">
        <f>+H1061*I1077</f>
        <v>0</v>
      </c>
      <c r="L1061" s="394">
        <f t="shared" si="52"/>
        <v>0</v>
      </c>
    </row>
    <row r="1062" spans="1:12" ht="13.8">
      <c r="A1062" s="2" t="s">
        <v>18</v>
      </c>
      <c r="B1062" s="22">
        <f>+$B$27</f>
        <v>0</v>
      </c>
      <c r="C1062" s="84" t="e">
        <f>+B1062/B1073</f>
        <v>#DIV/0!</v>
      </c>
      <c r="D1062" s="89">
        <v>0</v>
      </c>
      <c r="E1062" s="112">
        <f>+D1062*C1040</f>
        <v>0</v>
      </c>
      <c r="F1062" s="79">
        <v>0</v>
      </c>
      <c r="G1062" s="112">
        <f>F1062*C1040</f>
        <v>0</v>
      </c>
      <c r="H1062" s="89">
        <v>0</v>
      </c>
      <c r="I1062" s="117">
        <f>H1062*C1040</f>
        <v>0</v>
      </c>
      <c r="J1062" s="39">
        <f>+H1062*I1076</f>
        <v>0</v>
      </c>
      <c r="K1062" s="39">
        <f>+H1062*I1077</f>
        <v>0</v>
      </c>
      <c r="L1062" s="394">
        <f t="shared" si="52"/>
        <v>0</v>
      </c>
    </row>
    <row r="1063" spans="1:12" ht="13.8">
      <c r="A1063" s="2" t="s">
        <v>9</v>
      </c>
      <c r="B1063" s="22">
        <f>+$B$28</f>
        <v>0</v>
      </c>
      <c r="C1063" s="84" t="e">
        <f>+B1063/B1073</f>
        <v>#DIV/0!</v>
      </c>
      <c r="D1063" s="89">
        <v>0</v>
      </c>
      <c r="E1063" s="112">
        <f>+D1063*C1040</f>
        <v>0</v>
      </c>
      <c r="F1063" s="79">
        <v>0</v>
      </c>
      <c r="G1063" s="112">
        <f>F1063*C1040</f>
        <v>0</v>
      </c>
      <c r="H1063" s="89">
        <v>0</v>
      </c>
      <c r="I1063" s="117">
        <f>H1063*C1040</f>
        <v>0</v>
      </c>
      <c r="J1063" s="39">
        <f>+H1063*I1076</f>
        <v>0</v>
      </c>
      <c r="K1063" s="39">
        <f>+H1063*I1077</f>
        <v>0</v>
      </c>
      <c r="L1063" s="394">
        <f t="shared" si="52"/>
        <v>0</v>
      </c>
    </row>
    <row r="1064" spans="1:12" ht="13.8">
      <c r="A1064" s="2" t="s">
        <v>7</v>
      </c>
      <c r="B1064" s="22">
        <f>+$B$29</f>
        <v>0</v>
      </c>
      <c r="C1064" s="84" t="e">
        <f>+B1064/B1073</f>
        <v>#DIV/0!</v>
      </c>
      <c r="D1064" s="89">
        <v>0</v>
      </c>
      <c r="E1064" s="112">
        <f>+D1064*C1040</f>
        <v>0</v>
      </c>
      <c r="F1064" s="79">
        <v>0</v>
      </c>
      <c r="G1064" s="112">
        <f>F1064*C1040</f>
        <v>0</v>
      </c>
      <c r="H1064" s="89">
        <v>0</v>
      </c>
      <c r="I1064" s="117">
        <f>H1064*C1040</f>
        <v>0</v>
      </c>
      <c r="J1064" s="39">
        <f>+H1064*I1076</f>
        <v>0</v>
      </c>
      <c r="K1064" s="39">
        <f>+H1064*I1077</f>
        <v>0</v>
      </c>
      <c r="L1064" s="394">
        <f t="shared" si="52"/>
        <v>0</v>
      </c>
    </row>
    <row r="1065" spans="1:12" ht="13.8">
      <c r="A1065" s="2" t="s">
        <v>13</v>
      </c>
      <c r="B1065" s="22">
        <f>+$B$30</f>
        <v>0</v>
      </c>
      <c r="C1065" s="84" t="e">
        <f>+B1065/B1073</f>
        <v>#DIV/0!</v>
      </c>
      <c r="D1065" s="89">
        <v>0</v>
      </c>
      <c r="E1065" s="112">
        <f>+D1065*C1040</f>
        <v>0</v>
      </c>
      <c r="F1065" s="79">
        <v>0</v>
      </c>
      <c r="G1065" s="112">
        <f>F1065*C1040</f>
        <v>0</v>
      </c>
      <c r="H1065" s="89">
        <v>0</v>
      </c>
      <c r="I1065" s="117">
        <f>H1065*C1040</f>
        <v>0</v>
      </c>
      <c r="J1065" s="39">
        <f>+H1065*I1076</f>
        <v>0</v>
      </c>
      <c r="K1065" s="39">
        <f>+H1065*I1077</f>
        <v>0</v>
      </c>
      <c r="L1065" s="394">
        <f t="shared" si="52"/>
        <v>0</v>
      </c>
    </row>
    <row r="1066" spans="1:12" ht="13.8">
      <c r="A1066" s="2" t="s">
        <v>3</v>
      </c>
      <c r="B1066" s="22">
        <f>+$B$31</f>
        <v>0</v>
      </c>
      <c r="C1066" s="84" t="e">
        <f>+B1066/B1073</f>
        <v>#DIV/0!</v>
      </c>
      <c r="D1066" s="89">
        <v>0</v>
      </c>
      <c r="E1066" s="112">
        <f>+D1066*C1040</f>
        <v>0</v>
      </c>
      <c r="F1066" s="79">
        <v>0</v>
      </c>
      <c r="G1066" s="112">
        <f>F1066*C1040</f>
        <v>0</v>
      </c>
      <c r="H1066" s="89">
        <v>0</v>
      </c>
      <c r="I1066" s="117">
        <f>H1066*C1040</f>
        <v>0</v>
      </c>
      <c r="J1066" s="39">
        <f>+H1066*I1076</f>
        <v>0</v>
      </c>
      <c r="K1066" s="39">
        <f>+H1066*I1077</f>
        <v>0</v>
      </c>
      <c r="L1066" s="394">
        <f t="shared" si="52"/>
        <v>0</v>
      </c>
    </row>
    <row r="1067" spans="1:12" ht="13.8">
      <c r="A1067" s="2" t="s">
        <v>11</v>
      </c>
      <c r="B1067" s="22">
        <f>+$B$32</f>
        <v>0</v>
      </c>
      <c r="C1067" s="84" t="e">
        <f>+B1067/B1073</f>
        <v>#DIV/0!</v>
      </c>
      <c r="D1067" s="89">
        <v>0</v>
      </c>
      <c r="E1067" s="112">
        <f>+D1067*C1040</f>
        <v>0</v>
      </c>
      <c r="F1067" s="79">
        <v>0</v>
      </c>
      <c r="G1067" s="112">
        <f>F1067*C1040</f>
        <v>0</v>
      </c>
      <c r="H1067" s="89">
        <v>0</v>
      </c>
      <c r="I1067" s="117">
        <f>H1067*C1040</f>
        <v>0</v>
      </c>
      <c r="J1067" s="39">
        <f>+H1067*I1076</f>
        <v>0</v>
      </c>
      <c r="K1067" s="39">
        <f>+H1067*I1077</f>
        <v>0</v>
      </c>
      <c r="L1067" s="394">
        <f t="shared" si="52"/>
        <v>0</v>
      </c>
    </row>
    <row r="1068" spans="1:12" ht="13.8">
      <c r="A1068" s="372" t="s">
        <v>8</v>
      </c>
      <c r="B1068" s="22">
        <f>+$B$33</f>
        <v>0</v>
      </c>
      <c r="C1068" s="84" t="e">
        <f>+B1068/B1073</f>
        <v>#DIV/0!</v>
      </c>
      <c r="D1068" s="89">
        <v>0</v>
      </c>
      <c r="E1068" s="112">
        <f>+D1068*C1040</f>
        <v>0</v>
      </c>
      <c r="F1068" s="79">
        <v>0</v>
      </c>
      <c r="G1068" s="112">
        <f>F1068*C1040</f>
        <v>0</v>
      </c>
      <c r="H1068" s="89">
        <v>0</v>
      </c>
      <c r="I1068" s="117">
        <f>H1068*C1040</f>
        <v>0</v>
      </c>
      <c r="J1068" s="39">
        <f>+H1068*I1076</f>
        <v>0</v>
      </c>
      <c r="K1068" s="39">
        <f>+H1068*I1077</f>
        <v>0</v>
      </c>
      <c r="L1068" s="394">
        <f t="shared" si="52"/>
        <v>0</v>
      </c>
    </row>
    <row r="1069" spans="1:12" ht="13.8">
      <c r="A1069" s="372" t="s">
        <v>444</v>
      </c>
      <c r="B1069" s="22">
        <f>+$B$34</f>
        <v>0</v>
      </c>
      <c r="C1069" s="84" t="e">
        <f>+B1069/B1073</f>
        <v>#DIV/0!</v>
      </c>
      <c r="D1069" s="89">
        <v>0</v>
      </c>
      <c r="E1069" s="112">
        <f>+D1069*C1040</f>
        <v>0</v>
      </c>
      <c r="F1069" s="79">
        <v>0</v>
      </c>
      <c r="G1069" s="112">
        <f>F1069*C1040</f>
        <v>0</v>
      </c>
      <c r="H1069" s="89">
        <v>0</v>
      </c>
      <c r="I1069" s="117">
        <f>H1069*C1040</f>
        <v>0</v>
      </c>
      <c r="J1069" s="39">
        <f>+H1069*I1076</f>
        <v>0</v>
      </c>
      <c r="K1069" s="39">
        <f>+H1069*I1077</f>
        <v>0</v>
      </c>
      <c r="L1069" s="394">
        <f t="shared" si="52"/>
        <v>0</v>
      </c>
    </row>
    <row r="1070" spans="1:12" ht="13.8">
      <c r="A1070" s="372" t="s">
        <v>445</v>
      </c>
      <c r="B1070" s="22">
        <f>+$B$35</f>
        <v>0</v>
      </c>
      <c r="C1070" s="84" t="e">
        <f>+B1070/B1073</f>
        <v>#DIV/0!</v>
      </c>
      <c r="D1070" s="89">
        <v>0</v>
      </c>
      <c r="E1070" s="112">
        <f>+D1070*C1040</f>
        <v>0</v>
      </c>
      <c r="F1070" s="79">
        <v>0</v>
      </c>
      <c r="G1070" s="112">
        <f>F1070*C1040</f>
        <v>0</v>
      </c>
      <c r="H1070" s="89">
        <v>0</v>
      </c>
      <c r="I1070" s="117">
        <f>H1070*C1040</f>
        <v>0</v>
      </c>
      <c r="J1070" s="39">
        <f>+H1070*I1076</f>
        <v>0</v>
      </c>
      <c r="K1070" s="39">
        <f>+H1070*I1077</f>
        <v>0</v>
      </c>
      <c r="L1070" s="394">
        <f t="shared" si="52"/>
        <v>0</v>
      </c>
    </row>
    <row r="1071" spans="1:12" ht="13.8">
      <c r="A1071" s="372" t="s">
        <v>461</v>
      </c>
      <c r="B1071" s="22">
        <f>+$B$36</f>
        <v>0</v>
      </c>
      <c r="C1071" s="84" t="e">
        <f>+B1071/B1073</f>
        <v>#DIV/0!</v>
      </c>
      <c r="D1071" s="89">
        <v>0</v>
      </c>
      <c r="E1071" s="112">
        <f>+D1071*C1040</f>
        <v>0</v>
      </c>
      <c r="F1071" s="79">
        <v>0</v>
      </c>
      <c r="G1071" s="112">
        <f>F1071*C1040</f>
        <v>0</v>
      </c>
      <c r="H1071" s="89">
        <v>0</v>
      </c>
      <c r="I1071" s="117">
        <f>H1071*C1040</f>
        <v>0</v>
      </c>
      <c r="J1071" s="39">
        <f>+H1071*I1076</f>
        <v>0</v>
      </c>
      <c r="K1071" s="39">
        <f>+H1071*I1077</f>
        <v>0</v>
      </c>
      <c r="L1071" s="394">
        <f t="shared" si="52"/>
        <v>0</v>
      </c>
    </row>
    <row r="1072" spans="1:12" ht="13.8">
      <c r="A1072" s="3" t="s">
        <v>464</v>
      </c>
      <c r="B1072" s="22">
        <f>+$B$37</f>
        <v>0</v>
      </c>
      <c r="C1072" s="84" t="e">
        <f>+B1072/B1073</f>
        <v>#DIV/0!</v>
      </c>
      <c r="D1072" s="89">
        <v>0</v>
      </c>
      <c r="E1072" s="112">
        <f>+D1072*C1040</f>
        <v>0</v>
      </c>
      <c r="F1072" s="79">
        <v>0</v>
      </c>
      <c r="G1072" s="115">
        <f>F1072*C1040</f>
        <v>0</v>
      </c>
      <c r="H1072" s="358">
        <v>0</v>
      </c>
      <c r="I1072" s="118">
        <f>H1072*C1040</f>
        <v>0</v>
      </c>
      <c r="J1072" s="39">
        <f>+H1072*I1076</f>
        <v>0</v>
      </c>
      <c r="K1072" s="39">
        <f>+H1072*I1077</f>
        <v>0</v>
      </c>
      <c r="L1072" s="394">
        <f t="shared" si="52"/>
        <v>0</v>
      </c>
    </row>
    <row r="1073" spans="1:14" ht="13.8">
      <c r="A1073" s="24"/>
      <c r="B1073" s="25">
        <f t="shared" ref="B1073:L1073" si="53">SUM(B1046:B1072)</f>
        <v>0</v>
      </c>
      <c r="C1073" s="85" t="e">
        <f t="shared" si="53"/>
        <v>#DIV/0!</v>
      </c>
      <c r="D1073" s="82">
        <f t="shared" si="53"/>
        <v>0</v>
      </c>
      <c r="E1073" s="113">
        <f t="shared" si="53"/>
        <v>0</v>
      </c>
      <c r="F1073" s="83">
        <f t="shared" si="53"/>
        <v>0</v>
      </c>
      <c r="G1073" s="113">
        <f t="shared" si="53"/>
        <v>0</v>
      </c>
      <c r="H1073" s="86">
        <f t="shared" si="53"/>
        <v>0</v>
      </c>
      <c r="I1073" s="119">
        <f t="shared" si="53"/>
        <v>0</v>
      </c>
      <c r="J1073" s="26">
        <f t="shared" si="53"/>
        <v>0</v>
      </c>
      <c r="K1073" s="26">
        <f t="shared" si="53"/>
        <v>0</v>
      </c>
      <c r="L1073" s="26">
        <f t="shared" si="53"/>
        <v>0</v>
      </c>
    </row>
    <row r="1074" spans="1:14">
      <c r="H1074" s="80"/>
      <c r="I1074" s="81"/>
    </row>
    <row r="1075" spans="1:14" ht="13.8">
      <c r="A1075" s="90"/>
    </row>
    <row r="1076" spans="1:14">
      <c r="G1076" t="s">
        <v>114</v>
      </c>
      <c r="H1076" s="27"/>
      <c r="I1076" s="357">
        <v>0</v>
      </c>
    </row>
    <row r="1077" spans="1:14">
      <c r="G1077" t="s">
        <v>338</v>
      </c>
      <c r="I1077" s="357">
        <v>0</v>
      </c>
    </row>
    <row r="1078" spans="1:14">
      <c r="G1078" t="s">
        <v>256</v>
      </c>
      <c r="I1078" s="120">
        <f>SUM(I1076:I1077)</f>
        <v>0</v>
      </c>
      <c r="N1078" s="121">
        <f>+I1078</f>
        <v>0</v>
      </c>
    </row>
    <row r="1079" spans="1:14">
      <c r="I1079" s="122"/>
      <c r="N1079" s="121"/>
    </row>
    <row r="1080" spans="1:14">
      <c r="I1080" s="122"/>
      <c r="N1080" s="121"/>
    </row>
    <row r="1082" spans="1:14" ht="15.6">
      <c r="A1082" s="895" t="s">
        <v>19</v>
      </c>
      <c r="B1082" s="896"/>
      <c r="C1082" s="888">
        <v>0</v>
      </c>
      <c r="D1082" s="889"/>
      <c r="E1082" s="889"/>
      <c r="F1082" s="889"/>
      <c r="G1082" s="889"/>
      <c r="H1082" s="890"/>
      <c r="I1082" s="4"/>
    </row>
    <row r="1083" spans="1:14" ht="15.6">
      <c r="A1083" s="891" t="s">
        <v>20</v>
      </c>
      <c r="B1083" s="892"/>
      <c r="C1083" s="920"/>
      <c r="D1083" s="920"/>
      <c r="E1083" s="920"/>
      <c r="F1083" s="920"/>
      <c r="G1083" s="920"/>
      <c r="H1083" s="921"/>
      <c r="I1083" s="4"/>
    </row>
    <row r="1084" spans="1:14" ht="15.6">
      <c r="A1084" s="891" t="s">
        <v>22</v>
      </c>
      <c r="B1084" s="892"/>
      <c r="C1084" s="913"/>
      <c r="D1084" s="913"/>
      <c r="E1084" s="913"/>
      <c r="F1084" s="913"/>
      <c r="G1084" s="913"/>
      <c r="H1084" s="914"/>
      <c r="I1084" s="4"/>
    </row>
    <row r="1085" spans="1:14" ht="15.6">
      <c r="A1085" s="867" t="s">
        <v>24</v>
      </c>
      <c r="B1085" s="868"/>
      <c r="C1085" s="869">
        <v>0</v>
      </c>
      <c r="D1085" s="870"/>
      <c r="E1085" s="870"/>
      <c r="F1085" s="870"/>
      <c r="G1085" s="870"/>
      <c r="H1085" s="871"/>
      <c r="I1085" s="4"/>
    </row>
    <row r="1086" spans="1:14" ht="15.6">
      <c r="A1086" s="881" t="s">
        <v>25</v>
      </c>
      <c r="B1086" s="882"/>
      <c r="C1086" s="911" t="s">
        <v>788</v>
      </c>
      <c r="D1086" s="911"/>
      <c r="E1086" s="911"/>
      <c r="F1086" s="911"/>
      <c r="G1086" s="911"/>
      <c r="H1086" s="912"/>
      <c r="I1086" s="4"/>
    </row>
    <row r="1087" spans="1:14" ht="13.8">
      <c r="A1087" s="5"/>
      <c r="B1087" s="5"/>
      <c r="C1087" s="5"/>
      <c r="D1087" s="5"/>
      <c r="E1087" s="5"/>
      <c r="F1087" s="5"/>
      <c r="G1087" s="5"/>
      <c r="H1087" s="5"/>
      <c r="I1087" s="5"/>
    </row>
    <row r="1088" spans="1:14" ht="13.8">
      <c r="A1088" s="6"/>
      <c r="B1088" s="7"/>
      <c r="C1088" s="8"/>
      <c r="D1088" s="886">
        <v>0</v>
      </c>
      <c r="E1088" s="887"/>
      <c r="F1088" s="886">
        <v>1</v>
      </c>
      <c r="G1088" s="887"/>
      <c r="H1088" s="594"/>
      <c r="I1088" s="10"/>
      <c r="J1088" s="11" t="s">
        <v>121</v>
      </c>
      <c r="K1088" s="11" t="s">
        <v>269</v>
      </c>
      <c r="L1088" s="11" t="s">
        <v>270</v>
      </c>
    </row>
    <row r="1089" spans="1:12" ht="13.8">
      <c r="A1089" s="12"/>
      <c r="B1089" s="13"/>
      <c r="C1089" s="14"/>
      <c r="D1089" s="872" t="s">
        <v>26</v>
      </c>
      <c r="E1089" s="880"/>
      <c r="F1089" s="872" t="s">
        <v>27</v>
      </c>
      <c r="G1089" s="880"/>
      <c r="H1089" s="872" t="s">
        <v>28</v>
      </c>
      <c r="I1089" s="873"/>
      <c r="J1089" s="15" t="s">
        <v>29</v>
      </c>
      <c r="K1089" s="391" t="s">
        <v>29</v>
      </c>
      <c r="L1089" s="391" t="s">
        <v>29</v>
      </c>
    </row>
    <row r="1090" spans="1:12" ht="27.6">
      <c r="A1090" s="16" t="s">
        <v>30</v>
      </c>
      <c r="B1090" s="17" t="s">
        <v>31</v>
      </c>
      <c r="C1090" s="18" t="s">
        <v>32</v>
      </c>
      <c r="D1090" s="19" t="s">
        <v>33</v>
      </c>
      <c r="E1090" s="20" t="s">
        <v>34</v>
      </c>
      <c r="F1090" s="19" t="s">
        <v>33</v>
      </c>
      <c r="G1090" s="20" t="s">
        <v>34</v>
      </c>
      <c r="H1090" s="21" t="s">
        <v>33</v>
      </c>
      <c r="I1090" s="40" t="s">
        <v>34</v>
      </c>
      <c r="J1090" s="18" t="s">
        <v>34</v>
      </c>
      <c r="K1090" s="18" t="s">
        <v>34</v>
      </c>
      <c r="L1090" s="18" t="s">
        <v>34</v>
      </c>
    </row>
    <row r="1091" spans="1:12" ht="13.8">
      <c r="A1091" s="1" t="s">
        <v>15</v>
      </c>
      <c r="B1091" s="22">
        <f>+$B$10</f>
        <v>0</v>
      </c>
      <c r="C1091" s="84" t="e">
        <f>+B1091/B1118</f>
        <v>#DIV/0!</v>
      </c>
      <c r="D1091" s="89">
        <v>0</v>
      </c>
      <c r="E1091" s="112">
        <f>+D1091*C1085</f>
        <v>0</v>
      </c>
      <c r="F1091" s="79">
        <v>0</v>
      </c>
      <c r="G1091" s="114">
        <f>F1091*C1085</f>
        <v>0</v>
      </c>
      <c r="H1091" s="89">
        <v>0</v>
      </c>
      <c r="I1091" s="116">
        <f>H1091*C1085</f>
        <v>0</v>
      </c>
      <c r="J1091" s="39">
        <f>+H1091*I1121</f>
        <v>0</v>
      </c>
      <c r="K1091" s="39">
        <f>+H1091*I1122</f>
        <v>0</v>
      </c>
      <c r="L1091" s="393">
        <f>+J1091+K1091</f>
        <v>0</v>
      </c>
    </row>
    <row r="1092" spans="1:12" ht="13.8">
      <c r="A1092" s="2" t="s">
        <v>4</v>
      </c>
      <c r="B1092" s="22">
        <f>+$B$12</f>
        <v>0</v>
      </c>
      <c r="C1092" s="84" t="e">
        <f>+B1092/B1118</f>
        <v>#DIV/0!</v>
      </c>
      <c r="D1092" s="89">
        <v>0</v>
      </c>
      <c r="E1092" s="112">
        <f>+D1092*C1085</f>
        <v>0</v>
      </c>
      <c r="F1092" s="79">
        <v>0</v>
      </c>
      <c r="G1092" s="112">
        <f>F1092*C1085</f>
        <v>0</v>
      </c>
      <c r="H1092" s="89">
        <v>0</v>
      </c>
      <c r="I1092" s="117">
        <f>H1092*C1085</f>
        <v>0</v>
      </c>
      <c r="J1092" s="39">
        <f>+H1092*I1121</f>
        <v>0</v>
      </c>
      <c r="K1092" s="39">
        <f>+H1092*I1122</f>
        <v>0</v>
      </c>
      <c r="L1092" s="394">
        <f>+J1092+K1092</f>
        <v>0</v>
      </c>
    </row>
    <row r="1093" spans="1:12" ht="13.8">
      <c r="A1093" s="2" t="s">
        <v>0</v>
      </c>
      <c r="B1093" s="22">
        <f>+$B$13</f>
        <v>0</v>
      </c>
      <c r="C1093" s="84" t="e">
        <f>+B1093/B1118</f>
        <v>#DIV/0!</v>
      </c>
      <c r="D1093" s="89">
        <v>0</v>
      </c>
      <c r="E1093" s="112">
        <f>+D1093*C1085</f>
        <v>0</v>
      </c>
      <c r="F1093" s="79">
        <v>0</v>
      </c>
      <c r="G1093" s="112">
        <f>F1093*C1085</f>
        <v>0</v>
      </c>
      <c r="H1093" s="89">
        <v>0</v>
      </c>
      <c r="I1093" s="117">
        <f>H1093*C1085</f>
        <v>0</v>
      </c>
      <c r="J1093" s="39">
        <f>+H1093*I1121</f>
        <v>0</v>
      </c>
      <c r="K1093" s="39">
        <f>+H1093*I1122</f>
        <v>0</v>
      </c>
      <c r="L1093" s="394">
        <f t="shared" ref="L1093:L1117" si="54">+J1093+K1093</f>
        <v>0</v>
      </c>
    </row>
    <row r="1094" spans="1:12" ht="13.8">
      <c r="A1094" s="2" t="s">
        <v>16</v>
      </c>
      <c r="B1094" s="22">
        <f>+$B$14</f>
        <v>0</v>
      </c>
      <c r="C1094" s="84" t="e">
        <f>+B1094/B1118</f>
        <v>#DIV/0!</v>
      </c>
      <c r="D1094" s="89">
        <v>0</v>
      </c>
      <c r="E1094" s="112">
        <f>+D1094*C1085</f>
        <v>0</v>
      </c>
      <c r="F1094" s="79">
        <v>0</v>
      </c>
      <c r="G1094" s="112">
        <f>F1094*C1085</f>
        <v>0</v>
      </c>
      <c r="H1094" s="89">
        <v>0</v>
      </c>
      <c r="I1094" s="117">
        <f>H1094*C1085</f>
        <v>0</v>
      </c>
      <c r="J1094" s="39">
        <f>+H1094*I1121</f>
        <v>0</v>
      </c>
      <c r="K1094" s="39">
        <f>+H1094*I1122</f>
        <v>0</v>
      </c>
      <c r="L1094" s="394">
        <f t="shared" si="54"/>
        <v>0</v>
      </c>
    </row>
    <row r="1095" spans="1:12" ht="13.8">
      <c r="A1095" s="2" t="s">
        <v>6</v>
      </c>
      <c r="B1095" s="22">
        <f>+$B$15</f>
        <v>0</v>
      </c>
      <c r="C1095" s="84" t="e">
        <f>+B1095/B1118</f>
        <v>#DIV/0!</v>
      </c>
      <c r="D1095" s="89">
        <v>0</v>
      </c>
      <c r="E1095" s="112">
        <f>+D1095*C1085</f>
        <v>0</v>
      </c>
      <c r="F1095" s="79">
        <v>0</v>
      </c>
      <c r="G1095" s="112">
        <f>F1095*C1085</f>
        <v>0</v>
      </c>
      <c r="H1095" s="89">
        <v>0</v>
      </c>
      <c r="I1095" s="117">
        <f>H1095*C1085</f>
        <v>0</v>
      </c>
      <c r="J1095" s="39">
        <f>+H1095*I1121</f>
        <v>0</v>
      </c>
      <c r="K1095" s="39">
        <f>+H1095*I1122</f>
        <v>0</v>
      </c>
      <c r="L1095" s="394">
        <f t="shared" si="54"/>
        <v>0</v>
      </c>
    </row>
    <row r="1096" spans="1:12" ht="13.8">
      <c r="A1096" s="2" t="s">
        <v>10</v>
      </c>
      <c r="B1096" s="22">
        <f>+$B$16</f>
        <v>0</v>
      </c>
      <c r="C1096" s="84" t="e">
        <f>+B1096/B1118</f>
        <v>#DIV/0!</v>
      </c>
      <c r="D1096" s="89">
        <v>0</v>
      </c>
      <c r="E1096" s="112">
        <f>+D1096*C1085</f>
        <v>0</v>
      </c>
      <c r="F1096" s="79">
        <v>0</v>
      </c>
      <c r="G1096" s="112">
        <f>F1096*C1085</f>
        <v>0</v>
      </c>
      <c r="H1096" s="89">
        <v>0</v>
      </c>
      <c r="I1096" s="117">
        <f>H1096*C1085</f>
        <v>0</v>
      </c>
      <c r="J1096" s="39">
        <f>+H1096*I1121</f>
        <v>0</v>
      </c>
      <c r="K1096" s="39">
        <f>+H1096*I1122</f>
        <v>0</v>
      </c>
      <c r="L1096" s="394">
        <f t="shared" si="54"/>
        <v>0</v>
      </c>
    </row>
    <row r="1097" spans="1:12" ht="13.8">
      <c r="A1097" s="2" t="s">
        <v>17</v>
      </c>
      <c r="B1097" s="22">
        <f>+$B$17</f>
        <v>0</v>
      </c>
      <c r="C1097" s="84" t="e">
        <f>+B1097/B1118</f>
        <v>#DIV/0!</v>
      </c>
      <c r="D1097" s="89">
        <v>0</v>
      </c>
      <c r="E1097" s="112">
        <f>+D1097*C1085</f>
        <v>0</v>
      </c>
      <c r="F1097" s="79">
        <v>0</v>
      </c>
      <c r="G1097" s="112">
        <f>F1097*C1085</f>
        <v>0</v>
      </c>
      <c r="H1097" s="89">
        <v>0</v>
      </c>
      <c r="I1097" s="117">
        <f>H1097*C1085</f>
        <v>0</v>
      </c>
      <c r="J1097" s="39">
        <f>+H1097*I1121</f>
        <v>0</v>
      </c>
      <c r="K1097" s="39">
        <f>+H1097*I1122</f>
        <v>0</v>
      </c>
      <c r="L1097" s="394">
        <f t="shared" si="54"/>
        <v>0</v>
      </c>
    </row>
    <row r="1098" spans="1:12" ht="13.8">
      <c r="A1098" s="2" t="s">
        <v>5</v>
      </c>
      <c r="B1098" s="22">
        <f>+$B$18</f>
        <v>0</v>
      </c>
      <c r="C1098" s="84" t="e">
        <f>+B1098/B1118</f>
        <v>#DIV/0!</v>
      </c>
      <c r="D1098" s="89">
        <v>0</v>
      </c>
      <c r="E1098" s="112">
        <f>+D1098*C1085</f>
        <v>0</v>
      </c>
      <c r="F1098" s="79">
        <v>0</v>
      </c>
      <c r="G1098" s="112">
        <f>F1098*C1085</f>
        <v>0</v>
      </c>
      <c r="H1098" s="89">
        <v>0</v>
      </c>
      <c r="I1098" s="117">
        <f>H1098*C1085</f>
        <v>0</v>
      </c>
      <c r="J1098" s="39">
        <f>+H1098*I1121</f>
        <v>0</v>
      </c>
      <c r="K1098" s="39">
        <f>+H1098*I1122</f>
        <v>0</v>
      </c>
      <c r="L1098" s="394">
        <f t="shared" si="54"/>
        <v>0</v>
      </c>
    </row>
    <row r="1099" spans="1:12" ht="13.8">
      <c r="A1099" s="2" t="s">
        <v>116</v>
      </c>
      <c r="B1099" s="22">
        <f>+$B$19</f>
        <v>0</v>
      </c>
      <c r="C1099" s="84" t="e">
        <f>+B1099/B1118</f>
        <v>#DIV/0!</v>
      </c>
      <c r="D1099" s="89">
        <v>0</v>
      </c>
      <c r="E1099" s="112">
        <f>+D1099*C1085</f>
        <v>0</v>
      </c>
      <c r="F1099" s="79">
        <v>0</v>
      </c>
      <c r="G1099" s="112">
        <f>F1099*C1085</f>
        <v>0</v>
      </c>
      <c r="H1099" s="89">
        <v>0</v>
      </c>
      <c r="I1099" s="117">
        <f>H1099*C1085</f>
        <v>0</v>
      </c>
      <c r="J1099" s="39">
        <f>+H1099*I1121</f>
        <v>0</v>
      </c>
      <c r="K1099" s="39">
        <f>+H1099*I1122</f>
        <v>0</v>
      </c>
      <c r="L1099" s="394">
        <f t="shared" si="54"/>
        <v>0</v>
      </c>
    </row>
    <row r="1100" spans="1:12" ht="13.8">
      <c r="A1100" s="2" t="s">
        <v>1</v>
      </c>
      <c r="B1100" s="22">
        <f>+$B$20</f>
        <v>0</v>
      </c>
      <c r="C1100" s="84" t="e">
        <f>+B1100/B1118</f>
        <v>#DIV/0!</v>
      </c>
      <c r="D1100" s="89">
        <v>0</v>
      </c>
      <c r="E1100" s="112">
        <f>+D1100*C1085</f>
        <v>0</v>
      </c>
      <c r="F1100" s="79">
        <v>0</v>
      </c>
      <c r="G1100" s="112">
        <f>F1100*C1085</f>
        <v>0</v>
      </c>
      <c r="H1100" s="89">
        <v>0</v>
      </c>
      <c r="I1100" s="117">
        <f>H1100*C1085</f>
        <v>0</v>
      </c>
      <c r="J1100" s="39">
        <f>+H1100*I1121</f>
        <v>0</v>
      </c>
      <c r="K1100" s="39">
        <f>+H1100*I1122</f>
        <v>0</v>
      </c>
      <c r="L1100" s="394">
        <f t="shared" si="54"/>
        <v>0</v>
      </c>
    </row>
    <row r="1101" spans="1:12" ht="13.8">
      <c r="A1101" s="2" t="s">
        <v>46</v>
      </c>
      <c r="B1101" s="22">
        <f>+$B$21</f>
        <v>0</v>
      </c>
      <c r="C1101" s="84" t="e">
        <f>+B1101/B1118</f>
        <v>#DIV/0!</v>
      </c>
      <c r="D1101" s="89">
        <v>0</v>
      </c>
      <c r="E1101" s="112">
        <f>+D1101*C1085</f>
        <v>0</v>
      </c>
      <c r="F1101" s="79">
        <v>0</v>
      </c>
      <c r="G1101" s="112">
        <f>F1101*C1085</f>
        <v>0</v>
      </c>
      <c r="H1101" s="89">
        <v>0</v>
      </c>
      <c r="I1101" s="117">
        <f>H1101*C1085</f>
        <v>0</v>
      </c>
      <c r="J1101" s="39">
        <f>+H1101*I1121</f>
        <v>0</v>
      </c>
      <c r="K1101" s="39">
        <f>+H1101*I1122</f>
        <v>0</v>
      </c>
      <c r="L1101" s="394">
        <f t="shared" si="54"/>
        <v>0</v>
      </c>
    </row>
    <row r="1102" spans="1:12" ht="13.8">
      <c r="A1102" s="2" t="s">
        <v>45</v>
      </c>
      <c r="B1102" s="22">
        <f>+$B$22</f>
        <v>0</v>
      </c>
      <c r="C1102" s="84" t="e">
        <f>+B1102/B1118</f>
        <v>#DIV/0!</v>
      </c>
      <c r="D1102" s="89">
        <v>0</v>
      </c>
      <c r="E1102" s="112">
        <f>+D1102*C1085</f>
        <v>0</v>
      </c>
      <c r="F1102" s="79">
        <v>0</v>
      </c>
      <c r="G1102" s="112">
        <f>F1102*C1085</f>
        <v>0</v>
      </c>
      <c r="H1102" s="89">
        <v>0</v>
      </c>
      <c r="I1102" s="117">
        <f>H1102*C1085</f>
        <v>0</v>
      </c>
      <c r="J1102" s="39">
        <f>+H1102*I1121</f>
        <v>0</v>
      </c>
      <c r="K1102" s="39">
        <f>+H1102*I1122</f>
        <v>0</v>
      </c>
      <c r="L1102" s="394">
        <f t="shared" si="54"/>
        <v>0</v>
      </c>
    </row>
    <row r="1103" spans="1:12" ht="13.8">
      <c r="A1103" s="2" t="s">
        <v>209</v>
      </c>
      <c r="B1103" s="22">
        <f>+$B$23</f>
        <v>0</v>
      </c>
      <c r="C1103" s="84" t="e">
        <f>+B1103/B1118</f>
        <v>#DIV/0!</v>
      </c>
      <c r="D1103" s="89">
        <v>0</v>
      </c>
      <c r="E1103" s="112">
        <f>+D1103*C1085</f>
        <v>0</v>
      </c>
      <c r="F1103" s="79">
        <v>0</v>
      </c>
      <c r="G1103" s="112">
        <f>F1103*C1085</f>
        <v>0</v>
      </c>
      <c r="H1103" s="89">
        <v>0</v>
      </c>
      <c r="I1103" s="117">
        <f>H1103*C1085</f>
        <v>0</v>
      </c>
      <c r="J1103" s="39">
        <f>+H1103*I1121</f>
        <v>0</v>
      </c>
      <c r="K1103" s="39">
        <f>+H1103*I1122</f>
        <v>0</v>
      </c>
      <c r="L1103" s="394">
        <f t="shared" si="54"/>
        <v>0</v>
      </c>
    </row>
    <row r="1104" spans="1:12" ht="13.8">
      <c r="A1104" s="2" t="s">
        <v>210</v>
      </c>
      <c r="B1104" s="22">
        <f>+$B$24</f>
        <v>0</v>
      </c>
      <c r="C1104" s="84" t="e">
        <f>+B1104/B1118</f>
        <v>#DIV/0!</v>
      </c>
      <c r="D1104" s="89">
        <v>0</v>
      </c>
      <c r="E1104" s="112">
        <f>+D1104*C1085</f>
        <v>0</v>
      </c>
      <c r="F1104" s="79">
        <v>0</v>
      </c>
      <c r="G1104" s="112">
        <f>F1104*C1085</f>
        <v>0</v>
      </c>
      <c r="H1104" s="89">
        <v>0</v>
      </c>
      <c r="I1104" s="117">
        <f>H1104*C1085</f>
        <v>0</v>
      </c>
      <c r="J1104" s="39">
        <f>+H1104*I1121</f>
        <v>0</v>
      </c>
      <c r="K1104" s="39">
        <f>+H1104*I1122</f>
        <v>0</v>
      </c>
      <c r="L1104" s="394">
        <f t="shared" si="54"/>
        <v>0</v>
      </c>
    </row>
    <row r="1105" spans="1:12" ht="13.8">
      <c r="A1105" s="2" t="s">
        <v>2</v>
      </c>
      <c r="B1105" s="22">
        <f>+$B$25</f>
        <v>0</v>
      </c>
      <c r="C1105" s="84" t="e">
        <f>+B1105/B1118</f>
        <v>#DIV/0!</v>
      </c>
      <c r="D1105" s="89">
        <v>0</v>
      </c>
      <c r="E1105" s="112">
        <f>+D1105*C1085</f>
        <v>0</v>
      </c>
      <c r="F1105" s="79">
        <v>0</v>
      </c>
      <c r="G1105" s="112">
        <f>F1105*C1085</f>
        <v>0</v>
      </c>
      <c r="H1105" s="89">
        <v>0</v>
      </c>
      <c r="I1105" s="117">
        <f>H1105*C1085</f>
        <v>0</v>
      </c>
      <c r="J1105" s="39">
        <f>+H1105*I1121</f>
        <v>0</v>
      </c>
      <c r="K1105" s="39">
        <f>+H1105*I1122</f>
        <v>0</v>
      </c>
      <c r="L1105" s="394">
        <f t="shared" si="54"/>
        <v>0</v>
      </c>
    </row>
    <row r="1106" spans="1:12" ht="13.8">
      <c r="A1106" s="2" t="s">
        <v>12</v>
      </c>
      <c r="B1106" s="22">
        <f>+$B$26</f>
        <v>0</v>
      </c>
      <c r="C1106" s="84" t="e">
        <f>+B1106/B1118</f>
        <v>#DIV/0!</v>
      </c>
      <c r="D1106" s="89">
        <v>0</v>
      </c>
      <c r="E1106" s="112">
        <f>+D1106*C1085</f>
        <v>0</v>
      </c>
      <c r="F1106" s="79">
        <v>0</v>
      </c>
      <c r="G1106" s="112">
        <f>F1106*C1085</f>
        <v>0</v>
      </c>
      <c r="H1106" s="89">
        <v>0</v>
      </c>
      <c r="I1106" s="117">
        <f>H1106*C1085</f>
        <v>0</v>
      </c>
      <c r="J1106" s="39">
        <f>+H1106*I1121</f>
        <v>0</v>
      </c>
      <c r="K1106" s="39">
        <f>+H1106*I1122</f>
        <v>0</v>
      </c>
      <c r="L1106" s="394">
        <f t="shared" si="54"/>
        <v>0</v>
      </c>
    </row>
    <row r="1107" spans="1:12" ht="13.8">
      <c r="A1107" s="2" t="s">
        <v>18</v>
      </c>
      <c r="B1107" s="22">
        <f>+$B$27</f>
        <v>0</v>
      </c>
      <c r="C1107" s="84" t="e">
        <f>+B1107/B1118</f>
        <v>#DIV/0!</v>
      </c>
      <c r="D1107" s="89">
        <v>0</v>
      </c>
      <c r="E1107" s="112">
        <f>+D1107*C1085</f>
        <v>0</v>
      </c>
      <c r="F1107" s="79">
        <v>0</v>
      </c>
      <c r="G1107" s="112">
        <f>F1107*C1085</f>
        <v>0</v>
      </c>
      <c r="H1107" s="89">
        <v>0</v>
      </c>
      <c r="I1107" s="117">
        <f>H1107*C1085</f>
        <v>0</v>
      </c>
      <c r="J1107" s="39">
        <f>+H1107*I1121</f>
        <v>0</v>
      </c>
      <c r="K1107" s="39">
        <f>+H1107*I1122</f>
        <v>0</v>
      </c>
      <c r="L1107" s="394">
        <f t="shared" si="54"/>
        <v>0</v>
      </c>
    </row>
    <row r="1108" spans="1:12" ht="13.8">
      <c r="A1108" s="2" t="s">
        <v>9</v>
      </c>
      <c r="B1108" s="22">
        <f>+$B$28</f>
        <v>0</v>
      </c>
      <c r="C1108" s="84" t="e">
        <f>+B1108/B1118</f>
        <v>#DIV/0!</v>
      </c>
      <c r="D1108" s="89">
        <v>0</v>
      </c>
      <c r="E1108" s="112">
        <f>+D1108*C1085</f>
        <v>0</v>
      </c>
      <c r="F1108" s="79">
        <v>0</v>
      </c>
      <c r="G1108" s="112">
        <f>F1108*C1085</f>
        <v>0</v>
      </c>
      <c r="H1108" s="89">
        <v>0</v>
      </c>
      <c r="I1108" s="117">
        <f>H1108*C1085</f>
        <v>0</v>
      </c>
      <c r="J1108" s="39">
        <f>+H1108*I1121</f>
        <v>0</v>
      </c>
      <c r="K1108" s="39">
        <f>+H1108*I1122</f>
        <v>0</v>
      </c>
      <c r="L1108" s="394">
        <f t="shared" si="54"/>
        <v>0</v>
      </c>
    </row>
    <row r="1109" spans="1:12" ht="13.8">
      <c r="A1109" s="2" t="s">
        <v>7</v>
      </c>
      <c r="B1109" s="22">
        <f>+$B$29</f>
        <v>0</v>
      </c>
      <c r="C1109" s="84" t="e">
        <f>+B1109/B1118</f>
        <v>#DIV/0!</v>
      </c>
      <c r="D1109" s="89">
        <v>0</v>
      </c>
      <c r="E1109" s="112">
        <f>+D1109*C1085</f>
        <v>0</v>
      </c>
      <c r="F1109" s="79">
        <v>0</v>
      </c>
      <c r="G1109" s="112">
        <f>F1109*C1085</f>
        <v>0</v>
      </c>
      <c r="H1109" s="89">
        <v>0</v>
      </c>
      <c r="I1109" s="117">
        <f>H1109*C1085</f>
        <v>0</v>
      </c>
      <c r="J1109" s="39">
        <f>+H1109*I1121</f>
        <v>0</v>
      </c>
      <c r="K1109" s="39">
        <f>+H1109*I1122</f>
        <v>0</v>
      </c>
      <c r="L1109" s="394">
        <f t="shared" si="54"/>
        <v>0</v>
      </c>
    </row>
    <row r="1110" spans="1:12" ht="13.8">
      <c r="A1110" s="2" t="s">
        <v>13</v>
      </c>
      <c r="B1110" s="22">
        <f>+$B$30</f>
        <v>0</v>
      </c>
      <c r="C1110" s="84" t="e">
        <f>+B1110/B1118</f>
        <v>#DIV/0!</v>
      </c>
      <c r="D1110" s="89">
        <v>0</v>
      </c>
      <c r="E1110" s="112">
        <f>+D1110*C1085</f>
        <v>0</v>
      </c>
      <c r="F1110" s="79">
        <v>0</v>
      </c>
      <c r="G1110" s="112">
        <f>F1110*C1085</f>
        <v>0</v>
      </c>
      <c r="H1110" s="89">
        <v>0</v>
      </c>
      <c r="I1110" s="117">
        <f>H1110*C1085</f>
        <v>0</v>
      </c>
      <c r="J1110" s="39">
        <f>+H1110*I1121</f>
        <v>0</v>
      </c>
      <c r="K1110" s="39">
        <f>+H1110*I1122</f>
        <v>0</v>
      </c>
      <c r="L1110" s="394">
        <f t="shared" si="54"/>
        <v>0</v>
      </c>
    </row>
    <row r="1111" spans="1:12" ht="13.8">
      <c r="A1111" s="2" t="s">
        <v>3</v>
      </c>
      <c r="B1111" s="22">
        <f>+$B$31</f>
        <v>0</v>
      </c>
      <c r="C1111" s="84" t="e">
        <f>+B1111/B1118</f>
        <v>#DIV/0!</v>
      </c>
      <c r="D1111" s="89">
        <v>0</v>
      </c>
      <c r="E1111" s="112">
        <f>+D1111*C1085</f>
        <v>0</v>
      </c>
      <c r="F1111" s="79">
        <v>0</v>
      </c>
      <c r="G1111" s="112">
        <f>F1111*C1085</f>
        <v>0</v>
      </c>
      <c r="H1111" s="89">
        <v>0</v>
      </c>
      <c r="I1111" s="117">
        <f>H1111*C1085</f>
        <v>0</v>
      </c>
      <c r="J1111" s="39">
        <f>+H1111*I1121</f>
        <v>0</v>
      </c>
      <c r="K1111" s="39">
        <f>+H1111*I1122</f>
        <v>0</v>
      </c>
      <c r="L1111" s="394">
        <f t="shared" si="54"/>
        <v>0</v>
      </c>
    </row>
    <row r="1112" spans="1:12" ht="13.8">
      <c r="A1112" s="2" t="s">
        <v>11</v>
      </c>
      <c r="B1112" s="22">
        <f>+$B$32</f>
        <v>0</v>
      </c>
      <c r="C1112" s="84" t="e">
        <f>+B1112/B1118</f>
        <v>#DIV/0!</v>
      </c>
      <c r="D1112" s="89">
        <v>0</v>
      </c>
      <c r="E1112" s="112">
        <f>+D1112*C1085</f>
        <v>0</v>
      </c>
      <c r="F1112" s="79">
        <v>0</v>
      </c>
      <c r="G1112" s="112">
        <f>F1112*C1085</f>
        <v>0</v>
      </c>
      <c r="H1112" s="89">
        <v>0</v>
      </c>
      <c r="I1112" s="117">
        <f>H1112*C1085</f>
        <v>0</v>
      </c>
      <c r="J1112" s="39">
        <f>+H1112*I1121</f>
        <v>0</v>
      </c>
      <c r="K1112" s="39">
        <f>+H1112*I1122</f>
        <v>0</v>
      </c>
      <c r="L1112" s="394">
        <f t="shared" si="54"/>
        <v>0</v>
      </c>
    </row>
    <row r="1113" spans="1:12" ht="13.8">
      <c r="A1113" s="372" t="s">
        <v>8</v>
      </c>
      <c r="B1113" s="22">
        <f>+$B$33</f>
        <v>0</v>
      </c>
      <c r="C1113" s="84" t="e">
        <f>+B1113/B1118</f>
        <v>#DIV/0!</v>
      </c>
      <c r="D1113" s="89">
        <v>0</v>
      </c>
      <c r="E1113" s="112">
        <f>+D1113*C1085</f>
        <v>0</v>
      </c>
      <c r="F1113" s="79">
        <v>0</v>
      </c>
      <c r="G1113" s="112">
        <f>F1113*C1085</f>
        <v>0</v>
      </c>
      <c r="H1113" s="89">
        <v>0</v>
      </c>
      <c r="I1113" s="117">
        <f>H1113*C1085</f>
        <v>0</v>
      </c>
      <c r="J1113" s="39">
        <f>+H1113*I1121</f>
        <v>0</v>
      </c>
      <c r="K1113" s="39">
        <f>+H1113*I1122</f>
        <v>0</v>
      </c>
      <c r="L1113" s="394">
        <f t="shared" si="54"/>
        <v>0</v>
      </c>
    </row>
    <row r="1114" spans="1:12" ht="13.8">
      <c r="A1114" s="372" t="s">
        <v>444</v>
      </c>
      <c r="B1114" s="22">
        <f>+$B$34</f>
        <v>0</v>
      </c>
      <c r="C1114" s="84" t="e">
        <f>+B1114/B1118</f>
        <v>#DIV/0!</v>
      </c>
      <c r="D1114" s="89">
        <v>0</v>
      </c>
      <c r="E1114" s="112">
        <f>+D1114*C1085</f>
        <v>0</v>
      </c>
      <c r="F1114" s="79">
        <v>0</v>
      </c>
      <c r="G1114" s="112">
        <f>F1114*C1085</f>
        <v>0</v>
      </c>
      <c r="H1114" s="89">
        <v>0</v>
      </c>
      <c r="I1114" s="117">
        <f>H1114*C1085</f>
        <v>0</v>
      </c>
      <c r="J1114" s="39">
        <f>+H1114*I1121</f>
        <v>0</v>
      </c>
      <c r="K1114" s="39">
        <f>+H1114*I1122</f>
        <v>0</v>
      </c>
      <c r="L1114" s="394">
        <f t="shared" si="54"/>
        <v>0</v>
      </c>
    </row>
    <row r="1115" spans="1:12" ht="13.8">
      <c r="A1115" s="372" t="s">
        <v>445</v>
      </c>
      <c r="B1115" s="22">
        <f>+$B$35</f>
        <v>0</v>
      </c>
      <c r="C1115" s="84" t="e">
        <f>+B1115/B1118</f>
        <v>#DIV/0!</v>
      </c>
      <c r="D1115" s="89">
        <v>0</v>
      </c>
      <c r="E1115" s="112">
        <f>+D1115*C1085</f>
        <v>0</v>
      </c>
      <c r="F1115" s="79">
        <v>0</v>
      </c>
      <c r="G1115" s="112">
        <f>F1115*C1085</f>
        <v>0</v>
      </c>
      <c r="H1115" s="89">
        <v>0</v>
      </c>
      <c r="I1115" s="117">
        <f>H1115*C1085</f>
        <v>0</v>
      </c>
      <c r="J1115" s="39">
        <f>+H1115*I1121</f>
        <v>0</v>
      </c>
      <c r="K1115" s="39">
        <f>+H1115*I1122</f>
        <v>0</v>
      </c>
      <c r="L1115" s="394">
        <f t="shared" si="54"/>
        <v>0</v>
      </c>
    </row>
    <row r="1116" spans="1:12" ht="13.8">
      <c r="A1116" s="372" t="s">
        <v>461</v>
      </c>
      <c r="B1116" s="22">
        <f>+$B$36</f>
        <v>0</v>
      </c>
      <c r="C1116" s="84" t="e">
        <f>+B1116/B1118</f>
        <v>#DIV/0!</v>
      </c>
      <c r="D1116" s="89">
        <v>0</v>
      </c>
      <c r="E1116" s="112">
        <f>+D1116*C1085</f>
        <v>0</v>
      </c>
      <c r="F1116" s="79">
        <v>0</v>
      </c>
      <c r="G1116" s="112">
        <f>F1116*C1085</f>
        <v>0</v>
      </c>
      <c r="H1116" s="89">
        <v>0</v>
      </c>
      <c r="I1116" s="117">
        <f>H1116*C1085</f>
        <v>0</v>
      </c>
      <c r="J1116" s="39">
        <f>+H1116*I1121</f>
        <v>0</v>
      </c>
      <c r="K1116" s="39">
        <f>+H1116*I1122</f>
        <v>0</v>
      </c>
      <c r="L1116" s="394">
        <f t="shared" si="54"/>
        <v>0</v>
      </c>
    </row>
    <row r="1117" spans="1:12" ht="13.8">
      <c r="A1117" s="3" t="s">
        <v>464</v>
      </c>
      <c r="B1117" s="22">
        <f>+$B$37</f>
        <v>0</v>
      </c>
      <c r="C1117" s="84" t="e">
        <f>+B1117/B1118</f>
        <v>#DIV/0!</v>
      </c>
      <c r="D1117" s="89">
        <v>0</v>
      </c>
      <c r="E1117" s="112">
        <f>+D1117*C1085</f>
        <v>0</v>
      </c>
      <c r="F1117" s="79">
        <v>0</v>
      </c>
      <c r="G1117" s="115">
        <f>F1117*C1085</f>
        <v>0</v>
      </c>
      <c r="H1117" s="358">
        <v>0</v>
      </c>
      <c r="I1117" s="118">
        <f>H1117*C1085</f>
        <v>0</v>
      </c>
      <c r="J1117" s="39">
        <f>+H1117*I1121</f>
        <v>0</v>
      </c>
      <c r="K1117" s="39">
        <f>+H1117*I1122</f>
        <v>0</v>
      </c>
      <c r="L1117" s="394">
        <f t="shared" si="54"/>
        <v>0</v>
      </c>
    </row>
    <row r="1118" spans="1:12" ht="13.8">
      <c r="A1118" s="24"/>
      <c r="B1118" s="25">
        <f t="shared" ref="B1118:L1118" si="55">SUM(B1091:B1117)</f>
        <v>0</v>
      </c>
      <c r="C1118" s="85" t="e">
        <f t="shared" si="55"/>
        <v>#DIV/0!</v>
      </c>
      <c r="D1118" s="82">
        <f t="shared" si="55"/>
        <v>0</v>
      </c>
      <c r="E1118" s="113">
        <f t="shared" si="55"/>
        <v>0</v>
      </c>
      <c r="F1118" s="83">
        <f t="shared" si="55"/>
        <v>0</v>
      </c>
      <c r="G1118" s="113">
        <f t="shared" si="55"/>
        <v>0</v>
      </c>
      <c r="H1118" s="86">
        <f t="shared" si="55"/>
        <v>0</v>
      </c>
      <c r="I1118" s="119">
        <f t="shared" si="55"/>
        <v>0</v>
      </c>
      <c r="J1118" s="26">
        <f t="shared" si="55"/>
        <v>0</v>
      </c>
      <c r="K1118" s="26">
        <f t="shared" si="55"/>
        <v>0</v>
      </c>
      <c r="L1118" s="26">
        <f t="shared" si="55"/>
        <v>0</v>
      </c>
    </row>
    <row r="1119" spans="1:12">
      <c r="H1119" s="80"/>
      <c r="I1119" s="81"/>
    </row>
    <row r="1121" spans="1:14">
      <c r="G1121" t="s">
        <v>114</v>
      </c>
      <c r="H1121" s="27"/>
      <c r="I1121" s="357">
        <v>0</v>
      </c>
    </row>
    <row r="1122" spans="1:14">
      <c r="G1122" t="s">
        <v>338</v>
      </c>
      <c r="I1122" s="357">
        <v>0</v>
      </c>
    </row>
    <row r="1123" spans="1:14">
      <c r="G1123" t="s">
        <v>256</v>
      </c>
      <c r="I1123" s="120">
        <f>SUM(I1121:I1122)</f>
        <v>0</v>
      </c>
      <c r="N1123" s="121">
        <f>+I1123</f>
        <v>0</v>
      </c>
    </row>
    <row r="1124" spans="1:14">
      <c r="I1124" s="88"/>
    </row>
    <row r="1125" spans="1:14">
      <c r="I1125" s="88"/>
    </row>
    <row r="1126" spans="1:14">
      <c r="I1126" s="88"/>
    </row>
    <row r="1127" spans="1:14" ht="15.6">
      <c r="A1127" s="874" t="s">
        <v>19</v>
      </c>
      <c r="B1127" s="875"/>
      <c r="C1127" s="875">
        <v>0</v>
      </c>
      <c r="D1127" s="875"/>
      <c r="E1127" s="875"/>
      <c r="F1127" s="875"/>
      <c r="G1127" s="875"/>
      <c r="H1127" s="876"/>
      <c r="I1127" s="4"/>
    </row>
    <row r="1128" spans="1:14" ht="15.6">
      <c r="A1128" s="867" t="s">
        <v>20</v>
      </c>
      <c r="B1128" s="868"/>
      <c r="C1128" s="920"/>
      <c r="D1128" s="920"/>
      <c r="E1128" s="920"/>
      <c r="F1128" s="920"/>
      <c r="G1128" s="920"/>
      <c r="H1128" s="921"/>
      <c r="I1128" s="4"/>
    </row>
    <row r="1129" spans="1:14" ht="15.6">
      <c r="A1129" s="867" t="s">
        <v>22</v>
      </c>
      <c r="B1129" s="868"/>
      <c r="C1129" s="913"/>
      <c r="D1129" s="913"/>
      <c r="E1129" s="913"/>
      <c r="F1129" s="913"/>
      <c r="G1129" s="913"/>
      <c r="H1129" s="914"/>
      <c r="I1129" s="4"/>
    </row>
    <row r="1130" spans="1:14" ht="15.6">
      <c r="A1130" s="867" t="s">
        <v>24</v>
      </c>
      <c r="B1130" s="868"/>
      <c r="C1130" s="869">
        <v>0</v>
      </c>
      <c r="D1130" s="870"/>
      <c r="E1130" s="870"/>
      <c r="F1130" s="870"/>
      <c r="G1130" s="870"/>
      <c r="H1130" s="871"/>
      <c r="I1130" s="4"/>
    </row>
    <row r="1131" spans="1:14" ht="15.6">
      <c r="A1131" s="881" t="s">
        <v>25</v>
      </c>
      <c r="B1131" s="882"/>
      <c r="C1131" s="911" t="s">
        <v>788</v>
      </c>
      <c r="D1131" s="911"/>
      <c r="E1131" s="911"/>
      <c r="F1131" s="911"/>
      <c r="G1131" s="911"/>
      <c r="H1131" s="912"/>
      <c r="I1131" s="4"/>
    </row>
    <row r="1132" spans="1:14" ht="13.8">
      <c r="A1132" s="5"/>
      <c r="B1132" s="5"/>
      <c r="C1132" s="5"/>
      <c r="D1132" s="5"/>
      <c r="E1132" s="5"/>
      <c r="F1132" s="5"/>
      <c r="G1132" s="5"/>
      <c r="H1132" s="5"/>
      <c r="I1132" s="5"/>
    </row>
    <row r="1133" spans="1:14" ht="13.8">
      <c r="A1133" s="6"/>
      <c r="B1133" s="7"/>
      <c r="C1133" s="8"/>
      <c r="D1133" s="886">
        <v>0</v>
      </c>
      <c r="E1133" s="887"/>
      <c r="F1133" s="886">
        <v>1</v>
      </c>
      <c r="G1133" s="887"/>
      <c r="H1133" s="594"/>
      <c r="I1133" s="10"/>
      <c r="J1133" s="11" t="s">
        <v>121</v>
      </c>
      <c r="K1133" s="11" t="s">
        <v>269</v>
      </c>
      <c r="L1133" s="11" t="s">
        <v>270</v>
      </c>
    </row>
    <row r="1134" spans="1:14" ht="13.8">
      <c r="A1134" s="12"/>
      <c r="B1134" s="13"/>
      <c r="C1134" s="14"/>
      <c r="D1134" s="872" t="s">
        <v>26</v>
      </c>
      <c r="E1134" s="880"/>
      <c r="F1134" s="872" t="s">
        <v>27</v>
      </c>
      <c r="G1134" s="880"/>
      <c r="H1134" s="872" t="s">
        <v>28</v>
      </c>
      <c r="I1134" s="873"/>
      <c r="J1134" s="15" t="s">
        <v>29</v>
      </c>
      <c r="K1134" s="391" t="s">
        <v>29</v>
      </c>
      <c r="L1134" s="391" t="s">
        <v>29</v>
      </c>
    </row>
    <row r="1135" spans="1:14" ht="27.6">
      <c r="A1135" s="16" t="s">
        <v>30</v>
      </c>
      <c r="B1135" s="17" t="s">
        <v>31</v>
      </c>
      <c r="C1135" s="18" t="s">
        <v>32</v>
      </c>
      <c r="D1135" s="19" t="s">
        <v>33</v>
      </c>
      <c r="E1135" s="20" t="s">
        <v>34</v>
      </c>
      <c r="F1135" s="19" t="s">
        <v>33</v>
      </c>
      <c r="G1135" s="20" t="s">
        <v>34</v>
      </c>
      <c r="H1135" s="21" t="s">
        <v>33</v>
      </c>
      <c r="I1135" s="40" t="s">
        <v>34</v>
      </c>
      <c r="J1135" s="18" t="s">
        <v>34</v>
      </c>
      <c r="K1135" s="18" t="s">
        <v>34</v>
      </c>
      <c r="L1135" s="18" t="s">
        <v>34</v>
      </c>
    </row>
    <row r="1136" spans="1:14" ht="13.8">
      <c r="A1136" s="1" t="s">
        <v>15</v>
      </c>
      <c r="B1136" s="22">
        <f>+$B$10</f>
        <v>0</v>
      </c>
      <c r="C1136" s="84" t="e">
        <f>+B1136/B1163</f>
        <v>#DIV/0!</v>
      </c>
      <c r="D1136" s="89">
        <v>0</v>
      </c>
      <c r="E1136" s="112">
        <f>+D1136*C1130</f>
        <v>0</v>
      </c>
      <c r="F1136" s="79">
        <v>0</v>
      </c>
      <c r="G1136" s="114">
        <f>F1136*C1130</f>
        <v>0</v>
      </c>
      <c r="H1136" s="89">
        <v>0</v>
      </c>
      <c r="I1136" s="116">
        <f>H1136*C1130</f>
        <v>0</v>
      </c>
      <c r="J1136" s="39">
        <f>+H1136*I1166</f>
        <v>0</v>
      </c>
      <c r="K1136" s="39">
        <f>+H1136*I1167</f>
        <v>0</v>
      </c>
      <c r="L1136" s="393">
        <f>+J1136+K1136</f>
        <v>0</v>
      </c>
    </row>
    <row r="1137" spans="1:12" ht="13.8">
      <c r="A1137" s="2" t="s">
        <v>4</v>
      </c>
      <c r="B1137" s="22">
        <f>+$B$12</f>
        <v>0</v>
      </c>
      <c r="C1137" s="84" t="e">
        <f>+B1137/B1163</f>
        <v>#DIV/0!</v>
      </c>
      <c r="D1137" s="89">
        <v>0</v>
      </c>
      <c r="E1137" s="112">
        <f>+D1137*C1130</f>
        <v>0</v>
      </c>
      <c r="F1137" s="79">
        <v>0</v>
      </c>
      <c r="G1137" s="112">
        <f>F1137*C1130</f>
        <v>0</v>
      </c>
      <c r="H1137" s="89">
        <v>0</v>
      </c>
      <c r="I1137" s="117">
        <f>H1137*C1130</f>
        <v>0</v>
      </c>
      <c r="J1137" s="39">
        <f>+H1137*I1166</f>
        <v>0</v>
      </c>
      <c r="K1137" s="39">
        <f>+H1137*I1167</f>
        <v>0</v>
      </c>
      <c r="L1137" s="394">
        <f>+J1137+K1137</f>
        <v>0</v>
      </c>
    </row>
    <row r="1138" spans="1:12" ht="13.8">
      <c r="A1138" s="2" t="s">
        <v>0</v>
      </c>
      <c r="B1138" s="22">
        <f>+$B$13</f>
        <v>0</v>
      </c>
      <c r="C1138" s="84" t="e">
        <f>+B1138/B1163</f>
        <v>#DIV/0!</v>
      </c>
      <c r="D1138" s="89">
        <v>0</v>
      </c>
      <c r="E1138" s="112">
        <f>+D1138*C1130</f>
        <v>0</v>
      </c>
      <c r="F1138" s="79">
        <v>0</v>
      </c>
      <c r="G1138" s="112">
        <f>F1138*C1130</f>
        <v>0</v>
      </c>
      <c r="H1138" s="89">
        <v>0</v>
      </c>
      <c r="I1138" s="117">
        <f>H1138*C1130</f>
        <v>0</v>
      </c>
      <c r="J1138" s="39">
        <f>+H1138*I1166</f>
        <v>0</v>
      </c>
      <c r="K1138" s="39">
        <f>+H1138*I1167</f>
        <v>0</v>
      </c>
      <c r="L1138" s="394">
        <f t="shared" ref="L1138:L1162" si="56">+J1138+K1138</f>
        <v>0</v>
      </c>
    </row>
    <row r="1139" spans="1:12" ht="13.8">
      <c r="A1139" s="2" t="s">
        <v>16</v>
      </c>
      <c r="B1139" s="22">
        <f>+$B$14</f>
        <v>0</v>
      </c>
      <c r="C1139" s="84" t="e">
        <f>+B1139/B1163</f>
        <v>#DIV/0!</v>
      </c>
      <c r="D1139" s="89">
        <v>0</v>
      </c>
      <c r="E1139" s="112">
        <f>+D1139*C1130</f>
        <v>0</v>
      </c>
      <c r="F1139" s="79">
        <v>0</v>
      </c>
      <c r="G1139" s="112">
        <f>F1139*C1130</f>
        <v>0</v>
      </c>
      <c r="H1139" s="89">
        <v>0</v>
      </c>
      <c r="I1139" s="117">
        <f>H1139*C1130</f>
        <v>0</v>
      </c>
      <c r="J1139" s="39">
        <f>+H1139*I1166</f>
        <v>0</v>
      </c>
      <c r="K1139" s="39">
        <f>+H1139*I1167</f>
        <v>0</v>
      </c>
      <c r="L1139" s="394">
        <f t="shared" si="56"/>
        <v>0</v>
      </c>
    </row>
    <row r="1140" spans="1:12" ht="13.8">
      <c r="A1140" s="2" t="s">
        <v>6</v>
      </c>
      <c r="B1140" s="22">
        <f>+$B$15</f>
        <v>0</v>
      </c>
      <c r="C1140" s="84" t="e">
        <f>+B1140/B1163</f>
        <v>#DIV/0!</v>
      </c>
      <c r="D1140" s="89">
        <v>0</v>
      </c>
      <c r="E1140" s="112">
        <f>+D1140*C1130</f>
        <v>0</v>
      </c>
      <c r="F1140" s="79">
        <v>0</v>
      </c>
      <c r="G1140" s="112">
        <f>F1140*C1130</f>
        <v>0</v>
      </c>
      <c r="H1140" s="89">
        <v>0</v>
      </c>
      <c r="I1140" s="117">
        <f>H1140*C1130</f>
        <v>0</v>
      </c>
      <c r="J1140" s="39">
        <f>+H1140*I1166</f>
        <v>0</v>
      </c>
      <c r="K1140" s="39">
        <f>+H1140*I1167</f>
        <v>0</v>
      </c>
      <c r="L1140" s="394">
        <f t="shared" si="56"/>
        <v>0</v>
      </c>
    </row>
    <row r="1141" spans="1:12" ht="13.8">
      <c r="A1141" s="2" t="s">
        <v>10</v>
      </c>
      <c r="B1141" s="22">
        <f>+$B$16</f>
        <v>0</v>
      </c>
      <c r="C1141" s="84" t="e">
        <f>+B1141/B1163</f>
        <v>#DIV/0!</v>
      </c>
      <c r="D1141" s="89">
        <v>0</v>
      </c>
      <c r="E1141" s="112">
        <f>+D1141*C1130</f>
        <v>0</v>
      </c>
      <c r="F1141" s="79">
        <v>0</v>
      </c>
      <c r="G1141" s="112">
        <f>F1141*C1130</f>
        <v>0</v>
      </c>
      <c r="H1141" s="89">
        <v>0</v>
      </c>
      <c r="I1141" s="117">
        <f>H1141*C1130</f>
        <v>0</v>
      </c>
      <c r="J1141" s="39">
        <f>+H1141*I1166</f>
        <v>0</v>
      </c>
      <c r="K1141" s="39">
        <f>+H1141*I1167</f>
        <v>0</v>
      </c>
      <c r="L1141" s="394">
        <f t="shared" si="56"/>
        <v>0</v>
      </c>
    </row>
    <row r="1142" spans="1:12" ht="13.8">
      <c r="A1142" s="2" t="s">
        <v>17</v>
      </c>
      <c r="B1142" s="22">
        <f>+$B$17</f>
        <v>0</v>
      </c>
      <c r="C1142" s="84" t="e">
        <f>+B1142/B1163</f>
        <v>#DIV/0!</v>
      </c>
      <c r="D1142" s="89">
        <v>0</v>
      </c>
      <c r="E1142" s="112">
        <f>+D1142*C1130</f>
        <v>0</v>
      </c>
      <c r="F1142" s="79">
        <v>0</v>
      </c>
      <c r="G1142" s="112">
        <f>F1142*C1130</f>
        <v>0</v>
      </c>
      <c r="H1142" s="89">
        <v>0</v>
      </c>
      <c r="I1142" s="117">
        <f>H1142*C1130</f>
        <v>0</v>
      </c>
      <c r="J1142" s="39">
        <f>+H1142*I1166</f>
        <v>0</v>
      </c>
      <c r="K1142" s="39">
        <f>+H1142*I1167</f>
        <v>0</v>
      </c>
      <c r="L1142" s="394">
        <f t="shared" si="56"/>
        <v>0</v>
      </c>
    </row>
    <row r="1143" spans="1:12" ht="13.8">
      <c r="A1143" s="2" t="s">
        <v>5</v>
      </c>
      <c r="B1143" s="22">
        <f>+$B$18</f>
        <v>0</v>
      </c>
      <c r="C1143" s="84" t="e">
        <f>+B1143/B1163</f>
        <v>#DIV/0!</v>
      </c>
      <c r="D1143" s="89">
        <v>0</v>
      </c>
      <c r="E1143" s="112">
        <f>+D1143*C1130</f>
        <v>0</v>
      </c>
      <c r="F1143" s="79">
        <v>0</v>
      </c>
      <c r="G1143" s="112">
        <f>F1143*C1130</f>
        <v>0</v>
      </c>
      <c r="H1143" s="89">
        <v>0</v>
      </c>
      <c r="I1143" s="117">
        <f>H1143*C1130</f>
        <v>0</v>
      </c>
      <c r="J1143" s="39">
        <f>+H1143*I1166</f>
        <v>0</v>
      </c>
      <c r="K1143" s="39">
        <f>+H1143*I1167</f>
        <v>0</v>
      </c>
      <c r="L1143" s="394">
        <f t="shared" si="56"/>
        <v>0</v>
      </c>
    </row>
    <row r="1144" spans="1:12" ht="13.8">
      <c r="A1144" s="2" t="s">
        <v>116</v>
      </c>
      <c r="B1144" s="22">
        <f>+$B$19</f>
        <v>0</v>
      </c>
      <c r="C1144" s="84" t="e">
        <f>+B1144/B1163</f>
        <v>#DIV/0!</v>
      </c>
      <c r="D1144" s="89">
        <v>0</v>
      </c>
      <c r="E1144" s="112">
        <f>+D1144*C1130</f>
        <v>0</v>
      </c>
      <c r="F1144" s="79">
        <v>0</v>
      </c>
      <c r="G1144" s="112">
        <f>F1144*C1130</f>
        <v>0</v>
      </c>
      <c r="H1144" s="89">
        <v>0</v>
      </c>
      <c r="I1144" s="117">
        <f>H1144*C1130</f>
        <v>0</v>
      </c>
      <c r="J1144" s="39">
        <f>+H1144*I1166</f>
        <v>0</v>
      </c>
      <c r="K1144" s="39">
        <f>+H1144*I1167</f>
        <v>0</v>
      </c>
      <c r="L1144" s="394">
        <f t="shared" si="56"/>
        <v>0</v>
      </c>
    </row>
    <row r="1145" spans="1:12" ht="13.8">
      <c r="A1145" s="2" t="s">
        <v>1</v>
      </c>
      <c r="B1145" s="22">
        <f>+$B$20</f>
        <v>0</v>
      </c>
      <c r="C1145" s="84" t="e">
        <f>+B1145/B1163</f>
        <v>#DIV/0!</v>
      </c>
      <c r="D1145" s="89">
        <v>0</v>
      </c>
      <c r="E1145" s="112">
        <f>+D1145*C1130</f>
        <v>0</v>
      </c>
      <c r="F1145" s="79">
        <v>0</v>
      </c>
      <c r="G1145" s="112">
        <f>F1145*C1130</f>
        <v>0</v>
      </c>
      <c r="H1145" s="89">
        <v>0</v>
      </c>
      <c r="I1145" s="117">
        <f>H1145*C1130</f>
        <v>0</v>
      </c>
      <c r="J1145" s="39">
        <f>+H1145*I1166</f>
        <v>0</v>
      </c>
      <c r="K1145" s="39">
        <f>+H1145*I1167</f>
        <v>0</v>
      </c>
      <c r="L1145" s="394">
        <f t="shared" si="56"/>
        <v>0</v>
      </c>
    </row>
    <row r="1146" spans="1:12" ht="13.8">
      <c r="A1146" s="2" t="s">
        <v>46</v>
      </c>
      <c r="B1146" s="22">
        <f>+$B$21</f>
        <v>0</v>
      </c>
      <c r="C1146" s="84" t="e">
        <f>+B1146/B1163</f>
        <v>#DIV/0!</v>
      </c>
      <c r="D1146" s="89">
        <v>0</v>
      </c>
      <c r="E1146" s="112">
        <f>+D1146*C1130</f>
        <v>0</v>
      </c>
      <c r="F1146" s="79">
        <v>0</v>
      </c>
      <c r="G1146" s="112">
        <f>F1146*C1130</f>
        <v>0</v>
      </c>
      <c r="H1146" s="89">
        <v>0</v>
      </c>
      <c r="I1146" s="117">
        <f>H1146*C1130</f>
        <v>0</v>
      </c>
      <c r="J1146" s="39">
        <f>+H1146*I1166</f>
        <v>0</v>
      </c>
      <c r="K1146" s="39">
        <f>+H1146*I1167</f>
        <v>0</v>
      </c>
      <c r="L1146" s="394">
        <f t="shared" si="56"/>
        <v>0</v>
      </c>
    </row>
    <row r="1147" spans="1:12" ht="13.8">
      <c r="A1147" s="2" t="s">
        <v>45</v>
      </c>
      <c r="B1147" s="22">
        <f>+$B$22</f>
        <v>0</v>
      </c>
      <c r="C1147" s="84" t="e">
        <f>+B1147/B1163</f>
        <v>#DIV/0!</v>
      </c>
      <c r="D1147" s="89">
        <v>0</v>
      </c>
      <c r="E1147" s="112">
        <f>+D1147*C1130</f>
        <v>0</v>
      </c>
      <c r="F1147" s="79">
        <v>0</v>
      </c>
      <c r="G1147" s="112">
        <f>F1147*C1130</f>
        <v>0</v>
      </c>
      <c r="H1147" s="89">
        <v>0</v>
      </c>
      <c r="I1147" s="117">
        <f>H1147*C1130</f>
        <v>0</v>
      </c>
      <c r="J1147" s="39">
        <f>+H1147*I1166</f>
        <v>0</v>
      </c>
      <c r="K1147" s="39">
        <f>+H1147*I1167</f>
        <v>0</v>
      </c>
      <c r="L1147" s="394">
        <f t="shared" si="56"/>
        <v>0</v>
      </c>
    </row>
    <row r="1148" spans="1:12" ht="13.8">
      <c r="A1148" s="2" t="s">
        <v>209</v>
      </c>
      <c r="B1148" s="22">
        <f>+$B$23</f>
        <v>0</v>
      </c>
      <c r="C1148" s="84" t="e">
        <f>+B1148/B1163</f>
        <v>#DIV/0!</v>
      </c>
      <c r="D1148" s="89">
        <v>0</v>
      </c>
      <c r="E1148" s="112">
        <f>+D1148*C1130</f>
        <v>0</v>
      </c>
      <c r="F1148" s="79">
        <v>0</v>
      </c>
      <c r="G1148" s="112">
        <f>F1148*C1130</f>
        <v>0</v>
      </c>
      <c r="H1148" s="89">
        <v>0</v>
      </c>
      <c r="I1148" s="117">
        <f>H1148*C1130</f>
        <v>0</v>
      </c>
      <c r="J1148" s="39">
        <f>+H1148*I1166</f>
        <v>0</v>
      </c>
      <c r="K1148" s="39">
        <f>+H1148*I1167</f>
        <v>0</v>
      </c>
      <c r="L1148" s="394">
        <f t="shared" si="56"/>
        <v>0</v>
      </c>
    </row>
    <row r="1149" spans="1:12" ht="13.8">
      <c r="A1149" s="2" t="s">
        <v>210</v>
      </c>
      <c r="B1149" s="22">
        <f>+$B$24</f>
        <v>0</v>
      </c>
      <c r="C1149" s="84" t="e">
        <f>+B1149/B1163</f>
        <v>#DIV/0!</v>
      </c>
      <c r="D1149" s="89">
        <v>0</v>
      </c>
      <c r="E1149" s="112">
        <f>+D1149*C1130</f>
        <v>0</v>
      </c>
      <c r="F1149" s="79">
        <v>0</v>
      </c>
      <c r="G1149" s="112">
        <f>F1149*C1130</f>
        <v>0</v>
      </c>
      <c r="H1149" s="89">
        <v>0</v>
      </c>
      <c r="I1149" s="117">
        <f>H1149*C1130</f>
        <v>0</v>
      </c>
      <c r="J1149" s="39">
        <f>+H1149*I1166</f>
        <v>0</v>
      </c>
      <c r="K1149" s="39">
        <f>+H1149*I1167</f>
        <v>0</v>
      </c>
      <c r="L1149" s="394">
        <f t="shared" si="56"/>
        <v>0</v>
      </c>
    </row>
    <row r="1150" spans="1:12" ht="13.8">
      <c r="A1150" s="2" t="s">
        <v>2</v>
      </c>
      <c r="B1150" s="22">
        <f>+$B$25</f>
        <v>0</v>
      </c>
      <c r="C1150" s="84" t="e">
        <f>+B1150/B1163</f>
        <v>#DIV/0!</v>
      </c>
      <c r="D1150" s="89">
        <v>0</v>
      </c>
      <c r="E1150" s="112">
        <f>+D1150*C1130</f>
        <v>0</v>
      </c>
      <c r="F1150" s="79">
        <v>0</v>
      </c>
      <c r="G1150" s="112">
        <f>F1150*C1130</f>
        <v>0</v>
      </c>
      <c r="H1150" s="89">
        <v>0</v>
      </c>
      <c r="I1150" s="117">
        <f>H1150*C1130</f>
        <v>0</v>
      </c>
      <c r="J1150" s="39">
        <f>+H1150*I1166</f>
        <v>0</v>
      </c>
      <c r="K1150" s="39">
        <f>+H1150*I1167</f>
        <v>0</v>
      </c>
      <c r="L1150" s="394">
        <f t="shared" si="56"/>
        <v>0</v>
      </c>
    </row>
    <row r="1151" spans="1:12" ht="13.8">
      <c r="A1151" s="2" t="s">
        <v>12</v>
      </c>
      <c r="B1151" s="22">
        <f>+$B$26</f>
        <v>0</v>
      </c>
      <c r="C1151" s="84" t="e">
        <f>+B1151/B1163</f>
        <v>#DIV/0!</v>
      </c>
      <c r="D1151" s="89">
        <v>0</v>
      </c>
      <c r="E1151" s="112">
        <f>+D1151*C1130</f>
        <v>0</v>
      </c>
      <c r="F1151" s="79">
        <v>0</v>
      </c>
      <c r="G1151" s="112">
        <f>F1151*C1130</f>
        <v>0</v>
      </c>
      <c r="H1151" s="89">
        <v>0</v>
      </c>
      <c r="I1151" s="117">
        <f>H1151*C1130</f>
        <v>0</v>
      </c>
      <c r="J1151" s="39">
        <f>+H1151*I1166</f>
        <v>0</v>
      </c>
      <c r="K1151" s="39">
        <f>+H1151*I1167</f>
        <v>0</v>
      </c>
      <c r="L1151" s="394">
        <f t="shared" si="56"/>
        <v>0</v>
      </c>
    </row>
    <row r="1152" spans="1:12" ht="13.8">
      <c r="A1152" s="2" t="s">
        <v>18</v>
      </c>
      <c r="B1152" s="22">
        <f>+$B$27</f>
        <v>0</v>
      </c>
      <c r="C1152" s="84" t="e">
        <f>+B1152/B1163</f>
        <v>#DIV/0!</v>
      </c>
      <c r="D1152" s="89">
        <v>0</v>
      </c>
      <c r="E1152" s="112">
        <f>+D1152*C1130</f>
        <v>0</v>
      </c>
      <c r="F1152" s="79">
        <v>0</v>
      </c>
      <c r="G1152" s="112">
        <f>F1152*C1130</f>
        <v>0</v>
      </c>
      <c r="H1152" s="89">
        <v>0</v>
      </c>
      <c r="I1152" s="117">
        <f>H1152*C1130</f>
        <v>0</v>
      </c>
      <c r="J1152" s="39">
        <f>+H1152*I1166</f>
        <v>0</v>
      </c>
      <c r="K1152" s="39">
        <f>+H1152*I1167</f>
        <v>0</v>
      </c>
      <c r="L1152" s="394">
        <f t="shared" si="56"/>
        <v>0</v>
      </c>
    </row>
    <row r="1153" spans="1:14" ht="13.8">
      <c r="A1153" s="2" t="s">
        <v>9</v>
      </c>
      <c r="B1153" s="22">
        <f>+$B$28</f>
        <v>0</v>
      </c>
      <c r="C1153" s="84" t="e">
        <f>+B1153/B1163</f>
        <v>#DIV/0!</v>
      </c>
      <c r="D1153" s="89">
        <v>0</v>
      </c>
      <c r="E1153" s="112">
        <f>+D1153*C1130</f>
        <v>0</v>
      </c>
      <c r="F1153" s="79">
        <v>0</v>
      </c>
      <c r="G1153" s="112">
        <f>F1153*C1130</f>
        <v>0</v>
      </c>
      <c r="H1153" s="89">
        <v>0</v>
      </c>
      <c r="I1153" s="117">
        <f>H1153*C1130</f>
        <v>0</v>
      </c>
      <c r="J1153" s="39">
        <f>+H1153*I1166</f>
        <v>0</v>
      </c>
      <c r="K1153" s="39">
        <f>+H1153*I1167</f>
        <v>0</v>
      </c>
      <c r="L1153" s="394">
        <f t="shared" si="56"/>
        <v>0</v>
      </c>
    </row>
    <row r="1154" spans="1:14" ht="13.8">
      <c r="A1154" s="2" t="s">
        <v>7</v>
      </c>
      <c r="B1154" s="22">
        <f>+$B$29</f>
        <v>0</v>
      </c>
      <c r="C1154" s="84" t="e">
        <f>+B1154/B1163</f>
        <v>#DIV/0!</v>
      </c>
      <c r="D1154" s="89">
        <v>0</v>
      </c>
      <c r="E1154" s="112">
        <f>+D1154*C1130</f>
        <v>0</v>
      </c>
      <c r="F1154" s="79">
        <v>0</v>
      </c>
      <c r="G1154" s="112">
        <f>F1154*C1130</f>
        <v>0</v>
      </c>
      <c r="H1154" s="89">
        <v>0</v>
      </c>
      <c r="I1154" s="117">
        <f>H1154*C1130</f>
        <v>0</v>
      </c>
      <c r="J1154" s="39">
        <f>+H1154*I1166</f>
        <v>0</v>
      </c>
      <c r="K1154" s="39">
        <f>+H1154*I1167</f>
        <v>0</v>
      </c>
      <c r="L1154" s="394">
        <f t="shared" si="56"/>
        <v>0</v>
      </c>
    </row>
    <row r="1155" spans="1:14" ht="13.8">
      <c r="A1155" s="2" t="s">
        <v>13</v>
      </c>
      <c r="B1155" s="22">
        <f>+$B$30</f>
        <v>0</v>
      </c>
      <c r="C1155" s="84" t="e">
        <f>+B1155/B1163</f>
        <v>#DIV/0!</v>
      </c>
      <c r="D1155" s="89">
        <v>0</v>
      </c>
      <c r="E1155" s="112">
        <f>+D1155*C1130</f>
        <v>0</v>
      </c>
      <c r="F1155" s="79">
        <v>0</v>
      </c>
      <c r="G1155" s="112">
        <f>F1155*C1130</f>
        <v>0</v>
      </c>
      <c r="H1155" s="89">
        <v>0</v>
      </c>
      <c r="I1155" s="117">
        <f>H1155*C1130</f>
        <v>0</v>
      </c>
      <c r="J1155" s="39">
        <f>+H1155*I1166</f>
        <v>0</v>
      </c>
      <c r="K1155" s="39">
        <f>+H1155*I1167</f>
        <v>0</v>
      </c>
      <c r="L1155" s="394">
        <f t="shared" si="56"/>
        <v>0</v>
      </c>
    </row>
    <row r="1156" spans="1:14" ht="13.8">
      <c r="A1156" s="2" t="s">
        <v>3</v>
      </c>
      <c r="B1156" s="22">
        <f>+$B$31</f>
        <v>0</v>
      </c>
      <c r="C1156" s="84" t="e">
        <f>+B1156/B1163</f>
        <v>#DIV/0!</v>
      </c>
      <c r="D1156" s="89">
        <v>0</v>
      </c>
      <c r="E1156" s="112">
        <f>+D1156*C1130</f>
        <v>0</v>
      </c>
      <c r="F1156" s="79">
        <v>0</v>
      </c>
      <c r="G1156" s="112">
        <f>F1156*C1130</f>
        <v>0</v>
      </c>
      <c r="H1156" s="89">
        <v>0</v>
      </c>
      <c r="I1156" s="117">
        <f>H1156*C1130</f>
        <v>0</v>
      </c>
      <c r="J1156" s="39">
        <f>+H1156*I1166</f>
        <v>0</v>
      </c>
      <c r="K1156" s="39">
        <f>+H1156*I1167</f>
        <v>0</v>
      </c>
      <c r="L1156" s="394">
        <f t="shared" si="56"/>
        <v>0</v>
      </c>
    </row>
    <row r="1157" spans="1:14" ht="13.8">
      <c r="A1157" s="2" t="s">
        <v>11</v>
      </c>
      <c r="B1157" s="22">
        <f>+$B$32</f>
        <v>0</v>
      </c>
      <c r="C1157" s="84" t="e">
        <f>+B1157/B1163</f>
        <v>#DIV/0!</v>
      </c>
      <c r="D1157" s="89">
        <v>0</v>
      </c>
      <c r="E1157" s="112">
        <f>+D1157*C1130</f>
        <v>0</v>
      </c>
      <c r="F1157" s="79">
        <v>0</v>
      </c>
      <c r="G1157" s="112">
        <f>F1157*C1130</f>
        <v>0</v>
      </c>
      <c r="H1157" s="89">
        <v>0</v>
      </c>
      <c r="I1157" s="117">
        <f>H1157*C1130</f>
        <v>0</v>
      </c>
      <c r="J1157" s="39">
        <f>+H1157*I1166</f>
        <v>0</v>
      </c>
      <c r="K1157" s="39">
        <f>+H1157*I1167</f>
        <v>0</v>
      </c>
      <c r="L1157" s="394">
        <f t="shared" si="56"/>
        <v>0</v>
      </c>
    </row>
    <row r="1158" spans="1:14" ht="13.8">
      <c r="A1158" s="372" t="s">
        <v>8</v>
      </c>
      <c r="B1158" s="22">
        <f>+$B$33</f>
        <v>0</v>
      </c>
      <c r="C1158" s="84" t="e">
        <f>+B1158/B1163</f>
        <v>#DIV/0!</v>
      </c>
      <c r="D1158" s="89">
        <v>0</v>
      </c>
      <c r="E1158" s="112">
        <f>+D1158*C1130</f>
        <v>0</v>
      </c>
      <c r="F1158" s="79">
        <v>0</v>
      </c>
      <c r="G1158" s="112">
        <f>F1158*C1130</f>
        <v>0</v>
      </c>
      <c r="H1158" s="89">
        <v>0</v>
      </c>
      <c r="I1158" s="117">
        <f>H1158*C1130</f>
        <v>0</v>
      </c>
      <c r="J1158" s="39">
        <f>+H1158*I1166</f>
        <v>0</v>
      </c>
      <c r="K1158" s="39">
        <f>+H1158*I1167</f>
        <v>0</v>
      </c>
      <c r="L1158" s="394">
        <f t="shared" si="56"/>
        <v>0</v>
      </c>
    </row>
    <row r="1159" spans="1:14" ht="13.8">
      <c r="A1159" s="372" t="s">
        <v>444</v>
      </c>
      <c r="B1159" s="22">
        <f>+$B$34</f>
        <v>0</v>
      </c>
      <c r="C1159" s="84" t="e">
        <f>+B1159/B1163</f>
        <v>#DIV/0!</v>
      </c>
      <c r="D1159" s="89">
        <v>0</v>
      </c>
      <c r="E1159" s="112">
        <f>+D1159*C1130</f>
        <v>0</v>
      </c>
      <c r="F1159" s="79">
        <v>0</v>
      </c>
      <c r="G1159" s="112">
        <f>F1159*C1130</f>
        <v>0</v>
      </c>
      <c r="H1159" s="89">
        <v>0</v>
      </c>
      <c r="I1159" s="117">
        <f>H1159*C1130</f>
        <v>0</v>
      </c>
      <c r="J1159" s="39">
        <f>+H1159*I1166</f>
        <v>0</v>
      </c>
      <c r="K1159" s="39">
        <f>+H1159*I1167</f>
        <v>0</v>
      </c>
      <c r="L1159" s="394">
        <f t="shared" si="56"/>
        <v>0</v>
      </c>
    </row>
    <row r="1160" spans="1:14" ht="13.8">
      <c r="A1160" s="372" t="s">
        <v>445</v>
      </c>
      <c r="B1160" s="22">
        <f>+$B$35</f>
        <v>0</v>
      </c>
      <c r="C1160" s="84" t="e">
        <f>+B1160/B1163</f>
        <v>#DIV/0!</v>
      </c>
      <c r="D1160" s="89">
        <v>0</v>
      </c>
      <c r="E1160" s="112">
        <f>+D1160*C1130</f>
        <v>0</v>
      </c>
      <c r="F1160" s="79">
        <v>0</v>
      </c>
      <c r="G1160" s="112">
        <f>F1160*C1130</f>
        <v>0</v>
      </c>
      <c r="H1160" s="89">
        <v>0</v>
      </c>
      <c r="I1160" s="117">
        <f>H1160*C1130</f>
        <v>0</v>
      </c>
      <c r="J1160" s="39">
        <f>+H1160*I1166</f>
        <v>0</v>
      </c>
      <c r="K1160" s="39">
        <f>+H1160*I1167</f>
        <v>0</v>
      </c>
      <c r="L1160" s="394">
        <f t="shared" si="56"/>
        <v>0</v>
      </c>
    </row>
    <row r="1161" spans="1:14" ht="13.8">
      <c r="A1161" s="372" t="s">
        <v>461</v>
      </c>
      <c r="B1161" s="22">
        <f>+$B$36</f>
        <v>0</v>
      </c>
      <c r="C1161" s="84" t="e">
        <f>+B1161/B1163</f>
        <v>#DIV/0!</v>
      </c>
      <c r="D1161" s="89">
        <v>0</v>
      </c>
      <c r="E1161" s="112">
        <f>+D1161*C1130</f>
        <v>0</v>
      </c>
      <c r="F1161" s="79">
        <v>0</v>
      </c>
      <c r="G1161" s="112">
        <f>F1161*C1130</f>
        <v>0</v>
      </c>
      <c r="H1161" s="89">
        <v>0</v>
      </c>
      <c r="I1161" s="117">
        <f>H1161*C1130</f>
        <v>0</v>
      </c>
      <c r="J1161" s="39">
        <f>+H1161*I1166</f>
        <v>0</v>
      </c>
      <c r="K1161" s="39">
        <f>+H1161*I1167</f>
        <v>0</v>
      </c>
      <c r="L1161" s="394">
        <f t="shared" si="56"/>
        <v>0</v>
      </c>
    </row>
    <row r="1162" spans="1:14" ht="13.8">
      <c r="A1162" s="3" t="s">
        <v>464</v>
      </c>
      <c r="B1162" s="22">
        <f>+$B$37</f>
        <v>0</v>
      </c>
      <c r="C1162" s="84" t="e">
        <f>+B1162/B1163</f>
        <v>#DIV/0!</v>
      </c>
      <c r="D1162" s="89">
        <v>0</v>
      </c>
      <c r="E1162" s="112">
        <f>+D1162*C1130</f>
        <v>0</v>
      </c>
      <c r="F1162" s="79">
        <v>0</v>
      </c>
      <c r="G1162" s="115">
        <f>F1162*C1130</f>
        <v>0</v>
      </c>
      <c r="H1162" s="358">
        <v>0</v>
      </c>
      <c r="I1162" s="118">
        <f>H1162*C1130</f>
        <v>0</v>
      </c>
      <c r="J1162" s="39">
        <f>+H1162*I1166</f>
        <v>0</v>
      </c>
      <c r="K1162" s="39">
        <f>+H1162*I1167</f>
        <v>0</v>
      </c>
      <c r="L1162" s="394">
        <f t="shared" si="56"/>
        <v>0</v>
      </c>
    </row>
    <row r="1163" spans="1:14" ht="13.8">
      <c r="A1163" s="24"/>
      <c r="B1163" s="25">
        <f t="shared" ref="B1163:L1163" si="57">SUM(B1136:B1162)</f>
        <v>0</v>
      </c>
      <c r="C1163" s="85" t="e">
        <f t="shared" si="57"/>
        <v>#DIV/0!</v>
      </c>
      <c r="D1163" s="82">
        <f t="shared" si="57"/>
        <v>0</v>
      </c>
      <c r="E1163" s="113">
        <f t="shared" si="57"/>
        <v>0</v>
      </c>
      <c r="F1163" s="83">
        <f t="shared" si="57"/>
        <v>0</v>
      </c>
      <c r="G1163" s="113">
        <f t="shared" si="57"/>
        <v>0</v>
      </c>
      <c r="H1163" s="86">
        <f t="shared" si="57"/>
        <v>0</v>
      </c>
      <c r="I1163" s="119">
        <f t="shared" si="57"/>
        <v>0</v>
      </c>
      <c r="J1163" s="26">
        <f t="shared" si="57"/>
        <v>0</v>
      </c>
      <c r="K1163" s="26">
        <f t="shared" si="57"/>
        <v>0</v>
      </c>
      <c r="L1163" s="26">
        <f t="shared" si="57"/>
        <v>0</v>
      </c>
    </row>
    <row r="1164" spans="1:14">
      <c r="H1164" s="80"/>
      <c r="I1164" s="81"/>
    </row>
    <row r="1165" spans="1:14" ht="13.8">
      <c r="A1165" s="90"/>
    </row>
    <row r="1166" spans="1:14">
      <c r="G1166" t="s">
        <v>114</v>
      </c>
      <c r="H1166" s="27"/>
      <c r="I1166" s="357">
        <v>0</v>
      </c>
    </row>
    <row r="1167" spans="1:14">
      <c r="G1167" t="s">
        <v>338</v>
      </c>
      <c r="I1167" s="357">
        <v>0</v>
      </c>
    </row>
    <row r="1168" spans="1:14">
      <c r="G1168" t="s">
        <v>256</v>
      </c>
      <c r="I1168" s="120">
        <f>SUM(I1166:I1167)</f>
        <v>0</v>
      </c>
      <c r="N1168" s="121">
        <f>+I1168</f>
        <v>0</v>
      </c>
    </row>
    <row r="1172" spans="1:12" ht="15.6">
      <c r="A1172" s="874" t="s">
        <v>19</v>
      </c>
      <c r="B1172" s="875"/>
      <c r="C1172" s="875">
        <v>0</v>
      </c>
      <c r="D1172" s="875"/>
      <c r="E1172" s="875"/>
      <c r="F1172" s="875"/>
      <c r="G1172" s="875"/>
      <c r="H1172" s="876"/>
      <c r="I1172" s="4"/>
    </row>
    <row r="1173" spans="1:12" ht="15.6">
      <c r="A1173" s="867" t="s">
        <v>20</v>
      </c>
      <c r="B1173" s="868"/>
      <c r="C1173" s="920"/>
      <c r="D1173" s="920"/>
      <c r="E1173" s="920"/>
      <c r="F1173" s="920"/>
      <c r="G1173" s="920"/>
      <c r="H1173" s="921"/>
      <c r="I1173" s="4"/>
    </row>
    <row r="1174" spans="1:12" ht="15.6">
      <c r="A1174" s="867" t="s">
        <v>22</v>
      </c>
      <c r="B1174" s="868"/>
      <c r="C1174" s="913"/>
      <c r="D1174" s="913"/>
      <c r="E1174" s="913"/>
      <c r="F1174" s="913"/>
      <c r="G1174" s="913"/>
      <c r="H1174" s="914"/>
      <c r="I1174" s="4"/>
    </row>
    <row r="1175" spans="1:12" ht="15.6">
      <c r="A1175" s="867" t="s">
        <v>24</v>
      </c>
      <c r="B1175" s="868"/>
      <c r="C1175" s="869">
        <v>0</v>
      </c>
      <c r="D1175" s="870"/>
      <c r="E1175" s="870"/>
      <c r="F1175" s="870"/>
      <c r="G1175" s="870"/>
      <c r="H1175" s="871"/>
      <c r="I1175" s="4"/>
    </row>
    <row r="1176" spans="1:12" ht="15.6">
      <c r="A1176" s="881" t="s">
        <v>25</v>
      </c>
      <c r="B1176" s="882"/>
      <c r="C1176" s="911" t="s">
        <v>788</v>
      </c>
      <c r="D1176" s="911"/>
      <c r="E1176" s="911"/>
      <c r="F1176" s="911"/>
      <c r="G1176" s="911"/>
      <c r="H1176" s="912"/>
      <c r="I1176" s="4"/>
    </row>
    <row r="1177" spans="1:12" ht="13.8">
      <c r="A1177" s="5"/>
      <c r="B1177" s="5"/>
      <c r="C1177" s="5"/>
      <c r="D1177" s="5"/>
      <c r="E1177" s="5"/>
      <c r="F1177" s="5"/>
      <c r="G1177" s="5"/>
      <c r="H1177" s="5"/>
      <c r="I1177" s="5"/>
    </row>
    <row r="1178" spans="1:12" ht="13.8">
      <c r="A1178" s="6"/>
      <c r="B1178" s="7"/>
      <c r="C1178" s="8"/>
      <c r="D1178" s="886">
        <v>0.2</v>
      </c>
      <c r="E1178" s="887"/>
      <c r="F1178" s="886">
        <v>0.8</v>
      </c>
      <c r="G1178" s="887"/>
      <c r="H1178" s="594"/>
      <c r="I1178" s="10"/>
      <c r="J1178" s="11" t="s">
        <v>121</v>
      </c>
      <c r="K1178" s="11" t="s">
        <v>269</v>
      </c>
      <c r="L1178" s="11" t="s">
        <v>270</v>
      </c>
    </row>
    <row r="1179" spans="1:12" ht="13.8">
      <c r="A1179" s="12"/>
      <c r="B1179" s="13"/>
      <c r="C1179" s="14"/>
      <c r="D1179" s="872" t="s">
        <v>26</v>
      </c>
      <c r="E1179" s="880"/>
      <c r="F1179" s="872" t="s">
        <v>27</v>
      </c>
      <c r="G1179" s="880"/>
      <c r="H1179" s="872" t="s">
        <v>28</v>
      </c>
      <c r="I1179" s="873"/>
      <c r="J1179" s="15" t="s">
        <v>29</v>
      </c>
      <c r="K1179" s="391" t="s">
        <v>29</v>
      </c>
      <c r="L1179" s="391" t="s">
        <v>29</v>
      </c>
    </row>
    <row r="1180" spans="1:12" ht="27.6">
      <c r="A1180" s="16" t="s">
        <v>30</v>
      </c>
      <c r="B1180" s="17" t="s">
        <v>31</v>
      </c>
      <c r="C1180" s="18" t="s">
        <v>32</v>
      </c>
      <c r="D1180" s="19" t="s">
        <v>33</v>
      </c>
      <c r="E1180" s="20" t="s">
        <v>34</v>
      </c>
      <c r="F1180" s="19" t="s">
        <v>33</v>
      </c>
      <c r="G1180" s="20" t="s">
        <v>34</v>
      </c>
      <c r="H1180" s="21" t="s">
        <v>33</v>
      </c>
      <c r="I1180" s="40" t="s">
        <v>34</v>
      </c>
      <c r="J1180" s="18" t="s">
        <v>34</v>
      </c>
      <c r="K1180" s="18" t="s">
        <v>34</v>
      </c>
      <c r="L1180" s="18" t="s">
        <v>34</v>
      </c>
    </row>
    <row r="1181" spans="1:12" ht="13.8">
      <c r="A1181" s="1" t="s">
        <v>15</v>
      </c>
      <c r="B1181" s="22">
        <f>+$B$10</f>
        <v>0</v>
      </c>
      <c r="C1181" s="84" t="e">
        <f>+B1181/B1208</f>
        <v>#DIV/0!</v>
      </c>
      <c r="D1181" s="89">
        <v>0</v>
      </c>
      <c r="E1181" s="112">
        <f>+D1181*C1175</f>
        <v>0</v>
      </c>
      <c r="F1181" s="79">
        <v>0</v>
      </c>
      <c r="G1181" s="114">
        <f>F1181*C1175</f>
        <v>0</v>
      </c>
      <c r="H1181" s="89">
        <v>0</v>
      </c>
      <c r="I1181" s="116">
        <f>H1181*C1175</f>
        <v>0</v>
      </c>
      <c r="J1181" s="39">
        <f>+H1181*I1211</f>
        <v>0</v>
      </c>
      <c r="K1181" s="39">
        <f>+H1181*I1212</f>
        <v>0</v>
      </c>
      <c r="L1181" s="393">
        <f>+J1181+K1181</f>
        <v>0</v>
      </c>
    </row>
    <row r="1182" spans="1:12" ht="13.8">
      <c r="A1182" s="2" t="s">
        <v>4</v>
      </c>
      <c r="B1182" s="22">
        <f>+$B$12</f>
        <v>0</v>
      </c>
      <c r="C1182" s="84" t="e">
        <f>+B1182/B1208</f>
        <v>#DIV/0!</v>
      </c>
      <c r="D1182" s="89">
        <v>0</v>
      </c>
      <c r="E1182" s="112">
        <f>+D1182*C1175</f>
        <v>0</v>
      </c>
      <c r="F1182" s="79">
        <v>0</v>
      </c>
      <c r="G1182" s="112">
        <f>F1182*C1175</f>
        <v>0</v>
      </c>
      <c r="H1182" s="89">
        <v>0</v>
      </c>
      <c r="I1182" s="117">
        <f>H1182*C1175</f>
        <v>0</v>
      </c>
      <c r="J1182" s="39">
        <f>+H1182*I1211</f>
        <v>0</v>
      </c>
      <c r="K1182" s="39">
        <f>+H1182*I1212</f>
        <v>0</v>
      </c>
      <c r="L1182" s="394">
        <f>+J1182+K1182</f>
        <v>0</v>
      </c>
    </row>
    <row r="1183" spans="1:12" ht="13.8">
      <c r="A1183" s="2" t="s">
        <v>0</v>
      </c>
      <c r="B1183" s="22">
        <f>+$B$13</f>
        <v>0</v>
      </c>
      <c r="C1183" s="84" t="e">
        <f>+B1183/B1208</f>
        <v>#DIV/0!</v>
      </c>
      <c r="D1183" s="89">
        <v>0</v>
      </c>
      <c r="E1183" s="112">
        <f>+D1183*C1175</f>
        <v>0</v>
      </c>
      <c r="F1183" s="79">
        <v>0</v>
      </c>
      <c r="G1183" s="112">
        <f>F1183*C1175</f>
        <v>0</v>
      </c>
      <c r="H1183" s="89">
        <v>0</v>
      </c>
      <c r="I1183" s="117">
        <f>H1183*C1175</f>
        <v>0</v>
      </c>
      <c r="J1183" s="39">
        <f>+H1183*I1211</f>
        <v>0</v>
      </c>
      <c r="K1183" s="39">
        <f>+H1183*I1212</f>
        <v>0</v>
      </c>
      <c r="L1183" s="394">
        <f t="shared" ref="L1183:L1207" si="58">+J1183+K1183</f>
        <v>0</v>
      </c>
    </row>
    <row r="1184" spans="1:12" ht="13.8">
      <c r="A1184" s="2" t="s">
        <v>16</v>
      </c>
      <c r="B1184" s="22">
        <f>+$B$14</f>
        <v>0</v>
      </c>
      <c r="C1184" s="84" t="e">
        <f>+B1184/B1208</f>
        <v>#DIV/0!</v>
      </c>
      <c r="D1184" s="89">
        <v>0</v>
      </c>
      <c r="E1184" s="112">
        <f>+D1184*C1175</f>
        <v>0</v>
      </c>
      <c r="F1184" s="79">
        <v>0</v>
      </c>
      <c r="G1184" s="112">
        <f>F1184*C1175</f>
        <v>0</v>
      </c>
      <c r="H1184" s="89">
        <v>0</v>
      </c>
      <c r="I1184" s="117">
        <f>H1184*C1175</f>
        <v>0</v>
      </c>
      <c r="J1184" s="39">
        <f>+H1184*I1211</f>
        <v>0</v>
      </c>
      <c r="K1184" s="39">
        <f>+H1184*I1212</f>
        <v>0</v>
      </c>
      <c r="L1184" s="394">
        <f t="shared" si="58"/>
        <v>0</v>
      </c>
    </row>
    <row r="1185" spans="1:12" ht="13.8">
      <c r="A1185" s="2" t="s">
        <v>6</v>
      </c>
      <c r="B1185" s="22">
        <f>+$B$15</f>
        <v>0</v>
      </c>
      <c r="C1185" s="84" t="e">
        <f>+B1185/B1208</f>
        <v>#DIV/0!</v>
      </c>
      <c r="D1185" s="89">
        <v>0</v>
      </c>
      <c r="E1185" s="112">
        <f>+D1185*C1175</f>
        <v>0</v>
      </c>
      <c r="F1185" s="79">
        <v>0</v>
      </c>
      <c r="G1185" s="112">
        <f>F1185*C1175</f>
        <v>0</v>
      </c>
      <c r="H1185" s="89">
        <v>0</v>
      </c>
      <c r="I1185" s="117">
        <f>H1185*C1175</f>
        <v>0</v>
      </c>
      <c r="J1185" s="39">
        <f>+H1185*I1211</f>
        <v>0</v>
      </c>
      <c r="K1185" s="39">
        <f>+H1185*I1212</f>
        <v>0</v>
      </c>
      <c r="L1185" s="394">
        <f t="shared" si="58"/>
        <v>0</v>
      </c>
    </row>
    <row r="1186" spans="1:12" ht="13.8">
      <c r="A1186" s="2" t="s">
        <v>10</v>
      </c>
      <c r="B1186" s="22">
        <f>+$B$16</f>
        <v>0</v>
      </c>
      <c r="C1186" s="84" t="e">
        <f>+B1186/B1208</f>
        <v>#DIV/0!</v>
      </c>
      <c r="D1186" s="89">
        <v>0</v>
      </c>
      <c r="E1186" s="112">
        <f>+D1186*C1175</f>
        <v>0</v>
      </c>
      <c r="F1186" s="79">
        <v>0</v>
      </c>
      <c r="G1186" s="112">
        <f>F1186*C1175</f>
        <v>0</v>
      </c>
      <c r="H1186" s="89">
        <v>0</v>
      </c>
      <c r="I1186" s="117">
        <f>H1186*C1175</f>
        <v>0</v>
      </c>
      <c r="J1186" s="39">
        <f>+H1186*I1211</f>
        <v>0</v>
      </c>
      <c r="K1186" s="39">
        <f>+H1186*I1212</f>
        <v>0</v>
      </c>
      <c r="L1186" s="394">
        <f t="shared" si="58"/>
        <v>0</v>
      </c>
    </row>
    <row r="1187" spans="1:12" ht="13.8">
      <c r="A1187" s="2" t="s">
        <v>17</v>
      </c>
      <c r="B1187" s="22">
        <f>+$B$17</f>
        <v>0</v>
      </c>
      <c r="C1187" s="84" t="e">
        <f>+B1187/B1208</f>
        <v>#DIV/0!</v>
      </c>
      <c r="D1187" s="89">
        <v>0</v>
      </c>
      <c r="E1187" s="112">
        <f>+D1187*C1175</f>
        <v>0</v>
      </c>
      <c r="F1187" s="79">
        <v>0</v>
      </c>
      <c r="G1187" s="112">
        <f>F1187*C1175</f>
        <v>0</v>
      </c>
      <c r="H1187" s="89">
        <v>0</v>
      </c>
      <c r="I1187" s="117">
        <f>H1187*C1175</f>
        <v>0</v>
      </c>
      <c r="J1187" s="39">
        <f>+H1187*I1211</f>
        <v>0</v>
      </c>
      <c r="K1187" s="39">
        <f>+H1187*I1212</f>
        <v>0</v>
      </c>
      <c r="L1187" s="394">
        <f t="shared" si="58"/>
        <v>0</v>
      </c>
    </row>
    <row r="1188" spans="1:12" ht="13.8">
      <c r="A1188" s="2" t="s">
        <v>5</v>
      </c>
      <c r="B1188" s="22">
        <f>+$B$18</f>
        <v>0</v>
      </c>
      <c r="C1188" s="84" t="e">
        <f>+B1188/B1208</f>
        <v>#DIV/0!</v>
      </c>
      <c r="D1188" s="89">
        <v>0</v>
      </c>
      <c r="E1188" s="112">
        <f>+D1188*C1175</f>
        <v>0</v>
      </c>
      <c r="F1188" s="79">
        <v>0</v>
      </c>
      <c r="G1188" s="112">
        <f>F1188*C1175</f>
        <v>0</v>
      </c>
      <c r="H1188" s="89">
        <v>0</v>
      </c>
      <c r="I1188" s="117">
        <f>H1188*C1175</f>
        <v>0</v>
      </c>
      <c r="J1188" s="39">
        <f>+H1188*I1211</f>
        <v>0</v>
      </c>
      <c r="K1188" s="39">
        <f>+H1188*I1212</f>
        <v>0</v>
      </c>
      <c r="L1188" s="394">
        <f t="shared" si="58"/>
        <v>0</v>
      </c>
    </row>
    <row r="1189" spans="1:12" ht="13.8">
      <c r="A1189" s="2" t="s">
        <v>116</v>
      </c>
      <c r="B1189" s="22">
        <f>+$B$19</f>
        <v>0</v>
      </c>
      <c r="C1189" s="84" t="e">
        <f>+B1189/B1208</f>
        <v>#DIV/0!</v>
      </c>
      <c r="D1189" s="89">
        <v>0</v>
      </c>
      <c r="E1189" s="112">
        <f>+D1189*C1175</f>
        <v>0</v>
      </c>
      <c r="F1189" s="79">
        <v>0</v>
      </c>
      <c r="G1189" s="112">
        <f>F1189*C1175</f>
        <v>0</v>
      </c>
      <c r="H1189" s="89">
        <v>0</v>
      </c>
      <c r="I1189" s="117">
        <f>H1189*C1175</f>
        <v>0</v>
      </c>
      <c r="J1189" s="39">
        <f>+H1189*I1211</f>
        <v>0</v>
      </c>
      <c r="K1189" s="39">
        <f>+H1189*I1212</f>
        <v>0</v>
      </c>
      <c r="L1189" s="394">
        <f t="shared" si="58"/>
        <v>0</v>
      </c>
    </row>
    <row r="1190" spans="1:12" ht="13.8">
      <c r="A1190" s="2" t="s">
        <v>1</v>
      </c>
      <c r="B1190" s="22">
        <f>+$B$20</f>
        <v>0</v>
      </c>
      <c r="C1190" s="84" t="e">
        <f>+B1190/B1208</f>
        <v>#DIV/0!</v>
      </c>
      <c r="D1190" s="89">
        <v>0</v>
      </c>
      <c r="E1190" s="112">
        <f>+D1190*C1175</f>
        <v>0</v>
      </c>
      <c r="F1190" s="79">
        <v>0</v>
      </c>
      <c r="G1190" s="112">
        <f>F1190*C1175</f>
        <v>0</v>
      </c>
      <c r="H1190" s="89">
        <v>0</v>
      </c>
      <c r="I1190" s="117">
        <f>H1190*C1175</f>
        <v>0</v>
      </c>
      <c r="J1190" s="39">
        <f>+H1190*I1211</f>
        <v>0</v>
      </c>
      <c r="K1190" s="39">
        <f>+H1190*I1212</f>
        <v>0</v>
      </c>
      <c r="L1190" s="394">
        <f t="shared" si="58"/>
        <v>0</v>
      </c>
    </row>
    <row r="1191" spans="1:12" ht="13.8">
      <c r="A1191" s="2" t="s">
        <v>46</v>
      </c>
      <c r="B1191" s="22">
        <f>+$B$21</f>
        <v>0</v>
      </c>
      <c r="C1191" s="84" t="e">
        <f>+B1191/B1208</f>
        <v>#DIV/0!</v>
      </c>
      <c r="D1191" s="89">
        <v>0</v>
      </c>
      <c r="E1191" s="112">
        <f>+D1191*C1175</f>
        <v>0</v>
      </c>
      <c r="F1191" s="79">
        <v>0</v>
      </c>
      <c r="G1191" s="112">
        <f>F1191*C1175</f>
        <v>0</v>
      </c>
      <c r="H1191" s="89">
        <v>0</v>
      </c>
      <c r="I1191" s="117">
        <f>H1191*C1175</f>
        <v>0</v>
      </c>
      <c r="J1191" s="39">
        <f>+H1191*I1211</f>
        <v>0</v>
      </c>
      <c r="K1191" s="39">
        <f>+H1191*I1212</f>
        <v>0</v>
      </c>
      <c r="L1191" s="394">
        <f t="shared" si="58"/>
        <v>0</v>
      </c>
    </row>
    <row r="1192" spans="1:12" ht="13.8">
      <c r="A1192" s="2" t="s">
        <v>45</v>
      </c>
      <c r="B1192" s="22">
        <f>+$B$22</f>
        <v>0</v>
      </c>
      <c r="C1192" s="84" t="e">
        <f>+B1192/B1208</f>
        <v>#DIV/0!</v>
      </c>
      <c r="D1192" s="89">
        <v>0</v>
      </c>
      <c r="E1192" s="112">
        <f>+D1192*C1175</f>
        <v>0</v>
      </c>
      <c r="F1192" s="79">
        <v>0</v>
      </c>
      <c r="G1192" s="112">
        <f>F1192*C1175</f>
        <v>0</v>
      </c>
      <c r="H1192" s="89">
        <v>0</v>
      </c>
      <c r="I1192" s="117">
        <f>H1192*C1175</f>
        <v>0</v>
      </c>
      <c r="J1192" s="39">
        <f>+H1192*I1211</f>
        <v>0</v>
      </c>
      <c r="K1192" s="39">
        <f>+H1192*I1212</f>
        <v>0</v>
      </c>
      <c r="L1192" s="394">
        <f t="shared" si="58"/>
        <v>0</v>
      </c>
    </row>
    <row r="1193" spans="1:12" ht="13.8">
      <c r="A1193" s="2" t="s">
        <v>209</v>
      </c>
      <c r="B1193" s="22">
        <f>+$B$23</f>
        <v>0</v>
      </c>
      <c r="C1193" s="84" t="e">
        <f>+B1193/B1208</f>
        <v>#DIV/0!</v>
      </c>
      <c r="D1193" s="89">
        <v>0</v>
      </c>
      <c r="E1193" s="112">
        <f>+D1193*C1175</f>
        <v>0</v>
      </c>
      <c r="F1193" s="79">
        <v>0</v>
      </c>
      <c r="G1193" s="112">
        <f>F1193*C1175</f>
        <v>0</v>
      </c>
      <c r="H1193" s="89">
        <v>0</v>
      </c>
      <c r="I1193" s="117">
        <f>H1193*C1175</f>
        <v>0</v>
      </c>
      <c r="J1193" s="39">
        <f>+H1193*I1211</f>
        <v>0</v>
      </c>
      <c r="K1193" s="39">
        <f>+H1193*I1212</f>
        <v>0</v>
      </c>
      <c r="L1193" s="394">
        <f t="shared" si="58"/>
        <v>0</v>
      </c>
    </row>
    <row r="1194" spans="1:12" ht="13.8">
      <c r="A1194" s="2" t="s">
        <v>210</v>
      </c>
      <c r="B1194" s="22">
        <f>+$B$24</f>
        <v>0</v>
      </c>
      <c r="C1194" s="84" t="e">
        <f>+B1194/B1208</f>
        <v>#DIV/0!</v>
      </c>
      <c r="D1194" s="89">
        <v>0</v>
      </c>
      <c r="E1194" s="112">
        <f>+D1194*C1175</f>
        <v>0</v>
      </c>
      <c r="F1194" s="79">
        <v>0</v>
      </c>
      <c r="G1194" s="112">
        <f>F1194*C1175</f>
        <v>0</v>
      </c>
      <c r="H1194" s="89">
        <v>0</v>
      </c>
      <c r="I1194" s="117">
        <f>H1194*C1175</f>
        <v>0</v>
      </c>
      <c r="J1194" s="39">
        <f>+H1194*I1211</f>
        <v>0</v>
      </c>
      <c r="K1194" s="39">
        <f>+H1194*I1212</f>
        <v>0</v>
      </c>
      <c r="L1194" s="394">
        <f t="shared" si="58"/>
        <v>0</v>
      </c>
    </row>
    <row r="1195" spans="1:12" ht="13.8">
      <c r="A1195" s="2" t="s">
        <v>2</v>
      </c>
      <c r="B1195" s="22">
        <f>+$B$25</f>
        <v>0</v>
      </c>
      <c r="C1195" s="84" t="e">
        <f>+B1195/B1208</f>
        <v>#DIV/0!</v>
      </c>
      <c r="D1195" s="89">
        <v>0</v>
      </c>
      <c r="E1195" s="112">
        <f>+D1195*C1175</f>
        <v>0</v>
      </c>
      <c r="F1195" s="79">
        <v>0</v>
      </c>
      <c r="G1195" s="112">
        <f>F1195*C1175</f>
        <v>0</v>
      </c>
      <c r="H1195" s="89">
        <v>0</v>
      </c>
      <c r="I1195" s="117">
        <f>H1195*C1175</f>
        <v>0</v>
      </c>
      <c r="J1195" s="39">
        <f>+H1195*I1211</f>
        <v>0</v>
      </c>
      <c r="K1195" s="39">
        <f>+H1195*I1212</f>
        <v>0</v>
      </c>
      <c r="L1195" s="394">
        <f t="shared" si="58"/>
        <v>0</v>
      </c>
    </row>
    <row r="1196" spans="1:12" ht="13.8">
      <c r="A1196" s="2" t="s">
        <v>12</v>
      </c>
      <c r="B1196" s="22">
        <f>+$B$26</f>
        <v>0</v>
      </c>
      <c r="C1196" s="84" t="e">
        <f>+B1196/B1208</f>
        <v>#DIV/0!</v>
      </c>
      <c r="D1196" s="89">
        <v>0</v>
      </c>
      <c r="E1196" s="112">
        <f>+D1196*C1175</f>
        <v>0</v>
      </c>
      <c r="F1196" s="79">
        <v>0</v>
      </c>
      <c r="G1196" s="112">
        <f>F1196*C1175</f>
        <v>0</v>
      </c>
      <c r="H1196" s="89">
        <v>0</v>
      </c>
      <c r="I1196" s="117">
        <f>H1196*C1175</f>
        <v>0</v>
      </c>
      <c r="J1196" s="39">
        <f>+H1196*I1211</f>
        <v>0</v>
      </c>
      <c r="K1196" s="39">
        <f>+H1196*I1212</f>
        <v>0</v>
      </c>
      <c r="L1196" s="394">
        <f t="shared" si="58"/>
        <v>0</v>
      </c>
    </row>
    <row r="1197" spans="1:12" ht="13.8">
      <c r="A1197" s="2" t="s">
        <v>18</v>
      </c>
      <c r="B1197" s="22">
        <f>+$B$27</f>
        <v>0</v>
      </c>
      <c r="C1197" s="84" t="e">
        <f>+B1197/B1208</f>
        <v>#DIV/0!</v>
      </c>
      <c r="D1197" s="89">
        <v>0</v>
      </c>
      <c r="E1197" s="112">
        <f>+D1197*C1175</f>
        <v>0</v>
      </c>
      <c r="F1197" s="79">
        <v>0</v>
      </c>
      <c r="G1197" s="112">
        <f>F1197*C1175</f>
        <v>0</v>
      </c>
      <c r="H1197" s="89">
        <v>0</v>
      </c>
      <c r="I1197" s="117">
        <f>H1197*C1175</f>
        <v>0</v>
      </c>
      <c r="J1197" s="39">
        <f>+H1197*I1211</f>
        <v>0</v>
      </c>
      <c r="K1197" s="39">
        <f>+H1197*I1212</f>
        <v>0</v>
      </c>
      <c r="L1197" s="394">
        <f t="shared" si="58"/>
        <v>0</v>
      </c>
    </row>
    <row r="1198" spans="1:12" ht="13.8">
      <c r="A1198" s="2" t="s">
        <v>9</v>
      </c>
      <c r="B1198" s="22">
        <f>+$B$28</f>
        <v>0</v>
      </c>
      <c r="C1198" s="84" t="e">
        <f>+B1198/B1208</f>
        <v>#DIV/0!</v>
      </c>
      <c r="D1198" s="89">
        <v>0</v>
      </c>
      <c r="E1198" s="112">
        <f>+D1198*C1175</f>
        <v>0</v>
      </c>
      <c r="F1198" s="79">
        <v>0</v>
      </c>
      <c r="G1198" s="112">
        <f>F1198*C1175</f>
        <v>0</v>
      </c>
      <c r="H1198" s="89">
        <v>0</v>
      </c>
      <c r="I1198" s="117">
        <f>H1198*C1175</f>
        <v>0</v>
      </c>
      <c r="J1198" s="39">
        <f>+H1198*I1211</f>
        <v>0</v>
      </c>
      <c r="K1198" s="39">
        <f>+H1198*I1212</f>
        <v>0</v>
      </c>
      <c r="L1198" s="394">
        <f t="shared" si="58"/>
        <v>0</v>
      </c>
    </row>
    <row r="1199" spans="1:12" ht="13.8">
      <c r="A1199" s="2" t="s">
        <v>7</v>
      </c>
      <c r="B1199" s="22">
        <f>+$B$29</f>
        <v>0</v>
      </c>
      <c r="C1199" s="84" t="e">
        <f>+B1199/B1208</f>
        <v>#DIV/0!</v>
      </c>
      <c r="D1199" s="89">
        <v>0</v>
      </c>
      <c r="E1199" s="112">
        <f>+D1199*C1175</f>
        <v>0</v>
      </c>
      <c r="F1199" s="79">
        <v>0</v>
      </c>
      <c r="G1199" s="112">
        <f>F1199*C1175</f>
        <v>0</v>
      </c>
      <c r="H1199" s="89">
        <v>0</v>
      </c>
      <c r="I1199" s="117">
        <f>H1199*C1175</f>
        <v>0</v>
      </c>
      <c r="J1199" s="39">
        <f>+H1199*I1211</f>
        <v>0</v>
      </c>
      <c r="K1199" s="39">
        <f>+H1199*I1212</f>
        <v>0</v>
      </c>
      <c r="L1199" s="394">
        <f t="shared" si="58"/>
        <v>0</v>
      </c>
    </row>
    <row r="1200" spans="1:12" ht="13.8">
      <c r="A1200" s="2" t="s">
        <v>13</v>
      </c>
      <c r="B1200" s="22">
        <f>+$B$30</f>
        <v>0</v>
      </c>
      <c r="C1200" s="84" t="e">
        <f>+B1200/B1208</f>
        <v>#DIV/0!</v>
      </c>
      <c r="D1200" s="89">
        <v>0</v>
      </c>
      <c r="E1200" s="112">
        <f>+D1200*C1175</f>
        <v>0</v>
      </c>
      <c r="F1200" s="79">
        <v>0</v>
      </c>
      <c r="G1200" s="112">
        <f>F1200*C1175</f>
        <v>0</v>
      </c>
      <c r="H1200" s="89">
        <v>0</v>
      </c>
      <c r="I1200" s="117">
        <f>H1200*C1175</f>
        <v>0</v>
      </c>
      <c r="J1200" s="39">
        <f>+H1200*I1211</f>
        <v>0</v>
      </c>
      <c r="K1200" s="39">
        <f>+H1200*I1212</f>
        <v>0</v>
      </c>
      <c r="L1200" s="394">
        <f t="shared" si="58"/>
        <v>0</v>
      </c>
    </row>
    <row r="1201" spans="1:14" ht="13.8">
      <c r="A1201" s="2" t="s">
        <v>3</v>
      </c>
      <c r="B1201" s="22">
        <f>+$B$31</f>
        <v>0</v>
      </c>
      <c r="C1201" s="84" t="e">
        <f>+B1201/B1208</f>
        <v>#DIV/0!</v>
      </c>
      <c r="D1201" s="89">
        <v>0</v>
      </c>
      <c r="E1201" s="112">
        <f>+D1201*C1175</f>
        <v>0</v>
      </c>
      <c r="F1201" s="79">
        <v>0</v>
      </c>
      <c r="G1201" s="112">
        <f>F1201*C1175</f>
        <v>0</v>
      </c>
      <c r="H1201" s="89">
        <v>0</v>
      </c>
      <c r="I1201" s="117">
        <f>H1201*C1175</f>
        <v>0</v>
      </c>
      <c r="J1201" s="39">
        <f>+H1201*I1211</f>
        <v>0</v>
      </c>
      <c r="K1201" s="39">
        <f>+H1201*I1212</f>
        <v>0</v>
      </c>
      <c r="L1201" s="394">
        <f t="shared" si="58"/>
        <v>0</v>
      </c>
    </row>
    <row r="1202" spans="1:14" ht="13.8">
      <c r="A1202" s="2" t="s">
        <v>11</v>
      </c>
      <c r="B1202" s="22">
        <f>+$B$32</f>
        <v>0</v>
      </c>
      <c r="C1202" s="84" t="e">
        <f>+B1202/B1208</f>
        <v>#DIV/0!</v>
      </c>
      <c r="D1202" s="89">
        <v>0</v>
      </c>
      <c r="E1202" s="112">
        <f>+D1202*C1175</f>
        <v>0</v>
      </c>
      <c r="F1202" s="79">
        <v>0</v>
      </c>
      <c r="G1202" s="112">
        <f>F1202*C1175</f>
        <v>0</v>
      </c>
      <c r="H1202" s="89">
        <v>0</v>
      </c>
      <c r="I1202" s="117">
        <f>H1202*C1175</f>
        <v>0</v>
      </c>
      <c r="J1202" s="39">
        <f>+H1202*I1211</f>
        <v>0</v>
      </c>
      <c r="K1202" s="39">
        <f>+H1202*I1212</f>
        <v>0</v>
      </c>
      <c r="L1202" s="394">
        <f t="shared" si="58"/>
        <v>0</v>
      </c>
    </row>
    <row r="1203" spans="1:14" ht="13.8">
      <c r="A1203" s="372" t="s">
        <v>8</v>
      </c>
      <c r="B1203" s="22">
        <f>+$B$33</f>
        <v>0</v>
      </c>
      <c r="C1203" s="84" t="e">
        <f>+B1203/B1208</f>
        <v>#DIV/0!</v>
      </c>
      <c r="D1203" s="89">
        <v>0</v>
      </c>
      <c r="E1203" s="112">
        <f>+D1203*C1175</f>
        <v>0</v>
      </c>
      <c r="F1203" s="79">
        <v>0</v>
      </c>
      <c r="G1203" s="112">
        <f>F1203*C1175</f>
        <v>0</v>
      </c>
      <c r="H1203" s="89">
        <v>0</v>
      </c>
      <c r="I1203" s="117">
        <f>H1203*C1175</f>
        <v>0</v>
      </c>
      <c r="J1203" s="39">
        <f>+H1203*I1211</f>
        <v>0</v>
      </c>
      <c r="K1203" s="39">
        <f>+H1203*I1212</f>
        <v>0</v>
      </c>
      <c r="L1203" s="394">
        <f t="shared" si="58"/>
        <v>0</v>
      </c>
    </row>
    <row r="1204" spans="1:14" ht="13.8">
      <c r="A1204" s="372" t="s">
        <v>444</v>
      </c>
      <c r="B1204" s="22">
        <f>+$B$34</f>
        <v>0</v>
      </c>
      <c r="C1204" s="84" t="e">
        <f>+B1204/B1208</f>
        <v>#DIV/0!</v>
      </c>
      <c r="D1204" s="89">
        <v>0</v>
      </c>
      <c r="E1204" s="112">
        <f>+D1204*C1175</f>
        <v>0</v>
      </c>
      <c r="F1204" s="79">
        <v>0</v>
      </c>
      <c r="G1204" s="112">
        <f>F1204*C1175</f>
        <v>0</v>
      </c>
      <c r="H1204" s="89">
        <v>0</v>
      </c>
      <c r="I1204" s="117">
        <f>H1204*C1175</f>
        <v>0</v>
      </c>
      <c r="J1204" s="39">
        <f>+H1204*I1211</f>
        <v>0</v>
      </c>
      <c r="K1204" s="39">
        <f>+H1204*I1212</f>
        <v>0</v>
      </c>
      <c r="L1204" s="394">
        <f t="shared" si="58"/>
        <v>0</v>
      </c>
    </row>
    <row r="1205" spans="1:14" ht="13.8">
      <c r="A1205" s="372" t="s">
        <v>445</v>
      </c>
      <c r="B1205" s="22">
        <f>+$B$35</f>
        <v>0</v>
      </c>
      <c r="C1205" s="84" t="e">
        <f>+B1205/B1208</f>
        <v>#DIV/0!</v>
      </c>
      <c r="D1205" s="89">
        <v>0</v>
      </c>
      <c r="E1205" s="112">
        <f>+D1205*C1175</f>
        <v>0</v>
      </c>
      <c r="F1205" s="79">
        <v>0</v>
      </c>
      <c r="G1205" s="112">
        <f>F1205*C1175</f>
        <v>0</v>
      </c>
      <c r="H1205" s="89">
        <v>0</v>
      </c>
      <c r="I1205" s="117">
        <f>H1205*C1175</f>
        <v>0</v>
      </c>
      <c r="J1205" s="39">
        <f>+H1205*I1211</f>
        <v>0</v>
      </c>
      <c r="K1205" s="39">
        <f>+H1205*I1212</f>
        <v>0</v>
      </c>
      <c r="L1205" s="394">
        <f t="shared" si="58"/>
        <v>0</v>
      </c>
    </row>
    <row r="1206" spans="1:14" ht="13.8">
      <c r="A1206" s="372" t="s">
        <v>461</v>
      </c>
      <c r="B1206" s="22">
        <f>+$B$36</f>
        <v>0</v>
      </c>
      <c r="C1206" s="84" t="e">
        <f>+B1206/B1208</f>
        <v>#DIV/0!</v>
      </c>
      <c r="D1206" s="89">
        <v>0</v>
      </c>
      <c r="E1206" s="112">
        <f>+D1206*C1175</f>
        <v>0</v>
      </c>
      <c r="F1206" s="79">
        <v>0</v>
      </c>
      <c r="G1206" s="112">
        <f>F1206*C1175</f>
        <v>0</v>
      </c>
      <c r="H1206" s="89">
        <v>0</v>
      </c>
      <c r="I1206" s="117">
        <f>H1206*C1175</f>
        <v>0</v>
      </c>
      <c r="J1206" s="39">
        <f>+H1206*I1211</f>
        <v>0</v>
      </c>
      <c r="K1206" s="39">
        <f>+H1206*I1212</f>
        <v>0</v>
      </c>
      <c r="L1206" s="394">
        <f t="shared" si="58"/>
        <v>0</v>
      </c>
    </row>
    <row r="1207" spans="1:14" ht="13.8">
      <c r="A1207" s="3" t="s">
        <v>464</v>
      </c>
      <c r="B1207" s="22">
        <f>+$B$37</f>
        <v>0</v>
      </c>
      <c r="C1207" s="84" t="e">
        <f>+B1207/B1208</f>
        <v>#DIV/0!</v>
      </c>
      <c r="D1207" s="89">
        <v>0</v>
      </c>
      <c r="E1207" s="112">
        <f>+D1207*C1175</f>
        <v>0</v>
      </c>
      <c r="F1207" s="79">
        <v>0</v>
      </c>
      <c r="G1207" s="115">
        <f>F1207*C1175</f>
        <v>0</v>
      </c>
      <c r="H1207" s="358">
        <v>0</v>
      </c>
      <c r="I1207" s="118">
        <f>H1207*C1175</f>
        <v>0</v>
      </c>
      <c r="J1207" s="39">
        <f>+H1207*I1211</f>
        <v>0</v>
      </c>
      <c r="K1207" s="39">
        <f>+H1207*I1212</f>
        <v>0</v>
      </c>
      <c r="L1207" s="394">
        <f t="shared" si="58"/>
        <v>0</v>
      </c>
    </row>
    <row r="1208" spans="1:14" ht="13.8">
      <c r="A1208" s="24"/>
      <c r="B1208" s="25">
        <f t="shared" ref="B1208:L1208" si="59">SUM(B1181:B1207)</f>
        <v>0</v>
      </c>
      <c r="C1208" s="85" t="e">
        <f t="shared" si="59"/>
        <v>#DIV/0!</v>
      </c>
      <c r="D1208" s="82">
        <f t="shared" si="59"/>
        <v>0</v>
      </c>
      <c r="E1208" s="113">
        <f t="shared" si="59"/>
        <v>0</v>
      </c>
      <c r="F1208" s="83">
        <f t="shared" si="59"/>
        <v>0</v>
      </c>
      <c r="G1208" s="113">
        <f t="shared" si="59"/>
        <v>0</v>
      </c>
      <c r="H1208" s="86">
        <f t="shared" si="59"/>
        <v>0</v>
      </c>
      <c r="I1208" s="119">
        <f t="shared" si="59"/>
        <v>0</v>
      </c>
      <c r="J1208" s="26">
        <f t="shared" si="59"/>
        <v>0</v>
      </c>
      <c r="K1208" s="26">
        <f t="shared" si="59"/>
        <v>0</v>
      </c>
      <c r="L1208" s="26">
        <f t="shared" si="59"/>
        <v>0</v>
      </c>
    </row>
    <row r="1209" spans="1:14">
      <c r="H1209" s="80"/>
      <c r="I1209" s="81"/>
    </row>
    <row r="1211" spans="1:14">
      <c r="G1211" t="s">
        <v>114</v>
      </c>
      <c r="H1211" s="27"/>
      <c r="I1211" s="357">
        <v>0</v>
      </c>
    </row>
    <row r="1212" spans="1:14">
      <c r="G1212" t="s">
        <v>338</v>
      </c>
      <c r="I1212" s="357">
        <v>0</v>
      </c>
    </row>
    <row r="1213" spans="1:14">
      <c r="G1213" t="s">
        <v>256</v>
      </c>
      <c r="I1213" s="120">
        <f>SUM(I1211:I1212)</f>
        <v>0</v>
      </c>
      <c r="N1213" s="121">
        <f>+I1213</f>
        <v>0</v>
      </c>
    </row>
    <row r="1217" spans="1:12" ht="15.6">
      <c r="A1217" s="874" t="s">
        <v>19</v>
      </c>
      <c r="B1217" s="875"/>
      <c r="C1217" s="875">
        <v>0</v>
      </c>
      <c r="D1217" s="875"/>
      <c r="E1217" s="875"/>
      <c r="F1217" s="875"/>
      <c r="G1217" s="875"/>
      <c r="H1217" s="876"/>
      <c r="I1217" s="4"/>
    </row>
    <row r="1218" spans="1:12" ht="15.6">
      <c r="A1218" s="867" t="s">
        <v>20</v>
      </c>
      <c r="B1218" s="868"/>
      <c r="C1218" s="920"/>
      <c r="D1218" s="920"/>
      <c r="E1218" s="920"/>
      <c r="F1218" s="920"/>
      <c r="G1218" s="920"/>
      <c r="H1218" s="921"/>
      <c r="I1218" s="4"/>
    </row>
    <row r="1219" spans="1:12" ht="15.6">
      <c r="A1219" s="867" t="s">
        <v>22</v>
      </c>
      <c r="B1219" s="868"/>
      <c r="C1219" s="913"/>
      <c r="D1219" s="913"/>
      <c r="E1219" s="913"/>
      <c r="F1219" s="913"/>
      <c r="G1219" s="913"/>
      <c r="H1219" s="914"/>
      <c r="I1219" s="4"/>
    </row>
    <row r="1220" spans="1:12" ht="15.6">
      <c r="A1220" s="867" t="s">
        <v>24</v>
      </c>
      <c r="B1220" s="868"/>
      <c r="C1220" s="869">
        <v>0</v>
      </c>
      <c r="D1220" s="870"/>
      <c r="E1220" s="870"/>
      <c r="F1220" s="870"/>
      <c r="G1220" s="870"/>
      <c r="H1220" s="871"/>
      <c r="I1220" s="4"/>
    </row>
    <row r="1221" spans="1:12" ht="15.6">
      <c r="A1221" s="881" t="s">
        <v>25</v>
      </c>
      <c r="B1221" s="882"/>
      <c r="C1221" s="911" t="s">
        <v>788</v>
      </c>
      <c r="D1221" s="911"/>
      <c r="E1221" s="911"/>
      <c r="F1221" s="911"/>
      <c r="G1221" s="911"/>
      <c r="H1221" s="912"/>
      <c r="I1221" s="4"/>
    </row>
    <row r="1222" spans="1:12" ht="13.8">
      <c r="A1222" s="5"/>
      <c r="B1222" s="5"/>
      <c r="C1222" s="5"/>
      <c r="D1222" s="5"/>
      <c r="E1222" s="5"/>
      <c r="F1222" s="5"/>
      <c r="G1222" s="5"/>
      <c r="H1222" s="5"/>
      <c r="I1222" s="5"/>
    </row>
    <row r="1223" spans="1:12" ht="13.8">
      <c r="A1223" s="6"/>
      <c r="B1223" s="7"/>
      <c r="C1223" s="8"/>
      <c r="D1223" s="886">
        <v>0.2</v>
      </c>
      <c r="E1223" s="887"/>
      <c r="F1223" s="886">
        <v>0.8</v>
      </c>
      <c r="G1223" s="887"/>
      <c r="H1223" s="594"/>
      <c r="I1223" s="10"/>
      <c r="J1223" s="11" t="s">
        <v>121</v>
      </c>
      <c r="K1223" s="11" t="s">
        <v>269</v>
      </c>
      <c r="L1223" s="11" t="s">
        <v>270</v>
      </c>
    </row>
    <row r="1224" spans="1:12" ht="13.8">
      <c r="A1224" s="12"/>
      <c r="B1224" s="13"/>
      <c r="C1224" s="14"/>
      <c r="D1224" s="872" t="s">
        <v>26</v>
      </c>
      <c r="E1224" s="880"/>
      <c r="F1224" s="872" t="s">
        <v>27</v>
      </c>
      <c r="G1224" s="880"/>
      <c r="H1224" s="872" t="s">
        <v>28</v>
      </c>
      <c r="I1224" s="873"/>
      <c r="J1224" s="15" t="s">
        <v>29</v>
      </c>
      <c r="K1224" s="391" t="s">
        <v>29</v>
      </c>
      <c r="L1224" s="391" t="s">
        <v>29</v>
      </c>
    </row>
    <row r="1225" spans="1:12" ht="27.6">
      <c r="A1225" s="16" t="s">
        <v>30</v>
      </c>
      <c r="B1225" s="17" t="s">
        <v>31</v>
      </c>
      <c r="C1225" s="18" t="s">
        <v>32</v>
      </c>
      <c r="D1225" s="19" t="s">
        <v>33</v>
      </c>
      <c r="E1225" s="20" t="s">
        <v>34</v>
      </c>
      <c r="F1225" s="19" t="s">
        <v>33</v>
      </c>
      <c r="G1225" s="20" t="s">
        <v>34</v>
      </c>
      <c r="H1225" s="21" t="s">
        <v>33</v>
      </c>
      <c r="I1225" s="40" t="s">
        <v>34</v>
      </c>
      <c r="J1225" s="18" t="s">
        <v>34</v>
      </c>
      <c r="K1225" s="18" t="s">
        <v>34</v>
      </c>
      <c r="L1225" s="18" t="s">
        <v>34</v>
      </c>
    </row>
    <row r="1226" spans="1:12" ht="13.8">
      <c r="A1226" s="1" t="s">
        <v>15</v>
      </c>
      <c r="B1226" s="22">
        <f>+$B$10</f>
        <v>0</v>
      </c>
      <c r="C1226" s="84" t="e">
        <f>+B1226/B1253</f>
        <v>#DIV/0!</v>
      </c>
      <c r="D1226" s="89">
        <v>0</v>
      </c>
      <c r="E1226" s="112">
        <f>+D1226*C1220</f>
        <v>0</v>
      </c>
      <c r="F1226" s="79">
        <v>0</v>
      </c>
      <c r="G1226" s="114">
        <f>F1226*C1220</f>
        <v>0</v>
      </c>
      <c r="H1226" s="89">
        <v>0</v>
      </c>
      <c r="I1226" s="116">
        <f>H1226*C1220</f>
        <v>0</v>
      </c>
      <c r="J1226" s="39">
        <f>+H1226*I1256</f>
        <v>0</v>
      </c>
      <c r="K1226" s="39">
        <f>+H1226*I1257</f>
        <v>0</v>
      </c>
      <c r="L1226" s="393">
        <f>+J1226+K1226</f>
        <v>0</v>
      </c>
    </row>
    <row r="1227" spans="1:12" ht="13.8">
      <c r="A1227" s="2" t="s">
        <v>4</v>
      </c>
      <c r="B1227" s="22">
        <f>+$B$12</f>
        <v>0</v>
      </c>
      <c r="C1227" s="84" t="e">
        <f>+B1227/B1253</f>
        <v>#DIV/0!</v>
      </c>
      <c r="D1227" s="89">
        <v>0</v>
      </c>
      <c r="E1227" s="112">
        <f>+D1227*C1220</f>
        <v>0</v>
      </c>
      <c r="F1227" s="79">
        <v>0</v>
      </c>
      <c r="G1227" s="112">
        <f>F1227*C1220</f>
        <v>0</v>
      </c>
      <c r="H1227" s="89">
        <v>0</v>
      </c>
      <c r="I1227" s="117">
        <f>H1227*C1220</f>
        <v>0</v>
      </c>
      <c r="J1227" s="39">
        <f>+H1227*I1256</f>
        <v>0</v>
      </c>
      <c r="K1227" s="39">
        <f>+H1227*I1257</f>
        <v>0</v>
      </c>
      <c r="L1227" s="394">
        <f>+J1227+K1227</f>
        <v>0</v>
      </c>
    </row>
    <row r="1228" spans="1:12" ht="13.8">
      <c r="A1228" s="2" t="s">
        <v>0</v>
      </c>
      <c r="B1228" s="22">
        <f>+$B$13</f>
        <v>0</v>
      </c>
      <c r="C1228" s="84" t="e">
        <f>+B1228/B1253</f>
        <v>#DIV/0!</v>
      </c>
      <c r="D1228" s="89">
        <v>0</v>
      </c>
      <c r="E1228" s="112">
        <f>+D1228*C1220</f>
        <v>0</v>
      </c>
      <c r="F1228" s="79">
        <v>0</v>
      </c>
      <c r="G1228" s="112">
        <f>F1228*C1220</f>
        <v>0</v>
      </c>
      <c r="H1228" s="89">
        <v>0</v>
      </c>
      <c r="I1228" s="117">
        <f>H1228*C1220</f>
        <v>0</v>
      </c>
      <c r="J1228" s="39">
        <f>+H1228*I1256</f>
        <v>0</v>
      </c>
      <c r="K1228" s="39">
        <f>+H1228*I1257</f>
        <v>0</v>
      </c>
      <c r="L1228" s="394">
        <f t="shared" ref="L1228:L1252" si="60">+J1228+K1228</f>
        <v>0</v>
      </c>
    </row>
    <row r="1229" spans="1:12" ht="13.8">
      <c r="A1229" s="2" t="s">
        <v>16</v>
      </c>
      <c r="B1229" s="22">
        <f>+$B$14</f>
        <v>0</v>
      </c>
      <c r="C1229" s="84" t="e">
        <f>+B1229/B1253</f>
        <v>#DIV/0!</v>
      </c>
      <c r="D1229" s="89">
        <v>0</v>
      </c>
      <c r="E1229" s="112">
        <f>+D1229*C1220</f>
        <v>0</v>
      </c>
      <c r="F1229" s="79">
        <v>0</v>
      </c>
      <c r="G1229" s="112">
        <f>F1229*C1220</f>
        <v>0</v>
      </c>
      <c r="H1229" s="89">
        <v>0</v>
      </c>
      <c r="I1229" s="117">
        <f>H1229*C1220</f>
        <v>0</v>
      </c>
      <c r="J1229" s="39">
        <f>+H1229*I1256</f>
        <v>0</v>
      </c>
      <c r="K1229" s="39">
        <f>+H1229*I1257</f>
        <v>0</v>
      </c>
      <c r="L1229" s="394">
        <f t="shared" si="60"/>
        <v>0</v>
      </c>
    </row>
    <row r="1230" spans="1:12" ht="13.8">
      <c r="A1230" s="2" t="s">
        <v>6</v>
      </c>
      <c r="B1230" s="22">
        <f>+$B$15</f>
        <v>0</v>
      </c>
      <c r="C1230" s="84" t="e">
        <f>+B1230/B1253</f>
        <v>#DIV/0!</v>
      </c>
      <c r="D1230" s="89">
        <v>0</v>
      </c>
      <c r="E1230" s="112">
        <f>+D1230*C1220</f>
        <v>0</v>
      </c>
      <c r="F1230" s="79">
        <v>0</v>
      </c>
      <c r="G1230" s="112">
        <f>F1230*C1220</f>
        <v>0</v>
      </c>
      <c r="H1230" s="89">
        <v>0</v>
      </c>
      <c r="I1230" s="117">
        <f>H1230*C1220</f>
        <v>0</v>
      </c>
      <c r="J1230" s="39">
        <f>+H1230*I1256</f>
        <v>0</v>
      </c>
      <c r="K1230" s="39">
        <f>+H1230*I1257</f>
        <v>0</v>
      </c>
      <c r="L1230" s="394">
        <f t="shared" si="60"/>
        <v>0</v>
      </c>
    </row>
    <row r="1231" spans="1:12" ht="13.8">
      <c r="A1231" s="2" t="s">
        <v>10</v>
      </c>
      <c r="B1231" s="22">
        <f>+$B$16</f>
        <v>0</v>
      </c>
      <c r="C1231" s="84" t="e">
        <f>+B1231/B1253</f>
        <v>#DIV/0!</v>
      </c>
      <c r="D1231" s="89">
        <v>0</v>
      </c>
      <c r="E1231" s="112">
        <f>+D1231*C1220</f>
        <v>0</v>
      </c>
      <c r="F1231" s="79">
        <v>0</v>
      </c>
      <c r="G1231" s="112">
        <f>F1231*C1220</f>
        <v>0</v>
      </c>
      <c r="H1231" s="89">
        <v>0</v>
      </c>
      <c r="I1231" s="117">
        <f>H1231*C1220</f>
        <v>0</v>
      </c>
      <c r="J1231" s="39">
        <f>+H1231*I1256</f>
        <v>0</v>
      </c>
      <c r="K1231" s="39">
        <f>+H1231*I1257</f>
        <v>0</v>
      </c>
      <c r="L1231" s="394">
        <f t="shared" si="60"/>
        <v>0</v>
      </c>
    </row>
    <row r="1232" spans="1:12" ht="13.8">
      <c r="A1232" s="2" t="s">
        <v>17</v>
      </c>
      <c r="B1232" s="22">
        <f>+$B$17</f>
        <v>0</v>
      </c>
      <c r="C1232" s="84" t="e">
        <f>+B1232/B1253</f>
        <v>#DIV/0!</v>
      </c>
      <c r="D1232" s="89">
        <v>0</v>
      </c>
      <c r="E1232" s="112">
        <f>+D1232*C1220</f>
        <v>0</v>
      </c>
      <c r="F1232" s="79">
        <v>0</v>
      </c>
      <c r="G1232" s="112">
        <f>F1232*C1220</f>
        <v>0</v>
      </c>
      <c r="H1232" s="89">
        <v>0</v>
      </c>
      <c r="I1232" s="117">
        <f>H1232*C1220</f>
        <v>0</v>
      </c>
      <c r="J1232" s="39">
        <f>+H1232*I1256</f>
        <v>0</v>
      </c>
      <c r="K1232" s="39">
        <f>+H1232*I1257</f>
        <v>0</v>
      </c>
      <c r="L1232" s="394">
        <f t="shared" si="60"/>
        <v>0</v>
      </c>
    </row>
    <row r="1233" spans="1:12" ht="13.8">
      <c r="A1233" s="2" t="s">
        <v>5</v>
      </c>
      <c r="B1233" s="22">
        <f>+$B$18</f>
        <v>0</v>
      </c>
      <c r="C1233" s="84" t="e">
        <f>+B1233/B1253</f>
        <v>#DIV/0!</v>
      </c>
      <c r="D1233" s="89">
        <v>0</v>
      </c>
      <c r="E1233" s="112">
        <f>+D1233*C1220</f>
        <v>0</v>
      </c>
      <c r="F1233" s="79">
        <v>0</v>
      </c>
      <c r="G1233" s="112">
        <f>F1233*C1220</f>
        <v>0</v>
      </c>
      <c r="H1233" s="89">
        <v>0</v>
      </c>
      <c r="I1233" s="117">
        <f>H1233*C1220</f>
        <v>0</v>
      </c>
      <c r="J1233" s="39">
        <f>+H1233*I1256</f>
        <v>0</v>
      </c>
      <c r="K1233" s="39">
        <f>+H1233*I1257</f>
        <v>0</v>
      </c>
      <c r="L1233" s="394">
        <f t="shared" si="60"/>
        <v>0</v>
      </c>
    </row>
    <row r="1234" spans="1:12" ht="13.8">
      <c r="A1234" s="2" t="s">
        <v>116</v>
      </c>
      <c r="B1234" s="22">
        <f>+$B$19</f>
        <v>0</v>
      </c>
      <c r="C1234" s="84" t="e">
        <f>+B1234/B1253</f>
        <v>#DIV/0!</v>
      </c>
      <c r="D1234" s="89">
        <v>0</v>
      </c>
      <c r="E1234" s="112">
        <f>+D1234*C1220</f>
        <v>0</v>
      </c>
      <c r="F1234" s="79">
        <v>0</v>
      </c>
      <c r="G1234" s="112">
        <f>F1234*C1220</f>
        <v>0</v>
      </c>
      <c r="H1234" s="89">
        <v>0</v>
      </c>
      <c r="I1234" s="117">
        <f>H1234*C1220</f>
        <v>0</v>
      </c>
      <c r="J1234" s="39">
        <f>+H1234*I1256</f>
        <v>0</v>
      </c>
      <c r="K1234" s="39">
        <f>+H1234*I1257</f>
        <v>0</v>
      </c>
      <c r="L1234" s="394">
        <f t="shared" si="60"/>
        <v>0</v>
      </c>
    </row>
    <row r="1235" spans="1:12" ht="13.8">
      <c r="A1235" s="2" t="s">
        <v>1</v>
      </c>
      <c r="B1235" s="22">
        <f>+$B$20</f>
        <v>0</v>
      </c>
      <c r="C1235" s="84" t="e">
        <f>+B1235/B1253</f>
        <v>#DIV/0!</v>
      </c>
      <c r="D1235" s="89">
        <v>0</v>
      </c>
      <c r="E1235" s="112">
        <f>+D1235*C1220</f>
        <v>0</v>
      </c>
      <c r="F1235" s="79">
        <v>0</v>
      </c>
      <c r="G1235" s="112">
        <f>F1235*C1220</f>
        <v>0</v>
      </c>
      <c r="H1235" s="89">
        <v>0</v>
      </c>
      <c r="I1235" s="117">
        <f>H1235*C1220</f>
        <v>0</v>
      </c>
      <c r="J1235" s="39">
        <f>+H1235*I1256</f>
        <v>0</v>
      </c>
      <c r="K1235" s="39">
        <f>+H1235*I1257</f>
        <v>0</v>
      </c>
      <c r="L1235" s="394">
        <f t="shared" si="60"/>
        <v>0</v>
      </c>
    </row>
    <row r="1236" spans="1:12" ht="13.8">
      <c r="A1236" s="2" t="s">
        <v>46</v>
      </c>
      <c r="B1236" s="22">
        <f>+$B$21</f>
        <v>0</v>
      </c>
      <c r="C1236" s="84" t="e">
        <f>+B1236/B1253</f>
        <v>#DIV/0!</v>
      </c>
      <c r="D1236" s="89">
        <v>0</v>
      </c>
      <c r="E1236" s="112">
        <f>+D1236*C1220</f>
        <v>0</v>
      </c>
      <c r="F1236" s="79">
        <v>0</v>
      </c>
      <c r="G1236" s="112">
        <f>F1236*C1220</f>
        <v>0</v>
      </c>
      <c r="H1236" s="89">
        <v>0</v>
      </c>
      <c r="I1236" s="117">
        <f>H1236*C1220</f>
        <v>0</v>
      </c>
      <c r="J1236" s="39">
        <f>+H1236*I1256</f>
        <v>0</v>
      </c>
      <c r="K1236" s="39">
        <f>+H1236*I1257</f>
        <v>0</v>
      </c>
      <c r="L1236" s="394">
        <f t="shared" si="60"/>
        <v>0</v>
      </c>
    </row>
    <row r="1237" spans="1:12" ht="13.8">
      <c r="A1237" s="2" t="s">
        <v>45</v>
      </c>
      <c r="B1237" s="22">
        <f>+$B$22</f>
        <v>0</v>
      </c>
      <c r="C1237" s="84" t="e">
        <f>+B1237/B1253</f>
        <v>#DIV/0!</v>
      </c>
      <c r="D1237" s="89">
        <v>0</v>
      </c>
      <c r="E1237" s="112">
        <f>+D1237*C1220</f>
        <v>0</v>
      </c>
      <c r="F1237" s="79">
        <v>0</v>
      </c>
      <c r="G1237" s="112">
        <f>F1237*C1220</f>
        <v>0</v>
      </c>
      <c r="H1237" s="89">
        <v>0</v>
      </c>
      <c r="I1237" s="117">
        <f>H1237*C1220</f>
        <v>0</v>
      </c>
      <c r="J1237" s="39">
        <f>+H1237*I1256</f>
        <v>0</v>
      </c>
      <c r="K1237" s="39">
        <f>+H1237*I1257</f>
        <v>0</v>
      </c>
      <c r="L1237" s="394">
        <f t="shared" si="60"/>
        <v>0</v>
      </c>
    </row>
    <row r="1238" spans="1:12" ht="13.8">
      <c r="A1238" s="2" t="s">
        <v>209</v>
      </c>
      <c r="B1238" s="22">
        <f>+$B$23</f>
        <v>0</v>
      </c>
      <c r="C1238" s="84" t="e">
        <f>+B1238/B1253</f>
        <v>#DIV/0!</v>
      </c>
      <c r="D1238" s="89">
        <v>0</v>
      </c>
      <c r="E1238" s="112">
        <f>+D1238*C1220</f>
        <v>0</v>
      </c>
      <c r="F1238" s="79">
        <v>0</v>
      </c>
      <c r="G1238" s="112">
        <f>F1238*C1220</f>
        <v>0</v>
      </c>
      <c r="H1238" s="89">
        <v>0</v>
      </c>
      <c r="I1238" s="117">
        <f>H1238*C1220</f>
        <v>0</v>
      </c>
      <c r="J1238" s="39">
        <f>+H1238*I1256</f>
        <v>0</v>
      </c>
      <c r="K1238" s="39">
        <f>+H1238*I1257</f>
        <v>0</v>
      </c>
      <c r="L1238" s="394">
        <f t="shared" si="60"/>
        <v>0</v>
      </c>
    </row>
    <row r="1239" spans="1:12" ht="13.8">
      <c r="A1239" s="2" t="s">
        <v>210</v>
      </c>
      <c r="B1239" s="22">
        <f>+$B$24</f>
        <v>0</v>
      </c>
      <c r="C1239" s="84" t="e">
        <f>+B1239/B1253</f>
        <v>#DIV/0!</v>
      </c>
      <c r="D1239" s="89">
        <v>0</v>
      </c>
      <c r="E1239" s="112">
        <f>+D1239*C1220</f>
        <v>0</v>
      </c>
      <c r="F1239" s="79">
        <v>0</v>
      </c>
      <c r="G1239" s="112">
        <f>F1239*C1220</f>
        <v>0</v>
      </c>
      <c r="H1239" s="89">
        <v>0</v>
      </c>
      <c r="I1239" s="117">
        <f>H1239*C1220</f>
        <v>0</v>
      </c>
      <c r="J1239" s="39">
        <f>+H1239*I1256</f>
        <v>0</v>
      </c>
      <c r="K1239" s="39">
        <f>+H1239*I1257</f>
        <v>0</v>
      </c>
      <c r="L1239" s="394">
        <f t="shared" si="60"/>
        <v>0</v>
      </c>
    </row>
    <row r="1240" spans="1:12" ht="13.8">
      <c r="A1240" s="2" t="s">
        <v>2</v>
      </c>
      <c r="B1240" s="22">
        <f>+$B$25</f>
        <v>0</v>
      </c>
      <c r="C1240" s="84" t="e">
        <f>+B1240/B1253</f>
        <v>#DIV/0!</v>
      </c>
      <c r="D1240" s="89">
        <v>0</v>
      </c>
      <c r="E1240" s="112">
        <f>+D1240*C1220</f>
        <v>0</v>
      </c>
      <c r="F1240" s="79">
        <v>0</v>
      </c>
      <c r="G1240" s="112">
        <f>F1240*C1220</f>
        <v>0</v>
      </c>
      <c r="H1240" s="89">
        <v>0</v>
      </c>
      <c r="I1240" s="117">
        <f>H1240*C1220</f>
        <v>0</v>
      </c>
      <c r="J1240" s="39">
        <f>+H1240*I1256</f>
        <v>0</v>
      </c>
      <c r="K1240" s="39">
        <f>+H1240*I1257</f>
        <v>0</v>
      </c>
      <c r="L1240" s="394">
        <f t="shared" si="60"/>
        <v>0</v>
      </c>
    </row>
    <row r="1241" spans="1:12" ht="13.8">
      <c r="A1241" s="2" t="s">
        <v>12</v>
      </c>
      <c r="B1241" s="22">
        <f>+$B$26</f>
        <v>0</v>
      </c>
      <c r="C1241" s="84" t="e">
        <f>+B1241/B1253</f>
        <v>#DIV/0!</v>
      </c>
      <c r="D1241" s="89">
        <v>0</v>
      </c>
      <c r="E1241" s="112">
        <f>+D1241*C1220</f>
        <v>0</v>
      </c>
      <c r="F1241" s="79">
        <v>0</v>
      </c>
      <c r="G1241" s="112">
        <f>F1241*C1220</f>
        <v>0</v>
      </c>
      <c r="H1241" s="89">
        <v>0</v>
      </c>
      <c r="I1241" s="117">
        <f>H1241*C1220</f>
        <v>0</v>
      </c>
      <c r="J1241" s="39">
        <f>+H1241*I1256</f>
        <v>0</v>
      </c>
      <c r="K1241" s="39">
        <f>+H1241*I1257</f>
        <v>0</v>
      </c>
      <c r="L1241" s="394">
        <f t="shared" si="60"/>
        <v>0</v>
      </c>
    </row>
    <row r="1242" spans="1:12" ht="13.8">
      <c r="A1242" s="2" t="s">
        <v>18</v>
      </c>
      <c r="B1242" s="22">
        <f>+$B$27</f>
        <v>0</v>
      </c>
      <c r="C1242" s="84" t="e">
        <f>+B1242/B1253</f>
        <v>#DIV/0!</v>
      </c>
      <c r="D1242" s="89">
        <v>0</v>
      </c>
      <c r="E1242" s="112">
        <f>+D1242*C1220</f>
        <v>0</v>
      </c>
      <c r="F1242" s="79">
        <v>0</v>
      </c>
      <c r="G1242" s="112">
        <f>F1242*C1220</f>
        <v>0</v>
      </c>
      <c r="H1242" s="89">
        <v>0</v>
      </c>
      <c r="I1242" s="117">
        <f>H1242*C1220</f>
        <v>0</v>
      </c>
      <c r="J1242" s="39">
        <f>+H1242*I1256</f>
        <v>0</v>
      </c>
      <c r="K1242" s="39">
        <f>+H1242*I1257</f>
        <v>0</v>
      </c>
      <c r="L1242" s="394">
        <f t="shared" si="60"/>
        <v>0</v>
      </c>
    </row>
    <row r="1243" spans="1:12" ht="13.8">
      <c r="A1243" s="2" t="s">
        <v>9</v>
      </c>
      <c r="B1243" s="22">
        <f>+$B$28</f>
        <v>0</v>
      </c>
      <c r="C1243" s="84" t="e">
        <f>+B1243/B1253</f>
        <v>#DIV/0!</v>
      </c>
      <c r="D1243" s="89">
        <v>0</v>
      </c>
      <c r="E1243" s="112">
        <f>+D1243*C1220</f>
        <v>0</v>
      </c>
      <c r="F1243" s="79">
        <v>0</v>
      </c>
      <c r="G1243" s="112">
        <f>F1243*C1220</f>
        <v>0</v>
      </c>
      <c r="H1243" s="89">
        <v>0</v>
      </c>
      <c r="I1243" s="117">
        <f>H1243*C1220</f>
        <v>0</v>
      </c>
      <c r="J1243" s="39">
        <f>+H1243*I1256</f>
        <v>0</v>
      </c>
      <c r="K1243" s="39">
        <f>+H1243*I1257</f>
        <v>0</v>
      </c>
      <c r="L1243" s="394">
        <f t="shared" si="60"/>
        <v>0</v>
      </c>
    </row>
    <row r="1244" spans="1:12" ht="13.8">
      <c r="A1244" s="2" t="s">
        <v>7</v>
      </c>
      <c r="B1244" s="22">
        <f>+$B$29</f>
        <v>0</v>
      </c>
      <c r="C1244" s="84" t="e">
        <f>+B1244/B1253</f>
        <v>#DIV/0!</v>
      </c>
      <c r="D1244" s="89">
        <v>0</v>
      </c>
      <c r="E1244" s="112">
        <f>+D1244*C1220</f>
        <v>0</v>
      </c>
      <c r="F1244" s="79">
        <v>0</v>
      </c>
      <c r="G1244" s="112">
        <f>F1244*C1220</f>
        <v>0</v>
      </c>
      <c r="H1244" s="89">
        <v>0</v>
      </c>
      <c r="I1244" s="117">
        <f>H1244*C1220</f>
        <v>0</v>
      </c>
      <c r="J1244" s="39">
        <f>+H1244*I1256</f>
        <v>0</v>
      </c>
      <c r="K1244" s="39">
        <f>+H1244*I1257</f>
        <v>0</v>
      </c>
      <c r="L1244" s="394">
        <f t="shared" si="60"/>
        <v>0</v>
      </c>
    </row>
    <row r="1245" spans="1:12" ht="13.8">
      <c r="A1245" s="2" t="s">
        <v>13</v>
      </c>
      <c r="B1245" s="22">
        <f>+$B$30</f>
        <v>0</v>
      </c>
      <c r="C1245" s="84" t="e">
        <f>+B1245/B1253</f>
        <v>#DIV/0!</v>
      </c>
      <c r="D1245" s="89">
        <v>0</v>
      </c>
      <c r="E1245" s="112">
        <f>+D1245*C1220</f>
        <v>0</v>
      </c>
      <c r="F1245" s="79">
        <v>0</v>
      </c>
      <c r="G1245" s="112">
        <f>F1245*C1220</f>
        <v>0</v>
      </c>
      <c r="H1245" s="89">
        <v>0</v>
      </c>
      <c r="I1245" s="117">
        <f>H1245*C1220</f>
        <v>0</v>
      </c>
      <c r="J1245" s="39">
        <f>+H1245*I1256</f>
        <v>0</v>
      </c>
      <c r="K1245" s="39">
        <f>+H1245*I1257</f>
        <v>0</v>
      </c>
      <c r="L1245" s="394">
        <f t="shared" si="60"/>
        <v>0</v>
      </c>
    </row>
    <row r="1246" spans="1:12" ht="13.8">
      <c r="A1246" s="2" t="s">
        <v>3</v>
      </c>
      <c r="B1246" s="22">
        <f>+$B$31</f>
        <v>0</v>
      </c>
      <c r="C1246" s="84" t="e">
        <f>+B1246/B1253</f>
        <v>#DIV/0!</v>
      </c>
      <c r="D1246" s="89">
        <v>0</v>
      </c>
      <c r="E1246" s="112">
        <f>+D1246*C1220</f>
        <v>0</v>
      </c>
      <c r="F1246" s="79">
        <v>0</v>
      </c>
      <c r="G1246" s="112">
        <f>F1246*C1220</f>
        <v>0</v>
      </c>
      <c r="H1246" s="89">
        <v>0</v>
      </c>
      <c r="I1246" s="117">
        <f>H1246*C1220</f>
        <v>0</v>
      </c>
      <c r="J1246" s="39">
        <f>+H1246*I1256</f>
        <v>0</v>
      </c>
      <c r="K1246" s="39">
        <f>+H1246*I1257</f>
        <v>0</v>
      </c>
      <c r="L1246" s="394">
        <f t="shared" si="60"/>
        <v>0</v>
      </c>
    </row>
    <row r="1247" spans="1:12" ht="13.8">
      <c r="A1247" s="2" t="s">
        <v>11</v>
      </c>
      <c r="B1247" s="22">
        <f>+$B$32</f>
        <v>0</v>
      </c>
      <c r="C1247" s="84" t="e">
        <f>+B1247/B1253</f>
        <v>#DIV/0!</v>
      </c>
      <c r="D1247" s="89">
        <v>0</v>
      </c>
      <c r="E1247" s="112">
        <f>+D1247*C1220</f>
        <v>0</v>
      </c>
      <c r="F1247" s="79">
        <v>0</v>
      </c>
      <c r="G1247" s="112">
        <f>F1247*C1220</f>
        <v>0</v>
      </c>
      <c r="H1247" s="89">
        <v>0</v>
      </c>
      <c r="I1247" s="117">
        <f>H1247*C1220</f>
        <v>0</v>
      </c>
      <c r="J1247" s="39">
        <f>+H1247*I1256</f>
        <v>0</v>
      </c>
      <c r="K1247" s="39">
        <f>+H1247*I1257</f>
        <v>0</v>
      </c>
      <c r="L1247" s="394">
        <f t="shared" si="60"/>
        <v>0</v>
      </c>
    </row>
    <row r="1248" spans="1:12" ht="13.8">
      <c r="A1248" s="372" t="s">
        <v>8</v>
      </c>
      <c r="B1248" s="22">
        <f>+$B$33</f>
        <v>0</v>
      </c>
      <c r="C1248" s="84" t="e">
        <f>+B1248/B1253</f>
        <v>#DIV/0!</v>
      </c>
      <c r="D1248" s="89">
        <v>0</v>
      </c>
      <c r="E1248" s="112">
        <f>+D1248*C1220</f>
        <v>0</v>
      </c>
      <c r="F1248" s="79">
        <v>0</v>
      </c>
      <c r="G1248" s="112">
        <f>F1248*C1220</f>
        <v>0</v>
      </c>
      <c r="H1248" s="89">
        <v>0</v>
      </c>
      <c r="I1248" s="117">
        <f>H1248*C1220</f>
        <v>0</v>
      </c>
      <c r="J1248" s="39">
        <f>+H1248*I1256</f>
        <v>0</v>
      </c>
      <c r="K1248" s="39">
        <f>+H1248*I1257</f>
        <v>0</v>
      </c>
      <c r="L1248" s="394">
        <f t="shared" si="60"/>
        <v>0</v>
      </c>
    </row>
    <row r="1249" spans="1:14" ht="13.8">
      <c r="A1249" s="372" t="s">
        <v>444</v>
      </c>
      <c r="B1249" s="22">
        <f>+$B$34</f>
        <v>0</v>
      </c>
      <c r="C1249" s="84" t="e">
        <f>+B1249/B1253</f>
        <v>#DIV/0!</v>
      </c>
      <c r="D1249" s="89">
        <v>0</v>
      </c>
      <c r="E1249" s="112">
        <f>+D1249*C1220</f>
        <v>0</v>
      </c>
      <c r="F1249" s="79">
        <v>0</v>
      </c>
      <c r="G1249" s="112">
        <f>F1249*C1220</f>
        <v>0</v>
      </c>
      <c r="H1249" s="89">
        <v>0</v>
      </c>
      <c r="I1249" s="117">
        <f>H1249*C1220</f>
        <v>0</v>
      </c>
      <c r="J1249" s="39">
        <f>+H1249*I1256</f>
        <v>0</v>
      </c>
      <c r="K1249" s="39">
        <f>+H1249*I1257</f>
        <v>0</v>
      </c>
      <c r="L1249" s="394">
        <f t="shared" si="60"/>
        <v>0</v>
      </c>
    </row>
    <row r="1250" spans="1:14" ht="13.8">
      <c r="A1250" s="372" t="s">
        <v>445</v>
      </c>
      <c r="B1250" s="22">
        <f>+$B$35</f>
        <v>0</v>
      </c>
      <c r="C1250" s="84" t="e">
        <f>+B1250/B1253</f>
        <v>#DIV/0!</v>
      </c>
      <c r="D1250" s="89">
        <v>0</v>
      </c>
      <c r="E1250" s="112">
        <f>+D1250*C1220</f>
        <v>0</v>
      </c>
      <c r="F1250" s="79">
        <v>0</v>
      </c>
      <c r="G1250" s="112">
        <f>F1250*C1220</f>
        <v>0</v>
      </c>
      <c r="H1250" s="89">
        <v>0</v>
      </c>
      <c r="I1250" s="117">
        <f>H1250*C1220</f>
        <v>0</v>
      </c>
      <c r="J1250" s="39">
        <f>+H1250*I1256</f>
        <v>0</v>
      </c>
      <c r="K1250" s="39">
        <f>+H1250*I1257</f>
        <v>0</v>
      </c>
      <c r="L1250" s="394">
        <f t="shared" si="60"/>
        <v>0</v>
      </c>
    </row>
    <row r="1251" spans="1:14" ht="13.8">
      <c r="A1251" s="372" t="s">
        <v>461</v>
      </c>
      <c r="B1251" s="22">
        <f>+$B$36</f>
        <v>0</v>
      </c>
      <c r="C1251" s="84" t="e">
        <f>+B1251/B1253</f>
        <v>#DIV/0!</v>
      </c>
      <c r="D1251" s="89">
        <v>0</v>
      </c>
      <c r="E1251" s="112">
        <f>+D1251*C1220</f>
        <v>0</v>
      </c>
      <c r="F1251" s="79">
        <v>0</v>
      </c>
      <c r="G1251" s="112">
        <f>F1251*C1220</f>
        <v>0</v>
      </c>
      <c r="H1251" s="89">
        <v>0</v>
      </c>
      <c r="I1251" s="117">
        <f>H1251*C1220</f>
        <v>0</v>
      </c>
      <c r="J1251" s="39">
        <f>+H1251*I1256</f>
        <v>0</v>
      </c>
      <c r="K1251" s="39">
        <f>+H1251*I1257</f>
        <v>0</v>
      </c>
      <c r="L1251" s="394">
        <f t="shared" si="60"/>
        <v>0</v>
      </c>
    </row>
    <row r="1252" spans="1:14" ht="13.8">
      <c r="A1252" s="3" t="s">
        <v>464</v>
      </c>
      <c r="B1252" s="22">
        <f>+$B$37</f>
        <v>0</v>
      </c>
      <c r="C1252" s="84" t="e">
        <f>+B1252/B1253</f>
        <v>#DIV/0!</v>
      </c>
      <c r="D1252" s="89">
        <v>0</v>
      </c>
      <c r="E1252" s="112">
        <f>+D1252*C1220</f>
        <v>0</v>
      </c>
      <c r="F1252" s="79">
        <v>0</v>
      </c>
      <c r="G1252" s="115">
        <f>F1252*C1220</f>
        <v>0</v>
      </c>
      <c r="H1252" s="358">
        <v>0</v>
      </c>
      <c r="I1252" s="118">
        <f>H1252*C1220</f>
        <v>0</v>
      </c>
      <c r="J1252" s="39">
        <f>+H1252*I1256</f>
        <v>0</v>
      </c>
      <c r="K1252" s="39">
        <f>+H1252*I1257</f>
        <v>0</v>
      </c>
      <c r="L1252" s="394">
        <f t="shared" si="60"/>
        <v>0</v>
      </c>
    </row>
    <row r="1253" spans="1:14" ht="13.8">
      <c r="A1253" s="24"/>
      <c r="B1253" s="25">
        <f t="shared" ref="B1253:L1253" si="61">SUM(B1226:B1252)</f>
        <v>0</v>
      </c>
      <c r="C1253" s="85" t="e">
        <f t="shared" si="61"/>
        <v>#DIV/0!</v>
      </c>
      <c r="D1253" s="82">
        <f t="shared" si="61"/>
        <v>0</v>
      </c>
      <c r="E1253" s="113">
        <f t="shared" si="61"/>
        <v>0</v>
      </c>
      <c r="F1253" s="83">
        <f t="shared" si="61"/>
        <v>0</v>
      </c>
      <c r="G1253" s="113">
        <f t="shared" si="61"/>
        <v>0</v>
      </c>
      <c r="H1253" s="86">
        <f t="shared" si="61"/>
        <v>0</v>
      </c>
      <c r="I1253" s="119">
        <f t="shared" si="61"/>
        <v>0</v>
      </c>
      <c r="J1253" s="26">
        <f t="shared" si="61"/>
        <v>0</v>
      </c>
      <c r="K1253" s="26">
        <f t="shared" si="61"/>
        <v>0</v>
      </c>
      <c r="L1253" s="26">
        <f t="shared" si="61"/>
        <v>0</v>
      </c>
    </row>
    <row r="1254" spans="1:14">
      <c r="H1254" s="80"/>
      <c r="I1254" s="81"/>
    </row>
    <row r="1256" spans="1:14">
      <c r="G1256" t="s">
        <v>114</v>
      </c>
      <c r="H1256" s="27"/>
      <c r="I1256" s="357">
        <v>0</v>
      </c>
    </row>
    <row r="1257" spans="1:14">
      <c r="G1257" t="s">
        <v>338</v>
      </c>
      <c r="I1257" s="357">
        <v>0</v>
      </c>
    </row>
    <row r="1258" spans="1:14">
      <c r="G1258" t="s">
        <v>256</v>
      </c>
      <c r="I1258" s="120">
        <f>SUM(I1256:I1257)</f>
        <v>0</v>
      </c>
      <c r="N1258" s="121">
        <f>+I1258</f>
        <v>0</v>
      </c>
    </row>
    <row r="1262" spans="1:14" ht="15.6">
      <c r="A1262" s="874" t="s">
        <v>19</v>
      </c>
      <c r="B1262" s="875"/>
      <c r="C1262" s="875">
        <v>0</v>
      </c>
      <c r="D1262" s="875"/>
      <c r="E1262" s="875"/>
      <c r="F1262" s="875"/>
      <c r="G1262" s="875"/>
      <c r="H1262" s="876"/>
      <c r="I1262" s="4"/>
    </row>
    <row r="1263" spans="1:14" ht="15.6">
      <c r="A1263" s="867" t="s">
        <v>20</v>
      </c>
      <c r="B1263" s="868"/>
      <c r="C1263" s="920"/>
      <c r="D1263" s="920"/>
      <c r="E1263" s="920"/>
      <c r="F1263" s="920"/>
      <c r="G1263" s="920"/>
      <c r="H1263" s="921"/>
      <c r="I1263" s="4"/>
    </row>
    <row r="1264" spans="1:14" ht="15.6">
      <c r="A1264" s="867" t="s">
        <v>22</v>
      </c>
      <c r="B1264" s="868"/>
      <c r="C1264" s="913"/>
      <c r="D1264" s="913"/>
      <c r="E1264" s="913"/>
      <c r="F1264" s="913"/>
      <c r="G1264" s="913"/>
      <c r="H1264" s="914"/>
      <c r="I1264" s="4"/>
    </row>
    <row r="1265" spans="1:12" ht="15.6">
      <c r="A1265" s="867" t="s">
        <v>24</v>
      </c>
      <c r="B1265" s="868"/>
      <c r="C1265" s="869">
        <v>0</v>
      </c>
      <c r="D1265" s="870"/>
      <c r="E1265" s="870"/>
      <c r="F1265" s="870"/>
      <c r="G1265" s="870"/>
      <c r="H1265" s="871"/>
      <c r="I1265" s="4"/>
    </row>
    <row r="1266" spans="1:12" ht="15.6">
      <c r="A1266" s="881" t="s">
        <v>25</v>
      </c>
      <c r="B1266" s="882"/>
      <c r="C1266" s="911" t="s">
        <v>788</v>
      </c>
      <c r="D1266" s="911"/>
      <c r="E1266" s="911"/>
      <c r="F1266" s="911"/>
      <c r="G1266" s="911"/>
      <c r="H1266" s="912"/>
      <c r="I1266" s="4"/>
    </row>
    <row r="1267" spans="1:12" ht="13.8">
      <c r="A1267" s="5"/>
      <c r="B1267" s="5"/>
      <c r="C1267" s="5"/>
      <c r="D1267" s="5"/>
      <c r="E1267" s="5"/>
      <c r="F1267" s="5"/>
      <c r="G1267" s="5"/>
      <c r="H1267" s="5"/>
      <c r="I1267" s="5"/>
    </row>
    <row r="1268" spans="1:12" ht="13.8">
      <c r="A1268" s="6"/>
      <c r="B1268" s="7"/>
      <c r="C1268" s="8"/>
      <c r="D1268" s="886">
        <v>0.2</v>
      </c>
      <c r="E1268" s="887"/>
      <c r="F1268" s="886">
        <v>0.8</v>
      </c>
      <c r="G1268" s="887"/>
      <c r="H1268" s="594"/>
      <c r="I1268" s="10"/>
      <c r="J1268" s="11" t="s">
        <v>121</v>
      </c>
      <c r="K1268" s="11" t="s">
        <v>269</v>
      </c>
      <c r="L1268" s="11" t="s">
        <v>270</v>
      </c>
    </row>
    <row r="1269" spans="1:12" ht="13.8">
      <c r="A1269" s="12"/>
      <c r="B1269" s="13"/>
      <c r="C1269" s="14"/>
      <c r="D1269" s="872" t="s">
        <v>26</v>
      </c>
      <c r="E1269" s="880"/>
      <c r="F1269" s="872" t="s">
        <v>27</v>
      </c>
      <c r="G1269" s="880"/>
      <c r="H1269" s="872" t="s">
        <v>28</v>
      </c>
      <c r="I1269" s="873"/>
      <c r="J1269" s="15" t="s">
        <v>29</v>
      </c>
      <c r="K1269" s="391" t="s">
        <v>29</v>
      </c>
      <c r="L1269" s="391" t="s">
        <v>29</v>
      </c>
    </row>
    <row r="1270" spans="1:12" ht="27.6">
      <c r="A1270" s="16" t="s">
        <v>30</v>
      </c>
      <c r="B1270" s="17" t="s">
        <v>31</v>
      </c>
      <c r="C1270" s="18" t="s">
        <v>32</v>
      </c>
      <c r="D1270" s="19" t="s">
        <v>33</v>
      </c>
      <c r="E1270" s="20" t="s">
        <v>34</v>
      </c>
      <c r="F1270" s="19" t="s">
        <v>33</v>
      </c>
      <c r="G1270" s="20" t="s">
        <v>34</v>
      </c>
      <c r="H1270" s="21" t="s">
        <v>33</v>
      </c>
      <c r="I1270" s="40" t="s">
        <v>34</v>
      </c>
      <c r="J1270" s="18" t="s">
        <v>34</v>
      </c>
      <c r="K1270" s="18" t="s">
        <v>34</v>
      </c>
      <c r="L1270" s="18" t="s">
        <v>34</v>
      </c>
    </row>
    <row r="1271" spans="1:12" ht="13.8">
      <c r="A1271" s="1" t="s">
        <v>15</v>
      </c>
      <c r="B1271" s="22">
        <f>+$B$10</f>
        <v>0</v>
      </c>
      <c r="C1271" s="84" t="e">
        <f>+B1271/B1298</f>
        <v>#DIV/0!</v>
      </c>
      <c r="D1271" s="89">
        <v>0</v>
      </c>
      <c r="E1271" s="112">
        <f>+D1271*C1265</f>
        <v>0</v>
      </c>
      <c r="F1271" s="79">
        <v>0</v>
      </c>
      <c r="G1271" s="114">
        <f>F1271*C1265</f>
        <v>0</v>
      </c>
      <c r="H1271" s="89">
        <v>0</v>
      </c>
      <c r="I1271" s="116">
        <f>H1271*C1265</f>
        <v>0</v>
      </c>
      <c r="J1271" s="39">
        <f>+H1271*I1301</f>
        <v>0</v>
      </c>
      <c r="K1271" s="39">
        <f>+H1271*I1302</f>
        <v>0</v>
      </c>
      <c r="L1271" s="393">
        <f>+J1271+K1271</f>
        <v>0</v>
      </c>
    </row>
    <row r="1272" spans="1:12" ht="13.8">
      <c r="A1272" s="2" t="s">
        <v>4</v>
      </c>
      <c r="B1272" s="22">
        <f>+$B$12</f>
        <v>0</v>
      </c>
      <c r="C1272" s="84" t="e">
        <f>+B1272/B1298</f>
        <v>#DIV/0!</v>
      </c>
      <c r="D1272" s="89">
        <v>0</v>
      </c>
      <c r="E1272" s="112">
        <f>+D1272*C1265</f>
        <v>0</v>
      </c>
      <c r="F1272" s="79">
        <v>0</v>
      </c>
      <c r="G1272" s="112">
        <f>F1272*C1265</f>
        <v>0</v>
      </c>
      <c r="H1272" s="89">
        <v>0</v>
      </c>
      <c r="I1272" s="117">
        <f>H1272*C1265</f>
        <v>0</v>
      </c>
      <c r="J1272" s="39">
        <f>+H1272*I1301</f>
        <v>0</v>
      </c>
      <c r="K1272" s="39">
        <f>+H1272*I1302</f>
        <v>0</v>
      </c>
      <c r="L1272" s="394">
        <f>+J1272+K1272</f>
        <v>0</v>
      </c>
    </row>
    <row r="1273" spans="1:12" ht="13.8">
      <c r="A1273" s="2" t="s">
        <v>0</v>
      </c>
      <c r="B1273" s="22">
        <f>+$B$13</f>
        <v>0</v>
      </c>
      <c r="C1273" s="84" t="e">
        <f>+B1273/B1298</f>
        <v>#DIV/0!</v>
      </c>
      <c r="D1273" s="89">
        <v>0</v>
      </c>
      <c r="E1273" s="112">
        <f>+D1273*C1265</f>
        <v>0</v>
      </c>
      <c r="F1273" s="79">
        <v>0</v>
      </c>
      <c r="G1273" s="112">
        <f>F1273*C1265</f>
        <v>0</v>
      </c>
      <c r="H1273" s="89">
        <v>0</v>
      </c>
      <c r="I1273" s="117">
        <f>H1273*C1265</f>
        <v>0</v>
      </c>
      <c r="J1273" s="39">
        <f>+H1273*I1301</f>
        <v>0</v>
      </c>
      <c r="K1273" s="39">
        <f>+H1273*I1302</f>
        <v>0</v>
      </c>
      <c r="L1273" s="394">
        <f t="shared" ref="L1273:L1297" si="62">+J1273+K1273</f>
        <v>0</v>
      </c>
    </row>
    <row r="1274" spans="1:12" ht="13.8">
      <c r="A1274" s="2" t="s">
        <v>16</v>
      </c>
      <c r="B1274" s="22">
        <f>+$B$14</f>
        <v>0</v>
      </c>
      <c r="C1274" s="84" t="e">
        <f>+B1274/B1298</f>
        <v>#DIV/0!</v>
      </c>
      <c r="D1274" s="89">
        <v>0</v>
      </c>
      <c r="E1274" s="112">
        <f>+D1274*C1265</f>
        <v>0</v>
      </c>
      <c r="F1274" s="79">
        <v>0</v>
      </c>
      <c r="G1274" s="112">
        <f>F1274*C1265</f>
        <v>0</v>
      </c>
      <c r="H1274" s="89">
        <v>0</v>
      </c>
      <c r="I1274" s="117">
        <f>H1274*C1265</f>
        <v>0</v>
      </c>
      <c r="J1274" s="39">
        <f>+H1274*I1301</f>
        <v>0</v>
      </c>
      <c r="K1274" s="39">
        <f>+H1274*I1302</f>
        <v>0</v>
      </c>
      <c r="L1274" s="394">
        <f t="shared" si="62"/>
        <v>0</v>
      </c>
    </row>
    <row r="1275" spans="1:12" ht="13.8">
      <c r="A1275" s="2" t="s">
        <v>6</v>
      </c>
      <c r="B1275" s="22">
        <f>+$B$15</f>
        <v>0</v>
      </c>
      <c r="C1275" s="84" t="e">
        <f>+B1275/B1298</f>
        <v>#DIV/0!</v>
      </c>
      <c r="D1275" s="89">
        <v>0</v>
      </c>
      <c r="E1275" s="112">
        <f>+D1275*C1265</f>
        <v>0</v>
      </c>
      <c r="F1275" s="79">
        <v>0</v>
      </c>
      <c r="G1275" s="112">
        <f>F1275*C1265</f>
        <v>0</v>
      </c>
      <c r="H1275" s="89">
        <v>0</v>
      </c>
      <c r="I1275" s="117">
        <f>H1275*C1265</f>
        <v>0</v>
      </c>
      <c r="J1275" s="39">
        <f>+H1275*I1301</f>
        <v>0</v>
      </c>
      <c r="K1275" s="39">
        <f>+H1275*I1302</f>
        <v>0</v>
      </c>
      <c r="L1275" s="394">
        <f t="shared" si="62"/>
        <v>0</v>
      </c>
    </row>
    <row r="1276" spans="1:12" ht="13.8">
      <c r="A1276" s="2" t="s">
        <v>10</v>
      </c>
      <c r="B1276" s="22">
        <f>+$B$16</f>
        <v>0</v>
      </c>
      <c r="C1276" s="84" t="e">
        <f>+B1276/B1298</f>
        <v>#DIV/0!</v>
      </c>
      <c r="D1276" s="89">
        <v>0</v>
      </c>
      <c r="E1276" s="112">
        <f>+D1276*C1265</f>
        <v>0</v>
      </c>
      <c r="F1276" s="79">
        <v>0</v>
      </c>
      <c r="G1276" s="112">
        <f>F1276*C1265</f>
        <v>0</v>
      </c>
      <c r="H1276" s="89">
        <v>0</v>
      </c>
      <c r="I1276" s="117">
        <f>H1276*C1265</f>
        <v>0</v>
      </c>
      <c r="J1276" s="39">
        <f>+H1276*I1301</f>
        <v>0</v>
      </c>
      <c r="K1276" s="39">
        <f>+H1276*I1302</f>
        <v>0</v>
      </c>
      <c r="L1276" s="394">
        <f t="shared" si="62"/>
        <v>0</v>
      </c>
    </row>
    <row r="1277" spans="1:12" ht="13.8">
      <c r="A1277" s="2" t="s">
        <v>17</v>
      </c>
      <c r="B1277" s="22">
        <f>+$B$17</f>
        <v>0</v>
      </c>
      <c r="C1277" s="84" t="e">
        <f>+B1277/B1298</f>
        <v>#DIV/0!</v>
      </c>
      <c r="D1277" s="89">
        <v>0</v>
      </c>
      <c r="E1277" s="112">
        <f>+D1277*C1265</f>
        <v>0</v>
      </c>
      <c r="F1277" s="79">
        <v>0</v>
      </c>
      <c r="G1277" s="112">
        <f>F1277*C1265</f>
        <v>0</v>
      </c>
      <c r="H1277" s="89">
        <v>0</v>
      </c>
      <c r="I1277" s="117">
        <f>H1277*C1265</f>
        <v>0</v>
      </c>
      <c r="J1277" s="39">
        <f>+H1277*I1301</f>
        <v>0</v>
      </c>
      <c r="K1277" s="39">
        <f>+H1277*I1302</f>
        <v>0</v>
      </c>
      <c r="L1277" s="394">
        <f t="shared" si="62"/>
        <v>0</v>
      </c>
    </row>
    <row r="1278" spans="1:12" ht="13.8">
      <c r="A1278" s="2" t="s">
        <v>5</v>
      </c>
      <c r="B1278" s="22">
        <f>+$B$18</f>
        <v>0</v>
      </c>
      <c r="C1278" s="84" t="e">
        <f>+B1278/B1298</f>
        <v>#DIV/0!</v>
      </c>
      <c r="D1278" s="89">
        <v>0</v>
      </c>
      <c r="E1278" s="112">
        <f>+D1278*C1265</f>
        <v>0</v>
      </c>
      <c r="F1278" s="79">
        <v>0</v>
      </c>
      <c r="G1278" s="112">
        <f>F1278*C1265</f>
        <v>0</v>
      </c>
      <c r="H1278" s="89">
        <v>0</v>
      </c>
      <c r="I1278" s="117">
        <f>H1278*C1265</f>
        <v>0</v>
      </c>
      <c r="J1278" s="39">
        <f>+H1278*I1301</f>
        <v>0</v>
      </c>
      <c r="K1278" s="39">
        <f>+H1278*I1302</f>
        <v>0</v>
      </c>
      <c r="L1278" s="394">
        <f t="shared" si="62"/>
        <v>0</v>
      </c>
    </row>
    <row r="1279" spans="1:12" ht="13.8">
      <c r="A1279" s="2" t="s">
        <v>116</v>
      </c>
      <c r="B1279" s="22">
        <f>+$B$19</f>
        <v>0</v>
      </c>
      <c r="C1279" s="84" t="e">
        <f>+B1279/B1298</f>
        <v>#DIV/0!</v>
      </c>
      <c r="D1279" s="89">
        <v>0</v>
      </c>
      <c r="E1279" s="112">
        <f>+D1279*C1265</f>
        <v>0</v>
      </c>
      <c r="F1279" s="79">
        <v>0</v>
      </c>
      <c r="G1279" s="112">
        <f>F1279*C1265</f>
        <v>0</v>
      </c>
      <c r="H1279" s="89">
        <v>0</v>
      </c>
      <c r="I1279" s="117">
        <f>H1279*C1265</f>
        <v>0</v>
      </c>
      <c r="J1279" s="39">
        <f>+H1279*I1301</f>
        <v>0</v>
      </c>
      <c r="K1279" s="39">
        <f>+H1279*I1302</f>
        <v>0</v>
      </c>
      <c r="L1279" s="394">
        <f t="shared" si="62"/>
        <v>0</v>
      </c>
    </row>
    <row r="1280" spans="1:12" ht="13.8">
      <c r="A1280" s="2" t="s">
        <v>1</v>
      </c>
      <c r="B1280" s="22">
        <f>+$B$20</f>
        <v>0</v>
      </c>
      <c r="C1280" s="84" t="e">
        <f>+B1280/B1298</f>
        <v>#DIV/0!</v>
      </c>
      <c r="D1280" s="89">
        <v>0</v>
      </c>
      <c r="E1280" s="112">
        <f>+D1280*C1265</f>
        <v>0</v>
      </c>
      <c r="F1280" s="79">
        <v>0</v>
      </c>
      <c r="G1280" s="112">
        <f>F1280*C1265</f>
        <v>0</v>
      </c>
      <c r="H1280" s="89">
        <v>0</v>
      </c>
      <c r="I1280" s="117">
        <f>H1280*C1265</f>
        <v>0</v>
      </c>
      <c r="J1280" s="39">
        <f>+H1280*I1301</f>
        <v>0</v>
      </c>
      <c r="K1280" s="39">
        <f>+H1280*I1302</f>
        <v>0</v>
      </c>
      <c r="L1280" s="394">
        <f t="shared" si="62"/>
        <v>0</v>
      </c>
    </row>
    <row r="1281" spans="1:12" ht="13.8">
      <c r="A1281" s="2" t="s">
        <v>46</v>
      </c>
      <c r="B1281" s="22">
        <f>+$B$21</f>
        <v>0</v>
      </c>
      <c r="C1281" s="84" t="e">
        <f>+B1281/B1298</f>
        <v>#DIV/0!</v>
      </c>
      <c r="D1281" s="89">
        <v>0</v>
      </c>
      <c r="E1281" s="112">
        <f>+D1281*C1265</f>
        <v>0</v>
      </c>
      <c r="F1281" s="79">
        <v>0</v>
      </c>
      <c r="G1281" s="112">
        <f>F1281*C1265</f>
        <v>0</v>
      </c>
      <c r="H1281" s="89">
        <v>0</v>
      </c>
      <c r="I1281" s="117">
        <f>H1281*C1265</f>
        <v>0</v>
      </c>
      <c r="J1281" s="39">
        <f>+H1281*I1301</f>
        <v>0</v>
      </c>
      <c r="K1281" s="39">
        <f>+H1281*I1302</f>
        <v>0</v>
      </c>
      <c r="L1281" s="394">
        <f t="shared" si="62"/>
        <v>0</v>
      </c>
    </row>
    <row r="1282" spans="1:12" ht="13.8">
      <c r="A1282" s="2" t="s">
        <v>45</v>
      </c>
      <c r="B1282" s="22">
        <f>+$B$22</f>
        <v>0</v>
      </c>
      <c r="C1282" s="84" t="e">
        <f>+B1282/B1298</f>
        <v>#DIV/0!</v>
      </c>
      <c r="D1282" s="89">
        <v>0</v>
      </c>
      <c r="E1282" s="112">
        <f>+D1282*C1265</f>
        <v>0</v>
      </c>
      <c r="F1282" s="79">
        <v>0</v>
      </c>
      <c r="G1282" s="112">
        <f>F1282*C1265</f>
        <v>0</v>
      </c>
      <c r="H1282" s="89">
        <v>0</v>
      </c>
      <c r="I1282" s="117">
        <f>H1282*C1265</f>
        <v>0</v>
      </c>
      <c r="J1282" s="39">
        <f>+H1282*I1301</f>
        <v>0</v>
      </c>
      <c r="K1282" s="39">
        <f>+H1282*I1302</f>
        <v>0</v>
      </c>
      <c r="L1282" s="394">
        <f t="shared" si="62"/>
        <v>0</v>
      </c>
    </row>
    <row r="1283" spans="1:12" ht="13.8">
      <c r="A1283" s="2" t="s">
        <v>209</v>
      </c>
      <c r="B1283" s="22">
        <f>+$B$23</f>
        <v>0</v>
      </c>
      <c r="C1283" s="84" t="e">
        <f>+B1283/B1298</f>
        <v>#DIV/0!</v>
      </c>
      <c r="D1283" s="89">
        <v>0</v>
      </c>
      <c r="E1283" s="112">
        <f>+D1283*C1265</f>
        <v>0</v>
      </c>
      <c r="F1283" s="79">
        <v>0</v>
      </c>
      <c r="G1283" s="112">
        <f>F1283*C1265</f>
        <v>0</v>
      </c>
      <c r="H1283" s="89">
        <v>0</v>
      </c>
      <c r="I1283" s="117">
        <f>H1283*C1265</f>
        <v>0</v>
      </c>
      <c r="J1283" s="39">
        <f>+H1283*I1301</f>
        <v>0</v>
      </c>
      <c r="K1283" s="39">
        <f>+H1283*I1302</f>
        <v>0</v>
      </c>
      <c r="L1283" s="394">
        <f t="shared" si="62"/>
        <v>0</v>
      </c>
    </row>
    <row r="1284" spans="1:12" ht="13.8">
      <c r="A1284" s="2" t="s">
        <v>210</v>
      </c>
      <c r="B1284" s="22">
        <f>+$B$24</f>
        <v>0</v>
      </c>
      <c r="C1284" s="84" t="e">
        <f>+B1284/B1298</f>
        <v>#DIV/0!</v>
      </c>
      <c r="D1284" s="89">
        <v>0</v>
      </c>
      <c r="E1284" s="112">
        <f>+D1284*C1265</f>
        <v>0</v>
      </c>
      <c r="F1284" s="79">
        <v>0</v>
      </c>
      <c r="G1284" s="112">
        <f>F1284*C1265</f>
        <v>0</v>
      </c>
      <c r="H1284" s="89">
        <v>0</v>
      </c>
      <c r="I1284" s="117">
        <f>H1284*C1265</f>
        <v>0</v>
      </c>
      <c r="J1284" s="39">
        <f>+H1284*I1301</f>
        <v>0</v>
      </c>
      <c r="K1284" s="39">
        <f>+H1284*I1302</f>
        <v>0</v>
      </c>
      <c r="L1284" s="394">
        <f t="shared" si="62"/>
        <v>0</v>
      </c>
    </row>
    <row r="1285" spans="1:12" ht="13.8">
      <c r="A1285" s="2" t="s">
        <v>2</v>
      </c>
      <c r="B1285" s="22">
        <f>+$B$25</f>
        <v>0</v>
      </c>
      <c r="C1285" s="84" t="e">
        <f>+B1285/B1298</f>
        <v>#DIV/0!</v>
      </c>
      <c r="D1285" s="89">
        <v>0</v>
      </c>
      <c r="E1285" s="112">
        <f>+D1285*C1265</f>
        <v>0</v>
      </c>
      <c r="F1285" s="79">
        <v>0</v>
      </c>
      <c r="G1285" s="112">
        <f>F1285*C1265</f>
        <v>0</v>
      </c>
      <c r="H1285" s="89">
        <v>0</v>
      </c>
      <c r="I1285" s="117">
        <f>H1285*C1265</f>
        <v>0</v>
      </c>
      <c r="J1285" s="39">
        <f>+H1285*I1301</f>
        <v>0</v>
      </c>
      <c r="K1285" s="39">
        <f>+H1285*I1302</f>
        <v>0</v>
      </c>
      <c r="L1285" s="394">
        <f t="shared" si="62"/>
        <v>0</v>
      </c>
    </row>
    <row r="1286" spans="1:12" ht="13.8">
      <c r="A1286" s="2" t="s">
        <v>12</v>
      </c>
      <c r="B1286" s="22">
        <f>+$B$26</f>
        <v>0</v>
      </c>
      <c r="C1286" s="84" t="e">
        <f>+B1286/B1298</f>
        <v>#DIV/0!</v>
      </c>
      <c r="D1286" s="89">
        <v>0</v>
      </c>
      <c r="E1286" s="112">
        <f>+D1286*C1265</f>
        <v>0</v>
      </c>
      <c r="F1286" s="79">
        <v>0</v>
      </c>
      <c r="G1286" s="112">
        <f>F1286*C1265</f>
        <v>0</v>
      </c>
      <c r="H1286" s="89">
        <v>0</v>
      </c>
      <c r="I1286" s="117">
        <f>H1286*C1265</f>
        <v>0</v>
      </c>
      <c r="J1286" s="39">
        <f>+H1286*I1301</f>
        <v>0</v>
      </c>
      <c r="K1286" s="39">
        <f>+H1286*I1302</f>
        <v>0</v>
      </c>
      <c r="L1286" s="394">
        <f t="shared" si="62"/>
        <v>0</v>
      </c>
    </row>
    <row r="1287" spans="1:12" ht="13.8">
      <c r="A1287" s="2" t="s">
        <v>18</v>
      </c>
      <c r="B1287" s="22">
        <f>+$B$27</f>
        <v>0</v>
      </c>
      <c r="C1287" s="84" t="e">
        <f>+B1287/B1298</f>
        <v>#DIV/0!</v>
      </c>
      <c r="D1287" s="89">
        <v>0</v>
      </c>
      <c r="E1287" s="112">
        <f>+D1287*C1265</f>
        <v>0</v>
      </c>
      <c r="F1287" s="79">
        <v>0</v>
      </c>
      <c r="G1287" s="112">
        <f>F1287*C1265</f>
        <v>0</v>
      </c>
      <c r="H1287" s="89">
        <v>0</v>
      </c>
      <c r="I1287" s="117">
        <f>H1287*C1265</f>
        <v>0</v>
      </c>
      <c r="J1287" s="39">
        <f>+H1287*I1301</f>
        <v>0</v>
      </c>
      <c r="K1287" s="39">
        <f>+H1287*I1302</f>
        <v>0</v>
      </c>
      <c r="L1287" s="394">
        <f t="shared" si="62"/>
        <v>0</v>
      </c>
    </row>
    <row r="1288" spans="1:12" ht="13.8">
      <c r="A1288" s="2" t="s">
        <v>9</v>
      </c>
      <c r="B1288" s="22">
        <f>+$B$28</f>
        <v>0</v>
      </c>
      <c r="C1288" s="84" t="e">
        <f>+B1288/B1298</f>
        <v>#DIV/0!</v>
      </c>
      <c r="D1288" s="89">
        <v>0</v>
      </c>
      <c r="E1288" s="112">
        <f>+D1288*C1265</f>
        <v>0</v>
      </c>
      <c r="F1288" s="79">
        <v>0</v>
      </c>
      <c r="G1288" s="112">
        <f>F1288*C1265</f>
        <v>0</v>
      </c>
      <c r="H1288" s="89">
        <v>0</v>
      </c>
      <c r="I1288" s="117">
        <f>H1288*C1265</f>
        <v>0</v>
      </c>
      <c r="J1288" s="39">
        <f>+H1288*I1301</f>
        <v>0</v>
      </c>
      <c r="K1288" s="39">
        <f>+H1288*I1302</f>
        <v>0</v>
      </c>
      <c r="L1288" s="394">
        <f t="shared" si="62"/>
        <v>0</v>
      </c>
    </row>
    <row r="1289" spans="1:12" ht="13.8">
      <c r="A1289" s="2" t="s">
        <v>7</v>
      </c>
      <c r="B1289" s="22">
        <f>+$B$29</f>
        <v>0</v>
      </c>
      <c r="C1289" s="84" t="e">
        <f>+B1289/B1298</f>
        <v>#DIV/0!</v>
      </c>
      <c r="D1289" s="89">
        <v>0</v>
      </c>
      <c r="E1289" s="112">
        <f>+D1289*C1265</f>
        <v>0</v>
      </c>
      <c r="F1289" s="79">
        <v>0</v>
      </c>
      <c r="G1289" s="112">
        <f>F1289*C1265</f>
        <v>0</v>
      </c>
      <c r="H1289" s="89">
        <v>0</v>
      </c>
      <c r="I1289" s="117">
        <f>H1289*C1265</f>
        <v>0</v>
      </c>
      <c r="J1289" s="39">
        <f>+H1289*I1301</f>
        <v>0</v>
      </c>
      <c r="K1289" s="39">
        <f>+H1289*I1302</f>
        <v>0</v>
      </c>
      <c r="L1289" s="394">
        <f t="shared" si="62"/>
        <v>0</v>
      </c>
    </row>
    <row r="1290" spans="1:12" ht="13.8">
      <c r="A1290" s="2" t="s">
        <v>13</v>
      </c>
      <c r="B1290" s="22">
        <f>+$B$30</f>
        <v>0</v>
      </c>
      <c r="C1290" s="84" t="e">
        <f>+B1290/B1298</f>
        <v>#DIV/0!</v>
      </c>
      <c r="D1290" s="89">
        <v>0</v>
      </c>
      <c r="E1290" s="112">
        <f>+D1290*C1265</f>
        <v>0</v>
      </c>
      <c r="F1290" s="79">
        <v>0</v>
      </c>
      <c r="G1290" s="112">
        <f>F1290*C1265</f>
        <v>0</v>
      </c>
      <c r="H1290" s="89">
        <v>0</v>
      </c>
      <c r="I1290" s="117">
        <f>H1290*C1265</f>
        <v>0</v>
      </c>
      <c r="J1290" s="39">
        <f>+H1290*I1301</f>
        <v>0</v>
      </c>
      <c r="K1290" s="39">
        <f>+H1290*I1302</f>
        <v>0</v>
      </c>
      <c r="L1290" s="394">
        <f t="shared" si="62"/>
        <v>0</v>
      </c>
    </row>
    <row r="1291" spans="1:12" ht="13.8">
      <c r="A1291" s="2" t="s">
        <v>3</v>
      </c>
      <c r="B1291" s="22">
        <f>+$B$31</f>
        <v>0</v>
      </c>
      <c r="C1291" s="84" t="e">
        <f>+B1291/B1298</f>
        <v>#DIV/0!</v>
      </c>
      <c r="D1291" s="89">
        <v>0</v>
      </c>
      <c r="E1291" s="112">
        <f>+D1291*C1265</f>
        <v>0</v>
      </c>
      <c r="F1291" s="79">
        <v>0</v>
      </c>
      <c r="G1291" s="112">
        <f>F1291*C1265</f>
        <v>0</v>
      </c>
      <c r="H1291" s="89">
        <v>0</v>
      </c>
      <c r="I1291" s="117">
        <f>H1291*C1265</f>
        <v>0</v>
      </c>
      <c r="J1291" s="39">
        <f>+H1291*I1301</f>
        <v>0</v>
      </c>
      <c r="K1291" s="39">
        <f>+H1291*I1302</f>
        <v>0</v>
      </c>
      <c r="L1291" s="394">
        <f t="shared" si="62"/>
        <v>0</v>
      </c>
    </row>
    <row r="1292" spans="1:12" ht="13.8">
      <c r="A1292" s="2" t="s">
        <v>11</v>
      </c>
      <c r="B1292" s="22">
        <f>+$B$32</f>
        <v>0</v>
      </c>
      <c r="C1292" s="84" t="e">
        <f>+B1292/B1298</f>
        <v>#DIV/0!</v>
      </c>
      <c r="D1292" s="89">
        <v>0</v>
      </c>
      <c r="E1292" s="112">
        <f>+D1292*C1265</f>
        <v>0</v>
      </c>
      <c r="F1292" s="79">
        <v>0</v>
      </c>
      <c r="G1292" s="112">
        <f>F1292*C1265</f>
        <v>0</v>
      </c>
      <c r="H1292" s="89">
        <v>0</v>
      </c>
      <c r="I1292" s="117">
        <f>H1292*C1265</f>
        <v>0</v>
      </c>
      <c r="J1292" s="39">
        <f>+H1292*I1301</f>
        <v>0</v>
      </c>
      <c r="K1292" s="39">
        <f>+H1292*I1302</f>
        <v>0</v>
      </c>
      <c r="L1292" s="394">
        <f t="shared" si="62"/>
        <v>0</v>
      </c>
    </row>
    <row r="1293" spans="1:12" ht="13.8">
      <c r="A1293" s="372" t="s">
        <v>8</v>
      </c>
      <c r="B1293" s="22">
        <f>+$B$33</f>
        <v>0</v>
      </c>
      <c r="C1293" s="84" t="e">
        <f>+B1293/B1298</f>
        <v>#DIV/0!</v>
      </c>
      <c r="D1293" s="89">
        <v>0</v>
      </c>
      <c r="E1293" s="112">
        <f>+D1293*C1265</f>
        <v>0</v>
      </c>
      <c r="F1293" s="79">
        <v>0</v>
      </c>
      <c r="G1293" s="112">
        <f>F1293*C1265</f>
        <v>0</v>
      </c>
      <c r="H1293" s="89">
        <v>0</v>
      </c>
      <c r="I1293" s="117">
        <f>H1293*C1265</f>
        <v>0</v>
      </c>
      <c r="J1293" s="39">
        <f>+H1293*I1301</f>
        <v>0</v>
      </c>
      <c r="K1293" s="39">
        <f>+H1293*I1302</f>
        <v>0</v>
      </c>
      <c r="L1293" s="394">
        <f t="shared" si="62"/>
        <v>0</v>
      </c>
    </row>
    <row r="1294" spans="1:12" ht="13.8">
      <c r="A1294" s="372" t="s">
        <v>444</v>
      </c>
      <c r="B1294" s="22">
        <f>+$B$34</f>
        <v>0</v>
      </c>
      <c r="C1294" s="84" t="e">
        <f>+B1294/B1298</f>
        <v>#DIV/0!</v>
      </c>
      <c r="D1294" s="89">
        <v>0</v>
      </c>
      <c r="E1294" s="112">
        <f>+D1294*C1265</f>
        <v>0</v>
      </c>
      <c r="F1294" s="79">
        <v>0</v>
      </c>
      <c r="G1294" s="112">
        <f>F1294*C1265</f>
        <v>0</v>
      </c>
      <c r="H1294" s="89">
        <v>0</v>
      </c>
      <c r="I1294" s="117">
        <f>H1294*C1265</f>
        <v>0</v>
      </c>
      <c r="J1294" s="39">
        <f>+H1294*I1301</f>
        <v>0</v>
      </c>
      <c r="K1294" s="39">
        <f>+H1294*I1302</f>
        <v>0</v>
      </c>
      <c r="L1294" s="394">
        <f t="shared" si="62"/>
        <v>0</v>
      </c>
    </row>
    <row r="1295" spans="1:12" ht="13.8">
      <c r="A1295" s="372" t="s">
        <v>445</v>
      </c>
      <c r="B1295" s="22">
        <f>+$B$35</f>
        <v>0</v>
      </c>
      <c r="C1295" s="84" t="e">
        <f>+B1295/B1298</f>
        <v>#DIV/0!</v>
      </c>
      <c r="D1295" s="89">
        <v>0</v>
      </c>
      <c r="E1295" s="112">
        <f>+D1295*C1265</f>
        <v>0</v>
      </c>
      <c r="F1295" s="79">
        <v>0</v>
      </c>
      <c r="G1295" s="112">
        <f>F1295*C1265</f>
        <v>0</v>
      </c>
      <c r="H1295" s="89">
        <v>0</v>
      </c>
      <c r="I1295" s="117">
        <f>H1295*C1265</f>
        <v>0</v>
      </c>
      <c r="J1295" s="39">
        <f>+H1295*I1301</f>
        <v>0</v>
      </c>
      <c r="K1295" s="39">
        <f>+H1295*I1302</f>
        <v>0</v>
      </c>
      <c r="L1295" s="394">
        <f t="shared" si="62"/>
        <v>0</v>
      </c>
    </row>
    <row r="1296" spans="1:12" ht="13.8">
      <c r="A1296" s="372" t="s">
        <v>461</v>
      </c>
      <c r="B1296" s="22">
        <f>+$B$36</f>
        <v>0</v>
      </c>
      <c r="C1296" s="84" t="e">
        <f>+B1296/B1298</f>
        <v>#DIV/0!</v>
      </c>
      <c r="D1296" s="89">
        <v>0</v>
      </c>
      <c r="E1296" s="112">
        <f>+D1296*C1265</f>
        <v>0</v>
      </c>
      <c r="F1296" s="79">
        <v>0</v>
      </c>
      <c r="G1296" s="112">
        <f>F1296*C1265</f>
        <v>0</v>
      </c>
      <c r="H1296" s="89">
        <v>0</v>
      </c>
      <c r="I1296" s="117">
        <f>H1296*C1265</f>
        <v>0</v>
      </c>
      <c r="J1296" s="39">
        <f>+H1296*I1301</f>
        <v>0</v>
      </c>
      <c r="K1296" s="39">
        <f>+H1296*I1302</f>
        <v>0</v>
      </c>
      <c r="L1296" s="394">
        <f t="shared" si="62"/>
        <v>0</v>
      </c>
    </row>
    <row r="1297" spans="1:14" ht="13.8">
      <c r="A1297" s="3" t="s">
        <v>464</v>
      </c>
      <c r="B1297" s="22">
        <f>+$B$37</f>
        <v>0</v>
      </c>
      <c r="C1297" s="84" t="e">
        <f>+B1297/B1298</f>
        <v>#DIV/0!</v>
      </c>
      <c r="D1297" s="89">
        <v>0</v>
      </c>
      <c r="E1297" s="112">
        <f>+D1297*C1265</f>
        <v>0</v>
      </c>
      <c r="F1297" s="79">
        <v>0</v>
      </c>
      <c r="G1297" s="115">
        <f>F1297*C1265</f>
        <v>0</v>
      </c>
      <c r="H1297" s="358">
        <v>0</v>
      </c>
      <c r="I1297" s="118">
        <f>H1297*C1265</f>
        <v>0</v>
      </c>
      <c r="J1297" s="39">
        <f>+H1297*I1301</f>
        <v>0</v>
      </c>
      <c r="K1297" s="39">
        <f>+H1297*I1302</f>
        <v>0</v>
      </c>
      <c r="L1297" s="394">
        <f t="shared" si="62"/>
        <v>0</v>
      </c>
    </row>
    <row r="1298" spans="1:14" ht="13.8">
      <c r="A1298" s="24"/>
      <c r="B1298" s="25">
        <f t="shared" ref="B1298:L1298" si="63">SUM(B1271:B1297)</f>
        <v>0</v>
      </c>
      <c r="C1298" s="85" t="e">
        <f t="shared" si="63"/>
        <v>#DIV/0!</v>
      </c>
      <c r="D1298" s="82">
        <f t="shared" si="63"/>
        <v>0</v>
      </c>
      <c r="E1298" s="113">
        <f t="shared" si="63"/>
        <v>0</v>
      </c>
      <c r="F1298" s="83">
        <f t="shared" si="63"/>
        <v>0</v>
      </c>
      <c r="G1298" s="113">
        <f t="shared" si="63"/>
        <v>0</v>
      </c>
      <c r="H1298" s="86">
        <f t="shared" si="63"/>
        <v>0</v>
      </c>
      <c r="I1298" s="119">
        <f t="shared" si="63"/>
        <v>0</v>
      </c>
      <c r="J1298" s="26">
        <f t="shared" si="63"/>
        <v>0</v>
      </c>
      <c r="K1298" s="26">
        <f t="shared" si="63"/>
        <v>0</v>
      </c>
      <c r="L1298" s="26">
        <f t="shared" si="63"/>
        <v>0</v>
      </c>
    </row>
    <row r="1299" spans="1:14">
      <c r="H1299" s="80"/>
      <c r="I1299" s="81"/>
    </row>
    <row r="1301" spans="1:14">
      <c r="G1301" t="s">
        <v>114</v>
      </c>
      <c r="H1301" s="27"/>
      <c r="I1301" s="357">
        <v>0</v>
      </c>
    </row>
    <row r="1302" spans="1:14">
      <c r="G1302" t="s">
        <v>338</v>
      </c>
      <c r="I1302" s="357">
        <v>0</v>
      </c>
    </row>
    <row r="1303" spans="1:14">
      <c r="G1303" t="s">
        <v>256</v>
      </c>
      <c r="I1303" s="120">
        <f>SUM(I1301:I1302)</f>
        <v>0</v>
      </c>
      <c r="N1303" s="121">
        <f>+I1303</f>
        <v>0</v>
      </c>
    </row>
    <row r="1307" spans="1:14" ht="15.6">
      <c r="A1307" s="874" t="s">
        <v>19</v>
      </c>
      <c r="B1307" s="875"/>
      <c r="C1307" s="875">
        <v>0</v>
      </c>
      <c r="D1307" s="875"/>
      <c r="E1307" s="875"/>
      <c r="F1307" s="875"/>
      <c r="G1307" s="875"/>
      <c r="H1307" s="876"/>
      <c r="I1307" s="4"/>
    </row>
    <row r="1308" spans="1:14" ht="15.6">
      <c r="A1308" s="867" t="s">
        <v>20</v>
      </c>
      <c r="B1308" s="868"/>
      <c r="C1308" s="920"/>
      <c r="D1308" s="920"/>
      <c r="E1308" s="920"/>
      <c r="F1308" s="920"/>
      <c r="G1308" s="920"/>
      <c r="H1308" s="921"/>
      <c r="I1308" s="4"/>
    </row>
    <row r="1309" spans="1:14" ht="15.6">
      <c r="A1309" s="867" t="s">
        <v>22</v>
      </c>
      <c r="B1309" s="868"/>
      <c r="C1309" s="913"/>
      <c r="D1309" s="913"/>
      <c r="E1309" s="913"/>
      <c r="F1309" s="913"/>
      <c r="G1309" s="913"/>
      <c r="H1309" s="914"/>
      <c r="I1309" s="4"/>
    </row>
    <row r="1310" spans="1:14" ht="15.6">
      <c r="A1310" s="867" t="s">
        <v>24</v>
      </c>
      <c r="B1310" s="868"/>
      <c r="C1310" s="869">
        <v>0</v>
      </c>
      <c r="D1310" s="870"/>
      <c r="E1310" s="870"/>
      <c r="F1310" s="870"/>
      <c r="G1310" s="870"/>
      <c r="H1310" s="871"/>
      <c r="I1310" s="4"/>
    </row>
    <row r="1311" spans="1:14" ht="15.6">
      <c r="A1311" s="881" t="s">
        <v>25</v>
      </c>
      <c r="B1311" s="882"/>
      <c r="C1311" s="911" t="s">
        <v>788</v>
      </c>
      <c r="D1311" s="911"/>
      <c r="E1311" s="911"/>
      <c r="F1311" s="911"/>
      <c r="G1311" s="911"/>
      <c r="H1311" s="912"/>
      <c r="I1311" s="4"/>
    </row>
    <row r="1312" spans="1:14" ht="13.8">
      <c r="A1312" s="5"/>
      <c r="B1312" s="5"/>
      <c r="C1312" s="5"/>
      <c r="D1312" s="5"/>
      <c r="E1312" s="5"/>
      <c r="F1312" s="5"/>
      <c r="G1312" s="5"/>
      <c r="H1312" s="5"/>
      <c r="I1312" s="5"/>
    </row>
    <row r="1313" spans="1:12" ht="13.8">
      <c r="A1313" s="6"/>
      <c r="B1313" s="7"/>
      <c r="C1313" s="8"/>
      <c r="D1313" s="886">
        <v>0.2</v>
      </c>
      <c r="E1313" s="887"/>
      <c r="F1313" s="886">
        <v>0.8</v>
      </c>
      <c r="G1313" s="887"/>
      <c r="H1313" s="594"/>
      <c r="I1313" s="10"/>
      <c r="J1313" s="11" t="s">
        <v>121</v>
      </c>
      <c r="K1313" s="11" t="s">
        <v>269</v>
      </c>
      <c r="L1313" s="11" t="s">
        <v>270</v>
      </c>
    </row>
    <row r="1314" spans="1:12" ht="13.8">
      <c r="A1314" s="12"/>
      <c r="B1314" s="13"/>
      <c r="C1314" s="14"/>
      <c r="D1314" s="872" t="s">
        <v>26</v>
      </c>
      <c r="E1314" s="880"/>
      <c r="F1314" s="872" t="s">
        <v>27</v>
      </c>
      <c r="G1314" s="880"/>
      <c r="H1314" s="872" t="s">
        <v>28</v>
      </c>
      <c r="I1314" s="873"/>
      <c r="J1314" s="15" t="s">
        <v>29</v>
      </c>
      <c r="K1314" s="391" t="s">
        <v>29</v>
      </c>
      <c r="L1314" s="391" t="s">
        <v>29</v>
      </c>
    </row>
    <row r="1315" spans="1:12" ht="27.6">
      <c r="A1315" s="16" t="s">
        <v>30</v>
      </c>
      <c r="B1315" s="17" t="s">
        <v>31</v>
      </c>
      <c r="C1315" s="18" t="s">
        <v>32</v>
      </c>
      <c r="D1315" s="19" t="s">
        <v>33</v>
      </c>
      <c r="E1315" s="20" t="s">
        <v>34</v>
      </c>
      <c r="F1315" s="19" t="s">
        <v>33</v>
      </c>
      <c r="G1315" s="20" t="s">
        <v>34</v>
      </c>
      <c r="H1315" s="21" t="s">
        <v>33</v>
      </c>
      <c r="I1315" s="40" t="s">
        <v>34</v>
      </c>
      <c r="J1315" s="18" t="s">
        <v>34</v>
      </c>
      <c r="K1315" s="18" t="s">
        <v>34</v>
      </c>
      <c r="L1315" s="18" t="s">
        <v>34</v>
      </c>
    </row>
    <row r="1316" spans="1:12" ht="13.8">
      <c r="A1316" s="1" t="s">
        <v>15</v>
      </c>
      <c r="B1316" s="22">
        <f>+$B$10</f>
        <v>0</v>
      </c>
      <c r="C1316" s="84" t="e">
        <f>+B1316/B1343</f>
        <v>#DIV/0!</v>
      </c>
      <c r="D1316" s="89">
        <v>0</v>
      </c>
      <c r="E1316" s="112">
        <f>+D1316*C1310</f>
        <v>0</v>
      </c>
      <c r="F1316" s="79">
        <v>0</v>
      </c>
      <c r="G1316" s="114">
        <f>F1316*C1310</f>
        <v>0</v>
      </c>
      <c r="H1316" s="89">
        <v>0</v>
      </c>
      <c r="I1316" s="116">
        <f>H1316*C1310</f>
        <v>0</v>
      </c>
      <c r="J1316" s="39">
        <f>+H1316*I1346</f>
        <v>0</v>
      </c>
      <c r="K1316" s="39">
        <f>+H1316*I1347</f>
        <v>0</v>
      </c>
      <c r="L1316" s="393">
        <f>+J1316+K1316</f>
        <v>0</v>
      </c>
    </row>
    <row r="1317" spans="1:12" ht="13.8">
      <c r="A1317" s="2" t="s">
        <v>4</v>
      </c>
      <c r="B1317" s="22">
        <f>+$B$12</f>
        <v>0</v>
      </c>
      <c r="C1317" s="84" t="e">
        <f>+B1317/B1343</f>
        <v>#DIV/0!</v>
      </c>
      <c r="D1317" s="89">
        <v>0</v>
      </c>
      <c r="E1317" s="112">
        <f>+D1317*C1310</f>
        <v>0</v>
      </c>
      <c r="F1317" s="79">
        <v>0</v>
      </c>
      <c r="G1317" s="112">
        <f>F1317*C1310</f>
        <v>0</v>
      </c>
      <c r="H1317" s="89">
        <v>0</v>
      </c>
      <c r="I1317" s="117">
        <f>H1317*C1310</f>
        <v>0</v>
      </c>
      <c r="J1317" s="39">
        <f>+H1317*I1346</f>
        <v>0</v>
      </c>
      <c r="K1317" s="39">
        <f>+H1317*I1347</f>
        <v>0</v>
      </c>
      <c r="L1317" s="394">
        <f>+J1317+K1317</f>
        <v>0</v>
      </c>
    </row>
    <row r="1318" spans="1:12" ht="13.8">
      <c r="A1318" s="2" t="s">
        <v>0</v>
      </c>
      <c r="B1318" s="22">
        <f>+$B$13</f>
        <v>0</v>
      </c>
      <c r="C1318" s="84" t="e">
        <f>+B1318/B1343</f>
        <v>#DIV/0!</v>
      </c>
      <c r="D1318" s="89">
        <v>0</v>
      </c>
      <c r="E1318" s="112">
        <f>+D1318*C1310</f>
        <v>0</v>
      </c>
      <c r="F1318" s="79">
        <v>0</v>
      </c>
      <c r="G1318" s="112">
        <f>F1318*C1310</f>
        <v>0</v>
      </c>
      <c r="H1318" s="89">
        <v>0</v>
      </c>
      <c r="I1318" s="117">
        <f>H1318*C1310</f>
        <v>0</v>
      </c>
      <c r="J1318" s="39">
        <f>+H1318*I1346</f>
        <v>0</v>
      </c>
      <c r="K1318" s="39">
        <f>+H1318*I1347</f>
        <v>0</v>
      </c>
      <c r="L1318" s="394">
        <f t="shared" ref="L1318:L1342" si="64">+J1318+K1318</f>
        <v>0</v>
      </c>
    </row>
    <row r="1319" spans="1:12" ht="13.8">
      <c r="A1319" s="2" t="s">
        <v>16</v>
      </c>
      <c r="B1319" s="22">
        <f>+$B$14</f>
        <v>0</v>
      </c>
      <c r="C1319" s="84" t="e">
        <f>+B1319/B1343</f>
        <v>#DIV/0!</v>
      </c>
      <c r="D1319" s="89">
        <v>0</v>
      </c>
      <c r="E1319" s="112">
        <f>+D1319*C1310</f>
        <v>0</v>
      </c>
      <c r="F1319" s="79">
        <v>0</v>
      </c>
      <c r="G1319" s="112">
        <f>F1319*C1310</f>
        <v>0</v>
      </c>
      <c r="H1319" s="89">
        <v>0</v>
      </c>
      <c r="I1319" s="117">
        <f>H1319*C1310</f>
        <v>0</v>
      </c>
      <c r="J1319" s="39">
        <f>+H1319*I1346</f>
        <v>0</v>
      </c>
      <c r="K1319" s="39">
        <f>+H1319*I1347</f>
        <v>0</v>
      </c>
      <c r="L1319" s="394">
        <f t="shared" si="64"/>
        <v>0</v>
      </c>
    </row>
    <row r="1320" spans="1:12" ht="13.8">
      <c r="A1320" s="2" t="s">
        <v>6</v>
      </c>
      <c r="B1320" s="22">
        <f>+$B$15</f>
        <v>0</v>
      </c>
      <c r="C1320" s="84" t="e">
        <f>+B1320/B1343</f>
        <v>#DIV/0!</v>
      </c>
      <c r="D1320" s="89">
        <v>0</v>
      </c>
      <c r="E1320" s="112">
        <f>+D1320*C1310</f>
        <v>0</v>
      </c>
      <c r="F1320" s="79">
        <v>0</v>
      </c>
      <c r="G1320" s="112">
        <f>F1320*C1310</f>
        <v>0</v>
      </c>
      <c r="H1320" s="89">
        <v>0</v>
      </c>
      <c r="I1320" s="117">
        <f>H1320*C1310</f>
        <v>0</v>
      </c>
      <c r="J1320" s="39">
        <f>+H1320*I1346</f>
        <v>0</v>
      </c>
      <c r="K1320" s="39">
        <f>+H1320*I1347</f>
        <v>0</v>
      </c>
      <c r="L1320" s="394">
        <f t="shared" si="64"/>
        <v>0</v>
      </c>
    </row>
    <row r="1321" spans="1:12" ht="13.8">
      <c r="A1321" s="2" t="s">
        <v>10</v>
      </c>
      <c r="B1321" s="22">
        <f>+$B$16</f>
        <v>0</v>
      </c>
      <c r="C1321" s="84" t="e">
        <f>+B1321/B1343</f>
        <v>#DIV/0!</v>
      </c>
      <c r="D1321" s="89">
        <v>0</v>
      </c>
      <c r="E1321" s="112">
        <f>+D1321*C1310</f>
        <v>0</v>
      </c>
      <c r="F1321" s="79">
        <v>0</v>
      </c>
      <c r="G1321" s="112">
        <f>F1321*C1310</f>
        <v>0</v>
      </c>
      <c r="H1321" s="89">
        <v>0</v>
      </c>
      <c r="I1321" s="117">
        <f>H1321*C1310</f>
        <v>0</v>
      </c>
      <c r="J1321" s="39">
        <f>+H1321*I1346</f>
        <v>0</v>
      </c>
      <c r="K1321" s="39">
        <f>+H1321*I1347</f>
        <v>0</v>
      </c>
      <c r="L1321" s="394">
        <f t="shared" si="64"/>
        <v>0</v>
      </c>
    </row>
    <row r="1322" spans="1:12" ht="13.8">
      <c r="A1322" s="2" t="s">
        <v>17</v>
      </c>
      <c r="B1322" s="22">
        <f>+$B$17</f>
        <v>0</v>
      </c>
      <c r="C1322" s="84" t="e">
        <f>+B1322/B1343</f>
        <v>#DIV/0!</v>
      </c>
      <c r="D1322" s="89">
        <v>0</v>
      </c>
      <c r="E1322" s="112">
        <f>+D1322*C1310</f>
        <v>0</v>
      </c>
      <c r="F1322" s="79">
        <v>0</v>
      </c>
      <c r="G1322" s="112">
        <f>F1322*C1310</f>
        <v>0</v>
      </c>
      <c r="H1322" s="89">
        <v>0</v>
      </c>
      <c r="I1322" s="117">
        <f>H1322*C1310</f>
        <v>0</v>
      </c>
      <c r="J1322" s="39">
        <f>+H1322*I1346</f>
        <v>0</v>
      </c>
      <c r="K1322" s="39">
        <f>+H1322*I1347</f>
        <v>0</v>
      </c>
      <c r="L1322" s="394">
        <f t="shared" si="64"/>
        <v>0</v>
      </c>
    </row>
    <row r="1323" spans="1:12" ht="13.8">
      <c r="A1323" s="2" t="s">
        <v>5</v>
      </c>
      <c r="B1323" s="22">
        <f>+$B$18</f>
        <v>0</v>
      </c>
      <c r="C1323" s="84" t="e">
        <f>+B1323/B1343</f>
        <v>#DIV/0!</v>
      </c>
      <c r="D1323" s="89">
        <v>0</v>
      </c>
      <c r="E1323" s="112">
        <f>+D1323*C1310</f>
        <v>0</v>
      </c>
      <c r="F1323" s="79">
        <v>0</v>
      </c>
      <c r="G1323" s="112">
        <f>F1323*C1310</f>
        <v>0</v>
      </c>
      <c r="H1323" s="89">
        <v>0</v>
      </c>
      <c r="I1323" s="117">
        <f>H1323*C1310</f>
        <v>0</v>
      </c>
      <c r="J1323" s="39">
        <f>+H1323*I1346</f>
        <v>0</v>
      </c>
      <c r="K1323" s="39">
        <f>+H1323*I1347</f>
        <v>0</v>
      </c>
      <c r="L1323" s="394">
        <f t="shared" si="64"/>
        <v>0</v>
      </c>
    </row>
    <row r="1324" spans="1:12" ht="13.8">
      <c r="A1324" s="2" t="s">
        <v>116</v>
      </c>
      <c r="B1324" s="22">
        <f>+$B$19</f>
        <v>0</v>
      </c>
      <c r="C1324" s="84" t="e">
        <f>+B1324/B1343</f>
        <v>#DIV/0!</v>
      </c>
      <c r="D1324" s="89">
        <v>0</v>
      </c>
      <c r="E1324" s="112">
        <f>+D1324*C1310</f>
        <v>0</v>
      </c>
      <c r="F1324" s="79">
        <v>0</v>
      </c>
      <c r="G1324" s="112">
        <f>F1324*C1310</f>
        <v>0</v>
      </c>
      <c r="H1324" s="89">
        <v>0</v>
      </c>
      <c r="I1324" s="117">
        <f>H1324*C1310</f>
        <v>0</v>
      </c>
      <c r="J1324" s="39">
        <f>+H1324*I1346</f>
        <v>0</v>
      </c>
      <c r="K1324" s="39">
        <f>+H1324*I1347</f>
        <v>0</v>
      </c>
      <c r="L1324" s="394">
        <f t="shared" si="64"/>
        <v>0</v>
      </c>
    </row>
    <row r="1325" spans="1:12" ht="13.8">
      <c r="A1325" s="2" t="s">
        <v>1</v>
      </c>
      <c r="B1325" s="22">
        <f>+$B$20</f>
        <v>0</v>
      </c>
      <c r="C1325" s="84" t="e">
        <f>+B1325/B1343</f>
        <v>#DIV/0!</v>
      </c>
      <c r="D1325" s="89">
        <v>0</v>
      </c>
      <c r="E1325" s="112">
        <f>+D1325*C1310</f>
        <v>0</v>
      </c>
      <c r="F1325" s="79">
        <v>0</v>
      </c>
      <c r="G1325" s="112">
        <f>F1325*C1310</f>
        <v>0</v>
      </c>
      <c r="H1325" s="89">
        <v>0</v>
      </c>
      <c r="I1325" s="117">
        <f>H1325*C1310</f>
        <v>0</v>
      </c>
      <c r="J1325" s="39">
        <f>+H1325*I1346</f>
        <v>0</v>
      </c>
      <c r="K1325" s="39">
        <f>+H1325*I1347</f>
        <v>0</v>
      </c>
      <c r="L1325" s="394">
        <f t="shared" si="64"/>
        <v>0</v>
      </c>
    </row>
    <row r="1326" spans="1:12" ht="13.8">
      <c r="A1326" s="2" t="s">
        <v>46</v>
      </c>
      <c r="B1326" s="22">
        <f>+$B$21</f>
        <v>0</v>
      </c>
      <c r="C1326" s="84" t="e">
        <f>+B1326/B1343</f>
        <v>#DIV/0!</v>
      </c>
      <c r="D1326" s="89">
        <v>0</v>
      </c>
      <c r="E1326" s="112">
        <f>+D1326*C1310</f>
        <v>0</v>
      </c>
      <c r="F1326" s="79">
        <v>0</v>
      </c>
      <c r="G1326" s="112">
        <f>F1326*C1310</f>
        <v>0</v>
      </c>
      <c r="H1326" s="89">
        <v>0</v>
      </c>
      <c r="I1326" s="117">
        <f>H1326*C1310</f>
        <v>0</v>
      </c>
      <c r="J1326" s="39">
        <f>+H1326*I1346</f>
        <v>0</v>
      </c>
      <c r="K1326" s="39">
        <f>+H1326*I1347</f>
        <v>0</v>
      </c>
      <c r="L1326" s="394">
        <f t="shared" si="64"/>
        <v>0</v>
      </c>
    </row>
    <row r="1327" spans="1:12" ht="13.8">
      <c r="A1327" s="2" t="s">
        <v>45</v>
      </c>
      <c r="B1327" s="22">
        <f>+$B$22</f>
        <v>0</v>
      </c>
      <c r="C1327" s="84" t="e">
        <f>+B1327/B1343</f>
        <v>#DIV/0!</v>
      </c>
      <c r="D1327" s="89">
        <v>0</v>
      </c>
      <c r="E1327" s="112">
        <f>+D1327*C1310</f>
        <v>0</v>
      </c>
      <c r="F1327" s="79">
        <v>0</v>
      </c>
      <c r="G1327" s="112">
        <f>F1327*C1310</f>
        <v>0</v>
      </c>
      <c r="H1327" s="89">
        <v>0</v>
      </c>
      <c r="I1327" s="117">
        <f>H1327*C1310</f>
        <v>0</v>
      </c>
      <c r="J1327" s="39">
        <f>+H1327*I1346</f>
        <v>0</v>
      </c>
      <c r="K1327" s="39">
        <f>+H1327*I1347</f>
        <v>0</v>
      </c>
      <c r="L1327" s="394">
        <f t="shared" si="64"/>
        <v>0</v>
      </c>
    </row>
    <row r="1328" spans="1:12" ht="13.8">
      <c r="A1328" s="2" t="s">
        <v>209</v>
      </c>
      <c r="B1328" s="22">
        <f>+$B$23</f>
        <v>0</v>
      </c>
      <c r="C1328" s="84" t="e">
        <f>+B1328/B1343</f>
        <v>#DIV/0!</v>
      </c>
      <c r="D1328" s="89">
        <v>0</v>
      </c>
      <c r="E1328" s="112">
        <f>+D1328*C1310</f>
        <v>0</v>
      </c>
      <c r="F1328" s="79">
        <v>0</v>
      </c>
      <c r="G1328" s="112">
        <f>F1328*C1310</f>
        <v>0</v>
      </c>
      <c r="H1328" s="89">
        <v>0</v>
      </c>
      <c r="I1328" s="117">
        <f>H1328*C1310</f>
        <v>0</v>
      </c>
      <c r="J1328" s="39">
        <f>+H1328*I1346</f>
        <v>0</v>
      </c>
      <c r="K1328" s="39">
        <f>+H1328*I1347</f>
        <v>0</v>
      </c>
      <c r="L1328" s="394">
        <f t="shared" si="64"/>
        <v>0</v>
      </c>
    </row>
    <row r="1329" spans="1:12" ht="13.8">
      <c r="A1329" s="2" t="s">
        <v>210</v>
      </c>
      <c r="B1329" s="22">
        <f>+$B$24</f>
        <v>0</v>
      </c>
      <c r="C1329" s="84" t="e">
        <f>+B1329/B1343</f>
        <v>#DIV/0!</v>
      </c>
      <c r="D1329" s="89">
        <v>0</v>
      </c>
      <c r="E1329" s="112">
        <f>+D1329*C1310</f>
        <v>0</v>
      </c>
      <c r="F1329" s="79">
        <v>0</v>
      </c>
      <c r="G1329" s="112">
        <f>F1329*C1310</f>
        <v>0</v>
      </c>
      <c r="H1329" s="89">
        <v>0</v>
      </c>
      <c r="I1329" s="117">
        <f>H1329*C1310</f>
        <v>0</v>
      </c>
      <c r="J1329" s="39">
        <f>+H1329*I1346</f>
        <v>0</v>
      </c>
      <c r="K1329" s="39">
        <f>+H1329*I1347</f>
        <v>0</v>
      </c>
      <c r="L1329" s="394">
        <f t="shared" si="64"/>
        <v>0</v>
      </c>
    </row>
    <row r="1330" spans="1:12" ht="13.8">
      <c r="A1330" s="2" t="s">
        <v>2</v>
      </c>
      <c r="B1330" s="22">
        <f>+$B$25</f>
        <v>0</v>
      </c>
      <c r="C1330" s="84" t="e">
        <f>+B1330/B1343</f>
        <v>#DIV/0!</v>
      </c>
      <c r="D1330" s="89">
        <v>0</v>
      </c>
      <c r="E1330" s="112">
        <f>+D1330*C1310</f>
        <v>0</v>
      </c>
      <c r="F1330" s="79">
        <v>0</v>
      </c>
      <c r="G1330" s="112">
        <f>F1330*C1310</f>
        <v>0</v>
      </c>
      <c r="H1330" s="89">
        <v>0</v>
      </c>
      <c r="I1330" s="117">
        <f>H1330*C1310</f>
        <v>0</v>
      </c>
      <c r="J1330" s="39">
        <f>+H1330*I1346</f>
        <v>0</v>
      </c>
      <c r="K1330" s="39">
        <f>+H1330*I1347</f>
        <v>0</v>
      </c>
      <c r="L1330" s="394">
        <f t="shared" si="64"/>
        <v>0</v>
      </c>
    </row>
    <row r="1331" spans="1:12" ht="13.8">
      <c r="A1331" s="2" t="s">
        <v>12</v>
      </c>
      <c r="B1331" s="22">
        <f>+$B$26</f>
        <v>0</v>
      </c>
      <c r="C1331" s="84" t="e">
        <f>+B1331/B1343</f>
        <v>#DIV/0!</v>
      </c>
      <c r="D1331" s="89">
        <v>0</v>
      </c>
      <c r="E1331" s="112">
        <f>+D1331*C1310</f>
        <v>0</v>
      </c>
      <c r="F1331" s="79">
        <v>0</v>
      </c>
      <c r="G1331" s="112">
        <f>F1331*C1310</f>
        <v>0</v>
      </c>
      <c r="H1331" s="89">
        <v>0</v>
      </c>
      <c r="I1331" s="117">
        <f>H1331*C1310</f>
        <v>0</v>
      </c>
      <c r="J1331" s="39">
        <f>+H1331*I1346</f>
        <v>0</v>
      </c>
      <c r="K1331" s="39">
        <f>+H1331*I1347</f>
        <v>0</v>
      </c>
      <c r="L1331" s="394">
        <f t="shared" si="64"/>
        <v>0</v>
      </c>
    </row>
    <row r="1332" spans="1:12" ht="13.8">
      <c r="A1332" s="2" t="s">
        <v>18</v>
      </c>
      <c r="B1332" s="22">
        <f>+$B$27</f>
        <v>0</v>
      </c>
      <c r="C1332" s="84" t="e">
        <f>+B1332/B1343</f>
        <v>#DIV/0!</v>
      </c>
      <c r="D1332" s="89">
        <v>0</v>
      </c>
      <c r="E1332" s="112">
        <f>+D1332*C1310</f>
        <v>0</v>
      </c>
      <c r="F1332" s="79">
        <v>0</v>
      </c>
      <c r="G1332" s="112">
        <f>F1332*C1310</f>
        <v>0</v>
      </c>
      <c r="H1332" s="89">
        <v>0</v>
      </c>
      <c r="I1332" s="117">
        <f>H1332*C1310</f>
        <v>0</v>
      </c>
      <c r="J1332" s="39">
        <f>+H1332*I1346</f>
        <v>0</v>
      </c>
      <c r="K1332" s="39">
        <f>+H1332*I1347</f>
        <v>0</v>
      </c>
      <c r="L1332" s="394">
        <f t="shared" si="64"/>
        <v>0</v>
      </c>
    </row>
    <row r="1333" spans="1:12" ht="13.8">
      <c r="A1333" s="2" t="s">
        <v>9</v>
      </c>
      <c r="B1333" s="22">
        <f>+$B$28</f>
        <v>0</v>
      </c>
      <c r="C1333" s="84" t="e">
        <f>+B1333/B1343</f>
        <v>#DIV/0!</v>
      </c>
      <c r="D1333" s="89">
        <v>0</v>
      </c>
      <c r="E1333" s="112">
        <f>+D1333*C1310</f>
        <v>0</v>
      </c>
      <c r="F1333" s="79">
        <v>0</v>
      </c>
      <c r="G1333" s="112">
        <f>F1333*C1310</f>
        <v>0</v>
      </c>
      <c r="H1333" s="89">
        <v>0</v>
      </c>
      <c r="I1333" s="117">
        <f>H1333*C1310</f>
        <v>0</v>
      </c>
      <c r="J1333" s="39">
        <f>+H1333*I1346</f>
        <v>0</v>
      </c>
      <c r="K1333" s="39">
        <f>+H1333*I1347</f>
        <v>0</v>
      </c>
      <c r="L1333" s="394">
        <f t="shared" si="64"/>
        <v>0</v>
      </c>
    </row>
    <row r="1334" spans="1:12" ht="13.8">
      <c r="A1334" s="2" t="s">
        <v>7</v>
      </c>
      <c r="B1334" s="22">
        <f>+$B$29</f>
        <v>0</v>
      </c>
      <c r="C1334" s="84" t="e">
        <f>+B1334/B1343</f>
        <v>#DIV/0!</v>
      </c>
      <c r="D1334" s="89">
        <v>0</v>
      </c>
      <c r="E1334" s="112">
        <f>+D1334*C1310</f>
        <v>0</v>
      </c>
      <c r="F1334" s="79">
        <v>0</v>
      </c>
      <c r="G1334" s="112">
        <f>F1334*C1310</f>
        <v>0</v>
      </c>
      <c r="H1334" s="89">
        <v>0</v>
      </c>
      <c r="I1334" s="117">
        <f>H1334*C1310</f>
        <v>0</v>
      </c>
      <c r="J1334" s="39">
        <f>+H1334*I1346</f>
        <v>0</v>
      </c>
      <c r="K1334" s="39">
        <f>+H1334*I1347</f>
        <v>0</v>
      </c>
      <c r="L1334" s="394">
        <f t="shared" si="64"/>
        <v>0</v>
      </c>
    </row>
    <row r="1335" spans="1:12" ht="13.8">
      <c r="A1335" s="2" t="s">
        <v>13</v>
      </c>
      <c r="B1335" s="22">
        <f>+$B$30</f>
        <v>0</v>
      </c>
      <c r="C1335" s="84" t="e">
        <f>+B1335/B1343</f>
        <v>#DIV/0!</v>
      </c>
      <c r="D1335" s="89">
        <v>0</v>
      </c>
      <c r="E1335" s="112">
        <f>+D1335*C1310</f>
        <v>0</v>
      </c>
      <c r="F1335" s="79">
        <v>0</v>
      </c>
      <c r="G1335" s="112">
        <f>F1335*C1310</f>
        <v>0</v>
      </c>
      <c r="H1335" s="89">
        <v>0</v>
      </c>
      <c r="I1335" s="117">
        <f>H1335*C1310</f>
        <v>0</v>
      </c>
      <c r="J1335" s="39">
        <f>+H1335*I1346</f>
        <v>0</v>
      </c>
      <c r="K1335" s="39">
        <f>+H1335*I1347</f>
        <v>0</v>
      </c>
      <c r="L1335" s="394">
        <f t="shared" si="64"/>
        <v>0</v>
      </c>
    </row>
    <row r="1336" spans="1:12" ht="13.8">
      <c r="A1336" s="2" t="s">
        <v>3</v>
      </c>
      <c r="B1336" s="22">
        <f>+$B$31</f>
        <v>0</v>
      </c>
      <c r="C1336" s="84" t="e">
        <f>+B1336/B1343</f>
        <v>#DIV/0!</v>
      </c>
      <c r="D1336" s="89">
        <v>0</v>
      </c>
      <c r="E1336" s="112">
        <f>+D1336*C1310</f>
        <v>0</v>
      </c>
      <c r="F1336" s="79">
        <v>0</v>
      </c>
      <c r="G1336" s="112">
        <f>F1336*C1310</f>
        <v>0</v>
      </c>
      <c r="H1336" s="89">
        <v>0</v>
      </c>
      <c r="I1336" s="117">
        <f>H1336*C1310</f>
        <v>0</v>
      </c>
      <c r="J1336" s="39">
        <f>+H1336*I1346</f>
        <v>0</v>
      </c>
      <c r="K1336" s="39">
        <f>+H1336*I1347</f>
        <v>0</v>
      </c>
      <c r="L1336" s="394">
        <f t="shared" si="64"/>
        <v>0</v>
      </c>
    </row>
    <row r="1337" spans="1:12" ht="13.8">
      <c r="A1337" s="2" t="s">
        <v>11</v>
      </c>
      <c r="B1337" s="22">
        <f>+$B$32</f>
        <v>0</v>
      </c>
      <c r="C1337" s="84" t="e">
        <f>+B1337/B1343</f>
        <v>#DIV/0!</v>
      </c>
      <c r="D1337" s="89">
        <v>0</v>
      </c>
      <c r="E1337" s="112">
        <f>+D1337*C1310</f>
        <v>0</v>
      </c>
      <c r="F1337" s="79">
        <v>0</v>
      </c>
      <c r="G1337" s="112">
        <f>F1337*C1310</f>
        <v>0</v>
      </c>
      <c r="H1337" s="89">
        <v>0</v>
      </c>
      <c r="I1337" s="117">
        <f>H1337*C1310</f>
        <v>0</v>
      </c>
      <c r="J1337" s="39">
        <f>+H1337*I1346</f>
        <v>0</v>
      </c>
      <c r="K1337" s="39">
        <f>+H1337*I1347</f>
        <v>0</v>
      </c>
      <c r="L1337" s="394">
        <f t="shared" si="64"/>
        <v>0</v>
      </c>
    </row>
    <row r="1338" spans="1:12" ht="13.8">
      <c r="A1338" s="372" t="s">
        <v>8</v>
      </c>
      <c r="B1338" s="22">
        <f>+$B$33</f>
        <v>0</v>
      </c>
      <c r="C1338" s="84" t="e">
        <f>+B1338/B1343</f>
        <v>#DIV/0!</v>
      </c>
      <c r="D1338" s="89">
        <v>0</v>
      </c>
      <c r="E1338" s="112">
        <f>+D1338*C1310</f>
        <v>0</v>
      </c>
      <c r="F1338" s="79">
        <v>0</v>
      </c>
      <c r="G1338" s="112">
        <f>F1338*C1310</f>
        <v>0</v>
      </c>
      <c r="H1338" s="89">
        <v>0</v>
      </c>
      <c r="I1338" s="117">
        <f>H1338*C1310</f>
        <v>0</v>
      </c>
      <c r="J1338" s="39">
        <f>+H1338*I1346</f>
        <v>0</v>
      </c>
      <c r="K1338" s="39">
        <f>+H1338*I1347</f>
        <v>0</v>
      </c>
      <c r="L1338" s="394">
        <f t="shared" si="64"/>
        <v>0</v>
      </c>
    </row>
    <row r="1339" spans="1:12" ht="13.8">
      <c r="A1339" s="372" t="s">
        <v>444</v>
      </c>
      <c r="B1339" s="22">
        <f>+$B$34</f>
        <v>0</v>
      </c>
      <c r="C1339" s="84" t="e">
        <f>+B1339/B1343</f>
        <v>#DIV/0!</v>
      </c>
      <c r="D1339" s="89">
        <v>0</v>
      </c>
      <c r="E1339" s="112">
        <f>+D1339*C1310</f>
        <v>0</v>
      </c>
      <c r="F1339" s="79">
        <v>0</v>
      </c>
      <c r="G1339" s="112">
        <f>F1339*C1310</f>
        <v>0</v>
      </c>
      <c r="H1339" s="89">
        <v>0</v>
      </c>
      <c r="I1339" s="117">
        <f>H1339*C1310</f>
        <v>0</v>
      </c>
      <c r="J1339" s="39">
        <f>+H1339*I1346</f>
        <v>0</v>
      </c>
      <c r="K1339" s="39">
        <f>+H1339*I1347</f>
        <v>0</v>
      </c>
      <c r="L1339" s="394">
        <f t="shared" si="64"/>
        <v>0</v>
      </c>
    </row>
    <row r="1340" spans="1:12" ht="13.8">
      <c r="A1340" s="372" t="s">
        <v>445</v>
      </c>
      <c r="B1340" s="22">
        <f>+$B$35</f>
        <v>0</v>
      </c>
      <c r="C1340" s="84" t="e">
        <f>+B1340/B1343</f>
        <v>#DIV/0!</v>
      </c>
      <c r="D1340" s="89">
        <v>0</v>
      </c>
      <c r="E1340" s="112">
        <f>+D1340*C1310</f>
        <v>0</v>
      </c>
      <c r="F1340" s="79">
        <v>0</v>
      </c>
      <c r="G1340" s="112">
        <f>F1340*C1310</f>
        <v>0</v>
      </c>
      <c r="H1340" s="89">
        <v>0</v>
      </c>
      <c r="I1340" s="117">
        <f>H1340*C1310</f>
        <v>0</v>
      </c>
      <c r="J1340" s="39">
        <f>+H1340*I1346</f>
        <v>0</v>
      </c>
      <c r="K1340" s="39">
        <f>+H1340*I1347</f>
        <v>0</v>
      </c>
      <c r="L1340" s="394">
        <f t="shared" si="64"/>
        <v>0</v>
      </c>
    </row>
    <row r="1341" spans="1:12" ht="13.8">
      <c r="A1341" s="372" t="s">
        <v>461</v>
      </c>
      <c r="B1341" s="22">
        <f>+$B$36</f>
        <v>0</v>
      </c>
      <c r="C1341" s="84" t="e">
        <f>+B1341/B1343</f>
        <v>#DIV/0!</v>
      </c>
      <c r="D1341" s="89">
        <v>0</v>
      </c>
      <c r="E1341" s="112">
        <f>+D1341*C1310</f>
        <v>0</v>
      </c>
      <c r="F1341" s="79">
        <v>0</v>
      </c>
      <c r="G1341" s="112">
        <f>F1341*C1310</f>
        <v>0</v>
      </c>
      <c r="H1341" s="89">
        <v>0</v>
      </c>
      <c r="I1341" s="117">
        <f>H1341*C1310</f>
        <v>0</v>
      </c>
      <c r="J1341" s="39">
        <f>+H1341*I1346</f>
        <v>0</v>
      </c>
      <c r="K1341" s="39">
        <f>+H1341*I1347</f>
        <v>0</v>
      </c>
      <c r="L1341" s="394">
        <f t="shared" si="64"/>
        <v>0</v>
      </c>
    </row>
    <row r="1342" spans="1:12" ht="13.8">
      <c r="A1342" s="3" t="s">
        <v>464</v>
      </c>
      <c r="B1342" s="22">
        <f>+$B$37</f>
        <v>0</v>
      </c>
      <c r="C1342" s="84" t="e">
        <f>+B1342/B1343</f>
        <v>#DIV/0!</v>
      </c>
      <c r="D1342" s="89">
        <v>0</v>
      </c>
      <c r="E1342" s="112">
        <f>+D1342*C1310</f>
        <v>0</v>
      </c>
      <c r="F1342" s="79">
        <v>0</v>
      </c>
      <c r="G1342" s="115">
        <f>F1342*C1310</f>
        <v>0</v>
      </c>
      <c r="H1342" s="358">
        <v>0</v>
      </c>
      <c r="I1342" s="118">
        <f>H1342*C1310</f>
        <v>0</v>
      </c>
      <c r="J1342" s="39">
        <f>+H1342*I1346</f>
        <v>0</v>
      </c>
      <c r="K1342" s="39">
        <f>+H1342*I1347</f>
        <v>0</v>
      </c>
      <c r="L1342" s="394">
        <f t="shared" si="64"/>
        <v>0</v>
      </c>
    </row>
    <row r="1343" spans="1:12" ht="13.8">
      <c r="A1343" s="24"/>
      <c r="B1343" s="25">
        <f t="shared" ref="B1343:L1343" si="65">SUM(B1316:B1342)</f>
        <v>0</v>
      </c>
      <c r="C1343" s="85" t="e">
        <f t="shared" si="65"/>
        <v>#DIV/0!</v>
      </c>
      <c r="D1343" s="82">
        <f t="shared" si="65"/>
        <v>0</v>
      </c>
      <c r="E1343" s="113">
        <f t="shared" si="65"/>
        <v>0</v>
      </c>
      <c r="F1343" s="83">
        <f t="shared" si="65"/>
        <v>0</v>
      </c>
      <c r="G1343" s="113">
        <f t="shared" si="65"/>
        <v>0</v>
      </c>
      <c r="H1343" s="86">
        <f t="shared" si="65"/>
        <v>0</v>
      </c>
      <c r="I1343" s="119">
        <f t="shared" si="65"/>
        <v>0</v>
      </c>
      <c r="J1343" s="26">
        <f t="shared" si="65"/>
        <v>0</v>
      </c>
      <c r="K1343" s="26">
        <f t="shared" si="65"/>
        <v>0</v>
      </c>
      <c r="L1343" s="26">
        <f t="shared" si="65"/>
        <v>0</v>
      </c>
    </row>
    <row r="1344" spans="1:12">
      <c r="H1344" s="80"/>
      <c r="I1344" s="81"/>
    </row>
    <row r="1346" spans="1:14">
      <c r="G1346" t="s">
        <v>114</v>
      </c>
      <c r="H1346" s="27"/>
      <c r="I1346" s="357">
        <v>0</v>
      </c>
    </row>
    <row r="1347" spans="1:14">
      <c r="G1347" t="s">
        <v>338</v>
      </c>
      <c r="I1347" s="357">
        <v>0</v>
      </c>
    </row>
    <row r="1348" spans="1:14">
      <c r="G1348" t="s">
        <v>256</v>
      </c>
      <c r="I1348" s="120">
        <f>SUM(I1346:I1347)</f>
        <v>0</v>
      </c>
      <c r="N1348" s="121">
        <f>+I1348</f>
        <v>0</v>
      </c>
    </row>
    <row r="1352" spans="1:14" ht="15.6">
      <c r="A1352" s="874" t="s">
        <v>19</v>
      </c>
      <c r="B1352" s="875"/>
      <c r="C1352" s="875">
        <v>0</v>
      </c>
      <c r="D1352" s="875"/>
      <c r="E1352" s="875"/>
      <c r="F1352" s="875"/>
      <c r="G1352" s="875"/>
      <c r="H1352" s="876"/>
      <c r="I1352" s="4"/>
    </row>
    <row r="1353" spans="1:14" ht="15.6">
      <c r="A1353" s="867" t="s">
        <v>20</v>
      </c>
      <c r="B1353" s="868"/>
      <c r="C1353" s="920"/>
      <c r="D1353" s="920"/>
      <c r="E1353" s="920"/>
      <c r="F1353" s="920"/>
      <c r="G1353" s="920"/>
      <c r="H1353" s="921"/>
      <c r="I1353" s="4"/>
    </row>
    <row r="1354" spans="1:14" ht="15.6">
      <c r="A1354" s="867" t="s">
        <v>22</v>
      </c>
      <c r="B1354" s="868"/>
      <c r="C1354" s="913"/>
      <c r="D1354" s="913"/>
      <c r="E1354" s="913"/>
      <c r="F1354" s="913"/>
      <c r="G1354" s="913"/>
      <c r="H1354" s="914"/>
      <c r="I1354" s="4"/>
    </row>
    <row r="1355" spans="1:14" ht="15.6">
      <c r="A1355" s="867" t="s">
        <v>24</v>
      </c>
      <c r="B1355" s="868"/>
      <c r="C1355" s="869">
        <v>0</v>
      </c>
      <c r="D1355" s="870"/>
      <c r="E1355" s="870"/>
      <c r="F1355" s="870"/>
      <c r="G1355" s="870"/>
      <c r="H1355" s="871"/>
      <c r="I1355" s="4"/>
    </row>
    <row r="1356" spans="1:14" ht="15.6">
      <c r="A1356" s="881" t="s">
        <v>25</v>
      </c>
      <c r="B1356" s="882"/>
      <c r="C1356" s="911" t="s">
        <v>788</v>
      </c>
      <c r="D1356" s="911"/>
      <c r="E1356" s="911"/>
      <c r="F1356" s="911"/>
      <c r="G1356" s="911"/>
      <c r="H1356" s="912"/>
      <c r="I1356" s="4"/>
    </row>
    <row r="1357" spans="1:14" ht="13.8">
      <c r="A1357" s="5"/>
      <c r="B1357" s="5"/>
      <c r="C1357" s="5"/>
      <c r="D1357" s="5"/>
      <c r="E1357" s="5"/>
      <c r="F1357" s="5"/>
      <c r="G1357" s="5"/>
      <c r="H1357" s="5"/>
      <c r="I1357" s="5"/>
    </row>
    <row r="1358" spans="1:14" ht="13.8">
      <c r="A1358" s="6"/>
      <c r="B1358" s="7"/>
      <c r="C1358" s="8"/>
      <c r="D1358" s="886">
        <v>0.2</v>
      </c>
      <c r="E1358" s="887"/>
      <c r="F1358" s="886">
        <v>0.8</v>
      </c>
      <c r="G1358" s="887"/>
      <c r="H1358" s="594"/>
      <c r="I1358" s="10"/>
      <c r="J1358" s="11" t="s">
        <v>121</v>
      </c>
      <c r="K1358" s="11" t="s">
        <v>269</v>
      </c>
      <c r="L1358" s="11" t="s">
        <v>270</v>
      </c>
    </row>
    <row r="1359" spans="1:14" ht="13.8">
      <c r="A1359" s="12"/>
      <c r="B1359" s="13"/>
      <c r="C1359" s="14"/>
      <c r="D1359" s="872" t="s">
        <v>26</v>
      </c>
      <c r="E1359" s="880"/>
      <c r="F1359" s="872" t="s">
        <v>27</v>
      </c>
      <c r="G1359" s="880"/>
      <c r="H1359" s="872" t="s">
        <v>28</v>
      </c>
      <c r="I1359" s="873"/>
      <c r="J1359" s="15" t="s">
        <v>29</v>
      </c>
      <c r="K1359" s="391" t="s">
        <v>29</v>
      </c>
      <c r="L1359" s="391" t="s">
        <v>29</v>
      </c>
    </row>
    <row r="1360" spans="1:14" ht="27.6">
      <c r="A1360" s="16" t="s">
        <v>30</v>
      </c>
      <c r="B1360" s="17" t="s">
        <v>31</v>
      </c>
      <c r="C1360" s="18" t="s">
        <v>32</v>
      </c>
      <c r="D1360" s="19" t="s">
        <v>33</v>
      </c>
      <c r="E1360" s="20" t="s">
        <v>34</v>
      </c>
      <c r="F1360" s="19" t="s">
        <v>33</v>
      </c>
      <c r="G1360" s="20" t="s">
        <v>34</v>
      </c>
      <c r="H1360" s="21" t="s">
        <v>33</v>
      </c>
      <c r="I1360" s="40" t="s">
        <v>34</v>
      </c>
      <c r="J1360" s="18" t="s">
        <v>34</v>
      </c>
      <c r="K1360" s="18" t="s">
        <v>34</v>
      </c>
      <c r="L1360" s="18" t="s">
        <v>34</v>
      </c>
    </row>
    <row r="1361" spans="1:12" ht="13.8">
      <c r="A1361" s="1" t="s">
        <v>15</v>
      </c>
      <c r="B1361" s="22">
        <f>+$B$10</f>
        <v>0</v>
      </c>
      <c r="C1361" s="84" t="e">
        <f>+B1361/B1388</f>
        <v>#DIV/0!</v>
      </c>
      <c r="D1361" s="89">
        <v>0</v>
      </c>
      <c r="E1361" s="112">
        <f>+D1361*C1355</f>
        <v>0</v>
      </c>
      <c r="F1361" s="79">
        <v>0</v>
      </c>
      <c r="G1361" s="114">
        <f>F1361*C1355</f>
        <v>0</v>
      </c>
      <c r="H1361" s="89">
        <v>0</v>
      </c>
      <c r="I1361" s="116">
        <f>H1361*C1355</f>
        <v>0</v>
      </c>
      <c r="J1361" s="39">
        <f>+H1361*I1391</f>
        <v>0</v>
      </c>
      <c r="K1361" s="39">
        <f>+H1361*I1392</f>
        <v>0</v>
      </c>
      <c r="L1361" s="393">
        <f>+J1361+K1361</f>
        <v>0</v>
      </c>
    </row>
    <row r="1362" spans="1:12" ht="13.8">
      <c r="A1362" s="2" t="s">
        <v>4</v>
      </c>
      <c r="B1362" s="22">
        <f>+$B$12</f>
        <v>0</v>
      </c>
      <c r="C1362" s="84" t="e">
        <f>+B1362/B1388</f>
        <v>#DIV/0!</v>
      </c>
      <c r="D1362" s="89">
        <v>0</v>
      </c>
      <c r="E1362" s="112">
        <f>+D1362*C1355</f>
        <v>0</v>
      </c>
      <c r="F1362" s="79">
        <v>0</v>
      </c>
      <c r="G1362" s="112">
        <f>F1362*C1355</f>
        <v>0</v>
      </c>
      <c r="H1362" s="89">
        <v>0</v>
      </c>
      <c r="I1362" s="117">
        <f>H1362*C1355</f>
        <v>0</v>
      </c>
      <c r="J1362" s="39">
        <f>+H1362*I1391</f>
        <v>0</v>
      </c>
      <c r="K1362" s="39">
        <f>+H1362*I1392</f>
        <v>0</v>
      </c>
      <c r="L1362" s="394">
        <f>+J1362+K1362</f>
        <v>0</v>
      </c>
    </row>
    <row r="1363" spans="1:12" ht="13.8">
      <c r="A1363" s="2" t="s">
        <v>0</v>
      </c>
      <c r="B1363" s="22">
        <f>+$B$13</f>
        <v>0</v>
      </c>
      <c r="C1363" s="84" t="e">
        <f>+B1363/B1388</f>
        <v>#DIV/0!</v>
      </c>
      <c r="D1363" s="89">
        <v>0</v>
      </c>
      <c r="E1363" s="112">
        <f>+D1363*C1355</f>
        <v>0</v>
      </c>
      <c r="F1363" s="79">
        <v>0</v>
      </c>
      <c r="G1363" s="112">
        <f>F1363*C1355</f>
        <v>0</v>
      </c>
      <c r="H1363" s="89">
        <v>0</v>
      </c>
      <c r="I1363" s="117">
        <f>H1363*C1355</f>
        <v>0</v>
      </c>
      <c r="J1363" s="39">
        <f>+H1363*I1391</f>
        <v>0</v>
      </c>
      <c r="K1363" s="39">
        <f>+H1363*I1392</f>
        <v>0</v>
      </c>
      <c r="L1363" s="394">
        <f t="shared" ref="L1363:L1387" si="66">+J1363+K1363</f>
        <v>0</v>
      </c>
    </row>
    <row r="1364" spans="1:12" ht="13.8">
      <c r="A1364" s="2" t="s">
        <v>16</v>
      </c>
      <c r="B1364" s="22">
        <f>+$B$14</f>
        <v>0</v>
      </c>
      <c r="C1364" s="84" t="e">
        <f>+B1364/B1388</f>
        <v>#DIV/0!</v>
      </c>
      <c r="D1364" s="89">
        <v>0</v>
      </c>
      <c r="E1364" s="112">
        <f>+D1364*C1355</f>
        <v>0</v>
      </c>
      <c r="F1364" s="79">
        <v>0</v>
      </c>
      <c r="G1364" s="112">
        <f>F1364*C1355</f>
        <v>0</v>
      </c>
      <c r="H1364" s="89">
        <v>0</v>
      </c>
      <c r="I1364" s="117">
        <f>H1364*C1355</f>
        <v>0</v>
      </c>
      <c r="J1364" s="39">
        <f>+H1364*I1391</f>
        <v>0</v>
      </c>
      <c r="K1364" s="39">
        <f>+H1364*I1392</f>
        <v>0</v>
      </c>
      <c r="L1364" s="394">
        <f t="shared" si="66"/>
        <v>0</v>
      </c>
    </row>
    <row r="1365" spans="1:12" ht="13.8">
      <c r="A1365" s="2" t="s">
        <v>6</v>
      </c>
      <c r="B1365" s="22">
        <f>+$B$15</f>
        <v>0</v>
      </c>
      <c r="C1365" s="84" t="e">
        <f>+B1365/B1388</f>
        <v>#DIV/0!</v>
      </c>
      <c r="D1365" s="89">
        <v>0</v>
      </c>
      <c r="E1365" s="112">
        <f>+D1365*C1355</f>
        <v>0</v>
      </c>
      <c r="F1365" s="79">
        <v>0</v>
      </c>
      <c r="G1365" s="112">
        <f>F1365*C1355</f>
        <v>0</v>
      </c>
      <c r="H1365" s="89">
        <v>0</v>
      </c>
      <c r="I1365" s="117">
        <f>H1365*C1355</f>
        <v>0</v>
      </c>
      <c r="J1365" s="39">
        <f>+H1365*I1391</f>
        <v>0</v>
      </c>
      <c r="K1365" s="39">
        <f>+H1365*I1392</f>
        <v>0</v>
      </c>
      <c r="L1365" s="394">
        <f t="shared" si="66"/>
        <v>0</v>
      </c>
    </row>
    <row r="1366" spans="1:12" ht="13.8">
      <c r="A1366" s="2" t="s">
        <v>10</v>
      </c>
      <c r="B1366" s="22">
        <f>+$B$16</f>
        <v>0</v>
      </c>
      <c r="C1366" s="84" t="e">
        <f>+B1366/B1388</f>
        <v>#DIV/0!</v>
      </c>
      <c r="D1366" s="89">
        <v>0</v>
      </c>
      <c r="E1366" s="112">
        <f>+D1366*C1355</f>
        <v>0</v>
      </c>
      <c r="F1366" s="79">
        <v>0</v>
      </c>
      <c r="G1366" s="112">
        <f>F1366*C1355</f>
        <v>0</v>
      </c>
      <c r="H1366" s="89">
        <v>0</v>
      </c>
      <c r="I1366" s="117">
        <f>H1366*C1355</f>
        <v>0</v>
      </c>
      <c r="J1366" s="39">
        <f>+H1366*I1391</f>
        <v>0</v>
      </c>
      <c r="K1366" s="39">
        <f>+H1366*I1392</f>
        <v>0</v>
      </c>
      <c r="L1366" s="394">
        <f t="shared" si="66"/>
        <v>0</v>
      </c>
    </row>
    <row r="1367" spans="1:12" ht="13.8">
      <c r="A1367" s="2" t="s">
        <v>17</v>
      </c>
      <c r="B1367" s="22">
        <f>+$B$17</f>
        <v>0</v>
      </c>
      <c r="C1367" s="84" t="e">
        <f>+B1367/B1388</f>
        <v>#DIV/0!</v>
      </c>
      <c r="D1367" s="89">
        <v>0</v>
      </c>
      <c r="E1367" s="112">
        <f>+D1367*C1355</f>
        <v>0</v>
      </c>
      <c r="F1367" s="79">
        <v>0</v>
      </c>
      <c r="G1367" s="112">
        <f>F1367*C1355</f>
        <v>0</v>
      </c>
      <c r="H1367" s="89">
        <v>0</v>
      </c>
      <c r="I1367" s="117">
        <f>H1367*C1355</f>
        <v>0</v>
      </c>
      <c r="J1367" s="39">
        <f>+H1367*I1391</f>
        <v>0</v>
      </c>
      <c r="K1367" s="39">
        <f>+H1367*I1392</f>
        <v>0</v>
      </c>
      <c r="L1367" s="394">
        <f t="shared" si="66"/>
        <v>0</v>
      </c>
    </row>
    <row r="1368" spans="1:12" ht="13.8">
      <c r="A1368" s="2" t="s">
        <v>5</v>
      </c>
      <c r="B1368" s="22">
        <f>+$B$18</f>
        <v>0</v>
      </c>
      <c r="C1368" s="84" t="e">
        <f>+B1368/B1388</f>
        <v>#DIV/0!</v>
      </c>
      <c r="D1368" s="89">
        <v>0</v>
      </c>
      <c r="E1368" s="112">
        <f>+D1368*C1355</f>
        <v>0</v>
      </c>
      <c r="F1368" s="79">
        <v>0</v>
      </c>
      <c r="G1368" s="112">
        <f>F1368*C1355</f>
        <v>0</v>
      </c>
      <c r="H1368" s="89">
        <v>0</v>
      </c>
      <c r="I1368" s="117">
        <f>H1368*C1355</f>
        <v>0</v>
      </c>
      <c r="J1368" s="39">
        <f>+H1368*I1391</f>
        <v>0</v>
      </c>
      <c r="K1368" s="39">
        <f>+H1368*I1392</f>
        <v>0</v>
      </c>
      <c r="L1368" s="394">
        <f t="shared" si="66"/>
        <v>0</v>
      </c>
    </row>
    <row r="1369" spans="1:12" ht="13.8">
      <c r="A1369" s="2" t="s">
        <v>116</v>
      </c>
      <c r="B1369" s="22">
        <f>+$B$19</f>
        <v>0</v>
      </c>
      <c r="C1369" s="84" t="e">
        <f>+B1369/B1388</f>
        <v>#DIV/0!</v>
      </c>
      <c r="D1369" s="89">
        <v>0</v>
      </c>
      <c r="E1369" s="112">
        <f>+D1369*C1355</f>
        <v>0</v>
      </c>
      <c r="F1369" s="79">
        <v>0</v>
      </c>
      <c r="G1369" s="112">
        <f>F1369*C1355</f>
        <v>0</v>
      </c>
      <c r="H1369" s="89">
        <v>0</v>
      </c>
      <c r="I1369" s="117">
        <f>H1369*C1355</f>
        <v>0</v>
      </c>
      <c r="J1369" s="39">
        <f>+H1369*I1391</f>
        <v>0</v>
      </c>
      <c r="K1369" s="39">
        <f>+H1369*I1392</f>
        <v>0</v>
      </c>
      <c r="L1369" s="394">
        <f t="shared" si="66"/>
        <v>0</v>
      </c>
    </row>
    <row r="1370" spans="1:12" ht="13.8">
      <c r="A1370" s="2" t="s">
        <v>1</v>
      </c>
      <c r="B1370" s="22">
        <f>+$B$20</f>
        <v>0</v>
      </c>
      <c r="C1370" s="84" t="e">
        <f>+B1370/B1388</f>
        <v>#DIV/0!</v>
      </c>
      <c r="D1370" s="89">
        <v>0</v>
      </c>
      <c r="E1370" s="112">
        <f>+D1370*C1355</f>
        <v>0</v>
      </c>
      <c r="F1370" s="79">
        <v>0</v>
      </c>
      <c r="G1370" s="112">
        <f>F1370*C1355</f>
        <v>0</v>
      </c>
      <c r="H1370" s="89">
        <v>0</v>
      </c>
      <c r="I1370" s="117">
        <f>H1370*C1355</f>
        <v>0</v>
      </c>
      <c r="J1370" s="39">
        <f>+H1370*I1391</f>
        <v>0</v>
      </c>
      <c r="K1370" s="39">
        <f>+H1370*I1392</f>
        <v>0</v>
      </c>
      <c r="L1370" s="394">
        <f t="shared" si="66"/>
        <v>0</v>
      </c>
    </row>
    <row r="1371" spans="1:12" ht="13.8">
      <c r="A1371" s="2" t="s">
        <v>46</v>
      </c>
      <c r="B1371" s="22">
        <f>+$B$21</f>
        <v>0</v>
      </c>
      <c r="C1371" s="84" t="e">
        <f>+B1371/B1388</f>
        <v>#DIV/0!</v>
      </c>
      <c r="D1371" s="89">
        <v>0</v>
      </c>
      <c r="E1371" s="112">
        <f>+D1371*C1355</f>
        <v>0</v>
      </c>
      <c r="F1371" s="79">
        <v>0</v>
      </c>
      <c r="G1371" s="112">
        <f>F1371*C1355</f>
        <v>0</v>
      </c>
      <c r="H1371" s="89">
        <v>0</v>
      </c>
      <c r="I1371" s="117">
        <f>H1371*C1355</f>
        <v>0</v>
      </c>
      <c r="J1371" s="39">
        <f>+H1371*I1391</f>
        <v>0</v>
      </c>
      <c r="K1371" s="39">
        <f>+H1371*I1392</f>
        <v>0</v>
      </c>
      <c r="L1371" s="394">
        <f t="shared" si="66"/>
        <v>0</v>
      </c>
    </row>
    <row r="1372" spans="1:12" ht="13.8">
      <c r="A1372" s="2" t="s">
        <v>45</v>
      </c>
      <c r="B1372" s="22">
        <f>+$B$22</f>
        <v>0</v>
      </c>
      <c r="C1372" s="84" t="e">
        <f>+B1372/B1388</f>
        <v>#DIV/0!</v>
      </c>
      <c r="D1372" s="89">
        <v>0</v>
      </c>
      <c r="E1372" s="112">
        <f>+D1372*C1355</f>
        <v>0</v>
      </c>
      <c r="F1372" s="79">
        <v>0</v>
      </c>
      <c r="G1372" s="112">
        <f>F1372*C1355</f>
        <v>0</v>
      </c>
      <c r="H1372" s="89">
        <v>0</v>
      </c>
      <c r="I1372" s="117">
        <f>H1372*C1355</f>
        <v>0</v>
      </c>
      <c r="J1372" s="39">
        <f>+H1372*I1391</f>
        <v>0</v>
      </c>
      <c r="K1372" s="39">
        <f>+H1372*I1392</f>
        <v>0</v>
      </c>
      <c r="L1372" s="394">
        <f t="shared" si="66"/>
        <v>0</v>
      </c>
    </row>
    <row r="1373" spans="1:12" ht="13.8">
      <c r="A1373" s="2" t="s">
        <v>209</v>
      </c>
      <c r="B1373" s="22">
        <f>+$B$23</f>
        <v>0</v>
      </c>
      <c r="C1373" s="84" t="e">
        <f>+B1373/B1388</f>
        <v>#DIV/0!</v>
      </c>
      <c r="D1373" s="89">
        <v>0</v>
      </c>
      <c r="E1373" s="112">
        <f>+D1373*C1355</f>
        <v>0</v>
      </c>
      <c r="F1373" s="79">
        <v>0</v>
      </c>
      <c r="G1373" s="112">
        <f>F1373*C1355</f>
        <v>0</v>
      </c>
      <c r="H1373" s="89">
        <v>0</v>
      </c>
      <c r="I1373" s="117">
        <f>H1373*C1355</f>
        <v>0</v>
      </c>
      <c r="J1373" s="39">
        <f>+H1373*I1391</f>
        <v>0</v>
      </c>
      <c r="K1373" s="39">
        <f>+H1373*I1392</f>
        <v>0</v>
      </c>
      <c r="L1373" s="394">
        <f t="shared" si="66"/>
        <v>0</v>
      </c>
    </row>
    <row r="1374" spans="1:12" ht="13.8">
      <c r="A1374" s="2" t="s">
        <v>210</v>
      </c>
      <c r="B1374" s="22">
        <f>+$B$24</f>
        <v>0</v>
      </c>
      <c r="C1374" s="84" t="e">
        <f>+B1374/B1388</f>
        <v>#DIV/0!</v>
      </c>
      <c r="D1374" s="89">
        <v>0</v>
      </c>
      <c r="E1374" s="112">
        <f>+D1374*C1355</f>
        <v>0</v>
      </c>
      <c r="F1374" s="79">
        <v>0</v>
      </c>
      <c r="G1374" s="112">
        <f>F1374*C1355</f>
        <v>0</v>
      </c>
      <c r="H1374" s="89">
        <v>0</v>
      </c>
      <c r="I1374" s="117">
        <f>H1374*C1355</f>
        <v>0</v>
      </c>
      <c r="J1374" s="39">
        <f>+H1374*I1391</f>
        <v>0</v>
      </c>
      <c r="K1374" s="39">
        <f>+H1374*I1392</f>
        <v>0</v>
      </c>
      <c r="L1374" s="394">
        <f t="shared" si="66"/>
        <v>0</v>
      </c>
    </row>
    <row r="1375" spans="1:12" ht="13.8">
      <c r="A1375" s="2" t="s">
        <v>2</v>
      </c>
      <c r="B1375" s="22">
        <f>+$B$25</f>
        <v>0</v>
      </c>
      <c r="C1375" s="84" t="e">
        <f>+B1375/B1388</f>
        <v>#DIV/0!</v>
      </c>
      <c r="D1375" s="89">
        <v>0</v>
      </c>
      <c r="E1375" s="112">
        <f>+D1375*C1355</f>
        <v>0</v>
      </c>
      <c r="F1375" s="79">
        <v>0</v>
      </c>
      <c r="G1375" s="112">
        <f>F1375*C1355</f>
        <v>0</v>
      </c>
      <c r="H1375" s="89">
        <v>0</v>
      </c>
      <c r="I1375" s="117">
        <f>H1375*C1355</f>
        <v>0</v>
      </c>
      <c r="J1375" s="39">
        <f>+H1375*I1391</f>
        <v>0</v>
      </c>
      <c r="K1375" s="39">
        <f>+H1375*I1392</f>
        <v>0</v>
      </c>
      <c r="L1375" s="394">
        <f t="shared" si="66"/>
        <v>0</v>
      </c>
    </row>
    <row r="1376" spans="1:12" ht="13.8">
      <c r="A1376" s="2" t="s">
        <v>12</v>
      </c>
      <c r="B1376" s="22">
        <f>+$B$26</f>
        <v>0</v>
      </c>
      <c r="C1376" s="84" t="e">
        <f>+B1376/B1388</f>
        <v>#DIV/0!</v>
      </c>
      <c r="D1376" s="89">
        <v>0</v>
      </c>
      <c r="E1376" s="112">
        <f>+D1376*C1355</f>
        <v>0</v>
      </c>
      <c r="F1376" s="79">
        <v>0</v>
      </c>
      <c r="G1376" s="112">
        <f>F1376*C1355</f>
        <v>0</v>
      </c>
      <c r="H1376" s="89">
        <v>0</v>
      </c>
      <c r="I1376" s="117">
        <f>H1376*C1355</f>
        <v>0</v>
      </c>
      <c r="J1376" s="39">
        <f>+H1376*I1391</f>
        <v>0</v>
      </c>
      <c r="K1376" s="39">
        <f>+H1376*I1392</f>
        <v>0</v>
      </c>
      <c r="L1376" s="394">
        <f t="shared" si="66"/>
        <v>0</v>
      </c>
    </row>
    <row r="1377" spans="1:12" ht="13.8">
      <c r="A1377" s="2" t="s">
        <v>18</v>
      </c>
      <c r="B1377" s="22">
        <f>+$B$27</f>
        <v>0</v>
      </c>
      <c r="C1377" s="84" t="e">
        <f>+B1377/B1388</f>
        <v>#DIV/0!</v>
      </c>
      <c r="D1377" s="89">
        <v>0</v>
      </c>
      <c r="E1377" s="112">
        <f>+D1377*C1355</f>
        <v>0</v>
      </c>
      <c r="F1377" s="79">
        <v>0</v>
      </c>
      <c r="G1377" s="112">
        <f>F1377*C1355</f>
        <v>0</v>
      </c>
      <c r="H1377" s="89">
        <v>0</v>
      </c>
      <c r="I1377" s="117">
        <f>H1377*C1355</f>
        <v>0</v>
      </c>
      <c r="J1377" s="39">
        <f>+H1377*I1391</f>
        <v>0</v>
      </c>
      <c r="K1377" s="39">
        <f>+H1377*I1392</f>
        <v>0</v>
      </c>
      <c r="L1377" s="394">
        <f t="shared" si="66"/>
        <v>0</v>
      </c>
    </row>
    <row r="1378" spans="1:12" ht="13.8">
      <c r="A1378" s="2" t="s">
        <v>9</v>
      </c>
      <c r="B1378" s="22">
        <f>+$B$28</f>
        <v>0</v>
      </c>
      <c r="C1378" s="84" t="e">
        <f>+B1378/B1388</f>
        <v>#DIV/0!</v>
      </c>
      <c r="D1378" s="89">
        <v>0</v>
      </c>
      <c r="E1378" s="112">
        <f>+D1378*C1355</f>
        <v>0</v>
      </c>
      <c r="F1378" s="79">
        <v>0</v>
      </c>
      <c r="G1378" s="112">
        <f>F1378*C1355</f>
        <v>0</v>
      </c>
      <c r="H1378" s="89">
        <v>0</v>
      </c>
      <c r="I1378" s="117">
        <f>H1378*C1355</f>
        <v>0</v>
      </c>
      <c r="J1378" s="39">
        <f>+H1378*I1391</f>
        <v>0</v>
      </c>
      <c r="K1378" s="39">
        <f>+H1378*I1392</f>
        <v>0</v>
      </c>
      <c r="L1378" s="394">
        <f t="shared" si="66"/>
        <v>0</v>
      </c>
    </row>
    <row r="1379" spans="1:12" ht="13.8">
      <c r="A1379" s="2" t="s">
        <v>7</v>
      </c>
      <c r="B1379" s="22">
        <f>+$B$29</f>
        <v>0</v>
      </c>
      <c r="C1379" s="84" t="e">
        <f>+B1379/B1388</f>
        <v>#DIV/0!</v>
      </c>
      <c r="D1379" s="89">
        <v>0</v>
      </c>
      <c r="E1379" s="112">
        <f>+D1379*C1355</f>
        <v>0</v>
      </c>
      <c r="F1379" s="79">
        <v>0</v>
      </c>
      <c r="G1379" s="112">
        <f>F1379*C1355</f>
        <v>0</v>
      </c>
      <c r="H1379" s="89">
        <v>0</v>
      </c>
      <c r="I1379" s="117">
        <f>H1379*C1355</f>
        <v>0</v>
      </c>
      <c r="J1379" s="39">
        <f>+H1379*I1391</f>
        <v>0</v>
      </c>
      <c r="K1379" s="39">
        <f>+H1379*I1392</f>
        <v>0</v>
      </c>
      <c r="L1379" s="394">
        <f t="shared" si="66"/>
        <v>0</v>
      </c>
    </row>
    <row r="1380" spans="1:12" ht="13.8">
      <c r="A1380" s="2" t="s">
        <v>13</v>
      </c>
      <c r="B1380" s="22">
        <f>+$B$30</f>
        <v>0</v>
      </c>
      <c r="C1380" s="84" t="e">
        <f>+B1380/B1388</f>
        <v>#DIV/0!</v>
      </c>
      <c r="D1380" s="89">
        <v>0</v>
      </c>
      <c r="E1380" s="112">
        <f>+D1380*C1355</f>
        <v>0</v>
      </c>
      <c r="F1380" s="79">
        <v>0</v>
      </c>
      <c r="G1380" s="112">
        <f>F1380*C1355</f>
        <v>0</v>
      </c>
      <c r="H1380" s="89">
        <v>0</v>
      </c>
      <c r="I1380" s="117">
        <f>H1380*C1355</f>
        <v>0</v>
      </c>
      <c r="J1380" s="39">
        <f>+H1380*I1391</f>
        <v>0</v>
      </c>
      <c r="K1380" s="39">
        <f>+H1380*I1392</f>
        <v>0</v>
      </c>
      <c r="L1380" s="394">
        <f t="shared" si="66"/>
        <v>0</v>
      </c>
    </row>
    <row r="1381" spans="1:12" ht="13.8">
      <c r="A1381" s="2" t="s">
        <v>3</v>
      </c>
      <c r="B1381" s="22">
        <f>+$B$31</f>
        <v>0</v>
      </c>
      <c r="C1381" s="84" t="e">
        <f>+B1381/B1388</f>
        <v>#DIV/0!</v>
      </c>
      <c r="D1381" s="89">
        <v>0</v>
      </c>
      <c r="E1381" s="112">
        <f>+D1381*C1355</f>
        <v>0</v>
      </c>
      <c r="F1381" s="79">
        <v>0</v>
      </c>
      <c r="G1381" s="112">
        <f>F1381*C1355</f>
        <v>0</v>
      </c>
      <c r="H1381" s="89">
        <v>0</v>
      </c>
      <c r="I1381" s="117">
        <f>H1381*C1355</f>
        <v>0</v>
      </c>
      <c r="J1381" s="39">
        <f>+H1381*I1391</f>
        <v>0</v>
      </c>
      <c r="K1381" s="39">
        <f>+H1381*I1392</f>
        <v>0</v>
      </c>
      <c r="L1381" s="394">
        <f t="shared" si="66"/>
        <v>0</v>
      </c>
    </row>
    <row r="1382" spans="1:12" ht="13.8">
      <c r="A1382" s="2" t="s">
        <v>11</v>
      </c>
      <c r="B1382" s="22">
        <f>+$B$32</f>
        <v>0</v>
      </c>
      <c r="C1382" s="84" t="e">
        <f>+B1382/B1388</f>
        <v>#DIV/0!</v>
      </c>
      <c r="D1382" s="89">
        <v>0</v>
      </c>
      <c r="E1382" s="112">
        <f>+D1382*C1355</f>
        <v>0</v>
      </c>
      <c r="F1382" s="79">
        <v>0</v>
      </c>
      <c r="G1382" s="112">
        <f>F1382*C1355</f>
        <v>0</v>
      </c>
      <c r="H1382" s="89">
        <v>0</v>
      </c>
      <c r="I1382" s="117">
        <f>H1382*C1355</f>
        <v>0</v>
      </c>
      <c r="J1382" s="39">
        <f>+H1382*I1391</f>
        <v>0</v>
      </c>
      <c r="K1382" s="39">
        <f>+H1382*I1392</f>
        <v>0</v>
      </c>
      <c r="L1382" s="394">
        <f t="shared" si="66"/>
        <v>0</v>
      </c>
    </row>
    <row r="1383" spans="1:12" ht="13.8">
      <c r="A1383" s="372" t="s">
        <v>8</v>
      </c>
      <c r="B1383" s="22">
        <f>+$B$33</f>
        <v>0</v>
      </c>
      <c r="C1383" s="84" t="e">
        <f>+B1383/B1388</f>
        <v>#DIV/0!</v>
      </c>
      <c r="D1383" s="89">
        <v>0</v>
      </c>
      <c r="E1383" s="112">
        <f>+D1383*C1355</f>
        <v>0</v>
      </c>
      <c r="F1383" s="79">
        <v>0</v>
      </c>
      <c r="G1383" s="112">
        <f>F1383*C1355</f>
        <v>0</v>
      </c>
      <c r="H1383" s="89">
        <v>0</v>
      </c>
      <c r="I1383" s="117">
        <f>H1383*C1355</f>
        <v>0</v>
      </c>
      <c r="J1383" s="39">
        <f>+H1383*I1391</f>
        <v>0</v>
      </c>
      <c r="K1383" s="39">
        <f>+H1383*I1392</f>
        <v>0</v>
      </c>
      <c r="L1383" s="394">
        <f t="shared" si="66"/>
        <v>0</v>
      </c>
    </row>
    <row r="1384" spans="1:12" ht="13.8">
      <c r="A1384" s="372" t="s">
        <v>444</v>
      </c>
      <c r="B1384" s="22">
        <f>+$B$34</f>
        <v>0</v>
      </c>
      <c r="C1384" s="84" t="e">
        <f>+B1384/B1388</f>
        <v>#DIV/0!</v>
      </c>
      <c r="D1384" s="89">
        <v>0</v>
      </c>
      <c r="E1384" s="112">
        <f>+D1384*C1355</f>
        <v>0</v>
      </c>
      <c r="F1384" s="79">
        <v>0</v>
      </c>
      <c r="G1384" s="112">
        <f>F1384*C1355</f>
        <v>0</v>
      </c>
      <c r="H1384" s="89">
        <v>0</v>
      </c>
      <c r="I1384" s="117">
        <f>H1384*C1355</f>
        <v>0</v>
      </c>
      <c r="J1384" s="39">
        <f>+H1384*I1391</f>
        <v>0</v>
      </c>
      <c r="K1384" s="39">
        <f>+H1384*I1392</f>
        <v>0</v>
      </c>
      <c r="L1384" s="394">
        <f t="shared" si="66"/>
        <v>0</v>
      </c>
    </row>
    <row r="1385" spans="1:12" ht="13.8">
      <c r="A1385" s="372" t="s">
        <v>445</v>
      </c>
      <c r="B1385" s="22">
        <f>+$B$35</f>
        <v>0</v>
      </c>
      <c r="C1385" s="84" t="e">
        <f>+B1385/B1388</f>
        <v>#DIV/0!</v>
      </c>
      <c r="D1385" s="89">
        <v>0</v>
      </c>
      <c r="E1385" s="112">
        <f>+D1385*C1355</f>
        <v>0</v>
      </c>
      <c r="F1385" s="79">
        <v>0</v>
      </c>
      <c r="G1385" s="112">
        <f>F1385*C1355</f>
        <v>0</v>
      </c>
      <c r="H1385" s="89">
        <v>0</v>
      </c>
      <c r="I1385" s="117">
        <f>H1385*C1355</f>
        <v>0</v>
      </c>
      <c r="J1385" s="39">
        <f>+H1385*I1391</f>
        <v>0</v>
      </c>
      <c r="K1385" s="39">
        <f>+H1385*I1392</f>
        <v>0</v>
      </c>
      <c r="L1385" s="394">
        <f t="shared" si="66"/>
        <v>0</v>
      </c>
    </row>
    <row r="1386" spans="1:12" ht="13.8">
      <c r="A1386" s="372" t="s">
        <v>461</v>
      </c>
      <c r="B1386" s="22">
        <f>+$B$36</f>
        <v>0</v>
      </c>
      <c r="C1386" s="84" t="e">
        <f>+B1386/B1388</f>
        <v>#DIV/0!</v>
      </c>
      <c r="D1386" s="89">
        <v>0</v>
      </c>
      <c r="E1386" s="112">
        <f>+D1386*C1355</f>
        <v>0</v>
      </c>
      <c r="F1386" s="79">
        <v>0</v>
      </c>
      <c r="G1386" s="112">
        <f>F1386*C1355</f>
        <v>0</v>
      </c>
      <c r="H1386" s="89">
        <v>0</v>
      </c>
      <c r="I1386" s="117">
        <f>H1386*C1355</f>
        <v>0</v>
      </c>
      <c r="J1386" s="39">
        <f>+H1386*I1391</f>
        <v>0</v>
      </c>
      <c r="K1386" s="39">
        <f>+H1386*I1392</f>
        <v>0</v>
      </c>
      <c r="L1386" s="394">
        <f t="shared" si="66"/>
        <v>0</v>
      </c>
    </row>
    <row r="1387" spans="1:12" ht="13.8">
      <c r="A1387" s="3" t="s">
        <v>464</v>
      </c>
      <c r="B1387" s="22">
        <f>+$B$37</f>
        <v>0</v>
      </c>
      <c r="C1387" s="84" t="e">
        <f>+B1387/B1388</f>
        <v>#DIV/0!</v>
      </c>
      <c r="D1387" s="89">
        <v>0</v>
      </c>
      <c r="E1387" s="112">
        <f>+D1387*C1355</f>
        <v>0</v>
      </c>
      <c r="F1387" s="79">
        <v>0</v>
      </c>
      <c r="G1387" s="115">
        <f>F1387*C1355</f>
        <v>0</v>
      </c>
      <c r="H1387" s="358">
        <v>0</v>
      </c>
      <c r="I1387" s="118">
        <f>H1387*C1355</f>
        <v>0</v>
      </c>
      <c r="J1387" s="39">
        <f>+H1387*I1391</f>
        <v>0</v>
      </c>
      <c r="K1387" s="39">
        <f>+H1387*I1392</f>
        <v>0</v>
      </c>
      <c r="L1387" s="394">
        <f t="shared" si="66"/>
        <v>0</v>
      </c>
    </row>
    <row r="1388" spans="1:12" ht="13.8">
      <c r="A1388" s="24"/>
      <c r="B1388" s="25">
        <f t="shared" ref="B1388:L1388" si="67">SUM(B1361:B1387)</f>
        <v>0</v>
      </c>
      <c r="C1388" s="85" t="e">
        <f t="shared" si="67"/>
        <v>#DIV/0!</v>
      </c>
      <c r="D1388" s="82">
        <f t="shared" si="67"/>
        <v>0</v>
      </c>
      <c r="E1388" s="113">
        <f t="shared" si="67"/>
        <v>0</v>
      </c>
      <c r="F1388" s="83">
        <f t="shared" si="67"/>
        <v>0</v>
      </c>
      <c r="G1388" s="113">
        <f t="shared" si="67"/>
        <v>0</v>
      </c>
      <c r="H1388" s="86">
        <f t="shared" si="67"/>
        <v>0</v>
      </c>
      <c r="I1388" s="119">
        <f t="shared" si="67"/>
        <v>0</v>
      </c>
      <c r="J1388" s="26">
        <f t="shared" si="67"/>
        <v>0</v>
      </c>
      <c r="K1388" s="26">
        <f t="shared" si="67"/>
        <v>0</v>
      </c>
      <c r="L1388" s="26">
        <f t="shared" si="67"/>
        <v>0</v>
      </c>
    </row>
    <row r="1389" spans="1:12">
      <c r="H1389" s="80"/>
      <c r="I1389" s="81"/>
    </row>
    <row r="1391" spans="1:12">
      <c r="G1391" t="s">
        <v>114</v>
      </c>
      <c r="H1391" s="27"/>
      <c r="I1391" s="357">
        <v>0</v>
      </c>
    </row>
    <row r="1392" spans="1:12">
      <c r="G1392" t="s">
        <v>338</v>
      </c>
      <c r="I1392" s="357">
        <v>0</v>
      </c>
    </row>
    <row r="1393" spans="1:14">
      <c r="G1393" t="s">
        <v>256</v>
      </c>
      <c r="I1393" s="120">
        <f>SUM(I1391:I1392)</f>
        <v>0</v>
      </c>
      <c r="N1393" s="121">
        <f>+I1393</f>
        <v>0</v>
      </c>
    </row>
    <row r="1397" spans="1:14" ht="15.6">
      <c r="A1397" s="874" t="s">
        <v>19</v>
      </c>
      <c r="B1397" s="875"/>
      <c r="C1397" s="875">
        <v>0</v>
      </c>
      <c r="D1397" s="875"/>
      <c r="E1397" s="875"/>
      <c r="F1397" s="875"/>
      <c r="G1397" s="875"/>
      <c r="H1397" s="876"/>
      <c r="I1397" s="4"/>
    </row>
    <row r="1398" spans="1:14" ht="15.6">
      <c r="A1398" s="867" t="s">
        <v>20</v>
      </c>
      <c r="B1398" s="868"/>
      <c r="C1398" s="920"/>
      <c r="D1398" s="920"/>
      <c r="E1398" s="920"/>
      <c r="F1398" s="920"/>
      <c r="G1398" s="920"/>
      <c r="H1398" s="921"/>
      <c r="I1398" s="4"/>
    </row>
    <row r="1399" spans="1:14" ht="15.6">
      <c r="A1399" s="867" t="s">
        <v>22</v>
      </c>
      <c r="B1399" s="868"/>
      <c r="C1399" s="913"/>
      <c r="D1399" s="913"/>
      <c r="E1399" s="913"/>
      <c r="F1399" s="913"/>
      <c r="G1399" s="913"/>
      <c r="H1399" s="914"/>
      <c r="I1399" s="4"/>
    </row>
    <row r="1400" spans="1:14" ht="15.6">
      <c r="A1400" s="867" t="s">
        <v>24</v>
      </c>
      <c r="B1400" s="868"/>
      <c r="C1400" s="869">
        <v>0</v>
      </c>
      <c r="D1400" s="870"/>
      <c r="E1400" s="870"/>
      <c r="F1400" s="870"/>
      <c r="G1400" s="870"/>
      <c r="H1400" s="871"/>
      <c r="I1400" s="4"/>
    </row>
    <row r="1401" spans="1:14" ht="15.6">
      <c r="A1401" s="881" t="s">
        <v>25</v>
      </c>
      <c r="B1401" s="882"/>
      <c r="C1401" s="911" t="s">
        <v>788</v>
      </c>
      <c r="D1401" s="911"/>
      <c r="E1401" s="911"/>
      <c r="F1401" s="911"/>
      <c r="G1401" s="911"/>
      <c r="H1401" s="912"/>
      <c r="I1401" s="4"/>
    </row>
    <row r="1402" spans="1:14" ht="13.8">
      <c r="A1402" s="5"/>
      <c r="B1402" s="5"/>
      <c r="C1402" s="5"/>
      <c r="D1402" s="5"/>
      <c r="E1402" s="5"/>
      <c r="F1402" s="5"/>
      <c r="G1402" s="5"/>
      <c r="H1402" s="5"/>
      <c r="I1402" s="5"/>
    </row>
    <row r="1403" spans="1:14" ht="13.8">
      <c r="A1403" s="6"/>
      <c r="B1403" s="7"/>
      <c r="C1403" s="8"/>
      <c r="D1403" s="886">
        <v>0.2</v>
      </c>
      <c r="E1403" s="887"/>
      <c r="F1403" s="886">
        <v>0.8</v>
      </c>
      <c r="G1403" s="887"/>
      <c r="H1403" s="594"/>
      <c r="I1403" s="10"/>
      <c r="J1403" s="11" t="s">
        <v>121</v>
      </c>
      <c r="K1403" s="11" t="s">
        <v>269</v>
      </c>
      <c r="L1403" s="11" t="s">
        <v>270</v>
      </c>
    </row>
    <row r="1404" spans="1:14" ht="13.8">
      <c r="A1404" s="12"/>
      <c r="B1404" s="13"/>
      <c r="C1404" s="14"/>
      <c r="D1404" s="872" t="s">
        <v>26</v>
      </c>
      <c r="E1404" s="880"/>
      <c r="F1404" s="872" t="s">
        <v>27</v>
      </c>
      <c r="G1404" s="880"/>
      <c r="H1404" s="872" t="s">
        <v>28</v>
      </c>
      <c r="I1404" s="873"/>
      <c r="J1404" s="15" t="s">
        <v>29</v>
      </c>
      <c r="K1404" s="391" t="s">
        <v>29</v>
      </c>
      <c r="L1404" s="391" t="s">
        <v>29</v>
      </c>
    </row>
    <row r="1405" spans="1:14" ht="27.6">
      <c r="A1405" s="16" t="s">
        <v>30</v>
      </c>
      <c r="B1405" s="17" t="s">
        <v>31</v>
      </c>
      <c r="C1405" s="18" t="s">
        <v>32</v>
      </c>
      <c r="D1405" s="19" t="s">
        <v>33</v>
      </c>
      <c r="E1405" s="20" t="s">
        <v>34</v>
      </c>
      <c r="F1405" s="19" t="s">
        <v>33</v>
      </c>
      <c r="G1405" s="20" t="s">
        <v>34</v>
      </c>
      <c r="H1405" s="21" t="s">
        <v>33</v>
      </c>
      <c r="I1405" s="40" t="s">
        <v>34</v>
      </c>
      <c r="J1405" s="18" t="s">
        <v>34</v>
      </c>
      <c r="K1405" s="18" t="s">
        <v>34</v>
      </c>
      <c r="L1405" s="18" t="s">
        <v>34</v>
      </c>
    </row>
    <row r="1406" spans="1:14" ht="13.8">
      <c r="A1406" s="1" t="s">
        <v>15</v>
      </c>
      <c r="B1406" s="22">
        <f>+$B$10</f>
        <v>0</v>
      </c>
      <c r="C1406" s="84" t="e">
        <f>+B1406/B1433</f>
        <v>#DIV/0!</v>
      </c>
      <c r="D1406" s="89">
        <v>0</v>
      </c>
      <c r="E1406" s="112">
        <f>+D1406*C1400</f>
        <v>0</v>
      </c>
      <c r="F1406" s="79">
        <v>0</v>
      </c>
      <c r="G1406" s="114">
        <f>F1406*C1400</f>
        <v>0</v>
      </c>
      <c r="H1406" s="89">
        <v>0</v>
      </c>
      <c r="I1406" s="116">
        <f>H1406*C1400</f>
        <v>0</v>
      </c>
      <c r="J1406" s="39">
        <f>+H1406*I1436</f>
        <v>0</v>
      </c>
      <c r="K1406" s="39">
        <f>+H1406*I1437</f>
        <v>0</v>
      </c>
      <c r="L1406" s="393">
        <f>+J1406+K1406</f>
        <v>0</v>
      </c>
    </row>
    <row r="1407" spans="1:14" ht="13.8">
      <c r="A1407" s="2" t="s">
        <v>4</v>
      </c>
      <c r="B1407" s="22">
        <f>+$B$12</f>
        <v>0</v>
      </c>
      <c r="C1407" s="84" t="e">
        <f>+B1407/B1433</f>
        <v>#DIV/0!</v>
      </c>
      <c r="D1407" s="89">
        <v>0</v>
      </c>
      <c r="E1407" s="112">
        <f>+D1407*C1400</f>
        <v>0</v>
      </c>
      <c r="F1407" s="79">
        <v>0</v>
      </c>
      <c r="G1407" s="112">
        <f>F1407*C1400</f>
        <v>0</v>
      </c>
      <c r="H1407" s="89">
        <v>0</v>
      </c>
      <c r="I1407" s="117">
        <f>H1407*C1400</f>
        <v>0</v>
      </c>
      <c r="J1407" s="39">
        <f>+H1407*I1436</f>
        <v>0</v>
      </c>
      <c r="K1407" s="39">
        <f>+H1407*I1437</f>
        <v>0</v>
      </c>
      <c r="L1407" s="394">
        <f>+J1407+K1407</f>
        <v>0</v>
      </c>
    </row>
    <row r="1408" spans="1:14" ht="13.8">
      <c r="A1408" s="2" t="s">
        <v>0</v>
      </c>
      <c r="B1408" s="22">
        <f>+$B$13</f>
        <v>0</v>
      </c>
      <c r="C1408" s="84" t="e">
        <f>+B1408/B1433</f>
        <v>#DIV/0!</v>
      </c>
      <c r="D1408" s="89">
        <v>0</v>
      </c>
      <c r="E1408" s="112">
        <f>+D1408*C1400</f>
        <v>0</v>
      </c>
      <c r="F1408" s="79">
        <v>0</v>
      </c>
      <c r="G1408" s="112">
        <f>F1408*C1400</f>
        <v>0</v>
      </c>
      <c r="H1408" s="89">
        <v>0</v>
      </c>
      <c r="I1408" s="117">
        <f>H1408*C1400</f>
        <v>0</v>
      </c>
      <c r="J1408" s="39">
        <f>+H1408*I1436</f>
        <v>0</v>
      </c>
      <c r="K1408" s="39">
        <f>+H1408*I1437</f>
        <v>0</v>
      </c>
      <c r="L1408" s="394">
        <f t="shared" ref="L1408:L1432" si="68">+J1408+K1408</f>
        <v>0</v>
      </c>
    </row>
    <row r="1409" spans="1:12" ht="13.8">
      <c r="A1409" s="2" t="s">
        <v>16</v>
      </c>
      <c r="B1409" s="22">
        <f>+$B$14</f>
        <v>0</v>
      </c>
      <c r="C1409" s="84" t="e">
        <f>+B1409/B1433</f>
        <v>#DIV/0!</v>
      </c>
      <c r="D1409" s="89">
        <v>0</v>
      </c>
      <c r="E1409" s="112">
        <f>+D1409*C1400</f>
        <v>0</v>
      </c>
      <c r="F1409" s="79">
        <v>0</v>
      </c>
      <c r="G1409" s="112">
        <f>F1409*C1400</f>
        <v>0</v>
      </c>
      <c r="H1409" s="89">
        <v>0</v>
      </c>
      <c r="I1409" s="117">
        <f>H1409*C1400</f>
        <v>0</v>
      </c>
      <c r="J1409" s="39">
        <f>+H1409*I1436</f>
        <v>0</v>
      </c>
      <c r="K1409" s="39">
        <f>+H1409*I1437</f>
        <v>0</v>
      </c>
      <c r="L1409" s="394">
        <f t="shared" si="68"/>
        <v>0</v>
      </c>
    </row>
    <row r="1410" spans="1:12" ht="13.8">
      <c r="A1410" s="2" t="s">
        <v>6</v>
      </c>
      <c r="B1410" s="22">
        <f>+$B$15</f>
        <v>0</v>
      </c>
      <c r="C1410" s="84" t="e">
        <f>+B1410/B1433</f>
        <v>#DIV/0!</v>
      </c>
      <c r="D1410" s="89">
        <v>0</v>
      </c>
      <c r="E1410" s="112">
        <f>+D1410*C1400</f>
        <v>0</v>
      </c>
      <c r="F1410" s="79">
        <v>0</v>
      </c>
      <c r="G1410" s="112">
        <f>F1410*C1400</f>
        <v>0</v>
      </c>
      <c r="H1410" s="89">
        <v>0</v>
      </c>
      <c r="I1410" s="117">
        <f>H1410*C1400</f>
        <v>0</v>
      </c>
      <c r="J1410" s="39">
        <f>+H1410*I1436</f>
        <v>0</v>
      </c>
      <c r="K1410" s="39">
        <f>+H1410*I1437</f>
        <v>0</v>
      </c>
      <c r="L1410" s="394">
        <f t="shared" si="68"/>
        <v>0</v>
      </c>
    </row>
    <row r="1411" spans="1:12" ht="13.8">
      <c r="A1411" s="2" t="s">
        <v>10</v>
      </c>
      <c r="B1411" s="22">
        <f>+$B$16</f>
        <v>0</v>
      </c>
      <c r="C1411" s="84" t="e">
        <f>+B1411/B1433</f>
        <v>#DIV/0!</v>
      </c>
      <c r="D1411" s="89">
        <v>0</v>
      </c>
      <c r="E1411" s="112">
        <f>+D1411*C1400</f>
        <v>0</v>
      </c>
      <c r="F1411" s="79">
        <v>0</v>
      </c>
      <c r="G1411" s="112">
        <f>F1411*C1400</f>
        <v>0</v>
      </c>
      <c r="H1411" s="89">
        <v>0</v>
      </c>
      <c r="I1411" s="117">
        <f>H1411*C1400</f>
        <v>0</v>
      </c>
      <c r="J1411" s="39">
        <f>+H1411*I1436</f>
        <v>0</v>
      </c>
      <c r="K1411" s="39">
        <f>+H1411*I1437</f>
        <v>0</v>
      </c>
      <c r="L1411" s="394">
        <f t="shared" si="68"/>
        <v>0</v>
      </c>
    </row>
    <row r="1412" spans="1:12" ht="13.8">
      <c r="A1412" s="2" t="s">
        <v>17</v>
      </c>
      <c r="B1412" s="22">
        <f>+$B$17</f>
        <v>0</v>
      </c>
      <c r="C1412" s="84" t="e">
        <f>+B1412/B1433</f>
        <v>#DIV/0!</v>
      </c>
      <c r="D1412" s="89">
        <v>0</v>
      </c>
      <c r="E1412" s="112">
        <f>+D1412*C1400</f>
        <v>0</v>
      </c>
      <c r="F1412" s="79">
        <v>0</v>
      </c>
      <c r="G1412" s="112">
        <f>F1412*C1400</f>
        <v>0</v>
      </c>
      <c r="H1412" s="89">
        <v>0</v>
      </c>
      <c r="I1412" s="117">
        <f>H1412*C1400</f>
        <v>0</v>
      </c>
      <c r="J1412" s="39">
        <f>+H1412*I1436</f>
        <v>0</v>
      </c>
      <c r="K1412" s="39">
        <f>+H1412*I1437</f>
        <v>0</v>
      </c>
      <c r="L1412" s="394">
        <f t="shared" si="68"/>
        <v>0</v>
      </c>
    </row>
    <row r="1413" spans="1:12" ht="13.8">
      <c r="A1413" s="2" t="s">
        <v>5</v>
      </c>
      <c r="B1413" s="22">
        <f>+$B$18</f>
        <v>0</v>
      </c>
      <c r="C1413" s="84" t="e">
        <f>+B1413/B1433</f>
        <v>#DIV/0!</v>
      </c>
      <c r="D1413" s="89">
        <v>0</v>
      </c>
      <c r="E1413" s="112">
        <f>+D1413*C1400</f>
        <v>0</v>
      </c>
      <c r="F1413" s="79">
        <v>0</v>
      </c>
      <c r="G1413" s="112">
        <f>F1413*C1400</f>
        <v>0</v>
      </c>
      <c r="H1413" s="89">
        <v>0</v>
      </c>
      <c r="I1413" s="117">
        <f>H1413*C1400</f>
        <v>0</v>
      </c>
      <c r="J1413" s="39">
        <f>+H1413*I1436</f>
        <v>0</v>
      </c>
      <c r="K1413" s="39">
        <f>+H1413*I1437</f>
        <v>0</v>
      </c>
      <c r="L1413" s="394">
        <f t="shared" si="68"/>
        <v>0</v>
      </c>
    </row>
    <row r="1414" spans="1:12" ht="13.8">
      <c r="A1414" s="2" t="s">
        <v>116</v>
      </c>
      <c r="B1414" s="22">
        <f>+$B$19</f>
        <v>0</v>
      </c>
      <c r="C1414" s="84" t="e">
        <f>+B1414/B1433</f>
        <v>#DIV/0!</v>
      </c>
      <c r="D1414" s="89">
        <v>0</v>
      </c>
      <c r="E1414" s="112">
        <f>+D1414*C1400</f>
        <v>0</v>
      </c>
      <c r="F1414" s="79">
        <v>0</v>
      </c>
      <c r="G1414" s="112">
        <f>F1414*C1400</f>
        <v>0</v>
      </c>
      <c r="H1414" s="89">
        <v>0</v>
      </c>
      <c r="I1414" s="117">
        <f>H1414*C1400</f>
        <v>0</v>
      </c>
      <c r="J1414" s="39">
        <f>+H1414*I1436</f>
        <v>0</v>
      </c>
      <c r="K1414" s="39">
        <f>+H1414*I1437</f>
        <v>0</v>
      </c>
      <c r="L1414" s="394">
        <f t="shared" si="68"/>
        <v>0</v>
      </c>
    </row>
    <row r="1415" spans="1:12" ht="13.8">
      <c r="A1415" s="2" t="s">
        <v>1</v>
      </c>
      <c r="B1415" s="22">
        <f>+$B$20</f>
        <v>0</v>
      </c>
      <c r="C1415" s="84" t="e">
        <f>+B1415/B1433</f>
        <v>#DIV/0!</v>
      </c>
      <c r="D1415" s="89">
        <v>0</v>
      </c>
      <c r="E1415" s="112">
        <f>+D1415*C1400</f>
        <v>0</v>
      </c>
      <c r="F1415" s="79">
        <v>0</v>
      </c>
      <c r="G1415" s="112">
        <f>F1415*C1400</f>
        <v>0</v>
      </c>
      <c r="H1415" s="89">
        <v>0</v>
      </c>
      <c r="I1415" s="117">
        <f>H1415*C1400</f>
        <v>0</v>
      </c>
      <c r="J1415" s="39">
        <f>+H1415*I1436</f>
        <v>0</v>
      </c>
      <c r="K1415" s="39">
        <f>+H1415*I1437</f>
        <v>0</v>
      </c>
      <c r="L1415" s="394">
        <f t="shared" si="68"/>
        <v>0</v>
      </c>
    </row>
    <row r="1416" spans="1:12" ht="13.8">
      <c r="A1416" s="2" t="s">
        <v>46</v>
      </c>
      <c r="B1416" s="22">
        <f>+$B$21</f>
        <v>0</v>
      </c>
      <c r="C1416" s="84" t="e">
        <f>+B1416/B1433</f>
        <v>#DIV/0!</v>
      </c>
      <c r="D1416" s="89">
        <v>0</v>
      </c>
      <c r="E1416" s="112">
        <f>+D1416*C1400</f>
        <v>0</v>
      </c>
      <c r="F1416" s="79">
        <v>0</v>
      </c>
      <c r="G1416" s="112">
        <f>F1416*C1400</f>
        <v>0</v>
      </c>
      <c r="H1416" s="89">
        <v>0</v>
      </c>
      <c r="I1416" s="117">
        <f>H1416*C1400</f>
        <v>0</v>
      </c>
      <c r="J1416" s="39">
        <f>+H1416*I1436</f>
        <v>0</v>
      </c>
      <c r="K1416" s="39">
        <f>+H1416*I1437</f>
        <v>0</v>
      </c>
      <c r="L1416" s="394">
        <f t="shared" si="68"/>
        <v>0</v>
      </c>
    </row>
    <row r="1417" spans="1:12" ht="13.8">
      <c r="A1417" s="2" t="s">
        <v>45</v>
      </c>
      <c r="B1417" s="22">
        <f>+$B$22</f>
        <v>0</v>
      </c>
      <c r="C1417" s="84" t="e">
        <f>+B1417/B1433</f>
        <v>#DIV/0!</v>
      </c>
      <c r="D1417" s="89">
        <v>0</v>
      </c>
      <c r="E1417" s="112">
        <f>+D1417*C1400</f>
        <v>0</v>
      </c>
      <c r="F1417" s="79">
        <v>0</v>
      </c>
      <c r="G1417" s="112">
        <f>F1417*C1400</f>
        <v>0</v>
      </c>
      <c r="H1417" s="89">
        <v>0</v>
      </c>
      <c r="I1417" s="117">
        <f>H1417*C1400</f>
        <v>0</v>
      </c>
      <c r="J1417" s="39">
        <f>+H1417*I1436</f>
        <v>0</v>
      </c>
      <c r="K1417" s="39">
        <f>+H1417*I1437</f>
        <v>0</v>
      </c>
      <c r="L1417" s="394">
        <f t="shared" si="68"/>
        <v>0</v>
      </c>
    </row>
    <row r="1418" spans="1:12" ht="13.8">
      <c r="A1418" s="2" t="s">
        <v>209</v>
      </c>
      <c r="B1418" s="22">
        <f>+$B$23</f>
        <v>0</v>
      </c>
      <c r="C1418" s="84" t="e">
        <f>+B1418/B1433</f>
        <v>#DIV/0!</v>
      </c>
      <c r="D1418" s="89">
        <v>0</v>
      </c>
      <c r="E1418" s="112">
        <f>+D1418*C1400</f>
        <v>0</v>
      </c>
      <c r="F1418" s="79">
        <v>0</v>
      </c>
      <c r="G1418" s="112">
        <f>F1418*C1400</f>
        <v>0</v>
      </c>
      <c r="H1418" s="89">
        <v>0</v>
      </c>
      <c r="I1418" s="117">
        <f>H1418*C1400</f>
        <v>0</v>
      </c>
      <c r="J1418" s="39">
        <f>+H1418*I1436</f>
        <v>0</v>
      </c>
      <c r="K1418" s="39">
        <f>+H1418*I1437</f>
        <v>0</v>
      </c>
      <c r="L1418" s="394">
        <f t="shared" si="68"/>
        <v>0</v>
      </c>
    </row>
    <row r="1419" spans="1:12" ht="13.8">
      <c r="A1419" s="2" t="s">
        <v>210</v>
      </c>
      <c r="B1419" s="22">
        <f>+$B$24</f>
        <v>0</v>
      </c>
      <c r="C1419" s="84" t="e">
        <f>+B1419/B1433</f>
        <v>#DIV/0!</v>
      </c>
      <c r="D1419" s="89">
        <v>0</v>
      </c>
      <c r="E1419" s="112">
        <f>+D1419*C1400</f>
        <v>0</v>
      </c>
      <c r="F1419" s="79">
        <v>0</v>
      </c>
      <c r="G1419" s="112">
        <f>F1419*C1400</f>
        <v>0</v>
      </c>
      <c r="H1419" s="89">
        <v>0</v>
      </c>
      <c r="I1419" s="117">
        <f>H1419*C1400</f>
        <v>0</v>
      </c>
      <c r="J1419" s="39">
        <f>+H1419*I1436</f>
        <v>0</v>
      </c>
      <c r="K1419" s="39">
        <f>+H1419*I1437</f>
        <v>0</v>
      </c>
      <c r="L1419" s="394">
        <f t="shared" si="68"/>
        <v>0</v>
      </c>
    </row>
    <row r="1420" spans="1:12" ht="13.8">
      <c r="A1420" s="2" t="s">
        <v>2</v>
      </c>
      <c r="B1420" s="22">
        <f>+$B$25</f>
        <v>0</v>
      </c>
      <c r="C1420" s="84" t="e">
        <f>+B1420/B1433</f>
        <v>#DIV/0!</v>
      </c>
      <c r="D1420" s="89">
        <v>0</v>
      </c>
      <c r="E1420" s="112">
        <f>+D1420*C1400</f>
        <v>0</v>
      </c>
      <c r="F1420" s="79">
        <v>0</v>
      </c>
      <c r="G1420" s="112">
        <f>F1420*C1400</f>
        <v>0</v>
      </c>
      <c r="H1420" s="89">
        <v>0</v>
      </c>
      <c r="I1420" s="117">
        <f>H1420*C1400</f>
        <v>0</v>
      </c>
      <c r="J1420" s="39">
        <f>+H1420*I1436</f>
        <v>0</v>
      </c>
      <c r="K1420" s="39">
        <f>+H1420*I1437</f>
        <v>0</v>
      </c>
      <c r="L1420" s="394">
        <f t="shared" si="68"/>
        <v>0</v>
      </c>
    </row>
    <row r="1421" spans="1:12" ht="13.8">
      <c r="A1421" s="2" t="s">
        <v>12</v>
      </c>
      <c r="B1421" s="22">
        <f>+$B$26</f>
        <v>0</v>
      </c>
      <c r="C1421" s="84" t="e">
        <f>+B1421/B1433</f>
        <v>#DIV/0!</v>
      </c>
      <c r="D1421" s="89">
        <v>0</v>
      </c>
      <c r="E1421" s="112">
        <f>+D1421*C1400</f>
        <v>0</v>
      </c>
      <c r="F1421" s="79">
        <v>0</v>
      </c>
      <c r="G1421" s="112">
        <f>F1421*C1400</f>
        <v>0</v>
      </c>
      <c r="H1421" s="89">
        <v>0</v>
      </c>
      <c r="I1421" s="117">
        <f>H1421*C1400</f>
        <v>0</v>
      </c>
      <c r="J1421" s="39">
        <f>+H1421*I1436</f>
        <v>0</v>
      </c>
      <c r="K1421" s="39">
        <f>+H1421*I1437</f>
        <v>0</v>
      </c>
      <c r="L1421" s="394">
        <f t="shared" si="68"/>
        <v>0</v>
      </c>
    </row>
    <row r="1422" spans="1:12" ht="13.8">
      <c r="A1422" s="2" t="s">
        <v>18</v>
      </c>
      <c r="B1422" s="22">
        <f>+$B$27</f>
        <v>0</v>
      </c>
      <c r="C1422" s="84" t="e">
        <f>+B1422/B1433</f>
        <v>#DIV/0!</v>
      </c>
      <c r="D1422" s="89">
        <v>0</v>
      </c>
      <c r="E1422" s="112">
        <f>+D1422*C1400</f>
        <v>0</v>
      </c>
      <c r="F1422" s="79">
        <v>0</v>
      </c>
      <c r="G1422" s="112">
        <f>F1422*C1400</f>
        <v>0</v>
      </c>
      <c r="H1422" s="89">
        <v>0</v>
      </c>
      <c r="I1422" s="117">
        <f>H1422*C1400</f>
        <v>0</v>
      </c>
      <c r="J1422" s="39">
        <f>+H1422*I1436</f>
        <v>0</v>
      </c>
      <c r="K1422" s="39">
        <f>+H1422*I1437</f>
        <v>0</v>
      </c>
      <c r="L1422" s="394">
        <f t="shared" si="68"/>
        <v>0</v>
      </c>
    </row>
    <row r="1423" spans="1:12" ht="13.8">
      <c r="A1423" s="2" t="s">
        <v>9</v>
      </c>
      <c r="B1423" s="22">
        <f>+$B$28</f>
        <v>0</v>
      </c>
      <c r="C1423" s="84" t="e">
        <f>+B1423/B1433</f>
        <v>#DIV/0!</v>
      </c>
      <c r="D1423" s="89">
        <v>0</v>
      </c>
      <c r="E1423" s="112">
        <f>+D1423*C1400</f>
        <v>0</v>
      </c>
      <c r="F1423" s="79">
        <v>0</v>
      </c>
      <c r="G1423" s="112">
        <f>F1423*C1400</f>
        <v>0</v>
      </c>
      <c r="H1423" s="89">
        <v>0</v>
      </c>
      <c r="I1423" s="117">
        <f>H1423*C1400</f>
        <v>0</v>
      </c>
      <c r="J1423" s="39">
        <f>+H1423*I1436</f>
        <v>0</v>
      </c>
      <c r="K1423" s="39">
        <f>+H1423*I1437</f>
        <v>0</v>
      </c>
      <c r="L1423" s="394">
        <f t="shared" si="68"/>
        <v>0</v>
      </c>
    </row>
    <row r="1424" spans="1:12" ht="13.8">
      <c r="A1424" s="2" t="s">
        <v>7</v>
      </c>
      <c r="B1424" s="22">
        <f>+$B$29</f>
        <v>0</v>
      </c>
      <c r="C1424" s="84" t="e">
        <f>+B1424/B1433</f>
        <v>#DIV/0!</v>
      </c>
      <c r="D1424" s="89">
        <v>0</v>
      </c>
      <c r="E1424" s="112">
        <f>+D1424*C1400</f>
        <v>0</v>
      </c>
      <c r="F1424" s="79">
        <v>0</v>
      </c>
      <c r="G1424" s="112">
        <f>F1424*C1400</f>
        <v>0</v>
      </c>
      <c r="H1424" s="89">
        <v>0</v>
      </c>
      <c r="I1424" s="117">
        <f>H1424*C1400</f>
        <v>0</v>
      </c>
      <c r="J1424" s="39">
        <f>+H1424*I1436</f>
        <v>0</v>
      </c>
      <c r="K1424" s="39">
        <f>+H1424*I1437</f>
        <v>0</v>
      </c>
      <c r="L1424" s="394">
        <f t="shared" si="68"/>
        <v>0</v>
      </c>
    </row>
    <row r="1425" spans="1:14" ht="13.8">
      <c r="A1425" s="2" t="s">
        <v>13</v>
      </c>
      <c r="B1425" s="22">
        <f>+$B$30</f>
        <v>0</v>
      </c>
      <c r="C1425" s="84" t="e">
        <f>+B1425/B1433</f>
        <v>#DIV/0!</v>
      </c>
      <c r="D1425" s="89">
        <v>0</v>
      </c>
      <c r="E1425" s="112">
        <f>+D1425*C1400</f>
        <v>0</v>
      </c>
      <c r="F1425" s="79">
        <v>0</v>
      </c>
      <c r="G1425" s="112">
        <f>F1425*C1400</f>
        <v>0</v>
      </c>
      <c r="H1425" s="89">
        <v>0</v>
      </c>
      <c r="I1425" s="117">
        <f>H1425*C1400</f>
        <v>0</v>
      </c>
      <c r="J1425" s="39">
        <f>+H1425*I1436</f>
        <v>0</v>
      </c>
      <c r="K1425" s="39">
        <f>+H1425*I1437</f>
        <v>0</v>
      </c>
      <c r="L1425" s="394">
        <f t="shared" si="68"/>
        <v>0</v>
      </c>
    </row>
    <row r="1426" spans="1:14" ht="13.8">
      <c r="A1426" s="2" t="s">
        <v>3</v>
      </c>
      <c r="B1426" s="22">
        <f>+$B$31</f>
        <v>0</v>
      </c>
      <c r="C1426" s="84" t="e">
        <f>+B1426/B1433</f>
        <v>#DIV/0!</v>
      </c>
      <c r="D1426" s="89">
        <v>0</v>
      </c>
      <c r="E1426" s="112">
        <f>+D1426*C1400</f>
        <v>0</v>
      </c>
      <c r="F1426" s="79">
        <v>0</v>
      </c>
      <c r="G1426" s="112">
        <f>F1426*C1400</f>
        <v>0</v>
      </c>
      <c r="H1426" s="89">
        <v>0</v>
      </c>
      <c r="I1426" s="117">
        <f>H1426*C1400</f>
        <v>0</v>
      </c>
      <c r="J1426" s="39">
        <f>+H1426*I1436</f>
        <v>0</v>
      </c>
      <c r="K1426" s="39">
        <f>+H1426*I1437</f>
        <v>0</v>
      </c>
      <c r="L1426" s="394">
        <f t="shared" si="68"/>
        <v>0</v>
      </c>
    </row>
    <row r="1427" spans="1:14" ht="13.8">
      <c r="A1427" s="2" t="s">
        <v>11</v>
      </c>
      <c r="B1427" s="22">
        <f>+$B$32</f>
        <v>0</v>
      </c>
      <c r="C1427" s="84" t="e">
        <f>+B1427/B1433</f>
        <v>#DIV/0!</v>
      </c>
      <c r="D1427" s="89">
        <v>0</v>
      </c>
      <c r="E1427" s="112">
        <f>+D1427*C1400</f>
        <v>0</v>
      </c>
      <c r="F1427" s="79">
        <v>0</v>
      </c>
      <c r="G1427" s="112">
        <f>F1427*C1400</f>
        <v>0</v>
      </c>
      <c r="H1427" s="89">
        <v>0</v>
      </c>
      <c r="I1427" s="117">
        <f>H1427*C1400</f>
        <v>0</v>
      </c>
      <c r="J1427" s="39">
        <f>+H1427*I1436</f>
        <v>0</v>
      </c>
      <c r="K1427" s="39">
        <f>+H1427*I1437</f>
        <v>0</v>
      </c>
      <c r="L1427" s="394">
        <f t="shared" si="68"/>
        <v>0</v>
      </c>
    </row>
    <row r="1428" spans="1:14" ht="13.8">
      <c r="A1428" s="372" t="s">
        <v>8</v>
      </c>
      <c r="B1428" s="22">
        <f>+$B$33</f>
        <v>0</v>
      </c>
      <c r="C1428" s="84" t="e">
        <f>+B1428/B1433</f>
        <v>#DIV/0!</v>
      </c>
      <c r="D1428" s="89">
        <v>0</v>
      </c>
      <c r="E1428" s="112">
        <f>+D1428*C1400</f>
        <v>0</v>
      </c>
      <c r="F1428" s="79">
        <v>0</v>
      </c>
      <c r="G1428" s="112">
        <f>F1428*C1400</f>
        <v>0</v>
      </c>
      <c r="H1428" s="89">
        <v>0</v>
      </c>
      <c r="I1428" s="117">
        <f>H1428*C1400</f>
        <v>0</v>
      </c>
      <c r="J1428" s="39">
        <f>+H1428*I1436</f>
        <v>0</v>
      </c>
      <c r="K1428" s="39">
        <f>+H1428*I1437</f>
        <v>0</v>
      </c>
      <c r="L1428" s="394">
        <f t="shared" si="68"/>
        <v>0</v>
      </c>
    </row>
    <row r="1429" spans="1:14" ht="13.8">
      <c r="A1429" s="372" t="s">
        <v>444</v>
      </c>
      <c r="B1429" s="22">
        <f>+$B$34</f>
        <v>0</v>
      </c>
      <c r="C1429" s="84" t="e">
        <f>+B1429/B1433</f>
        <v>#DIV/0!</v>
      </c>
      <c r="D1429" s="89">
        <v>0</v>
      </c>
      <c r="E1429" s="112">
        <f>+D1429*C1400</f>
        <v>0</v>
      </c>
      <c r="F1429" s="79">
        <v>0</v>
      </c>
      <c r="G1429" s="112">
        <f>F1429*C1400</f>
        <v>0</v>
      </c>
      <c r="H1429" s="89">
        <v>0</v>
      </c>
      <c r="I1429" s="117">
        <f>H1429*C1400</f>
        <v>0</v>
      </c>
      <c r="J1429" s="39">
        <f>+H1429*I1436</f>
        <v>0</v>
      </c>
      <c r="K1429" s="39">
        <f>+H1429*I1437</f>
        <v>0</v>
      </c>
      <c r="L1429" s="394">
        <f t="shared" si="68"/>
        <v>0</v>
      </c>
    </row>
    <row r="1430" spans="1:14" ht="13.8">
      <c r="A1430" s="372" t="s">
        <v>445</v>
      </c>
      <c r="B1430" s="22">
        <f>+$B$35</f>
        <v>0</v>
      </c>
      <c r="C1430" s="84" t="e">
        <f>+B1430/B1433</f>
        <v>#DIV/0!</v>
      </c>
      <c r="D1430" s="89">
        <v>0</v>
      </c>
      <c r="E1430" s="112">
        <f>+D1430*C1400</f>
        <v>0</v>
      </c>
      <c r="F1430" s="79">
        <v>0</v>
      </c>
      <c r="G1430" s="112">
        <f>F1430*C1400</f>
        <v>0</v>
      </c>
      <c r="H1430" s="89">
        <v>0</v>
      </c>
      <c r="I1430" s="117">
        <f>H1430*C1400</f>
        <v>0</v>
      </c>
      <c r="J1430" s="39">
        <f>+H1430*I1436</f>
        <v>0</v>
      </c>
      <c r="K1430" s="39">
        <f>+H1430*I1437</f>
        <v>0</v>
      </c>
      <c r="L1430" s="394">
        <f t="shared" si="68"/>
        <v>0</v>
      </c>
    </row>
    <row r="1431" spans="1:14" ht="13.8">
      <c r="A1431" s="372" t="s">
        <v>461</v>
      </c>
      <c r="B1431" s="22">
        <f>+$B$36</f>
        <v>0</v>
      </c>
      <c r="C1431" s="84" t="e">
        <f>+B1431/B1433</f>
        <v>#DIV/0!</v>
      </c>
      <c r="D1431" s="89">
        <v>0</v>
      </c>
      <c r="E1431" s="112">
        <f>+D1431*C1400</f>
        <v>0</v>
      </c>
      <c r="F1431" s="79">
        <v>0</v>
      </c>
      <c r="G1431" s="112">
        <f>F1431*C1400</f>
        <v>0</v>
      </c>
      <c r="H1431" s="89">
        <v>0</v>
      </c>
      <c r="I1431" s="117">
        <f>H1431*C1400</f>
        <v>0</v>
      </c>
      <c r="J1431" s="39">
        <f>+H1431*I1436</f>
        <v>0</v>
      </c>
      <c r="K1431" s="39">
        <f>+H1431*I1437</f>
        <v>0</v>
      </c>
      <c r="L1431" s="394">
        <f t="shared" si="68"/>
        <v>0</v>
      </c>
    </row>
    <row r="1432" spans="1:14" ht="13.8">
      <c r="A1432" s="3" t="s">
        <v>464</v>
      </c>
      <c r="B1432" s="22">
        <f>+$B$37</f>
        <v>0</v>
      </c>
      <c r="C1432" s="84" t="e">
        <f>+B1432/B1433</f>
        <v>#DIV/0!</v>
      </c>
      <c r="D1432" s="89">
        <v>0</v>
      </c>
      <c r="E1432" s="112">
        <f>+D1432*C1400</f>
        <v>0</v>
      </c>
      <c r="F1432" s="79">
        <v>0</v>
      </c>
      <c r="G1432" s="115">
        <f>F1432*C1400</f>
        <v>0</v>
      </c>
      <c r="H1432" s="358">
        <v>0</v>
      </c>
      <c r="I1432" s="118">
        <f>H1432*C1400</f>
        <v>0</v>
      </c>
      <c r="J1432" s="39">
        <f>+H1432*I1436</f>
        <v>0</v>
      </c>
      <c r="K1432" s="39">
        <f>+H1432*I1437</f>
        <v>0</v>
      </c>
      <c r="L1432" s="394">
        <f t="shared" si="68"/>
        <v>0</v>
      </c>
    </row>
    <row r="1433" spans="1:14" ht="13.8">
      <c r="A1433" s="24"/>
      <c r="B1433" s="25">
        <f t="shared" ref="B1433:L1433" si="69">SUM(B1406:B1432)</f>
        <v>0</v>
      </c>
      <c r="C1433" s="85" t="e">
        <f t="shared" si="69"/>
        <v>#DIV/0!</v>
      </c>
      <c r="D1433" s="82">
        <f t="shared" si="69"/>
        <v>0</v>
      </c>
      <c r="E1433" s="113">
        <f t="shared" si="69"/>
        <v>0</v>
      </c>
      <c r="F1433" s="83">
        <f t="shared" si="69"/>
        <v>0</v>
      </c>
      <c r="G1433" s="113">
        <f t="shared" si="69"/>
        <v>0</v>
      </c>
      <c r="H1433" s="86">
        <f t="shared" si="69"/>
        <v>0</v>
      </c>
      <c r="I1433" s="119">
        <f t="shared" si="69"/>
        <v>0</v>
      </c>
      <c r="J1433" s="26">
        <f t="shared" si="69"/>
        <v>0</v>
      </c>
      <c r="K1433" s="26">
        <f t="shared" si="69"/>
        <v>0</v>
      </c>
      <c r="L1433" s="26">
        <f t="shared" si="69"/>
        <v>0</v>
      </c>
    </row>
    <row r="1434" spans="1:14">
      <c r="H1434" s="80"/>
      <c r="I1434" s="81"/>
    </row>
    <row r="1436" spans="1:14">
      <c r="G1436" t="s">
        <v>114</v>
      </c>
      <c r="H1436" s="27"/>
      <c r="I1436" s="357">
        <v>0</v>
      </c>
    </row>
    <row r="1437" spans="1:14">
      <c r="G1437" t="s">
        <v>338</v>
      </c>
      <c r="I1437" s="357">
        <v>0</v>
      </c>
    </row>
    <row r="1438" spans="1:14">
      <c r="G1438" t="s">
        <v>256</v>
      </c>
      <c r="I1438" s="120">
        <f>SUM(I1436:I1437)</f>
        <v>0</v>
      </c>
      <c r="N1438" s="121">
        <f>+I1438</f>
        <v>0</v>
      </c>
    </row>
    <row r="1442" spans="1:12" ht="15.6">
      <c r="A1442" s="874" t="s">
        <v>19</v>
      </c>
      <c r="B1442" s="875"/>
      <c r="C1442" s="875">
        <v>0</v>
      </c>
      <c r="D1442" s="875"/>
      <c r="E1442" s="875"/>
      <c r="F1442" s="875"/>
      <c r="G1442" s="875"/>
      <c r="H1442" s="876"/>
      <c r="I1442" s="4"/>
    </row>
    <row r="1443" spans="1:12" ht="15.6">
      <c r="A1443" s="867" t="s">
        <v>20</v>
      </c>
      <c r="B1443" s="868"/>
      <c r="C1443" s="877"/>
      <c r="D1443" s="878"/>
      <c r="E1443" s="878"/>
      <c r="F1443" s="878"/>
      <c r="G1443" s="878"/>
      <c r="H1443" s="879"/>
      <c r="I1443" s="4"/>
    </row>
    <row r="1444" spans="1:12" ht="15.6">
      <c r="A1444" s="867" t="s">
        <v>22</v>
      </c>
      <c r="B1444" s="868"/>
      <c r="C1444" s="877"/>
      <c r="D1444" s="878"/>
      <c r="E1444" s="878"/>
      <c r="F1444" s="878"/>
      <c r="G1444" s="878"/>
      <c r="H1444" s="879"/>
      <c r="I1444" s="4"/>
    </row>
    <row r="1445" spans="1:12" ht="15.6">
      <c r="A1445" s="867" t="s">
        <v>24</v>
      </c>
      <c r="B1445" s="868"/>
      <c r="C1445" s="869">
        <v>0</v>
      </c>
      <c r="D1445" s="870"/>
      <c r="E1445" s="870"/>
      <c r="F1445" s="870"/>
      <c r="G1445" s="870"/>
      <c r="H1445" s="871"/>
      <c r="I1445" s="4"/>
    </row>
    <row r="1446" spans="1:12" ht="15.6">
      <c r="A1446" s="881" t="s">
        <v>25</v>
      </c>
      <c r="B1446" s="882"/>
      <c r="C1446" s="911" t="s">
        <v>788</v>
      </c>
      <c r="D1446" s="911"/>
      <c r="E1446" s="911"/>
      <c r="F1446" s="911"/>
      <c r="G1446" s="911"/>
      <c r="H1446" s="912"/>
      <c r="I1446" s="4"/>
    </row>
    <row r="1447" spans="1:12" ht="13.8">
      <c r="A1447" s="5"/>
      <c r="B1447" s="5"/>
      <c r="C1447" s="5"/>
      <c r="D1447" s="5"/>
      <c r="E1447" s="5"/>
      <c r="F1447" s="5"/>
      <c r="G1447" s="5"/>
      <c r="H1447" s="5"/>
      <c r="I1447" s="5"/>
    </row>
    <row r="1448" spans="1:12" ht="13.8">
      <c r="A1448" s="6"/>
      <c r="B1448" s="7"/>
      <c r="C1448" s="8"/>
      <c r="D1448" s="886">
        <v>0.2</v>
      </c>
      <c r="E1448" s="887"/>
      <c r="F1448" s="886">
        <v>0.8</v>
      </c>
      <c r="G1448" s="887"/>
      <c r="H1448" s="594"/>
      <c r="I1448" s="10"/>
      <c r="J1448" s="11" t="s">
        <v>121</v>
      </c>
      <c r="K1448" s="11" t="s">
        <v>269</v>
      </c>
      <c r="L1448" s="11" t="s">
        <v>270</v>
      </c>
    </row>
    <row r="1449" spans="1:12" ht="13.8">
      <c r="A1449" s="12"/>
      <c r="B1449" s="13"/>
      <c r="C1449" s="14"/>
      <c r="D1449" s="872" t="s">
        <v>26</v>
      </c>
      <c r="E1449" s="880"/>
      <c r="F1449" s="872" t="s">
        <v>27</v>
      </c>
      <c r="G1449" s="880"/>
      <c r="H1449" s="872" t="s">
        <v>28</v>
      </c>
      <c r="I1449" s="873"/>
      <c r="J1449" s="15" t="s">
        <v>29</v>
      </c>
      <c r="K1449" s="391" t="s">
        <v>29</v>
      </c>
      <c r="L1449" s="391" t="s">
        <v>29</v>
      </c>
    </row>
    <row r="1450" spans="1:12" ht="27.6">
      <c r="A1450" s="16" t="s">
        <v>30</v>
      </c>
      <c r="B1450" s="17" t="s">
        <v>31</v>
      </c>
      <c r="C1450" s="18" t="s">
        <v>32</v>
      </c>
      <c r="D1450" s="19" t="s">
        <v>33</v>
      </c>
      <c r="E1450" s="20" t="s">
        <v>34</v>
      </c>
      <c r="F1450" s="19" t="s">
        <v>33</v>
      </c>
      <c r="G1450" s="20" t="s">
        <v>34</v>
      </c>
      <c r="H1450" s="21" t="s">
        <v>33</v>
      </c>
      <c r="I1450" s="40" t="s">
        <v>34</v>
      </c>
      <c r="J1450" s="18" t="s">
        <v>34</v>
      </c>
      <c r="K1450" s="18" t="s">
        <v>34</v>
      </c>
      <c r="L1450" s="18" t="s">
        <v>34</v>
      </c>
    </row>
    <row r="1451" spans="1:12" ht="13.8">
      <c r="A1451" s="1" t="s">
        <v>15</v>
      </c>
      <c r="B1451" s="22">
        <f>+$B$10</f>
        <v>0</v>
      </c>
      <c r="C1451" s="84" t="e">
        <f>+B1451/B1478</f>
        <v>#DIV/0!</v>
      </c>
      <c r="D1451" s="89">
        <v>0</v>
      </c>
      <c r="E1451" s="112">
        <f>+D1451*C1445</f>
        <v>0</v>
      </c>
      <c r="F1451" s="79">
        <v>0</v>
      </c>
      <c r="G1451" s="114">
        <f>F1451*C1445</f>
        <v>0</v>
      </c>
      <c r="H1451" s="89">
        <v>0</v>
      </c>
      <c r="I1451" s="116">
        <f>H1451*C1445</f>
        <v>0</v>
      </c>
      <c r="J1451" s="39">
        <f>+H1451*I1481</f>
        <v>0</v>
      </c>
      <c r="K1451" s="39">
        <f>+H1451*I1482</f>
        <v>0</v>
      </c>
      <c r="L1451" s="393">
        <f>+J1451+K1451</f>
        <v>0</v>
      </c>
    </row>
    <row r="1452" spans="1:12" ht="13.8">
      <c r="A1452" s="2" t="s">
        <v>4</v>
      </c>
      <c r="B1452" s="22">
        <f>+$B$12</f>
        <v>0</v>
      </c>
      <c r="C1452" s="84" t="e">
        <f>+B1452/B1478</f>
        <v>#DIV/0!</v>
      </c>
      <c r="D1452" s="89">
        <v>0</v>
      </c>
      <c r="E1452" s="112">
        <f>+D1452*C1445</f>
        <v>0</v>
      </c>
      <c r="F1452" s="79">
        <v>0</v>
      </c>
      <c r="G1452" s="112">
        <f>F1452*C1445</f>
        <v>0</v>
      </c>
      <c r="H1452" s="89">
        <v>0</v>
      </c>
      <c r="I1452" s="117">
        <f>H1452*C1445</f>
        <v>0</v>
      </c>
      <c r="J1452" s="39">
        <f>+H1452*I1481</f>
        <v>0</v>
      </c>
      <c r="K1452" s="39">
        <f>+H1452*I1482</f>
        <v>0</v>
      </c>
      <c r="L1452" s="394">
        <f>+J1452+K1452</f>
        <v>0</v>
      </c>
    </row>
    <row r="1453" spans="1:12" ht="13.8">
      <c r="A1453" s="2" t="s">
        <v>0</v>
      </c>
      <c r="B1453" s="22">
        <f>+$B$13</f>
        <v>0</v>
      </c>
      <c r="C1453" s="84" t="e">
        <f>+B1453/B1478</f>
        <v>#DIV/0!</v>
      </c>
      <c r="D1453" s="89">
        <v>0</v>
      </c>
      <c r="E1453" s="112">
        <f>+D1453*C1445</f>
        <v>0</v>
      </c>
      <c r="F1453" s="79">
        <v>0</v>
      </c>
      <c r="G1453" s="112">
        <f>F1453*C1445</f>
        <v>0</v>
      </c>
      <c r="H1453" s="89">
        <v>0</v>
      </c>
      <c r="I1453" s="117">
        <f>H1453*C1445</f>
        <v>0</v>
      </c>
      <c r="J1453" s="39">
        <f>+H1453*I1481</f>
        <v>0</v>
      </c>
      <c r="K1453" s="39">
        <f>+H1453*I1482</f>
        <v>0</v>
      </c>
      <c r="L1453" s="394">
        <f t="shared" ref="L1453:L1477" si="70">+J1453+K1453</f>
        <v>0</v>
      </c>
    </row>
    <row r="1454" spans="1:12" ht="13.8">
      <c r="A1454" s="2" t="s">
        <v>16</v>
      </c>
      <c r="B1454" s="22">
        <f>+$B$14</f>
        <v>0</v>
      </c>
      <c r="C1454" s="84" t="e">
        <f>+B1454/B1478</f>
        <v>#DIV/0!</v>
      </c>
      <c r="D1454" s="89">
        <v>0</v>
      </c>
      <c r="E1454" s="112">
        <f>+D1454*C1445</f>
        <v>0</v>
      </c>
      <c r="F1454" s="79">
        <v>0</v>
      </c>
      <c r="G1454" s="112">
        <f>F1454*C1445</f>
        <v>0</v>
      </c>
      <c r="H1454" s="89">
        <v>0</v>
      </c>
      <c r="I1454" s="117">
        <f>H1454*C1445</f>
        <v>0</v>
      </c>
      <c r="J1454" s="39">
        <f>+H1454*I1481</f>
        <v>0</v>
      </c>
      <c r="K1454" s="39">
        <f>+H1454*I1482</f>
        <v>0</v>
      </c>
      <c r="L1454" s="394">
        <f t="shared" si="70"/>
        <v>0</v>
      </c>
    </row>
    <row r="1455" spans="1:12" ht="13.8">
      <c r="A1455" s="2" t="s">
        <v>6</v>
      </c>
      <c r="B1455" s="22">
        <f>+$B$15</f>
        <v>0</v>
      </c>
      <c r="C1455" s="84" t="e">
        <f>+B1455/B1478</f>
        <v>#DIV/0!</v>
      </c>
      <c r="D1455" s="89">
        <v>0</v>
      </c>
      <c r="E1455" s="112">
        <f>+D1455*C1445</f>
        <v>0</v>
      </c>
      <c r="F1455" s="79">
        <v>0</v>
      </c>
      <c r="G1455" s="112">
        <f>F1455*C1445</f>
        <v>0</v>
      </c>
      <c r="H1455" s="89">
        <v>0</v>
      </c>
      <c r="I1455" s="117">
        <f>H1455*C1445</f>
        <v>0</v>
      </c>
      <c r="J1455" s="39">
        <f>+H1455*I1481</f>
        <v>0</v>
      </c>
      <c r="K1455" s="39">
        <f>+H1455*I1482</f>
        <v>0</v>
      </c>
      <c r="L1455" s="394">
        <f t="shared" si="70"/>
        <v>0</v>
      </c>
    </row>
    <row r="1456" spans="1:12" ht="13.8">
      <c r="A1456" s="2" t="s">
        <v>10</v>
      </c>
      <c r="B1456" s="22">
        <f>+$B$16</f>
        <v>0</v>
      </c>
      <c r="C1456" s="84" t="e">
        <f>+B1456/B1478</f>
        <v>#DIV/0!</v>
      </c>
      <c r="D1456" s="89">
        <v>0</v>
      </c>
      <c r="E1456" s="112">
        <f>+D1456*C1445</f>
        <v>0</v>
      </c>
      <c r="F1456" s="79">
        <v>0</v>
      </c>
      <c r="G1456" s="112">
        <f>F1456*C1445</f>
        <v>0</v>
      </c>
      <c r="H1456" s="89">
        <v>0</v>
      </c>
      <c r="I1456" s="117">
        <f>H1456*C1445</f>
        <v>0</v>
      </c>
      <c r="J1456" s="39">
        <f>+H1456*I1481</f>
        <v>0</v>
      </c>
      <c r="K1456" s="39">
        <f>+H1456*I1482</f>
        <v>0</v>
      </c>
      <c r="L1456" s="394">
        <f t="shared" si="70"/>
        <v>0</v>
      </c>
    </row>
    <row r="1457" spans="1:12" ht="13.8">
      <c r="A1457" s="2" t="s">
        <v>17</v>
      </c>
      <c r="B1457" s="22">
        <f>+$B$17</f>
        <v>0</v>
      </c>
      <c r="C1457" s="84" t="e">
        <f>+B1457/B1478</f>
        <v>#DIV/0!</v>
      </c>
      <c r="D1457" s="89">
        <v>0</v>
      </c>
      <c r="E1457" s="112">
        <f>+D1457*C1445</f>
        <v>0</v>
      </c>
      <c r="F1457" s="79">
        <v>0</v>
      </c>
      <c r="G1457" s="112">
        <f>F1457*C1445</f>
        <v>0</v>
      </c>
      <c r="H1457" s="89">
        <v>0</v>
      </c>
      <c r="I1457" s="117">
        <f>H1457*C1445</f>
        <v>0</v>
      </c>
      <c r="J1457" s="39">
        <f>+H1457*I1481</f>
        <v>0</v>
      </c>
      <c r="K1457" s="39">
        <f>+H1457*I1482</f>
        <v>0</v>
      </c>
      <c r="L1457" s="394">
        <f t="shared" si="70"/>
        <v>0</v>
      </c>
    </row>
    <row r="1458" spans="1:12" ht="13.8">
      <c r="A1458" s="2" t="s">
        <v>5</v>
      </c>
      <c r="B1458" s="22">
        <f>+$B$18</f>
        <v>0</v>
      </c>
      <c r="C1458" s="84" t="e">
        <f>+B1458/B1478</f>
        <v>#DIV/0!</v>
      </c>
      <c r="D1458" s="89">
        <v>0</v>
      </c>
      <c r="E1458" s="112">
        <f>+D1458*C1445</f>
        <v>0</v>
      </c>
      <c r="F1458" s="79">
        <v>0</v>
      </c>
      <c r="G1458" s="112">
        <f>F1458*C1445</f>
        <v>0</v>
      </c>
      <c r="H1458" s="89">
        <v>0</v>
      </c>
      <c r="I1458" s="117">
        <f>H1458*C1445</f>
        <v>0</v>
      </c>
      <c r="J1458" s="39">
        <f>+H1458*I1481</f>
        <v>0</v>
      </c>
      <c r="K1458" s="39">
        <f>+H1458*I1482</f>
        <v>0</v>
      </c>
      <c r="L1458" s="394">
        <f t="shared" si="70"/>
        <v>0</v>
      </c>
    </row>
    <row r="1459" spans="1:12" ht="13.8">
      <c r="A1459" s="2" t="s">
        <v>116</v>
      </c>
      <c r="B1459" s="22">
        <f>+$B$19</f>
        <v>0</v>
      </c>
      <c r="C1459" s="84" t="e">
        <f>+B1459/B1478</f>
        <v>#DIV/0!</v>
      </c>
      <c r="D1459" s="89">
        <v>0</v>
      </c>
      <c r="E1459" s="112">
        <f>+D1459*C1445</f>
        <v>0</v>
      </c>
      <c r="F1459" s="79">
        <v>0</v>
      </c>
      <c r="G1459" s="112">
        <f>F1459*C1445</f>
        <v>0</v>
      </c>
      <c r="H1459" s="89">
        <v>0</v>
      </c>
      <c r="I1459" s="117">
        <f>H1459*C1445</f>
        <v>0</v>
      </c>
      <c r="J1459" s="39">
        <f>+H1459*I1481</f>
        <v>0</v>
      </c>
      <c r="K1459" s="39">
        <f>+H1459*I1482</f>
        <v>0</v>
      </c>
      <c r="L1459" s="394">
        <f t="shared" si="70"/>
        <v>0</v>
      </c>
    </row>
    <row r="1460" spans="1:12" ht="13.8">
      <c r="A1460" s="2" t="s">
        <v>1</v>
      </c>
      <c r="B1460" s="22">
        <f>+$B$20</f>
        <v>0</v>
      </c>
      <c r="C1460" s="84" t="e">
        <f>+B1460/B1478</f>
        <v>#DIV/0!</v>
      </c>
      <c r="D1460" s="89">
        <v>0</v>
      </c>
      <c r="E1460" s="112">
        <f>+D1460*C1445</f>
        <v>0</v>
      </c>
      <c r="F1460" s="79">
        <v>0</v>
      </c>
      <c r="G1460" s="112">
        <f>F1460*C1445</f>
        <v>0</v>
      </c>
      <c r="H1460" s="89">
        <v>0</v>
      </c>
      <c r="I1460" s="117">
        <f>H1460*C1445</f>
        <v>0</v>
      </c>
      <c r="J1460" s="39">
        <f>+H1460*I1481</f>
        <v>0</v>
      </c>
      <c r="K1460" s="39">
        <f>+H1460*I1482</f>
        <v>0</v>
      </c>
      <c r="L1460" s="394">
        <f t="shared" si="70"/>
        <v>0</v>
      </c>
    </row>
    <row r="1461" spans="1:12" ht="13.8">
      <c r="A1461" s="2" t="s">
        <v>46</v>
      </c>
      <c r="B1461" s="22">
        <f>+$B$21</f>
        <v>0</v>
      </c>
      <c r="C1461" s="84" t="e">
        <f>+B1461/B1478</f>
        <v>#DIV/0!</v>
      </c>
      <c r="D1461" s="89">
        <v>0</v>
      </c>
      <c r="E1461" s="112">
        <f>+D1461*C1445</f>
        <v>0</v>
      </c>
      <c r="F1461" s="79">
        <v>0</v>
      </c>
      <c r="G1461" s="112">
        <f>F1461*C1445</f>
        <v>0</v>
      </c>
      <c r="H1461" s="89">
        <v>0</v>
      </c>
      <c r="I1461" s="117">
        <f>H1461*C1445</f>
        <v>0</v>
      </c>
      <c r="J1461" s="39">
        <f>+H1461*I1481</f>
        <v>0</v>
      </c>
      <c r="K1461" s="39">
        <f>+H1461*I1482</f>
        <v>0</v>
      </c>
      <c r="L1461" s="394">
        <f t="shared" si="70"/>
        <v>0</v>
      </c>
    </row>
    <row r="1462" spans="1:12" ht="13.8">
      <c r="A1462" s="2" t="s">
        <v>45</v>
      </c>
      <c r="B1462" s="22">
        <f>+$B$22</f>
        <v>0</v>
      </c>
      <c r="C1462" s="84" t="e">
        <f>+B1462/B1478</f>
        <v>#DIV/0!</v>
      </c>
      <c r="D1462" s="89">
        <v>0</v>
      </c>
      <c r="E1462" s="112">
        <f>+D1462*C1445</f>
        <v>0</v>
      </c>
      <c r="F1462" s="79">
        <v>0</v>
      </c>
      <c r="G1462" s="112">
        <f>F1462*C1445</f>
        <v>0</v>
      </c>
      <c r="H1462" s="89">
        <v>0</v>
      </c>
      <c r="I1462" s="117">
        <f>H1462*C1445</f>
        <v>0</v>
      </c>
      <c r="J1462" s="39">
        <f>+H1462*I1481</f>
        <v>0</v>
      </c>
      <c r="K1462" s="39">
        <f>+H1462*I1482</f>
        <v>0</v>
      </c>
      <c r="L1462" s="394">
        <f t="shared" si="70"/>
        <v>0</v>
      </c>
    </row>
    <row r="1463" spans="1:12" ht="13.8">
      <c r="A1463" s="2" t="s">
        <v>209</v>
      </c>
      <c r="B1463" s="22">
        <f>+$B$23</f>
        <v>0</v>
      </c>
      <c r="C1463" s="84" t="e">
        <f>+B1463/B1478</f>
        <v>#DIV/0!</v>
      </c>
      <c r="D1463" s="89">
        <v>0</v>
      </c>
      <c r="E1463" s="112">
        <f>+D1463*C1445</f>
        <v>0</v>
      </c>
      <c r="F1463" s="79">
        <v>0</v>
      </c>
      <c r="G1463" s="112">
        <f>F1463*C1445</f>
        <v>0</v>
      </c>
      <c r="H1463" s="89">
        <v>0</v>
      </c>
      <c r="I1463" s="117">
        <f>H1463*C1445</f>
        <v>0</v>
      </c>
      <c r="J1463" s="39">
        <f>+H1463*I1481</f>
        <v>0</v>
      </c>
      <c r="K1463" s="39">
        <f>+H1463*I1482</f>
        <v>0</v>
      </c>
      <c r="L1463" s="394">
        <f t="shared" si="70"/>
        <v>0</v>
      </c>
    </row>
    <row r="1464" spans="1:12" ht="13.8">
      <c r="A1464" s="2" t="s">
        <v>210</v>
      </c>
      <c r="B1464" s="22">
        <f>+$B$24</f>
        <v>0</v>
      </c>
      <c r="C1464" s="84" t="e">
        <f>+B1464/B1478</f>
        <v>#DIV/0!</v>
      </c>
      <c r="D1464" s="89">
        <v>0</v>
      </c>
      <c r="E1464" s="112">
        <f>+D1464*C1445</f>
        <v>0</v>
      </c>
      <c r="F1464" s="79">
        <v>0</v>
      </c>
      <c r="G1464" s="112">
        <f>F1464*C1445</f>
        <v>0</v>
      </c>
      <c r="H1464" s="89">
        <v>0</v>
      </c>
      <c r="I1464" s="117">
        <f>H1464*C1445</f>
        <v>0</v>
      </c>
      <c r="J1464" s="39">
        <f>+H1464*I1481</f>
        <v>0</v>
      </c>
      <c r="K1464" s="39">
        <f>+H1464*I1482</f>
        <v>0</v>
      </c>
      <c r="L1464" s="394">
        <f t="shared" si="70"/>
        <v>0</v>
      </c>
    </row>
    <row r="1465" spans="1:12" ht="13.8">
      <c r="A1465" s="2" t="s">
        <v>2</v>
      </c>
      <c r="B1465" s="22">
        <f>+$B$25</f>
        <v>0</v>
      </c>
      <c r="C1465" s="84" t="e">
        <f>+B1465/B1478</f>
        <v>#DIV/0!</v>
      </c>
      <c r="D1465" s="89">
        <v>0</v>
      </c>
      <c r="E1465" s="112">
        <f>+D1465*C1445</f>
        <v>0</v>
      </c>
      <c r="F1465" s="79">
        <v>0</v>
      </c>
      <c r="G1465" s="112">
        <f>F1465*C1445</f>
        <v>0</v>
      </c>
      <c r="H1465" s="89">
        <v>0</v>
      </c>
      <c r="I1465" s="117">
        <f>H1465*C1445</f>
        <v>0</v>
      </c>
      <c r="J1465" s="39">
        <f>+H1465*I1481</f>
        <v>0</v>
      </c>
      <c r="K1465" s="39">
        <f>+H1465*I1482</f>
        <v>0</v>
      </c>
      <c r="L1465" s="394">
        <f t="shared" si="70"/>
        <v>0</v>
      </c>
    </row>
    <row r="1466" spans="1:12" ht="13.8">
      <c r="A1466" s="2" t="s">
        <v>12</v>
      </c>
      <c r="B1466" s="22">
        <f>+$B$26</f>
        <v>0</v>
      </c>
      <c r="C1466" s="84" t="e">
        <f>+B1466/B1478</f>
        <v>#DIV/0!</v>
      </c>
      <c r="D1466" s="89">
        <v>0</v>
      </c>
      <c r="E1466" s="112">
        <f>+D1466*C1445</f>
        <v>0</v>
      </c>
      <c r="F1466" s="79">
        <v>0</v>
      </c>
      <c r="G1466" s="112">
        <f>F1466*C1445</f>
        <v>0</v>
      </c>
      <c r="H1466" s="89">
        <v>0</v>
      </c>
      <c r="I1466" s="117">
        <f>H1466*C1445</f>
        <v>0</v>
      </c>
      <c r="J1466" s="39">
        <f>+H1466*I1481</f>
        <v>0</v>
      </c>
      <c r="K1466" s="39">
        <f>+H1466*I1482</f>
        <v>0</v>
      </c>
      <c r="L1466" s="394">
        <f t="shared" si="70"/>
        <v>0</v>
      </c>
    </row>
    <row r="1467" spans="1:12" ht="13.8">
      <c r="A1467" s="2" t="s">
        <v>18</v>
      </c>
      <c r="B1467" s="22">
        <f>+$B$27</f>
        <v>0</v>
      </c>
      <c r="C1467" s="84" t="e">
        <f>+B1467/B1478</f>
        <v>#DIV/0!</v>
      </c>
      <c r="D1467" s="89">
        <v>0</v>
      </c>
      <c r="E1467" s="112">
        <f>+D1467*C1445</f>
        <v>0</v>
      </c>
      <c r="F1467" s="79">
        <v>0</v>
      </c>
      <c r="G1467" s="112">
        <f>F1467*C1445</f>
        <v>0</v>
      </c>
      <c r="H1467" s="89">
        <v>0</v>
      </c>
      <c r="I1467" s="117">
        <f>H1467*C1445</f>
        <v>0</v>
      </c>
      <c r="J1467" s="39">
        <f>+H1467*I1481</f>
        <v>0</v>
      </c>
      <c r="K1467" s="39">
        <f>+H1467*I1482</f>
        <v>0</v>
      </c>
      <c r="L1467" s="394">
        <f t="shared" si="70"/>
        <v>0</v>
      </c>
    </row>
    <row r="1468" spans="1:12" ht="13.8">
      <c r="A1468" s="2" t="s">
        <v>9</v>
      </c>
      <c r="B1468" s="22">
        <f>+$B$28</f>
        <v>0</v>
      </c>
      <c r="C1468" s="84" t="e">
        <f>+B1468/B1478</f>
        <v>#DIV/0!</v>
      </c>
      <c r="D1468" s="89">
        <v>0</v>
      </c>
      <c r="E1468" s="112">
        <f>+D1468*C1445</f>
        <v>0</v>
      </c>
      <c r="F1468" s="79">
        <v>0</v>
      </c>
      <c r="G1468" s="112">
        <f>F1468*C1445</f>
        <v>0</v>
      </c>
      <c r="H1468" s="89">
        <v>0</v>
      </c>
      <c r="I1468" s="117">
        <f>H1468*C1445</f>
        <v>0</v>
      </c>
      <c r="J1468" s="39">
        <f>+H1468*I1481</f>
        <v>0</v>
      </c>
      <c r="K1468" s="39">
        <f>+H1468*I1482</f>
        <v>0</v>
      </c>
      <c r="L1468" s="394">
        <f t="shared" si="70"/>
        <v>0</v>
      </c>
    </row>
    <row r="1469" spans="1:12" ht="13.8">
      <c r="A1469" s="2" t="s">
        <v>7</v>
      </c>
      <c r="B1469" s="22">
        <f>+$B$29</f>
        <v>0</v>
      </c>
      <c r="C1469" s="84" t="e">
        <f>+B1469/B1478</f>
        <v>#DIV/0!</v>
      </c>
      <c r="D1469" s="89">
        <v>0</v>
      </c>
      <c r="E1469" s="112">
        <f>+D1469*C1445</f>
        <v>0</v>
      </c>
      <c r="F1469" s="79">
        <v>0</v>
      </c>
      <c r="G1469" s="112">
        <f>F1469*C1445</f>
        <v>0</v>
      </c>
      <c r="H1469" s="89">
        <v>0</v>
      </c>
      <c r="I1469" s="117">
        <f>H1469*C1445</f>
        <v>0</v>
      </c>
      <c r="J1469" s="39">
        <f>+H1469*I1481</f>
        <v>0</v>
      </c>
      <c r="K1469" s="39">
        <f>+H1469*I1482</f>
        <v>0</v>
      </c>
      <c r="L1469" s="394">
        <f t="shared" si="70"/>
        <v>0</v>
      </c>
    </row>
    <row r="1470" spans="1:12" ht="13.8">
      <c r="A1470" s="2" t="s">
        <v>13</v>
      </c>
      <c r="B1470" s="22">
        <f>+$B$30</f>
        <v>0</v>
      </c>
      <c r="C1470" s="84" t="e">
        <f>+B1470/B1478</f>
        <v>#DIV/0!</v>
      </c>
      <c r="D1470" s="89">
        <v>0</v>
      </c>
      <c r="E1470" s="112">
        <f>+D1470*C1445</f>
        <v>0</v>
      </c>
      <c r="F1470" s="79">
        <v>0</v>
      </c>
      <c r="G1470" s="112">
        <f>F1470*C1445</f>
        <v>0</v>
      </c>
      <c r="H1470" s="89">
        <v>0</v>
      </c>
      <c r="I1470" s="117">
        <f>H1470*C1445</f>
        <v>0</v>
      </c>
      <c r="J1470" s="39">
        <f>+H1470*I1481</f>
        <v>0</v>
      </c>
      <c r="K1470" s="39">
        <f>+H1470*I1482</f>
        <v>0</v>
      </c>
      <c r="L1470" s="394">
        <f t="shared" si="70"/>
        <v>0</v>
      </c>
    </row>
    <row r="1471" spans="1:12" ht="13.8">
      <c r="A1471" s="2" t="s">
        <v>3</v>
      </c>
      <c r="B1471" s="22">
        <f>+$B$31</f>
        <v>0</v>
      </c>
      <c r="C1471" s="84" t="e">
        <f>+B1471/B1478</f>
        <v>#DIV/0!</v>
      </c>
      <c r="D1471" s="89">
        <v>0</v>
      </c>
      <c r="E1471" s="112">
        <f>+D1471*C1445</f>
        <v>0</v>
      </c>
      <c r="F1471" s="79">
        <v>0</v>
      </c>
      <c r="G1471" s="112">
        <f>F1471*C1445</f>
        <v>0</v>
      </c>
      <c r="H1471" s="89">
        <v>0</v>
      </c>
      <c r="I1471" s="117">
        <f>H1471*C1445</f>
        <v>0</v>
      </c>
      <c r="J1471" s="39">
        <f>+H1471*I1481</f>
        <v>0</v>
      </c>
      <c r="K1471" s="39">
        <f>+H1471*I1482</f>
        <v>0</v>
      </c>
      <c r="L1471" s="394">
        <f t="shared" si="70"/>
        <v>0</v>
      </c>
    </row>
    <row r="1472" spans="1:12" ht="13.8">
      <c r="A1472" s="2" t="s">
        <v>11</v>
      </c>
      <c r="B1472" s="22">
        <f>+$B$32</f>
        <v>0</v>
      </c>
      <c r="C1472" s="84" t="e">
        <f>+B1472/B1478</f>
        <v>#DIV/0!</v>
      </c>
      <c r="D1472" s="89">
        <v>0</v>
      </c>
      <c r="E1472" s="112">
        <f>+D1472*C1445</f>
        <v>0</v>
      </c>
      <c r="F1472" s="79">
        <v>0</v>
      </c>
      <c r="G1472" s="112">
        <f>F1472*C1445</f>
        <v>0</v>
      </c>
      <c r="H1472" s="89">
        <v>0</v>
      </c>
      <c r="I1472" s="117">
        <f>H1472*C1445</f>
        <v>0</v>
      </c>
      <c r="J1472" s="39">
        <f>+H1472*I1481</f>
        <v>0</v>
      </c>
      <c r="K1472" s="39">
        <f>+H1472*I1482</f>
        <v>0</v>
      </c>
      <c r="L1472" s="394">
        <f t="shared" si="70"/>
        <v>0</v>
      </c>
    </row>
    <row r="1473" spans="1:14" ht="13.8">
      <c r="A1473" s="372" t="s">
        <v>8</v>
      </c>
      <c r="B1473" s="22">
        <f>+$B$33</f>
        <v>0</v>
      </c>
      <c r="C1473" s="84" t="e">
        <f>+B1473/B1478</f>
        <v>#DIV/0!</v>
      </c>
      <c r="D1473" s="89">
        <v>0</v>
      </c>
      <c r="E1473" s="112">
        <f>+D1473*C1445</f>
        <v>0</v>
      </c>
      <c r="F1473" s="79">
        <v>0</v>
      </c>
      <c r="G1473" s="112">
        <f>F1473*C1445</f>
        <v>0</v>
      </c>
      <c r="H1473" s="89">
        <v>0</v>
      </c>
      <c r="I1473" s="117">
        <f>H1473*C1445</f>
        <v>0</v>
      </c>
      <c r="J1473" s="39">
        <f>+H1473*I1481</f>
        <v>0</v>
      </c>
      <c r="K1473" s="39">
        <f>+H1473*I1482</f>
        <v>0</v>
      </c>
      <c r="L1473" s="394">
        <f t="shared" si="70"/>
        <v>0</v>
      </c>
    </row>
    <row r="1474" spans="1:14" ht="13.8">
      <c r="A1474" s="372" t="s">
        <v>444</v>
      </c>
      <c r="B1474" s="22">
        <f>+$B$34</f>
        <v>0</v>
      </c>
      <c r="C1474" s="84" t="e">
        <f>+B1474/B1478</f>
        <v>#DIV/0!</v>
      </c>
      <c r="D1474" s="89">
        <v>0</v>
      </c>
      <c r="E1474" s="112">
        <f>+D1474*C1445</f>
        <v>0</v>
      </c>
      <c r="F1474" s="79">
        <v>0</v>
      </c>
      <c r="G1474" s="112">
        <f>F1474*C1445</f>
        <v>0</v>
      </c>
      <c r="H1474" s="89">
        <v>0</v>
      </c>
      <c r="I1474" s="117">
        <f>H1474*C1445</f>
        <v>0</v>
      </c>
      <c r="J1474" s="39">
        <f>+H1474*I1481</f>
        <v>0</v>
      </c>
      <c r="K1474" s="39">
        <f>+H1474*I1482</f>
        <v>0</v>
      </c>
      <c r="L1474" s="394">
        <f t="shared" si="70"/>
        <v>0</v>
      </c>
    </row>
    <row r="1475" spans="1:14" ht="13.8">
      <c r="A1475" s="372" t="s">
        <v>445</v>
      </c>
      <c r="B1475" s="22">
        <f>+$B$35</f>
        <v>0</v>
      </c>
      <c r="C1475" s="84" t="e">
        <f>+B1475/B1478</f>
        <v>#DIV/0!</v>
      </c>
      <c r="D1475" s="89">
        <v>0</v>
      </c>
      <c r="E1475" s="112">
        <f>+D1475*C1445</f>
        <v>0</v>
      </c>
      <c r="F1475" s="79">
        <v>0</v>
      </c>
      <c r="G1475" s="112">
        <f>F1475*C1445</f>
        <v>0</v>
      </c>
      <c r="H1475" s="89">
        <v>0</v>
      </c>
      <c r="I1475" s="117">
        <f>H1475*C1445</f>
        <v>0</v>
      </c>
      <c r="J1475" s="39">
        <f>+H1475*I1481</f>
        <v>0</v>
      </c>
      <c r="K1475" s="39">
        <f>+H1475*I1482</f>
        <v>0</v>
      </c>
      <c r="L1475" s="394">
        <f t="shared" si="70"/>
        <v>0</v>
      </c>
    </row>
    <row r="1476" spans="1:14" ht="13.8">
      <c r="A1476" s="372" t="s">
        <v>461</v>
      </c>
      <c r="B1476" s="22">
        <f>+$B$36</f>
        <v>0</v>
      </c>
      <c r="C1476" s="84" t="e">
        <f>+B1476/B1478</f>
        <v>#DIV/0!</v>
      </c>
      <c r="D1476" s="89">
        <v>0</v>
      </c>
      <c r="E1476" s="112">
        <f>+D1476*C1445</f>
        <v>0</v>
      </c>
      <c r="F1476" s="79">
        <v>0</v>
      </c>
      <c r="G1476" s="112">
        <f>F1476*C1445</f>
        <v>0</v>
      </c>
      <c r="H1476" s="89">
        <v>0</v>
      </c>
      <c r="I1476" s="117">
        <f>H1476*C1445</f>
        <v>0</v>
      </c>
      <c r="J1476" s="39">
        <f>+H1476*I1481</f>
        <v>0</v>
      </c>
      <c r="K1476" s="39">
        <f>+H1476*I1482</f>
        <v>0</v>
      </c>
      <c r="L1476" s="394">
        <f t="shared" si="70"/>
        <v>0</v>
      </c>
    </row>
    <row r="1477" spans="1:14" ht="13.8">
      <c r="A1477" s="3" t="s">
        <v>464</v>
      </c>
      <c r="B1477" s="22">
        <f>+$B$37</f>
        <v>0</v>
      </c>
      <c r="C1477" s="84" t="e">
        <f>+B1477/B1478</f>
        <v>#DIV/0!</v>
      </c>
      <c r="D1477" s="89">
        <v>0</v>
      </c>
      <c r="E1477" s="112">
        <f>+D1477*C1445</f>
        <v>0</v>
      </c>
      <c r="F1477" s="79">
        <v>0</v>
      </c>
      <c r="G1477" s="115">
        <f>F1477*C1445</f>
        <v>0</v>
      </c>
      <c r="H1477" s="358">
        <v>0</v>
      </c>
      <c r="I1477" s="118">
        <f>H1477*C1445</f>
        <v>0</v>
      </c>
      <c r="J1477" s="39">
        <f>+H1477*I1481</f>
        <v>0</v>
      </c>
      <c r="K1477" s="39">
        <f>+H1477*I1482</f>
        <v>0</v>
      </c>
      <c r="L1477" s="394">
        <f t="shared" si="70"/>
        <v>0</v>
      </c>
    </row>
    <row r="1478" spans="1:14" ht="13.8">
      <c r="A1478" s="24"/>
      <c r="B1478" s="25">
        <f t="shared" ref="B1478:L1478" si="71">SUM(B1451:B1477)</f>
        <v>0</v>
      </c>
      <c r="C1478" s="85" t="e">
        <f t="shared" si="71"/>
        <v>#DIV/0!</v>
      </c>
      <c r="D1478" s="82">
        <f t="shared" si="71"/>
        <v>0</v>
      </c>
      <c r="E1478" s="113">
        <f t="shared" si="71"/>
        <v>0</v>
      </c>
      <c r="F1478" s="83">
        <f t="shared" si="71"/>
        <v>0</v>
      </c>
      <c r="G1478" s="113">
        <f t="shared" si="71"/>
        <v>0</v>
      </c>
      <c r="H1478" s="86">
        <f t="shared" si="71"/>
        <v>0</v>
      </c>
      <c r="I1478" s="119">
        <f t="shared" si="71"/>
        <v>0</v>
      </c>
      <c r="J1478" s="26">
        <f t="shared" si="71"/>
        <v>0</v>
      </c>
      <c r="K1478" s="26">
        <f t="shared" si="71"/>
        <v>0</v>
      </c>
      <c r="L1478" s="26">
        <f t="shared" si="71"/>
        <v>0</v>
      </c>
    </row>
    <row r="1479" spans="1:14">
      <c r="H1479" s="80"/>
      <c r="I1479" s="81"/>
    </row>
    <row r="1481" spans="1:14">
      <c r="G1481" t="s">
        <v>114</v>
      </c>
      <c r="H1481" s="27"/>
      <c r="I1481" s="357">
        <v>0</v>
      </c>
    </row>
    <row r="1482" spans="1:14">
      <c r="G1482" t="s">
        <v>338</v>
      </c>
      <c r="I1482" s="357">
        <v>0</v>
      </c>
    </row>
    <row r="1483" spans="1:14">
      <c r="G1483" t="s">
        <v>256</v>
      </c>
      <c r="I1483" s="120">
        <f>SUM(I1481:I1482)</f>
        <v>0</v>
      </c>
      <c r="N1483" s="121">
        <f>+I1483</f>
        <v>0</v>
      </c>
    </row>
    <row r="1488" spans="1:14" ht="15.6">
      <c r="A1488" s="874" t="s">
        <v>19</v>
      </c>
      <c r="B1488" s="875"/>
      <c r="C1488" s="875">
        <v>0</v>
      </c>
      <c r="D1488" s="875"/>
      <c r="E1488" s="875"/>
      <c r="F1488" s="875"/>
      <c r="G1488" s="875"/>
      <c r="H1488" s="876"/>
      <c r="I1488" s="4"/>
    </row>
    <row r="1489" spans="1:12" ht="15.6">
      <c r="A1489" s="867" t="s">
        <v>20</v>
      </c>
      <c r="B1489" s="868"/>
      <c r="C1489" s="877"/>
      <c r="D1489" s="878"/>
      <c r="E1489" s="878"/>
      <c r="F1489" s="878"/>
      <c r="G1489" s="878"/>
      <c r="H1489" s="879"/>
      <c r="I1489" s="4"/>
    </row>
    <row r="1490" spans="1:12" ht="15.6">
      <c r="A1490" s="867" t="s">
        <v>22</v>
      </c>
      <c r="B1490" s="868"/>
      <c r="C1490" s="877"/>
      <c r="D1490" s="878"/>
      <c r="E1490" s="878"/>
      <c r="F1490" s="878"/>
      <c r="G1490" s="878"/>
      <c r="H1490" s="879"/>
      <c r="I1490" s="4"/>
    </row>
    <row r="1491" spans="1:12" ht="15.6">
      <c r="A1491" s="867" t="s">
        <v>24</v>
      </c>
      <c r="B1491" s="868"/>
      <c r="C1491" s="869">
        <v>0</v>
      </c>
      <c r="D1491" s="870"/>
      <c r="E1491" s="870"/>
      <c r="F1491" s="870"/>
      <c r="G1491" s="870"/>
      <c r="H1491" s="871"/>
      <c r="I1491" s="4"/>
    </row>
    <row r="1492" spans="1:12" ht="15.6">
      <c r="A1492" s="881" t="s">
        <v>25</v>
      </c>
      <c r="B1492" s="882"/>
      <c r="C1492" s="911" t="s">
        <v>788</v>
      </c>
      <c r="D1492" s="911"/>
      <c r="E1492" s="911"/>
      <c r="F1492" s="911"/>
      <c r="G1492" s="911"/>
      <c r="H1492" s="912"/>
      <c r="I1492" s="4"/>
    </row>
    <row r="1493" spans="1:12" ht="13.8">
      <c r="A1493" s="5"/>
      <c r="B1493" s="5"/>
      <c r="C1493" s="5"/>
      <c r="D1493" s="5"/>
      <c r="E1493" s="5"/>
      <c r="F1493" s="5"/>
      <c r="G1493" s="5"/>
      <c r="H1493" s="5"/>
      <c r="I1493" s="5"/>
    </row>
    <row r="1494" spans="1:12" ht="13.8">
      <c r="A1494" s="6"/>
      <c r="B1494" s="7"/>
      <c r="C1494" s="8"/>
      <c r="D1494" s="886">
        <v>0.2</v>
      </c>
      <c r="E1494" s="887"/>
      <c r="F1494" s="886">
        <v>0.8</v>
      </c>
      <c r="G1494" s="887"/>
      <c r="H1494" s="594"/>
      <c r="I1494" s="10"/>
      <c r="J1494" s="11" t="s">
        <v>121</v>
      </c>
      <c r="K1494" s="11" t="s">
        <v>269</v>
      </c>
      <c r="L1494" s="11" t="s">
        <v>270</v>
      </c>
    </row>
    <row r="1495" spans="1:12" ht="13.8">
      <c r="A1495" s="12"/>
      <c r="B1495" s="13"/>
      <c r="C1495" s="14"/>
      <c r="D1495" s="872" t="s">
        <v>26</v>
      </c>
      <c r="E1495" s="880"/>
      <c r="F1495" s="872" t="s">
        <v>27</v>
      </c>
      <c r="G1495" s="880"/>
      <c r="H1495" s="872" t="s">
        <v>28</v>
      </c>
      <c r="I1495" s="873"/>
      <c r="J1495" s="15" t="s">
        <v>29</v>
      </c>
      <c r="K1495" s="391" t="s">
        <v>29</v>
      </c>
      <c r="L1495" s="391" t="s">
        <v>29</v>
      </c>
    </row>
    <row r="1496" spans="1:12" ht="27.6">
      <c r="A1496" s="16" t="s">
        <v>30</v>
      </c>
      <c r="B1496" s="17" t="s">
        <v>31</v>
      </c>
      <c r="C1496" s="18" t="s">
        <v>32</v>
      </c>
      <c r="D1496" s="19" t="s">
        <v>33</v>
      </c>
      <c r="E1496" s="20" t="s">
        <v>34</v>
      </c>
      <c r="F1496" s="19" t="s">
        <v>33</v>
      </c>
      <c r="G1496" s="20" t="s">
        <v>34</v>
      </c>
      <c r="H1496" s="21" t="s">
        <v>33</v>
      </c>
      <c r="I1496" s="40" t="s">
        <v>34</v>
      </c>
      <c r="J1496" s="18" t="s">
        <v>34</v>
      </c>
      <c r="K1496" s="18" t="s">
        <v>34</v>
      </c>
      <c r="L1496" s="18" t="s">
        <v>34</v>
      </c>
    </row>
    <row r="1497" spans="1:12" ht="13.8">
      <c r="A1497" s="1" t="s">
        <v>15</v>
      </c>
      <c r="B1497" s="22">
        <f>+$B$10</f>
        <v>0</v>
      </c>
      <c r="C1497" s="84" t="e">
        <f>+B1497/B1524</f>
        <v>#DIV/0!</v>
      </c>
      <c r="D1497" s="89">
        <v>0</v>
      </c>
      <c r="E1497" s="112">
        <f>+D1497*C1491</f>
        <v>0</v>
      </c>
      <c r="F1497" s="79">
        <v>0</v>
      </c>
      <c r="G1497" s="114">
        <f>F1497*C1491</f>
        <v>0</v>
      </c>
      <c r="H1497" s="89">
        <v>0</v>
      </c>
      <c r="I1497" s="116">
        <f>H1497*C1491</f>
        <v>0</v>
      </c>
      <c r="J1497" s="39">
        <f>+H1497*I1527</f>
        <v>0</v>
      </c>
      <c r="K1497" s="39">
        <f>+H1497*I1528</f>
        <v>0</v>
      </c>
      <c r="L1497" s="393">
        <f>+J1497+K1497</f>
        <v>0</v>
      </c>
    </row>
    <row r="1498" spans="1:12" ht="13.8">
      <c r="A1498" s="2" t="s">
        <v>4</v>
      </c>
      <c r="B1498" s="22">
        <f>+$B$12</f>
        <v>0</v>
      </c>
      <c r="C1498" s="84" t="e">
        <f>+B1498/B1524</f>
        <v>#DIV/0!</v>
      </c>
      <c r="D1498" s="89">
        <v>0</v>
      </c>
      <c r="E1498" s="112">
        <f>+D1498*C1491</f>
        <v>0</v>
      </c>
      <c r="F1498" s="79">
        <v>0</v>
      </c>
      <c r="G1498" s="112">
        <f>F1498*C1491</f>
        <v>0</v>
      </c>
      <c r="H1498" s="89">
        <v>0</v>
      </c>
      <c r="I1498" s="117">
        <f>H1498*C1491</f>
        <v>0</v>
      </c>
      <c r="J1498" s="39">
        <f>+H1498*I1527</f>
        <v>0</v>
      </c>
      <c r="K1498" s="39">
        <f>+H1498*I1528</f>
        <v>0</v>
      </c>
      <c r="L1498" s="394">
        <f>+J1498+K1498</f>
        <v>0</v>
      </c>
    </row>
    <row r="1499" spans="1:12" ht="13.8">
      <c r="A1499" s="2" t="s">
        <v>0</v>
      </c>
      <c r="B1499" s="22">
        <f>+$B$13</f>
        <v>0</v>
      </c>
      <c r="C1499" s="84" t="e">
        <f>+B1499/B1524</f>
        <v>#DIV/0!</v>
      </c>
      <c r="D1499" s="89">
        <v>0</v>
      </c>
      <c r="E1499" s="112">
        <f>+D1499*C1491</f>
        <v>0</v>
      </c>
      <c r="F1499" s="79">
        <v>0</v>
      </c>
      <c r="G1499" s="112">
        <f>F1499*C1491</f>
        <v>0</v>
      </c>
      <c r="H1499" s="89">
        <v>0</v>
      </c>
      <c r="I1499" s="117">
        <f>H1499*C1491</f>
        <v>0</v>
      </c>
      <c r="J1499" s="39">
        <f>+H1499*I1527</f>
        <v>0</v>
      </c>
      <c r="K1499" s="39">
        <f>+H1499*I1528</f>
        <v>0</v>
      </c>
      <c r="L1499" s="394">
        <f t="shared" ref="L1499:L1523" si="72">+J1499+K1499</f>
        <v>0</v>
      </c>
    </row>
    <row r="1500" spans="1:12" ht="13.8">
      <c r="A1500" s="2" t="s">
        <v>16</v>
      </c>
      <c r="B1500" s="22">
        <f>+$B$14</f>
        <v>0</v>
      </c>
      <c r="C1500" s="84" t="e">
        <f>+B1500/B1524</f>
        <v>#DIV/0!</v>
      </c>
      <c r="D1500" s="89">
        <v>0</v>
      </c>
      <c r="E1500" s="112">
        <f>+D1500*C1491</f>
        <v>0</v>
      </c>
      <c r="F1500" s="79">
        <v>0</v>
      </c>
      <c r="G1500" s="112">
        <f>F1500*C1491</f>
        <v>0</v>
      </c>
      <c r="H1500" s="89">
        <v>0</v>
      </c>
      <c r="I1500" s="117">
        <f>H1500*C1491</f>
        <v>0</v>
      </c>
      <c r="J1500" s="39">
        <f>+H1500*I1527</f>
        <v>0</v>
      </c>
      <c r="K1500" s="39">
        <f>+H1500*I1528</f>
        <v>0</v>
      </c>
      <c r="L1500" s="394">
        <f t="shared" si="72"/>
        <v>0</v>
      </c>
    </row>
    <row r="1501" spans="1:12" ht="13.8">
      <c r="A1501" s="2" t="s">
        <v>6</v>
      </c>
      <c r="B1501" s="22">
        <f>+$B$15</f>
        <v>0</v>
      </c>
      <c r="C1501" s="84" t="e">
        <f>+B1501/B1524</f>
        <v>#DIV/0!</v>
      </c>
      <c r="D1501" s="89">
        <v>0</v>
      </c>
      <c r="E1501" s="112">
        <f>+D1501*C1491</f>
        <v>0</v>
      </c>
      <c r="F1501" s="79">
        <v>0</v>
      </c>
      <c r="G1501" s="112">
        <f>F1501*C1491</f>
        <v>0</v>
      </c>
      <c r="H1501" s="89">
        <v>0</v>
      </c>
      <c r="I1501" s="117">
        <f>H1501*C1491</f>
        <v>0</v>
      </c>
      <c r="J1501" s="39">
        <f>+H1501*I1527</f>
        <v>0</v>
      </c>
      <c r="K1501" s="39">
        <f>+H1501*I1528</f>
        <v>0</v>
      </c>
      <c r="L1501" s="394">
        <f t="shared" si="72"/>
        <v>0</v>
      </c>
    </row>
    <row r="1502" spans="1:12" ht="13.8">
      <c r="A1502" s="2" t="s">
        <v>10</v>
      </c>
      <c r="B1502" s="22">
        <f>+$B$16</f>
        <v>0</v>
      </c>
      <c r="C1502" s="84" t="e">
        <f>+B1502/B1524</f>
        <v>#DIV/0!</v>
      </c>
      <c r="D1502" s="89">
        <v>0</v>
      </c>
      <c r="E1502" s="112">
        <f>+D1502*C1491</f>
        <v>0</v>
      </c>
      <c r="F1502" s="79">
        <v>0</v>
      </c>
      <c r="G1502" s="112">
        <f>F1502*C1491</f>
        <v>0</v>
      </c>
      <c r="H1502" s="89">
        <v>0</v>
      </c>
      <c r="I1502" s="117">
        <f>H1502*C1491</f>
        <v>0</v>
      </c>
      <c r="J1502" s="39">
        <f>+H1502*I1527</f>
        <v>0</v>
      </c>
      <c r="K1502" s="39">
        <f>+H1502*I1528</f>
        <v>0</v>
      </c>
      <c r="L1502" s="394">
        <f t="shared" si="72"/>
        <v>0</v>
      </c>
    </row>
    <row r="1503" spans="1:12" ht="13.8">
      <c r="A1503" s="2" t="s">
        <v>17</v>
      </c>
      <c r="B1503" s="22">
        <f>+$B$17</f>
        <v>0</v>
      </c>
      <c r="C1503" s="84" t="e">
        <f>+B1503/B1524</f>
        <v>#DIV/0!</v>
      </c>
      <c r="D1503" s="89">
        <v>0</v>
      </c>
      <c r="E1503" s="112">
        <f>+D1503*C1491</f>
        <v>0</v>
      </c>
      <c r="F1503" s="79">
        <v>0</v>
      </c>
      <c r="G1503" s="112">
        <f>F1503*C1491</f>
        <v>0</v>
      </c>
      <c r="H1503" s="89">
        <v>0</v>
      </c>
      <c r="I1503" s="117">
        <f>H1503*C1491</f>
        <v>0</v>
      </c>
      <c r="J1503" s="39">
        <f>+H1503*I1527</f>
        <v>0</v>
      </c>
      <c r="K1503" s="39">
        <f>+H1503*I1528</f>
        <v>0</v>
      </c>
      <c r="L1503" s="394">
        <f t="shared" si="72"/>
        <v>0</v>
      </c>
    </row>
    <row r="1504" spans="1:12" ht="13.8">
      <c r="A1504" s="2" t="s">
        <v>5</v>
      </c>
      <c r="B1504" s="22">
        <f>+$B$18</f>
        <v>0</v>
      </c>
      <c r="C1504" s="84" t="e">
        <f>+B1504/B1524</f>
        <v>#DIV/0!</v>
      </c>
      <c r="D1504" s="89">
        <v>0</v>
      </c>
      <c r="E1504" s="112">
        <f>+D1504*C1491</f>
        <v>0</v>
      </c>
      <c r="F1504" s="79">
        <v>0</v>
      </c>
      <c r="G1504" s="112">
        <f>F1504*C1491</f>
        <v>0</v>
      </c>
      <c r="H1504" s="89">
        <v>0</v>
      </c>
      <c r="I1504" s="117">
        <f>H1504*C1491</f>
        <v>0</v>
      </c>
      <c r="J1504" s="39">
        <f>+H1504*I1527</f>
        <v>0</v>
      </c>
      <c r="K1504" s="39">
        <f>+H1504*I1528</f>
        <v>0</v>
      </c>
      <c r="L1504" s="394">
        <f t="shared" si="72"/>
        <v>0</v>
      </c>
    </row>
    <row r="1505" spans="1:12" ht="13.8">
      <c r="A1505" s="2" t="s">
        <v>116</v>
      </c>
      <c r="B1505" s="22">
        <f>+$B$19</f>
        <v>0</v>
      </c>
      <c r="C1505" s="84" t="e">
        <f>+B1505/B1524</f>
        <v>#DIV/0!</v>
      </c>
      <c r="D1505" s="89">
        <v>0</v>
      </c>
      <c r="E1505" s="112">
        <f>+D1505*C1491</f>
        <v>0</v>
      </c>
      <c r="F1505" s="79">
        <v>0</v>
      </c>
      <c r="G1505" s="112">
        <f>F1505*C1491</f>
        <v>0</v>
      </c>
      <c r="H1505" s="89">
        <v>0</v>
      </c>
      <c r="I1505" s="117">
        <f>H1505*C1491</f>
        <v>0</v>
      </c>
      <c r="J1505" s="39">
        <f>+H1505*I1527</f>
        <v>0</v>
      </c>
      <c r="K1505" s="39">
        <f>+H1505*I1528</f>
        <v>0</v>
      </c>
      <c r="L1505" s="394">
        <f t="shared" si="72"/>
        <v>0</v>
      </c>
    </row>
    <row r="1506" spans="1:12" ht="13.8">
      <c r="A1506" s="2" t="s">
        <v>1</v>
      </c>
      <c r="B1506" s="22">
        <f>+$B$20</f>
        <v>0</v>
      </c>
      <c r="C1506" s="84" t="e">
        <f>+B1506/B1524</f>
        <v>#DIV/0!</v>
      </c>
      <c r="D1506" s="89">
        <v>0</v>
      </c>
      <c r="E1506" s="112">
        <f>+D1506*C1491</f>
        <v>0</v>
      </c>
      <c r="F1506" s="79">
        <v>0</v>
      </c>
      <c r="G1506" s="112">
        <f>F1506*C1491</f>
        <v>0</v>
      </c>
      <c r="H1506" s="89">
        <v>0</v>
      </c>
      <c r="I1506" s="117">
        <f>H1506*C1491</f>
        <v>0</v>
      </c>
      <c r="J1506" s="39">
        <f>+H1506*I1527</f>
        <v>0</v>
      </c>
      <c r="K1506" s="39">
        <f>+H1506*I1528</f>
        <v>0</v>
      </c>
      <c r="L1506" s="394">
        <f t="shared" si="72"/>
        <v>0</v>
      </c>
    </row>
    <row r="1507" spans="1:12" ht="13.8">
      <c r="A1507" s="2" t="s">
        <v>46</v>
      </c>
      <c r="B1507" s="22">
        <f>+$B$21</f>
        <v>0</v>
      </c>
      <c r="C1507" s="84" t="e">
        <f>+B1507/B1524</f>
        <v>#DIV/0!</v>
      </c>
      <c r="D1507" s="89">
        <v>0</v>
      </c>
      <c r="E1507" s="112">
        <f>+D1507*C1491</f>
        <v>0</v>
      </c>
      <c r="F1507" s="79">
        <v>0</v>
      </c>
      <c r="G1507" s="112">
        <f>F1507*C1491</f>
        <v>0</v>
      </c>
      <c r="H1507" s="89">
        <v>0</v>
      </c>
      <c r="I1507" s="117">
        <f>H1507*C1491</f>
        <v>0</v>
      </c>
      <c r="J1507" s="39">
        <f>+H1507*I1527</f>
        <v>0</v>
      </c>
      <c r="K1507" s="39">
        <f>+H1507*I1528</f>
        <v>0</v>
      </c>
      <c r="L1507" s="394">
        <f t="shared" si="72"/>
        <v>0</v>
      </c>
    </row>
    <row r="1508" spans="1:12" ht="13.8">
      <c r="A1508" s="2" t="s">
        <v>45</v>
      </c>
      <c r="B1508" s="22">
        <f>+$B$22</f>
        <v>0</v>
      </c>
      <c r="C1508" s="84" t="e">
        <f>+B1508/B1524</f>
        <v>#DIV/0!</v>
      </c>
      <c r="D1508" s="89">
        <v>0</v>
      </c>
      <c r="E1508" s="112">
        <f>+D1508*C1491</f>
        <v>0</v>
      </c>
      <c r="F1508" s="79">
        <v>0</v>
      </c>
      <c r="G1508" s="112">
        <f>F1508*C1491</f>
        <v>0</v>
      </c>
      <c r="H1508" s="89">
        <v>0</v>
      </c>
      <c r="I1508" s="117">
        <f>H1508*C1491</f>
        <v>0</v>
      </c>
      <c r="J1508" s="39">
        <f>+H1508*I1527</f>
        <v>0</v>
      </c>
      <c r="K1508" s="39">
        <f>+H1508*I1528</f>
        <v>0</v>
      </c>
      <c r="L1508" s="394">
        <f t="shared" si="72"/>
        <v>0</v>
      </c>
    </row>
    <row r="1509" spans="1:12" ht="13.8">
      <c r="A1509" s="2" t="s">
        <v>209</v>
      </c>
      <c r="B1509" s="22">
        <f>+$B$23</f>
        <v>0</v>
      </c>
      <c r="C1509" s="84" t="e">
        <f>+B1509/B1524</f>
        <v>#DIV/0!</v>
      </c>
      <c r="D1509" s="89">
        <v>0</v>
      </c>
      <c r="E1509" s="112">
        <f>+D1509*C1491</f>
        <v>0</v>
      </c>
      <c r="F1509" s="79">
        <v>0</v>
      </c>
      <c r="G1509" s="112">
        <f>F1509*C1491</f>
        <v>0</v>
      </c>
      <c r="H1509" s="89">
        <v>0</v>
      </c>
      <c r="I1509" s="117">
        <f>H1509*C1491</f>
        <v>0</v>
      </c>
      <c r="J1509" s="39">
        <f>+H1509*I1527</f>
        <v>0</v>
      </c>
      <c r="K1509" s="39">
        <f>+H1509*I1528</f>
        <v>0</v>
      </c>
      <c r="L1509" s="394">
        <f t="shared" si="72"/>
        <v>0</v>
      </c>
    </row>
    <row r="1510" spans="1:12" ht="13.8">
      <c r="A1510" s="2" t="s">
        <v>210</v>
      </c>
      <c r="B1510" s="22">
        <f>+$B$24</f>
        <v>0</v>
      </c>
      <c r="C1510" s="84" t="e">
        <f>+B1510/B1524</f>
        <v>#DIV/0!</v>
      </c>
      <c r="D1510" s="89">
        <v>0</v>
      </c>
      <c r="E1510" s="112">
        <f>+D1510*C1491</f>
        <v>0</v>
      </c>
      <c r="F1510" s="79">
        <v>0</v>
      </c>
      <c r="G1510" s="112">
        <f>F1510*C1491</f>
        <v>0</v>
      </c>
      <c r="H1510" s="89">
        <v>0</v>
      </c>
      <c r="I1510" s="117">
        <f>H1510*C1491</f>
        <v>0</v>
      </c>
      <c r="J1510" s="39">
        <f>+H1510*I1527</f>
        <v>0</v>
      </c>
      <c r="K1510" s="39">
        <f>+H1510*I1528</f>
        <v>0</v>
      </c>
      <c r="L1510" s="394">
        <f t="shared" si="72"/>
        <v>0</v>
      </c>
    </row>
    <row r="1511" spans="1:12" ht="13.8">
      <c r="A1511" s="2" t="s">
        <v>2</v>
      </c>
      <c r="B1511" s="22">
        <f>+$B$25</f>
        <v>0</v>
      </c>
      <c r="C1511" s="84" t="e">
        <f>+B1511/B1524</f>
        <v>#DIV/0!</v>
      </c>
      <c r="D1511" s="89">
        <v>0</v>
      </c>
      <c r="E1511" s="112">
        <f>+D1511*C1491</f>
        <v>0</v>
      </c>
      <c r="F1511" s="79">
        <v>0</v>
      </c>
      <c r="G1511" s="112">
        <f>F1511*C1491</f>
        <v>0</v>
      </c>
      <c r="H1511" s="89">
        <v>0</v>
      </c>
      <c r="I1511" s="117">
        <f>H1511*C1491</f>
        <v>0</v>
      </c>
      <c r="J1511" s="39">
        <f>+H1511*I1527</f>
        <v>0</v>
      </c>
      <c r="K1511" s="39">
        <f>+H1511*I1528</f>
        <v>0</v>
      </c>
      <c r="L1511" s="394">
        <f t="shared" si="72"/>
        <v>0</v>
      </c>
    </row>
    <row r="1512" spans="1:12" ht="13.8">
      <c r="A1512" s="2" t="s">
        <v>12</v>
      </c>
      <c r="B1512" s="22">
        <f>+$B$26</f>
        <v>0</v>
      </c>
      <c r="C1512" s="84" t="e">
        <f>+B1512/B1524</f>
        <v>#DIV/0!</v>
      </c>
      <c r="D1512" s="89">
        <v>0</v>
      </c>
      <c r="E1512" s="112">
        <f>+D1512*C1491</f>
        <v>0</v>
      </c>
      <c r="F1512" s="79">
        <v>0</v>
      </c>
      <c r="G1512" s="112">
        <f>F1512*C1491</f>
        <v>0</v>
      </c>
      <c r="H1512" s="89">
        <v>0</v>
      </c>
      <c r="I1512" s="117">
        <f>H1512*C1491</f>
        <v>0</v>
      </c>
      <c r="J1512" s="39">
        <f>+H1512*I1527</f>
        <v>0</v>
      </c>
      <c r="K1512" s="39">
        <f>+H1512*I1528</f>
        <v>0</v>
      </c>
      <c r="L1512" s="394">
        <f t="shared" si="72"/>
        <v>0</v>
      </c>
    </row>
    <row r="1513" spans="1:12" ht="13.8">
      <c r="A1513" s="2" t="s">
        <v>18</v>
      </c>
      <c r="B1513" s="22">
        <f>+$B$27</f>
        <v>0</v>
      </c>
      <c r="C1513" s="84" t="e">
        <f>+B1513/B1524</f>
        <v>#DIV/0!</v>
      </c>
      <c r="D1513" s="89">
        <v>0</v>
      </c>
      <c r="E1513" s="112">
        <f>+D1513*C1491</f>
        <v>0</v>
      </c>
      <c r="F1513" s="79">
        <v>0</v>
      </c>
      <c r="G1513" s="112">
        <f>F1513*C1491</f>
        <v>0</v>
      </c>
      <c r="H1513" s="89">
        <v>0</v>
      </c>
      <c r="I1513" s="117">
        <f>H1513*C1491</f>
        <v>0</v>
      </c>
      <c r="J1513" s="39">
        <f>+H1513*I1527</f>
        <v>0</v>
      </c>
      <c r="K1513" s="39">
        <f>+H1513*I1528</f>
        <v>0</v>
      </c>
      <c r="L1513" s="394">
        <f t="shared" si="72"/>
        <v>0</v>
      </c>
    </row>
    <row r="1514" spans="1:12" ht="13.8">
      <c r="A1514" s="2" t="s">
        <v>9</v>
      </c>
      <c r="B1514" s="22">
        <f>+$B$28</f>
        <v>0</v>
      </c>
      <c r="C1514" s="84" t="e">
        <f>+B1514/B1524</f>
        <v>#DIV/0!</v>
      </c>
      <c r="D1514" s="89">
        <v>0</v>
      </c>
      <c r="E1514" s="112">
        <f>+D1514*C1491</f>
        <v>0</v>
      </c>
      <c r="F1514" s="79">
        <v>0</v>
      </c>
      <c r="G1514" s="112">
        <f>F1514*C1491</f>
        <v>0</v>
      </c>
      <c r="H1514" s="89">
        <v>0</v>
      </c>
      <c r="I1514" s="117">
        <f>H1514*C1491</f>
        <v>0</v>
      </c>
      <c r="J1514" s="39">
        <f>+H1514*I1527</f>
        <v>0</v>
      </c>
      <c r="K1514" s="39">
        <f>+H1514*I1528</f>
        <v>0</v>
      </c>
      <c r="L1514" s="394">
        <f t="shared" si="72"/>
        <v>0</v>
      </c>
    </row>
    <row r="1515" spans="1:12" ht="13.8">
      <c r="A1515" s="2" t="s">
        <v>7</v>
      </c>
      <c r="B1515" s="22">
        <f>+$B$29</f>
        <v>0</v>
      </c>
      <c r="C1515" s="84" t="e">
        <f>+B1515/B1524</f>
        <v>#DIV/0!</v>
      </c>
      <c r="D1515" s="89">
        <v>0</v>
      </c>
      <c r="E1515" s="112">
        <f>+D1515*C1491</f>
        <v>0</v>
      </c>
      <c r="F1515" s="79">
        <v>0</v>
      </c>
      <c r="G1515" s="112">
        <f>F1515*C1491</f>
        <v>0</v>
      </c>
      <c r="H1515" s="89">
        <v>0</v>
      </c>
      <c r="I1515" s="117">
        <f>H1515*C1491</f>
        <v>0</v>
      </c>
      <c r="J1515" s="39">
        <f>+H1515*I1527</f>
        <v>0</v>
      </c>
      <c r="K1515" s="39">
        <f>+H1515*I1528</f>
        <v>0</v>
      </c>
      <c r="L1515" s="394">
        <f t="shared" si="72"/>
        <v>0</v>
      </c>
    </row>
    <row r="1516" spans="1:12" ht="13.8">
      <c r="A1516" s="2" t="s">
        <v>13</v>
      </c>
      <c r="B1516" s="22">
        <f>+$B$30</f>
        <v>0</v>
      </c>
      <c r="C1516" s="84" t="e">
        <f>+B1516/B1524</f>
        <v>#DIV/0!</v>
      </c>
      <c r="D1516" s="89">
        <v>0</v>
      </c>
      <c r="E1516" s="112">
        <f>+D1516*C1491</f>
        <v>0</v>
      </c>
      <c r="F1516" s="79">
        <v>0</v>
      </c>
      <c r="G1516" s="112">
        <f>F1516*C1491</f>
        <v>0</v>
      </c>
      <c r="H1516" s="89">
        <v>0</v>
      </c>
      <c r="I1516" s="117">
        <f>H1516*C1491</f>
        <v>0</v>
      </c>
      <c r="J1516" s="39">
        <f>+H1516*I1527</f>
        <v>0</v>
      </c>
      <c r="K1516" s="39">
        <f>+H1516*I1528</f>
        <v>0</v>
      </c>
      <c r="L1516" s="394">
        <f t="shared" si="72"/>
        <v>0</v>
      </c>
    </row>
    <row r="1517" spans="1:12" ht="13.8">
      <c r="A1517" s="2" t="s">
        <v>3</v>
      </c>
      <c r="B1517" s="22">
        <f>+$B$31</f>
        <v>0</v>
      </c>
      <c r="C1517" s="84" t="e">
        <f>+B1517/B1524</f>
        <v>#DIV/0!</v>
      </c>
      <c r="D1517" s="89">
        <v>0</v>
      </c>
      <c r="E1517" s="112">
        <f>+D1517*C1491</f>
        <v>0</v>
      </c>
      <c r="F1517" s="79">
        <v>0</v>
      </c>
      <c r="G1517" s="112">
        <f>F1517*C1491</f>
        <v>0</v>
      </c>
      <c r="H1517" s="89">
        <v>0</v>
      </c>
      <c r="I1517" s="117">
        <f>H1517*C1491</f>
        <v>0</v>
      </c>
      <c r="J1517" s="39">
        <f>+H1517*I1527</f>
        <v>0</v>
      </c>
      <c r="K1517" s="39">
        <f>+H1517*I1528</f>
        <v>0</v>
      </c>
      <c r="L1517" s="394">
        <f t="shared" si="72"/>
        <v>0</v>
      </c>
    </row>
    <row r="1518" spans="1:12" ht="13.8">
      <c r="A1518" s="2" t="s">
        <v>11</v>
      </c>
      <c r="B1518" s="22">
        <f>+$B$32</f>
        <v>0</v>
      </c>
      <c r="C1518" s="84" t="e">
        <f>+B1518/B1524</f>
        <v>#DIV/0!</v>
      </c>
      <c r="D1518" s="89">
        <v>0</v>
      </c>
      <c r="E1518" s="112">
        <f>+D1518*C1491</f>
        <v>0</v>
      </c>
      <c r="F1518" s="79">
        <v>0</v>
      </c>
      <c r="G1518" s="112">
        <f>F1518*C1491</f>
        <v>0</v>
      </c>
      <c r="H1518" s="89">
        <v>0</v>
      </c>
      <c r="I1518" s="117">
        <f>H1518*C1491</f>
        <v>0</v>
      </c>
      <c r="J1518" s="39">
        <f>+H1518*I1527</f>
        <v>0</v>
      </c>
      <c r="K1518" s="39">
        <f>+H1518*I1528</f>
        <v>0</v>
      </c>
      <c r="L1518" s="394">
        <f t="shared" si="72"/>
        <v>0</v>
      </c>
    </row>
    <row r="1519" spans="1:12" ht="13.8">
      <c r="A1519" s="372" t="s">
        <v>8</v>
      </c>
      <c r="B1519" s="22">
        <f>+$B$33</f>
        <v>0</v>
      </c>
      <c r="C1519" s="84" t="e">
        <f>+B1519/B1524</f>
        <v>#DIV/0!</v>
      </c>
      <c r="D1519" s="89">
        <v>0</v>
      </c>
      <c r="E1519" s="112">
        <f>+D1519*C1491</f>
        <v>0</v>
      </c>
      <c r="F1519" s="79">
        <v>0</v>
      </c>
      <c r="G1519" s="112">
        <f>F1519*C1491</f>
        <v>0</v>
      </c>
      <c r="H1519" s="89">
        <v>0</v>
      </c>
      <c r="I1519" s="117">
        <f>H1519*C1491</f>
        <v>0</v>
      </c>
      <c r="J1519" s="39">
        <f>+H1519*I1527</f>
        <v>0</v>
      </c>
      <c r="K1519" s="39">
        <f>+H1519*I1528</f>
        <v>0</v>
      </c>
      <c r="L1519" s="394">
        <f t="shared" si="72"/>
        <v>0</v>
      </c>
    </row>
    <row r="1520" spans="1:12" ht="13.8">
      <c r="A1520" s="372" t="s">
        <v>444</v>
      </c>
      <c r="B1520" s="22">
        <f>+$B$34</f>
        <v>0</v>
      </c>
      <c r="C1520" s="84" t="e">
        <f>+B1520/B1524</f>
        <v>#DIV/0!</v>
      </c>
      <c r="D1520" s="89">
        <v>0</v>
      </c>
      <c r="E1520" s="112">
        <f>+D1520*C1491</f>
        <v>0</v>
      </c>
      <c r="F1520" s="79">
        <v>0</v>
      </c>
      <c r="G1520" s="112">
        <f>F1520*C1491</f>
        <v>0</v>
      </c>
      <c r="H1520" s="89">
        <v>0</v>
      </c>
      <c r="I1520" s="117">
        <f>H1520*C1491</f>
        <v>0</v>
      </c>
      <c r="J1520" s="39">
        <f>+H1520*I1527</f>
        <v>0</v>
      </c>
      <c r="K1520" s="39">
        <f>+H1520*I1528</f>
        <v>0</v>
      </c>
      <c r="L1520" s="394">
        <f t="shared" si="72"/>
        <v>0</v>
      </c>
    </row>
    <row r="1521" spans="1:14" ht="13.8">
      <c r="A1521" s="372" t="s">
        <v>445</v>
      </c>
      <c r="B1521" s="22">
        <f>+$B$35</f>
        <v>0</v>
      </c>
      <c r="C1521" s="84" t="e">
        <f>+B1521/B1524</f>
        <v>#DIV/0!</v>
      </c>
      <c r="D1521" s="89">
        <v>0</v>
      </c>
      <c r="E1521" s="112">
        <f>+D1521*C1491</f>
        <v>0</v>
      </c>
      <c r="F1521" s="79">
        <v>0</v>
      </c>
      <c r="G1521" s="112">
        <f>F1521*C1491</f>
        <v>0</v>
      </c>
      <c r="H1521" s="89">
        <v>0</v>
      </c>
      <c r="I1521" s="117">
        <f>H1521*C1491</f>
        <v>0</v>
      </c>
      <c r="J1521" s="39">
        <f>+H1521*I1527</f>
        <v>0</v>
      </c>
      <c r="K1521" s="39">
        <f>+H1521*I1528</f>
        <v>0</v>
      </c>
      <c r="L1521" s="394">
        <f t="shared" si="72"/>
        <v>0</v>
      </c>
    </row>
    <row r="1522" spans="1:14" ht="13.8">
      <c r="A1522" s="372" t="s">
        <v>461</v>
      </c>
      <c r="B1522" s="22">
        <f>+$B$36</f>
        <v>0</v>
      </c>
      <c r="C1522" s="84" t="e">
        <f>+B1522/B1524</f>
        <v>#DIV/0!</v>
      </c>
      <c r="D1522" s="89">
        <v>0</v>
      </c>
      <c r="E1522" s="112">
        <f>+D1522*C1491</f>
        <v>0</v>
      </c>
      <c r="F1522" s="79">
        <v>0</v>
      </c>
      <c r="G1522" s="112">
        <f>F1522*C1491</f>
        <v>0</v>
      </c>
      <c r="H1522" s="89">
        <v>0</v>
      </c>
      <c r="I1522" s="117">
        <f>H1522*C1491</f>
        <v>0</v>
      </c>
      <c r="J1522" s="39">
        <f>+H1522*I1527</f>
        <v>0</v>
      </c>
      <c r="K1522" s="39">
        <f>+H1522*I1528</f>
        <v>0</v>
      </c>
      <c r="L1522" s="394">
        <f t="shared" si="72"/>
        <v>0</v>
      </c>
    </row>
    <row r="1523" spans="1:14" ht="13.8">
      <c r="A1523" s="3" t="s">
        <v>464</v>
      </c>
      <c r="B1523" s="22">
        <f>+$B$37</f>
        <v>0</v>
      </c>
      <c r="C1523" s="84" t="e">
        <f>+B1523/B1524</f>
        <v>#DIV/0!</v>
      </c>
      <c r="D1523" s="89">
        <v>0</v>
      </c>
      <c r="E1523" s="112">
        <f>+D1523*C1491</f>
        <v>0</v>
      </c>
      <c r="F1523" s="79">
        <v>0</v>
      </c>
      <c r="G1523" s="115">
        <f>F1523*C1491</f>
        <v>0</v>
      </c>
      <c r="H1523" s="358">
        <v>0</v>
      </c>
      <c r="I1523" s="118">
        <f>H1523*C1491</f>
        <v>0</v>
      </c>
      <c r="J1523" s="39">
        <f>+H1523*I1527</f>
        <v>0</v>
      </c>
      <c r="K1523" s="39">
        <f>+H1523*I1528</f>
        <v>0</v>
      </c>
      <c r="L1523" s="394">
        <f t="shared" si="72"/>
        <v>0</v>
      </c>
    </row>
    <row r="1524" spans="1:14" ht="13.8">
      <c r="A1524" s="24"/>
      <c r="B1524" s="25">
        <f t="shared" ref="B1524:L1524" si="73">SUM(B1497:B1523)</f>
        <v>0</v>
      </c>
      <c r="C1524" s="85" t="e">
        <f t="shared" si="73"/>
        <v>#DIV/0!</v>
      </c>
      <c r="D1524" s="82">
        <f t="shared" si="73"/>
        <v>0</v>
      </c>
      <c r="E1524" s="113">
        <f t="shared" si="73"/>
        <v>0</v>
      </c>
      <c r="F1524" s="83">
        <f t="shared" si="73"/>
        <v>0</v>
      </c>
      <c r="G1524" s="113">
        <f t="shared" si="73"/>
        <v>0</v>
      </c>
      <c r="H1524" s="86">
        <f t="shared" si="73"/>
        <v>0</v>
      </c>
      <c r="I1524" s="119">
        <f t="shared" si="73"/>
        <v>0</v>
      </c>
      <c r="J1524" s="26">
        <f t="shared" si="73"/>
        <v>0</v>
      </c>
      <c r="K1524" s="26">
        <f t="shared" si="73"/>
        <v>0</v>
      </c>
      <c r="L1524" s="26">
        <f t="shared" si="73"/>
        <v>0</v>
      </c>
    </row>
    <row r="1525" spans="1:14">
      <c r="H1525" s="80"/>
      <c r="I1525" s="81"/>
    </row>
    <row r="1527" spans="1:14">
      <c r="G1527" t="s">
        <v>114</v>
      </c>
      <c r="H1527" s="27"/>
      <c r="I1527" s="357">
        <v>0</v>
      </c>
    </row>
    <row r="1528" spans="1:14">
      <c r="G1528" t="s">
        <v>338</v>
      </c>
      <c r="I1528" s="357">
        <v>0</v>
      </c>
    </row>
    <row r="1529" spans="1:14">
      <c r="G1529" t="s">
        <v>256</v>
      </c>
      <c r="I1529" s="120">
        <f>SUM(I1527:I1528)</f>
        <v>0</v>
      </c>
      <c r="N1529" s="121">
        <f>+I1529</f>
        <v>0</v>
      </c>
    </row>
  </sheetData>
  <mergeCells count="509">
    <mergeCell ref="A1:B1"/>
    <mergeCell ref="C1:H1"/>
    <mergeCell ref="A2:B2"/>
    <mergeCell ref="C2:H2"/>
    <mergeCell ref="A3:B3"/>
    <mergeCell ref="C3:H3"/>
    <mergeCell ref="A47:B47"/>
    <mergeCell ref="C47:H47"/>
    <mergeCell ref="A48:B48"/>
    <mergeCell ref="C48:H48"/>
    <mergeCell ref="A49:B49"/>
    <mergeCell ref="C49:H49"/>
    <mergeCell ref="A4:B4"/>
    <mergeCell ref="A5:B5"/>
    <mergeCell ref="C5:H5"/>
    <mergeCell ref="D7:E7"/>
    <mergeCell ref="F7:G7"/>
    <mergeCell ref="D8:E8"/>
    <mergeCell ref="F8:G8"/>
    <mergeCell ref="H8:I8"/>
    <mergeCell ref="D54:E54"/>
    <mergeCell ref="F54:G54"/>
    <mergeCell ref="H54:I54"/>
    <mergeCell ref="A92:B92"/>
    <mergeCell ref="C92:H92"/>
    <mergeCell ref="A93:B93"/>
    <mergeCell ref="C93:H93"/>
    <mergeCell ref="A50:B50"/>
    <mergeCell ref="C50:H50"/>
    <mergeCell ref="A51:B51"/>
    <mergeCell ref="C51:H51"/>
    <mergeCell ref="D53:E53"/>
    <mergeCell ref="F53:G53"/>
    <mergeCell ref="D98:E98"/>
    <mergeCell ref="F98:G98"/>
    <mergeCell ref="D99:E99"/>
    <mergeCell ref="F99:G99"/>
    <mergeCell ref="H99:I99"/>
    <mergeCell ref="A137:B137"/>
    <mergeCell ref="C137:H137"/>
    <mergeCell ref="A94:B94"/>
    <mergeCell ref="C94:H94"/>
    <mergeCell ref="A95:B95"/>
    <mergeCell ref="C95:H95"/>
    <mergeCell ref="A96:B96"/>
    <mergeCell ref="C96:H96"/>
    <mergeCell ref="A141:B141"/>
    <mergeCell ref="C141:H141"/>
    <mergeCell ref="D143:E143"/>
    <mergeCell ref="F143:G143"/>
    <mergeCell ref="D144:E144"/>
    <mergeCell ref="F144:G144"/>
    <mergeCell ref="H144:I144"/>
    <mergeCell ref="A138:B138"/>
    <mergeCell ref="C138:H138"/>
    <mergeCell ref="A139:B139"/>
    <mergeCell ref="C139:H139"/>
    <mergeCell ref="A140:B140"/>
    <mergeCell ref="C140:H140"/>
    <mergeCell ref="A185:B185"/>
    <mergeCell ref="C185:H185"/>
    <mergeCell ref="A186:B186"/>
    <mergeCell ref="C186:H186"/>
    <mergeCell ref="D188:E188"/>
    <mergeCell ref="F188:G188"/>
    <mergeCell ref="A182:B182"/>
    <mergeCell ref="C182:H182"/>
    <mergeCell ref="A183:B183"/>
    <mergeCell ref="C183:H183"/>
    <mergeCell ref="A184:B184"/>
    <mergeCell ref="C184:H184"/>
    <mergeCell ref="A229:B229"/>
    <mergeCell ref="C229:H229"/>
    <mergeCell ref="A230:B230"/>
    <mergeCell ref="C230:H230"/>
    <mergeCell ref="A231:B231"/>
    <mergeCell ref="C231:H231"/>
    <mergeCell ref="D189:E189"/>
    <mergeCell ref="F189:G189"/>
    <mergeCell ref="H189:I189"/>
    <mergeCell ref="A227:B227"/>
    <mergeCell ref="C227:H227"/>
    <mergeCell ref="A228:B228"/>
    <mergeCell ref="C228:H228"/>
    <mergeCell ref="A273:B273"/>
    <mergeCell ref="C273:H273"/>
    <mergeCell ref="A274:B274"/>
    <mergeCell ref="C274:H274"/>
    <mergeCell ref="A275:B275"/>
    <mergeCell ref="C275:H275"/>
    <mergeCell ref="D233:E233"/>
    <mergeCell ref="F233:G233"/>
    <mergeCell ref="D234:E234"/>
    <mergeCell ref="F234:G234"/>
    <mergeCell ref="H234:I234"/>
    <mergeCell ref="A272:B272"/>
    <mergeCell ref="C272:H272"/>
    <mergeCell ref="A317:B317"/>
    <mergeCell ref="C317:H317"/>
    <mergeCell ref="A318:B318"/>
    <mergeCell ref="C318:H318"/>
    <mergeCell ref="A319:B319"/>
    <mergeCell ref="C319:H319"/>
    <mergeCell ref="A276:B276"/>
    <mergeCell ref="C276:H276"/>
    <mergeCell ref="D278:E278"/>
    <mergeCell ref="F278:G278"/>
    <mergeCell ref="D279:E279"/>
    <mergeCell ref="F279:G279"/>
    <mergeCell ref="H279:I279"/>
    <mergeCell ref="D324:E324"/>
    <mergeCell ref="F324:G324"/>
    <mergeCell ref="H324:I324"/>
    <mergeCell ref="A362:B362"/>
    <mergeCell ref="C362:H362"/>
    <mergeCell ref="A363:B363"/>
    <mergeCell ref="C363:H363"/>
    <mergeCell ref="A320:B320"/>
    <mergeCell ref="C320:H320"/>
    <mergeCell ref="A321:B321"/>
    <mergeCell ref="C321:H321"/>
    <mergeCell ref="D323:E323"/>
    <mergeCell ref="F323:G323"/>
    <mergeCell ref="D368:E368"/>
    <mergeCell ref="F368:G368"/>
    <mergeCell ref="D369:E369"/>
    <mergeCell ref="F369:G369"/>
    <mergeCell ref="H369:I369"/>
    <mergeCell ref="A407:B407"/>
    <mergeCell ref="C407:H407"/>
    <mergeCell ref="A364:B364"/>
    <mergeCell ref="C364:H364"/>
    <mergeCell ref="A365:B365"/>
    <mergeCell ref="C365:H365"/>
    <mergeCell ref="A366:B366"/>
    <mergeCell ref="C366:H366"/>
    <mergeCell ref="A411:B411"/>
    <mergeCell ref="C411:H411"/>
    <mergeCell ref="D413:E413"/>
    <mergeCell ref="F413:G413"/>
    <mergeCell ref="D414:E414"/>
    <mergeCell ref="F414:G414"/>
    <mergeCell ref="H414:I414"/>
    <mergeCell ref="A408:B408"/>
    <mergeCell ref="C408:H408"/>
    <mergeCell ref="A409:B409"/>
    <mergeCell ref="C409:H409"/>
    <mergeCell ref="A410:B410"/>
    <mergeCell ref="C410:H410"/>
    <mergeCell ref="A455:B455"/>
    <mergeCell ref="C455:H455"/>
    <mergeCell ref="A456:B456"/>
    <mergeCell ref="C456:H456"/>
    <mergeCell ref="D458:E458"/>
    <mergeCell ref="F458:G458"/>
    <mergeCell ref="A452:B452"/>
    <mergeCell ref="C452:H452"/>
    <mergeCell ref="A453:B453"/>
    <mergeCell ref="C453:H453"/>
    <mergeCell ref="A454:B454"/>
    <mergeCell ref="C454:H454"/>
    <mergeCell ref="A499:B499"/>
    <mergeCell ref="C499:H499"/>
    <mergeCell ref="A500:B500"/>
    <mergeCell ref="C500:H500"/>
    <mergeCell ref="A501:B501"/>
    <mergeCell ref="C501:H501"/>
    <mergeCell ref="D459:E459"/>
    <mergeCell ref="F459:G459"/>
    <mergeCell ref="H459:I459"/>
    <mergeCell ref="A497:B497"/>
    <mergeCell ref="C497:H497"/>
    <mergeCell ref="A498:B498"/>
    <mergeCell ref="C498:H498"/>
    <mergeCell ref="A543:B543"/>
    <mergeCell ref="C543:H543"/>
    <mergeCell ref="A544:B544"/>
    <mergeCell ref="C544:H544"/>
    <mergeCell ref="A545:B545"/>
    <mergeCell ref="C545:H545"/>
    <mergeCell ref="D503:E503"/>
    <mergeCell ref="F503:G503"/>
    <mergeCell ref="D504:E504"/>
    <mergeCell ref="F504:G504"/>
    <mergeCell ref="H504:I504"/>
    <mergeCell ref="A542:B542"/>
    <mergeCell ref="C542:H542"/>
    <mergeCell ref="A587:B587"/>
    <mergeCell ref="C587:H587"/>
    <mergeCell ref="A588:B588"/>
    <mergeCell ref="C588:H588"/>
    <mergeCell ref="A589:B589"/>
    <mergeCell ref="C589:H589"/>
    <mergeCell ref="A546:B546"/>
    <mergeCell ref="C546:H546"/>
    <mergeCell ref="D548:E548"/>
    <mergeCell ref="F548:G548"/>
    <mergeCell ref="D549:E549"/>
    <mergeCell ref="F549:G549"/>
    <mergeCell ref="H549:I549"/>
    <mergeCell ref="D594:E594"/>
    <mergeCell ref="F594:G594"/>
    <mergeCell ref="H594:I594"/>
    <mergeCell ref="A632:B632"/>
    <mergeCell ref="C632:H632"/>
    <mergeCell ref="A633:B633"/>
    <mergeCell ref="C633:H633"/>
    <mergeCell ref="A590:B590"/>
    <mergeCell ref="C590:H590"/>
    <mergeCell ref="A591:B591"/>
    <mergeCell ref="C591:H591"/>
    <mergeCell ref="D593:E593"/>
    <mergeCell ref="F593:G593"/>
    <mergeCell ref="D638:E638"/>
    <mergeCell ref="F638:G638"/>
    <mergeCell ref="D639:E639"/>
    <mergeCell ref="F639:G639"/>
    <mergeCell ref="H639:I639"/>
    <mergeCell ref="A677:B677"/>
    <mergeCell ref="C677:H677"/>
    <mergeCell ref="A634:B634"/>
    <mergeCell ref="C634:H634"/>
    <mergeCell ref="A635:B635"/>
    <mergeCell ref="C635:H635"/>
    <mergeCell ref="A636:B636"/>
    <mergeCell ref="C636:H636"/>
    <mergeCell ref="A681:B681"/>
    <mergeCell ref="C681:H681"/>
    <mergeCell ref="D683:E683"/>
    <mergeCell ref="F683:G683"/>
    <mergeCell ref="D684:E684"/>
    <mergeCell ref="F684:G684"/>
    <mergeCell ref="H684:I684"/>
    <mergeCell ref="A678:B678"/>
    <mergeCell ref="C678:H678"/>
    <mergeCell ref="A679:B679"/>
    <mergeCell ref="C679:H679"/>
    <mergeCell ref="A680:B680"/>
    <mergeCell ref="C680:H680"/>
    <mergeCell ref="A725:B725"/>
    <mergeCell ref="C725:H725"/>
    <mergeCell ref="A726:B726"/>
    <mergeCell ref="C726:H726"/>
    <mergeCell ref="D728:E728"/>
    <mergeCell ref="F728:G728"/>
    <mergeCell ref="A722:B722"/>
    <mergeCell ref="C722:H722"/>
    <mergeCell ref="A723:B723"/>
    <mergeCell ref="C723:H723"/>
    <mergeCell ref="A724:B724"/>
    <mergeCell ref="C724:H724"/>
    <mergeCell ref="A769:B769"/>
    <mergeCell ref="C769:H769"/>
    <mergeCell ref="A770:B770"/>
    <mergeCell ref="C770:H770"/>
    <mergeCell ref="A771:B771"/>
    <mergeCell ref="C771:H771"/>
    <mergeCell ref="D729:E729"/>
    <mergeCell ref="F729:G729"/>
    <mergeCell ref="H729:I729"/>
    <mergeCell ref="A767:B767"/>
    <mergeCell ref="C767:H767"/>
    <mergeCell ref="A768:B768"/>
    <mergeCell ref="C768:H768"/>
    <mergeCell ref="A813:B813"/>
    <mergeCell ref="C813:H813"/>
    <mergeCell ref="A814:B814"/>
    <mergeCell ref="C814:H814"/>
    <mergeCell ref="A815:B815"/>
    <mergeCell ref="C815:H815"/>
    <mergeCell ref="D773:E773"/>
    <mergeCell ref="F773:G773"/>
    <mergeCell ref="D774:E774"/>
    <mergeCell ref="F774:G774"/>
    <mergeCell ref="H774:I774"/>
    <mergeCell ref="A812:B812"/>
    <mergeCell ref="C812:H812"/>
    <mergeCell ref="A857:B857"/>
    <mergeCell ref="C857:H857"/>
    <mergeCell ref="A858:B858"/>
    <mergeCell ref="C858:H858"/>
    <mergeCell ref="A859:B859"/>
    <mergeCell ref="C859:H859"/>
    <mergeCell ref="A816:B816"/>
    <mergeCell ref="C816:H816"/>
    <mergeCell ref="D818:E818"/>
    <mergeCell ref="F818:G818"/>
    <mergeCell ref="D819:E819"/>
    <mergeCell ref="F819:G819"/>
    <mergeCell ref="H819:I819"/>
    <mergeCell ref="D864:E864"/>
    <mergeCell ref="F864:G864"/>
    <mergeCell ref="H864:I864"/>
    <mergeCell ref="A902:B902"/>
    <mergeCell ref="C902:H902"/>
    <mergeCell ref="A903:B903"/>
    <mergeCell ref="C903:H903"/>
    <mergeCell ref="A860:B860"/>
    <mergeCell ref="C860:H860"/>
    <mergeCell ref="A861:B861"/>
    <mergeCell ref="C861:H861"/>
    <mergeCell ref="D863:E863"/>
    <mergeCell ref="F863:G863"/>
    <mergeCell ref="D908:E908"/>
    <mergeCell ref="F908:G908"/>
    <mergeCell ref="D909:E909"/>
    <mergeCell ref="F909:G909"/>
    <mergeCell ref="H909:I909"/>
    <mergeCell ref="A947:B947"/>
    <mergeCell ref="C947:H947"/>
    <mergeCell ref="A904:B904"/>
    <mergeCell ref="C904:H904"/>
    <mergeCell ref="A905:B905"/>
    <mergeCell ref="C905:H905"/>
    <mergeCell ref="A906:B906"/>
    <mergeCell ref="C906:H906"/>
    <mergeCell ref="A951:B951"/>
    <mergeCell ref="C951:H951"/>
    <mergeCell ref="D953:E953"/>
    <mergeCell ref="F953:G953"/>
    <mergeCell ref="D954:E954"/>
    <mergeCell ref="F954:G954"/>
    <mergeCell ref="H954:I954"/>
    <mergeCell ref="A948:B948"/>
    <mergeCell ref="C948:H948"/>
    <mergeCell ref="A949:B949"/>
    <mergeCell ref="C949:H949"/>
    <mergeCell ref="A950:B950"/>
    <mergeCell ref="C950:H950"/>
    <mergeCell ref="A995:B995"/>
    <mergeCell ref="C995:H995"/>
    <mergeCell ref="A996:B996"/>
    <mergeCell ref="C996:H996"/>
    <mergeCell ref="D998:E998"/>
    <mergeCell ref="F998:G998"/>
    <mergeCell ref="A992:B992"/>
    <mergeCell ref="C992:H992"/>
    <mergeCell ref="A993:B993"/>
    <mergeCell ref="C993:H993"/>
    <mergeCell ref="A994:B994"/>
    <mergeCell ref="C994:H994"/>
    <mergeCell ref="A1039:B1039"/>
    <mergeCell ref="C1039:H1039"/>
    <mergeCell ref="A1040:B1040"/>
    <mergeCell ref="C1040:H1040"/>
    <mergeCell ref="A1041:B1041"/>
    <mergeCell ref="C1041:H1041"/>
    <mergeCell ref="D999:E999"/>
    <mergeCell ref="F999:G999"/>
    <mergeCell ref="H999:I999"/>
    <mergeCell ref="A1037:B1037"/>
    <mergeCell ref="C1037:H1037"/>
    <mergeCell ref="A1038:B1038"/>
    <mergeCell ref="C1038:H1038"/>
    <mergeCell ref="A1083:B1083"/>
    <mergeCell ref="C1083:H1083"/>
    <mergeCell ref="A1084:B1084"/>
    <mergeCell ref="C1084:H1084"/>
    <mergeCell ref="A1085:B1085"/>
    <mergeCell ref="C1085:H1085"/>
    <mergeCell ref="D1043:E1043"/>
    <mergeCell ref="F1043:G1043"/>
    <mergeCell ref="D1044:E1044"/>
    <mergeCell ref="F1044:G1044"/>
    <mergeCell ref="H1044:I1044"/>
    <mergeCell ref="A1082:B1082"/>
    <mergeCell ref="C1082:H1082"/>
    <mergeCell ref="A1127:B1127"/>
    <mergeCell ref="C1127:H1127"/>
    <mergeCell ref="A1128:B1128"/>
    <mergeCell ref="C1128:H1128"/>
    <mergeCell ref="A1129:B1129"/>
    <mergeCell ref="C1129:H1129"/>
    <mergeCell ref="A1086:B1086"/>
    <mergeCell ref="C1086:H1086"/>
    <mergeCell ref="D1088:E1088"/>
    <mergeCell ref="F1088:G1088"/>
    <mergeCell ref="D1089:E1089"/>
    <mergeCell ref="F1089:G1089"/>
    <mergeCell ref="H1089:I1089"/>
    <mergeCell ref="D1134:E1134"/>
    <mergeCell ref="F1134:G1134"/>
    <mergeCell ref="H1134:I1134"/>
    <mergeCell ref="A1172:B1172"/>
    <mergeCell ref="C1172:H1172"/>
    <mergeCell ref="A1173:B1173"/>
    <mergeCell ref="C1173:H1173"/>
    <mergeCell ref="A1130:B1130"/>
    <mergeCell ref="C1130:H1130"/>
    <mergeCell ref="A1131:B1131"/>
    <mergeCell ref="C1131:H1131"/>
    <mergeCell ref="D1133:E1133"/>
    <mergeCell ref="F1133:G1133"/>
    <mergeCell ref="D1178:E1178"/>
    <mergeCell ref="F1178:G1178"/>
    <mergeCell ref="D1179:E1179"/>
    <mergeCell ref="F1179:G1179"/>
    <mergeCell ref="H1179:I1179"/>
    <mergeCell ref="A1217:B1217"/>
    <mergeCell ref="C1217:H1217"/>
    <mergeCell ref="A1174:B1174"/>
    <mergeCell ref="C1174:H1174"/>
    <mergeCell ref="A1175:B1175"/>
    <mergeCell ref="C1175:H1175"/>
    <mergeCell ref="A1176:B1176"/>
    <mergeCell ref="C1176:H1176"/>
    <mergeCell ref="A1221:B1221"/>
    <mergeCell ref="C1221:H1221"/>
    <mergeCell ref="D1223:E1223"/>
    <mergeCell ref="F1223:G1223"/>
    <mergeCell ref="D1224:E1224"/>
    <mergeCell ref="F1224:G1224"/>
    <mergeCell ref="H1224:I1224"/>
    <mergeCell ref="A1218:B1218"/>
    <mergeCell ref="C1218:H1218"/>
    <mergeCell ref="A1219:B1219"/>
    <mergeCell ref="C1219:H1219"/>
    <mergeCell ref="A1220:B1220"/>
    <mergeCell ref="C1220:H1220"/>
    <mergeCell ref="A1265:B1265"/>
    <mergeCell ref="C1265:H1265"/>
    <mergeCell ref="A1266:B1266"/>
    <mergeCell ref="C1266:H1266"/>
    <mergeCell ref="D1268:E1268"/>
    <mergeCell ref="F1268:G1268"/>
    <mergeCell ref="A1262:B1262"/>
    <mergeCell ref="C1262:H1262"/>
    <mergeCell ref="A1263:B1263"/>
    <mergeCell ref="C1263:H1263"/>
    <mergeCell ref="A1264:B1264"/>
    <mergeCell ref="C1264:H1264"/>
    <mergeCell ref="A1309:B1309"/>
    <mergeCell ref="C1309:H1309"/>
    <mergeCell ref="A1310:B1310"/>
    <mergeCell ref="C1310:H1310"/>
    <mergeCell ref="A1311:B1311"/>
    <mergeCell ref="C1311:H1311"/>
    <mergeCell ref="D1269:E1269"/>
    <mergeCell ref="F1269:G1269"/>
    <mergeCell ref="H1269:I1269"/>
    <mergeCell ref="A1307:B1307"/>
    <mergeCell ref="C1307:H1307"/>
    <mergeCell ref="A1308:B1308"/>
    <mergeCell ref="C1308:H1308"/>
    <mergeCell ref="A1353:B1353"/>
    <mergeCell ref="C1353:H1353"/>
    <mergeCell ref="A1354:B1354"/>
    <mergeCell ref="C1354:H1354"/>
    <mergeCell ref="A1355:B1355"/>
    <mergeCell ref="C1355:H1355"/>
    <mergeCell ref="D1313:E1313"/>
    <mergeCell ref="F1313:G1313"/>
    <mergeCell ref="D1314:E1314"/>
    <mergeCell ref="F1314:G1314"/>
    <mergeCell ref="H1314:I1314"/>
    <mergeCell ref="A1352:B1352"/>
    <mergeCell ref="C1352:H1352"/>
    <mergeCell ref="A1397:B1397"/>
    <mergeCell ref="C1397:H1397"/>
    <mergeCell ref="A1398:B1398"/>
    <mergeCell ref="C1398:H1398"/>
    <mergeCell ref="A1399:B1399"/>
    <mergeCell ref="C1399:H1399"/>
    <mergeCell ref="A1356:B1356"/>
    <mergeCell ref="C1356:H1356"/>
    <mergeCell ref="D1358:E1358"/>
    <mergeCell ref="F1358:G1358"/>
    <mergeCell ref="D1359:E1359"/>
    <mergeCell ref="F1359:G1359"/>
    <mergeCell ref="H1359:I1359"/>
    <mergeCell ref="D1404:E1404"/>
    <mergeCell ref="F1404:G1404"/>
    <mergeCell ref="H1404:I1404"/>
    <mergeCell ref="A1442:B1442"/>
    <mergeCell ref="C1442:H1442"/>
    <mergeCell ref="A1443:B1443"/>
    <mergeCell ref="C1443:H1443"/>
    <mergeCell ref="A1400:B1400"/>
    <mergeCell ref="C1400:H1400"/>
    <mergeCell ref="A1401:B1401"/>
    <mergeCell ref="C1401:H1401"/>
    <mergeCell ref="D1403:E1403"/>
    <mergeCell ref="F1403:G1403"/>
    <mergeCell ref="D1448:E1448"/>
    <mergeCell ref="F1448:G1448"/>
    <mergeCell ref="D1449:E1449"/>
    <mergeCell ref="F1449:G1449"/>
    <mergeCell ref="H1449:I1449"/>
    <mergeCell ref="A1488:B1488"/>
    <mergeCell ref="C1488:H1488"/>
    <mergeCell ref="A1444:B1444"/>
    <mergeCell ref="C1444:H1444"/>
    <mergeCell ref="A1445:B1445"/>
    <mergeCell ref="C1445:H1445"/>
    <mergeCell ref="A1446:B1446"/>
    <mergeCell ref="C1446:H1446"/>
    <mergeCell ref="A1492:B1492"/>
    <mergeCell ref="C1492:H1492"/>
    <mergeCell ref="D1494:E1494"/>
    <mergeCell ref="F1494:G1494"/>
    <mergeCell ref="D1495:E1495"/>
    <mergeCell ref="F1495:G1495"/>
    <mergeCell ref="H1495:I1495"/>
    <mergeCell ref="A1489:B1489"/>
    <mergeCell ref="C1489:H1489"/>
    <mergeCell ref="A1490:B1490"/>
    <mergeCell ref="C1490:H1490"/>
    <mergeCell ref="A1491:B1491"/>
    <mergeCell ref="C1491:H1491"/>
  </mergeCells>
  <conditionalFormatting sqref="C1039 C48:H48 C1038:H1038 C1083:H1083 C51 C1128:H1128 C1129 C1173:H1173 C1174 C1218:H1218 C1219 C1264 C1263:H1263 C1308:H1308 C1309 C1353:H1353 C1354 C1398:H1398 C1399 C49 C1084 C1041 C1086 C1131 C1176 C1221 C1266 C1311 C1356 C1401 C994 C993:H993 C996 C949 C948:H948 C951 C904 C903:H903 C906 C859 C858:H858 C861 C814 C813:H813 C816 C769 C768:H768 C771 C724 C723:H723 C726 C679 C678:H678 C681 C634 C633:H633 C636 C589 C588:H588 C591 C544 C543:H543 C546 C499 C498:H498 C501 C454 C453:H453 C456 C409 C408:H408 C411 C364 C363:H363 C366 C319 C318:H318 C321 C274 C273:H273 C276 C229 C228:H228 C231 C184 C183:H183 C186 C139 C138:H138 C141 C94 C93:H93 C96">
    <cfRule type="cellIs" dxfId="16" priority="4" stopIfTrue="1" operator="equal">
      <formula>0</formula>
    </cfRule>
  </conditionalFormatting>
  <conditionalFormatting sqref="C1446">
    <cfRule type="cellIs" dxfId="15" priority="3" stopIfTrue="1" operator="equal">
      <formula>0</formula>
    </cfRule>
  </conditionalFormatting>
  <conditionalFormatting sqref="C1492">
    <cfRule type="cellIs" dxfId="14" priority="2" stopIfTrue="1" operator="equal">
      <formula>0</formula>
    </cfRule>
  </conditionalFormatting>
  <conditionalFormatting sqref="C1492">
    <cfRule type="cellIs" dxfId="13"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5" max="16383" man="1"/>
    <brk id="90" max="16383" man="1"/>
    <brk id="135" max="9" man="1"/>
    <brk id="180" max="9" man="1"/>
    <brk id="225" max="9" man="1"/>
    <brk id="270" max="9" man="1"/>
    <brk id="315" max="9" man="1"/>
    <brk id="360" max="9" man="1"/>
    <brk id="405" max="9" man="1"/>
    <brk id="450" max="9" man="1"/>
    <brk id="495" max="9" man="1"/>
    <brk id="540" max="9" man="1"/>
    <brk id="585" max="9" man="1"/>
    <brk id="630" max="9" man="1"/>
    <brk id="675" max="9" man="1"/>
    <brk id="720" max="9" man="1"/>
    <brk id="765" max="9" man="1"/>
    <brk id="810" max="9" man="1"/>
    <brk id="855" max="9" man="1"/>
    <brk id="900" max="9" man="1"/>
    <brk id="945" max="9" man="1"/>
    <brk id="990" max="9" man="1"/>
    <brk id="1035" max="9" man="1"/>
    <brk id="1080" max="9" man="1"/>
    <brk id="1125" max="9" man="1"/>
    <brk id="1170" max="9" man="1"/>
    <brk id="1215" max="9" man="1"/>
    <brk id="1260" max="9" man="1"/>
    <brk id="1305" max="9" man="1"/>
    <brk id="1350" max="9" man="1"/>
    <brk id="1395" max="9" man="1"/>
    <brk id="1440" max="9" man="1"/>
    <brk id="1485" max="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2"/>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3" bestFit="1" customWidth="1"/>
    <col min="9" max="9" width="17.109375" customWidth="1"/>
    <col min="10" max="10" width="15" bestFit="1" customWidth="1"/>
    <col min="11" max="12" width="15" customWidth="1"/>
    <col min="13" max="13" width="2.6640625" customWidth="1"/>
    <col min="14" max="14" width="12.33203125" bestFit="1" customWidth="1"/>
    <col min="15" max="15" width="14.109375" customWidth="1"/>
    <col min="16" max="17" width="12.44140625" customWidth="1"/>
  </cols>
  <sheetData>
    <row r="1" spans="1:12" ht="15.6">
      <c r="A1" s="874" t="s">
        <v>19</v>
      </c>
      <c r="B1" s="875"/>
      <c r="C1" s="875" t="s">
        <v>923</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SUMIF($A$50:$A$2573,A4,$C$50:$C$2573)</f>
        <v>17689142</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621"/>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+B10/B45</f>
        <v>#DIV/0!</v>
      </c>
      <c r="D10" s="97">
        <v>0</v>
      </c>
      <c r="E10" s="98">
        <f>SUMIF($A$50:$A$2573,A10,$E$50:$E$2573)</f>
        <v>0</v>
      </c>
      <c r="F10" s="97">
        <v>0</v>
      </c>
      <c r="G10" s="98">
        <f>SUMIF($A$50:$A$2573,A10,$G$50:$G$2573)</f>
        <v>0</v>
      </c>
      <c r="H10" s="99">
        <f>+D10+F10</f>
        <v>0</v>
      </c>
      <c r="I10" s="359">
        <f>SUMIF($A$50:$A$2573,A10,$I$50:$I$2573)</f>
        <v>0</v>
      </c>
      <c r="J10" s="98">
        <f>SUMIF($A$50:$A$2573,A10,$J$50:$J$2573)</f>
        <v>0</v>
      </c>
      <c r="K10" s="98">
        <f>SUMIF($A$50:$A$2573,A10,$K$50:$K$2573)</f>
        <v>0</v>
      </c>
      <c r="L10" s="100">
        <f>+J10+K10</f>
        <v>0</v>
      </c>
    </row>
    <row r="11" spans="1:12" ht="13.8">
      <c r="A11" s="1" t="s">
        <v>660</v>
      </c>
      <c r="B11" s="95"/>
      <c r="C11" s="96"/>
      <c r="D11" s="97"/>
      <c r="E11" s="98"/>
      <c r="F11" s="97"/>
      <c r="G11" s="98"/>
      <c r="H11" s="99"/>
      <c r="I11" s="360"/>
      <c r="J11" s="98"/>
      <c r="K11" s="98"/>
      <c r="L11" s="101">
        <f t="shared" ref="L11:L34" si="0">+J11+K11</f>
        <v>0</v>
      </c>
    </row>
    <row r="12" spans="1:12" ht="13.8">
      <c r="A12" s="2" t="s">
        <v>4</v>
      </c>
      <c r="B12" s="95">
        <v>0</v>
      </c>
      <c r="C12" s="96" t="e">
        <f>+B12/B45</f>
        <v>#DIV/0!</v>
      </c>
      <c r="D12" s="97">
        <v>0</v>
      </c>
      <c r="E12" s="98">
        <f t="shared" ref="E12:E44" si="1">SUMIF($A$50:$A$2573,A12,$E$50:$E$2573)</f>
        <v>0</v>
      </c>
      <c r="F12" s="97">
        <v>0</v>
      </c>
      <c r="G12" s="98">
        <f t="shared" ref="G12:G44" si="2">SUMIF($A$50:$A$2573,A12,$G$50:$G$2573)</f>
        <v>0</v>
      </c>
      <c r="H12" s="99">
        <f t="shared" ref="H12:H44" si="3">+D12+F12</f>
        <v>0</v>
      </c>
      <c r="I12" s="360">
        <f t="shared" ref="I12:I44" si="4">SUMIF($A$50:$A$2573,A12,$I$50:$I$2573)</f>
        <v>22008.355938026143</v>
      </c>
      <c r="J12" s="98">
        <f t="shared" ref="J12:J44" si="5">SUMIF($A$50:$A$2573,A12,$J$50:$J$2573)</f>
        <v>4208.1235745198628</v>
      </c>
      <c r="K12" s="98">
        <f t="shared" ref="K12:K44" si="6">SUMIF($A$50:$A$2573,A12,$K$50:$K$2573)</f>
        <v>2402.1554782972366</v>
      </c>
      <c r="L12" s="101">
        <f t="shared" si="0"/>
        <v>6610.279052817099</v>
      </c>
    </row>
    <row r="13" spans="1:12" s="127" customFormat="1" ht="13.8">
      <c r="A13" s="2" t="s">
        <v>0</v>
      </c>
      <c r="B13" s="490">
        <v>0</v>
      </c>
      <c r="C13" s="491" t="e">
        <f>+B13/B45</f>
        <v>#DIV/0!</v>
      </c>
      <c r="D13" s="492">
        <v>0</v>
      </c>
      <c r="E13" s="493">
        <f t="shared" si="1"/>
        <v>0</v>
      </c>
      <c r="F13" s="492">
        <v>0</v>
      </c>
      <c r="G13" s="493">
        <f t="shared" si="2"/>
        <v>0</v>
      </c>
      <c r="H13" s="494">
        <f t="shared" si="3"/>
        <v>0</v>
      </c>
      <c r="I13" s="510">
        <f t="shared" si="4"/>
        <v>220456.61362449679</v>
      </c>
      <c r="J13" s="493">
        <f t="shared" si="5"/>
        <v>42152.565851098501</v>
      </c>
      <c r="K13" s="493">
        <f t="shared" si="6"/>
        <v>24059.685902050223</v>
      </c>
      <c r="L13" s="101">
        <f t="shared" si="0"/>
        <v>66212.251753148725</v>
      </c>
    </row>
    <row r="14" spans="1:12" ht="13.8">
      <c r="A14" s="2" t="s">
        <v>16</v>
      </c>
      <c r="B14" s="95">
        <v>0</v>
      </c>
      <c r="C14" s="96" t="e">
        <f>+B14/B45</f>
        <v>#DIV/0!</v>
      </c>
      <c r="D14" s="97">
        <v>0</v>
      </c>
      <c r="E14" s="98">
        <f t="shared" si="1"/>
        <v>0</v>
      </c>
      <c r="F14" s="97">
        <v>0</v>
      </c>
      <c r="G14" s="98">
        <f t="shared" si="2"/>
        <v>0</v>
      </c>
      <c r="H14" s="99">
        <f t="shared" si="3"/>
        <v>0</v>
      </c>
      <c r="I14" s="360">
        <f t="shared" si="4"/>
        <v>39522.479596457437</v>
      </c>
      <c r="J14" s="98">
        <f t="shared" si="5"/>
        <v>7556.9242237659437</v>
      </c>
      <c r="K14" s="98">
        <f t="shared" si="6"/>
        <v>4313.7197576889685</v>
      </c>
      <c r="L14" s="101">
        <f t="shared" si="0"/>
        <v>11870.643981454912</v>
      </c>
    </row>
    <row r="15" spans="1:12" ht="13.8">
      <c r="A15" s="2" t="s">
        <v>6</v>
      </c>
      <c r="B15" s="95">
        <v>0</v>
      </c>
      <c r="C15" s="96" t="e">
        <f>+B15/B45</f>
        <v>#DIV/0!</v>
      </c>
      <c r="D15" s="97">
        <v>0</v>
      </c>
      <c r="E15" s="98">
        <f t="shared" si="1"/>
        <v>0</v>
      </c>
      <c r="F15" s="97">
        <v>0</v>
      </c>
      <c r="G15" s="98">
        <f t="shared" si="2"/>
        <v>0</v>
      </c>
      <c r="H15" s="99">
        <f t="shared" si="3"/>
        <v>0</v>
      </c>
      <c r="I15" s="360">
        <f t="shared" si="4"/>
        <v>93312.616161427504</v>
      </c>
      <c r="J15" s="98">
        <f t="shared" si="5"/>
        <v>17841.906091248158</v>
      </c>
      <c r="K15" s="98">
        <f t="shared" si="6"/>
        <v>10183.671984784882</v>
      </c>
      <c r="L15" s="101">
        <f t="shared" si="0"/>
        <v>28025.578076033038</v>
      </c>
    </row>
    <row r="16" spans="1:12" ht="13.8">
      <c r="A16" s="2" t="s">
        <v>10</v>
      </c>
      <c r="B16" s="95">
        <v>0</v>
      </c>
      <c r="C16" s="96" t="e">
        <f>+B16/B45</f>
        <v>#DIV/0!</v>
      </c>
      <c r="D16" s="97">
        <v>0</v>
      </c>
      <c r="E16" s="98">
        <f t="shared" si="1"/>
        <v>0</v>
      </c>
      <c r="F16" s="97">
        <v>0</v>
      </c>
      <c r="G16" s="98">
        <f t="shared" si="2"/>
        <v>0</v>
      </c>
      <c r="H16" s="99">
        <f t="shared" si="3"/>
        <v>0</v>
      </c>
      <c r="I16" s="360">
        <f t="shared" si="4"/>
        <v>111027.5125437708</v>
      </c>
      <c r="J16" s="98">
        <f t="shared" si="5"/>
        <v>21229.095634012407</v>
      </c>
      <c r="K16" s="98">
        <f t="shared" si="6"/>
        <v>12116.833923044938</v>
      </c>
      <c r="L16" s="101">
        <f t="shared" si="0"/>
        <v>33345.929557057345</v>
      </c>
    </row>
    <row r="17" spans="1:12" ht="13.8">
      <c r="A17" s="2" t="s">
        <v>17</v>
      </c>
      <c r="B17" s="95">
        <v>0</v>
      </c>
      <c r="C17" s="96" t="e">
        <f>+B17/B45</f>
        <v>#DIV/0!</v>
      </c>
      <c r="D17" s="97">
        <v>0</v>
      </c>
      <c r="E17" s="98">
        <f t="shared" si="1"/>
        <v>0</v>
      </c>
      <c r="F17" s="97">
        <v>0</v>
      </c>
      <c r="G17" s="98">
        <f t="shared" si="2"/>
        <v>0</v>
      </c>
      <c r="H17" s="99">
        <f t="shared" si="3"/>
        <v>0</v>
      </c>
      <c r="I17" s="360">
        <f t="shared" si="4"/>
        <v>259324.89437271073</v>
      </c>
      <c r="J17" s="98">
        <f t="shared" si="5"/>
        <v>49584.403512130302</v>
      </c>
      <c r="K17" s="98">
        <f t="shared" si="6"/>
        <v>28302.007076210073</v>
      </c>
      <c r="L17" s="101">
        <f t="shared" si="0"/>
        <v>77886.410588340368</v>
      </c>
    </row>
    <row r="18" spans="1:12" ht="13.8">
      <c r="A18" s="2" t="s">
        <v>5</v>
      </c>
      <c r="B18" s="95">
        <v>0</v>
      </c>
      <c r="C18" s="96" t="e">
        <f>+B18/B45</f>
        <v>#DIV/0!</v>
      </c>
      <c r="D18" s="97">
        <v>0</v>
      </c>
      <c r="E18" s="98">
        <f t="shared" si="1"/>
        <v>0</v>
      </c>
      <c r="F18" s="97">
        <v>0</v>
      </c>
      <c r="G18" s="98">
        <f t="shared" si="2"/>
        <v>0</v>
      </c>
      <c r="H18" s="99">
        <f t="shared" si="3"/>
        <v>0</v>
      </c>
      <c r="I18" s="360">
        <f t="shared" si="4"/>
        <v>15088181.515656363</v>
      </c>
      <c r="J18" s="98">
        <f t="shared" si="5"/>
        <v>2921246.446343977</v>
      </c>
      <c r="K18" s="98">
        <f t="shared" si="6"/>
        <v>1956877.1395617961</v>
      </c>
      <c r="L18" s="101">
        <f t="shared" si="0"/>
        <v>4878123.5859057736</v>
      </c>
    </row>
    <row r="19" spans="1:12" ht="13.8">
      <c r="A19" s="2" t="s">
        <v>116</v>
      </c>
      <c r="B19" s="95">
        <v>0</v>
      </c>
      <c r="C19" s="96" t="e">
        <f>+B19/B45</f>
        <v>#DIV/0!</v>
      </c>
      <c r="D19" s="97">
        <v>0</v>
      </c>
      <c r="E19" s="98">
        <f t="shared" si="1"/>
        <v>0</v>
      </c>
      <c r="F19" s="97">
        <v>0</v>
      </c>
      <c r="G19" s="98">
        <f t="shared" si="2"/>
        <v>0</v>
      </c>
      <c r="H19" s="99">
        <f t="shared" si="3"/>
        <v>0</v>
      </c>
      <c r="I19" s="360">
        <f t="shared" si="4"/>
        <v>114474.987422094</v>
      </c>
      <c r="J19" s="98">
        <f t="shared" si="5"/>
        <v>21888.272555218537</v>
      </c>
      <c r="K19" s="98">
        <f t="shared" si="6"/>
        <v>12493.793674531593</v>
      </c>
      <c r="L19" s="101">
        <f t="shared" si="0"/>
        <v>34382.066229750126</v>
      </c>
    </row>
    <row r="20" spans="1:12" ht="13.8">
      <c r="A20" s="2" t="s">
        <v>1</v>
      </c>
      <c r="B20" s="95">
        <v>0</v>
      </c>
      <c r="C20" s="96" t="e">
        <f>+B20/B45</f>
        <v>#DIV/0!</v>
      </c>
      <c r="D20" s="97">
        <v>0</v>
      </c>
      <c r="E20" s="98">
        <f t="shared" si="1"/>
        <v>0</v>
      </c>
      <c r="F20" s="97">
        <v>0</v>
      </c>
      <c r="G20" s="98">
        <f t="shared" si="2"/>
        <v>0</v>
      </c>
      <c r="H20" s="99">
        <f t="shared" si="3"/>
        <v>0</v>
      </c>
      <c r="I20" s="360">
        <f t="shared" si="4"/>
        <v>10321.193586565212</v>
      </c>
      <c r="J20" s="98">
        <f t="shared" si="5"/>
        <v>1973.4712656916272</v>
      </c>
      <c r="K20" s="98">
        <f t="shared" si="6"/>
        <v>1126.5821036687726</v>
      </c>
      <c r="L20" s="101">
        <f t="shared" si="0"/>
        <v>3100.0533693603998</v>
      </c>
    </row>
    <row r="21" spans="1:12" ht="13.8">
      <c r="A21" s="2" t="s">
        <v>46</v>
      </c>
      <c r="B21" s="95">
        <v>0</v>
      </c>
      <c r="C21" s="96" t="e">
        <f>+B21/B45</f>
        <v>#DIV/0!</v>
      </c>
      <c r="D21" s="97">
        <v>0</v>
      </c>
      <c r="E21" s="98">
        <f t="shared" si="1"/>
        <v>0</v>
      </c>
      <c r="F21" s="97">
        <v>0</v>
      </c>
      <c r="G21" s="98">
        <f t="shared" si="2"/>
        <v>0</v>
      </c>
      <c r="H21" s="99">
        <f t="shared" si="3"/>
        <v>0</v>
      </c>
      <c r="I21" s="360">
        <f t="shared" si="4"/>
        <v>268739.43193102337</v>
      </c>
      <c r="J21" s="98">
        <f t="shared" si="5"/>
        <v>51384.516957855107</v>
      </c>
      <c r="K21" s="98">
        <f t="shared" si="6"/>
        <v>29329.035899418537</v>
      </c>
      <c r="L21" s="101">
        <f t="shared" si="0"/>
        <v>80713.552857273637</v>
      </c>
    </row>
    <row r="22" spans="1:12" ht="13.8">
      <c r="A22" s="2" t="s">
        <v>45</v>
      </c>
      <c r="B22" s="95">
        <v>0</v>
      </c>
      <c r="C22" s="96" t="e">
        <f>+B22/B45</f>
        <v>#DIV/0!</v>
      </c>
      <c r="D22" s="97">
        <v>0</v>
      </c>
      <c r="E22" s="98">
        <f t="shared" si="1"/>
        <v>0</v>
      </c>
      <c r="F22" s="97">
        <v>0</v>
      </c>
      <c r="G22" s="98">
        <f t="shared" si="2"/>
        <v>0</v>
      </c>
      <c r="H22" s="99">
        <f t="shared" si="3"/>
        <v>0</v>
      </c>
      <c r="I22" s="360">
        <f t="shared" si="4"/>
        <v>276474.55824088183</v>
      </c>
      <c r="J22" s="98">
        <f t="shared" si="5"/>
        <v>52863.517364249099</v>
      </c>
      <c r="K22" s="98">
        <f t="shared" si="6"/>
        <v>30173.3555526483</v>
      </c>
      <c r="L22" s="101">
        <f t="shared" si="0"/>
        <v>83036.872916897395</v>
      </c>
    </row>
    <row r="23" spans="1:12" ht="13.8">
      <c r="A23" s="2" t="s">
        <v>209</v>
      </c>
      <c r="B23" s="95">
        <v>0</v>
      </c>
      <c r="C23" s="96" t="e">
        <f>+B23/B45</f>
        <v>#DIV/0!</v>
      </c>
      <c r="D23" s="97">
        <v>0</v>
      </c>
      <c r="E23" s="98">
        <f t="shared" si="1"/>
        <v>0</v>
      </c>
      <c r="F23" s="97">
        <v>0</v>
      </c>
      <c r="G23" s="98">
        <f t="shared" si="2"/>
        <v>0</v>
      </c>
      <c r="H23" s="99">
        <f t="shared" si="3"/>
        <v>0</v>
      </c>
      <c r="I23" s="360">
        <f t="shared" si="4"/>
        <v>23908.475904088176</v>
      </c>
      <c r="J23" s="98">
        <f t="shared" si="5"/>
        <v>4571.437383425784</v>
      </c>
      <c r="K23" s="98">
        <f t="shared" si="6"/>
        <v>2609.6129034509804</v>
      </c>
      <c r="L23" s="101">
        <f t="shared" si="0"/>
        <v>7181.0502868767644</v>
      </c>
    </row>
    <row r="24" spans="1:12" ht="13.8">
      <c r="A24" s="2" t="s">
        <v>210</v>
      </c>
      <c r="B24" s="95">
        <v>0</v>
      </c>
      <c r="C24" s="96" t="e">
        <f>+B24/B45</f>
        <v>#DIV/0!</v>
      </c>
      <c r="D24" s="97">
        <v>0</v>
      </c>
      <c r="E24" s="98">
        <f t="shared" si="1"/>
        <v>0</v>
      </c>
      <c r="F24" s="97">
        <v>0</v>
      </c>
      <c r="G24" s="98">
        <f t="shared" si="2"/>
        <v>0</v>
      </c>
      <c r="H24" s="99">
        <f t="shared" si="3"/>
        <v>0</v>
      </c>
      <c r="I24" s="360">
        <f t="shared" si="4"/>
        <v>0</v>
      </c>
      <c r="J24" s="98">
        <f t="shared" si="5"/>
        <v>0</v>
      </c>
      <c r="K24" s="98">
        <f t="shared" si="6"/>
        <v>0</v>
      </c>
      <c r="L24" s="101">
        <f t="shared" si="0"/>
        <v>0</v>
      </c>
    </row>
    <row r="25" spans="1:12" ht="13.8">
      <c r="A25" s="2" t="s">
        <v>2</v>
      </c>
      <c r="B25" s="95">
        <v>0</v>
      </c>
      <c r="C25" s="96" t="e">
        <f>+B25/B45</f>
        <v>#DIV/0!</v>
      </c>
      <c r="D25" s="97">
        <v>0</v>
      </c>
      <c r="E25" s="98">
        <f t="shared" si="1"/>
        <v>0</v>
      </c>
      <c r="F25" s="97">
        <v>0</v>
      </c>
      <c r="G25" s="98">
        <f t="shared" si="2"/>
        <v>0</v>
      </c>
      <c r="H25" s="99">
        <f t="shared" si="3"/>
        <v>0</v>
      </c>
      <c r="I25" s="360">
        <f t="shared" si="4"/>
        <v>12244.153608396753</v>
      </c>
      <c r="J25" s="98">
        <f t="shared" si="5"/>
        <v>2341.1522239383557</v>
      </c>
      <c r="K25" s="98">
        <f t="shared" si="6"/>
        <v>1336.4969442762624</v>
      </c>
      <c r="L25" s="101">
        <f t="shared" si="0"/>
        <v>3677.6491682146179</v>
      </c>
    </row>
    <row r="26" spans="1:12" ht="13.8">
      <c r="A26" s="2" t="s">
        <v>12</v>
      </c>
      <c r="B26" s="95">
        <v>0</v>
      </c>
      <c r="C26" s="96" t="e">
        <f>+B26/B45</f>
        <v>#DIV/0!</v>
      </c>
      <c r="D26" s="97">
        <v>0</v>
      </c>
      <c r="E26" s="98">
        <f t="shared" si="1"/>
        <v>0</v>
      </c>
      <c r="F26" s="97">
        <v>0</v>
      </c>
      <c r="G26" s="98">
        <f t="shared" si="2"/>
        <v>0</v>
      </c>
      <c r="H26" s="99">
        <f t="shared" si="3"/>
        <v>0</v>
      </c>
      <c r="I26" s="360">
        <f t="shared" si="4"/>
        <v>15105.714341292478</v>
      </c>
      <c r="J26" s="98">
        <f t="shared" si="5"/>
        <v>2888.299008274616</v>
      </c>
      <c r="K26" s="98">
        <f t="shared" si="6"/>
        <v>1648.4100759614939</v>
      </c>
      <c r="L26" s="101">
        <f t="shared" si="0"/>
        <v>4536.7090842361104</v>
      </c>
    </row>
    <row r="27" spans="1:12" ht="13.8">
      <c r="A27" s="2" t="s">
        <v>18</v>
      </c>
      <c r="B27" s="95">
        <v>0</v>
      </c>
      <c r="C27" s="96" t="e">
        <f>+B27/B45</f>
        <v>#DIV/0!</v>
      </c>
      <c r="D27" s="97">
        <v>0</v>
      </c>
      <c r="E27" s="98">
        <f t="shared" si="1"/>
        <v>0</v>
      </c>
      <c r="F27" s="97">
        <v>0</v>
      </c>
      <c r="G27" s="98">
        <f t="shared" si="2"/>
        <v>0</v>
      </c>
      <c r="H27" s="99">
        <f t="shared" si="3"/>
        <v>0</v>
      </c>
      <c r="I27" s="360">
        <f t="shared" si="4"/>
        <v>390772.12316790037</v>
      </c>
      <c r="J27" s="98">
        <f t="shared" si="5"/>
        <v>74717.865723299605</v>
      </c>
      <c r="K27" s="98">
        <f t="shared" si="6"/>
        <v>42648.061262804658</v>
      </c>
      <c r="L27" s="101">
        <f t="shared" si="0"/>
        <v>117365.92698610426</v>
      </c>
    </row>
    <row r="28" spans="1:12" ht="13.8">
      <c r="A28" s="2" t="s">
        <v>9</v>
      </c>
      <c r="B28" s="95">
        <v>0</v>
      </c>
      <c r="C28" s="96" t="e">
        <f>+B28/B45</f>
        <v>#DIV/0!</v>
      </c>
      <c r="D28" s="97">
        <v>0</v>
      </c>
      <c r="E28" s="98">
        <f t="shared" si="1"/>
        <v>0</v>
      </c>
      <c r="F28" s="97">
        <v>0</v>
      </c>
      <c r="G28" s="98">
        <f t="shared" si="2"/>
        <v>0</v>
      </c>
      <c r="H28" s="99">
        <f t="shared" si="3"/>
        <v>0</v>
      </c>
      <c r="I28" s="360">
        <f t="shared" si="4"/>
        <v>305669.36897723109</v>
      </c>
      <c r="J28" s="98">
        <f t="shared" si="5"/>
        <v>58445.73221297421</v>
      </c>
      <c r="K28" s="98">
        <f t="shared" si="6"/>
        <v>33359.790434246039</v>
      </c>
      <c r="L28" s="101">
        <f t="shared" si="0"/>
        <v>91805.522647220248</v>
      </c>
    </row>
    <row r="29" spans="1:12" ht="13.8">
      <c r="A29" s="2" t="s">
        <v>7</v>
      </c>
      <c r="B29" s="95">
        <v>0</v>
      </c>
      <c r="C29" s="96" t="e">
        <f>+B29/B45</f>
        <v>#DIV/0!</v>
      </c>
      <c r="D29" s="97">
        <v>0</v>
      </c>
      <c r="E29" s="98">
        <f t="shared" si="1"/>
        <v>0</v>
      </c>
      <c r="F29" s="97">
        <v>0</v>
      </c>
      <c r="G29" s="98">
        <f t="shared" si="2"/>
        <v>0</v>
      </c>
      <c r="H29" s="99">
        <f t="shared" si="3"/>
        <v>0</v>
      </c>
      <c r="I29" s="360">
        <f t="shared" si="4"/>
        <v>67806.081991033148</v>
      </c>
      <c r="J29" s="98">
        <f t="shared" si="5"/>
        <v>12964.910824133291</v>
      </c>
      <c r="K29" s="98">
        <f t="shared" si="6"/>
        <v>7400.1025612445619</v>
      </c>
      <c r="L29" s="101">
        <f t="shared" si="0"/>
        <v>20365.013385377853</v>
      </c>
    </row>
    <row r="30" spans="1:12" ht="13.8">
      <c r="A30" s="2" t="s">
        <v>13</v>
      </c>
      <c r="B30" s="95">
        <v>0</v>
      </c>
      <c r="C30" s="96" t="e">
        <f>+B30/B45</f>
        <v>#DIV/0!</v>
      </c>
      <c r="D30" s="97">
        <v>0</v>
      </c>
      <c r="E30" s="98">
        <f t="shared" si="1"/>
        <v>0</v>
      </c>
      <c r="F30" s="97">
        <v>0</v>
      </c>
      <c r="G30" s="98">
        <f t="shared" si="2"/>
        <v>0</v>
      </c>
      <c r="H30" s="99">
        <f t="shared" si="3"/>
        <v>0</v>
      </c>
      <c r="I30" s="360">
        <f t="shared" si="4"/>
        <v>9567.7072106638716</v>
      </c>
      <c r="J30" s="98">
        <f t="shared" si="5"/>
        <v>1829.4003596031125</v>
      </c>
      <c r="K30" s="98">
        <f t="shared" si="6"/>
        <v>1044.507676328695</v>
      </c>
      <c r="L30" s="101">
        <f t="shared" si="0"/>
        <v>2873.9080359318077</v>
      </c>
    </row>
    <row r="31" spans="1:12" ht="13.8">
      <c r="A31" s="2" t="s">
        <v>3</v>
      </c>
      <c r="B31" s="95">
        <v>0</v>
      </c>
      <c r="C31" s="96" t="e">
        <f>+B31/B45</f>
        <v>#DIV/0!</v>
      </c>
      <c r="D31" s="97">
        <v>0</v>
      </c>
      <c r="E31" s="98">
        <f t="shared" si="1"/>
        <v>0</v>
      </c>
      <c r="F31" s="97">
        <v>0</v>
      </c>
      <c r="G31" s="98">
        <f t="shared" si="2"/>
        <v>0</v>
      </c>
      <c r="H31" s="99">
        <f t="shared" si="3"/>
        <v>0</v>
      </c>
      <c r="I31" s="360">
        <f t="shared" si="4"/>
        <v>39987.835921740669</v>
      </c>
      <c r="J31" s="98">
        <f t="shared" si="5"/>
        <v>7645.9030156616527</v>
      </c>
      <c r="K31" s="98">
        <f t="shared" si="6"/>
        <v>4363.7916691159817</v>
      </c>
      <c r="L31" s="101">
        <f t="shared" si="0"/>
        <v>12009.694684777634</v>
      </c>
    </row>
    <row r="32" spans="1:12" ht="13.8">
      <c r="A32" s="2" t="s">
        <v>11</v>
      </c>
      <c r="B32" s="95">
        <v>0</v>
      </c>
      <c r="C32" s="96" t="e">
        <f>+B32/B45</f>
        <v>#DIV/0!</v>
      </c>
      <c r="D32" s="97">
        <v>0</v>
      </c>
      <c r="E32" s="98">
        <f t="shared" si="1"/>
        <v>0</v>
      </c>
      <c r="F32" s="97">
        <v>0</v>
      </c>
      <c r="G32" s="98">
        <f t="shared" si="2"/>
        <v>0</v>
      </c>
      <c r="H32" s="99">
        <f t="shared" si="3"/>
        <v>0</v>
      </c>
      <c r="I32" s="360">
        <f t="shared" si="4"/>
        <v>47954.973244845372</v>
      </c>
      <c r="J32" s="98">
        <f t="shared" si="5"/>
        <v>9169.2652552220534</v>
      </c>
      <c r="K32" s="98">
        <f t="shared" si="6"/>
        <v>5234.0731439308711</v>
      </c>
      <c r="L32" s="101">
        <f t="shared" si="0"/>
        <v>14403.338399152924</v>
      </c>
    </row>
    <row r="33" spans="1:12" ht="13.8">
      <c r="A33" s="2" t="s">
        <v>8</v>
      </c>
      <c r="B33" s="95">
        <v>0</v>
      </c>
      <c r="C33" s="96" t="e">
        <f>+B33/B45</f>
        <v>#DIV/0!</v>
      </c>
      <c r="D33" s="97">
        <v>0</v>
      </c>
      <c r="E33" s="98">
        <f t="shared" si="1"/>
        <v>0</v>
      </c>
      <c r="F33" s="97">
        <v>0</v>
      </c>
      <c r="G33" s="98">
        <f t="shared" si="2"/>
        <v>0</v>
      </c>
      <c r="H33" s="99">
        <f t="shared" si="3"/>
        <v>0</v>
      </c>
      <c r="I33" s="360">
        <f t="shared" si="4"/>
        <v>20176.677651108486</v>
      </c>
      <c r="J33" s="98">
        <f t="shared" si="5"/>
        <v>3857.896206250316</v>
      </c>
      <c r="K33" s="98">
        <f t="shared" si="6"/>
        <v>2202.056871960217</v>
      </c>
      <c r="L33" s="101">
        <f t="shared" si="0"/>
        <v>6059.953078210533</v>
      </c>
    </row>
    <row r="34" spans="1:12" ht="13.8">
      <c r="A34" s="372" t="s">
        <v>444</v>
      </c>
      <c r="B34" s="95">
        <v>0</v>
      </c>
      <c r="C34" s="96" t="e">
        <f>+B34/B45</f>
        <v>#DIV/0!</v>
      </c>
      <c r="D34" s="97">
        <v>0</v>
      </c>
      <c r="E34" s="98">
        <f t="shared" si="1"/>
        <v>0</v>
      </c>
      <c r="F34" s="97">
        <v>0</v>
      </c>
      <c r="G34" s="98">
        <f t="shared" si="2"/>
        <v>0</v>
      </c>
      <c r="H34" s="99">
        <f t="shared" si="3"/>
        <v>0</v>
      </c>
      <c r="I34" s="360">
        <f t="shared" si="4"/>
        <v>156546.52712585847</v>
      </c>
      <c r="J34" s="98">
        <f t="shared" si="5"/>
        <v>29932.591655759134</v>
      </c>
      <c r="K34" s="98">
        <f t="shared" si="6"/>
        <v>17084.79979542095</v>
      </c>
      <c r="L34" s="101">
        <f t="shared" si="0"/>
        <v>47017.391451180083</v>
      </c>
    </row>
    <row r="35" spans="1:12" ht="13.8">
      <c r="A35" s="372" t="s">
        <v>445</v>
      </c>
      <c r="B35" s="95">
        <v>0</v>
      </c>
      <c r="C35" s="96" t="e">
        <f>+B35/$B$45</f>
        <v>#DIV/0!</v>
      </c>
      <c r="D35" s="97">
        <v>0</v>
      </c>
      <c r="E35" s="98">
        <f t="shared" si="1"/>
        <v>0</v>
      </c>
      <c r="F35" s="97">
        <v>0</v>
      </c>
      <c r="G35" s="98">
        <f t="shared" si="2"/>
        <v>0</v>
      </c>
      <c r="H35" s="99">
        <f t="shared" si="3"/>
        <v>0</v>
      </c>
      <c r="I35" s="360">
        <f t="shared" si="4"/>
        <v>4708.1517710030985</v>
      </c>
      <c r="J35" s="98">
        <f t="shared" si="5"/>
        <v>900.2255559554759</v>
      </c>
      <c r="K35" s="98">
        <f t="shared" si="6"/>
        <v>513.61297148002404</v>
      </c>
      <c r="L35" s="101">
        <f t="shared" ref="L35:L44" si="7">+J35+K35</f>
        <v>1413.8385274355001</v>
      </c>
    </row>
    <row r="36" spans="1:12" ht="13.8">
      <c r="A36" s="372" t="s">
        <v>461</v>
      </c>
      <c r="B36" s="95">
        <v>0</v>
      </c>
      <c r="C36" s="96" t="e">
        <f t="shared" ref="C36:C43" si="8">+B36/$B$45</f>
        <v>#DIV/0!</v>
      </c>
      <c r="D36" s="97">
        <v>0</v>
      </c>
      <c r="E36" s="98">
        <f t="shared" si="1"/>
        <v>0</v>
      </c>
      <c r="F36" s="97">
        <v>0</v>
      </c>
      <c r="G36" s="98">
        <f t="shared" si="2"/>
        <v>0</v>
      </c>
      <c r="H36" s="99">
        <f t="shared" si="3"/>
        <v>0</v>
      </c>
      <c r="I36" s="360">
        <f t="shared" si="4"/>
        <v>34387.626921018127</v>
      </c>
      <c r="J36" s="98">
        <f t="shared" si="5"/>
        <v>6575.1110135448216</v>
      </c>
      <c r="K36" s="98">
        <f t="shared" si="6"/>
        <v>3753.1929404553684</v>
      </c>
      <c r="L36" s="101">
        <f t="shared" si="7"/>
        <v>10328.30395400019</v>
      </c>
    </row>
    <row r="37" spans="1:12" ht="13.8">
      <c r="A37" s="372" t="s">
        <v>464</v>
      </c>
      <c r="B37" s="721">
        <v>0</v>
      </c>
      <c r="C37" s="96" t="e">
        <f t="shared" si="8"/>
        <v>#DIV/0!</v>
      </c>
      <c r="D37" s="97">
        <v>0</v>
      </c>
      <c r="E37" s="98">
        <f t="shared" si="1"/>
        <v>0</v>
      </c>
      <c r="F37" s="97">
        <v>0</v>
      </c>
      <c r="G37" s="98">
        <f t="shared" si="2"/>
        <v>0</v>
      </c>
      <c r="H37" s="99">
        <f t="shared" si="3"/>
        <v>0</v>
      </c>
      <c r="I37" s="360">
        <f t="shared" si="4"/>
        <v>56462.423090002645</v>
      </c>
      <c r="J37" s="98">
        <f t="shared" si="5"/>
        <v>10795.938340356761</v>
      </c>
      <c r="K37" s="98">
        <f t="shared" si="6"/>
        <v>6162.4998351842069</v>
      </c>
      <c r="L37" s="101">
        <f t="shared" si="7"/>
        <v>16958.438175540967</v>
      </c>
    </row>
    <row r="38" spans="1:12" ht="13.8">
      <c r="A38" s="372" t="s">
        <v>857</v>
      </c>
      <c r="B38" s="721">
        <v>0</v>
      </c>
      <c r="C38" s="96" t="e">
        <f t="shared" si="8"/>
        <v>#DIV/0!</v>
      </c>
      <c r="D38" s="97">
        <v>0</v>
      </c>
      <c r="E38" s="98">
        <f t="shared" si="1"/>
        <v>0</v>
      </c>
      <c r="F38" s="97">
        <v>0</v>
      </c>
      <c r="G38" s="98">
        <f t="shared" si="2"/>
        <v>0</v>
      </c>
      <c r="H38" s="99">
        <f t="shared" si="3"/>
        <v>0</v>
      </c>
      <c r="I38" s="360">
        <f t="shared" si="4"/>
        <v>0</v>
      </c>
      <c r="J38" s="98">
        <f t="shared" si="5"/>
        <v>0</v>
      </c>
      <c r="K38" s="98">
        <f t="shared" si="6"/>
        <v>0</v>
      </c>
      <c r="L38" s="101">
        <f t="shared" si="7"/>
        <v>0</v>
      </c>
    </row>
    <row r="39" spans="1:12" ht="13.8">
      <c r="A39" s="372" t="s">
        <v>858</v>
      </c>
      <c r="B39" s="721">
        <v>0</v>
      </c>
      <c r="C39" s="96" t="e">
        <f t="shared" si="8"/>
        <v>#DIV/0!</v>
      </c>
      <c r="D39" s="97">
        <v>0</v>
      </c>
      <c r="E39" s="98">
        <f t="shared" si="1"/>
        <v>0</v>
      </c>
      <c r="F39" s="97">
        <v>0</v>
      </c>
      <c r="G39" s="98">
        <f t="shared" si="2"/>
        <v>0</v>
      </c>
      <c r="H39" s="99">
        <f t="shared" si="3"/>
        <v>0</v>
      </c>
      <c r="I39" s="360">
        <f t="shared" si="4"/>
        <v>0</v>
      </c>
      <c r="J39" s="98">
        <f t="shared" si="5"/>
        <v>0</v>
      </c>
      <c r="K39" s="98">
        <f t="shared" si="6"/>
        <v>0</v>
      </c>
      <c r="L39" s="101">
        <f t="shared" si="7"/>
        <v>0</v>
      </c>
    </row>
    <row r="40" spans="1:12" ht="13.8">
      <c r="A40" s="372" t="s">
        <v>859</v>
      </c>
      <c r="B40" s="721">
        <v>0</v>
      </c>
      <c r="C40" s="96" t="e">
        <f t="shared" si="8"/>
        <v>#DIV/0!</v>
      </c>
      <c r="D40" s="97">
        <v>0</v>
      </c>
      <c r="E40" s="98">
        <f t="shared" si="1"/>
        <v>0</v>
      </c>
      <c r="F40" s="97">
        <v>0</v>
      </c>
      <c r="G40" s="98">
        <f t="shared" si="2"/>
        <v>0</v>
      </c>
      <c r="H40" s="99">
        <f t="shared" si="3"/>
        <v>0</v>
      </c>
      <c r="I40" s="360">
        <f t="shared" si="4"/>
        <v>0</v>
      </c>
      <c r="J40" s="98">
        <f t="shared" si="5"/>
        <v>0</v>
      </c>
      <c r="K40" s="98">
        <f t="shared" si="6"/>
        <v>0</v>
      </c>
      <c r="L40" s="101">
        <f t="shared" si="7"/>
        <v>0</v>
      </c>
    </row>
    <row r="41" spans="1:12" ht="13.8">
      <c r="A41" s="372" t="s">
        <v>860</v>
      </c>
      <c r="B41" s="721">
        <v>0</v>
      </c>
      <c r="C41" s="96" t="e">
        <f t="shared" si="8"/>
        <v>#DIV/0!</v>
      </c>
      <c r="D41" s="97">
        <v>0</v>
      </c>
      <c r="E41" s="98">
        <f t="shared" si="1"/>
        <v>0</v>
      </c>
      <c r="F41" s="97">
        <v>0</v>
      </c>
      <c r="G41" s="98">
        <f t="shared" si="2"/>
        <v>0</v>
      </c>
      <c r="H41" s="99">
        <f t="shared" si="3"/>
        <v>0</v>
      </c>
      <c r="I41" s="360">
        <f t="shared" si="4"/>
        <v>0</v>
      </c>
      <c r="J41" s="98">
        <f t="shared" si="5"/>
        <v>0</v>
      </c>
      <c r="K41" s="98">
        <f t="shared" si="6"/>
        <v>0</v>
      </c>
      <c r="L41" s="101">
        <f t="shared" si="7"/>
        <v>0</v>
      </c>
    </row>
    <row r="42" spans="1:12" ht="13.8">
      <c r="A42" s="372" t="s">
        <v>861</v>
      </c>
      <c r="B42" s="721">
        <v>0</v>
      </c>
      <c r="C42" s="96" t="e">
        <f t="shared" si="8"/>
        <v>#DIV/0!</v>
      </c>
      <c r="D42" s="97">
        <v>0</v>
      </c>
      <c r="E42" s="98">
        <f t="shared" si="1"/>
        <v>0</v>
      </c>
      <c r="F42" s="97">
        <v>0</v>
      </c>
      <c r="G42" s="98">
        <f t="shared" si="2"/>
        <v>0</v>
      </c>
      <c r="H42" s="99">
        <f t="shared" si="3"/>
        <v>0</v>
      </c>
      <c r="I42" s="360">
        <f t="shared" si="4"/>
        <v>0</v>
      </c>
      <c r="J42" s="98">
        <f t="shared" si="5"/>
        <v>0</v>
      </c>
      <c r="K42" s="98">
        <f t="shared" si="6"/>
        <v>0</v>
      </c>
      <c r="L42" s="101">
        <f t="shared" si="7"/>
        <v>0</v>
      </c>
    </row>
    <row r="43" spans="1:12" ht="13.8">
      <c r="A43" s="372" t="s">
        <v>862</v>
      </c>
      <c r="B43" s="721">
        <v>0</v>
      </c>
      <c r="C43" s="96" t="e">
        <f t="shared" si="8"/>
        <v>#DIV/0!</v>
      </c>
      <c r="D43" s="97">
        <v>0</v>
      </c>
      <c r="E43" s="98">
        <f t="shared" si="1"/>
        <v>0</v>
      </c>
      <c r="F43" s="97">
        <v>0</v>
      </c>
      <c r="G43" s="98">
        <f t="shared" si="2"/>
        <v>0</v>
      </c>
      <c r="H43" s="99">
        <f t="shared" si="3"/>
        <v>0</v>
      </c>
      <c r="I43" s="360">
        <f t="shared" si="4"/>
        <v>0</v>
      </c>
      <c r="J43" s="98">
        <f t="shared" si="5"/>
        <v>0</v>
      </c>
      <c r="K43" s="98">
        <f t="shared" si="6"/>
        <v>0</v>
      </c>
      <c r="L43" s="101">
        <f t="shared" si="7"/>
        <v>0</v>
      </c>
    </row>
    <row r="44" spans="1:12" ht="13.8">
      <c r="A44" s="3" t="s">
        <v>863</v>
      </c>
      <c r="B44" s="721">
        <v>0</v>
      </c>
      <c r="C44" s="96" t="e">
        <f>+B44/$B$45</f>
        <v>#DIV/0!</v>
      </c>
      <c r="D44" s="97">
        <v>0</v>
      </c>
      <c r="E44" s="98">
        <f t="shared" si="1"/>
        <v>0</v>
      </c>
      <c r="F44" s="97">
        <v>0</v>
      </c>
      <c r="G44" s="98">
        <f t="shared" si="2"/>
        <v>0</v>
      </c>
      <c r="H44" s="723">
        <f t="shared" si="3"/>
        <v>0</v>
      </c>
      <c r="I44" s="360">
        <f t="shared" si="4"/>
        <v>0</v>
      </c>
      <c r="J44" s="98">
        <f t="shared" si="5"/>
        <v>0</v>
      </c>
      <c r="K44" s="98">
        <f t="shared" si="6"/>
        <v>0</v>
      </c>
      <c r="L44" s="101">
        <f t="shared" si="7"/>
        <v>0</v>
      </c>
    </row>
    <row r="45" spans="1:12" ht="13.8">
      <c r="A45" s="722"/>
      <c r="B45" s="104">
        <f t="shared" ref="B45:L45" si="9">SUM(B10:B44)</f>
        <v>0</v>
      </c>
      <c r="C45" s="105" t="e">
        <f t="shared" si="9"/>
        <v>#DIV/0!</v>
      </c>
      <c r="D45" s="106">
        <f t="shared" si="9"/>
        <v>0</v>
      </c>
      <c r="E45" s="107">
        <f t="shared" si="9"/>
        <v>0</v>
      </c>
      <c r="F45" s="108">
        <f t="shared" si="9"/>
        <v>0</v>
      </c>
      <c r="G45" s="107">
        <f t="shared" si="9"/>
        <v>0</v>
      </c>
      <c r="H45" s="109">
        <f t="shared" si="9"/>
        <v>0</v>
      </c>
      <c r="I45" s="362">
        <f t="shared" si="9"/>
        <v>17689141.999999996</v>
      </c>
      <c r="J45" s="111">
        <f t="shared" si="9"/>
        <v>3418564.9721521656</v>
      </c>
      <c r="K45" s="111">
        <f t="shared" si="9"/>
        <v>2240738.9899999998</v>
      </c>
      <c r="L45" s="111">
        <f t="shared" si="9"/>
        <v>5659303.9621521672</v>
      </c>
    </row>
    <row r="46" spans="1:12">
      <c r="H46" s="80"/>
      <c r="I46" s="81"/>
    </row>
    <row r="47" spans="1:12">
      <c r="I47" t="s">
        <v>370</v>
      </c>
      <c r="K47" s="166"/>
      <c r="L47" s="166">
        <f>SUM(N50:N4573)</f>
        <v>5659303.9721521661</v>
      </c>
    </row>
    <row r="48" spans="1:12">
      <c r="B48" s="367" t="str">
        <f>+MTEP06!B35</f>
        <v>* Note</v>
      </c>
    </row>
    <row r="49" spans="1:12">
      <c r="B49" s="367" t="str">
        <f>+MTEP06!B36</f>
        <v xml:space="preserve">ATC, OTP, MP, Vecten allocate true-ups based on the allocation totals in column "H" as approved by FERC </v>
      </c>
      <c r="K49" t="s">
        <v>653</v>
      </c>
      <c r="L49" s="396">
        <f>+L45-L47</f>
        <v>-9.9999988451600075E-3</v>
      </c>
    </row>
    <row r="50" spans="1:12">
      <c r="B50" s="367" t="str">
        <f>+MTEP06!B37</f>
        <v>GRE, ITC, ITCM, METC, NSP allocate true-ups based on FERC approved calculations.</v>
      </c>
    </row>
    <row r="54" spans="1:12" ht="15.6">
      <c r="A54" s="969" t="s">
        <v>19</v>
      </c>
      <c r="B54" s="970"/>
      <c r="C54" s="970" t="s">
        <v>948</v>
      </c>
      <c r="D54" s="970"/>
      <c r="E54" s="970"/>
      <c r="F54" s="970"/>
      <c r="G54" s="970"/>
      <c r="H54" s="971"/>
      <c r="I54" s="4"/>
    </row>
    <row r="55" spans="1:12" ht="15.6">
      <c r="A55" s="965" t="s">
        <v>20</v>
      </c>
      <c r="B55" s="966"/>
      <c r="C55" s="972"/>
      <c r="D55" s="972"/>
      <c r="E55" s="972"/>
      <c r="F55" s="972"/>
      <c r="G55" s="972"/>
      <c r="H55" s="973"/>
      <c r="I55" s="4"/>
    </row>
    <row r="56" spans="1:12" ht="15.6">
      <c r="A56" s="965" t="s">
        <v>22</v>
      </c>
      <c r="B56" s="966"/>
      <c r="C56" s="967"/>
      <c r="D56" s="967"/>
      <c r="E56" s="967"/>
      <c r="F56" s="967"/>
      <c r="G56" s="967"/>
      <c r="H56" s="968"/>
      <c r="I56" s="4"/>
    </row>
    <row r="57" spans="1:12" ht="15.6">
      <c r="A57" s="965" t="s">
        <v>24</v>
      </c>
      <c r="B57" s="966"/>
      <c r="C57" s="976">
        <v>4872000</v>
      </c>
      <c r="D57" s="977"/>
      <c r="E57" s="977"/>
      <c r="F57" s="977"/>
      <c r="G57" s="977"/>
      <c r="H57" s="978"/>
      <c r="I57" s="4"/>
    </row>
    <row r="58" spans="1:12" ht="15.6">
      <c r="A58" s="979" t="s">
        <v>25</v>
      </c>
      <c r="B58" s="980"/>
      <c r="C58" s="981" t="s">
        <v>5</v>
      </c>
      <c r="D58" s="981"/>
      <c r="E58" s="981"/>
      <c r="F58" s="981"/>
      <c r="G58" s="981"/>
      <c r="H58" s="982"/>
      <c r="I58" s="4"/>
    </row>
    <row r="59" spans="1:12" ht="13.8">
      <c r="A59" s="5"/>
      <c r="B59" s="5"/>
      <c r="C59" s="5"/>
      <c r="D59" s="5"/>
      <c r="E59" s="5"/>
      <c r="F59" s="5"/>
      <c r="G59" s="5"/>
      <c r="H59" s="5"/>
      <c r="I59" s="5"/>
    </row>
    <row r="60" spans="1:12" ht="13.8">
      <c r="A60" s="6"/>
      <c r="B60" s="7"/>
      <c r="C60" s="8"/>
      <c r="D60" s="886">
        <v>0.2</v>
      </c>
      <c r="E60" s="887"/>
      <c r="F60" s="886">
        <v>0.8</v>
      </c>
      <c r="G60" s="887"/>
      <c r="H60" s="621"/>
      <c r="I60" s="10"/>
      <c r="J60" s="11" t="s">
        <v>121</v>
      </c>
      <c r="K60" s="11" t="s">
        <v>269</v>
      </c>
      <c r="L60" s="11" t="s">
        <v>270</v>
      </c>
    </row>
    <row r="61" spans="1:12" ht="13.8">
      <c r="A61" s="12"/>
      <c r="B61" s="13"/>
      <c r="C61" s="14"/>
      <c r="D61" s="872" t="s">
        <v>26</v>
      </c>
      <c r="E61" s="880"/>
      <c r="F61" s="872" t="s">
        <v>27</v>
      </c>
      <c r="G61" s="880"/>
      <c r="H61" s="872" t="s">
        <v>28</v>
      </c>
      <c r="I61" s="873"/>
      <c r="J61" s="15" t="s">
        <v>29</v>
      </c>
      <c r="K61" s="391" t="s">
        <v>523</v>
      </c>
      <c r="L61" s="391" t="s">
        <v>29</v>
      </c>
    </row>
    <row r="62" spans="1:12" ht="27.6">
      <c r="A62" s="16" t="s">
        <v>30</v>
      </c>
      <c r="B62" s="17" t="s">
        <v>31</v>
      </c>
      <c r="C62" s="18" t="s">
        <v>32</v>
      </c>
      <c r="D62" s="19" t="s">
        <v>33</v>
      </c>
      <c r="E62" s="20" t="s">
        <v>34</v>
      </c>
      <c r="F62" s="19" t="s">
        <v>33</v>
      </c>
      <c r="G62" s="20" t="s">
        <v>34</v>
      </c>
      <c r="H62" s="21" t="s">
        <v>33</v>
      </c>
      <c r="I62" s="40" t="s">
        <v>34</v>
      </c>
      <c r="J62" s="18" t="s">
        <v>34</v>
      </c>
      <c r="K62" s="18" t="s">
        <v>34</v>
      </c>
      <c r="L62" s="18" t="s">
        <v>34</v>
      </c>
    </row>
    <row r="63" spans="1:12" ht="13.8">
      <c r="A63" s="1" t="s">
        <v>15</v>
      </c>
      <c r="B63" s="22">
        <f>+$B$10</f>
        <v>0</v>
      </c>
      <c r="C63" s="84" t="e">
        <f>+B63/B97</f>
        <v>#DIV/0!</v>
      </c>
      <c r="D63" s="473">
        <v>0</v>
      </c>
      <c r="E63" s="474">
        <f>+D63*C57</f>
        <v>0</v>
      </c>
      <c r="F63" s="475">
        <v>0</v>
      </c>
      <c r="G63" s="763">
        <f>F63*C57</f>
        <v>0</v>
      </c>
      <c r="H63" s="475">
        <v>0</v>
      </c>
      <c r="I63" s="116">
        <f>H63*C57</f>
        <v>0</v>
      </c>
      <c r="J63" s="39">
        <f>+H63*I100</f>
        <v>0</v>
      </c>
      <c r="K63" s="588">
        <v>0</v>
      </c>
      <c r="L63" s="393">
        <f>+J63+K63</f>
        <v>0</v>
      </c>
    </row>
    <row r="64" spans="1:12" ht="13.8">
      <c r="A64" s="2" t="s">
        <v>4</v>
      </c>
      <c r="B64" s="22">
        <f>+$B$12</f>
        <v>0</v>
      </c>
      <c r="C64" s="84" t="e">
        <f>+B64/B97</f>
        <v>#DIV/0!</v>
      </c>
      <c r="D64" s="473">
        <v>0</v>
      </c>
      <c r="E64" s="474">
        <f>+D64*C57</f>
        <v>0</v>
      </c>
      <c r="F64" s="475">
        <v>0</v>
      </c>
      <c r="G64" s="474">
        <f>F64*C57</f>
        <v>0</v>
      </c>
      <c r="H64" s="475">
        <v>1.4984922678577077E-3</v>
      </c>
      <c r="I64" s="117">
        <f>H64*C57</f>
        <v>7300.6543290027521</v>
      </c>
      <c r="J64" s="39">
        <f>+H64*I100</f>
        <v>1321.5824183548721</v>
      </c>
      <c r="K64" s="588">
        <v>1441.06</v>
      </c>
      <c r="L64" s="394">
        <f>+J64+K64</f>
        <v>2762.642418354872</v>
      </c>
    </row>
    <row r="65" spans="1:12" ht="13.8">
      <c r="A65" s="2" t="s">
        <v>0</v>
      </c>
      <c r="B65" s="22">
        <f>+$B$13</f>
        <v>0</v>
      </c>
      <c r="C65" s="84" t="e">
        <f>+B65/B97</f>
        <v>#DIV/0!</v>
      </c>
      <c r="D65" s="473">
        <v>0</v>
      </c>
      <c r="E65" s="474">
        <f>+D65*C57</f>
        <v>0</v>
      </c>
      <c r="F65" s="475">
        <v>0</v>
      </c>
      <c r="G65" s="474">
        <f>F65*C57</f>
        <v>0</v>
      </c>
      <c r="H65" s="475">
        <v>1.5010322981173614E-2</v>
      </c>
      <c r="I65" s="117">
        <f>H65*C57</f>
        <v>73130.293564277847</v>
      </c>
      <c r="J65" s="39">
        <f>+H65*I100</f>
        <v>13238.225762824446</v>
      </c>
      <c r="K65" s="588">
        <v>14432.44</v>
      </c>
      <c r="L65" s="394">
        <f t="shared" ref="L65:L88" si="10">+J65+K65</f>
        <v>27670.665762824447</v>
      </c>
    </row>
    <row r="66" spans="1:12" ht="13.8">
      <c r="A66" s="2" t="s">
        <v>16</v>
      </c>
      <c r="B66" s="22">
        <f>+$B$14</f>
        <v>0</v>
      </c>
      <c r="C66" s="84" t="e">
        <f>+B66/B97</f>
        <v>#DIV/0!</v>
      </c>
      <c r="D66" s="473">
        <v>0</v>
      </c>
      <c r="E66" s="474">
        <f>+D66*C57</f>
        <v>0</v>
      </c>
      <c r="F66" s="475">
        <v>0</v>
      </c>
      <c r="G66" s="474">
        <f>F66*C57</f>
        <v>0</v>
      </c>
      <c r="H66" s="475">
        <v>2.6909838358042792E-3</v>
      </c>
      <c r="I66" s="117">
        <f>H66*C57</f>
        <v>13110.473248038448</v>
      </c>
      <c r="J66" s="39">
        <f>+H66*I100</f>
        <v>2373.2901408696425</v>
      </c>
      <c r="K66" s="588">
        <v>2587.79</v>
      </c>
      <c r="L66" s="394">
        <f t="shared" si="10"/>
        <v>4961.0801408696425</v>
      </c>
    </row>
    <row r="67" spans="1:12" ht="13.8">
      <c r="A67" s="2" t="s">
        <v>6</v>
      </c>
      <c r="B67" s="22">
        <f>+$B$15</f>
        <v>0</v>
      </c>
      <c r="C67" s="84" t="e">
        <f>+B67/B97</f>
        <v>#DIV/0!</v>
      </c>
      <c r="D67" s="473">
        <v>0</v>
      </c>
      <c r="E67" s="474">
        <f>+D67*C57</f>
        <v>0</v>
      </c>
      <c r="F67" s="475">
        <v>0</v>
      </c>
      <c r="G67" s="474">
        <f>F67*C57</f>
        <v>0</v>
      </c>
      <c r="H67" s="475">
        <v>6.3534156847162484E-3</v>
      </c>
      <c r="I67" s="117">
        <f>H67*C57</f>
        <v>30953.841215937562</v>
      </c>
      <c r="J67" s="39">
        <f>+H67*I100</f>
        <v>5603.3405346996333</v>
      </c>
      <c r="K67" s="588">
        <v>6108.75</v>
      </c>
      <c r="L67" s="394">
        <f t="shared" si="10"/>
        <v>11712.090534699633</v>
      </c>
    </row>
    <row r="68" spans="1:12" ht="13.8">
      <c r="A68" s="2" t="s">
        <v>10</v>
      </c>
      <c r="B68" s="22">
        <f>+$B$16</f>
        <v>0</v>
      </c>
      <c r="C68" s="84" t="e">
        <f>+B68/B97</f>
        <v>#DIV/0!</v>
      </c>
      <c r="D68" s="473">
        <v>0</v>
      </c>
      <c r="E68" s="474">
        <f>+D68*C57</f>
        <v>0</v>
      </c>
      <c r="F68" s="475">
        <v>0</v>
      </c>
      <c r="G68" s="474">
        <f>F68*C57</f>
        <v>0</v>
      </c>
      <c r="H68" s="475">
        <v>7.5595773502941952E-3</v>
      </c>
      <c r="I68" s="117">
        <f>H68*C57</f>
        <v>36830.26085063332</v>
      </c>
      <c r="J68" s="39">
        <f>+H68*I100</f>
        <v>6667.1044827114156</v>
      </c>
      <c r="K68" s="588">
        <v>7268.31</v>
      </c>
      <c r="L68" s="394">
        <f t="shared" si="10"/>
        <v>13935.414482711416</v>
      </c>
    </row>
    <row r="69" spans="1:12" ht="13.8">
      <c r="A69" s="2" t="s">
        <v>17</v>
      </c>
      <c r="B69" s="22">
        <f>+$B$17</f>
        <v>0</v>
      </c>
      <c r="C69" s="84" t="e">
        <f>+B69/B97</f>
        <v>#DIV/0!</v>
      </c>
      <c r="D69" s="473">
        <v>0</v>
      </c>
      <c r="E69" s="474">
        <f>+D69*C57</f>
        <v>0</v>
      </c>
      <c r="F69" s="475">
        <v>0</v>
      </c>
      <c r="G69" s="474">
        <f>F69*C57</f>
        <v>0</v>
      </c>
      <c r="H69" s="475">
        <v>1.7656764102451882E-2</v>
      </c>
      <c r="I69" s="117">
        <f>H69*C57</f>
        <v>86023.754707145563</v>
      </c>
      <c r="J69" s="39">
        <f>+H69*I100</f>
        <v>15572.23183820636</v>
      </c>
      <c r="K69" s="588">
        <v>16977.400000000001</v>
      </c>
      <c r="L69" s="394">
        <f t="shared" si="10"/>
        <v>32549.631838206362</v>
      </c>
    </row>
    <row r="70" spans="1:12" ht="13.8">
      <c r="A70" s="2" t="s">
        <v>5</v>
      </c>
      <c r="B70" s="22">
        <f>+$B$18</f>
        <v>0</v>
      </c>
      <c r="C70" s="84" t="e">
        <f>+B70/B97</f>
        <v>#DIV/0!</v>
      </c>
      <c r="D70" s="473">
        <v>0</v>
      </c>
      <c r="E70" s="474">
        <f>+D70*C57</f>
        <v>0</v>
      </c>
      <c r="F70" s="475">
        <v>0</v>
      </c>
      <c r="G70" s="474">
        <f>F70*C57</f>
        <v>0</v>
      </c>
      <c r="H70" s="475">
        <v>0.82290730003788148</v>
      </c>
      <c r="I70" s="117">
        <f>H70*C57</f>
        <v>4009204.3657845585</v>
      </c>
      <c r="J70" s="39">
        <f>+H70*I100</f>
        <v>725756.04358688032</v>
      </c>
      <c r="K70" s="588">
        <v>791240.97</v>
      </c>
      <c r="L70" s="394">
        <f t="shared" si="10"/>
        <v>1516997.0135868802</v>
      </c>
    </row>
    <row r="71" spans="1:12" ht="13.8">
      <c r="A71" s="2" t="s">
        <v>116</v>
      </c>
      <c r="B71" s="22">
        <f>+$B$19</f>
        <v>0</v>
      </c>
      <c r="C71" s="84" t="e">
        <f>+B71/B97</f>
        <v>#DIV/0!</v>
      </c>
      <c r="D71" s="473">
        <v>0</v>
      </c>
      <c r="E71" s="474">
        <f>+D71*C57</f>
        <v>0</v>
      </c>
      <c r="F71" s="475">
        <v>0</v>
      </c>
      <c r="G71" s="474">
        <f>F71*C57</f>
        <v>0</v>
      </c>
      <c r="H71" s="475">
        <v>7.7943070349352512E-3</v>
      </c>
      <c r="I71" s="117">
        <f>H71*C57</f>
        <v>37973.863874204544</v>
      </c>
      <c r="J71" s="39">
        <f>+H71*I100</f>
        <v>6874.1223171985403</v>
      </c>
      <c r="K71" s="588">
        <v>7494.72</v>
      </c>
      <c r="L71" s="394">
        <f t="shared" si="10"/>
        <v>14368.842317198541</v>
      </c>
    </row>
    <row r="72" spans="1:12" ht="13.8">
      <c r="A72" s="2" t="s">
        <v>1</v>
      </c>
      <c r="B72" s="22">
        <f>+$B$20</f>
        <v>0</v>
      </c>
      <c r="C72" s="84" t="e">
        <f>+B72/B97</f>
        <v>#DIV/0!</v>
      </c>
      <c r="D72" s="473">
        <v>0</v>
      </c>
      <c r="E72" s="474">
        <f>+D72*C57</f>
        <v>0</v>
      </c>
      <c r="F72" s="475">
        <v>0</v>
      </c>
      <c r="G72" s="474">
        <f>F72*C57</f>
        <v>0</v>
      </c>
      <c r="H72" s="475">
        <v>7.0274348652313041E-4</v>
      </c>
      <c r="I72" s="117">
        <f>H72*C57</f>
        <v>3423.7662663406913</v>
      </c>
      <c r="J72" s="39">
        <f>+H72*I100</f>
        <v>619.77859767679684</v>
      </c>
      <c r="K72" s="588">
        <v>675.86</v>
      </c>
      <c r="L72" s="394">
        <f t="shared" si="10"/>
        <v>1295.638597676797</v>
      </c>
    </row>
    <row r="73" spans="1:12" ht="13.8">
      <c r="A73" s="2" t="s">
        <v>46</v>
      </c>
      <c r="B73" s="22">
        <f>+$B$21</f>
        <v>0</v>
      </c>
      <c r="C73" s="84" t="e">
        <f>+B73/B97</f>
        <v>#DIV/0!</v>
      </c>
      <c r="D73" s="473">
        <v>0</v>
      </c>
      <c r="E73" s="474">
        <f>+D73*C57</f>
        <v>0</v>
      </c>
      <c r="F73" s="475">
        <v>0</v>
      </c>
      <c r="G73" s="474">
        <f>F73*C57</f>
        <v>0</v>
      </c>
      <c r="H73" s="475">
        <v>1.8297775715328077E-2</v>
      </c>
      <c r="I73" s="117">
        <f>H73*C57</f>
        <v>89146.763285078385</v>
      </c>
      <c r="J73" s="39">
        <f>+H73*I100</f>
        <v>16137.566538764802</v>
      </c>
      <c r="K73" s="588">
        <v>17593.3</v>
      </c>
      <c r="L73" s="394">
        <f t="shared" si="10"/>
        <v>33730.8665387648</v>
      </c>
    </row>
    <row r="74" spans="1:12" ht="13.8">
      <c r="A74" s="2" t="s">
        <v>45</v>
      </c>
      <c r="B74" s="22">
        <f>+$B$22</f>
        <v>0</v>
      </c>
      <c r="C74" s="84" t="e">
        <f>+B74/B97</f>
        <v>#DIV/0!</v>
      </c>
      <c r="D74" s="473">
        <v>0</v>
      </c>
      <c r="E74" s="474">
        <f>+D74*C57</f>
        <v>0</v>
      </c>
      <c r="F74" s="475">
        <v>0</v>
      </c>
      <c r="G74" s="474">
        <f>F74*C57</f>
        <v>0</v>
      </c>
      <c r="H74" s="475">
        <v>1.8824440542035945E-2</v>
      </c>
      <c r="I74" s="117">
        <f>H74*C57</f>
        <v>91712.674320799124</v>
      </c>
      <c r="J74" s="39">
        <f>+H74*I100</f>
        <v>16602.054070848037</v>
      </c>
      <c r="K74" s="588">
        <v>18099.830000000002</v>
      </c>
      <c r="L74" s="394">
        <f t="shared" si="10"/>
        <v>34701.884070848042</v>
      </c>
    </row>
    <row r="75" spans="1:12" ht="13.8">
      <c r="A75" s="2" t="s">
        <v>209</v>
      </c>
      <c r="B75" s="22">
        <f>+$B$23</f>
        <v>0</v>
      </c>
      <c r="C75" s="84" t="e">
        <f>+B75/B97</f>
        <v>#DIV/0!</v>
      </c>
      <c r="D75" s="473">
        <v>0</v>
      </c>
      <c r="E75" s="474">
        <f>+D75*C57</f>
        <v>0</v>
      </c>
      <c r="F75" s="475">
        <v>0</v>
      </c>
      <c r="G75" s="474">
        <f>F75*C57</f>
        <v>0</v>
      </c>
      <c r="H75" s="475">
        <v>1.6278665421180761E-3</v>
      </c>
      <c r="I75" s="117">
        <f>H75*C57</f>
        <v>7930.965793199267</v>
      </c>
      <c r="J75" s="39">
        <f>+H75*I100</f>
        <v>1435.6829512153856</v>
      </c>
      <c r="K75" s="588">
        <v>1565.54</v>
      </c>
      <c r="L75" s="394">
        <f t="shared" si="10"/>
        <v>3001.2229512153854</v>
      </c>
    </row>
    <row r="76" spans="1:12" ht="13.8">
      <c r="A76" s="2" t="s">
        <v>210</v>
      </c>
      <c r="B76" s="22">
        <f>+$B$24</f>
        <v>0</v>
      </c>
      <c r="C76" s="84" t="e">
        <f>+B76/B97</f>
        <v>#DIV/0!</v>
      </c>
      <c r="D76" s="473">
        <v>0</v>
      </c>
      <c r="E76" s="474">
        <f>+D76*C57</f>
        <v>0</v>
      </c>
      <c r="F76" s="475">
        <v>0</v>
      </c>
      <c r="G76" s="474">
        <f>F76*C57</f>
        <v>0</v>
      </c>
      <c r="H76" s="475">
        <v>0</v>
      </c>
      <c r="I76" s="117">
        <f>H76*C57</f>
        <v>0</v>
      </c>
      <c r="J76" s="39">
        <f>+H76*I100</f>
        <v>0</v>
      </c>
      <c r="K76" s="588">
        <v>0</v>
      </c>
      <c r="L76" s="394">
        <f t="shared" si="10"/>
        <v>0</v>
      </c>
    </row>
    <row r="77" spans="1:12" ht="13.8">
      <c r="A77" s="2" t="s">
        <v>2</v>
      </c>
      <c r="B77" s="22">
        <f>+$B$25</f>
        <v>0</v>
      </c>
      <c r="C77" s="84" t="e">
        <f>+B77/B97</f>
        <v>#DIV/0!</v>
      </c>
      <c r="D77" s="473">
        <v>0</v>
      </c>
      <c r="E77" s="474">
        <f>+D77*C57</f>
        <v>0</v>
      </c>
      <c r="F77" s="475">
        <v>0</v>
      </c>
      <c r="G77" s="474">
        <f>F77*C57</f>
        <v>0</v>
      </c>
      <c r="H77" s="475">
        <v>8.3367288135063368E-4</v>
      </c>
      <c r="I77" s="117">
        <f>H77*C57</f>
        <v>4061.6542779402871</v>
      </c>
      <c r="J77" s="39">
        <f>+H77*I100</f>
        <v>735.25065579908971</v>
      </c>
      <c r="K77" s="588">
        <v>801.8</v>
      </c>
      <c r="L77" s="394">
        <f t="shared" si="10"/>
        <v>1537.0506557990898</v>
      </c>
    </row>
    <row r="78" spans="1:12" ht="13.8">
      <c r="A78" s="2" t="s">
        <v>12</v>
      </c>
      <c r="B78" s="22">
        <f>+$B$26</f>
        <v>0</v>
      </c>
      <c r="C78" s="84" t="e">
        <f>+B78/B97</f>
        <v>#DIV/0!</v>
      </c>
      <c r="D78" s="473">
        <v>0</v>
      </c>
      <c r="E78" s="474">
        <f>+D78*C57</f>
        <v>0</v>
      </c>
      <c r="F78" s="475">
        <v>0</v>
      </c>
      <c r="G78" s="474">
        <f>F78*C57</f>
        <v>0</v>
      </c>
      <c r="H78" s="475">
        <v>1.028509180996288E-3</v>
      </c>
      <c r="I78" s="117">
        <f>H78*C57</f>
        <v>5010.896729813915</v>
      </c>
      <c r="J78" s="39">
        <f>+H78*I100</f>
        <v>907.08486114813525</v>
      </c>
      <c r="K78" s="588">
        <v>988.75</v>
      </c>
      <c r="L78" s="394">
        <f t="shared" si="10"/>
        <v>1895.8348611481351</v>
      </c>
    </row>
    <row r="79" spans="1:12" ht="13.8">
      <c r="A79" s="2" t="s">
        <v>18</v>
      </c>
      <c r="B79" s="22">
        <f>+$B$27</f>
        <v>0</v>
      </c>
      <c r="C79" s="84" t="e">
        <f>+B79/B97</f>
        <v>#DIV/0!</v>
      </c>
      <c r="D79" s="473">
        <v>0</v>
      </c>
      <c r="E79" s="474">
        <f>+D79*C57</f>
        <v>0</v>
      </c>
      <c r="F79" s="475">
        <v>0</v>
      </c>
      <c r="G79" s="474">
        <f>F79*C57</f>
        <v>0</v>
      </c>
      <c r="H79" s="475">
        <v>2.6606667336277007E-2</v>
      </c>
      <c r="I79" s="117">
        <f>H79*C57</f>
        <v>129627.68326234158</v>
      </c>
      <c r="J79" s="39">
        <f>+H79*I100</f>
        <v>23465.522323255333</v>
      </c>
      <c r="K79" s="588">
        <v>25583.21</v>
      </c>
      <c r="L79" s="394">
        <f t="shared" si="10"/>
        <v>49048.732323255332</v>
      </c>
    </row>
    <row r="80" spans="1:12" ht="13.8">
      <c r="A80" s="2" t="s">
        <v>9</v>
      </c>
      <c r="B80" s="22">
        <f>+$B$28</f>
        <v>0</v>
      </c>
      <c r="C80" s="84" t="e">
        <f>+B80/B97</f>
        <v>#DIV/0!</v>
      </c>
      <c r="D80" s="473">
        <v>0</v>
      </c>
      <c r="E80" s="474">
        <f>+D80*C57</f>
        <v>0</v>
      </c>
      <c r="F80" s="475">
        <v>0</v>
      </c>
      <c r="G80" s="474">
        <f>F80*C57</f>
        <v>0</v>
      </c>
      <c r="H80" s="475">
        <v>2.0812240006620221E-2</v>
      </c>
      <c r="I80" s="117">
        <f>H80*C57</f>
        <v>101397.23331225371</v>
      </c>
      <c r="J80" s="39">
        <f>+H80*I100</f>
        <v>18355.176779559446</v>
      </c>
      <c r="K80" s="588">
        <v>20011.34</v>
      </c>
      <c r="L80" s="394">
        <f t="shared" si="10"/>
        <v>38366.516779559446</v>
      </c>
    </row>
    <row r="81" spans="1:12" ht="13.8">
      <c r="A81" s="2" t="s">
        <v>7</v>
      </c>
      <c r="B81" s="22">
        <f>+$B$29</f>
        <v>0</v>
      </c>
      <c r="C81" s="84" t="e">
        <f>+B81/B97</f>
        <v>#DIV/0!</v>
      </c>
      <c r="D81" s="473">
        <v>0</v>
      </c>
      <c r="E81" s="474">
        <f>+D81*C57</f>
        <v>0</v>
      </c>
      <c r="F81" s="475">
        <v>0</v>
      </c>
      <c r="G81" s="474">
        <f>F81*C57</f>
        <v>0</v>
      </c>
      <c r="H81" s="475">
        <v>4.6167414714395841E-3</v>
      </c>
      <c r="I81" s="117">
        <f>H81*C57</f>
        <v>22492.764448853653</v>
      </c>
      <c r="J81" s="39">
        <f>+H81*I100</f>
        <v>4071.6955900393918</v>
      </c>
      <c r="K81" s="588">
        <v>4439.04</v>
      </c>
      <c r="L81" s="394">
        <f t="shared" si="10"/>
        <v>8510.7355900393923</v>
      </c>
    </row>
    <row r="82" spans="1:12" ht="13.8">
      <c r="A82" s="2" t="s">
        <v>13</v>
      </c>
      <c r="B82" s="22">
        <f>+$B$30</f>
        <v>0</v>
      </c>
      <c r="C82" s="84" t="e">
        <f>+B82/B97</f>
        <v>#DIV/0!</v>
      </c>
      <c r="D82" s="473">
        <v>0</v>
      </c>
      <c r="E82" s="474">
        <f>+D82*C57</f>
        <v>0</v>
      </c>
      <c r="F82" s="475">
        <v>0</v>
      </c>
      <c r="G82" s="474">
        <f>F82*C57</f>
        <v>0</v>
      </c>
      <c r="H82" s="475">
        <v>6.5144053997847587E-4</v>
      </c>
      <c r="I82" s="117">
        <f>H82*C57</f>
        <v>3173.8183107751343</v>
      </c>
      <c r="J82" s="39">
        <f>+H82*I100</f>
        <v>574.53240347377573</v>
      </c>
      <c r="K82" s="588">
        <v>626.69000000000005</v>
      </c>
      <c r="L82" s="394">
        <f t="shared" si="10"/>
        <v>1201.2224034737758</v>
      </c>
    </row>
    <row r="83" spans="1:12" ht="13.8">
      <c r="A83" s="2" t="s">
        <v>3</v>
      </c>
      <c r="B83" s="22">
        <f>+$B$31</f>
        <v>0</v>
      </c>
      <c r="C83" s="84" t="e">
        <f>+B83/B97</f>
        <v>#DIV/0!</v>
      </c>
      <c r="D83" s="473">
        <v>0</v>
      </c>
      <c r="E83" s="474">
        <f>+D83*C57</f>
        <v>0</v>
      </c>
      <c r="F83" s="475">
        <v>0</v>
      </c>
      <c r="G83" s="474">
        <f>F83*C57</f>
        <v>0</v>
      </c>
      <c r="H83" s="475">
        <v>2.722668749352535E-3</v>
      </c>
      <c r="I83" s="117">
        <f>H83*C57</f>
        <v>13264.842146845551</v>
      </c>
      <c r="J83" s="39">
        <f>+H83*I100</f>
        <v>2401.2343789352371</v>
      </c>
      <c r="K83" s="588">
        <v>2617.54</v>
      </c>
      <c r="L83" s="394">
        <f t="shared" si="10"/>
        <v>5018.7743789352371</v>
      </c>
    </row>
    <row r="84" spans="1:12" ht="13.8">
      <c r="A84" s="2" t="s">
        <v>11</v>
      </c>
      <c r="B84" s="22">
        <f>+$B$32</f>
        <v>0</v>
      </c>
      <c r="C84" s="84" t="e">
        <f>+B84/B97</f>
        <v>#DIV/0!</v>
      </c>
      <c r="D84" s="473">
        <v>0</v>
      </c>
      <c r="E84" s="474">
        <f>+D84*C57</f>
        <v>0</v>
      </c>
      <c r="F84" s="475">
        <v>0</v>
      </c>
      <c r="G84" s="474">
        <f>F84*C57</f>
        <v>0</v>
      </c>
      <c r="H84" s="475">
        <v>3.2651306083506084E-3</v>
      </c>
      <c r="I84" s="117">
        <f>H84*C57</f>
        <v>15907.716323884164</v>
      </c>
      <c r="J84" s="39">
        <f>+H84*I100</f>
        <v>2879.6539683168148</v>
      </c>
      <c r="K84" s="588">
        <v>3139.9</v>
      </c>
      <c r="L84" s="394">
        <f t="shared" si="10"/>
        <v>6019.5539683168154</v>
      </c>
    </row>
    <row r="85" spans="1:12" ht="13.8">
      <c r="A85" s="372" t="s">
        <v>8</v>
      </c>
      <c r="B85" s="22">
        <f>+$B$33</f>
        <v>0</v>
      </c>
      <c r="C85" s="84" t="e">
        <f>+B85/B97</f>
        <v>#DIV/0!</v>
      </c>
      <c r="D85" s="473">
        <v>0</v>
      </c>
      <c r="E85" s="474">
        <f>+D85*C57</f>
        <v>0</v>
      </c>
      <c r="F85" s="475">
        <v>0</v>
      </c>
      <c r="G85" s="474">
        <f>F85*C57</f>
        <v>0</v>
      </c>
      <c r="H85" s="475">
        <v>1.3737780112418119E-3</v>
      </c>
      <c r="I85" s="117">
        <f>H85*C57</f>
        <v>6693.0464707701076</v>
      </c>
      <c r="J85" s="39">
        <f>+H85*I100</f>
        <v>1211.5917481344659</v>
      </c>
      <c r="K85" s="588">
        <v>1320.95</v>
      </c>
      <c r="L85" s="394">
        <f t="shared" si="10"/>
        <v>2532.5417481344657</v>
      </c>
    </row>
    <row r="86" spans="1:12" ht="13.8">
      <c r="A86" s="372" t="s">
        <v>444</v>
      </c>
      <c r="B86" s="22">
        <f>+$B$34</f>
        <v>0</v>
      </c>
      <c r="C86" s="84" t="e">
        <f>+B86/B97</f>
        <v>#DIV/0!</v>
      </c>
      <c r="D86" s="473">
        <v>0</v>
      </c>
      <c r="E86" s="474">
        <f>+D86*C57</f>
        <v>0</v>
      </c>
      <c r="F86" s="475">
        <v>0</v>
      </c>
      <c r="G86" s="474">
        <f>F86*C57</f>
        <v>0</v>
      </c>
      <c r="H86" s="475">
        <v>1.0658849807711483E-2</v>
      </c>
      <c r="I86" s="117">
        <f>H86*C57</f>
        <v>51929.916263170344</v>
      </c>
      <c r="J86" s="39">
        <f>+H86*I100</f>
        <v>9400.4812756860483</v>
      </c>
      <c r="K86" s="588">
        <v>10248.48</v>
      </c>
      <c r="L86" s="394">
        <f t="shared" si="10"/>
        <v>19648.961275686048</v>
      </c>
    </row>
    <row r="87" spans="1:12" ht="13.8">
      <c r="A87" s="372" t="s">
        <v>445</v>
      </c>
      <c r="B87" s="22">
        <f>+$B$35</f>
        <v>0</v>
      </c>
      <c r="C87" s="84" t="e">
        <f>+B87/B97</f>
        <v>#DIV/0!</v>
      </c>
      <c r="D87" s="473">
        <v>0</v>
      </c>
      <c r="E87" s="474">
        <f>+D87*C57</f>
        <v>0</v>
      </c>
      <c r="F87" s="475">
        <v>0</v>
      </c>
      <c r="G87" s="474">
        <f>F87*C57</f>
        <v>0</v>
      </c>
      <c r="H87" s="475">
        <v>3.2056592707857968E-4</v>
      </c>
      <c r="I87" s="117">
        <f>H87*C57</f>
        <v>1561.7971967268402</v>
      </c>
      <c r="J87" s="39">
        <f>+H87*I100</f>
        <v>282.72037316305313</v>
      </c>
      <c r="K87" s="588">
        <v>308.01</v>
      </c>
      <c r="L87" s="394">
        <f t="shared" si="10"/>
        <v>590.73037316305317</v>
      </c>
    </row>
    <row r="88" spans="1:12" ht="13.8">
      <c r="A88" s="372" t="s">
        <v>461</v>
      </c>
      <c r="B88" s="22">
        <f>+$B$36</f>
        <v>0</v>
      </c>
      <c r="C88" s="84" t="e">
        <f>+B88/$B$97</f>
        <v>#DIV/0!</v>
      </c>
      <c r="D88" s="473">
        <v>0</v>
      </c>
      <c r="E88" s="474">
        <f>+D88*C57</f>
        <v>0</v>
      </c>
      <c r="F88" s="475">
        <v>0</v>
      </c>
      <c r="G88" s="474">
        <f>F88*$C$57</f>
        <v>0</v>
      </c>
      <c r="H88" s="475">
        <v>2.341364943216323E-3</v>
      </c>
      <c r="I88" s="117">
        <f>H88*$C$57</f>
        <v>11407.130003349926</v>
      </c>
      <c r="J88" s="39">
        <f>+H88*$I$100</f>
        <v>2064.9467536665138</v>
      </c>
      <c r="K88" s="588">
        <v>2251.5</v>
      </c>
      <c r="L88" s="394">
        <f t="shared" si="10"/>
        <v>4316.4467536665143</v>
      </c>
    </row>
    <row r="89" spans="1:12" ht="13.8">
      <c r="A89" s="372" t="s">
        <v>464</v>
      </c>
      <c r="B89" s="22">
        <f t="shared" ref="B89:B96" si="11">+$B$36</f>
        <v>0</v>
      </c>
      <c r="C89" s="84" t="e">
        <f t="shared" ref="C89:C96" si="12">+B89/$B$97</f>
        <v>#DIV/0!</v>
      </c>
      <c r="D89" s="473">
        <v>0</v>
      </c>
      <c r="E89" s="474">
        <f>+D89*$C$57</f>
        <v>0</v>
      </c>
      <c r="F89" s="475">
        <v>0</v>
      </c>
      <c r="G89" s="474">
        <f t="shared" ref="G89:G96" si="13">F89*$C$57</f>
        <v>0</v>
      </c>
      <c r="H89" s="773">
        <v>3.8443809552667443E-3</v>
      </c>
      <c r="I89" s="117">
        <f t="shared" ref="I89:I96" si="14">H89*$C$57</f>
        <v>18729.824014059577</v>
      </c>
      <c r="J89" s="39">
        <f t="shared" ref="J89:J96" si="15">+H89*$I$100</f>
        <v>3390.5188494581421</v>
      </c>
      <c r="K89" s="588">
        <v>3696.81</v>
      </c>
      <c r="L89" s="394">
        <f t="shared" ref="L89:L96" si="16">+J89+K89</f>
        <v>7087.328849458142</v>
      </c>
    </row>
    <row r="90" spans="1:12" ht="13.8">
      <c r="A90" s="372" t="s">
        <v>857</v>
      </c>
      <c r="B90" s="22">
        <f t="shared" si="11"/>
        <v>0</v>
      </c>
      <c r="C90" s="84" t="e">
        <f t="shared" si="12"/>
        <v>#DIV/0!</v>
      </c>
      <c r="D90" s="473">
        <v>0</v>
      </c>
      <c r="E90" s="474">
        <f t="shared" ref="E90:E96" si="17">+D90*$C$57</f>
        <v>0</v>
      </c>
      <c r="F90" s="475">
        <v>0</v>
      </c>
      <c r="G90" s="474">
        <f t="shared" si="13"/>
        <v>0</v>
      </c>
      <c r="H90" s="773">
        <v>0</v>
      </c>
      <c r="I90" s="117">
        <f t="shared" si="14"/>
        <v>0</v>
      </c>
      <c r="J90" s="39">
        <f t="shared" si="15"/>
        <v>0</v>
      </c>
      <c r="K90" s="588">
        <v>0</v>
      </c>
      <c r="L90" s="394">
        <f t="shared" si="16"/>
        <v>0</v>
      </c>
    </row>
    <row r="91" spans="1:12" ht="13.8">
      <c r="A91" s="372" t="s">
        <v>858</v>
      </c>
      <c r="B91" s="22">
        <f t="shared" si="11"/>
        <v>0</v>
      </c>
      <c r="C91" s="84" t="e">
        <f t="shared" si="12"/>
        <v>#DIV/0!</v>
      </c>
      <c r="D91" s="473">
        <v>0</v>
      </c>
      <c r="E91" s="474">
        <f t="shared" si="17"/>
        <v>0</v>
      </c>
      <c r="F91" s="475">
        <v>0</v>
      </c>
      <c r="G91" s="474">
        <f t="shared" si="13"/>
        <v>0</v>
      </c>
      <c r="H91" s="773">
        <v>0</v>
      </c>
      <c r="I91" s="117">
        <f t="shared" si="14"/>
        <v>0</v>
      </c>
      <c r="J91" s="39">
        <f t="shared" si="15"/>
        <v>0</v>
      </c>
      <c r="K91" s="588">
        <v>0</v>
      </c>
      <c r="L91" s="394">
        <f t="shared" si="16"/>
        <v>0</v>
      </c>
    </row>
    <row r="92" spans="1:12" ht="13.8">
      <c r="A92" s="372" t="s">
        <v>859</v>
      </c>
      <c r="B92" s="22">
        <f t="shared" si="11"/>
        <v>0</v>
      </c>
      <c r="C92" s="84" t="e">
        <f t="shared" si="12"/>
        <v>#DIV/0!</v>
      </c>
      <c r="D92" s="473">
        <v>0</v>
      </c>
      <c r="E92" s="474">
        <f t="shared" si="17"/>
        <v>0</v>
      </c>
      <c r="F92" s="475">
        <v>0</v>
      </c>
      <c r="G92" s="474">
        <f t="shared" si="13"/>
        <v>0</v>
      </c>
      <c r="H92" s="773">
        <v>0</v>
      </c>
      <c r="I92" s="117">
        <f t="shared" si="14"/>
        <v>0</v>
      </c>
      <c r="J92" s="39">
        <f t="shared" si="15"/>
        <v>0</v>
      </c>
      <c r="K92" s="588">
        <v>0</v>
      </c>
      <c r="L92" s="394">
        <f t="shared" si="16"/>
        <v>0</v>
      </c>
    </row>
    <row r="93" spans="1:12" ht="13.8">
      <c r="A93" s="372" t="s">
        <v>860</v>
      </c>
      <c r="B93" s="22">
        <f t="shared" si="11"/>
        <v>0</v>
      </c>
      <c r="C93" s="84" t="e">
        <f t="shared" si="12"/>
        <v>#DIV/0!</v>
      </c>
      <c r="D93" s="473">
        <v>0</v>
      </c>
      <c r="E93" s="474">
        <f t="shared" si="17"/>
        <v>0</v>
      </c>
      <c r="F93" s="475">
        <v>0</v>
      </c>
      <c r="G93" s="474">
        <f t="shared" si="13"/>
        <v>0</v>
      </c>
      <c r="H93" s="773">
        <v>0</v>
      </c>
      <c r="I93" s="117">
        <f t="shared" si="14"/>
        <v>0</v>
      </c>
      <c r="J93" s="39">
        <f t="shared" si="15"/>
        <v>0</v>
      </c>
      <c r="K93" s="588">
        <v>0</v>
      </c>
      <c r="L93" s="394">
        <f t="shared" si="16"/>
        <v>0</v>
      </c>
    </row>
    <row r="94" spans="1:12" ht="13.8">
      <c r="A94" s="372" t="s">
        <v>861</v>
      </c>
      <c r="B94" s="22">
        <f t="shared" si="11"/>
        <v>0</v>
      </c>
      <c r="C94" s="84" t="e">
        <f t="shared" si="12"/>
        <v>#DIV/0!</v>
      </c>
      <c r="D94" s="473">
        <v>0</v>
      </c>
      <c r="E94" s="474">
        <f t="shared" si="17"/>
        <v>0</v>
      </c>
      <c r="F94" s="475">
        <v>0</v>
      </c>
      <c r="G94" s="474">
        <f t="shared" si="13"/>
        <v>0</v>
      </c>
      <c r="H94" s="773">
        <v>0</v>
      </c>
      <c r="I94" s="117">
        <f t="shared" si="14"/>
        <v>0</v>
      </c>
      <c r="J94" s="39">
        <f t="shared" si="15"/>
        <v>0</v>
      </c>
      <c r="K94" s="588">
        <v>0</v>
      </c>
      <c r="L94" s="394">
        <f t="shared" si="16"/>
        <v>0</v>
      </c>
    </row>
    <row r="95" spans="1:12" ht="13.8">
      <c r="A95" s="372" t="s">
        <v>862</v>
      </c>
      <c r="B95" s="22">
        <f t="shared" si="11"/>
        <v>0</v>
      </c>
      <c r="C95" s="84" t="e">
        <f t="shared" si="12"/>
        <v>#DIV/0!</v>
      </c>
      <c r="D95" s="473">
        <v>0</v>
      </c>
      <c r="E95" s="474">
        <f t="shared" si="17"/>
        <v>0</v>
      </c>
      <c r="F95" s="475">
        <v>0</v>
      </c>
      <c r="G95" s="474">
        <f t="shared" si="13"/>
        <v>0</v>
      </c>
      <c r="H95" s="773">
        <v>0</v>
      </c>
      <c r="I95" s="117">
        <f t="shared" si="14"/>
        <v>0</v>
      </c>
      <c r="J95" s="39">
        <f t="shared" si="15"/>
        <v>0</v>
      </c>
      <c r="K95" s="588">
        <v>0</v>
      </c>
      <c r="L95" s="394">
        <f t="shared" si="16"/>
        <v>0</v>
      </c>
    </row>
    <row r="96" spans="1:12" ht="13.8">
      <c r="A96" s="3" t="s">
        <v>863</v>
      </c>
      <c r="B96" s="22">
        <f t="shared" si="11"/>
        <v>0</v>
      </c>
      <c r="C96" s="84" t="e">
        <f t="shared" si="12"/>
        <v>#DIV/0!</v>
      </c>
      <c r="D96" s="473">
        <v>0</v>
      </c>
      <c r="E96" s="474">
        <f t="shared" si="17"/>
        <v>0</v>
      </c>
      <c r="F96" s="475">
        <v>0</v>
      </c>
      <c r="G96" s="474">
        <f t="shared" si="13"/>
        <v>0</v>
      </c>
      <c r="H96" s="773">
        <v>0</v>
      </c>
      <c r="I96" s="117">
        <f t="shared" si="14"/>
        <v>0</v>
      </c>
      <c r="J96" s="39">
        <f t="shared" si="15"/>
        <v>0</v>
      </c>
      <c r="K96" s="588">
        <v>0</v>
      </c>
      <c r="L96" s="394">
        <f t="shared" si="16"/>
        <v>0</v>
      </c>
    </row>
    <row r="97" spans="1:14" ht="13.8">
      <c r="A97" s="24"/>
      <c r="B97" s="25">
        <f t="shared" ref="B97:L97" si="18">SUM(B63:B96)</f>
        <v>0</v>
      </c>
      <c r="C97" s="85" t="e">
        <f t="shared" si="18"/>
        <v>#DIV/0!</v>
      </c>
      <c r="D97" s="82">
        <f t="shared" si="18"/>
        <v>0</v>
      </c>
      <c r="E97" s="113">
        <f t="shared" si="18"/>
        <v>0</v>
      </c>
      <c r="F97" s="83">
        <f t="shared" si="18"/>
        <v>0</v>
      </c>
      <c r="G97" s="113">
        <f t="shared" si="18"/>
        <v>0</v>
      </c>
      <c r="H97" s="515">
        <f t="shared" si="18"/>
        <v>1.0000000000000002</v>
      </c>
      <c r="I97" s="363">
        <f t="shared" si="18"/>
        <v>4871999.9999999991</v>
      </c>
      <c r="J97" s="26">
        <f t="shared" si="18"/>
        <v>881941.43320088554</v>
      </c>
      <c r="K97" s="26">
        <f t="shared" si="18"/>
        <v>961519.99</v>
      </c>
      <c r="L97" s="26">
        <f t="shared" si="18"/>
        <v>1843461.4232008858</v>
      </c>
    </row>
    <row r="98" spans="1:14">
      <c r="H98" s="80"/>
      <c r="I98" s="81"/>
    </row>
    <row r="100" spans="1:14">
      <c r="G100" t="s">
        <v>114</v>
      </c>
      <c r="H100" s="27"/>
      <c r="I100" s="357">
        <f>+ITC!L85</f>
        <v>881941.43320088554</v>
      </c>
    </row>
    <row r="101" spans="1:14">
      <c r="G101" t="s">
        <v>338</v>
      </c>
      <c r="I101" s="357">
        <f>+ITC!M85</f>
        <v>961520</v>
      </c>
    </row>
    <row r="102" spans="1:14">
      <c r="G102" t="s">
        <v>256</v>
      </c>
      <c r="I102" s="120">
        <f>SUM(I100:I101)</f>
        <v>1843461.4332008855</v>
      </c>
      <c r="N102" s="121">
        <f>+I102</f>
        <v>1843461.4332008855</v>
      </c>
    </row>
    <row r="103" spans="1:14">
      <c r="I103" s="122"/>
      <c r="N103" s="121"/>
    </row>
    <row r="104" spans="1:14">
      <c r="I104" s="122"/>
      <c r="N104" s="121"/>
    </row>
    <row r="105" spans="1:14">
      <c r="I105" s="122"/>
      <c r="N105" s="121"/>
    </row>
    <row r="106" spans="1:14" ht="15.6">
      <c r="A106" s="969" t="s">
        <v>19</v>
      </c>
      <c r="B106" s="970"/>
      <c r="C106" s="970" t="s">
        <v>949</v>
      </c>
      <c r="D106" s="970"/>
      <c r="E106" s="970"/>
      <c r="F106" s="970"/>
      <c r="G106" s="970"/>
      <c r="H106" s="971"/>
      <c r="I106" s="4"/>
    </row>
    <row r="107" spans="1:14" ht="15.6">
      <c r="A107" s="965" t="s">
        <v>20</v>
      </c>
      <c r="B107" s="966"/>
      <c r="C107" s="974"/>
      <c r="D107" s="974"/>
      <c r="E107" s="974"/>
      <c r="F107" s="974"/>
      <c r="G107" s="974"/>
      <c r="H107" s="975"/>
      <c r="I107" s="4"/>
    </row>
    <row r="108" spans="1:14" ht="15.6">
      <c r="A108" s="965" t="s">
        <v>22</v>
      </c>
      <c r="B108" s="966"/>
      <c r="C108" s="967"/>
      <c r="D108" s="967"/>
      <c r="E108" s="967"/>
      <c r="F108" s="967"/>
      <c r="G108" s="967"/>
      <c r="H108" s="968"/>
      <c r="I108" s="4"/>
    </row>
    <row r="109" spans="1:14" ht="15.6">
      <c r="A109" s="965" t="s">
        <v>24</v>
      </c>
      <c r="B109" s="966"/>
      <c r="C109" s="976">
        <v>4884500</v>
      </c>
      <c r="D109" s="977"/>
      <c r="E109" s="977"/>
      <c r="F109" s="977"/>
      <c r="G109" s="977"/>
      <c r="H109" s="978"/>
      <c r="I109" s="4"/>
    </row>
    <row r="110" spans="1:14" ht="15.6">
      <c r="A110" s="979" t="s">
        <v>25</v>
      </c>
      <c r="B110" s="980"/>
      <c r="C110" s="981" t="s">
        <v>5</v>
      </c>
      <c r="D110" s="981"/>
      <c r="E110" s="981"/>
      <c r="F110" s="981"/>
      <c r="G110" s="981"/>
      <c r="H110" s="982"/>
      <c r="I110" s="4"/>
    </row>
    <row r="111" spans="1:14" ht="13.8">
      <c r="A111" s="5"/>
      <c r="B111" s="5"/>
      <c r="C111" s="5"/>
      <c r="D111" s="5"/>
      <c r="E111" s="5"/>
      <c r="F111" s="5"/>
      <c r="G111" s="5"/>
      <c r="H111" s="5"/>
      <c r="I111" s="5"/>
    </row>
    <row r="112" spans="1:14" ht="13.8">
      <c r="A112" s="6"/>
      <c r="B112" s="7"/>
      <c r="C112" s="8"/>
      <c r="D112" s="886">
        <v>0.2</v>
      </c>
      <c r="E112" s="887"/>
      <c r="F112" s="886">
        <v>0.8</v>
      </c>
      <c r="G112" s="887"/>
      <c r="H112" s="621"/>
      <c r="I112" s="10"/>
      <c r="J112" s="11" t="s">
        <v>121</v>
      </c>
      <c r="K112" s="11" t="s">
        <v>269</v>
      </c>
      <c r="L112" s="11" t="s">
        <v>270</v>
      </c>
    </row>
    <row r="113" spans="1:17" ht="13.8">
      <c r="A113" s="12"/>
      <c r="B113" s="13"/>
      <c r="C113" s="14"/>
      <c r="D113" s="872" t="s">
        <v>26</v>
      </c>
      <c r="E113" s="880"/>
      <c r="F113" s="872" t="s">
        <v>27</v>
      </c>
      <c r="G113" s="880"/>
      <c r="H113" s="872" t="s">
        <v>28</v>
      </c>
      <c r="I113" s="873"/>
      <c r="J113" s="15" t="s">
        <v>29</v>
      </c>
      <c r="K113" s="391" t="s">
        <v>29</v>
      </c>
      <c r="L113" s="391" t="s">
        <v>29</v>
      </c>
    </row>
    <row r="114" spans="1:17" ht="27.6">
      <c r="A114" s="16" t="s">
        <v>30</v>
      </c>
      <c r="B114" s="17" t="s">
        <v>31</v>
      </c>
      <c r="C114" s="18" t="s">
        <v>32</v>
      </c>
      <c r="D114" s="19" t="s">
        <v>33</v>
      </c>
      <c r="E114" s="20" t="s">
        <v>34</v>
      </c>
      <c r="F114" s="19" t="s">
        <v>33</v>
      </c>
      <c r="G114" s="20" t="s">
        <v>34</v>
      </c>
      <c r="H114" s="21" t="s">
        <v>33</v>
      </c>
      <c r="I114" s="40" t="s">
        <v>34</v>
      </c>
      <c r="J114" s="18" t="s">
        <v>34</v>
      </c>
      <c r="K114" s="18" t="s">
        <v>34</v>
      </c>
      <c r="L114" s="18" t="s">
        <v>34</v>
      </c>
    </row>
    <row r="115" spans="1:17" ht="13.8">
      <c r="A115" s="1" t="s">
        <v>15</v>
      </c>
      <c r="B115" s="22">
        <f>+$B$10</f>
        <v>0</v>
      </c>
      <c r="C115" s="84" t="e">
        <f>+B115/B149</f>
        <v>#DIV/0!</v>
      </c>
      <c r="D115" s="89">
        <v>0</v>
      </c>
      <c r="E115" s="112">
        <f>+D115*C109</f>
        <v>0</v>
      </c>
      <c r="F115" s="79">
        <v>0</v>
      </c>
      <c r="G115" s="114">
        <f>F115*C109</f>
        <v>0</v>
      </c>
      <c r="H115" s="79">
        <v>0</v>
      </c>
      <c r="I115" s="116">
        <f>H115*C109</f>
        <v>0</v>
      </c>
      <c r="J115" s="39">
        <f>+H115*I152</f>
        <v>0</v>
      </c>
      <c r="K115" s="39">
        <f>+H115*I153</f>
        <v>0</v>
      </c>
      <c r="L115" s="393">
        <f>+J115+K115</f>
        <v>0</v>
      </c>
    </row>
    <row r="116" spans="1:17" ht="13.8">
      <c r="A116" s="2" t="s">
        <v>4</v>
      </c>
      <c r="B116" s="22">
        <f>+$B$12</f>
        <v>0</v>
      </c>
      <c r="C116" s="84" t="e">
        <f>+B116/B149</f>
        <v>#DIV/0!</v>
      </c>
      <c r="D116" s="89">
        <v>0</v>
      </c>
      <c r="E116" s="112">
        <f>+D116*C109</f>
        <v>0</v>
      </c>
      <c r="F116" s="79">
        <v>0</v>
      </c>
      <c r="G116" s="112">
        <f>F116*C109</f>
        <v>0</v>
      </c>
      <c r="H116" s="79">
        <v>1.4984922678577069E-3</v>
      </c>
      <c r="I116" s="117">
        <f>H116*C109</f>
        <v>7319.3854823509691</v>
      </c>
      <c r="J116" s="39">
        <f>+H116*I152</f>
        <v>1430.3415986372247</v>
      </c>
      <c r="K116" s="39">
        <f>+H116*I153</f>
        <v>598.69411426945749</v>
      </c>
      <c r="L116" s="394">
        <f>+J116+K116</f>
        <v>2029.0357129066822</v>
      </c>
    </row>
    <row r="117" spans="1:17" s="127" customFormat="1" ht="13.8">
      <c r="A117" s="2" t="s">
        <v>0</v>
      </c>
      <c r="B117" s="471">
        <f>+$B$13</f>
        <v>0</v>
      </c>
      <c r="C117" s="472" t="e">
        <f>+B117/B149</f>
        <v>#DIV/0!</v>
      </c>
      <c r="D117" s="473">
        <v>0</v>
      </c>
      <c r="E117" s="474">
        <f>+D117*C109</f>
        <v>0</v>
      </c>
      <c r="F117" s="475">
        <v>0</v>
      </c>
      <c r="G117" s="474">
        <f>F117*C109</f>
        <v>0</v>
      </c>
      <c r="H117" s="475">
        <v>1.5010322981173609E-2</v>
      </c>
      <c r="I117" s="477">
        <f>H117*C109</f>
        <v>73317.922601542494</v>
      </c>
      <c r="J117" s="478">
        <f>+H117*I152</f>
        <v>14327.661096074244</v>
      </c>
      <c r="K117" s="478">
        <f>+H117*I153</f>
        <v>5997.089350991273</v>
      </c>
      <c r="L117" s="480">
        <f t="shared" ref="L117:L148" si="19">+J117+K117</f>
        <v>20324.750447065519</v>
      </c>
      <c r="P117"/>
      <c r="Q117"/>
    </row>
    <row r="118" spans="1:17" ht="13.8">
      <c r="A118" s="2" t="s">
        <v>16</v>
      </c>
      <c r="B118" s="22">
        <f>+$B$14</f>
        <v>0</v>
      </c>
      <c r="C118" s="84" t="e">
        <f>+B118/B149</f>
        <v>#DIV/0!</v>
      </c>
      <c r="D118" s="89">
        <v>0</v>
      </c>
      <c r="E118" s="112">
        <f>+D118*C109</f>
        <v>0</v>
      </c>
      <c r="F118" s="79">
        <v>0</v>
      </c>
      <c r="G118" s="112">
        <f>F118*C109</f>
        <v>0</v>
      </c>
      <c r="H118" s="79">
        <v>2.6909838358042779E-3</v>
      </c>
      <c r="I118" s="117">
        <f>H118*C109</f>
        <v>13144.110545985995</v>
      </c>
      <c r="J118" s="39">
        <f>+H118*I152</f>
        <v>2568.5992541782775</v>
      </c>
      <c r="K118" s="39">
        <f>+H118*I153</f>
        <v>1075.131462902719</v>
      </c>
      <c r="L118" s="394">
        <f t="shared" si="19"/>
        <v>3643.7307170809963</v>
      </c>
    </row>
    <row r="119" spans="1:17" ht="13.8">
      <c r="A119" s="2" t="s">
        <v>6</v>
      </c>
      <c r="B119" s="22">
        <f>+$B$15</f>
        <v>0</v>
      </c>
      <c r="C119" s="84" t="e">
        <f>+B119/B149</f>
        <v>#DIV/0!</v>
      </c>
      <c r="D119" s="89">
        <v>0</v>
      </c>
      <c r="E119" s="112">
        <f>+D119*C109</f>
        <v>0</v>
      </c>
      <c r="F119" s="79">
        <v>0</v>
      </c>
      <c r="G119" s="112">
        <f>F119*C109</f>
        <v>0</v>
      </c>
      <c r="H119" s="79">
        <v>6.3534156847162449E-3</v>
      </c>
      <c r="I119" s="117">
        <f>H119*C109</f>
        <v>31033.258911996498</v>
      </c>
      <c r="J119" s="39">
        <f>+H119*I152</f>
        <v>6064.4655579542723</v>
      </c>
      <c r="K119" s="39">
        <f>+H119*I153</f>
        <v>2538.3865219303661</v>
      </c>
      <c r="L119" s="394">
        <f t="shared" si="19"/>
        <v>8602.8520798846384</v>
      </c>
    </row>
    <row r="120" spans="1:17" ht="13.8">
      <c r="A120" s="2" t="s">
        <v>10</v>
      </c>
      <c r="B120" s="22">
        <f>+$B$16</f>
        <v>0</v>
      </c>
      <c r="C120" s="84" t="e">
        <f>+B120/B149</f>
        <v>#DIV/0!</v>
      </c>
      <c r="D120" s="89">
        <v>0</v>
      </c>
      <c r="E120" s="112">
        <f>+D120*C109</f>
        <v>0</v>
      </c>
      <c r="F120" s="79">
        <v>0</v>
      </c>
      <c r="G120" s="112">
        <f>F120*C109</f>
        <v>0</v>
      </c>
      <c r="H120" s="79">
        <v>7.5595773502941934E-3</v>
      </c>
      <c r="I120" s="117">
        <f>H120*C109</f>
        <v>36924.755567511987</v>
      </c>
      <c r="J120" s="39">
        <f>+H120*I152</f>
        <v>7215.7716020115668</v>
      </c>
      <c r="K120" s="39">
        <f>+H120*I153</f>
        <v>3020.2854983403895</v>
      </c>
      <c r="L120" s="394">
        <f t="shared" si="19"/>
        <v>10236.057100351956</v>
      </c>
    </row>
    <row r="121" spans="1:17" ht="13.8">
      <c r="A121" s="2" t="s">
        <v>17</v>
      </c>
      <c r="B121" s="22">
        <f>+$B$17</f>
        <v>0</v>
      </c>
      <c r="C121" s="84" t="e">
        <f>+B121/B149</f>
        <v>#DIV/0!</v>
      </c>
      <c r="D121" s="89">
        <v>0</v>
      </c>
      <c r="E121" s="112">
        <f>+D121*C109</f>
        <v>0</v>
      </c>
      <c r="F121" s="79">
        <v>0</v>
      </c>
      <c r="G121" s="112">
        <f>F121*C109</f>
        <v>0</v>
      </c>
      <c r="H121" s="79">
        <v>1.7656764102451875E-2</v>
      </c>
      <c r="I121" s="117">
        <f>H121*C109</f>
        <v>86244.464258426189</v>
      </c>
      <c r="J121" s="39">
        <f>+H121*I152</f>
        <v>16853.743415818244</v>
      </c>
      <c r="K121" s="39">
        <f>+H121*I153</f>
        <v>7054.4246186167002</v>
      </c>
      <c r="L121" s="394">
        <f t="shared" si="19"/>
        <v>23908.168034434944</v>
      </c>
    </row>
    <row r="122" spans="1:17" ht="13.8">
      <c r="A122" s="2" t="s">
        <v>5</v>
      </c>
      <c r="B122" s="22">
        <f>+$B$18</f>
        <v>0</v>
      </c>
      <c r="C122" s="84" t="e">
        <f>+B122/B149</f>
        <v>#DIV/0!</v>
      </c>
      <c r="D122" s="89">
        <v>0</v>
      </c>
      <c r="E122" s="112">
        <f>+D122*C109</f>
        <v>0</v>
      </c>
      <c r="F122" s="79">
        <v>0</v>
      </c>
      <c r="G122" s="112">
        <f>F122*C109</f>
        <v>0</v>
      </c>
      <c r="H122" s="79">
        <v>0.82290730003788137</v>
      </c>
      <c r="I122" s="117">
        <f>H122*C109</f>
        <v>4019490.7070350316</v>
      </c>
      <c r="J122" s="39">
        <f>+H122*I152</f>
        <v>785481.89290903579</v>
      </c>
      <c r="K122" s="39">
        <f>+H122*I153</f>
        <v>328776.97649143479</v>
      </c>
      <c r="L122" s="394">
        <f t="shared" si="19"/>
        <v>1114258.8694004705</v>
      </c>
    </row>
    <row r="123" spans="1:17" ht="13.8">
      <c r="A123" s="2" t="s">
        <v>116</v>
      </c>
      <c r="B123" s="22">
        <f>+$B$19</f>
        <v>0</v>
      </c>
      <c r="C123" s="84" t="e">
        <f>+B123/B149</f>
        <v>#DIV/0!</v>
      </c>
      <c r="D123" s="89">
        <v>0</v>
      </c>
      <c r="E123" s="112">
        <f>+D123*C109</f>
        <v>0</v>
      </c>
      <c r="F123" s="79">
        <v>0</v>
      </c>
      <c r="G123" s="112">
        <f>F123*C109</f>
        <v>0</v>
      </c>
      <c r="H123" s="79">
        <v>7.7943070349352486E-3</v>
      </c>
      <c r="I123" s="117">
        <f>H123*C109</f>
        <v>38071.292712141221</v>
      </c>
      <c r="J123" s="39">
        <f>+H123*I152</f>
        <v>7439.8258995069345</v>
      </c>
      <c r="K123" s="39">
        <f>+H123*I153</f>
        <v>3114.0672839747149</v>
      </c>
      <c r="L123" s="394">
        <f t="shared" si="19"/>
        <v>10553.89318348165</v>
      </c>
    </row>
    <row r="124" spans="1:17" ht="13.8">
      <c r="A124" s="2" t="s">
        <v>1</v>
      </c>
      <c r="B124" s="22">
        <f>+$B$20</f>
        <v>0</v>
      </c>
      <c r="C124" s="84" t="e">
        <f>+B124/B149</f>
        <v>#DIV/0!</v>
      </c>
      <c r="D124" s="89">
        <v>0</v>
      </c>
      <c r="E124" s="112">
        <f>+D124*C109</f>
        <v>0</v>
      </c>
      <c r="F124" s="79">
        <v>0</v>
      </c>
      <c r="G124" s="112">
        <f>F124*C109</f>
        <v>0</v>
      </c>
      <c r="H124" s="79">
        <v>7.0274348652312997E-4</v>
      </c>
      <c r="I124" s="117">
        <f>H124*C109</f>
        <v>3432.5505599222283</v>
      </c>
      <c r="J124" s="39">
        <f>+H124*I152</f>
        <v>670.78306875910982</v>
      </c>
      <c r="K124" s="39">
        <f>+H124*I153</f>
        <v>280.76780791407265</v>
      </c>
      <c r="L124" s="394">
        <f t="shared" si="19"/>
        <v>951.55087667318253</v>
      </c>
    </row>
    <row r="125" spans="1:17" ht="13.8">
      <c r="A125" s="2" t="s">
        <v>46</v>
      </c>
      <c r="B125" s="22">
        <f>+$B$21</f>
        <v>0</v>
      </c>
      <c r="C125" s="84" t="e">
        <f>+B125/B149</f>
        <v>#DIV/0!</v>
      </c>
      <c r="D125" s="89">
        <v>0</v>
      </c>
      <c r="E125" s="112">
        <f>+D125*C109</f>
        <v>0</v>
      </c>
      <c r="F125" s="79">
        <v>0</v>
      </c>
      <c r="G125" s="112">
        <f>F125*C109</f>
        <v>0</v>
      </c>
      <c r="H125" s="79">
        <v>1.829777571532807E-2</v>
      </c>
      <c r="I125" s="117">
        <f>H125*C109</f>
        <v>89375.485481519951</v>
      </c>
      <c r="J125" s="39">
        <f>+H125*I152</f>
        <v>17465.60214527111</v>
      </c>
      <c r="K125" s="39">
        <f>+H125*I153</f>
        <v>7310.5286293207391</v>
      </c>
      <c r="L125" s="394">
        <f t="shared" si="19"/>
        <v>24776.130774591849</v>
      </c>
    </row>
    <row r="126" spans="1:17" ht="13.8">
      <c r="A126" s="2" t="s">
        <v>45</v>
      </c>
      <c r="B126" s="22">
        <f>+$B$22</f>
        <v>0</v>
      </c>
      <c r="C126" s="84" t="e">
        <f>+B126/B149</f>
        <v>#DIV/0!</v>
      </c>
      <c r="D126" s="89">
        <v>0</v>
      </c>
      <c r="E126" s="112">
        <f>+D126*C109</f>
        <v>0</v>
      </c>
      <c r="F126" s="79">
        <v>0</v>
      </c>
      <c r="G126" s="112">
        <f>F126*C109</f>
        <v>0</v>
      </c>
      <c r="H126" s="79">
        <v>1.8824440542035938E-2</v>
      </c>
      <c r="I126" s="117">
        <f>H126*C109</f>
        <v>91947.979827574542</v>
      </c>
      <c r="J126" s="39">
        <f>+H126*I152</f>
        <v>17968.314522463614</v>
      </c>
      <c r="K126" s="39">
        <f>+H126*I153</f>
        <v>7520.9475542001601</v>
      </c>
      <c r="L126" s="394">
        <f t="shared" si="19"/>
        <v>25489.262076663774</v>
      </c>
    </row>
    <row r="127" spans="1:17" ht="13.8">
      <c r="A127" s="2" t="s">
        <v>209</v>
      </c>
      <c r="B127" s="22">
        <f>+$B$23</f>
        <v>0</v>
      </c>
      <c r="C127" s="84" t="e">
        <f>+B127/B149</f>
        <v>#DIV/0!</v>
      </c>
      <c r="D127" s="89">
        <v>0</v>
      </c>
      <c r="E127" s="112">
        <f>+D127*C109</f>
        <v>0</v>
      </c>
      <c r="F127" s="79">
        <v>0</v>
      </c>
      <c r="G127" s="112">
        <f>F127*C109</f>
        <v>0</v>
      </c>
      <c r="H127" s="79">
        <v>1.6278665421180756E-3</v>
      </c>
      <c r="I127" s="117">
        <f>H127*C109</f>
        <v>7951.31412497574</v>
      </c>
      <c r="J127" s="39">
        <f>+H127*I152</f>
        <v>1553.8319964439875</v>
      </c>
      <c r="K127" s="39">
        <f>+H127*I153</f>
        <v>650.38314743897683</v>
      </c>
      <c r="L127" s="394">
        <f t="shared" si="19"/>
        <v>2204.2151438829642</v>
      </c>
    </row>
    <row r="128" spans="1:17" ht="13.8">
      <c r="A128" s="2" t="s">
        <v>210</v>
      </c>
      <c r="B128" s="22">
        <f>+$B$24</f>
        <v>0</v>
      </c>
      <c r="C128" s="84" t="e">
        <f>+B128/B149</f>
        <v>#DIV/0!</v>
      </c>
      <c r="D128" s="89">
        <v>0</v>
      </c>
      <c r="E128" s="112">
        <f>+D128*C109</f>
        <v>0</v>
      </c>
      <c r="F128" s="79">
        <v>0</v>
      </c>
      <c r="G128" s="112">
        <f>F128*C109</f>
        <v>0</v>
      </c>
      <c r="H128" s="79">
        <v>0</v>
      </c>
      <c r="I128" s="117">
        <f>H128*C109</f>
        <v>0</v>
      </c>
      <c r="J128" s="39">
        <f>+H128*I152</f>
        <v>0</v>
      </c>
      <c r="K128" s="39">
        <f>+H128*I153</f>
        <v>0</v>
      </c>
      <c r="L128" s="394">
        <f t="shared" si="19"/>
        <v>0</v>
      </c>
    </row>
    <row r="129" spans="1:12" ht="13.8">
      <c r="A129" s="2" t="s">
        <v>2</v>
      </c>
      <c r="B129" s="22">
        <f>+$B$25</f>
        <v>0</v>
      </c>
      <c r="C129" s="84" t="e">
        <f>+B129/B149</f>
        <v>#DIV/0!</v>
      </c>
      <c r="D129" s="89">
        <v>0</v>
      </c>
      <c r="E129" s="112">
        <f>+D129*C109</f>
        <v>0</v>
      </c>
      <c r="F129" s="79">
        <v>0</v>
      </c>
      <c r="G129" s="112">
        <f>F129*C109</f>
        <v>0</v>
      </c>
      <c r="H129" s="79">
        <v>8.3367288135063346E-4</v>
      </c>
      <c r="I129" s="117">
        <f>H129*C109</f>
        <v>4072.0751889571693</v>
      </c>
      <c r="J129" s="39">
        <f>+H129*I152</f>
        <v>795.75786103742325</v>
      </c>
      <c r="K129" s="39">
        <f>+H129*I153</f>
        <v>333.07815995889996</v>
      </c>
      <c r="L129" s="394">
        <f t="shared" si="19"/>
        <v>1128.8360209963232</v>
      </c>
    </row>
    <row r="130" spans="1:12" ht="13.8">
      <c r="A130" s="2" t="s">
        <v>12</v>
      </c>
      <c r="B130" s="22">
        <f>+$B$26</f>
        <v>0</v>
      </c>
      <c r="C130" s="84" t="e">
        <f>+B130/B149</f>
        <v>#DIV/0!</v>
      </c>
      <c r="D130" s="89">
        <v>0</v>
      </c>
      <c r="E130" s="112">
        <f>+D130*C109</f>
        <v>0</v>
      </c>
      <c r="F130" s="79">
        <v>0</v>
      </c>
      <c r="G130" s="112">
        <f>F130*C109</f>
        <v>0</v>
      </c>
      <c r="H130" s="79">
        <v>1.0285091809962876E-3</v>
      </c>
      <c r="I130" s="117">
        <f>H130*C109</f>
        <v>5023.7530945763665</v>
      </c>
      <c r="J130" s="39">
        <f>+H130*I152</f>
        <v>981.73310447737754</v>
      </c>
      <c r="K130" s="39">
        <f>+H130*I153</f>
        <v>410.92130159262774</v>
      </c>
      <c r="L130" s="394">
        <f t="shared" si="19"/>
        <v>1392.6544060700053</v>
      </c>
    </row>
    <row r="131" spans="1:12" ht="13.8">
      <c r="A131" s="2" t="s">
        <v>18</v>
      </c>
      <c r="B131" s="22">
        <f>+$B$27</f>
        <v>0</v>
      </c>
      <c r="C131" s="84" t="e">
        <f>+B131/B149</f>
        <v>#DIV/0!</v>
      </c>
      <c r="D131" s="89">
        <v>0</v>
      </c>
      <c r="E131" s="112">
        <f>+D131*C109</f>
        <v>0</v>
      </c>
      <c r="F131" s="79">
        <v>0</v>
      </c>
      <c r="G131" s="112">
        <f>F131*C109</f>
        <v>0</v>
      </c>
      <c r="H131" s="79">
        <v>2.6606667336277E-2</v>
      </c>
      <c r="I131" s="117">
        <f>H131*C109</f>
        <v>129960.266604045</v>
      </c>
      <c r="J131" s="39">
        <f>+H131*I152</f>
        <v>25396.609584503396</v>
      </c>
      <c r="K131" s="39">
        <f>+H131*I153</f>
        <v>10630.188407530086</v>
      </c>
      <c r="L131" s="394">
        <f t="shared" si="19"/>
        <v>36026.797992033484</v>
      </c>
    </row>
    <row r="132" spans="1:12" ht="13.8">
      <c r="A132" s="2" t="s">
        <v>9</v>
      </c>
      <c r="B132" s="22">
        <f>+$B$28</f>
        <v>0</v>
      </c>
      <c r="C132" s="84" t="e">
        <f>+B132/B149</f>
        <v>#DIV/0!</v>
      </c>
      <c r="D132" s="89">
        <v>0</v>
      </c>
      <c r="E132" s="112">
        <f>+D132*C109</f>
        <v>0</v>
      </c>
      <c r="F132" s="79">
        <v>0</v>
      </c>
      <c r="G132" s="112">
        <f>F132*C109</f>
        <v>0</v>
      </c>
      <c r="H132" s="79">
        <v>2.0812240006620211E-2</v>
      </c>
      <c r="I132" s="117">
        <f>H132*C109</f>
        <v>101657.38631233641</v>
      </c>
      <c r="J132" s="39">
        <f>+H132*I152</f>
        <v>19865.70987439857</v>
      </c>
      <c r="K132" s="39">
        <f>+H132*I153</f>
        <v>8315.1350620849789</v>
      </c>
      <c r="L132" s="394">
        <f t="shared" si="19"/>
        <v>28180.844936483547</v>
      </c>
    </row>
    <row r="133" spans="1:12" ht="13.8">
      <c r="A133" s="2" t="s">
        <v>7</v>
      </c>
      <c r="B133" s="22">
        <f>+$B$29</f>
        <v>0</v>
      </c>
      <c r="C133" s="84" t="e">
        <f>+B133/B149</f>
        <v>#DIV/0!</v>
      </c>
      <c r="D133" s="89">
        <v>0</v>
      </c>
      <c r="E133" s="112">
        <f>+D133*C109</f>
        <v>0</v>
      </c>
      <c r="F133" s="79">
        <v>0</v>
      </c>
      <c r="G133" s="112">
        <f>F133*C109</f>
        <v>0</v>
      </c>
      <c r="H133" s="79">
        <v>4.6167414714395824E-3</v>
      </c>
      <c r="I133" s="117">
        <f>H133*C109</f>
        <v>22550.473717246641</v>
      </c>
      <c r="J133" s="39">
        <f>+H133*I152</f>
        <v>4406.7744081150768</v>
      </c>
      <c r="K133" s="39">
        <f>+H133*I153</f>
        <v>1844.5313368257277</v>
      </c>
      <c r="L133" s="394">
        <f t="shared" si="19"/>
        <v>6251.3057449408043</v>
      </c>
    </row>
    <row r="134" spans="1:12" ht="13.8">
      <c r="A134" s="2" t="s">
        <v>13</v>
      </c>
      <c r="B134" s="22">
        <f>+$B$30</f>
        <v>0</v>
      </c>
      <c r="C134" s="84" t="e">
        <f>+B134/B149</f>
        <v>#DIV/0!</v>
      </c>
      <c r="D134" s="89">
        <v>0</v>
      </c>
      <c r="E134" s="112">
        <f>+D134*C109</f>
        <v>0</v>
      </c>
      <c r="F134" s="79">
        <v>0</v>
      </c>
      <c r="G134" s="112">
        <f>F134*C109</f>
        <v>0</v>
      </c>
      <c r="H134" s="79">
        <v>6.5144053997847576E-4</v>
      </c>
      <c r="I134" s="117">
        <f>H134*C109</f>
        <v>3181.9613175248651</v>
      </c>
      <c r="J134" s="39">
        <f>+H134*I152</f>
        <v>621.81335423373014</v>
      </c>
      <c r="K134" s="39">
        <f>+H134*I153</f>
        <v>260.27069037814039</v>
      </c>
      <c r="L134" s="394">
        <f t="shared" si="19"/>
        <v>882.08404461187047</v>
      </c>
    </row>
    <row r="135" spans="1:12" ht="13.8">
      <c r="A135" s="2" t="s">
        <v>3</v>
      </c>
      <c r="B135" s="22">
        <f>+$B$31</f>
        <v>0</v>
      </c>
      <c r="C135" s="84" t="e">
        <f>+B135/B149</f>
        <v>#DIV/0!</v>
      </c>
      <c r="D135" s="89">
        <v>0</v>
      </c>
      <c r="E135" s="112">
        <f>+D135*C109</f>
        <v>0</v>
      </c>
      <c r="F135" s="79">
        <v>0</v>
      </c>
      <c r="G135" s="112">
        <f>F135*C109</f>
        <v>0</v>
      </c>
      <c r="H135" s="79">
        <v>2.7226687493525337E-3</v>
      </c>
      <c r="I135" s="117">
        <f>H135*C109</f>
        <v>13298.875506212451</v>
      </c>
      <c r="J135" s="39">
        <f>+H135*I152</f>
        <v>2598.8431539096296</v>
      </c>
      <c r="K135" s="39">
        <f>+H135*I153</f>
        <v>1087.7905680975671</v>
      </c>
      <c r="L135" s="394">
        <f t="shared" si="19"/>
        <v>3686.6337220071964</v>
      </c>
    </row>
    <row r="136" spans="1:12" ht="13.8">
      <c r="A136" s="2" t="s">
        <v>11</v>
      </c>
      <c r="B136" s="22">
        <f>+$B$32</f>
        <v>0</v>
      </c>
      <c r="C136" s="84" t="e">
        <f>+B136/B149</f>
        <v>#DIV/0!</v>
      </c>
      <c r="D136" s="89">
        <v>0</v>
      </c>
      <c r="E136" s="112">
        <f>+D136*C109</f>
        <v>0</v>
      </c>
      <c r="F136" s="79">
        <v>0</v>
      </c>
      <c r="G136" s="112">
        <f>F136*C109</f>
        <v>0</v>
      </c>
      <c r="H136" s="79">
        <v>3.2651306083506071E-3</v>
      </c>
      <c r="I136" s="117">
        <f>H136*C109</f>
        <v>15948.530456488541</v>
      </c>
      <c r="J136" s="39">
        <f>+H136*I152</f>
        <v>3116.6341223664003</v>
      </c>
      <c r="K136" s="39">
        <f>+H136*I153</f>
        <v>1304.5208970849264</v>
      </c>
      <c r="L136" s="394">
        <f t="shared" si="19"/>
        <v>4421.1550194513266</v>
      </c>
    </row>
    <row r="137" spans="1:12" ht="13.8">
      <c r="A137" s="372" t="s">
        <v>8</v>
      </c>
      <c r="B137" s="22">
        <f>+$B$33</f>
        <v>0</v>
      </c>
      <c r="C137" s="84" t="e">
        <f>+B137/B149</f>
        <v>#DIV/0!</v>
      </c>
      <c r="D137" s="89">
        <v>0</v>
      </c>
      <c r="E137" s="112">
        <f>+D137*C109</f>
        <v>0</v>
      </c>
      <c r="F137" s="79">
        <v>0</v>
      </c>
      <c r="G137" s="112">
        <f>F137*C109</f>
        <v>0</v>
      </c>
      <c r="H137" s="79">
        <v>1.3737780112418115E-3</v>
      </c>
      <c r="I137" s="117">
        <f>H137*C109</f>
        <v>6710.2186959106284</v>
      </c>
      <c r="J137" s="39">
        <f>+H137*$I$152</f>
        <v>1311.2992832331843</v>
      </c>
      <c r="K137" s="39">
        <f>+H137*$I$153</f>
        <v>548.86690260945215</v>
      </c>
      <c r="L137" s="394">
        <f t="shared" si="19"/>
        <v>1860.1661858426364</v>
      </c>
    </row>
    <row r="138" spans="1:12" ht="13.8">
      <c r="A138" s="372" t="s">
        <v>444</v>
      </c>
      <c r="B138" s="22">
        <f>+$B$34</f>
        <v>0</v>
      </c>
      <c r="C138" s="84" t="e">
        <f>+B138/B149</f>
        <v>#DIV/0!</v>
      </c>
      <c r="D138" s="89">
        <v>0</v>
      </c>
      <c r="E138" s="112">
        <f>+D138*C109</f>
        <v>0</v>
      </c>
      <c r="F138" s="79">
        <v>0</v>
      </c>
      <c r="G138" s="112">
        <f>F138*C109</f>
        <v>0</v>
      </c>
      <c r="H138" s="79">
        <v>1.0658849807711477E-2</v>
      </c>
      <c r="I138" s="117">
        <f>H138*C109</f>
        <v>52063.151885766711</v>
      </c>
      <c r="J138" s="39">
        <f t="shared" ref="J138:J148" si="20">+H138*$I$152</f>
        <v>10174.090718126956</v>
      </c>
      <c r="K138" s="39">
        <f t="shared" ref="K138:K148" si="21">+H138*$I$153</f>
        <v>4258.540922524774</v>
      </c>
      <c r="L138" s="394">
        <f t="shared" si="19"/>
        <v>14432.631640651729</v>
      </c>
    </row>
    <row r="139" spans="1:12" ht="13.8">
      <c r="A139" s="372" t="s">
        <v>445</v>
      </c>
      <c r="B139" s="22">
        <f>+$B$35</f>
        <v>0</v>
      </c>
      <c r="C139" s="84" t="e">
        <f>+B139/B149</f>
        <v>#DIV/0!</v>
      </c>
      <c r="D139" s="89">
        <v>0</v>
      </c>
      <c r="E139" s="112">
        <f>+D139*C109</f>
        <v>0</v>
      </c>
      <c r="F139" s="79">
        <v>0</v>
      </c>
      <c r="G139" s="112">
        <f>F139*$C$109</f>
        <v>0</v>
      </c>
      <c r="H139" s="79">
        <v>3.2056592707857963E-4</v>
      </c>
      <c r="I139" s="117">
        <f>H139*C109</f>
        <v>1565.8042708153223</v>
      </c>
      <c r="J139" s="39">
        <f t="shared" si="20"/>
        <v>305.9867511106433</v>
      </c>
      <c r="K139" s="39">
        <f t="shared" si="21"/>
        <v>128.076025411632</v>
      </c>
      <c r="L139" s="394">
        <f t="shared" si="19"/>
        <v>434.06277652227527</v>
      </c>
    </row>
    <row r="140" spans="1:12" ht="13.8">
      <c r="A140" s="372" t="s">
        <v>461</v>
      </c>
      <c r="B140" s="22">
        <f>+$B$36</f>
        <v>0</v>
      </c>
      <c r="C140" s="84" t="e">
        <f>+B140/B149</f>
        <v>#DIV/0!</v>
      </c>
      <c r="D140" s="89">
        <v>0</v>
      </c>
      <c r="E140" s="112">
        <f>+D140*C109</f>
        <v>0</v>
      </c>
      <c r="F140" s="79">
        <v>0</v>
      </c>
      <c r="G140" s="112">
        <f t="shared" ref="G140:G148" si="22">F140*$C$109</f>
        <v>0</v>
      </c>
      <c r="H140" s="79">
        <v>2.3413649432163222E-3</v>
      </c>
      <c r="I140" s="117">
        <f>H140*$C$109</f>
        <v>11436.397065140125</v>
      </c>
      <c r="J140" s="39">
        <f t="shared" si="20"/>
        <v>2234.8808517116736</v>
      </c>
      <c r="K140" s="39">
        <f t="shared" si="21"/>
        <v>935.44787712816037</v>
      </c>
      <c r="L140" s="394">
        <f t="shared" si="19"/>
        <v>3170.3287288398342</v>
      </c>
    </row>
    <row r="141" spans="1:12" ht="13.8">
      <c r="A141" s="90" t="s">
        <v>464</v>
      </c>
      <c r="B141" s="724">
        <f>+$B$37</f>
        <v>0</v>
      </c>
      <c r="C141" s="84" t="e">
        <f>+B141/$B$149</f>
        <v>#DIV/0!</v>
      </c>
      <c r="D141" s="89">
        <v>0</v>
      </c>
      <c r="E141" s="112">
        <f>+D141*$C$109</f>
        <v>0</v>
      </c>
      <c r="F141" s="79">
        <v>0</v>
      </c>
      <c r="G141" s="112">
        <f t="shared" si="22"/>
        <v>0</v>
      </c>
      <c r="H141" s="514">
        <v>3.8443809552667421E-3</v>
      </c>
      <c r="I141" s="117">
        <f t="shared" ref="I141:I148" si="23">H141*$C$109</f>
        <v>18777.878776000402</v>
      </c>
      <c r="J141" s="39">
        <f t="shared" si="20"/>
        <v>3669.5404569474117</v>
      </c>
      <c r="K141" s="39">
        <f t="shared" si="21"/>
        <v>1535.9493674386767</v>
      </c>
      <c r="L141" s="394">
        <f t="shared" si="19"/>
        <v>5205.489824386088</v>
      </c>
    </row>
    <row r="142" spans="1:12" ht="13.8">
      <c r="A142" s="725" t="s">
        <v>857</v>
      </c>
      <c r="B142" s="22">
        <f t="shared" ref="B142:B148" si="24">+$B$36</f>
        <v>0</v>
      </c>
      <c r="C142" s="84" t="e">
        <f t="shared" ref="C142:C148" si="25">+B142/$B$149</f>
        <v>#DIV/0!</v>
      </c>
      <c r="D142" s="89">
        <v>0</v>
      </c>
      <c r="E142" s="112">
        <f t="shared" ref="E142:E148" si="26">+D142*$C$109</f>
        <v>0</v>
      </c>
      <c r="F142" s="79">
        <v>0</v>
      </c>
      <c r="G142" s="112">
        <f t="shared" si="22"/>
        <v>0</v>
      </c>
      <c r="H142" s="514">
        <v>0</v>
      </c>
      <c r="I142" s="117">
        <f t="shared" si="23"/>
        <v>0</v>
      </c>
      <c r="J142" s="39">
        <f t="shared" si="20"/>
        <v>0</v>
      </c>
      <c r="K142" s="39">
        <f t="shared" si="21"/>
        <v>0</v>
      </c>
      <c r="L142" s="394">
        <f t="shared" si="19"/>
        <v>0</v>
      </c>
    </row>
    <row r="143" spans="1:12" ht="13.8">
      <c r="A143" s="372" t="s">
        <v>858</v>
      </c>
      <c r="B143" s="22">
        <f t="shared" si="24"/>
        <v>0</v>
      </c>
      <c r="C143" s="84" t="e">
        <f t="shared" si="25"/>
        <v>#DIV/0!</v>
      </c>
      <c r="D143" s="89">
        <v>0</v>
      </c>
      <c r="E143" s="112">
        <f t="shared" si="26"/>
        <v>0</v>
      </c>
      <c r="F143" s="79">
        <v>0</v>
      </c>
      <c r="G143" s="112">
        <f t="shared" si="22"/>
        <v>0</v>
      </c>
      <c r="H143" s="514">
        <v>0</v>
      </c>
      <c r="I143" s="117">
        <f t="shared" si="23"/>
        <v>0</v>
      </c>
      <c r="J143" s="39">
        <f t="shared" si="20"/>
        <v>0</v>
      </c>
      <c r="K143" s="39">
        <f t="shared" si="21"/>
        <v>0</v>
      </c>
      <c r="L143" s="394">
        <f t="shared" si="19"/>
        <v>0</v>
      </c>
    </row>
    <row r="144" spans="1:12" ht="13.8">
      <c r="A144" s="372" t="s">
        <v>859</v>
      </c>
      <c r="B144" s="22">
        <f t="shared" si="24"/>
        <v>0</v>
      </c>
      <c r="C144" s="84" t="e">
        <f t="shared" si="25"/>
        <v>#DIV/0!</v>
      </c>
      <c r="D144" s="89">
        <v>0</v>
      </c>
      <c r="E144" s="112">
        <f t="shared" si="26"/>
        <v>0</v>
      </c>
      <c r="F144" s="79">
        <v>0</v>
      </c>
      <c r="G144" s="112">
        <f t="shared" si="22"/>
        <v>0</v>
      </c>
      <c r="H144" s="514">
        <v>0</v>
      </c>
      <c r="I144" s="117">
        <f t="shared" si="23"/>
        <v>0</v>
      </c>
      <c r="J144" s="39">
        <f t="shared" si="20"/>
        <v>0</v>
      </c>
      <c r="K144" s="39">
        <f t="shared" si="21"/>
        <v>0</v>
      </c>
      <c r="L144" s="394">
        <f t="shared" si="19"/>
        <v>0</v>
      </c>
    </row>
    <row r="145" spans="1:14" ht="13.8">
      <c r="A145" s="372" t="s">
        <v>860</v>
      </c>
      <c r="B145" s="22">
        <f t="shared" si="24"/>
        <v>0</v>
      </c>
      <c r="C145" s="84" t="e">
        <f t="shared" si="25"/>
        <v>#DIV/0!</v>
      </c>
      <c r="D145" s="89">
        <v>0</v>
      </c>
      <c r="E145" s="112">
        <f t="shared" si="26"/>
        <v>0</v>
      </c>
      <c r="F145" s="79">
        <v>0</v>
      </c>
      <c r="G145" s="112">
        <f t="shared" si="22"/>
        <v>0</v>
      </c>
      <c r="H145" s="514">
        <v>0</v>
      </c>
      <c r="I145" s="117">
        <f t="shared" si="23"/>
        <v>0</v>
      </c>
      <c r="J145" s="39">
        <f t="shared" si="20"/>
        <v>0</v>
      </c>
      <c r="K145" s="39">
        <f t="shared" si="21"/>
        <v>0</v>
      </c>
      <c r="L145" s="394">
        <f t="shared" si="19"/>
        <v>0</v>
      </c>
    </row>
    <row r="146" spans="1:14" ht="13.8">
      <c r="A146" s="372" t="s">
        <v>861</v>
      </c>
      <c r="B146" s="22">
        <f t="shared" si="24"/>
        <v>0</v>
      </c>
      <c r="C146" s="84" t="e">
        <f t="shared" si="25"/>
        <v>#DIV/0!</v>
      </c>
      <c r="D146" s="89">
        <v>0</v>
      </c>
      <c r="E146" s="112">
        <f t="shared" si="26"/>
        <v>0</v>
      </c>
      <c r="F146" s="79">
        <v>0</v>
      </c>
      <c r="G146" s="112">
        <f t="shared" si="22"/>
        <v>0</v>
      </c>
      <c r="H146" s="514">
        <v>0</v>
      </c>
      <c r="I146" s="117">
        <f t="shared" si="23"/>
        <v>0</v>
      </c>
      <c r="J146" s="39">
        <f t="shared" si="20"/>
        <v>0</v>
      </c>
      <c r="K146" s="39">
        <f t="shared" si="21"/>
        <v>0</v>
      </c>
      <c r="L146" s="394">
        <f t="shared" si="19"/>
        <v>0</v>
      </c>
    </row>
    <row r="147" spans="1:14" ht="13.8">
      <c r="A147" s="372" t="s">
        <v>862</v>
      </c>
      <c r="B147" s="22">
        <f t="shared" si="24"/>
        <v>0</v>
      </c>
      <c r="C147" s="84" t="e">
        <f t="shared" si="25"/>
        <v>#DIV/0!</v>
      </c>
      <c r="D147" s="89">
        <v>0</v>
      </c>
      <c r="E147" s="112">
        <f t="shared" si="26"/>
        <v>0</v>
      </c>
      <c r="F147" s="79">
        <v>0</v>
      </c>
      <c r="G147" s="112">
        <f t="shared" si="22"/>
        <v>0</v>
      </c>
      <c r="H147" s="514">
        <v>0</v>
      </c>
      <c r="I147" s="117">
        <f t="shared" si="23"/>
        <v>0</v>
      </c>
      <c r="J147" s="39">
        <f t="shared" si="20"/>
        <v>0</v>
      </c>
      <c r="K147" s="39">
        <f t="shared" si="21"/>
        <v>0</v>
      </c>
      <c r="L147" s="394">
        <f t="shared" si="19"/>
        <v>0</v>
      </c>
    </row>
    <row r="148" spans="1:14" ht="13.8">
      <c r="A148" s="3" t="s">
        <v>863</v>
      </c>
      <c r="B148" s="22">
        <f t="shared" si="24"/>
        <v>0</v>
      </c>
      <c r="C148" s="84" t="e">
        <f t="shared" si="25"/>
        <v>#DIV/0!</v>
      </c>
      <c r="D148" s="89">
        <v>0</v>
      </c>
      <c r="E148" s="112">
        <f t="shared" si="26"/>
        <v>0</v>
      </c>
      <c r="F148" s="79">
        <v>0</v>
      </c>
      <c r="G148" s="112">
        <f t="shared" si="22"/>
        <v>0</v>
      </c>
      <c r="H148" s="514">
        <v>0</v>
      </c>
      <c r="I148" s="117">
        <f t="shared" si="23"/>
        <v>0</v>
      </c>
      <c r="J148" s="39">
        <f t="shared" si="20"/>
        <v>0</v>
      </c>
      <c r="K148" s="39">
        <f t="shared" si="21"/>
        <v>0</v>
      </c>
      <c r="L148" s="394">
        <f t="shared" si="19"/>
        <v>0</v>
      </c>
    </row>
    <row r="149" spans="1:14" ht="13.8">
      <c r="A149" s="24"/>
      <c r="B149" s="25">
        <f t="shared" ref="B149:L149" si="27">SUM(B115:B141)</f>
        <v>0</v>
      </c>
      <c r="C149" s="85" t="e">
        <f t="shared" si="27"/>
        <v>#DIV/0!</v>
      </c>
      <c r="D149" s="82">
        <f t="shared" si="27"/>
        <v>0</v>
      </c>
      <c r="E149" s="113">
        <f t="shared" si="27"/>
        <v>0</v>
      </c>
      <c r="F149" s="83">
        <f t="shared" si="27"/>
        <v>0</v>
      </c>
      <c r="G149" s="113">
        <f t="shared" si="27"/>
        <v>0</v>
      </c>
      <c r="H149" s="515">
        <f t="shared" si="27"/>
        <v>1.0000000000000002</v>
      </c>
      <c r="I149" s="363">
        <f t="shared" si="27"/>
        <v>4884500</v>
      </c>
      <c r="J149" s="26">
        <f t="shared" si="27"/>
        <v>954520.50659032597</v>
      </c>
      <c r="K149" s="26">
        <f t="shared" si="27"/>
        <v>399530.99999999988</v>
      </c>
      <c r="L149" s="26">
        <f t="shared" si="27"/>
        <v>1354051.5065903256</v>
      </c>
    </row>
    <row r="150" spans="1:14">
      <c r="H150" s="80"/>
      <c r="I150" s="81"/>
    </row>
    <row r="152" spans="1:14">
      <c r="G152" t="s">
        <v>114</v>
      </c>
      <c r="H152" s="27"/>
      <c r="I152" s="357">
        <f>ITC!L86</f>
        <v>954520.50659032585</v>
      </c>
    </row>
    <row r="153" spans="1:14">
      <c r="G153" t="s">
        <v>338</v>
      </c>
      <c r="I153" s="357">
        <f>ITC!M86</f>
        <v>399531</v>
      </c>
    </row>
    <row r="154" spans="1:14">
      <c r="G154" t="s">
        <v>256</v>
      </c>
      <c r="I154" s="120">
        <f>SUM(I152:I153)</f>
        <v>1354051.5065903259</v>
      </c>
      <c r="N154" s="121">
        <f>+I154</f>
        <v>1354051.5065903259</v>
      </c>
    </row>
    <row r="158" spans="1:14" ht="15.75" customHeight="1">
      <c r="A158" s="993" t="s">
        <v>19</v>
      </c>
      <c r="B158" s="994"/>
      <c r="C158" s="970" t="s">
        <v>950</v>
      </c>
      <c r="D158" s="970"/>
      <c r="E158" s="970"/>
      <c r="F158" s="970"/>
      <c r="G158" s="970"/>
      <c r="H158" s="971"/>
      <c r="I158" s="4"/>
    </row>
    <row r="159" spans="1:14" ht="15.75" customHeight="1">
      <c r="A159" s="983" t="s">
        <v>20</v>
      </c>
      <c r="B159" s="984"/>
      <c r="C159" s="985"/>
      <c r="D159" s="986"/>
      <c r="E159" s="986"/>
      <c r="F159" s="986"/>
      <c r="G159" s="986"/>
      <c r="H159" s="987"/>
      <c r="I159" s="4"/>
    </row>
    <row r="160" spans="1:14" ht="15.75" customHeight="1">
      <c r="A160" s="983" t="s">
        <v>22</v>
      </c>
      <c r="B160" s="984"/>
      <c r="C160" s="988"/>
      <c r="D160" s="989"/>
      <c r="E160" s="989"/>
      <c r="F160" s="989"/>
      <c r="G160" s="989"/>
      <c r="H160" s="990"/>
      <c r="I160" s="4"/>
    </row>
    <row r="161" spans="1:15" ht="15.75" customHeight="1">
      <c r="A161" s="983" t="s">
        <v>24</v>
      </c>
      <c r="B161" s="984"/>
      <c r="C161" s="976">
        <v>2627142</v>
      </c>
      <c r="D161" s="977"/>
      <c r="E161" s="977"/>
      <c r="F161" s="977"/>
      <c r="G161" s="977"/>
      <c r="H161" s="978"/>
      <c r="I161" s="4"/>
    </row>
    <row r="162" spans="1:15" ht="15.75" customHeight="1">
      <c r="A162" s="991" t="s">
        <v>25</v>
      </c>
      <c r="B162" s="992"/>
      <c r="C162" s="981" t="s">
        <v>5</v>
      </c>
      <c r="D162" s="981"/>
      <c r="E162" s="981"/>
      <c r="F162" s="981"/>
      <c r="G162" s="981"/>
      <c r="H162" s="982"/>
      <c r="I162" s="4"/>
    </row>
    <row r="163" spans="1:15" ht="13.8">
      <c r="A163" s="5"/>
      <c r="B163" s="5"/>
      <c r="C163" s="5"/>
      <c r="D163" s="5"/>
      <c r="E163" s="5"/>
      <c r="F163" s="5"/>
      <c r="G163" s="5"/>
      <c r="H163" s="5"/>
      <c r="I163" s="5"/>
    </row>
    <row r="164" spans="1:15" ht="13.8">
      <c r="A164" s="6"/>
      <c r="B164" s="7"/>
      <c r="C164" s="8"/>
      <c r="D164" s="886">
        <v>0.2</v>
      </c>
      <c r="E164" s="887"/>
      <c r="F164" s="886">
        <v>0.8</v>
      </c>
      <c r="G164" s="887"/>
      <c r="H164" s="621"/>
      <c r="I164" s="10"/>
      <c r="J164" s="11" t="s">
        <v>121</v>
      </c>
      <c r="K164" s="11" t="s">
        <v>269</v>
      </c>
      <c r="L164" s="11" t="s">
        <v>270</v>
      </c>
    </row>
    <row r="165" spans="1:15" ht="12.75" customHeight="1">
      <c r="A165" s="12"/>
      <c r="B165" s="13"/>
      <c r="C165" s="14"/>
      <c r="D165" s="872" t="s">
        <v>26</v>
      </c>
      <c r="E165" s="880"/>
      <c r="F165" s="872" t="s">
        <v>27</v>
      </c>
      <c r="G165" s="880"/>
      <c r="H165" s="872" t="s">
        <v>28</v>
      </c>
      <c r="I165" s="880"/>
      <c r="J165" s="15" t="s">
        <v>29</v>
      </c>
      <c r="K165" s="391" t="s">
        <v>29</v>
      </c>
      <c r="L165" s="391" t="s">
        <v>29</v>
      </c>
    </row>
    <row r="166" spans="1:15" ht="27.6">
      <c r="A166" s="16" t="s">
        <v>30</v>
      </c>
      <c r="B166" s="17" t="s">
        <v>31</v>
      </c>
      <c r="C166" s="18" t="s">
        <v>32</v>
      </c>
      <c r="D166" s="19" t="s">
        <v>33</v>
      </c>
      <c r="E166" s="20" t="s">
        <v>34</v>
      </c>
      <c r="F166" s="19" t="s">
        <v>33</v>
      </c>
      <c r="G166" s="20" t="s">
        <v>34</v>
      </c>
      <c r="H166" s="21" t="s">
        <v>33</v>
      </c>
      <c r="I166" s="40" t="s">
        <v>34</v>
      </c>
      <c r="J166" s="18" t="s">
        <v>34</v>
      </c>
      <c r="K166" s="18" t="s">
        <v>34</v>
      </c>
      <c r="L166" s="18" t="s">
        <v>34</v>
      </c>
    </row>
    <row r="167" spans="1:15" ht="13.8">
      <c r="A167" s="1" t="s">
        <v>15</v>
      </c>
      <c r="B167" s="22">
        <f>+$B$10</f>
        <v>0</v>
      </c>
      <c r="C167" s="84" t="e">
        <f>+B167/B201</f>
        <v>#DIV/0!</v>
      </c>
      <c r="D167" s="89">
        <v>0</v>
      </c>
      <c r="E167" s="112">
        <f>+D167*C161</f>
        <v>0</v>
      </c>
      <c r="F167" s="79">
        <v>0</v>
      </c>
      <c r="G167" s="114">
        <f>F167*C161</f>
        <v>0</v>
      </c>
      <c r="H167" s="79">
        <v>0</v>
      </c>
      <c r="I167" s="116">
        <f>H167*C161</f>
        <v>0</v>
      </c>
      <c r="J167" s="39">
        <f>+H167*I204</f>
        <v>0</v>
      </c>
      <c r="K167" s="39">
        <f>+H167*I205</f>
        <v>0</v>
      </c>
      <c r="L167" s="393">
        <f>+J167+K167</f>
        <v>0</v>
      </c>
      <c r="N167" s="36"/>
      <c r="O167" s="36"/>
    </row>
    <row r="168" spans="1:15" ht="13.8">
      <c r="A168" s="2" t="s">
        <v>4</v>
      </c>
      <c r="B168" s="22">
        <f>+$B$12</f>
        <v>0</v>
      </c>
      <c r="C168" s="84" t="e">
        <f>+B168/B201</f>
        <v>#DIV/0!</v>
      </c>
      <c r="D168" s="89">
        <v>0</v>
      </c>
      <c r="E168" s="112">
        <f>+D168*C161</f>
        <v>0</v>
      </c>
      <c r="F168" s="79">
        <v>0</v>
      </c>
      <c r="G168" s="112">
        <f>F168*C161</f>
        <v>0</v>
      </c>
      <c r="H168" s="79">
        <v>0</v>
      </c>
      <c r="I168" s="117">
        <f>H168*C161</f>
        <v>0</v>
      </c>
      <c r="J168" s="39">
        <f>+H168*I204</f>
        <v>0</v>
      </c>
      <c r="K168" s="39">
        <f>+H168*I205</f>
        <v>0</v>
      </c>
      <c r="L168" s="394">
        <f>+J168+K168</f>
        <v>0</v>
      </c>
      <c r="N168" s="36"/>
      <c r="O168" s="36"/>
    </row>
    <row r="169" spans="1:15" ht="13.8">
      <c r="A169" s="2" t="s">
        <v>0</v>
      </c>
      <c r="B169" s="22">
        <f>+$B$13</f>
        <v>0</v>
      </c>
      <c r="C169" s="84" t="e">
        <f>+B169/B201</f>
        <v>#DIV/0!</v>
      </c>
      <c r="D169" s="89">
        <v>0</v>
      </c>
      <c r="E169" s="112">
        <f>+D169*C161</f>
        <v>0</v>
      </c>
      <c r="F169" s="79">
        <v>0</v>
      </c>
      <c r="G169" s="112">
        <f>F169*C161</f>
        <v>0</v>
      </c>
      <c r="H169" s="475">
        <v>0</v>
      </c>
      <c r="I169" s="117">
        <f>H169*C161</f>
        <v>0</v>
      </c>
      <c r="J169" s="39">
        <f>+H169*I204</f>
        <v>0</v>
      </c>
      <c r="K169" s="39">
        <f>+H169*I205</f>
        <v>0</v>
      </c>
      <c r="L169" s="394">
        <f t="shared" ref="L169:L193" si="28">+J169+K169</f>
        <v>0</v>
      </c>
      <c r="N169" s="36"/>
      <c r="O169" s="36"/>
    </row>
    <row r="170" spans="1:15" ht="13.8">
      <c r="A170" s="2" t="s">
        <v>16</v>
      </c>
      <c r="B170" s="22">
        <f>+$B$14</f>
        <v>0</v>
      </c>
      <c r="C170" s="84" t="e">
        <f>+B170/B201</f>
        <v>#DIV/0!</v>
      </c>
      <c r="D170" s="89">
        <v>0</v>
      </c>
      <c r="E170" s="112">
        <f>+D170*C161</f>
        <v>0</v>
      </c>
      <c r="F170" s="79">
        <v>0</v>
      </c>
      <c r="G170" s="112">
        <f>F170*C161</f>
        <v>0</v>
      </c>
      <c r="H170" s="79">
        <v>0</v>
      </c>
      <c r="I170" s="117">
        <f>H170*C161</f>
        <v>0</v>
      </c>
      <c r="J170" s="39">
        <f>+H170*I204</f>
        <v>0</v>
      </c>
      <c r="K170" s="39">
        <f>+H170*I205</f>
        <v>0</v>
      </c>
      <c r="L170" s="394">
        <f t="shared" si="28"/>
        <v>0</v>
      </c>
      <c r="N170" s="36"/>
      <c r="O170" s="36"/>
    </row>
    <row r="171" spans="1:15" ht="13.8">
      <c r="A171" s="2" t="s">
        <v>6</v>
      </c>
      <c r="B171" s="22">
        <f>+$B$15</f>
        <v>0</v>
      </c>
      <c r="C171" s="84" t="e">
        <f>+B171/B201</f>
        <v>#DIV/0!</v>
      </c>
      <c r="D171" s="89">
        <v>0</v>
      </c>
      <c r="E171" s="112">
        <f>+D171*C161</f>
        <v>0</v>
      </c>
      <c r="F171" s="79">
        <v>0</v>
      </c>
      <c r="G171" s="112">
        <f>F171*C161</f>
        <v>0</v>
      </c>
      <c r="H171" s="79">
        <v>0</v>
      </c>
      <c r="I171" s="117">
        <f>H171*C161</f>
        <v>0</v>
      </c>
      <c r="J171" s="39">
        <f>+H171*I204</f>
        <v>0</v>
      </c>
      <c r="K171" s="39">
        <f>+H171*I205</f>
        <v>0</v>
      </c>
      <c r="L171" s="394">
        <f t="shared" si="28"/>
        <v>0</v>
      </c>
      <c r="N171" s="36"/>
      <c r="O171" s="36"/>
    </row>
    <row r="172" spans="1:15" ht="13.8">
      <c r="A172" s="2" t="s">
        <v>10</v>
      </c>
      <c r="B172" s="22">
        <f>+$B$16</f>
        <v>0</v>
      </c>
      <c r="C172" s="84" t="e">
        <f>+B172/B201</f>
        <v>#DIV/0!</v>
      </c>
      <c r="D172" s="89">
        <v>0</v>
      </c>
      <c r="E172" s="112">
        <f>+D172*C161</f>
        <v>0</v>
      </c>
      <c r="F172" s="79">
        <v>0</v>
      </c>
      <c r="G172" s="112">
        <f>F172*C161</f>
        <v>0</v>
      </c>
      <c r="H172" s="79">
        <v>0</v>
      </c>
      <c r="I172" s="117">
        <f>H172*C161</f>
        <v>0</v>
      </c>
      <c r="J172" s="39">
        <f>+H172*I204</f>
        <v>0</v>
      </c>
      <c r="K172" s="39">
        <f>+H172*I205</f>
        <v>0</v>
      </c>
      <c r="L172" s="394">
        <f t="shared" si="28"/>
        <v>0</v>
      </c>
      <c r="N172" s="36"/>
      <c r="O172" s="36"/>
    </row>
    <row r="173" spans="1:15" ht="13.8">
      <c r="A173" s="2" t="s">
        <v>17</v>
      </c>
      <c r="B173" s="22">
        <f>+$B$17</f>
        <v>0</v>
      </c>
      <c r="C173" s="84" t="e">
        <f>+B173/B201</f>
        <v>#DIV/0!</v>
      </c>
      <c r="D173" s="89">
        <v>0</v>
      </c>
      <c r="E173" s="112">
        <f>+D173*C161</f>
        <v>0</v>
      </c>
      <c r="F173" s="79">
        <v>0</v>
      </c>
      <c r="G173" s="112">
        <f>F173*C161</f>
        <v>0</v>
      </c>
      <c r="H173" s="79">
        <v>0</v>
      </c>
      <c r="I173" s="117">
        <f>H173*C161</f>
        <v>0</v>
      </c>
      <c r="J173" s="39">
        <f>+H173*I204</f>
        <v>0</v>
      </c>
      <c r="K173" s="39">
        <f>+H173*I205</f>
        <v>0</v>
      </c>
      <c r="L173" s="394">
        <f t="shared" si="28"/>
        <v>0</v>
      </c>
      <c r="N173" s="36"/>
      <c r="O173" s="36"/>
    </row>
    <row r="174" spans="1:15" ht="13.8">
      <c r="A174" s="2" t="s">
        <v>5</v>
      </c>
      <c r="B174" s="22">
        <f>+$B$18</f>
        <v>0</v>
      </c>
      <c r="C174" s="84" t="e">
        <f>+B174/B201</f>
        <v>#DIV/0!</v>
      </c>
      <c r="D174" s="89">
        <v>0</v>
      </c>
      <c r="E174" s="112">
        <f>+D174*C161</f>
        <v>0</v>
      </c>
      <c r="F174" s="79">
        <v>0</v>
      </c>
      <c r="G174" s="112">
        <f>F174*C161</f>
        <v>0</v>
      </c>
      <c r="H174" s="79">
        <v>1</v>
      </c>
      <c r="I174" s="117">
        <f>H174*C161</f>
        <v>2627142</v>
      </c>
      <c r="J174" s="39">
        <f>+H174*I204</f>
        <v>564071.32092417695</v>
      </c>
      <c r="K174" s="39">
        <f>+H174*I205</f>
        <v>626544</v>
      </c>
      <c r="L174" s="394">
        <f t="shared" si="28"/>
        <v>1190615.3209241768</v>
      </c>
      <c r="N174" s="36"/>
      <c r="O174" s="36"/>
    </row>
    <row r="175" spans="1:15" ht="13.8">
      <c r="A175" s="2" t="s">
        <v>116</v>
      </c>
      <c r="B175" s="22">
        <f>+$B$19</f>
        <v>0</v>
      </c>
      <c r="C175" s="84" t="e">
        <f>+B175/B201</f>
        <v>#DIV/0!</v>
      </c>
      <c r="D175" s="89">
        <v>0</v>
      </c>
      <c r="E175" s="112">
        <f>+D175*C161</f>
        <v>0</v>
      </c>
      <c r="F175" s="79">
        <v>0</v>
      </c>
      <c r="G175" s="112">
        <f>F175*C161</f>
        <v>0</v>
      </c>
      <c r="H175" s="79">
        <v>0</v>
      </c>
      <c r="I175" s="117">
        <f>H175*C161</f>
        <v>0</v>
      </c>
      <c r="J175" s="39">
        <f>+H175*I204</f>
        <v>0</v>
      </c>
      <c r="K175" s="39">
        <f>+H175*I205</f>
        <v>0</v>
      </c>
      <c r="L175" s="394">
        <f t="shared" si="28"/>
        <v>0</v>
      </c>
      <c r="N175" s="36"/>
      <c r="O175" s="36"/>
    </row>
    <row r="176" spans="1:15" ht="13.8">
      <c r="A176" s="2" t="s">
        <v>1</v>
      </c>
      <c r="B176" s="22">
        <f>+$B$20</f>
        <v>0</v>
      </c>
      <c r="C176" s="84" t="e">
        <f>+B176/B201</f>
        <v>#DIV/0!</v>
      </c>
      <c r="D176" s="89">
        <v>0</v>
      </c>
      <c r="E176" s="112">
        <f>+D176*C161</f>
        <v>0</v>
      </c>
      <c r="F176" s="79">
        <v>0</v>
      </c>
      <c r="G176" s="112">
        <f>F176*C161</f>
        <v>0</v>
      </c>
      <c r="H176" s="79">
        <v>0</v>
      </c>
      <c r="I176" s="117">
        <f>H176*C161</f>
        <v>0</v>
      </c>
      <c r="J176" s="39">
        <f>+H176*I204</f>
        <v>0</v>
      </c>
      <c r="K176" s="39">
        <f>+H176*I205</f>
        <v>0</v>
      </c>
      <c r="L176" s="394">
        <f t="shared" si="28"/>
        <v>0</v>
      </c>
      <c r="N176" s="36"/>
      <c r="O176" s="36"/>
    </row>
    <row r="177" spans="1:15" ht="13.8">
      <c r="A177" s="2" t="s">
        <v>46</v>
      </c>
      <c r="B177" s="22">
        <f>+$B$21</f>
        <v>0</v>
      </c>
      <c r="C177" s="84" t="e">
        <f>+B177/B201</f>
        <v>#DIV/0!</v>
      </c>
      <c r="D177" s="89">
        <v>0</v>
      </c>
      <c r="E177" s="112">
        <f>+D177*C161</f>
        <v>0</v>
      </c>
      <c r="F177" s="79">
        <v>0</v>
      </c>
      <c r="G177" s="112">
        <f>F177*C161</f>
        <v>0</v>
      </c>
      <c r="H177" s="79">
        <v>0</v>
      </c>
      <c r="I177" s="117">
        <f>H177*C161</f>
        <v>0</v>
      </c>
      <c r="J177" s="39">
        <f>+H177*I204</f>
        <v>0</v>
      </c>
      <c r="K177" s="39">
        <f>+H177*I205</f>
        <v>0</v>
      </c>
      <c r="L177" s="394">
        <f t="shared" si="28"/>
        <v>0</v>
      </c>
      <c r="N177" s="36"/>
      <c r="O177" s="36"/>
    </row>
    <row r="178" spans="1:15" ht="13.8">
      <c r="A178" s="2" t="s">
        <v>45</v>
      </c>
      <c r="B178" s="22">
        <f>+$B$22</f>
        <v>0</v>
      </c>
      <c r="C178" s="84" t="e">
        <f>+B178/B201</f>
        <v>#DIV/0!</v>
      </c>
      <c r="D178" s="89">
        <v>0</v>
      </c>
      <c r="E178" s="112">
        <f>+D178*C161</f>
        <v>0</v>
      </c>
      <c r="F178" s="79">
        <v>0</v>
      </c>
      <c r="G178" s="112">
        <f>F178*C161</f>
        <v>0</v>
      </c>
      <c r="H178" s="79">
        <v>0</v>
      </c>
      <c r="I178" s="117">
        <f>H178*C161</f>
        <v>0</v>
      </c>
      <c r="J178" s="39">
        <f>+H178*I204</f>
        <v>0</v>
      </c>
      <c r="K178" s="39">
        <f>+H178*I205</f>
        <v>0</v>
      </c>
      <c r="L178" s="394">
        <f t="shared" si="28"/>
        <v>0</v>
      </c>
      <c r="N178" s="36"/>
      <c r="O178" s="36"/>
    </row>
    <row r="179" spans="1:15" ht="13.8">
      <c r="A179" s="2" t="s">
        <v>209</v>
      </c>
      <c r="B179" s="22">
        <f>+$B$23</f>
        <v>0</v>
      </c>
      <c r="C179" s="84" t="e">
        <f>+B179/B201</f>
        <v>#DIV/0!</v>
      </c>
      <c r="D179" s="89">
        <v>0</v>
      </c>
      <c r="E179" s="112">
        <f>+D179*C161</f>
        <v>0</v>
      </c>
      <c r="F179" s="79">
        <v>0</v>
      </c>
      <c r="G179" s="112">
        <f>F179*C161</f>
        <v>0</v>
      </c>
      <c r="H179" s="79">
        <v>0</v>
      </c>
      <c r="I179" s="117">
        <f>H179*C161</f>
        <v>0</v>
      </c>
      <c r="J179" s="39">
        <f>+H179*I204</f>
        <v>0</v>
      </c>
      <c r="K179" s="39">
        <f>+H179*I205</f>
        <v>0</v>
      </c>
      <c r="L179" s="394">
        <f t="shared" si="28"/>
        <v>0</v>
      </c>
      <c r="N179" s="36"/>
      <c r="O179" s="36"/>
    </row>
    <row r="180" spans="1:15" ht="13.8">
      <c r="A180" s="2" t="s">
        <v>210</v>
      </c>
      <c r="B180" s="22">
        <f>+$B$24</f>
        <v>0</v>
      </c>
      <c r="C180" s="84" t="e">
        <f>+B180/B201</f>
        <v>#DIV/0!</v>
      </c>
      <c r="D180" s="89">
        <v>0</v>
      </c>
      <c r="E180" s="112">
        <f>+D180*C161</f>
        <v>0</v>
      </c>
      <c r="F180" s="79">
        <v>0</v>
      </c>
      <c r="G180" s="112">
        <f>F180*C161</f>
        <v>0</v>
      </c>
      <c r="H180" s="79">
        <v>0</v>
      </c>
      <c r="I180" s="117">
        <f>H180*C161</f>
        <v>0</v>
      </c>
      <c r="J180" s="39">
        <f>+H180*I204</f>
        <v>0</v>
      </c>
      <c r="K180" s="39">
        <f>+H180*I205</f>
        <v>0</v>
      </c>
      <c r="L180" s="394">
        <f t="shared" si="28"/>
        <v>0</v>
      </c>
      <c r="N180" s="36"/>
      <c r="O180" s="36"/>
    </row>
    <row r="181" spans="1:15" ht="13.8">
      <c r="A181" s="2" t="s">
        <v>2</v>
      </c>
      <c r="B181" s="22">
        <f>+$B$25</f>
        <v>0</v>
      </c>
      <c r="C181" s="84" t="e">
        <f>+B181/B201</f>
        <v>#DIV/0!</v>
      </c>
      <c r="D181" s="89">
        <v>0</v>
      </c>
      <c r="E181" s="112">
        <f>+D181*C161</f>
        <v>0</v>
      </c>
      <c r="F181" s="79">
        <v>0</v>
      </c>
      <c r="G181" s="112">
        <f>F181*C161</f>
        <v>0</v>
      </c>
      <c r="H181" s="79">
        <v>0</v>
      </c>
      <c r="I181" s="117">
        <f>H181*C161</f>
        <v>0</v>
      </c>
      <c r="J181" s="39">
        <f>+H181*I204</f>
        <v>0</v>
      </c>
      <c r="K181" s="39">
        <f>+H181*I205</f>
        <v>0</v>
      </c>
      <c r="L181" s="394">
        <f t="shared" si="28"/>
        <v>0</v>
      </c>
      <c r="N181" s="36"/>
      <c r="O181" s="36"/>
    </row>
    <row r="182" spans="1:15" ht="13.8">
      <c r="A182" s="2" t="s">
        <v>12</v>
      </c>
      <c r="B182" s="22">
        <f>+$B$26</f>
        <v>0</v>
      </c>
      <c r="C182" s="84" t="e">
        <f>+B182/B201</f>
        <v>#DIV/0!</v>
      </c>
      <c r="D182" s="89">
        <v>0</v>
      </c>
      <c r="E182" s="112">
        <f>+D182*C161</f>
        <v>0</v>
      </c>
      <c r="F182" s="79">
        <v>0</v>
      </c>
      <c r="G182" s="112">
        <f>F182*C161</f>
        <v>0</v>
      </c>
      <c r="H182" s="79">
        <v>0</v>
      </c>
      <c r="I182" s="117">
        <f>H182*C161</f>
        <v>0</v>
      </c>
      <c r="J182" s="39">
        <f>+H182*I204</f>
        <v>0</v>
      </c>
      <c r="K182" s="39">
        <f>+H182*I205</f>
        <v>0</v>
      </c>
      <c r="L182" s="394">
        <f t="shared" si="28"/>
        <v>0</v>
      </c>
      <c r="N182" s="36"/>
      <c r="O182" s="36"/>
    </row>
    <row r="183" spans="1:15" ht="13.8">
      <c r="A183" s="2" t="s">
        <v>18</v>
      </c>
      <c r="B183" s="22">
        <f>+$B$27</f>
        <v>0</v>
      </c>
      <c r="C183" s="84" t="e">
        <f>+B183/B201</f>
        <v>#DIV/0!</v>
      </c>
      <c r="D183" s="89">
        <v>0</v>
      </c>
      <c r="E183" s="112">
        <f>+D183*C161</f>
        <v>0</v>
      </c>
      <c r="F183" s="79">
        <v>0</v>
      </c>
      <c r="G183" s="112">
        <f>F183*C161</f>
        <v>0</v>
      </c>
      <c r="H183" s="79">
        <v>0</v>
      </c>
      <c r="I183" s="117">
        <f>H183*C161</f>
        <v>0</v>
      </c>
      <c r="J183" s="39">
        <f>+H183*I204</f>
        <v>0</v>
      </c>
      <c r="K183" s="39">
        <f>+H183*I205</f>
        <v>0</v>
      </c>
      <c r="L183" s="394">
        <f t="shared" si="28"/>
        <v>0</v>
      </c>
      <c r="N183" s="36"/>
      <c r="O183" s="36"/>
    </row>
    <row r="184" spans="1:15" ht="13.8">
      <c r="A184" s="2" t="s">
        <v>9</v>
      </c>
      <c r="B184" s="22">
        <f>+$B$28</f>
        <v>0</v>
      </c>
      <c r="C184" s="84" t="e">
        <f>+B184/B201</f>
        <v>#DIV/0!</v>
      </c>
      <c r="D184" s="89">
        <v>0</v>
      </c>
      <c r="E184" s="112">
        <f>+D184*C161</f>
        <v>0</v>
      </c>
      <c r="F184" s="79">
        <v>0</v>
      </c>
      <c r="G184" s="112">
        <f>F184*C161</f>
        <v>0</v>
      </c>
      <c r="H184" s="79">
        <v>0</v>
      </c>
      <c r="I184" s="117">
        <f>H184*C161</f>
        <v>0</v>
      </c>
      <c r="J184" s="39">
        <f>+H184*I204</f>
        <v>0</v>
      </c>
      <c r="K184" s="39">
        <f>+H184*I205</f>
        <v>0</v>
      </c>
      <c r="L184" s="394">
        <f t="shared" si="28"/>
        <v>0</v>
      </c>
      <c r="N184" s="36"/>
      <c r="O184" s="36"/>
    </row>
    <row r="185" spans="1:15" ht="13.8">
      <c r="A185" s="2" t="s">
        <v>7</v>
      </c>
      <c r="B185" s="22">
        <f>+$B$29</f>
        <v>0</v>
      </c>
      <c r="C185" s="84" t="e">
        <f>+B185/B201</f>
        <v>#DIV/0!</v>
      </c>
      <c r="D185" s="89">
        <v>0</v>
      </c>
      <c r="E185" s="112">
        <f>+D185*C161</f>
        <v>0</v>
      </c>
      <c r="F185" s="79">
        <v>0</v>
      </c>
      <c r="G185" s="112">
        <f>F185*C161</f>
        <v>0</v>
      </c>
      <c r="H185" s="79">
        <v>0</v>
      </c>
      <c r="I185" s="117">
        <f>H185*C161</f>
        <v>0</v>
      </c>
      <c r="J185" s="39">
        <f>+H185*I204</f>
        <v>0</v>
      </c>
      <c r="K185" s="39">
        <f>+H185*I205</f>
        <v>0</v>
      </c>
      <c r="L185" s="394">
        <f t="shared" si="28"/>
        <v>0</v>
      </c>
      <c r="N185" s="36"/>
      <c r="O185" s="36"/>
    </row>
    <row r="186" spans="1:15" ht="13.8">
      <c r="A186" s="2" t="s">
        <v>13</v>
      </c>
      <c r="B186" s="22">
        <f>+$B$30</f>
        <v>0</v>
      </c>
      <c r="C186" s="84" t="e">
        <f>+B186/B201</f>
        <v>#DIV/0!</v>
      </c>
      <c r="D186" s="89">
        <v>0</v>
      </c>
      <c r="E186" s="112">
        <f>+D186*C161</f>
        <v>0</v>
      </c>
      <c r="F186" s="79">
        <v>0</v>
      </c>
      <c r="G186" s="112">
        <f>F186*C161</f>
        <v>0</v>
      </c>
      <c r="H186" s="79">
        <v>0</v>
      </c>
      <c r="I186" s="117">
        <f>H186*C161</f>
        <v>0</v>
      </c>
      <c r="J186" s="39">
        <f>+H186*I204</f>
        <v>0</v>
      </c>
      <c r="K186" s="39">
        <f>+H186*I205</f>
        <v>0</v>
      </c>
      <c r="L186" s="394">
        <f t="shared" si="28"/>
        <v>0</v>
      </c>
      <c r="N186" s="36"/>
      <c r="O186" s="36"/>
    </row>
    <row r="187" spans="1:15" ht="13.8">
      <c r="A187" s="2" t="s">
        <v>3</v>
      </c>
      <c r="B187" s="22">
        <f>+$B$31</f>
        <v>0</v>
      </c>
      <c r="C187" s="84" t="e">
        <f>+B187/B201</f>
        <v>#DIV/0!</v>
      </c>
      <c r="D187" s="89">
        <v>0</v>
      </c>
      <c r="E187" s="112">
        <f>+D187*C161</f>
        <v>0</v>
      </c>
      <c r="F187" s="79">
        <v>0</v>
      </c>
      <c r="G187" s="112">
        <f>F187*C161</f>
        <v>0</v>
      </c>
      <c r="H187" s="79">
        <v>0</v>
      </c>
      <c r="I187" s="117">
        <f>H187*C161</f>
        <v>0</v>
      </c>
      <c r="J187" s="39">
        <f>+H187*I204</f>
        <v>0</v>
      </c>
      <c r="K187" s="39">
        <f>+H187*I205</f>
        <v>0</v>
      </c>
      <c r="L187" s="394">
        <f t="shared" si="28"/>
        <v>0</v>
      </c>
      <c r="N187" s="36"/>
      <c r="O187" s="36"/>
    </row>
    <row r="188" spans="1:15" ht="13.8">
      <c r="A188" s="2" t="s">
        <v>11</v>
      </c>
      <c r="B188" s="22">
        <f>+$B$32</f>
        <v>0</v>
      </c>
      <c r="C188" s="84" t="e">
        <f>+B188/B201</f>
        <v>#DIV/0!</v>
      </c>
      <c r="D188" s="89">
        <v>0</v>
      </c>
      <c r="E188" s="112">
        <f>+D188*C161</f>
        <v>0</v>
      </c>
      <c r="F188" s="79">
        <v>0</v>
      </c>
      <c r="G188" s="112">
        <f>F188*C161</f>
        <v>0</v>
      </c>
      <c r="H188" s="79">
        <v>0</v>
      </c>
      <c r="I188" s="117">
        <f>H188*C161</f>
        <v>0</v>
      </c>
      <c r="J188" s="39">
        <f>+H188*I204</f>
        <v>0</v>
      </c>
      <c r="K188" s="39">
        <f>+H188*I205</f>
        <v>0</v>
      </c>
      <c r="L188" s="394">
        <f t="shared" si="28"/>
        <v>0</v>
      </c>
      <c r="N188" s="36"/>
      <c r="O188" s="36"/>
    </row>
    <row r="189" spans="1:15" ht="13.8">
      <c r="A189" s="372" t="s">
        <v>8</v>
      </c>
      <c r="B189" s="22">
        <f>+$B$33</f>
        <v>0</v>
      </c>
      <c r="C189" s="84" t="e">
        <f>+B189/B201</f>
        <v>#DIV/0!</v>
      </c>
      <c r="D189" s="89">
        <v>0</v>
      </c>
      <c r="E189" s="112">
        <f>+D189*C161</f>
        <v>0</v>
      </c>
      <c r="F189" s="79">
        <v>0</v>
      </c>
      <c r="G189" s="112">
        <f>F189*C161</f>
        <v>0</v>
      </c>
      <c r="H189" s="79">
        <v>0</v>
      </c>
      <c r="I189" s="117">
        <f>H189*C161</f>
        <v>0</v>
      </c>
      <c r="J189" s="39">
        <f>+H189*I204</f>
        <v>0</v>
      </c>
      <c r="K189" s="39">
        <f>+H189*I205</f>
        <v>0</v>
      </c>
      <c r="L189" s="394">
        <f t="shared" si="28"/>
        <v>0</v>
      </c>
      <c r="N189" s="36"/>
      <c r="O189" s="36"/>
    </row>
    <row r="190" spans="1:15" ht="13.8">
      <c r="A190" s="372" t="s">
        <v>444</v>
      </c>
      <c r="B190" s="22">
        <f>+$B$34</f>
        <v>0</v>
      </c>
      <c r="C190" s="84" t="e">
        <f>+B190/B201</f>
        <v>#DIV/0!</v>
      </c>
      <c r="D190" s="89">
        <v>0</v>
      </c>
      <c r="E190" s="112">
        <f>+D190*C161</f>
        <v>0</v>
      </c>
      <c r="F190" s="79">
        <v>0</v>
      </c>
      <c r="G190" s="112">
        <f>F190*C161</f>
        <v>0</v>
      </c>
      <c r="H190" s="79">
        <v>0</v>
      </c>
      <c r="I190" s="117">
        <f>H190*C161</f>
        <v>0</v>
      </c>
      <c r="J190" s="39">
        <f>+H190*I204</f>
        <v>0</v>
      </c>
      <c r="K190" s="39">
        <f>+H190*I205</f>
        <v>0</v>
      </c>
      <c r="L190" s="394">
        <f t="shared" si="28"/>
        <v>0</v>
      </c>
      <c r="N190" s="36"/>
      <c r="O190" s="36"/>
    </row>
    <row r="191" spans="1:15" ht="13.8">
      <c r="A191" s="372" t="s">
        <v>445</v>
      </c>
      <c r="B191" s="22">
        <f>+$B$35</f>
        <v>0</v>
      </c>
      <c r="C191" s="84" t="e">
        <f>+B191/B201</f>
        <v>#DIV/0!</v>
      </c>
      <c r="D191" s="89">
        <v>0</v>
      </c>
      <c r="E191" s="112">
        <f>+D191*C161</f>
        <v>0</v>
      </c>
      <c r="F191" s="79">
        <v>0</v>
      </c>
      <c r="G191" s="112">
        <f>F191*C161</f>
        <v>0</v>
      </c>
      <c r="H191" s="79">
        <v>0</v>
      </c>
      <c r="I191" s="117">
        <f>H191*C161</f>
        <v>0</v>
      </c>
      <c r="J191" s="39">
        <f>+H191*I204</f>
        <v>0</v>
      </c>
      <c r="K191" s="39">
        <f>+H191*I205</f>
        <v>0</v>
      </c>
      <c r="L191" s="394">
        <f t="shared" si="28"/>
        <v>0</v>
      </c>
      <c r="N191" s="36"/>
      <c r="O191" s="36"/>
    </row>
    <row r="192" spans="1:15" ht="13.8">
      <c r="A192" s="372" t="s">
        <v>461</v>
      </c>
      <c r="B192" s="22">
        <f>+$B$36</f>
        <v>0</v>
      </c>
      <c r="C192" s="84" t="e">
        <f>+B192/B201</f>
        <v>#DIV/0!</v>
      </c>
      <c r="D192" s="89">
        <v>0</v>
      </c>
      <c r="E192" s="112">
        <f>+D192*$C$161</f>
        <v>0</v>
      </c>
      <c r="F192" s="79">
        <v>0</v>
      </c>
      <c r="G192" s="112">
        <f>F192*$C$161</f>
        <v>0</v>
      </c>
      <c r="H192" s="79">
        <v>0</v>
      </c>
      <c r="I192" s="117">
        <f>H192*$C$161</f>
        <v>0</v>
      </c>
      <c r="J192" s="39">
        <f>+H192*$I$204</f>
        <v>0</v>
      </c>
      <c r="K192" s="39">
        <f>+H192*I205</f>
        <v>0</v>
      </c>
      <c r="L192" s="394">
        <f t="shared" si="28"/>
        <v>0</v>
      </c>
      <c r="N192" s="36"/>
      <c r="O192" s="36"/>
    </row>
    <row r="193" spans="1:15" ht="13.8">
      <c r="A193" s="90" t="s">
        <v>464</v>
      </c>
      <c r="B193" s="724">
        <f>+$B$37</f>
        <v>0</v>
      </c>
      <c r="C193" s="84" t="e">
        <f>+B193/$B$201</f>
        <v>#DIV/0!</v>
      </c>
      <c r="D193" s="89">
        <v>0</v>
      </c>
      <c r="E193" s="112">
        <f t="shared" ref="E193:E200" si="29">+D193*$C$161</f>
        <v>0</v>
      </c>
      <c r="F193" s="79">
        <v>0</v>
      </c>
      <c r="G193" s="112">
        <f t="shared" ref="G193:G200" si="30">F193*$C$161</f>
        <v>0</v>
      </c>
      <c r="H193" s="514">
        <v>0</v>
      </c>
      <c r="I193" s="117">
        <f t="shared" ref="I193:I200" si="31">H193*$C$161</f>
        <v>0</v>
      </c>
      <c r="J193" s="39">
        <f>+H193*I204</f>
        <v>0</v>
      </c>
      <c r="K193" s="39">
        <f>+H193*$I$205</f>
        <v>0</v>
      </c>
      <c r="L193" s="394">
        <f t="shared" si="28"/>
        <v>0</v>
      </c>
      <c r="N193" s="36"/>
      <c r="O193" s="36"/>
    </row>
    <row r="194" spans="1:15" ht="13.8">
      <c r="A194" s="725" t="s">
        <v>857</v>
      </c>
      <c r="B194" s="724">
        <f t="shared" ref="B194:B200" si="32">+$B$37</f>
        <v>0</v>
      </c>
      <c r="C194" s="84" t="e">
        <f t="shared" ref="C194:C200" si="33">+B194/$B$201</f>
        <v>#DIV/0!</v>
      </c>
      <c r="D194" s="89">
        <v>0</v>
      </c>
      <c r="E194" s="112">
        <f t="shared" si="29"/>
        <v>0</v>
      </c>
      <c r="F194" s="79">
        <v>0</v>
      </c>
      <c r="G194" s="112">
        <f t="shared" si="30"/>
        <v>0</v>
      </c>
      <c r="H194" s="514">
        <v>0</v>
      </c>
      <c r="I194" s="117">
        <f t="shared" si="31"/>
        <v>0</v>
      </c>
      <c r="J194" s="39">
        <f t="shared" ref="J194:J200" si="34">+H194*I205</f>
        <v>0</v>
      </c>
      <c r="K194" s="39">
        <f t="shared" ref="K194:K200" si="35">+H194*$I$205</f>
        <v>0</v>
      </c>
      <c r="L194" s="394">
        <f t="shared" ref="L194:L200" si="36">+J194+K194</f>
        <v>0</v>
      </c>
      <c r="N194" s="36"/>
      <c r="O194" s="36"/>
    </row>
    <row r="195" spans="1:15" ht="13.8">
      <c r="A195" s="372" t="s">
        <v>858</v>
      </c>
      <c r="B195" s="724">
        <f t="shared" si="32"/>
        <v>0</v>
      </c>
      <c r="C195" s="84" t="e">
        <f t="shared" si="33"/>
        <v>#DIV/0!</v>
      </c>
      <c r="D195" s="89">
        <v>0</v>
      </c>
      <c r="E195" s="112">
        <f t="shared" si="29"/>
        <v>0</v>
      </c>
      <c r="F195" s="79">
        <v>0</v>
      </c>
      <c r="G195" s="112">
        <f t="shared" si="30"/>
        <v>0</v>
      </c>
      <c r="H195" s="514">
        <v>0</v>
      </c>
      <c r="I195" s="117">
        <f t="shared" si="31"/>
        <v>0</v>
      </c>
      <c r="J195" s="39">
        <f t="shared" si="34"/>
        <v>0</v>
      </c>
      <c r="K195" s="39">
        <f t="shared" si="35"/>
        <v>0</v>
      </c>
      <c r="L195" s="394">
        <f t="shared" si="36"/>
        <v>0</v>
      </c>
      <c r="N195" s="36"/>
      <c r="O195" s="36"/>
    </row>
    <row r="196" spans="1:15" ht="13.8">
      <c r="A196" s="372" t="s">
        <v>859</v>
      </c>
      <c r="B196" s="724">
        <f t="shared" si="32"/>
        <v>0</v>
      </c>
      <c r="C196" s="84" t="e">
        <f t="shared" si="33"/>
        <v>#DIV/0!</v>
      </c>
      <c r="D196" s="89">
        <v>0</v>
      </c>
      <c r="E196" s="112">
        <f t="shared" si="29"/>
        <v>0</v>
      </c>
      <c r="F196" s="79">
        <v>0</v>
      </c>
      <c r="G196" s="112">
        <f t="shared" si="30"/>
        <v>0</v>
      </c>
      <c r="H196" s="514">
        <v>0</v>
      </c>
      <c r="I196" s="117">
        <f t="shared" si="31"/>
        <v>0</v>
      </c>
      <c r="J196" s="39">
        <f t="shared" si="34"/>
        <v>0</v>
      </c>
      <c r="K196" s="39">
        <f t="shared" si="35"/>
        <v>0</v>
      </c>
      <c r="L196" s="394">
        <f t="shared" si="36"/>
        <v>0</v>
      </c>
      <c r="N196" s="36"/>
      <c r="O196" s="36"/>
    </row>
    <row r="197" spans="1:15" ht="13.8">
      <c r="A197" s="372" t="s">
        <v>860</v>
      </c>
      <c r="B197" s="724">
        <f t="shared" si="32"/>
        <v>0</v>
      </c>
      <c r="C197" s="84" t="e">
        <f t="shared" si="33"/>
        <v>#DIV/0!</v>
      </c>
      <c r="D197" s="89">
        <v>0</v>
      </c>
      <c r="E197" s="112">
        <f t="shared" si="29"/>
        <v>0</v>
      </c>
      <c r="F197" s="79">
        <v>0</v>
      </c>
      <c r="G197" s="112">
        <f t="shared" si="30"/>
        <v>0</v>
      </c>
      <c r="H197" s="514">
        <v>0</v>
      </c>
      <c r="I197" s="117">
        <f t="shared" si="31"/>
        <v>0</v>
      </c>
      <c r="J197" s="39">
        <f t="shared" si="34"/>
        <v>0</v>
      </c>
      <c r="K197" s="39">
        <f t="shared" si="35"/>
        <v>0</v>
      </c>
      <c r="L197" s="394">
        <f t="shared" si="36"/>
        <v>0</v>
      </c>
      <c r="N197" s="36"/>
      <c r="O197" s="36"/>
    </row>
    <row r="198" spans="1:15" ht="13.8">
      <c r="A198" s="372" t="s">
        <v>861</v>
      </c>
      <c r="B198" s="724">
        <f t="shared" si="32"/>
        <v>0</v>
      </c>
      <c r="C198" s="84" t="e">
        <f t="shared" si="33"/>
        <v>#DIV/0!</v>
      </c>
      <c r="D198" s="89">
        <v>0</v>
      </c>
      <c r="E198" s="112">
        <f t="shared" si="29"/>
        <v>0</v>
      </c>
      <c r="F198" s="79">
        <v>0</v>
      </c>
      <c r="G198" s="112">
        <f t="shared" si="30"/>
        <v>0</v>
      </c>
      <c r="H198" s="514">
        <v>0</v>
      </c>
      <c r="I198" s="117">
        <f t="shared" si="31"/>
        <v>0</v>
      </c>
      <c r="J198" s="39">
        <f t="shared" si="34"/>
        <v>0</v>
      </c>
      <c r="K198" s="39">
        <f t="shared" si="35"/>
        <v>0</v>
      </c>
      <c r="L198" s="394">
        <f t="shared" si="36"/>
        <v>0</v>
      </c>
      <c r="N198" s="36"/>
      <c r="O198" s="36"/>
    </row>
    <row r="199" spans="1:15" ht="13.8">
      <c r="A199" s="372" t="s">
        <v>862</v>
      </c>
      <c r="B199" s="724">
        <f t="shared" si="32"/>
        <v>0</v>
      </c>
      <c r="C199" s="84" t="e">
        <f t="shared" si="33"/>
        <v>#DIV/0!</v>
      </c>
      <c r="D199" s="89">
        <v>0</v>
      </c>
      <c r="E199" s="112">
        <f t="shared" si="29"/>
        <v>0</v>
      </c>
      <c r="F199" s="79">
        <v>0</v>
      </c>
      <c r="G199" s="112">
        <f t="shared" si="30"/>
        <v>0</v>
      </c>
      <c r="H199" s="514">
        <v>0</v>
      </c>
      <c r="I199" s="117">
        <f t="shared" si="31"/>
        <v>0</v>
      </c>
      <c r="J199" s="39">
        <f t="shared" si="34"/>
        <v>0</v>
      </c>
      <c r="K199" s="39">
        <f t="shared" si="35"/>
        <v>0</v>
      </c>
      <c r="L199" s="394">
        <f t="shared" si="36"/>
        <v>0</v>
      </c>
      <c r="N199" s="36"/>
      <c r="O199" s="36"/>
    </row>
    <row r="200" spans="1:15" ht="13.8">
      <c r="A200" s="3" t="s">
        <v>863</v>
      </c>
      <c r="B200" s="724">
        <f t="shared" si="32"/>
        <v>0</v>
      </c>
      <c r="C200" s="84" t="e">
        <f t="shared" si="33"/>
        <v>#DIV/0!</v>
      </c>
      <c r="D200" s="89">
        <v>0</v>
      </c>
      <c r="E200" s="112">
        <f t="shared" si="29"/>
        <v>0</v>
      </c>
      <c r="F200" s="79">
        <v>0</v>
      </c>
      <c r="G200" s="112">
        <f t="shared" si="30"/>
        <v>0</v>
      </c>
      <c r="H200" s="514">
        <v>0</v>
      </c>
      <c r="I200" s="117">
        <f t="shared" si="31"/>
        <v>0</v>
      </c>
      <c r="J200" s="39">
        <f t="shared" si="34"/>
        <v>0</v>
      </c>
      <c r="K200" s="39">
        <f t="shared" si="35"/>
        <v>0</v>
      </c>
      <c r="L200" s="394">
        <f t="shared" si="36"/>
        <v>0</v>
      </c>
      <c r="N200" s="36"/>
      <c r="O200" s="36"/>
    </row>
    <row r="201" spans="1:15" ht="13.8">
      <c r="A201" s="24"/>
      <c r="B201" s="25">
        <f t="shared" ref="B201:L201" si="37">SUM(B167:B200)</f>
        <v>0</v>
      </c>
      <c r="C201" s="85" t="e">
        <f t="shared" si="37"/>
        <v>#DIV/0!</v>
      </c>
      <c r="D201" s="82">
        <f t="shared" si="37"/>
        <v>0</v>
      </c>
      <c r="E201" s="113">
        <f t="shared" si="37"/>
        <v>0</v>
      </c>
      <c r="F201" s="83">
        <f t="shared" si="37"/>
        <v>0</v>
      </c>
      <c r="G201" s="113">
        <f t="shared" si="37"/>
        <v>0</v>
      </c>
      <c r="H201" s="515">
        <f t="shared" si="37"/>
        <v>1</v>
      </c>
      <c r="I201" s="363">
        <f t="shared" si="37"/>
        <v>2627142</v>
      </c>
      <c r="J201" s="26">
        <f t="shared" si="37"/>
        <v>564071.32092417695</v>
      </c>
      <c r="K201" s="26">
        <f t="shared" si="37"/>
        <v>626544</v>
      </c>
      <c r="L201" s="26">
        <f t="shared" si="37"/>
        <v>1190615.3209241768</v>
      </c>
    </row>
    <row r="202" spans="1:15">
      <c r="H202" s="80"/>
      <c r="I202" s="81"/>
    </row>
    <row r="204" spans="1:15">
      <c r="G204" t="s">
        <v>114</v>
      </c>
      <c r="H204" s="27"/>
      <c r="I204" s="357">
        <f>ITC!L87</f>
        <v>564071.32092417695</v>
      </c>
    </row>
    <row r="205" spans="1:15">
      <c r="G205" t="s">
        <v>338</v>
      </c>
      <c r="I205" s="357">
        <f>ITC!M87</f>
        <v>626544</v>
      </c>
    </row>
    <row r="206" spans="1:15">
      <c r="G206" t="s">
        <v>256</v>
      </c>
      <c r="I206" s="120">
        <f>SUM(I204:I205)</f>
        <v>1190615.3209241768</v>
      </c>
      <c r="N206" s="121">
        <f>+I206</f>
        <v>1190615.3209241768</v>
      </c>
    </row>
    <row r="210" spans="1:17" ht="15.75" customHeight="1">
      <c r="A210" s="993" t="s">
        <v>19</v>
      </c>
      <c r="B210" s="994"/>
      <c r="C210" s="970" t="s">
        <v>951</v>
      </c>
      <c r="D210" s="970"/>
      <c r="E210" s="970"/>
      <c r="F210" s="970"/>
      <c r="G210" s="970"/>
      <c r="H210" s="971"/>
      <c r="I210" s="4"/>
    </row>
    <row r="211" spans="1:17" ht="15.75" customHeight="1">
      <c r="A211" s="983" t="s">
        <v>20</v>
      </c>
      <c r="B211" s="984"/>
      <c r="C211" s="985"/>
      <c r="D211" s="986"/>
      <c r="E211" s="986"/>
      <c r="F211" s="986"/>
      <c r="G211" s="986"/>
      <c r="H211" s="987"/>
      <c r="I211" s="4"/>
    </row>
    <row r="212" spans="1:17" ht="15.75" customHeight="1">
      <c r="A212" s="983" t="s">
        <v>22</v>
      </c>
      <c r="B212" s="984"/>
      <c r="C212" s="988"/>
      <c r="D212" s="989"/>
      <c r="E212" s="989"/>
      <c r="F212" s="989"/>
      <c r="G212" s="989"/>
      <c r="H212" s="990"/>
      <c r="I212" s="4"/>
    </row>
    <row r="213" spans="1:17" ht="15.75" customHeight="1">
      <c r="A213" s="983" t="s">
        <v>24</v>
      </c>
      <c r="B213" s="984"/>
      <c r="C213" s="976">
        <v>4930500</v>
      </c>
      <c r="D213" s="977"/>
      <c r="E213" s="977"/>
      <c r="F213" s="977"/>
      <c r="G213" s="977"/>
      <c r="H213" s="978"/>
      <c r="I213" s="4"/>
    </row>
    <row r="214" spans="1:17" ht="15.75" customHeight="1">
      <c r="A214" s="991" t="s">
        <v>25</v>
      </c>
      <c r="B214" s="992"/>
      <c r="C214" s="981" t="s">
        <v>5</v>
      </c>
      <c r="D214" s="981"/>
      <c r="E214" s="981"/>
      <c r="F214" s="981"/>
      <c r="G214" s="981"/>
      <c r="H214" s="982"/>
      <c r="I214" s="4"/>
    </row>
    <row r="215" spans="1:17" ht="13.8">
      <c r="A215" s="5"/>
      <c r="B215" s="5"/>
      <c r="C215" s="5"/>
      <c r="D215" s="5"/>
      <c r="E215" s="5"/>
      <c r="F215" s="5"/>
      <c r="G215" s="5"/>
      <c r="H215" s="5"/>
      <c r="I215" s="5"/>
    </row>
    <row r="216" spans="1:17" ht="13.8">
      <c r="A216" s="6"/>
      <c r="B216" s="7"/>
      <c r="C216" s="8"/>
      <c r="D216" s="886">
        <v>0.2</v>
      </c>
      <c r="E216" s="887"/>
      <c r="F216" s="886">
        <v>0.8</v>
      </c>
      <c r="G216" s="887"/>
      <c r="H216" s="621"/>
      <c r="I216" s="10"/>
      <c r="J216" s="11" t="s">
        <v>121</v>
      </c>
      <c r="K216" s="11" t="s">
        <v>269</v>
      </c>
      <c r="L216" s="11" t="s">
        <v>270</v>
      </c>
    </row>
    <row r="217" spans="1:17" ht="12.75" customHeight="1">
      <c r="A217" s="12"/>
      <c r="B217" s="13"/>
      <c r="C217" s="14"/>
      <c r="D217" s="872" t="s">
        <v>26</v>
      </c>
      <c r="E217" s="880"/>
      <c r="F217" s="872" t="s">
        <v>27</v>
      </c>
      <c r="G217" s="880"/>
      <c r="H217" s="872" t="s">
        <v>28</v>
      </c>
      <c r="I217" s="880"/>
      <c r="J217" s="15" t="s">
        <v>29</v>
      </c>
      <c r="K217" s="391" t="s">
        <v>29</v>
      </c>
      <c r="L217" s="391" t="s">
        <v>29</v>
      </c>
    </row>
    <row r="218" spans="1:17" ht="27.6">
      <c r="A218" s="16" t="s">
        <v>30</v>
      </c>
      <c r="B218" s="17" t="s">
        <v>31</v>
      </c>
      <c r="C218" s="18" t="s">
        <v>32</v>
      </c>
      <c r="D218" s="19" t="s">
        <v>33</v>
      </c>
      <c r="E218" s="20" t="s">
        <v>34</v>
      </c>
      <c r="F218" s="19" t="s">
        <v>33</v>
      </c>
      <c r="G218" s="20" t="s">
        <v>34</v>
      </c>
      <c r="H218" s="21" t="s">
        <v>33</v>
      </c>
      <c r="I218" s="40" t="s">
        <v>34</v>
      </c>
      <c r="J218" s="18" t="s">
        <v>34</v>
      </c>
      <c r="K218" s="18" t="s">
        <v>34</v>
      </c>
      <c r="L218" s="18" t="s">
        <v>34</v>
      </c>
    </row>
    <row r="219" spans="1:17" ht="13.8">
      <c r="A219" s="1" t="s">
        <v>15</v>
      </c>
      <c r="B219" s="22">
        <f>+$B$10</f>
        <v>0</v>
      </c>
      <c r="C219" s="84" t="e">
        <f>+B219/B253</f>
        <v>#DIV/0!</v>
      </c>
      <c r="D219" s="89">
        <v>0</v>
      </c>
      <c r="E219" s="112">
        <f>+D219*C213</f>
        <v>0</v>
      </c>
      <c r="F219" s="79">
        <v>0</v>
      </c>
      <c r="G219" s="114">
        <f>F219*C213</f>
        <v>0</v>
      </c>
      <c r="H219" s="79">
        <v>0</v>
      </c>
      <c r="I219" s="116">
        <f>H219*C213</f>
        <v>0</v>
      </c>
      <c r="J219" s="39">
        <f>+H219*I256</f>
        <v>0</v>
      </c>
      <c r="K219" s="39">
        <f>+H219*I257</f>
        <v>0</v>
      </c>
      <c r="L219" s="393">
        <f>+J219+K219</f>
        <v>0</v>
      </c>
    </row>
    <row r="220" spans="1:17" ht="13.8">
      <c r="A220" s="2" t="s">
        <v>4</v>
      </c>
      <c r="B220" s="22">
        <f>+$B$12</f>
        <v>0</v>
      </c>
      <c r="C220" s="84" t="e">
        <f>+B220/B253</f>
        <v>#DIV/0!</v>
      </c>
      <c r="D220" s="89">
        <v>0</v>
      </c>
      <c r="E220" s="112">
        <f>+D220*C213</f>
        <v>0</v>
      </c>
      <c r="F220" s="79">
        <v>0</v>
      </c>
      <c r="G220" s="112">
        <f>F220*C213</f>
        <v>0</v>
      </c>
      <c r="H220" s="79">
        <v>1.4984922678577066E-3</v>
      </c>
      <c r="I220" s="117">
        <f>H220*C213</f>
        <v>7388.3161266724228</v>
      </c>
      <c r="J220" s="39">
        <f>+H220*I256</f>
        <v>1456.1995575277665</v>
      </c>
      <c r="K220" s="39">
        <f>+H220*I257</f>
        <v>362.40136402777921</v>
      </c>
      <c r="L220" s="394">
        <f>+J220+K220</f>
        <v>1818.6009215555457</v>
      </c>
    </row>
    <row r="221" spans="1:17" s="127" customFormat="1" ht="13.8">
      <c r="A221" s="2" t="s">
        <v>0</v>
      </c>
      <c r="B221" s="471">
        <f>+$B$13</f>
        <v>0</v>
      </c>
      <c r="C221" s="472" t="e">
        <f>+B221/B253</f>
        <v>#DIV/0!</v>
      </c>
      <c r="D221" s="473">
        <v>0</v>
      </c>
      <c r="E221" s="474">
        <f>+D221*C213</f>
        <v>0</v>
      </c>
      <c r="F221" s="475">
        <v>0</v>
      </c>
      <c r="G221" s="474">
        <f>F221*C213</f>
        <v>0</v>
      </c>
      <c r="H221" s="475">
        <v>1.5010322981173604E-2</v>
      </c>
      <c r="I221" s="477">
        <f>H221*C213</f>
        <v>74008.397458676453</v>
      </c>
      <c r="J221" s="478">
        <f>+H221*I256</f>
        <v>14586.678992199815</v>
      </c>
      <c r="K221" s="478">
        <f>+H221*I257</f>
        <v>3630.1565510589489</v>
      </c>
      <c r="L221" s="480">
        <f t="shared" ref="L221:L244" si="38">+J221+K221</f>
        <v>18216.835543258763</v>
      </c>
      <c r="P221"/>
      <c r="Q221"/>
    </row>
    <row r="222" spans="1:17" ht="13.8">
      <c r="A222" s="2" t="s">
        <v>16</v>
      </c>
      <c r="B222" s="22">
        <f>+$B$14</f>
        <v>0</v>
      </c>
      <c r="C222" s="84" t="e">
        <f>+B222/B253</f>
        <v>#DIV/0!</v>
      </c>
      <c r="D222" s="89">
        <v>0</v>
      </c>
      <c r="E222" s="112">
        <f>+D222*C213</f>
        <v>0</v>
      </c>
      <c r="F222" s="79">
        <v>0</v>
      </c>
      <c r="G222" s="112">
        <f>F222*C213</f>
        <v>0</v>
      </c>
      <c r="H222" s="79">
        <v>2.6909838358042774E-3</v>
      </c>
      <c r="I222" s="117">
        <f>H222*C213</f>
        <v>13267.89580243299</v>
      </c>
      <c r="J222" s="39">
        <f>+H222*I256</f>
        <v>2615.0348287180236</v>
      </c>
      <c r="K222" s="39">
        <f>+H222*I257</f>
        <v>650.7982947862497</v>
      </c>
      <c r="L222" s="394">
        <f t="shared" si="38"/>
        <v>3265.8331235042733</v>
      </c>
    </row>
    <row r="223" spans="1:17" ht="13.8">
      <c r="A223" s="2" t="s">
        <v>6</v>
      </c>
      <c r="B223" s="22">
        <f>+$B$15</f>
        <v>0</v>
      </c>
      <c r="C223" s="84" t="e">
        <f>+B223/B253</f>
        <v>#DIV/0!</v>
      </c>
      <c r="D223" s="89">
        <v>0</v>
      </c>
      <c r="E223" s="112">
        <f>+D223*C213</f>
        <v>0</v>
      </c>
      <c r="F223" s="79">
        <v>0</v>
      </c>
      <c r="G223" s="112">
        <f>F223*C213</f>
        <v>0</v>
      </c>
      <c r="H223" s="79">
        <v>6.3534156847162449E-3</v>
      </c>
      <c r="I223" s="117">
        <f>H223*C213</f>
        <v>31325.516033493444</v>
      </c>
      <c r="J223" s="39">
        <f>+H223*I256</f>
        <v>6174.0999985942544</v>
      </c>
      <c r="K223" s="39">
        <f>+H223*I257</f>
        <v>1536.5354628545156</v>
      </c>
      <c r="L223" s="394">
        <f t="shared" si="38"/>
        <v>7710.63546144877</v>
      </c>
    </row>
    <row r="224" spans="1:17" ht="13.8">
      <c r="A224" s="2" t="s">
        <v>10</v>
      </c>
      <c r="B224" s="22">
        <f>+$B$16</f>
        <v>0</v>
      </c>
      <c r="C224" s="84" t="e">
        <f>+B224/B253</f>
        <v>#DIV/0!</v>
      </c>
      <c r="D224" s="89">
        <v>0</v>
      </c>
      <c r="E224" s="112">
        <f>+D224*C213</f>
        <v>0</v>
      </c>
      <c r="F224" s="79">
        <v>0</v>
      </c>
      <c r="G224" s="112">
        <f>F224*C213</f>
        <v>0</v>
      </c>
      <c r="H224" s="79">
        <v>7.5595773502941917E-3</v>
      </c>
      <c r="I224" s="117">
        <f>H224*C213</f>
        <v>37272.496125625512</v>
      </c>
      <c r="J224" s="39">
        <f>+H224*I256</f>
        <v>7346.2195492894234</v>
      </c>
      <c r="K224" s="39">
        <f>+H224*I257</f>
        <v>1828.2384247045486</v>
      </c>
      <c r="L224" s="394">
        <f t="shared" si="38"/>
        <v>9174.4579739939727</v>
      </c>
    </row>
    <row r="225" spans="1:12" ht="13.8">
      <c r="A225" s="2" t="s">
        <v>17</v>
      </c>
      <c r="B225" s="22">
        <f>+$B$17</f>
        <v>0</v>
      </c>
      <c r="C225" s="84" t="e">
        <f>+B225/B253</f>
        <v>#DIV/0!</v>
      </c>
      <c r="D225" s="89">
        <v>0</v>
      </c>
      <c r="E225" s="112">
        <f>+D225*C213</f>
        <v>0</v>
      </c>
      <c r="F225" s="79">
        <v>0</v>
      </c>
      <c r="G225" s="112">
        <f>F225*C213</f>
        <v>0</v>
      </c>
      <c r="H225" s="79">
        <v>1.7656764102451872E-2</v>
      </c>
      <c r="I225" s="117">
        <f>H225*C213</f>
        <v>87056.675407138959</v>
      </c>
      <c r="J225" s="39">
        <f>+H225*I256</f>
        <v>17158.428258105698</v>
      </c>
      <c r="K225" s="39">
        <f>+H225*I257</f>
        <v>4270.1824575933706</v>
      </c>
      <c r="L225" s="394">
        <f t="shared" si="38"/>
        <v>21428.610715699069</v>
      </c>
    </row>
    <row r="226" spans="1:12" ht="13.8">
      <c r="A226" s="2" t="s">
        <v>5</v>
      </c>
      <c r="B226" s="22">
        <f>+$B$18</f>
        <v>0</v>
      </c>
      <c r="C226" s="84" t="e">
        <f>+B226/B253</f>
        <v>#DIV/0!</v>
      </c>
      <c r="D226" s="89">
        <v>0</v>
      </c>
      <c r="E226" s="112">
        <f>+D226*C213</f>
        <v>0</v>
      </c>
      <c r="F226" s="79">
        <v>0</v>
      </c>
      <c r="G226" s="112">
        <f>F226*C213</f>
        <v>0</v>
      </c>
      <c r="H226" s="79">
        <v>0.82290730003788104</v>
      </c>
      <c r="I226" s="117">
        <f>H226*C213</f>
        <v>4057344.4428367727</v>
      </c>
      <c r="J226" s="39">
        <f>+H226*I256</f>
        <v>799681.96827247215</v>
      </c>
      <c r="K226" s="39">
        <f>+H226*I257</f>
        <v>199015.1930703613</v>
      </c>
      <c r="L226" s="394">
        <f t="shared" si="38"/>
        <v>998697.16134283342</v>
      </c>
    </row>
    <row r="227" spans="1:12" ht="13.8">
      <c r="A227" s="2" t="s">
        <v>116</v>
      </c>
      <c r="B227" s="22">
        <f>+$B$19</f>
        <v>0</v>
      </c>
      <c r="C227" s="84" t="e">
        <f>+B227/B253</f>
        <v>#DIV/0!</v>
      </c>
      <c r="D227" s="89">
        <v>0</v>
      </c>
      <c r="E227" s="112">
        <f>+D227*C213</f>
        <v>0</v>
      </c>
      <c r="F227" s="79">
        <v>0</v>
      </c>
      <c r="G227" s="112">
        <f>F227*C213</f>
        <v>0</v>
      </c>
      <c r="H227" s="79">
        <v>7.794307034935246E-3</v>
      </c>
      <c r="I227" s="117">
        <f>H227*C213</f>
        <v>38429.830835748231</v>
      </c>
      <c r="J227" s="39">
        <f>+H227*I256</f>
        <v>7574.3243385130627</v>
      </c>
      <c r="K227" s="39">
        <f>+H227*I257</f>
        <v>1885.0063905568795</v>
      </c>
      <c r="L227" s="394">
        <f t="shared" si="38"/>
        <v>9459.3307290699413</v>
      </c>
    </row>
    <row r="228" spans="1:12" ht="13.8">
      <c r="A228" s="2" t="s">
        <v>1</v>
      </c>
      <c r="B228" s="22">
        <f>+$B$20</f>
        <v>0</v>
      </c>
      <c r="C228" s="84" t="e">
        <f>+B228/B253</f>
        <v>#DIV/0!</v>
      </c>
      <c r="D228" s="89">
        <v>0</v>
      </c>
      <c r="E228" s="112">
        <f>+D228*C213</f>
        <v>0</v>
      </c>
      <c r="F228" s="79">
        <v>0</v>
      </c>
      <c r="G228" s="112">
        <f>F228*C213</f>
        <v>0</v>
      </c>
      <c r="H228" s="79">
        <v>7.0274348652312997E-4</v>
      </c>
      <c r="I228" s="117">
        <f>H228*C213</f>
        <v>3464.8767603022925</v>
      </c>
      <c r="J228" s="39">
        <f>+H228*I256</f>
        <v>682.90959925572031</v>
      </c>
      <c r="K228" s="39">
        <f>+H228*I257</f>
        <v>169.95429575469984</v>
      </c>
      <c r="L228" s="394">
        <f t="shared" si="38"/>
        <v>852.86389501042015</v>
      </c>
    </row>
    <row r="229" spans="1:12" ht="13.8">
      <c r="A229" s="2" t="s">
        <v>46</v>
      </c>
      <c r="B229" s="22">
        <f>+$B$21</f>
        <v>0</v>
      </c>
      <c r="C229" s="84" t="e">
        <f>+B229/B253</f>
        <v>#DIV/0!</v>
      </c>
      <c r="D229" s="89">
        <v>0</v>
      </c>
      <c r="E229" s="112">
        <f>+D229*C213</f>
        <v>0</v>
      </c>
      <c r="F229" s="79">
        <v>0</v>
      </c>
      <c r="G229" s="112">
        <f>F229*C213</f>
        <v>0</v>
      </c>
      <c r="H229" s="79">
        <v>1.8297775715328066E-2</v>
      </c>
      <c r="I229" s="117">
        <f>H229*C213</f>
        <v>90217.183164425034</v>
      </c>
      <c r="J229" s="39">
        <f>+H229*I256</f>
        <v>17781.348273819196</v>
      </c>
      <c r="K229" s="39">
        <f>+H229*I257</f>
        <v>4425.2072700978006</v>
      </c>
      <c r="L229" s="394">
        <f t="shared" si="38"/>
        <v>22206.555543916998</v>
      </c>
    </row>
    <row r="230" spans="1:12" ht="13.8">
      <c r="A230" s="2" t="s">
        <v>45</v>
      </c>
      <c r="B230" s="22">
        <f>+$B$22</f>
        <v>0</v>
      </c>
      <c r="C230" s="84" t="e">
        <f>+B230/B253</f>
        <v>#DIV/0!</v>
      </c>
      <c r="D230" s="89">
        <v>0</v>
      </c>
      <c r="E230" s="112">
        <f>+D230*C213</f>
        <v>0</v>
      </c>
      <c r="F230" s="79">
        <v>0</v>
      </c>
      <c r="G230" s="112">
        <f>F230*C213</f>
        <v>0</v>
      </c>
      <c r="H230" s="79">
        <v>1.8824440542035935E-2</v>
      </c>
      <c r="I230" s="117">
        <f>H230*C213</f>
        <v>92813.904092508179</v>
      </c>
      <c r="J230" s="39">
        <f>+H230*I256</f>
        <v>18293.148770937449</v>
      </c>
      <c r="K230" s="39">
        <f>+H230*I257</f>
        <v>4552.5779984481387</v>
      </c>
      <c r="L230" s="394">
        <f t="shared" si="38"/>
        <v>22845.726769385587</v>
      </c>
    </row>
    <row r="231" spans="1:12" ht="13.8">
      <c r="A231" s="2" t="s">
        <v>209</v>
      </c>
      <c r="B231" s="22">
        <f>+$B$23</f>
        <v>0</v>
      </c>
      <c r="C231" s="84" t="e">
        <f>+B231/B253</f>
        <v>#DIV/0!</v>
      </c>
      <c r="D231" s="89">
        <v>0</v>
      </c>
      <c r="E231" s="112">
        <f>+D231*C213</f>
        <v>0</v>
      </c>
      <c r="F231" s="79">
        <v>0</v>
      </c>
      <c r="G231" s="112">
        <f>F231*C213</f>
        <v>0</v>
      </c>
      <c r="H231" s="79">
        <v>1.6278665421180752E-3</v>
      </c>
      <c r="I231" s="117">
        <f>H231*C213</f>
        <v>8026.1959859131694</v>
      </c>
      <c r="J231" s="39">
        <f>+H231*I256</f>
        <v>1581.9224357664109</v>
      </c>
      <c r="K231" s="39">
        <f>+H231*I257</f>
        <v>393.68975601200378</v>
      </c>
      <c r="L231" s="394">
        <f t="shared" si="38"/>
        <v>1975.6121917784146</v>
      </c>
    </row>
    <row r="232" spans="1:12" ht="13.8">
      <c r="A232" s="2" t="s">
        <v>210</v>
      </c>
      <c r="B232" s="22">
        <f>+$B$24</f>
        <v>0</v>
      </c>
      <c r="C232" s="84" t="e">
        <f>+B232/B253</f>
        <v>#DIV/0!</v>
      </c>
      <c r="D232" s="89">
        <v>0</v>
      </c>
      <c r="E232" s="112">
        <f>+D232*C213</f>
        <v>0</v>
      </c>
      <c r="F232" s="79">
        <v>0</v>
      </c>
      <c r="G232" s="112">
        <f>F232*C213</f>
        <v>0</v>
      </c>
      <c r="H232" s="79">
        <v>0</v>
      </c>
      <c r="I232" s="117">
        <f>H232*C213</f>
        <v>0</v>
      </c>
      <c r="J232" s="39">
        <f>+H232*I256</f>
        <v>0</v>
      </c>
      <c r="K232" s="39">
        <f>+H232*I257</f>
        <v>0</v>
      </c>
      <c r="L232" s="394">
        <f t="shared" si="38"/>
        <v>0</v>
      </c>
    </row>
    <row r="233" spans="1:12" ht="13.8">
      <c r="A233" s="2" t="s">
        <v>2</v>
      </c>
      <c r="B233" s="22">
        <f>+$B$25</f>
        <v>0</v>
      </c>
      <c r="C233" s="84" t="e">
        <f>+B233/B253</f>
        <v>#DIV/0!</v>
      </c>
      <c r="D233" s="89">
        <v>0</v>
      </c>
      <c r="E233" s="112">
        <f>+D233*C213</f>
        <v>0</v>
      </c>
      <c r="F233" s="79">
        <v>0</v>
      </c>
      <c r="G233" s="112">
        <f>F233*C213</f>
        <v>0</v>
      </c>
      <c r="H233" s="79">
        <v>8.3367288135063314E-4</v>
      </c>
      <c r="I233" s="117">
        <f>H233*C213</f>
        <v>4110.4241414992966</v>
      </c>
      <c r="J233" s="39">
        <f>+H233*I256</f>
        <v>810.14370710184289</v>
      </c>
      <c r="K233" s="39">
        <f>+H233*I257</f>
        <v>201.61878431736253</v>
      </c>
      <c r="L233" s="394">
        <f t="shared" si="38"/>
        <v>1011.7624914192054</v>
      </c>
    </row>
    <row r="234" spans="1:12" ht="13.8">
      <c r="A234" s="2" t="s">
        <v>12</v>
      </c>
      <c r="B234" s="22">
        <f>+$B$26</f>
        <v>0</v>
      </c>
      <c r="C234" s="84" t="e">
        <f>+B234/B253</f>
        <v>#DIV/0!</v>
      </c>
      <c r="D234" s="89">
        <v>0</v>
      </c>
      <c r="E234" s="112">
        <f>+D234*C213</f>
        <v>0</v>
      </c>
      <c r="F234" s="79">
        <v>0</v>
      </c>
      <c r="G234" s="112">
        <f>F234*C213</f>
        <v>0</v>
      </c>
      <c r="H234" s="79">
        <v>1.0285091809962876E-3</v>
      </c>
      <c r="I234" s="117">
        <f>H234*C213</f>
        <v>5071.0645169021955</v>
      </c>
      <c r="J234" s="39">
        <f>+H234*I256</f>
        <v>999.48104264910296</v>
      </c>
      <c r="K234" s="39">
        <f>+H234*I257</f>
        <v>248.73877436886616</v>
      </c>
      <c r="L234" s="394">
        <f t="shared" si="38"/>
        <v>1248.219817017969</v>
      </c>
    </row>
    <row r="235" spans="1:12" ht="13.8">
      <c r="A235" s="2" t="s">
        <v>18</v>
      </c>
      <c r="B235" s="22">
        <f>+$B$27</f>
        <v>0</v>
      </c>
      <c r="C235" s="84" t="e">
        <f>+B235/B253</f>
        <v>#DIV/0!</v>
      </c>
      <c r="D235" s="89">
        <v>0</v>
      </c>
      <c r="E235" s="112">
        <f>+D235*C213</f>
        <v>0</v>
      </c>
      <c r="F235" s="79">
        <v>0</v>
      </c>
      <c r="G235" s="112">
        <f>F235*C213</f>
        <v>0</v>
      </c>
      <c r="H235" s="79">
        <v>2.6606667336276996E-2</v>
      </c>
      <c r="I235" s="117">
        <f>H235*C213</f>
        <v>131184.17330151374</v>
      </c>
      <c r="J235" s="39">
        <f>+H235*I256</f>
        <v>25855.733815540876</v>
      </c>
      <c r="K235" s="39">
        <f>+H235*I257</f>
        <v>6434.6628552745742</v>
      </c>
      <c r="L235" s="394">
        <f t="shared" si="38"/>
        <v>32290.396670815451</v>
      </c>
    </row>
    <row r="236" spans="1:12" ht="13.8">
      <c r="A236" s="2" t="s">
        <v>9</v>
      </c>
      <c r="B236" s="22">
        <f>+$B$28</f>
        <v>0</v>
      </c>
      <c r="C236" s="84" t="e">
        <f>+B236/B253</f>
        <v>#DIV/0!</v>
      </c>
      <c r="D236" s="89">
        <v>0</v>
      </c>
      <c r="E236" s="112">
        <f>+D236*C213</f>
        <v>0</v>
      </c>
      <c r="F236" s="79">
        <v>0</v>
      </c>
      <c r="G236" s="112">
        <f>F236*C213</f>
        <v>0</v>
      </c>
      <c r="H236" s="79">
        <v>2.0812240006620211E-2</v>
      </c>
      <c r="I236" s="117">
        <f>H236*C213</f>
        <v>102614.74935264095</v>
      </c>
      <c r="J236" s="39">
        <f>+H236*I256</f>
        <v>20224.845559016187</v>
      </c>
      <c r="K236" s="39">
        <f>+H236*I257</f>
        <v>5033.3153721610579</v>
      </c>
      <c r="L236" s="394">
        <f t="shared" si="38"/>
        <v>25258.160931177244</v>
      </c>
    </row>
    <row r="237" spans="1:12" ht="13.8">
      <c r="A237" s="2" t="s">
        <v>7</v>
      </c>
      <c r="B237" s="22">
        <f>+$B$29</f>
        <v>0</v>
      </c>
      <c r="C237" s="84" t="e">
        <f>+B237/B253</f>
        <v>#DIV/0!</v>
      </c>
      <c r="D237" s="89">
        <v>0</v>
      </c>
      <c r="E237" s="112">
        <f>+D237*C213</f>
        <v>0</v>
      </c>
      <c r="F237" s="79">
        <v>0</v>
      </c>
      <c r="G237" s="112">
        <f>F237*C213</f>
        <v>0</v>
      </c>
      <c r="H237" s="79">
        <v>4.6167414714395815E-3</v>
      </c>
      <c r="I237" s="117">
        <f>H237*C213</f>
        <v>22762.843824932857</v>
      </c>
      <c r="J237" s="39">
        <f>+H237*I256</f>
        <v>4486.4408259788224</v>
      </c>
      <c r="K237" s="39">
        <f>+H237*I257</f>
        <v>1116.5312244188342</v>
      </c>
      <c r="L237" s="394">
        <f t="shared" si="38"/>
        <v>5602.9720503976569</v>
      </c>
    </row>
    <row r="238" spans="1:12" ht="13.8">
      <c r="A238" s="2" t="s">
        <v>13</v>
      </c>
      <c r="B238" s="22">
        <f>+$B$30</f>
        <v>0</v>
      </c>
      <c r="C238" s="84" t="e">
        <f>+B238/B253</f>
        <v>#DIV/0!</v>
      </c>
      <c r="D238" s="89">
        <v>0</v>
      </c>
      <c r="E238" s="112">
        <f>+D238*C213</f>
        <v>0</v>
      </c>
      <c r="F238" s="79">
        <v>0</v>
      </c>
      <c r="G238" s="112">
        <f>F238*C213</f>
        <v>0</v>
      </c>
      <c r="H238" s="79">
        <v>6.5144053997847544E-4</v>
      </c>
      <c r="I238" s="117">
        <f>H238*C213</f>
        <v>3211.9275823638732</v>
      </c>
      <c r="J238" s="39">
        <f>+H238*I256</f>
        <v>633.05460189560665</v>
      </c>
      <c r="K238" s="39">
        <f>+H238*I257</f>
        <v>157.54698595055442</v>
      </c>
      <c r="L238" s="394">
        <f t="shared" si="38"/>
        <v>790.60158784616101</v>
      </c>
    </row>
    <row r="239" spans="1:12" ht="13.8">
      <c r="A239" s="2" t="s">
        <v>3</v>
      </c>
      <c r="B239" s="22">
        <f>+$B$31</f>
        <v>0</v>
      </c>
      <c r="C239" s="84" t="e">
        <f>+B239/B253</f>
        <v>#DIV/0!</v>
      </c>
      <c r="D239" s="89">
        <v>0</v>
      </c>
      <c r="E239" s="112">
        <f>+D239*C213</f>
        <v>0</v>
      </c>
      <c r="F239" s="79">
        <v>0</v>
      </c>
      <c r="G239" s="112">
        <f>F239*C213</f>
        <v>0</v>
      </c>
      <c r="H239" s="79">
        <v>2.7226687493525333E-3</v>
      </c>
      <c r="I239" s="117">
        <f>H239*C213</f>
        <v>13424.118268682665</v>
      </c>
      <c r="J239" s="39">
        <f>+H239*I256</f>
        <v>2645.8254828167856</v>
      </c>
      <c r="K239" s="39">
        <f>+H239*I257</f>
        <v>658.46110101841407</v>
      </c>
      <c r="L239" s="394">
        <f t="shared" si="38"/>
        <v>3304.2865838351995</v>
      </c>
    </row>
    <row r="240" spans="1:12" ht="13.8">
      <c r="A240" s="2" t="s">
        <v>11</v>
      </c>
      <c r="B240" s="22">
        <f>+$B$32</f>
        <v>0</v>
      </c>
      <c r="C240" s="84" t="e">
        <f>+B240/B253</f>
        <v>#DIV/0!</v>
      </c>
      <c r="D240" s="89">
        <v>0</v>
      </c>
      <c r="E240" s="112">
        <f>+D240*C213</f>
        <v>0</v>
      </c>
      <c r="F240" s="79">
        <v>0</v>
      </c>
      <c r="G240" s="112">
        <f>F240*C213</f>
        <v>0</v>
      </c>
      <c r="H240" s="79">
        <v>3.2651306083506066E-3</v>
      </c>
      <c r="I240" s="117">
        <f>H240*C213</f>
        <v>16098.726464472666</v>
      </c>
      <c r="J240" s="39">
        <f>+H240*I256</f>
        <v>3172.9771645388391</v>
      </c>
      <c r="K240" s="39">
        <f>+H240*I257</f>
        <v>789.65224684594409</v>
      </c>
      <c r="L240" s="394">
        <f t="shared" si="38"/>
        <v>3962.6294113847835</v>
      </c>
    </row>
    <row r="241" spans="1:12" ht="13.8">
      <c r="A241" s="372" t="s">
        <v>8</v>
      </c>
      <c r="B241" s="22">
        <f>+$B$33</f>
        <v>0</v>
      </c>
      <c r="C241" s="84" t="e">
        <f>+B241/B253</f>
        <v>#DIV/0!</v>
      </c>
      <c r="D241" s="89">
        <v>0</v>
      </c>
      <c r="E241" s="112">
        <f>+D241*C213</f>
        <v>0</v>
      </c>
      <c r="F241" s="79">
        <v>0</v>
      </c>
      <c r="G241" s="112">
        <f>F241*C213</f>
        <v>0</v>
      </c>
      <c r="H241" s="79">
        <v>1.3737780112418113E-3</v>
      </c>
      <c r="I241" s="117">
        <f>H241*C213</f>
        <v>6773.4124844277503</v>
      </c>
      <c r="J241" s="39">
        <f>+H241*I256</f>
        <v>1335.0051748826661</v>
      </c>
      <c r="K241" s="39">
        <f>+H241*I257</f>
        <v>332.23996935076462</v>
      </c>
      <c r="L241" s="394">
        <f t="shared" si="38"/>
        <v>1667.2451442334307</v>
      </c>
    </row>
    <row r="242" spans="1:12" ht="13.8">
      <c r="A242" s="372" t="s">
        <v>444</v>
      </c>
      <c r="B242" s="22">
        <f>+$B$34</f>
        <v>0</v>
      </c>
      <c r="C242" s="84" t="e">
        <f>+B242/B253</f>
        <v>#DIV/0!</v>
      </c>
      <c r="D242" s="89">
        <v>0</v>
      </c>
      <c r="E242" s="112">
        <f>+D242*C213</f>
        <v>0</v>
      </c>
      <c r="F242" s="79">
        <v>0</v>
      </c>
      <c r="G242" s="112">
        <f>F242*C213</f>
        <v>0</v>
      </c>
      <c r="H242" s="79">
        <v>1.0658849807711476E-2</v>
      </c>
      <c r="I242" s="117">
        <f>H242*C213</f>
        <v>52553.458976921429</v>
      </c>
      <c r="J242" s="39">
        <f>+H242*I256</f>
        <v>10358.019661946129</v>
      </c>
      <c r="K242" s="39">
        <f>+H242*I257</f>
        <v>2577.7788728961741</v>
      </c>
      <c r="L242" s="394">
        <f t="shared" si="38"/>
        <v>12935.798534842303</v>
      </c>
    </row>
    <row r="243" spans="1:12" ht="13.8">
      <c r="A243" s="372" t="s">
        <v>445</v>
      </c>
      <c r="B243" s="22">
        <f>+$B$35</f>
        <v>0</v>
      </c>
      <c r="C243" s="84" t="e">
        <f>+B243/B253</f>
        <v>#DIV/0!</v>
      </c>
      <c r="D243" s="89">
        <v>0</v>
      </c>
      <c r="E243" s="112">
        <f>+D243*C213</f>
        <v>0</v>
      </c>
      <c r="F243" s="79">
        <v>0</v>
      </c>
      <c r="G243" s="112">
        <f>F243*C213</f>
        <v>0</v>
      </c>
      <c r="H243" s="79">
        <v>3.2056592707857952E-4</v>
      </c>
      <c r="I243" s="117">
        <f>H243*C213</f>
        <v>1580.5503034609362</v>
      </c>
      <c r="J243" s="39">
        <f>+H243*I256</f>
        <v>311.51843168177948</v>
      </c>
      <c r="K243" s="39">
        <f>+H243*I257</f>
        <v>77.526946068391979</v>
      </c>
      <c r="L243" s="394">
        <f t="shared" si="38"/>
        <v>389.04537775017144</v>
      </c>
    </row>
    <row r="244" spans="1:12" ht="13.8">
      <c r="A244" s="372" t="s">
        <v>461</v>
      </c>
      <c r="B244" s="22">
        <f>+$B$36</f>
        <v>0</v>
      </c>
      <c r="C244" s="84" t="e">
        <f>+B244/B253</f>
        <v>#DIV/0!</v>
      </c>
      <c r="D244" s="89">
        <v>0</v>
      </c>
      <c r="E244" s="112">
        <f>+D244*C213</f>
        <v>0</v>
      </c>
      <c r="F244" s="79">
        <v>0</v>
      </c>
      <c r="G244" s="112">
        <f>F244*$C$213</f>
        <v>0</v>
      </c>
      <c r="H244" s="79">
        <v>2.3413649432163217E-3</v>
      </c>
      <c r="I244" s="117">
        <f>H244*$C$213</f>
        <v>11544.099852528074</v>
      </c>
      <c r="J244" s="39">
        <f>+H244*$I$256</f>
        <v>2275.2834081666342</v>
      </c>
      <c r="K244" s="39">
        <f>+H244*$I$257</f>
        <v>566.24506332720807</v>
      </c>
      <c r="L244" s="394">
        <f t="shared" si="38"/>
        <v>2841.5284714938425</v>
      </c>
    </row>
    <row r="245" spans="1:12" ht="13.8">
      <c r="A245" s="90" t="s">
        <v>464</v>
      </c>
      <c r="B245" s="724">
        <f>+$B$37</f>
        <v>0</v>
      </c>
      <c r="C245" s="84" t="e">
        <f>+B245/$B$253</f>
        <v>#DIV/0!</v>
      </c>
      <c r="D245" s="89">
        <v>0</v>
      </c>
      <c r="E245" s="112">
        <f>+D245*$C$213</f>
        <v>0</v>
      </c>
      <c r="F245" s="79">
        <v>0</v>
      </c>
      <c r="G245" s="112">
        <f t="shared" ref="G245:G252" si="39">F245*$C$213</f>
        <v>0</v>
      </c>
      <c r="H245" s="514">
        <v>3.8443809552667417E-3</v>
      </c>
      <c r="I245" s="117">
        <f t="shared" ref="I245:I252" si="40">H245*$C$213</f>
        <v>18954.72029994267</v>
      </c>
      <c r="J245" s="39">
        <f t="shared" ref="J245:J252" si="41">+H245*$I$256</f>
        <v>3735.8790339512066</v>
      </c>
      <c r="K245" s="39">
        <f t="shared" ref="K245:K252" si="42">+H245*$I$257</f>
        <v>929.74046774552983</v>
      </c>
      <c r="L245" s="394">
        <f t="shared" ref="L245:L252" si="43">+J245+K245</f>
        <v>4665.6195016967367</v>
      </c>
    </row>
    <row r="246" spans="1:12" ht="13.8">
      <c r="A246" s="725" t="s">
        <v>857</v>
      </c>
      <c r="B246" s="724">
        <f t="shared" ref="B246:B252" si="44">+$B$37</f>
        <v>0</v>
      </c>
      <c r="C246" s="84" t="e">
        <f t="shared" ref="C246:C252" si="45">+B246/$B$253</f>
        <v>#DIV/0!</v>
      </c>
      <c r="D246" s="89">
        <v>0</v>
      </c>
      <c r="E246" s="112">
        <f t="shared" ref="E246:E252" si="46">+D246*$C$213</f>
        <v>0</v>
      </c>
      <c r="F246" s="79">
        <v>0</v>
      </c>
      <c r="G246" s="112">
        <f t="shared" si="39"/>
        <v>0</v>
      </c>
      <c r="H246" s="514">
        <v>0</v>
      </c>
      <c r="I246" s="117">
        <f t="shared" si="40"/>
        <v>0</v>
      </c>
      <c r="J246" s="39">
        <f t="shared" si="41"/>
        <v>0</v>
      </c>
      <c r="K246" s="39">
        <f t="shared" si="42"/>
        <v>0</v>
      </c>
      <c r="L246" s="394">
        <f t="shared" si="43"/>
        <v>0</v>
      </c>
    </row>
    <row r="247" spans="1:12" ht="13.8">
      <c r="A247" s="372" t="s">
        <v>858</v>
      </c>
      <c r="B247" s="724">
        <f t="shared" si="44"/>
        <v>0</v>
      </c>
      <c r="C247" s="84" t="e">
        <f t="shared" si="45"/>
        <v>#DIV/0!</v>
      </c>
      <c r="D247" s="89">
        <v>0</v>
      </c>
      <c r="E247" s="112">
        <f t="shared" si="46"/>
        <v>0</v>
      </c>
      <c r="F247" s="79">
        <v>0</v>
      </c>
      <c r="G247" s="112">
        <f t="shared" si="39"/>
        <v>0</v>
      </c>
      <c r="H247" s="514">
        <v>0</v>
      </c>
      <c r="I247" s="117">
        <f t="shared" si="40"/>
        <v>0</v>
      </c>
      <c r="J247" s="39">
        <f t="shared" si="41"/>
        <v>0</v>
      </c>
      <c r="K247" s="39">
        <f t="shared" si="42"/>
        <v>0</v>
      </c>
      <c r="L247" s="394">
        <f t="shared" si="43"/>
        <v>0</v>
      </c>
    </row>
    <row r="248" spans="1:12" ht="13.8">
      <c r="A248" s="372" t="s">
        <v>859</v>
      </c>
      <c r="B248" s="724">
        <f t="shared" si="44"/>
        <v>0</v>
      </c>
      <c r="C248" s="84" t="e">
        <f t="shared" si="45"/>
        <v>#DIV/0!</v>
      </c>
      <c r="D248" s="89">
        <v>0</v>
      </c>
      <c r="E248" s="112">
        <f t="shared" si="46"/>
        <v>0</v>
      </c>
      <c r="F248" s="79">
        <v>0</v>
      </c>
      <c r="G248" s="112">
        <f t="shared" si="39"/>
        <v>0</v>
      </c>
      <c r="H248" s="514">
        <v>0</v>
      </c>
      <c r="I248" s="117">
        <f t="shared" si="40"/>
        <v>0</v>
      </c>
      <c r="J248" s="39">
        <f t="shared" si="41"/>
        <v>0</v>
      </c>
      <c r="K248" s="39">
        <f t="shared" si="42"/>
        <v>0</v>
      </c>
      <c r="L248" s="394">
        <f t="shared" si="43"/>
        <v>0</v>
      </c>
    </row>
    <row r="249" spans="1:12" ht="13.8">
      <c r="A249" s="372" t="s">
        <v>860</v>
      </c>
      <c r="B249" s="724">
        <f t="shared" si="44"/>
        <v>0</v>
      </c>
      <c r="C249" s="84" t="e">
        <f t="shared" si="45"/>
        <v>#DIV/0!</v>
      </c>
      <c r="D249" s="89">
        <v>0</v>
      </c>
      <c r="E249" s="112">
        <f t="shared" si="46"/>
        <v>0</v>
      </c>
      <c r="F249" s="79">
        <v>0</v>
      </c>
      <c r="G249" s="112">
        <f t="shared" si="39"/>
        <v>0</v>
      </c>
      <c r="H249" s="514">
        <v>0</v>
      </c>
      <c r="I249" s="117">
        <f t="shared" si="40"/>
        <v>0</v>
      </c>
      <c r="J249" s="39">
        <f t="shared" si="41"/>
        <v>0</v>
      </c>
      <c r="K249" s="39">
        <f t="shared" si="42"/>
        <v>0</v>
      </c>
      <c r="L249" s="394">
        <f t="shared" si="43"/>
        <v>0</v>
      </c>
    </row>
    <row r="250" spans="1:12" ht="13.8">
      <c r="A250" s="372" t="s">
        <v>861</v>
      </c>
      <c r="B250" s="724">
        <f t="shared" si="44"/>
        <v>0</v>
      </c>
      <c r="C250" s="84" t="e">
        <f t="shared" si="45"/>
        <v>#DIV/0!</v>
      </c>
      <c r="D250" s="89">
        <v>0</v>
      </c>
      <c r="E250" s="112">
        <f t="shared" si="46"/>
        <v>0</v>
      </c>
      <c r="F250" s="79">
        <v>0</v>
      </c>
      <c r="G250" s="112">
        <f t="shared" si="39"/>
        <v>0</v>
      </c>
      <c r="H250" s="514">
        <v>0</v>
      </c>
      <c r="I250" s="117">
        <f t="shared" si="40"/>
        <v>0</v>
      </c>
      <c r="J250" s="39">
        <f t="shared" si="41"/>
        <v>0</v>
      </c>
      <c r="K250" s="39">
        <f t="shared" si="42"/>
        <v>0</v>
      </c>
      <c r="L250" s="394">
        <f t="shared" si="43"/>
        <v>0</v>
      </c>
    </row>
    <row r="251" spans="1:12" ht="13.8">
      <c r="A251" s="372" t="s">
        <v>862</v>
      </c>
      <c r="B251" s="724">
        <f t="shared" si="44"/>
        <v>0</v>
      </c>
      <c r="C251" s="84" t="e">
        <f t="shared" si="45"/>
        <v>#DIV/0!</v>
      </c>
      <c r="D251" s="89">
        <v>0</v>
      </c>
      <c r="E251" s="112">
        <f t="shared" si="46"/>
        <v>0</v>
      </c>
      <c r="F251" s="79">
        <v>0</v>
      </c>
      <c r="G251" s="112">
        <f t="shared" si="39"/>
        <v>0</v>
      </c>
      <c r="H251" s="514">
        <v>0</v>
      </c>
      <c r="I251" s="117">
        <f t="shared" si="40"/>
        <v>0</v>
      </c>
      <c r="J251" s="39">
        <f t="shared" si="41"/>
        <v>0</v>
      </c>
      <c r="K251" s="39">
        <f t="shared" si="42"/>
        <v>0</v>
      </c>
      <c r="L251" s="394">
        <f t="shared" si="43"/>
        <v>0</v>
      </c>
    </row>
    <row r="252" spans="1:12" ht="13.8">
      <c r="A252" s="3" t="s">
        <v>863</v>
      </c>
      <c r="B252" s="724">
        <f t="shared" si="44"/>
        <v>0</v>
      </c>
      <c r="C252" s="84" t="e">
        <f t="shared" si="45"/>
        <v>#DIV/0!</v>
      </c>
      <c r="D252" s="89">
        <v>0</v>
      </c>
      <c r="E252" s="112">
        <f t="shared" si="46"/>
        <v>0</v>
      </c>
      <c r="F252" s="79">
        <v>0</v>
      </c>
      <c r="G252" s="112">
        <f t="shared" si="39"/>
        <v>0</v>
      </c>
      <c r="H252" s="514">
        <v>0</v>
      </c>
      <c r="I252" s="117">
        <f t="shared" si="40"/>
        <v>0</v>
      </c>
      <c r="J252" s="39">
        <f t="shared" si="41"/>
        <v>0</v>
      </c>
      <c r="K252" s="39">
        <f t="shared" si="42"/>
        <v>0</v>
      </c>
      <c r="L252" s="394">
        <f t="shared" si="43"/>
        <v>0</v>
      </c>
    </row>
    <row r="253" spans="1:12" ht="13.8">
      <c r="A253" s="24"/>
      <c r="B253" s="25">
        <f t="shared" ref="B253:L253" si="47">SUM(B219:B252)</f>
        <v>0</v>
      </c>
      <c r="C253" s="85" t="e">
        <f t="shared" si="47"/>
        <v>#DIV/0!</v>
      </c>
      <c r="D253" s="82">
        <f t="shared" si="47"/>
        <v>0</v>
      </c>
      <c r="E253" s="113">
        <f t="shared" si="47"/>
        <v>0</v>
      </c>
      <c r="F253" s="83">
        <f t="shared" si="47"/>
        <v>0</v>
      </c>
      <c r="G253" s="113">
        <f t="shared" si="47"/>
        <v>0</v>
      </c>
      <c r="H253" s="515">
        <f t="shared" si="47"/>
        <v>0.99999999999999967</v>
      </c>
      <c r="I253" s="363">
        <f t="shared" si="47"/>
        <v>4930499.9999999991</v>
      </c>
      <c r="J253" s="26">
        <f t="shared" si="47"/>
        <v>971776.49078536569</v>
      </c>
      <c r="K253" s="26">
        <f t="shared" si="47"/>
        <v>241843.99999999985</v>
      </c>
      <c r="L253" s="26">
        <f t="shared" si="47"/>
        <v>1213620.490785365</v>
      </c>
    </row>
    <row r="254" spans="1:12">
      <c r="H254" s="80"/>
      <c r="I254" s="81"/>
    </row>
    <row r="256" spans="1:12">
      <c r="G256" t="s">
        <v>114</v>
      </c>
      <c r="H256" s="27"/>
      <c r="I256" s="357">
        <f>ITC!L88</f>
        <v>971776.49078536581</v>
      </c>
    </row>
    <row r="257" spans="1:14">
      <c r="G257" t="s">
        <v>338</v>
      </c>
      <c r="I257" s="357">
        <f>ITC!M88</f>
        <v>241844</v>
      </c>
    </row>
    <row r="258" spans="1:14">
      <c r="G258" t="s">
        <v>256</v>
      </c>
      <c r="I258" s="120">
        <f>SUM(I256:I257)</f>
        <v>1213620.4907853659</v>
      </c>
      <c r="N258" s="121">
        <f>+I258</f>
        <v>1213620.4907853659</v>
      </c>
    </row>
    <row r="259" spans="1:14" ht="13.8">
      <c r="D259" s="89"/>
      <c r="I259" s="88"/>
    </row>
    <row r="260" spans="1:14">
      <c r="I260" s="88"/>
    </row>
    <row r="261" spans="1:14">
      <c r="I261" s="88"/>
    </row>
    <row r="262" spans="1:14" ht="15.75" customHeight="1">
      <c r="A262" s="993" t="s">
        <v>19</v>
      </c>
      <c r="B262" s="994"/>
      <c r="C262" s="970" t="s">
        <v>952</v>
      </c>
      <c r="D262" s="970"/>
      <c r="E262" s="970"/>
      <c r="F262" s="970"/>
      <c r="G262" s="970"/>
      <c r="H262" s="971"/>
      <c r="I262" s="4"/>
    </row>
    <row r="263" spans="1:14" ht="15.75" customHeight="1">
      <c r="A263" s="983" t="s">
        <v>20</v>
      </c>
      <c r="B263" s="984"/>
      <c r="C263" s="985"/>
      <c r="D263" s="986"/>
      <c r="E263" s="986"/>
      <c r="F263" s="986"/>
      <c r="G263" s="986"/>
      <c r="H263" s="987"/>
      <c r="I263" s="4"/>
    </row>
    <row r="264" spans="1:14" ht="15.75" customHeight="1">
      <c r="A264" s="983" t="s">
        <v>22</v>
      </c>
      <c r="B264" s="984"/>
      <c r="C264" s="988"/>
      <c r="D264" s="989"/>
      <c r="E264" s="989"/>
      <c r="F264" s="989"/>
      <c r="G264" s="989"/>
      <c r="H264" s="990"/>
      <c r="I264" s="4"/>
    </row>
    <row r="265" spans="1:14" ht="15.75" customHeight="1">
      <c r="A265" s="983" t="s">
        <v>24</v>
      </c>
      <c r="B265" s="984"/>
      <c r="C265" s="976">
        <v>375000</v>
      </c>
      <c r="D265" s="977"/>
      <c r="E265" s="977"/>
      <c r="F265" s="977"/>
      <c r="G265" s="977"/>
      <c r="H265" s="978"/>
      <c r="I265" s="4"/>
    </row>
    <row r="266" spans="1:14" ht="15.75" customHeight="1">
      <c r="A266" s="991" t="s">
        <v>25</v>
      </c>
      <c r="B266" s="992"/>
      <c r="C266" s="981" t="s">
        <v>5</v>
      </c>
      <c r="D266" s="981"/>
      <c r="E266" s="981"/>
      <c r="F266" s="981"/>
      <c r="G266" s="981"/>
      <c r="H266" s="982"/>
      <c r="I266" s="4"/>
    </row>
    <row r="267" spans="1:14" ht="13.8">
      <c r="A267" s="5"/>
      <c r="B267" s="5"/>
      <c r="C267" s="5"/>
      <c r="D267" s="5"/>
      <c r="E267" s="5"/>
      <c r="F267" s="5"/>
      <c r="G267" s="5"/>
      <c r="H267" s="5"/>
      <c r="I267" s="5"/>
    </row>
    <row r="268" spans="1:14" ht="13.8">
      <c r="A268" s="6"/>
      <c r="B268" s="7"/>
      <c r="C268" s="8"/>
      <c r="D268" s="886">
        <v>0.2</v>
      </c>
      <c r="E268" s="887"/>
      <c r="F268" s="886">
        <v>0.8</v>
      </c>
      <c r="G268" s="887"/>
      <c r="H268" s="621"/>
      <c r="I268" s="10"/>
      <c r="J268" s="11" t="s">
        <v>121</v>
      </c>
      <c r="K268" s="11" t="s">
        <v>269</v>
      </c>
      <c r="L268" s="11" t="s">
        <v>270</v>
      </c>
    </row>
    <row r="269" spans="1:14" ht="12.75" customHeight="1">
      <c r="A269" s="12"/>
      <c r="B269" s="13"/>
      <c r="C269" s="14"/>
      <c r="D269" s="872" t="s">
        <v>26</v>
      </c>
      <c r="E269" s="880"/>
      <c r="F269" s="872" t="s">
        <v>27</v>
      </c>
      <c r="G269" s="880"/>
      <c r="H269" s="872" t="s">
        <v>28</v>
      </c>
      <c r="I269" s="880"/>
      <c r="J269" s="15" t="s">
        <v>29</v>
      </c>
      <c r="K269" s="391" t="s">
        <v>29</v>
      </c>
      <c r="L269" s="391" t="s">
        <v>29</v>
      </c>
    </row>
    <row r="270" spans="1:14" ht="27.6">
      <c r="A270" s="16" t="s">
        <v>30</v>
      </c>
      <c r="B270" s="17" t="s">
        <v>31</v>
      </c>
      <c r="C270" s="18" t="s">
        <v>32</v>
      </c>
      <c r="D270" s="19" t="s">
        <v>33</v>
      </c>
      <c r="E270" s="20" t="s">
        <v>34</v>
      </c>
      <c r="F270" s="19" t="s">
        <v>33</v>
      </c>
      <c r="G270" s="20" t="s">
        <v>34</v>
      </c>
      <c r="H270" s="21" t="s">
        <v>33</v>
      </c>
      <c r="I270" s="40" t="s">
        <v>34</v>
      </c>
      <c r="J270" s="18" t="s">
        <v>34</v>
      </c>
      <c r="K270" s="18" t="s">
        <v>34</v>
      </c>
      <c r="L270" s="18" t="s">
        <v>34</v>
      </c>
    </row>
    <row r="271" spans="1:14" ht="13.8">
      <c r="A271" s="1" t="s">
        <v>15</v>
      </c>
      <c r="B271" s="22">
        <f>+$B$10</f>
        <v>0</v>
      </c>
      <c r="C271" s="84" t="e">
        <f>+B271/B305</f>
        <v>#DIV/0!</v>
      </c>
      <c r="D271" s="89">
        <v>0</v>
      </c>
      <c r="E271" s="112">
        <f>+D271*C265</f>
        <v>0</v>
      </c>
      <c r="F271" s="79">
        <v>0</v>
      </c>
      <c r="G271" s="114">
        <f>F271*C265</f>
        <v>0</v>
      </c>
      <c r="H271" s="79">
        <v>0</v>
      </c>
      <c r="I271" s="116">
        <f>H271*C265</f>
        <v>0</v>
      </c>
      <c r="J271" s="39">
        <f>+H271*I308</f>
        <v>0</v>
      </c>
      <c r="K271" s="39">
        <f>+H271*I309</f>
        <v>0</v>
      </c>
      <c r="L271" s="393">
        <f>+J271+K271</f>
        <v>0</v>
      </c>
    </row>
    <row r="272" spans="1:14" ht="13.8">
      <c r="A272" s="2" t="s">
        <v>4</v>
      </c>
      <c r="B272" s="22">
        <f>+$B$12</f>
        <v>0</v>
      </c>
      <c r="C272" s="84" t="e">
        <f>+B272/B305</f>
        <v>#DIV/0!</v>
      </c>
      <c r="D272" s="89">
        <v>0</v>
      </c>
      <c r="E272" s="112">
        <f>+D272*C265</f>
        <v>0</v>
      </c>
      <c r="F272" s="79">
        <v>0</v>
      </c>
      <c r="G272" s="112">
        <f>F272*C265</f>
        <v>0</v>
      </c>
      <c r="H272" s="79">
        <v>0</v>
      </c>
      <c r="I272" s="117">
        <f>H272*C265</f>
        <v>0</v>
      </c>
      <c r="J272" s="39">
        <f>+H272*I308</f>
        <v>0</v>
      </c>
      <c r="K272" s="39">
        <f>+H272*I309</f>
        <v>0</v>
      </c>
      <c r="L272" s="394">
        <f>+J272+K272</f>
        <v>0</v>
      </c>
    </row>
    <row r="273" spans="1:17" s="127" customFormat="1" ht="13.8">
      <c r="A273" s="2" t="s">
        <v>0</v>
      </c>
      <c r="B273" s="471">
        <f>+$B$13</f>
        <v>0</v>
      </c>
      <c r="C273" s="472" t="e">
        <f>+B273/B305</f>
        <v>#DIV/0!</v>
      </c>
      <c r="D273" s="473">
        <v>0</v>
      </c>
      <c r="E273" s="474">
        <f>+D273*C265</f>
        <v>0</v>
      </c>
      <c r="F273" s="475">
        <v>0</v>
      </c>
      <c r="G273" s="474">
        <f>F273*C265</f>
        <v>0</v>
      </c>
      <c r="H273" s="475">
        <v>0</v>
      </c>
      <c r="I273" s="477">
        <f>H273*C265</f>
        <v>0</v>
      </c>
      <c r="J273" s="478">
        <f>+H273*I308</f>
        <v>0</v>
      </c>
      <c r="K273" s="478">
        <f>+H273*I309</f>
        <v>0</v>
      </c>
      <c r="L273" s="480">
        <f t="shared" ref="L273:L295" si="48">+J273+K273</f>
        <v>0</v>
      </c>
      <c r="P273"/>
      <c r="Q273"/>
    </row>
    <row r="274" spans="1:17" ht="13.8">
      <c r="A274" s="2" t="s">
        <v>16</v>
      </c>
      <c r="B274" s="22">
        <f>+$B$14</f>
        <v>0</v>
      </c>
      <c r="C274" s="84" t="e">
        <f>+B274/B305</f>
        <v>#DIV/0!</v>
      </c>
      <c r="D274" s="89">
        <v>0</v>
      </c>
      <c r="E274" s="112">
        <f>+D274*C265</f>
        <v>0</v>
      </c>
      <c r="F274" s="79">
        <v>0</v>
      </c>
      <c r="G274" s="112">
        <f>F274*C265</f>
        <v>0</v>
      </c>
      <c r="H274" s="79">
        <v>0</v>
      </c>
      <c r="I274" s="117">
        <f>H274*C265</f>
        <v>0</v>
      </c>
      <c r="J274" s="39">
        <f>+H274*I308</f>
        <v>0</v>
      </c>
      <c r="K274" s="39">
        <f>+H274*I309</f>
        <v>0</v>
      </c>
      <c r="L274" s="394">
        <f t="shared" si="48"/>
        <v>0</v>
      </c>
    </row>
    <row r="275" spans="1:17" ht="13.8">
      <c r="A275" s="2" t="s">
        <v>6</v>
      </c>
      <c r="B275" s="22">
        <f>+$B$15</f>
        <v>0</v>
      </c>
      <c r="C275" s="84" t="e">
        <f>+B275/B305</f>
        <v>#DIV/0!</v>
      </c>
      <c r="D275" s="89">
        <v>0</v>
      </c>
      <c r="E275" s="112">
        <f>+D275*C265</f>
        <v>0</v>
      </c>
      <c r="F275" s="79">
        <v>0</v>
      </c>
      <c r="G275" s="112">
        <f>F275*C265</f>
        <v>0</v>
      </c>
      <c r="H275" s="79">
        <v>0</v>
      </c>
      <c r="I275" s="117">
        <f>H275*C265</f>
        <v>0</v>
      </c>
      <c r="J275" s="39">
        <f>+H275*I308</f>
        <v>0</v>
      </c>
      <c r="K275" s="39">
        <f>+H275*I309</f>
        <v>0</v>
      </c>
      <c r="L275" s="394">
        <f t="shared" si="48"/>
        <v>0</v>
      </c>
    </row>
    <row r="276" spans="1:17" ht="13.8">
      <c r="A276" s="2" t="s">
        <v>10</v>
      </c>
      <c r="B276" s="22">
        <f>+$B$16</f>
        <v>0</v>
      </c>
      <c r="C276" s="84" t="e">
        <f>+B276/B305</f>
        <v>#DIV/0!</v>
      </c>
      <c r="D276" s="89">
        <v>0</v>
      </c>
      <c r="E276" s="112">
        <f>+D276*C265</f>
        <v>0</v>
      </c>
      <c r="F276" s="79">
        <v>0</v>
      </c>
      <c r="G276" s="112">
        <f>F276*C265</f>
        <v>0</v>
      </c>
      <c r="H276" s="79">
        <v>0</v>
      </c>
      <c r="I276" s="117">
        <f>H276*C265</f>
        <v>0</v>
      </c>
      <c r="J276" s="39">
        <f>+H276*I308</f>
        <v>0</v>
      </c>
      <c r="K276" s="39">
        <f>+H276*I309</f>
        <v>0</v>
      </c>
      <c r="L276" s="394">
        <f t="shared" si="48"/>
        <v>0</v>
      </c>
    </row>
    <row r="277" spans="1:17" ht="13.8">
      <c r="A277" s="2" t="s">
        <v>17</v>
      </c>
      <c r="B277" s="22">
        <f>+$B$17</f>
        <v>0</v>
      </c>
      <c r="C277" s="84" t="e">
        <f>+B277/B305</f>
        <v>#DIV/0!</v>
      </c>
      <c r="D277" s="89">
        <v>0</v>
      </c>
      <c r="E277" s="112">
        <f>+D277*C265</f>
        <v>0</v>
      </c>
      <c r="F277" s="79">
        <v>0</v>
      </c>
      <c r="G277" s="112">
        <f>F277*C265</f>
        <v>0</v>
      </c>
      <c r="H277" s="79">
        <v>0</v>
      </c>
      <c r="I277" s="117">
        <f>H277*C265</f>
        <v>0</v>
      </c>
      <c r="J277" s="39">
        <f>+H277*I308</f>
        <v>0</v>
      </c>
      <c r="K277" s="39">
        <f>+H277*I309</f>
        <v>0</v>
      </c>
      <c r="L277" s="394">
        <f t="shared" si="48"/>
        <v>0</v>
      </c>
    </row>
    <row r="278" spans="1:17" ht="13.8">
      <c r="A278" s="2" t="s">
        <v>5</v>
      </c>
      <c r="B278" s="22">
        <f>+$B$18</f>
        <v>0</v>
      </c>
      <c r="C278" s="84" t="e">
        <f>+B278/B305</f>
        <v>#DIV/0!</v>
      </c>
      <c r="D278" s="89">
        <v>0</v>
      </c>
      <c r="E278" s="112">
        <f>+D278*C265</f>
        <v>0</v>
      </c>
      <c r="F278" s="79">
        <v>0</v>
      </c>
      <c r="G278" s="112">
        <f>F278*C265</f>
        <v>0</v>
      </c>
      <c r="H278" s="79">
        <v>1</v>
      </c>
      <c r="I278" s="117">
        <f>H278*C265</f>
        <v>375000</v>
      </c>
      <c r="J278" s="39">
        <f>+H278*I308</f>
        <v>46255.220651412019</v>
      </c>
      <c r="K278" s="39">
        <f>+H278*I309</f>
        <v>11300</v>
      </c>
      <c r="L278" s="394">
        <f t="shared" si="48"/>
        <v>57555.220651412019</v>
      </c>
    </row>
    <row r="279" spans="1:17" ht="13.8">
      <c r="A279" s="2" t="s">
        <v>116</v>
      </c>
      <c r="B279" s="22">
        <f>+$B$19</f>
        <v>0</v>
      </c>
      <c r="C279" s="84" t="e">
        <f>+B279/B305</f>
        <v>#DIV/0!</v>
      </c>
      <c r="D279" s="89">
        <v>0</v>
      </c>
      <c r="E279" s="112">
        <f>+D279*C265</f>
        <v>0</v>
      </c>
      <c r="F279" s="79">
        <v>0</v>
      </c>
      <c r="G279" s="112">
        <f>F279*C265</f>
        <v>0</v>
      </c>
      <c r="H279" s="79">
        <v>0</v>
      </c>
      <c r="I279" s="117">
        <f>H279*C265</f>
        <v>0</v>
      </c>
      <c r="J279" s="39">
        <f>+H279*I308</f>
        <v>0</v>
      </c>
      <c r="K279" s="39">
        <f>+H279*I309</f>
        <v>0</v>
      </c>
      <c r="L279" s="394">
        <f t="shared" si="48"/>
        <v>0</v>
      </c>
    </row>
    <row r="280" spans="1:17" ht="13.8">
      <c r="A280" s="2" t="s">
        <v>1</v>
      </c>
      <c r="B280" s="22">
        <f>+$B$20</f>
        <v>0</v>
      </c>
      <c r="C280" s="84" t="e">
        <f>+B280/B305</f>
        <v>#DIV/0!</v>
      </c>
      <c r="D280" s="89">
        <v>0</v>
      </c>
      <c r="E280" s="112">
        <f>+D280*C265</f>
        <v>0</v>
      </c>
      <c r="F280" s="79">
        <v>0</v>
      </c>
      <c r="G280" s="112">
        <f>F280*C265</f>
        <v>0</v>
      </c>
      <c r="H280" s="79">
        <v>0</v>
      </c>
      <c r="I280" s="117">
        <f>H280*C265</f>
        <v>0</v>
      </c>
      <c r="J280" s="39">
        <f>+H280*I308</f>
        <v>0</v>
      </c>
      <c r="K280" s="39">
        <f>+H280*I309</f>
        <v>0</v>
      </c>
      <c r="L280" s="394">
        <f t="shared" si="48"/>
        <v>0</v>
      </c>
    </row>
    <row r="281" spans="1:17" ht="13.8">
      <c r="A281" s="2" t="s">
        <v>46</v>
      </c>
      <c r="B281" s="22">
        <f>+$B$21</f>
        <v>0</v>
      </c>
      <c r="C281" s="84" t="e">
        <f>+B281/B305</f>
        <v>#DIV/0!</v>
      </c>
      <c r="D281" s="89">
        <v>0</v>
      </c>
      <c r="E281" s="112">
        <f>+D281*C265</f>
        <v>0</v>
      </c>
      <c r="F281" s="79">
        <v>0</v>
      </c>
      <c r="G281" s="112">
        <f>F281*C265</f>
        <v>0</v>
      </c>
      <c r="H281" s="79">
        <v>0</v>
      </c>
      <c r="I281" s="117">
        <f>H281*C265</f>
        <v>0</v>
      </c>
      <c r="J281" s="39">
        <f>+H281*I308</f>
        <v>0</v>
      </c>
      <c r="K281" s="39">
        <f>+H281*I309</f>
        <v>0</v>
      </c>
      <c r="L281" s="394">
        <f t="shared" si="48"/>
        <v>0</v>
      </c>
    </row>
    <row r="282" spans="1:17" ht="13.8">
      <c r="A282" s="2" t="s">
        <v>45</v>
      </c>
      <c r="B282" s="22">
        <f>+$B$22</f>
        <v>0</v>
      </c>
      <c r="C282" s="84" t="e">
        <f>+B282/B305</f>
        <v>#DIV/0!</v>
      </c>
      <c r="D282" s="89">
        <v>0</v>
      </c>
      <c r="E282" s="112">
        <f>+D282*C265</f>
        <v>0</v>
      </c>
      <c r="F282" s="79">
        <v>0</v>
      </c>
      <c r="G282" s="112">
        <f>F282*C265</f>
        <v>0</v>
      </c>
      <c r="H282" s="79">
        <v>0</v>
      </c>
      <c r="I282" s="117">
        <f>H282*C265</f>
        <v>0</v>
      </c>
      <c r="J282" s="39">
        <f>+H282*I308</f>
        <v>0</v>
      </c>
      <c r="K282" s="39">
        <f>+H282*I309</f>
        <v>0</v>
      </c>
      <c r="L282" s="394">
        <f t="shared" si="48"/>
        <v>0</v>
      </c>
    </row>
    <row r="283" spans="1:17" ht="13.8">
      <c r="A283" s="2" t="s">
        <v>209</v>
      </c>
      <c r="B283" s="22">
        <f>+$B$23</f>
        <v>0</v>
      </c>
      <c r="C283" s="84" t="e">
        <f>+B283/B305</f>
        <v>#DIV/0!</v>
      </c>
      <c r="D283" s="89">
        <v>0</v>
      </c>
      <c r="E283" s="112">
        <f>+D283*C265</f>
        <v>0</v>
      </c>
      <c r="F283" s="79">
        <v>0</v>
      </c>
      <c r="G283" s="112">
        <f>F283*C265</f>
        <v>0</v>
      </c>
      <c r="H283" s="79">
        <v>0</v>
      </c>
      <c r="I283" s="117">
        <f>H283*C265</f>
        <v>0</v>
      </c>
      <c r="J283" s="39">
        <f>+H283*I308</f>
        <v>0</v>
      </c>
      <c r="K283" s="39">
        <f>+H283*I309</f>
        <v>0</v>
      </c>
      <c r="L283" s="394">
        <f t="shared" si="48"/>
        <v>0</v>
      </c>
    </row>
    <row r="284" spans="1:17" ht="13.8">
      <c r="A284" s="2" t="s">
        <v>210</v>
      </c>
      <c r="B284" s="22">
        <f>+$B$24</f>
        <v>0</v>
      </c>
      <c r="C284" s="84" t="e">
        <f>+B284/B305</f>
        <v>#DIV/0!</v>
      </c>
      <c r="D284" s="89">
        <v>0</v>
      </c>
      <c r="E284" s="112">
        <f>+D284*C265</f>
        <v>0</v>
      </c>
      <c r="F284" s="79">
        <v>0</v>
      </c>
      <c r="G284" s="112">
        <f>F284*C265</f>
        <v>0</v>
      </c>
      <c r="H284" s="79">
        <v>0</v>
      </c>
      <c r="I284" s="117">
        <f>H284*C265</f>
        <v>0</v>
      </c>
      <c r="J284" s="39">
        <f>+H284*I308</f>
        <v>0</v>
      </c>
      <c r="K284" s="39">
        <f>+H284*I309</f>
        <v>0</v>
      </c>
      <c r="L284" s="394">
        <f t="shared" si="48"/>
        <v>0</v>
      </c>
    </row>
    <row r="285" spans="1:17" ht="13.8">
      <c r="A285" s="2" t="s">
        <v>2</v>
      </c>
      <c r="B285" s="22">
        <f>+$B$25</f>
        <v>0</v>
      </c>
      <c r="C285" s="84" t="e">
        <f>+B285/B305</f>
        <v>#DIV/0!</v>
      </c>
      <c r="D285" s="89">
        <v>0</v>
      </c>
      <c r="E285" s="112">
        <f>+D285*C265</f>
        <v>0</v>
      </c>
      <c r="F285" s="79">
        <v>0</v>
      </c>
      <c r="G285" s="112">
        <f>F285*C265</f>
        <v>0</v>
      </c>
      <c r="H285" s="79">
        <v>0</v>
      </c>
      <c r="I285" s="117">
        <f>H285*C265</f>
        <v>0</v>
      </c>
      <c r="J285" s="39">
        <f>+H285*I308</f>
        <v>0</v>
      </c>
      <c r="K285" s="39">
        <f>+H285*I309</f>
        <v>0</v>
      </c>
      <c r="L285" s="394">
        <f t="shared" si="48"/>
        <v>0</v>
      </c>
    </row>
    <row r="286" spans="1:17" ht="13.8">
      <c r="A286" s="2" t="s">
        <v>12</v>
      </c>
      <c r="B286" s="22">
        <f>+$B$26</f>
        <v>0</v>
      </c>
      <c r="C286" s="84" t="e">
        <f>+B286/B305</f>
        <v>#DIV/0!</v>
      </c>
      <c r="D286" s="89">
        <v>0</v>
      </c>
      <c r="E286" s="112">
        <f>+D286*C265</f>
        <v>0</v>
      </c>
      <c r="F286" s="79">
        <v>0</v>
      </c>
      <c r="G286" s="112">
        <f>F286*C265</f>
        <v>0</v>
      </c>
      <c r="H286" s="79">
        <v>0</v>
      </c>
      <c r="I286" s="117">
        <f>H286*C265</f>
        <v>0</v>
      </c>
      <c r="J286" s="39">
        <f>+H286*I308</f>
        <v>0</v>
      </c>
      <c r="K286" s="39">
        <f>+H286*I309</f>
        <v>0</v>
      </c>
      <c r="L286" s="394">
        <f t="shared" si="48"/>
        <v>0</v>
      </c>
    </row>
    <row r="287" spans="1:17" ht="13.8">
      <c r="A287" s="2" t="s">
        <v>18</v>
      </c>
      <c r="B287" s="22">
        <f>+$B$27</f>
        <v>0</v>
      </c>
      <c r="C287" s="84" t="e">
        <f>+B287/B305</f>
        <v>#DIV/0!</v>
      </c>
      <c r="D287" s="89">
        <v>0</v>
      </c>
      <c r="E287" s="112">
        <f>+D287*C265</f>
        <v>0</v>
      </c>
      <c r="F287" s="79">
        <v>0</v>
      </c>
      <c r="G287" s="112">
        <f>F287*C265</f>
        <v>0</v>
      </c>
      <c r="H287" s="79">
        <v>0</v>
      </c>
      <c r="I287" s="117">
        <f>H287*C265</f>
        <v>0</v>
      </c>
      <c r="J287" s="39">
        <f>+H287*I308</f>
        <v>0</v>
      </c>
      <c r="K287" s="39">
        <f>+H287*I309</f>
        <v>0</v>
      </c>
      <c r="L287" s="394">
        <f t="shared" si="48"/>
        <v>0</v>
      </c>
    </row>
    <row r="288" spans="1:17" ht="13.8">
      <c r="A288" s="2" t="s">
        <v>9</v>
      </c>
      <c r="B288" s="22">
        <f>+$B$28</f>
        <v>0</v>
      </c>
      <c r="C288" s="84" t="e">
        <f>+B288/B305</f>
        <v>#DIV/0!</v>
      </c>
      <c r="D288" s="89">
        <v>0</v>
      </c>
      <c r="E288" s="112">
        <f>+D288*C265</f>
        <v>0</v>
      </c>
      <c r="F288" s="79">
        <v>0</v>
      </c>
      <c r="G288" s="112">
        <f>F288*C265</f>
        <v>0</v>
      </c>
      <c r="H288" s="79">
        <v>0</v>
      </c>
      <c r="I288" s="117">
        <f>H288*C265</f>
        <v>0</v>
      </c>
      <c r="J288" s="39">
        <f>+H288*I308</f>
        <v>0</v>
      </c>
      <c r="K288" s="39">
        <f>+H288*I309</f>
        <v>0</v>
      </c>
      <c r="L288" s="394">
        <f t="shared" si="48"/>
        <v>0</v>
      </c>
    </row>
    <row r="289" spans="1:12" ht="13.8">
      <c r="A289" s="2" t="s">
        <v>7</v>
      </c>
      <c r="B289" s="22">
        <f>+$B$29</f>
        <v>0</v>
      </c>
      <c r="C289" s="84" t="e">
        <f>+B289/B305</f>
        <v>#DIV/0!</v>
      </c>
      <c r="D289" s="89">
        <v>0</v>
      </c>
      <c r="E289" s="112">
        <f>+D289*C265</f>
        <v>0</v>
      </c>
      <c r="F289" s="79">
        <v>0</v>
      </c>
      <c r="G289" s="112">
        <f>F289*C265</f>
        <v>0</v>
      </c>
      <c r="H289" s="79">
        <v>0</v>
      </c>
      <c r="I289" s="117">
        <f>H289*C265</f>
        <v>0</v>
      </c>
      <c r="J289" s="39">
        <f>+H289*I308</f>
        <v>0</v>
      </c>
      <c r="K289" s="39">
        <f>+H289*I309</f>
        <v>0</v>
      </c>
      <c r="L289" s="394">
        <f t="shared" si="48"/>
        <v>0</v>
      </c>
    </row>
    <row r="290" spans="1:12" ht="13.8">
      <c r="A290" s="2" t="s">
        <v>13</v>
      </c>
      <c r="B290" s="22">
        <f>+$B$30</f>
        <v>0</v>
      </c>
      <c r="C290" s="84" t="e">
        <f>+B290/B305</f>
        <v>#DIV/0!</v>
      </c>
      <c r="D290" s="89">
        <v>0</v>
      </c>
      <c r="E290" s="112">
        <f>+D290*C265</f>
        <v>0</v>
      </c>
      <c r="F290" s="79">
        <v>0</v>
      </c>
      <c r="G290" s="112">
        <f>F290*C265</f>
        <v>0</v>
      </c>
      <c r="H290" s="79">
        <v>0</v>
      </c>
      <c r="I290" s="117">
        <f>H290*C265</f>
        <v>0</v>
      </c>
      <c r="J290" s="39">
        <f>+H290*I308</f>
        <v>0</v>
      </c>
      <c r="K290" s="39">
        <f>+H290*I309</f>
        <v>0</v>
      </c>
      <c r="L290" s="394">
        <f t="shared" si="48"/>
        <v>0</v>
      </c>
    </row>
    <row r="291" spans="1:12" ht="13.8">
      <c r="A291" s="2" t="s">
        <v>3</v>
      </c>
      <c r="B291" s="22">
        <f>+$B$31</f>
        <v>0</v>
      </c>
      <c r="C291" s="84" t="e">
        <f>+B291/B305</f>
        <v>#DIV/0!</v>
      </c>
      <c r="D291" s="89">
        <v>0</v>
      </c>
      <c r="E291" s="112">
        <f>+D291*C265</f>
        <v>0</v>
      </c>
      <c r="F291" s="79">
        <v>0</v>
      </c>
      <c r="G291" s="112">
        <f>F291*C265</f>
        <v>0</v>
      </c>
      <c r="H291" s="79">
        <v>0</v>
      </c>
      <c r="I291" s="117">
        <f>H291*C265</f>
        <v>0</v>
      </c>
      <c r="J291" s="39">
        <f>+H291*I308</f>
        <v>0</v>
      </c>
      <c r="K291" s="39">
        <f>+H291*I309</f>
        <v>0</v>
      </c>
      <c r="L291" s="394">
        <f t="shared" si="48"/>
        <v>0</v>
      </c>
    </row>
    <row r="292" spans="1:12" ht="13.8">
      <c r="A292" s="2" t="s">
        <v>11</v>
      </c>
      <c r="B292" s="22">
        <f>+$B$32</f>
        <v>0</v>
      </c>
      <c r="C292" s="84" t="e">
        <f>+B292/B305</f>
        <v>#DIV/0!</v>
      </c>
      <c r="D292" s="89">
        <v>0</v>
      </c>
      <c r="E292" s="112">
        <f>+D292*C265</f>
        <v>0</v>
      </c>
      <c r="F292" s="79">
        <v>0</v>
      </c>
      <c r="G292" s="112">
        <f>F292*C265</f>
        <v>0</v>
      </c>
      <c r="H292" s="79">
        <v>0</v>
      </c>
      <c r="I292" s="117">
        <f>H292*C265</f>
        <v>0</v>
      </c>
      <c r="J292" s="39">
        <f>+H292*I308</f>
        <v>0</v>
      </c>
      <c r="K292" s="39">
        <f>+H292*I309</f>
        <v>0</v>
      </c>
      <c r="L292" s="394">
        <f t="shared" si="48"/>
        <v>0</v>
      </c>
    </row>
    <row r="293" spans="1:12" ht="13.8">
      <c r="A293" s="372" t="s">
        <v>8</v>
      </c>
      <c r="B293" s="22">
        <f>+$B$33</f>
        <v>0</v>
      </c>
      <c r="C293" s="84" t="e">
        <f>+B293/B305</f>
        <v>#DIV/0!</v>
      </c>
      <c r="D293" s="89">
        <v>0</v>
      </c>
      <c r="E293" s="112">
        <f>+D293*C265</f>
        <v>0</v>
      </c>
      <c r="F293" s="79">
        <v>0</v>
      </c>
      <c r="G293" s="112">
        <f>F293*C265</f>
        <v>0</v>
      </c>
      <c r="H293" s="79">
        <v>0</v>
      </c>
      <c r="I293" s="117">
        <f>H293*C265</f>
        <v>0</v>
      </c>
      <c r="J293" s="39">
        <f>+H293*I308</f>
        <v>0</v>
      </c>
      <c r="K293" s="39">
        <f>+H293*I309</f>
        <v>0</v>
      </c>
      <c r="L293" s="394">
        <f t="shared" si="48"/>
        <v>0</v>
      </c>
    </row>
    <row r="294" spans="1:12" ht="13.8">
      <c r="A294" s="372" t="s">
        <v>444</v>
      </c>
      <c r="B294" s="22">
        <f>+$B$34</f>
        <v>0</v>
      </c>
      <c r="C294" s="84" t="e">
        <f>+B294/B305</f>
        <v>#DIV/0!</v>
      </c>
      <c r="D294" s="89">
        <v>0</v>
      </c>
      <c r="E294" s="112">
        <f>+D294*C265</f>
        <v>0</v>
      </c>
      <c r="F294" s="79">
        <v>0</v>
      </c>
      <c r="G294" s="112">
        <f>F294*C265</f>
        <v>0</v>
      </c>
      <c r="H294" s="79">
        <v>0</v>
      </c>
      <c r="I294" s="117">
        <f>H294*C265</f>
        <v>0</v>
      </c>
      <c r="J294" s="39">
        <f>+H294*I308</f>
        <v>0</v>
      </c>
      <c r="K294" s="39">
        <f>+H294*I309</f>
        <v>0</v>
      </c>
      <c r="L294" s="394">
        <f t="shared" si="48"/>
        <v>0</v>
      </c>
    </row>
    <row r="295" spans="1:12" ht="13.8">
      <c r="A295" s="372" t="s">
        <v>445</v>
      </c>
      <c r="B295" s="22">
        <f>+$B$35</f>
        <v>0</v>
      </c>
      <c r="C295" s="84" t="e">
        <f>+B295/B305</f>
        <v>#DIV/0!</v>
      </c>
      <c r="D295" s="89">
        <v>0</v>
      </c>
      <c r="E295" s="112">
        <f>+D295*C265</f>
        <v>0</v>
      </c>
      <c r="F295" s="79">
        <v>0</v>
      </c>
      <c r="G295" s="112">
        <f>F295*C265</f>
        <v>0</v>
      </c>
      <c r="H295" s="79">
        <v>0</v>
      </c>
      <c r="I295" s="117">
        <f>H295*$C$265</f>
        <v>0</v>
      </c>
      <c r="J295" s="39">
        <f>+H295*$I$308</f>
        <v>0</v>
      </c>
      <c r="K295" s="39">
        <f>+H295*$I$309</f>
        <v>0</v>
      </c>
      <c r="L295" s="394">
        <f t="shared" si="48"/>
        <v>0</v>
      </c>
    </row>
    <row r="296" spans="1:12" ht="13.8">
      <c r="A296" s="372" t="s">
        <v>461</v>
      </c>
      <c r="B296" s="22">
        <f>+$B$36</f>
        <v>0</v>
      </c>
      <c r="C296" s="84" t="e">
        <f>+B296/B305</f>
        <v>#DIV/0!</v>
      </c>
      <c r="D296" s="89">
        <v>0</v>
      </c>
      <c r="E296" s="112">
        <f>+D296*C265</f>
        <v>0</v>
      </c>
      <c r="F296" s="79">
        <v>0</v>
      </c>
      <c r="G296" s="112">
        <f>F296*$C$265</f>
        <v>0</v>
      </c>
      <c r="H296" s="79">
        <v>0</v>
      </c>
      <c r="I296" s="117">
        <f t="shared" ref="I296:I304" si="49">H296*$C$265</f>
        <v>0</v>
      </c>
      <c r="J296" s="39">
        <f t="shared" ref="J296:J304" si="50">+H296*$I$308</f>
        <v>0</v>
      </c>
      <c r="K296" s="39">
        <f t="shared" ref="K296:K304" si="51">+H296*$I$309</f>
        <v>0</v>
      </c>
      <c r="L296" s="394">
        <f t="shared" ref="L296:L304" si="52">+J296+K296</f>
        <v>0</v>
      </c>
    </row>
    <row r="297" spans="1:12" ht="13.8">
      <c r="A297" s="90" t="s">
        <v>464</v>
      </c>
      <c r="B297" s="724">
        <f>+$B$37</f>
        <v>0</v>
      </c>
      <c r="C297" s="84" t="e">
        <f>+B297/$B$305</f>
        <v>#DIV/0!</v>
      </c>
      <c r="D297" s="89">
        <v>0</v>
      </c>
      <c r="E297" s="112">
        <f>+D297*$C$265</f>
        <v>0</v>
      </c>
      <c r="F297" s="79">
        <v>0</v>
      </c>
      <c r="G297" s="112">
        <f t="shared" ref="G297:G304" si="53">F297*$C$265</f>
        <v>0</v>
      </c>
      <c r="H297" s="514">
        <v>0</v>
      </c>
      <c r="I297" s="117">
        <f t="shared" si="49"/>
        <v>0</v>
      </c>
      <c r="J297" s="39">
        <f t="shared" si="50"/>
        <v>0</v>
      </c>
      <c r="K297" s="39">
        <f t="shared" si="51"/>
        <v>0</v>
      </c>
      <c r="L297" s="394">
        <f t="shared" si="52"/>
        <v>0</v>
      </c>
    </row>
    <row r="298" spans="1:12" ht="13.8">
      <c r="A298" s="725" t="s">
        <v>857</v>
      </c>
      <c r="B298" s="724">
        <f t="shared" ref="B298:B304" si="54">+$B$37</f>
        <v>0</v>
      </c>
      <c r="C298" s="84" t="e">
        <f t="shared" ref="C298:C304" si="55">+B298/$B$305</f>
        <v>#DIV/0!</v>
      </c>
      <c r="D298" s="89">
        <v>0</v>
      </c>
      <c r="E298" s="112">
        <f t="shared" ref="E298:E304" si="56">+D298*$C$265</f>
        <v>0</v>
      </c>
      <c r="F298" s="79">
        <v>0</v>
      </c>
      <c r="G298" s="112">
        <f t="shared" si="53"/>
        <v>0</v>
      </c>
      <c r="H298" s="514">
        <v>0</v>
      </c>
      <c r="I298" s="117">
        <f t="shared" si="49"/>
        <v>0</v>
      </c>
      <c r="J298" s="39">
        <f t="shared" si="50"/>
        <v>0</v>
      </c>
      <c r="K298" s="39">
        <f t="shared" si="51"/>
        <v>0</v>
      </c>
      <c r="L298" s="394">
        <f t="shared" si="52"/>
        <v>0</v>
      </c>
    </row>
    <row r="299" spans="1:12" ht="13.8">
      <c r="A299" s="372" t="s">
        <v>858</v>
      </c>
      <c r="B299" s="724">
        <f t="shared" si="54"/>
        <v>0</v>
      </c>
      <c r="C299" s="84" t="e">
        <f t="shared" si="55"/>
        <v>#DIV/0!</v>
      </c>
      <c r="D299" s="89">
        <v>0</v>
      </c>
      <c r="E299" s="112">
        <f t="shared" si="56"/>
        <v>0</v>
      </c>
      <c r="F299" s="79">
        <v>0</v>
      </c>
      <c r="G299" s="112">
        <f t="shared" si="53"/>
        <v>0</v>
      </c>
      <c r="H299" s="514">
        <v>0</v>
      </c>
      <c r="I299" s="117">
        <f t="shared" si="49"/>
        <v>0</v>
      </c>
      <c r="J299" s="39">
        <f t="shared" si="50"/>
        <v>0</v>
      </c>
      <c r="K299" s="39">
        <f t="shared" si="51"/>
        <v>0</v>
      </c>
      <c r="L299" s="394">
        <f t="shared" si="52"/>
        <v>0</v>
      </c>
    </row>
    <row r="300" spans="1:12" ht="13.8">
      <c r="A300" s="372" t="s">
        <v>859</v>
      </c>
      <c r="B300" s="724">
        <f t="shared" si="54"/>
        <v>0</v>
      </c>
      <c r="C300" s="84" t="e">
        <f t="shared" si="55"/>
        <v>#DIV/0!</v>
      </c>
      <c r="D300" s="89">
        <v>0</v>
      </c>
      <c r="E300" s="112">
        <f t="shared" si="56"/>
        <v>0</v>
      </c>
      <c r="F300" s="79">
        <v>0</v>
      </c>
      <c r="G300" s="112">
        <f t="shared" si="53"/>
        <v>0</v>
      </c>
      <c r="H300" s="514">
        <v>0</v>
      </c>
      <c r="I300" s="117">
        <f t="shared" si="49"/>
        <v>0</v>
      </c>
      <c r="J300" s="39">
        <f t="shared" si="50"/>
        <v>0</v>
      </c>
      <c r="K300" s="39">
        <f t="shared" si="51"/>
        <v>0</v>
      </c>
      <c r="L300" s="394">
        <f t="shared" si="52"/>
        <v>0</v>
      </c>
    </row>
    <row r="301" spans="1:12" ht="13.8">
      <c r="A301" s="372" t="s">
        <v>860</v>
      </c>
      <c r="B301" s="724">
        <f t="shared" si="54"/>
        <v>0</v>
      </c>
      <c r="C301" s="84" t="e">
        <f t="shared" si="55"/>
        <v>#DIV/0!</v>
      </c>
      <c r="D301" s="89">
        <v>0</v>
      </c>
      <c r="E301" s="112">
        <f t="shared" si="56"/>
        <v>0</v>
      </c>
      <c r="F301" s="79">
        <v>0</v>
      </c>
      <c r="G301" s="112">
        <f t="shared" si="53"/>
        <v>0</v>
      </c>
      <c r="H301" s="514">
        <v>0</v>
      </c>
      <c r="I301" s="117">
        <f t="shared" si="49"/>
        <v>0</v>
      </c>
      <c r="J301" s="39">
        <f t="shared" si="50"/>
        <v>0</v>
      </c>
      <c r="K301" s="39">
        <f t="shared" si="51"/>
        <v>0</v>
      </c>
      <c r="L301" s="394">
        <f t="shared" si="52"/>
        <v>0</v>
      </c>
    </row>
    <row r="302" spans="1:12" ht="13.8">
      <c r="A302" s="372" t="s">
        <v>861</v>
      </c>
      <c r="B302" s="724">
        <f t="shared" si="54"/>
        <v>0</v>
      </c>
      <c r="C302" s="84" t="e">
        <f t="shared" si="55"/>
        <v>#DIV/0!</v>
      </c>
      <c r="D302" s="89">
        <v>0</v>
      </c>
      <c r="E302" s="112">
        <f t="shared" si="56"/>
        <v>0</v>
      </c>
      <c r="F302" s="79">
        <v>0</v>
      </c>
      <c r="G302" s="112">
        <f t="shared" si="53"/>
        <v>0</v>
      </c>
      <c r="H302" s="514">
        <v>0</v>
      </c>
      <c r="I302" s="117">
        <f t="shared" si="49"/>
        <v>0</v>
      </c>
      <c r="J302" s="39">
        <f t="shared" si="50"/>
        <v>0</v>
      </c>
      <c r="K302" s="39">
        <f t="shared" si="51"/>
        <v>0</v>
      </c>
      <c r="L302" s="394">
        <f t="shared" si="52"/>
        <v>0</v>
      </c>
    </row>
    <row r="303" spans="1:12" ht="13.8">
      <c r="A303" s="372" t="s">
        <v>862</v>
      </c>
      <c r="B303" s="724">
        <f t="shared" si="54"/>
        <v>0</v>
      </c>
      <c r="C303" s="84" t="e">
        <f t="shared" si="55"/>
        <v>#DIV/0!</v>
      </c>
      <c r="D303" s="89">
        <v>0</v>
      </c>
      <c r="E303" s="112">
        <f t="shared" si="56"/>
        <v>0</v>
      </c>
      <c r="F303" s="79">
        <v>0</v>
      </c>
      <c r="G303" s="112">
        <f t="shared" si="53"/>
        <v>0</v>
      </c>
      <c r="H303" s="514">
        <v>0</v>
      </c>
      <c r="I303" s="117">
        <f t="shared" si="49"/>
        <v>0</v>
      </c>
      <c r="J303" s="39">
        <f t="shared" si="50"/>
        <v>0</v>
      </c>
      <c r="K303" s="39">
        <f t="shared" si="51"/>
        <v>0</v>
      </c>
      <c r="L303" s="394">
        <f t="shared" si="52"/>
        <v>0</v>
      </c>
    </row>
    <row r="304" spans="1:12" ht="13.8">
      <c r="A304" s="3" t="s">
        <v>863</v>
      </c>
      <c r="B304" s="724">
        <f t="shared" si="54"/>
        <v>0</v>
      </c>
      <c r="C304" s="84" t="e">
        <f t="shared" si="55"/>
        <v>#DIV/0!</v>
      </c>
      <c r="D304" s="89">
        <v>0</v>
      </c>
      <c r="E304" s="112">
        <f t="shared" si="56"/>
        <v>0</v>
      </c>
      <c r="F304" s="79">
        <v>0</v>
      </c>
      <c r="G304" s="112">
        <f t="shared" si="53"/>
        <v>0</v>
      </c>
      <c r="H304" s="514">
        <v>0</v>
      </c>
      <c r="I304" s="117">
        <f t="shared" si="49"/>
        <v>0</v>
      </c>
      <c r="J304" s="39">
        <f t="shared" si="50"/>
        <v>0</v>
      </c>
      <c r="K304" s="39">
        <f t="shared" si="51"/>
        <v>0</v>
      </c>
      <c r="L304" s="394">
        <f t="shared" si="52"/>
        <v>0</v>
      </c>
    </row>
    <row r="305" spans="1:14" ht="13.8">
      <c r="A305" s="24"/>
      <c r="B305" s="25">
        <f t="shared" ref="B305:L305" si="57">SUM(B271:B304)</f>
        <v>0</v>
      </c>
      <c r="C305" s="85" t="e">
        <f t="shared" si="57"/>
        <v>#DIV/0!</v>
      </c>
      <c r="D305" s="82">
        <f t="shared" si="57"/>
        <v>0</v>
      </c>
      <c r="E305" s="113">
        <f t="shared" si="57"/>
        <v>0</v>
      </c>
      <c r="F305" s="83">
        <f t="shared" si="57"/>
        <v>0</v>
      </c>
      <c r="G305" s="113">
        <f t="shared" si="57"/>
        <v>0</v>
      </c>
      <c r="H305" s="515">
        <f t="shared" si="57"/>
        <v>1</v>
      </c>
      <c r="I305" s="363">
        <f t="shared" si="57"/>
        <v>375000</v>
      </c>
      <c r="J305" s="26">
        <f t="shared" si="57"/>
        <v>46255.220651412019</v>
      </c>
      <c r="K305" s="26">
        <f t="shared" si="57"/>
        <v>11300</v>
      </c>
      <c r="L305" s="26">
        <f t="shared" si="57"/>
        <v>57555.220651412019</v>
      </c>
    </row>
    <row r="306" spans="1:14">
      <c r="H306" s="80"/>
      <c r="I306" s="81"/>
    </row>
    <row r="308" spans="1:14">
      <c r="G308" t="s">
        <v>114</v>
      </c>
      <c r="H308" s="27"/>
      <c r="I308" s="357">
        <f>ITC!L89</f>
        <v>46255.220651412019</v>
      </c>
    </row>
    <row r="309" spans="1:14">
      <c r="G309" t="s">
        <v>338</v>
      </c>
      <c r="I309" s="357">
        <f>ITC!M89</f>
        <v>11300</v>
      </c>
    </row>
    <row r="310" spans="1:14" ht="13.8">
      <c r="D310" s="89"/>
      <c r="G310" t="s">
        <v>256</v>
      </c>
      <c r="I310" s="120">
        <f>SUM(I308:I309)</f>
        <v>57555.220651412019</v>
      </c>
      <c r="N310" s="121">
        <f>+I310</f>
        <v>57555.220651412019</v>
      </c>
    </row>
    <row r="311" spans="1:14" ht="13.8">
      <c r="D311" s="126"/>
      <c r="I311" s="122"/>
      <c r="N311" s="121"/>
    </row>
    <row r="312" spans="1:14" ht="13.8">
      <c r="D312" s="126"/>
      <c r="I312" s="122"/>
      <c r="N312" s="121"/>
    </row>
  </sheetData>
  <mergeCells count="89">
    <mergeCell ref="A158:B158"/>
    <mergeCell ref="C158:H158"/>
    <mergeCell ref="D268:E268"/>
    <mergeCell ref="F268:G268"/>
    <mergeCell ref="D269:E269"/>
    <mergeCell ref="F269:G269"/>
    <mergeCell ref="H269:I269"/>
    <mergeCell ref="A264:B264"/>
    <mergeCell ref="C264:H264"/>
    <mergeCell ref="A265:B265"/>
    <mergeCell ref="C265:H265"/>
    <mergeCell ref="A266:B266"/>
    <mergeCell ref="C266:H266"/>
    <mergeCell ref="D217:E217"/>
    <mergeCell ref="F217:G217"/>
    <mergeCell ref="H217:I217"/>
    <mergeCell ref="A262:B262"/>
    <mergeCell ref="C262:H262"/>
    <mergeCell ref="A263:B263"/>
    <mergeCell ref="C263:H263"/>
    <mergeCell ref="A213:B213"/>
    <mergeCell ref="C213:H213"/>
    <mergeCell ref="A214:B214"/>
    <mergeCell ref="C214:H214"/>
    <mergeCell ref="D216:E216"/>
    <mergeCell ref="F216:G216"/>
    <mergeCell ref="A210:B210"/>
    <mergeCell ref="C210:H210"/>
    <mergeCell ref="A211:B211"/>
    <mergeCell ref="C211:H211"/>
    <mergeCell ref="A212:B212"/>
    <mergeCell ref="C212:H212"/>
    <mergeCell ref="A162:B162"/>
    <mergeCell ref="C162:H162"/>
    <mergeCell ref="D164:E164"/>
    <mergeCell ref="F164:G164"/>
    <mergeCell ref="D165:E165"/>
    <mergeCell ref="F165:G165"/>
    <mergeCell ref="H165:I165"/>
    <mergeCell ref="A159:B159"/>
    <mergeCell ref="C159:H159"/>
    <mergeCell ref="A160:B160"/>
    <mergeCell ref="C160:H160"/>
    <mergeCell ref="A161:B161"/>
    <mergeCell ref="C161:H161"/>
    <mergeCell ref="D112:E112"/>
    <mergeCell ref="F112:G112"/>
    <mergeCell ref="D113:E113"/>
    <mergeCell ref="F113:G113"/>
    <mergeCell ref="H113:I113"/>
    <mergeCell ref="A108:B108"/>
    <mergeCell ref="C108:H108"/>
    <mergeCell ref="A109:B109"/>
    <mergeCell ref="C109:H109"/>
    <mergeCell ref="A110:B110"/>
    <mergeCell ref="C110:H110"/>
    <mergeCell ref="A107:B107"/>
    <mergeCell ref="C107:H107"/>
    <mergeCell ref="A57:B57"/>
    <mergeCell ref="C57:H57"/>
    <mergeCell ref="A58:B58"/>
    <mergeCell ref="C58:H58"/>
    <mergeCell ref="D60:E60"/>
    <mergeCell ref="F60:G60"/>
    <mergeCell ref="D61:E61"/>
    <mergeCell ref="F61:G61"/>
    <mergeCell ref="H61:I61"/>
    <mergeCell ref="A106:B106"/>
    <mergeCell ref="C106:H106"/>
    <mergeCell ref="A56:B56"/>
    <mergeCell ref="C56:H56"/>
    <mergeCell ref="A4:B4"/>
    <mergeCell ref="A5:B5"/>
    <mergeCell ref="C5:H5"/>
    <mergeCell ref="D7:E7"/>
    <mergeCell ref="F7:G7"/>
    <mergeCell ref="D8:E8"/>
    <mergeCell ref="F8:G8"/>
    <mergeCell ref="H8:I8"/>
    <mergeCell ref="A54:B54"/>
    <mergeCell ref="C54:H54"/>
    <mergeCell ref="A55:B55"/>
    <mergeCell ref="C55:H55"/>
    <mergeCell ref="A1:B1"/>
    <mergeCell ref="C1:H1"/>
    <mergeCell ref="A2:B2"/>
    <mergeCell ref="C2:H2"/>
    <mergeCell ref="A3:B3"/>
    <mergeCell ref="C3:H3"/>
  </mergeCells>
  <conditionalFormatting sqref="C55:H55 C58 C56 C264 C263:H263 C212 C211:H211 C160 C159:H159 C108 C107:H107">
    <cfRule type="cellIs" dxfId="12" priority="8" stopIfTrue="1" operator="equal">
      <formula>0</formula>
    </cfRule>
  </conditionalFormatting>
  <conditionalFormatting sqref="C110">
    <cfRule type="cellIs" dxfId="11" priority="4" stopIfTrue="1" operator="equal">
      <formula>0</formula>
    </cfRule>
  </conditionalFormatting>
  <conditionalFormatting sqref="C162">
    <cfRule type="cellIs" dxfId="10" priority="3" stopIfTrue="1" operator="equal">
      <formula>0</formula>
    </cfRule>
  </conditionalFormatting>
  <conditionalFormatting sqref="C214">
    <cfRule type="cellIs" dxfId="9" priority="2" stopIfTrue="1" operator="equal">
      <formula>0</formula>
    </cfRule>
  </conditionalFormatting>
  <conditionalFormatting sqref="C266">
    <cfRule type="cellIs" dxfId="8" priority="1" stopIfTrue="1" operator="equal">
      <formula>0</formula>
    </cfRule>
  </conditionalFormatting>
  <pageMargins left="0.5" right="0.5" top="0.75" bottom="0.5" header="0.5" footer="0.25"/>
  <pageSetup scale="13" orientation="landscape" r:id="rId1"/>
  <headerFooter alignWithMargins="0">
    <oddHeader>&amp;LMidAmerican Energy Company Attachment 1-1j&amp;R&amp;12Effective January 1, 2016</oddHeader>
    <oddFooter>&amp;L&amp;11&amp;D&amp;R&amp;Z&amp;F</oddFooter>
  </headerFooter>
  <rowBreaks count="5" manualBreakCount="5">
    <brk id="52" max="16383" man="1"/>
    <brk id="104" max="16383" man="1"/>
    <brk id="156" max="9" man="1"/>
    <brk id="208" max="9" man="1"/>
    <brk id="260"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2"/>
  <sheetViews>
    <sheetView tabSelected="1" topLeftCell="A268"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3" bestFit="1" customWidth="1"/>
    <col min="9" max="9" width="17.109375" customWidth="1"/>
    <col min="10" max="10" width="15" bestFit="1" customWidth="1"/>
    <col min="11" max="12" width="15" customWidth="1"/>
    <col min="13" max="13" width="2.6640625" customWidth="1"/>
    <col min="14" max="14" width="12.33203125" bestFit="1" customWidth="1"/>
    <col min="15" max="15" width="14.109375" customWidth="1"/>
    <col min="16" max="17" width="12.44140625" customWidth="1"/>
  </cols>
  <sheetData>
    <row r="1" spans="1:12" ht="15.6">
      <c r="A1" s="874" t="s">
        <v>19</v>
      </c>
      <c r="B1" s="875"/>
      <c r="C1" s="875" t="s">
        <v>980</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SUMIF($A$50:$A$2573,A4,$C$50:$C$2573)</f>
        <v>204366544</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857"/>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+B10/B45</f>
        <v>#DIV/0!</v>
      </c>
      <c r="D10" s="97">
        <v>0</v>
      </c>
      <c r="E10" s="98">
        <f>SUMIF($A$50:$A$2573,A10,$E$50:$E$2573)</f>
        <v>0</v>
      </c>
      <c r="F10" s="97">
        <v>0</v>
      </c>
      <c r="G10" s="98">
        <f>SUMIF($A$50:$A$2573,A10,$G$50:$G$2573)</f>
        <v>0</v>
      </c>
      <c r="H10" s="99">
        <f>+D10+F10</f>
        <v>0</v>
      </c>
      <c r="I10" s="359">
        <f>SUMIF($A$50:$A$2573,A10,$I$50:$I$2573)</f>
        <v>0</v>
      </c>
      <c r="J10" s="98">
        <f>SUMIF($A$50:$A$2573,A10,$J$50:$J$2573)</f>
        <v>0</v>
      </c>
      <c r="K10" s="98">
        <f>SUMIF($A$50:$A$2573,A10,$K$50:$K$2573)</f>
        <v>0</v>
      </c>
      <c r="L10" s="100">
        <f>+J10+K10</f>
        <v>0</v>
      </c>
    </row>
    <row r="11" spans="1:12" ht="13.8">
      <c r="A11" s="1" t="s">
        <v>660</v>
      </c>
      <c r="B11" s="95"/>
      <c r="C11" s="96"/>
      <c r="D11" s="97"/>
      <c r="E11" s="98"/>
      <c r="F11" s="97"/>
      <c r="G11" s="98"/>
      <c r="H11" s="99"/>
      <c r="I11" s="360"/>
      <c r="J11" s="98"/>
      <c r="K11" s="98"/>
      <c r="L11" s="101">
        <f t="shared" ref="L11:L44" si="0">+J11+K11</f>
        <v>0</v>
      </c>
    </row>
    <row r="12" spans="1:12" ht="13.8">
      <c r="A12" s="2" t="s">
        <v>4</v>
      </c>
      <c r="B12" s="95">
        <v>0</v>
      </c>
      <c r="C12" s="96" t="e">
        <f>+B12/B45</f>
        <v>#DIV/0!</v>
      </c>
      <c r="D12" s="97">
        <v>0</v>
      </c>
      <c r="E12" s="98">
        <f t="shared" ref="E12:E44" si="1">SUMIF($A$50:$A$2573,A12,$E$50:$E$2573)</f>
        <v>0</v>
      </c>
      <c r="F12" s="97">
        <v>0</v>
      </c>
      <c r="G12" s="98">
        <f t="shared" ref="G12:G44" si="2">SUMIF($A$50:$A$2573,A12,$G$50:$G$2573)</f>
        <v>0</v>
      </c>
      <c r="H12" s="99">
        <f t="shared" ref="H12:H44" si="3">+D12+F12</f>
        <v>0</v>
      </c>
      <c r="I12" s="360">
        <f t="shared" ref="I12:I44" si="4">SUMIF($A$50:$A$2573,A12,$I$50:$I$2573)</f>
        <v>4877117.723444243</v>
      </c>
      <c r="J12" s="98">
        <f t="shared" ref="J12:J44" si="5">SUMIF($A$50:$A$2573,A12,$J$50:$J$2573)</f>
        <v>20.458380618823103</v>
      </c>
      <c r="K12" s="98">
        <f t="shared" ref="K12:K44" si="6">SUMIF($A$50:$A$2573,A12,$K$50:$K$2573)</f>
        <v>0</v>
      </c>
      <c r="L12" s="101">
        <f t="shared" si="0"/>
        <v>20.458380618823103</v>
      </c>
    </row>
    <row r="13" spans="1:12" s="127" customFormat="1" ht="13.8">
      <c r="A13" s="2" t="s">
        <v>0</v>
      </c>
      <c r="B13" s="490">
        <v>0</v>
      </c>
      <c r="C13" s="491" t="e">
        <f>+B13/B45</f>
        <v>#DIV/0!</v>
      </c>
      <c r="D13" s="492">
        <v>0</v>
      </c>
      <c r="E13" s="493">
        <f t="shared" si="1"/>
        <v>0</v>
      </c>
      <c r="F13" s="492">
        <v>0</v>
      </c>
      <c r="G13" s="493">
        <f t="shared" si="2"/>
        <v>0</v>
      </c>
      <c r="H13" s="494">
        <f t="shared" si="3"/>
        <v>0</v>
      </c>
      <c r="I13" s="510">
        <f t="shared" si="4"/>
        <v>52458282.498732105</v>
      </c>
      <c r="J13" s="493">
        <f t="shared" si="5"/>
        <v>220.0503598282842</v>
      </c>
      <c r="K13" s="493">
        <f t="shared" si="6"/>
        <v>0</v>
      </c>
      <c r="L13" s="101">
        <f t="shared" si="0"/>
        <v>220.0503598282842</v>
      </c>
    </row>
    <row r="14" spans="1:12" ht="13.8">
      <c r="A14" s="2" t="s">
        <v>16</v>
      </c>
      <c r="B14" s="95">
        <v>0</v>
      </c>
      <c r="C14" s="96" t="e">
        <f>+B14/B45</f>
        <v>#DIV/0!</v>
      </c>
      <c r="D14" s="97">
        <v>0</v>
      </c>
      <c r="E14" s="98">
        <f t="shared" si="1"/>
        <v>0</v>
      </c>
      <c r="F14" s="97">
        <v>0</v>
      </c>
      <c r="G14" s="98">
        <f t="shared" si="2"/>
        <v>0</v>
      </c>
      <c r="H14" s="99">
        <f t="shared" si="3"/>
        <v>0</v>
      </c>
      <c r="I14" s="360">
        <f t="shared" si="4"/>
        <v>8222591.7924974039</v>
      </c>
      <c r="J14" s="98">
        <f t="shared" si="5"/>
        <v>34.491870424920634</v>
      </c>
      <c r="K14" s="98">
        <f t="shared" si="6"/>
        <v>0</v>
      </c>
      <c r="L14" s="101">
        <f t="shared" si="0"/>
        <v>34.491870424920634</v>
      </c>
    </row>
    <row r="15" spans="1:12" ht="13.8">
      <c r="A15" s="2" t="s">
        <v>6</v>
      </c>
      <c r="B15" s="95">
        <v>0</v>
      </c>
      <c r="C15" s="96" t="e">
        <f>+B15/B45</f>
        <v>#DIV/0!</v>
      </c>
      <c r="D15" s="97">
        <v>0</v>
      </c>
      <c r="E15" s="98">
        <f t="shared" si="1"/>
        <v>0</v>
      </c>
      <c r="F15" s="97">
        <v>0</v>
      </c>
      <c r="G15" s="98">
        <f t="shared" si="2"/>
        <v>0</v>
      </c>
      <c r="H15" s="99">
        <f t="shared" si="3"/>
        <v>0</v>
      </c>
      <c r="I15" s="360">
        <f t="shared" si="4"/>
        <v>19945367.394338395</v>
      </c>
      <c r="J15" s="98">
        <f t="shared" si="5"/>
        <v>83.666202227218761</v>
      </c>
      <c r="K15" s="98">
        <f t="shared" si="6"/>
        <v>0</v>
      </c>
      <c r="L15" s="101">
        <f t="shared" si="0"/>
        <v>83.666202227218761</v>
      </c>
    </row>
    <row r="16" spans="1:12" ht="13.8">
      <c r="A16" s="2" t="s">
        <v>10</v>
      </c>
      <c r="B16" s="95">
        <v>0</v>
      </c>
      <c r="C16" s="96" t="e">
        <f>+B16/B45</f>
        <v>#DIV/0!</v>
      </c>
      <c r="D16" s="97">
        <v>0</v>
      </c>
      <c r="E16" s="98">
        <f t="shared" si="1"/>
        <v>0</v>
      </c>
      <c r="F16" s="97">
        <v>0</v>
      </c>
      <c r="G16" s="98">
        <f t="shared" si="2"/>
        <v>0</v>
      </c>
      <c r="H16" s="99">
        <f t="shared" si="3"/>
        <v>0</v>
      </c>
      <c r="I16" s="360">
        <f t="shared" si="4"/>
        <v>24145112.213207942</v>
      </c>
      <c r="J16" s="98">
        <f t="shared" si="5"/>
        <v>101.28316020905034</v>
      </c>
      <c r="K16" s="98">
        <f t="shared" si="6"/>
        <v>0</v>
      </c>
      <c r="L16" s="101">
        <f t="shared" si="0"/>
        <v>101.28316020905034</v>
      </c>
    </row>
    <row r="17" spans="1:12" ht="13.8">
      <c r="A17" s="2" t="s">
        <v>17</v>
      </c>
      <c r="B17" s="95">
        <v>0</v>
      </c>
      <c r="C17" s="96" t="e">
        <f>+B17/B45</f>
        <v>#DIV/0!</v>
      </c>
      <c r="D17" s="97">
        <v>0</v>
      </c>
      <c r="E17" s="98">
        <f t="shared" si="1"/>
        <v>0</v>
      </c>
      <c r="F17" s="97">
        <v>0</v>
      </c>
      <c r="G17" s="98">
        <f t="shared" si="2"/>
        <v>0</v>
      </c>
      <c r="H17" s="99">
        <f t="shared" si="3"/>
        <v>0</v>
      </c>
      <c r="I17" s="360">
        <f t="shared" si="4"/>
        <v>9915605.9214170612</v>
      </c>
      <c r="J17" s="98">
        <f t="shared" si="5"/>
        <v>228.33229134264536</v>
      </c>
      <c r="K17" s="98">
        <f t="shared" si="6"/>
        <v>0</v>
      </c>
      <c r="L17" s="101">
        <f t="shared" si="0"/>
        <v>228.33229134264536</v>
      </c>
    </row>
    <row r="18" spans="1:12" ht="13.8">
      <c r="A18" s="2" t="s">
        <v>5</v>
      </c>
      <c r="B18" s="95">
        <v>0</v>
      </c>
      <c r="C18" s="96" t="e">
        <f>+B18/B45</f>
        <v>#DIV/0!</v>
      </c>
      <c r="D18" s="97">
        <v>0</v>
      </c>
      <c r="E18" s="98">
        <f t="shared" si="1"/>
        <v>0</v>
      </c>
      <c r="F18" s="97">
        <v>0</v>
      </c>
      <c r="G18" s="98">
        <f t="shared" si="2"/>
        <v>0</v>
      </c>
      <c r="H18" s="99">
        <f t="shared" si="3"/>
        <v>0</v>
      </c>
      <c r="I18" s="360">
        <f t="shared" si="4"/>
        <v>13485358.469824955</v>
      </c>
      <c r="J18" s="98">
        <f t="shared" si="5"/>
        <v>63302.401027198292</v>
      </c>
      <c r="K18" s="98">
        <f t="shared" si="6"/>
        <v>0</v>
      </c>
      <c r="L18" s="101">
        <f t="shared" si="0"/>
        <v>63302.401027198292</v>
      </c>
    </row>
    <row r="19" spans="1:12" ht="13.8">
      <c r="A19" s="2" t="s">
        <v>116</v>
      </c>
      <c r="B19" s="95">
        <v>0</v>
      </c>
      <c r="C19" s="96" t="e">
        <f>+B19/B45</f>
        <v>#DIV/0!</v>
      </c>
      <c r="D19" s="97">
        <v>0</v>
      </c>
      <c r="E19" s="98">
        <f t="shared" si="1"/>
        <v>0</v>
      </c>
      <c r="F19" s="97">
        <v>0</v>
      </c>
      <c r="G19" s="98">
        <f t="shared" si="2"/>
        <v>0</v>
      </c>
      <c r="H19" s="99">
        <f t="shared" si="3"/>
        <v>0</v>
      </c>
      <c r="I19" s="360">
        <f t="shared" si="4"/>
        <v>5082967.5318397935</v>
      </c>
      <c r="J19" s="98">
        <f t="shared" si="5"/>
        <v>99.714734826851469</v>
      </c>
      <c r="K19" s="98">
        <f t="shared" si="6"/>
        <v>0</v>
      </c>
      <c r="L19" s="101">
        <f t="shared" si="0"/>
        <v>99.714734826851469</v>
      </c>
    </row>
    <row r="20" spans="1:12" ht="13.8">
      <c r="A20" s="2" t="s">
        <v>1</v>
      </c>
      <c r="B20" s="95">
        <v>0</v>
      </c>
      <c r="C20" s="96" t="e">
        <f>+B20/B45</f>
        <v>#DIV/0!</v>
      </c>
      <c r="D20" s="97">
        <v>0</v>
      </c>
      <c r="E20" s="98">
        <f t="shared" si="1"/>
        <v>0</v>
      </c>
      <c r="F20" s="97">
        <v>0</v>
      </c>
      <c r="G20" s="98">
        <f t="shared" si="2"/>
        <v>0</v>
      </c>
      <c r="H20" s="99">
        <f t="shared" si="3"/>
        <v>0</v>
      </c>
      <c r="I20" s="360">
        <f t="shared" si="4"/>
        <v>151034.41801716672</v>
      </c>
      <c r="J20" s="98">
        <f t="shared" si="5"/>
        <v>9.5310495331393561</v>
      </c>
      <c r="K20" s="98">
        <f t="shared" si="6"/>
        <v>0</v>
      </c>
      <c r="L20" s="101">
        <f t="shared" si="0"/>
        <v>9.5310495331393561</v>
      </c>
    </row>
    <row r="21" spans="1:12" ht="13.8">
      <c r="A21" s="2" t="s">
        <v>46</v>
      </c>
      <c r="B21" s="95">
        <v>0</v>
      </c>
      <c r="C21" s="96" t="e">
        <f>+B21/B45</f>
        <v>#DIV/0!</v>
      </c>
      <c r="D21" s="97">
        <v>0</v>
      </c>
      <c r="E21" s="98">
        <f t="shared" si="1"/>
        <v>0</v>
      </c>
      <c r="F21" s="97">
        <v>0</v>
      </c>
      <c r="G21" s="98">
        <f t="shared" si="2"/>
        <v>0</v>
      </c>
      <c r="H21" s="99">
        <f t="shared" si="3"/>
        <v>0</v>
      </c>
      <c r="I21" s="360">
        <f t="shared" si="4"/>
        <v>3815021.4394935323</v>
      </c>
      <c r="J21" s="98">
        <f t="shared" si="5"/>
        <v>240.74749839913059</v>
      </c>
      <c r="K21" s="98">
        <f t="shared" si="6"/>
        <v>0</v>
      </c>
      <c r="L21" s="101">
        <f t="shared" si="0"/>
        <v>240.74749839913059</v>
      </c>
    </row>
    <row r="22" spans="1:12" ht="13.8">
      <c r="A22" s="2" t="s">
        <v>45</v>
      </c>
      <c r="B22" s="95">
        <v>0</v>
      </c>
      <c r="C22" s="96" t="e">
        <f>+B22/B45</f>
        <v>#DIV/0!</v>
      </c>
      <c r="D22" s="97">
        <v>0</v>
      </c>
      <c r="E22" s="98">
        <f t="shared" si="1"/>
        <v>0</v>
      </c>
      <c r="F22" s="97">
        <v>0</v>
      </c>
      <c r="G22" s="98">
        <f t="shared" si="2"/>
        <v>0</v>
      </c>
      <c r="H22" s="99">
        <f t="shared" si="3"/>
        <v>0</v>
      </c>
      <c r="I22" s="360">
        <f t="shared" si="4"/>
        <v>3868736.2577482006</v>
      </c>
      <c r="J22" s="98">
        <f t="shared" si="5"/>
        <v>244.13718003706452</v>
      </c>
      <c r="K22" s="98">
        <f t="shared" si="6"/>
        <v>0</v>
      </c>
      <c r="L22" s="101">
        <f t="shared" si="0"/>
        <v>244.13718003706452</v>
      </c>
    </row>
    <row r="23" spans="1:12" ht="13.8">
      <c r="A23" s="2" t="s">
        <v>209</v>
      </c>
      <c r="B23" s="95">
        <v>0</v>
      </c>
      <c r="C23" s="96" t="e">
        <f>+B23/B45</f>
        <v>#DIV/0!</v>
      </c>
      <c r="D23" s="97">
        <v>0</v>
      </c>
      <c r="E23" s="98">
        <f t="shared" si="1"/>
        <v>0</v>
      </c>
      <c r="F23" s="97">
        <v>0</v>
      </c>
      <c r="G23" s="98">
        <f t="shared" si="2"/>
        <v>0</v>
      </c>
      <c r="H23" s="99">
        <f t="shared" si="3"/>
        <v>0</v>
      </c>
      <c r="I23" s="360">
        <f t="shared" si="4"/>
        <v>720780.57564482896</v>
      </c>
      <c r="J23" s="98">
        <f t="shared" si="5"/>
        <v>16.597823844206843</v>
      </c>
      <c r="K23" s="98">
        <f t="shared" si="6"/>
        <v>0</v>
      </c>
      <c r="L23" s="101">
        <f t="shared" si="0"/>
        <v>16.597823844206843</v>
      </c>
    </row>
    <row r="24" spans="1:12" ht="13.8">
      <c r="A24" s="2" t="s">
        <v>210</v>
      </c>
      <c r="B24" s="95">
        <v>0</v>
      </c>
      <c r="C24" s="96" t="e">
        <f>+B24/B45</f>
        <v>#DIV/0!</v>
      </c>
      <c r="D24" s="97">
        <v>0</v>
      </c>
      <c r="E24" s="98">
        <f t="shared" si="1"/>
        <v>0</v>
      </c>
      <c r="F24" s="97">
        <v>0</v>
      </c>
      <c r="G24" s="98">
        <f t="shared" si="2"/>
        <v>0</v>
      </c>
      <c r="H24" s="99">
        <f t="shared" si="3"/>
        <v>0</v>
      </c>
      <c r="I24" s="360">
        <f t="shared" si="4"/>
        <v>189018.1056448551</v>
      </c>
      <c r="J24" s="98">
        <f t="shared" si="5"/>
        <v>4.3526273138705003</v>
      </c>
      <c r="K24" s="98">
        <f t="shared" si="6"/>
        <v>0</v>
      </c>
      <c r="L24" s="101">
        <f t="shared" si="0"/>
        <v>4.3526273138705003</v>
      </c>
    </row>
    <row r="25" spans="1:12" ht="13.8">
      <c r="A25" s="2" t="s">
        <v>2</v>
      </c>
      <c r="B25" s="95">
        <v>0</v>
      </c>
      <c r="C25" s="96" t="e">
        <f>+B25/B45</f>
        <v>#DIV/0!</v>
      </c>
      <c r="D25" s="97">
        <v>0</v>
      </c>
      <c r="E25" s="98">
        <f t="shared" si="1"/>
        <v>0</v>
      </c>
      <c r="F25" s="97">
        <v>0</v>
      </c>
      <c r="G25" s="98">
        <f t="shared" si="2"/>
        <v>0</v>
      </c>
      <c r="H25" s="99">
        <f t="shared" si="3"/>
        <v>0</v>
      </c>
      <c r="I25" s="360">
        <f t="shared" si="4"/>
        <v>171208.69045989294</v>
      </c>
      <c r="J25" s="98">
        <f t="shared" si="5"/>
        <v>10.804150012295155</v>
      </c>
      <c r="K25" s="98">
        <f t="shared" si="6"/>
        <v>0</v>
      </c>
      <c r="L25" s="101">
        <f t="shared" si="0"/>
        <v>10.804150012295155</v>
      </c>
    </row>
    <row r="26" spans="1:12" ht="13.8">
      <c r="A26" s="2" t="s">
        <v>12</v>
      </c>
      <c r="B26" s="95">
        <v>0</v>
      </c>
      <c r="C26" s="96" t="e">
        <f>+B26/B45</f>
        <v>#DIV/0!</v>
      </c>
      <c r="D26" s="97">
        <v>0</v>
      </c>
      <c r="E26" s="98">
        <f t="shared" si="1"/>
        <v>0</v>
      </c>
      <c r="F26" s="97">
        <v>0</v>
      </c>
      <c r="G26" s="98">
        <f t="shared" si="2"/>
        <v>0</v>
      </c>
      <c r="H26" s="99">
        <f t="shared" si="3"/>
        <v>0</v>
      </c>
      <c r="I26" s="360">
        <f t="shared" si="4"/>
        <v>259902.97087721591</v>
      </c>
      <c r="J26" s="98">
        <f t="shared" si="5"/>
        <v>16.401215840479917</v>
      </c>
      <c r="K26" s="98">
        <f t="shared" si="6"/>
        <v>0</v>
      </c>
      <c r="L26" s="101">
        <f t="shared" si="0"/>
        <v>16.401215840479917</v>
      </c>
    </row>
    <row r="27" spans="1:12" ht="13.8">
      <c r="A27" s="2" t="s">
        <v>18</v>
      </c>
      <c r="B27" s="95">
        <v>0</v>
      </c>
      <c r="C27" s="96" t="e">
        <f>+B27/B45</f>
        <v>#DIV/0!</v>
      </c>
      <c r="D27" s="97">
        <v>0</v>
      </c>
      <c r="E27" s="98">
        <f t="shared" si="1"/>
        <v>0</v>
      </c>
      <c r="F27" s="97">
        <v>0</v>
      </c>
      <c r="G27" s="98">
        <f t="shared" si="2"/>
        <v>0</v>
      </c>
      <c r="H27" s="99">
        <f t="shared" si="3"/>
        <v>0</v>
      </c>
      <c r="I27" s="360">
        <f t="shared" si="4"/>
        <v>18527413.573453605</v>
      </c>
      <c r="J27" s="98">
        <f t="shared" si="5"/>
        <v>343.1688224829029</v>
      </c>
      <c r="K27" s="98">
        <f t="shared" si="6"/>
        <v>0</v>
      </c>
      <c r="L27" s="101">
        <f t="shared" si="0"/>
        <v>343.1688224829029</v>
      </c>
    </row>
    <row r="28" spans="1:12" ht="13.8">
      <c r="A28" s="2" t="s">
        <v>9</v>
      </c>
      <c r="B28" s="95">
        <v>0</v>
      </c>
      <c r="C28" s="96" t="e">
        <f>+B28/B45</f>
        <v>#DIV/0!</v>
      </c>
      <c r="D28" s="97">
        <v>0</v>
      </c>
      <c r="E28" s="98">
        <f t="shared" si="1"/>
        <v>0</v>
      </c>
      <c r="F28" s="97">
        <v>0</v>
      </c>
      <c r="G28" s="98">
        <f t="shared" si="2"/>
        <v>0</v>
      </c>
      <c r="H28" s="99">
        <f t="shared" si="3"/>
        <v>0</v>
      </c>
      <c r="I28" s="360">
        <f t="shared" si="4"/>
        <v>10921825.276895056</v>
      </c>
      <c r="J28" s="98">
        <f t="shared" si="5"/>
        <v>272.92752157826749</v>
      </c>
      <c r="K28" s="98">
        <f t="shared" si="6"/>
        <v>0</v>
      </c>
      <c r="L28" s="101">
        <f t="shared" si="0"/>
        <v>272.92752157826749</v>
      </c>
    </row>
    <row r="29" spans="1:12" ht="13.8">
      <c r="A29" s="2" t="s">
        <v>7</v>
      </c>
      <c r="B29" s="95">
        <v>0</v>
      </c>
      <c r="C29" s="96" t="e">
        <f>+B29/B45</f>
        <v>#DIV/0!</v>
      </c>
      <c r="D29" s="97">
        <v>0</v>
      </c>
      <c r="E29" s="98">
        <f t="shared" si="1"/>
        <v>0</v>
      </c>
      <c r="F29" s="97">
        <v>0</v>
      </c>
      <c r="G29" s="98">
        <f t="shared" si="2"/>
        <v>0</v>
      </c>
      <c r="H29" s="99">
        <f t="shared" si="3"/>
        <v>0</v>
      </c>
      <c r="I29" s="360">
        <f t="shared" si="4"/>
        <v>2409440.0524140829</v>
      </c>
      <c r="J29" s="98">
        <f t="shared" si="5"/>
        <v>60.209945244952209</v>
      </c>
      <c r="K29" s="98">
        <f t="shared" si="6"/>
        <v>0</v>
      </c>
      <c r="L29" s="101">
        <f t="shared" si="0"/>
        <v>60.209945244952209</v>
      </c>
    </row>
    <row r="30" spans="1:12" ht="13.8">
      <c r="A30" s="2" t="s">
        <v>13</v>
      </c>
      <c r="B30" s="95">
        <v>0</v>
      </c>
      <c r="C30" s="96" t="e">
        <f>+B30/B45</f>
        <v>#DIV/0!</v>
      </c>
      <c r="D30" s="97">
        <v>0</v>
      </c>
      <c r="E30" s="98">
        <f t="shared" si="1"/>
        <v>0</v>
      </c>
      <c r="F30" s="97">
        <v>0</v>
      </c>
      <c r="G30" s="98">
        <f t="shared" si="2"/>
        <v>0</v>
      </c>
      <c r="H30" s="99">
        <f t="shared" si="3"/>
        <v>0</v>
      </c>
      <c r="I30" s="360">
        <f t="shared" si="4"/>
        <v>364428.15904234513</v>
      </c>
      <c r="J30" s="98">
        <f t="shared" si="5"/>
        <v>9.1067629923698927</v>
      </c>
      <c r="K30" s="98">
        <f t="shared" si="6"/>
        <v>0</v>
      </c>
      <c r="L30" s="101">
        <f t="shared" si="0"/>
        <v>9.1067629923698927</v>
      </c>
    </row>
    <row r="31" spans="1:12" ht="13.8">
      <c r="A31" s="2" t="s">
        <v>3</v>
      </c>
      <c r="B31" s="95">
        <v>0</v>
      </c>
      <c r="C31" s="96" t="e">
        <f>+B31/B45</f>
        <v>#DIV/0!</v>
      </c>
      <c r="D31" s="97">
        <v>0</v>
      </c>
      <c r="E31" s="98">
        <f t="shared" si="1"/>
        <v>0</v>
      </c>
      <c r="F31" s="97">
        <v>0</v>
      </c>
      <c r="G31" s="98">
        <f t="shared" si="2"/>
        <v>0</v>
      </c>
      <c r="H31" s="99">
        <f t="shared" si="3"/>
        <v>0</v>
      </c>
      <c r="I31" s="360">
        <f t="shared" si="4"/>
        <v>1437138.6907794382</v>
      </c>
      <c r="J31" s="98">
        <f t="shared" si="5"/>
        <v>35.912925824626981</v>
      </c>
      <c r="K31" s="98">
        <f t="shared" si="6"/>
        <v>0</v>
      </c>
      <c r="L31" s="101">
        <f t="shared" si="0"/>
        <v>35.912925824626981</v>
      </c>
    </row>
    <row r="32" spans="1:12" ht="13.8">
      <c r="A32" s="2" t="s">
        <v>11</v>
      </c>
      <c r="B32" s="95">
        <v>0</v>
      </c>
      <c r="C32" s="96" t="e">
        <f>+B32/B45</f>
        <v>#DIV/0!</v>
      </c>
      <c r="D32" s="97">
        <v>0</v>
      </c>
      <c r="E32" s="98">
        <f t="shared" si="1"/>
        <v>0</v>
      </c>
      <c r="F32" s="97">
        <v>0</v>
      </c>
      <c r="G32" s="98">
        <f t="shared" si="2"/>
        <v>0</v>
      </c>
      <c r="H32" s="99">
        <f t="shared" si="3"/>
        <v>0</v>
      </c>
      <c r="I32" s="360">
        <f t="shared" si="4"/>
        <v>1769125.2270582686</v>
      </c>
      <c r="J32" s="98">
        <f t="shared" si="5"/>
        <v>44.20899907674309</v>
      </c>
      <c r="K32" s="98">
        <f t="shared" si="6"/>
        <v>0</v>
      </c>
      <c r="L32" s="101">
        <f t="shared" si="0"/>
        <v>44.20899907674309</v>
      </c>
    </row>
    <row r="33" spans="1:12" ht="13.8">
      <c r="A33" s="2" t="s">
        <v>8</v>
      </c>
      <c r="B33" s="95">
        <v>0</v>
      </c>
      <c r="C33" s="96" t="e">
        <f>+B33/B45</f>
        <v>#DIV/0!</v>
      </c>
      <c r="D33" s="97">
        <v>0</v>
      </c>
      <c r="E33" s="98">
        <f t="shared" si="1"/>
        <v>0</v>
      </c>
      <c r="F33" s="97">
        <v>0</v>
      </c>
      <c r="G33" s="98">
        <f t="shared" si="2"/>
        <v>0</v>
      </c>
      <c r="H33" s="99">
        <f t="shared" si="3"/>
        <v>0</v>
      </c>
      <c r="I33" s="360">
        <f t="shared" si="4"/>
        <v>708380.13404682162</v>
      </c>
      <c r="J33" s="98">
        <f t="shared" si="5"/>
        <v>17.70184281648233</v>
      </c>
      <c r="K33" s="98">
        <f t="shared" si="6"/>
        <v>0</v>
      </c>
      <c r="L33" s="101">
        <f t="shared" si="0"/>
        <v>17.70184281648233</v>
      </c>
    </row>
    <row r="34" spans="1:12" ht="13.8">
      <c r="A34" s="372" t="s">
        <v>444</v>
      </c>
      <c r="B34" s="95">
        <v>0</v>
      </c>
      <c r="C34" s="96" t="e">
        <f>+B34/B45</f>
        <v>#DIV/0!</v>
      </c>
      <c r="D34" s="97">
        <v>0</v>
      </c>
      <c r="E34" s="98">
        <f t="shared" si="1"/>
        <v>0</v>
      </c>
      <c r="F34" s="97">
        <v>0</v>
      </c>
      <c r="G34" s="98">
        <f t="shared" si="2"/>
        <v>0</v>
      </c>
      <c r="H34" s="99">
        <f t="shared" si="3"/>
        <v>0</v>
      </c>
      <c r="I34" s="360">
        <f t="shared" si="4"/>
        <v>7458997.0212884992</v>
      </c>
      <c r="J34" s="98">
        <f t="shared" si="5"/>
        <v>146.32631536460894</v>
      </c>
      <c r="K34" s="98">
        <f t="shared" si="6"/>
        <v>0</v>
      </c>
      <c r="L34" s="101">
        <f t="shared" si="0"/>
        <v>146.32631536460894</v>
      </c>
    </row>
    <row r="35" spans="1:12" ht="13.8">
      <c r="A35" s="372" t="s">
        <v>445</v>
      </c>
      <c r="B35" s="95">
        <v>0</v>
      </c>
      <c r="C35" s="96" t="e">
        <f>+B35/$B$45</f>
        <v>#DIV/0!</v>
      </c>
      <c r="D35" s="97">
        <v>0</v>
      </c>
      <c r="E35" s="98">
        <f t="shared" si="1"/>
        <v>0</v>
      </c>
      <c r="F35" s="97">
        <v>0</v>
      </c>
      <c r="G35" s="98">
        <f t="shared" si="2"/>
        <v>0</v>
      </c>
      <c r="H35" s="99">
        <f t="shared" si="3"/>
        <v>0</v>
      </c>
      <c r="I35" s="360">
        <f t="shared" si="4"/>
        <v>211278.15836796342</v>
      </c>
      <c r="J35" s="98">
        <f t="shared" si="5"/>
        <v>4.1447334464364642</v>
      </c>
      <c r="K35" s="98">
        <f t="shared" si="6"/>
        <v>0</v>
      </c>
      <c r="L35" s="101">
        <f t="shared" si="0"/>
        <v>4.1447334464364642</v>
      </c>
    </row>
    <row r="36" spans="1:12" ht="13.8">
      <c r="A36" s="372" t="s">
        <v>461</v>
      </c>
      <c r="B36" s="95">
        <v>0</v>
      </c>
      <c r="C36" s="96" t="e">
        <f t="shared" ref="C36:C43" si="7">+B36/$B$45</f>
        <v>#DIV/0!</v>
      </c>
      <c r="D36" s="97">
        <v>0</v>
      </c>
      <c r="E36" s="98">
        <f t="shared" si="1"/>
        <v>0</v>
      </c>
      <c r="F36" s="97">
        <v>0</v>
      </c>
      <c r="G36" s="98">
        <f t="shared" si="2"/>
        <v>0</v>
      </c>
      <c r="H36" s="99">
        <f t="shared" si="3"/>
        <v>0</v>
      </c>
      <c r="I36" s="360">
        <f t="shared" si="4"/>
        <v>1206905.1989639574</v>
      </c>
      <c r="J36" s="98">
        <f t="shared" si="5"/>
        <v>30.15957831059557</v>
      </c>
      <c r="K36" s="98">
        <f t="shared" si="6"/>
        <v>0</v>
      </c>
      <c r="L36" s="101">
        <f t="shared" si="0"/>
        <v>30.15957831059557</v>
      </c>
    </row>
    <row r="37" spans="1:12" ht="13.8">
      <c r="A37" s="372" t="s">
        <v>464</v>
      </c>
      <c r="B37" s="721">
        <v>0</v>
      </c>
      <c r="C37" s="96" t="e">
        <f t="shared" si="7"/>
        <v>#DIV/0!</v>
      </c>
      <c r="D37" s="97">
        <v>0</v>
      </c>
      <c r="E37" s="98">
        <f t="shared" si="1"/>
        <v>0</v>
      </c>
      <c r="F37" s="97">
        <v>0</v>
      </c>
      <c r="G37" s="98">
        <f t="shared" si="2"/>
        <v>0</v>
      </c>
      <c r="H37" s="99">
        <f t="shared" si="3"/>
        <v>0</v>
      </c>
      <c r="I37" s="360">
        <f t="shared" si="4"/>
        <v>12043506.504502358</v>
      </c>
      <c r="J37" s="98">
        <f t="shared" si="5"/>
        <v>50.519723743797329</v>
      </c>
      <c r="K37" s="98">
        <f t="shared" si="6"/>
        <v>0</v>
      </c>
      <c r="L37" s="101">
        <f t="shared" si="0"/>
        <v>50.519723743797329</v>
      </c>
    </row>
    <row r="38" spans="1:12" ht="13.8">
      <c r="A38" s="372" t="s">
        <v>857</v>
      </c>
      <c r="B38" s="721">
        <v>0</v>
      </c>
      <c r="C38" s="96" t="e">
        <f t="shared" si="7"/>
        <v>#DIV/0!</v>
      </c>
      <c r="D38" s="97">
        <v>0</v>
      </c>
      <c r="E38" s="98">
        <f t="shared" si="1"/>
        <v>0</v>
      </c>
      <c r="F38" s="97">
        <v>0</v>
      </c>
      <c r="G38" s="98">
        <f t="shared" si="2"/>
        <v>0</v>
      </c>
      <c r="H38" s="99">
        <f t="shared" si="3"/>
        <v>0</v>
      </c>
      <c r="I38" s="360">
        <f t="shared" si="4"/>
        <v>0</v>
      </c>
      <c r="J38" s="98">
        <f t="shared" si="5"/>
        <v>0</v>
      </c>
      <c r="K38" s="98">
        <f t="shared" si="6"/>
        <v>0</v>
      </c>
      <c r="L38" s="101">
        <f t="shared" si="0"/>
        <v>0</v>
      </c>
    </row>
    <row r="39" spans="1:12" ht="13.8">
      <c r="A39" s="372" t="s">
        <v>858</v>
      </c>
      <c r="B39" s="721">
        <v>0</v>
      </c>
      <c r="C39" s="96" t="e">
        <f t="shared" si="7"/>
        <v>#DIV/0!</v>
      </c>
      <c r="D39" s="97">
        <v>0</v>
      </c>
      <c r="E39" s="98">
        <f t="shared" si="1"/>
        <v>0</v>
      </c>
      <c r="F39" s="97">
        <v>0</v>
      </c>
      <c r="G39" s="98">
        <f t="shared" si="2"/>
        <v>0</v>
      </c>
      <c r="H39" s="99">
        <f t="shared" si="3"/>
        <v>0</v>
      </c>
      <c r="I39" s="360">
        <f t="shared" si="4"/>
        <v>0</v>
      </c>
      <c r="J39" s="98">
        <f t="shared" si="5"/>
        <v>0</v>
      </c>
      <c r="K39" s="98">
        <f t="shared" si="6"/>
        <v>0</v>
      </c>
      <c r="L39" s="101">
        <f t="shared" si="0"/>
        <v>0</v>
      </c>
    </row>
    <row r="40" spans="1:12" ht="13.8">
      <c r="A40" s="372" t="s">
        <v>859</v>
      </c>
      <c r="B40" s="721">
        <v>0</v>
      </c>
      <c r="C40" s="96" t="e">
        <f t="shared" si="7"/>
        <v>#DIV/0!</v>
      </c>
      <c r="D40" s="97">
        <v>0</v>
      </c>
      <c r="E40" s="98">
        <f t="shared" si="1"/>
        <v>0</v>
      </c>
      <c r="F40" s="97">
        <v>0</v>
      </c>
      <c r="G40" s="98">
        <f t="shared" si="2"/>
        <v>0</v>
      </c>
      <c r="H40" s="99">
        <f t="shared" si="3"/>
        <v>0</v>
      </c>
      <c r="I40" s="360">
        <f t="shared" si="4"/>
        <v>0</v>
      </c>
      <c r="J40" s="98">
        <f t="shared" si="5"/>
        <v>0</v>
      </c>
      <c r="K40" s="98">
        <f t="shared" si="6"/>
        <v>0</v>
      </c>
      <c r="L40" s="101">
        <f t="shared" si="0"/>
        <v>0</v>
      </c>
    </row>
    <row r="41" spans="1:12" ht="13.8">
      <c r="A41" s="372" t="s">
        <v>860</v>
      </c>
      <c r="B41" s="721">
        <v>0</v>
      </c>
      <c r="C41" s="96" t="e">
        <f t="shared" si="7"/>
        <v>#DIV/0!</v>
      </c>
      <c r="D41" s="97">
        <v>0</v>
      </c>
      <c r="E41" s="98">
        <f t="shared" si="1"/>
        <v>0</v>
      </c>
      <c r="F41" s="97">
        <v>0</v>
      </c>
      <c r="G41" s="98">
        <f t="shared" si="2"/>
        <v>0</v>
      </c>
      <c r="H41" s="99">
        <f t="shared" si="3"/>
        <v>0</v>
      </c>
      <c r="I41" s="360">
        <f t="shared" si="4"/>
        <v>0</v>
      </c>
      <c r="J41" s="98">
        <f t="shared" si="5"/>
        <v>0</v>
      </c>
      <c r="K41" s="98">
        <f t="shared" si="6"/>
        <v>0</v>
      </c>
      <c r="L41" s="101">
        <f t="shared" si="0"/>
        <v>0</v>
      </c>
    </row>
    <row r="42" spans="1:12" ht="13.8">
      <c r="A42" s="372" t="s">
        <v>861</v>
      </c>
      <c r="B42" s="721">
        <v>0</v>
      </c>
      <c r="C42" s="96" t="e">
        <f t="shared" si="7"/>
        <v>#DIV/0!</v>
      </c>
      <c r="D42" s="97">
        <v>0</v>
      </c>
      <c r="E42" s="98">
        <f t="shared" si="1"/>
        <v>0</v>
      </c>
      <c r="F42" s="97">
        <v>0</v>
      </c>
      <c r="G42" s="98">
        <f t="shared" si="2"/>
        <v>0</v>
      </c>
      <c r="H42" s="99">
        <f t="shared" si="3"/>
        <v>0</v>
      </c>
      <c r="I42" s="360">
        <f t="shared" si="4"/>
        <v>0</v>
      </c>
      <c r="J42" s="98">
        <f t="shared" si="5"/>
        <v>0</v>
      </c>
      <c r="K42" s="98">
        <f t="shared" si="6"/>
        <v>0</v>
      </c>
      <c r="L42" s="101">
        <f t="shared" si="0"/>
        <v>0</v>
      </c>
    </row>
    <row r="43" spans="1:12" ht="13.8">
      <c r="A43" s="372" t="s">
        <v>862</v>
      </c>
      <c r="B43" s="721">
        <v>0</v>
      </c>
      <c r="C43" s="96" t="e">
        <f t="shared" si="7"/>
        <v>#DIV/0!</v>
      </c>
      <c r="D43" s="97">
        <v>0</v>
      </c>
      <c r="E43" s="98">
        <f t="shared" si="1"/>
        <v>0</v>
      </c>
      <c r="F43" s="97">
        <v>0</v>
      </c>
      <c r="G43" s="98">
        <f t="shared" si="2"/>
        <v>0</v>
      </c>
      <c r="H43" s="99">
        <f t="shared" si="3"/>
        <v>0</v>
      </c>
      <c r="I43" s="360">
        <f t="shared" si="4"/>
        <v>0</v>
      </c>
      <c r="J43" s="98">
        <f t="shared" si="5"/>
        <v>0</v>
      </c>
      <c r="K43" s="98">
        <f t="shared" si="6"/>
        <v>0</v>
      </c>
      <c r="L43" s="101">
        <f t="shared" si="0"/>
        <v>0</v>
      </c>
    </row>
    <row r="44" spans="1:12" ht="13.8">
      <c r="A44" s="3" t="s">
        <v>863</v>
      </c>
      <c r="B44" s="721">
        <v>0</v>
      </c>
      <c r="C44" s="96" t="e">
        <f>+B44/$B$45</f>
        <v>#DIV/0!</v>
      </c>
      <c r="D44" s="97">
        <v>0</v>
      </c>
      <c r="E44" s="98">
        <f t="shared" si="1"/>
        <v>0</v>
      </c>
      <c r="F44" s="97">
        <v>0</v>
      </c>
      <c r="G44" s="98">
        <f t="shared" si="2"/>
        <v>0</v>
      </c>
      <c r="H44" s="723">
        <f t="shared" si="3"/>
        <v>0</v>
      </c>
      <c r="I44" s="360">
        <f t="shared" si="4"/>
        <v>0</v>
      </c>
      <c r="J44" s="98">
        <f t="shared" si="5"/>
        <v>0</v>
      </c>
      <c r="K44" s="98">
        <f t="shared" si="6"/>
        <v>0</v>
      </c>
      <c r="L44" s="101">
        <f t="shared" si="0"/>
        <v>0</v>
      </c>
    </row>
    <row r="45" spans="1:12" ht="13.8">
      <c r="A45" s="722"/>
      <c r="B45" s="104">
        <f t="shared" ref="B45:L45" si="8">SUM(B10:B44)</f>
        <v>0</v>
      </c>
      <c r="C45" s="105" t="e">
        <f t="shared" si="8"/>
        <v>#DIV/0!</v>
      </c>
      <c r="D45" s="106">
        <f t="shared" si="8"/>
        <v>0</v>
      </c>
      <c r="E45" s="107">
        <f t="shared" si="8"/>
        <v>0</v>
      </c>
      <c r="F45" s="108">
        <f t="shared" si="8"/>
        <v>0</v>
      </c>
      <c r="G45" s="107">
        <f t="shared" si="8"/>
        <v>0</v>
      </c>
      <c r="H45" s="109">
        <f t="shared" si="8"/>
        <v>0</v>
      </c>
      <c r="I45" s="362">
        <f t="shared" si="8"/>
        <v>204366544.00000006</v>
      </c>
      <c r="J45" s="111">
        <f t="shared" si="8"/>
        <v>65647.356742538046</v>
      </c>
      <c r="K45" s="111">
        <f t="shared" si="8"/>
        <v>0</v>
      </c>
      <c r="L45" s="111">
        <f t="shared" si="8"/>
        <v>65647.356742538046</v>
      </c>
    </row>
    <row r="46" spans="1:12">
      <c r="H46" s="80"/>
      <c r="I46" s="81"/>
    </row>
    <row r="47" spans="1:12">
      <c r="I47" t="s">
        <v>370</v>
      </c>
      <c r="K47" s="166"/>
      <c r="L47" s="166">
        <f>SUM(N50:N4573)</f>
        <v>65647.356742538061</v>
      </c>
    </row>
    <row r="48" spans="1:12">
      <c r="B48" s="367" t="str">
        <f>+MTEP06!B35</f>
        <v>* Note</v>
      </c>
    </row>
    <row r="49" spans="1:12">
      <c r="B49" s="367" t="str">
        <f>+MTEP06!B36</f>
        <v xml:space="preserve">ATC, OTP, MP, Vecten allocate true-ups based on the allocation totals in column "H" as approved by FERC </v>
      </c>
      <c r="K49" t="s">
        <v>653</v>
      </c>
      <c r="L49" s="396">
        <f>+L45-L47</f>
        <v>0</v>
      </c>
    </row>
    <row r="50" spans="1:12">
      <c r="B50" s="367" t="str">
        <f>+MTEP06!B37</f>
        <v>GRE, ITC, ITCM, METC, NSP allocate true-ups based on FERC approved calculations.</v>
      </c>
    </row>
    <row r="54" spans="1:12" ht="15.6">
      <c r="A54" s="969" t="s">
        <v>19</v>
      </c>
      <c r="B54" s="970"/>
      <c r="C54" s="970" t="s">
        <v>981</v>
      </c>
      <c r="D54" s="970"/>
      <c r="E54" s="970"/>
      <c r="F54" s="970"/>
      <c r="G54" s="970"/>
      <c r="H54" s="971"/>
      <c r="I54" s="4"/>
    </row>
    <row r="55" spans="1:12" ht="15.6">
      <c r="A55" s="965" t="s">
        <v>20</v>
      </c>
      <c r="B55" s="966"/>
      <c r="C55" s="972"/>
      <c r="D55" s="972"/>
      <c r="E55" s="972"/>
      <c r="F55" s="972"/>
      <c r="G55" s="972"/>
      <c r="H55" s="973"/>
      <c r="I55" s="4"/>
    </row>
    <row r="56" spans="1:12" ht="15.6">
      <c r="A56" s="965" t="s">
        <v>22</v>
      </c>
      <c r="B56" s="966"/>
      <c r="C56" s="967"/>
      <c r="D56" s="967"/>
      <c r="E56" s="967"/>
      <c r="F56" s="967"/>
      <c r="G56" s="967"/>
      <c r="H56" s="968"/>
      <c r="I56" s="4"/>
    </row>
    <row r="57" spans="1:12" ht="15.6">
      <c r="A57" s="965" t="s">
        <v>24</v>
      </c>
      <c r="B57" s="966"/>
      <c r="C57" s="976">
        <v>170000</v>
      </c>
      <c r="D57" s="977"/>
      <c r="E57" s="977"/>
      <c r="F57" s="977"/>
      <c r="G57" s="977"/>
      <c r="H57" s="978"/>
      <c r="I57" s="4"/>
    </row>
    <row r="58" spans="1:12" ht="15.6">
      <c r="A58" s="979" t="s">
        <v>25</v>
      </c>
      <c r="B58" s="980"/>
      <c r="C58" s="981" t="s">
        <v>11</v>
      </c>
      <c r="D58" s="981"/>
      <c r="E58" s="981"/>
      <c r="F58" s="981"/>
      <c r="G58" s="981"/>
      <c r="H58" s="982"/>
      <c r="I58" s="4"/>
    </row>
    <row r="59" spans="1:12" ht="13.8">
      <c r="A59" s="5"/>
      <c r="B59" s="5"/>
      <c r="C59" s="5"/>
      <c r="D59" s="5"/>
      <c r="E59" s="5"/>
      <c r="F59" s="5"/>
      <c r="G59" s="5"/>
      <c r="H59" s="5"/>
      <c r="I59" s="5"/>
    </row>
    <row r="60" spans="1:12" ht="13.8">
      <c r="A60" s="6"/>
      <c r="B60" s="7"/>
      <c r="C60" s="8"/>
      <c r="D60" s="886">
        <v>0.2</v>
      </c>
      <c r="E60" s="887"/>
      <c r="F60" s="886">
        <v>0.8</v>
      </c>
      <c r="G60" s="887"/>
      <c r="H60" s="857"/>
      <c r="I60" s="10"/>
      <c r="J60" s="11" t="s">
        <v>121</v>
      </c>
      <c r="K60" s="11" t="s">
        <v>269</v>
      </c>
      <c r="L60" s="11" t="s">
        <v>270</v>
      </c>
    </row>
    <row r="61" spans="1:12" ht="13.8">
      <c r="A61" s="12"/>
      <c r="B61" s="13"/>
      <c r="C61" s="14"/>
      <c r="D61" s="872" t="s">
        <v>26</v>
      </c>
      <c r="E61" s="880"/>
      <c r="F61" s="872" t="s">
        <v>27</v>
      </c>
      <c r="G61" s="880"/>
      <c r="H61" s="872" t="s">
        <v>28</v>
      </c>
      <c r="I61" s="873"/>
      <c r="J61" s="15" t="s">
        <v>29</v>
      </c>
      <c r="K61" s="391" t="s">
        <v>523</v>
      </c>
      <c r="L61" s="391" t="s">
        <v>29</v>
      </c>
    </row>
    <row r="62" spans="1:12" ht="27.6">
      <c r="A62" s="16" t="s">
        <v>30</v>
      </c>
      <c r="B62" s="17" t="s">
        <v>31</v>
      </c>
      <c r="C62" s="18" t="s">
        <v>32</v>
      </c>
      <c r="D62" s="19" t="s">
        <v>33</v>
      </c>
      <c r="E62" s="20" t="s">
        <v>34</v>
      </c>
      <c r="F62" s="19" t="s">
        <v>33</v>
      </c>
      <c r="G62" s="20" t="s">
        <v>34</v>
      </c>
      <c r="H62" s="21" t="s">
        <v>33</v>
      </c>
      <c r="I62" s="40" t="s">
        <v>34</v>
      </c>
      <c r="J62" s="18" t="s">
        <v>34</v>
      </c>
      <c r="K62" s="18" t="s">
        <v>34</v>
      </c>
      <c r="L62" s="18" t="s">
        <v>34</v>
      </c>
    </row>
    <row r="63" spans="1:12" ht="13.8">
      <c r="A63" s="1" t="s">
        <v>15</v>
      </c>
      <c r="B63" s="22">
        <f>+$B$10</f>
        <v>0</v>
      </c>
      <c r="C63" s="84" t="e">
        <f>+B63/B97</f>
        <v>#DIV/0!</v>
      </c>
      <c r="D63" s="473">
        <v>0</v>
      </c>
      <c r="E63" s="474">
        <f>+D63*C57</f>
        <v>0</v>
      </c>
      <c r="F63" s="475">
        <v>0</v>
      </c>
      <c r="G63" s="763">
        <f>F63*C57</f>
        <v>0</v>
      </c>
      <c r="H63" s="475">
        <v>0</v>
      </c>
      <c r="I63" s="116">
        <f>H63*C57</f>
        <v>0</v>
      </c>
      <c r="J63" s="39">
        <f>+H63*I100</f>
        <v>0</v>
      </c>
      <c r="K63" s="588">
        <v>0</v>
      </c>
      <c r="L63" s="393">
        <f>+J63+K63</f>
        <v>0</v>
      </c>
    </row>
    <row r="64" spans="1:12" ht="13.8">
      <c r="A64" s="2" t="s">
        <v>4</v>
      </c>
      <c r="B64" s="22">
        <f>+$B$12</f>
        <v>0</v>
      </c>
      <c r="C64" s="84" t="e">
        <f>+B64/B97</f>
        <v>#DIV/0!</v>
      </c>
      <c r="D64" s="473">
        <v>0</v>
      </c>
      <c r="E64" s="474">
        <f>+D64*C57</f>
        <v>0</v>
      </c>
      <c r="F64" s="475">
        <v>0</v>
      </c>
      <c r="G64" s="474">
        <f>F64*C57</f>
        <v>0</v>
      </c>
      <c r="H64" s="475">
        <v>7.7488659152842665E-3</v>
      </c>
      <c r="I64" s="117">
        <f>H64*C57</f>
        <v>1317.3072055983253</v>
      </c>
      <c r="J64" s="39">
        <f>+H64*I100</f>
        <v>20.458380618823103</v>
      </c>
      <c r="K64" s="588">
        <v>0</v>
      </c>
      <c r="L64" s="394">
        <f>+J64+K64</f>
        <v>20.458380618823103</v>
      </c>
    </row>
    <row r="65" spans="1:12" ht="13.8">
      <c r="A65" s="2" t="s">
        <v>0</v>
      </c>
      <c r="B65" s="22">
        <f>+$B$13</f>
        <v>0</v>
      </c>
      <c r="C65" s="84" t="e">
        <f>+B65/B97</f>
        <v>#DIV/0!</v>
      </c>
      <c r="D65" s="473">
        <v>0</v>
      </c>
      <c r="E65" s="474">
        <f>+D65*C57</f>
        <v>0</v>
      </c>
      <c r="F65" s="475">
        <v>0</v>
      </c>
      <c r="G65" s="474">
        <f>F65*C57</f>
        <v>0</v>
      </c>
      <c r="H65" s="475">
        <v>8.3346808561699362E-2</v>
      </c>
      <c r="I65" s="117">
        <f>H65*C57</f>
        <v>14168.957455488891</v>
      </c>
      <c r="J65" s="39">
        <f>+H65*I100</f>
        <v>220.0503598282842</v>
      </c>
      <c r="K65" s="588">
        <v>0</v>
      </c>
      <c r="L65" s="394">
        <f t="shared" ref="L65:L96" si="9">+J65+K65</f>
        <v>220.0503598282842</v>
      </c>
    </row>
    <row r="66" spans="1:12" ht="13.8">
      <c r="A66" s="2" t="s">
        <v>16</v>
      </c>
      <c r="B66" s="22">
        <f>+$B$14</f>
        <v>0</v>
      </c>
      <c r="C66" s="84" t="e">
        <f>+B66/B97</f>
        <v>#DIV/0!</v>
      </c>
      <c r="D66" s="473">
        <v>0</v>
      </c>
      <c r="E66" s="474">
        <f>+D66*C57</f>
        <v>0</v>
      </c>
      <c r="F66" s="475">
        <v>0</v>
      </c>
      <c r="G66" s="474">
        <f>F66*C57</f>
        <v>0</v>
      </c>
      <c r="H66" s="475">
        <v>1.3064224586972428E-2</v>
      </c>
      <c r="I66" s="117">
        <f>H66*C57</f>
        <v>2220.918179785313</v>
      </c>
      <c r="J66" s="39">
        <f>+H66*I100</f>
        <v>34.491870424920634</v>
      </c>
      <c r="K66" s="588">
        <v>0</v>
      </c>
      <c r="L66" s="394">
        <f t="shared" si="9"/>
        <v>34.491870424920634</v>
      </c>
    </row>
    <row r="67" spans="1:12" ht="13.8">
      <c r="A67" s="2" t="s">
        <v>6</v>
      </c>
      <c r="B67" s="22">
        <f>+$B$15</f>
        <v>0</v>
      </c>
      <c r="C67" s="84" t="e">
        <f>+B67/B97</f>
        <v>#DIV/0!</v>
      </c>
      <c r="D67" s="473">
        <v>0</v>
      </c>
      <c r="E67" s="474">
        <f>+D67*C57</f>
        <v>0</v>
      </c>
      <c r="F67" s="475">
        <v>0</v>
      </c>
      <c r="G67" s="474">
        <f>F67*C57</f>
        <v>0</v>
      </c>
      <c r="H67" s="475">
        <v>3.1689613893647051E-2</v>
      </c>
      <c r="I67" s="117">
        <f>H67*C57</f>
        <v>5387.2343619199983</v>
      </c>
      <c r="J67" s="39">
        <f>+H67*I100</f>
        <v>83.666202227218761</v>
      </c>
      <c r="K67" s="588">
        <v>0</v>
      </c>
      <c r="L67" s="394">
        <f t="shared" si="9"/>
        <v>83.666202227218761</v>
      </c>
    </row>
    <row r="68" spans="1:12" ht="13.8">
      <c r="A68" s="2" t="s">
        <v>10</v>
      </c>
      <c r="B68" s="22">
        <f>+$B$16</f>
        <v>0</v>
      </c>
      <c r="C68" s="84" t="e">
        <f>+B68/B97</f>
        <v>#DIV/0!</v>
      </c>
      <c r="D68" s="473">
        <v>0</v>
      </c>
      <c r="E68" s="474">
        <f>+D68*C57</f>
        <v>0</v>
      </c>
      <c r="F68" s="475">
        <v>0</v>
      </c>
      <c r="G68" s="474">
        <f>F68*C57</f>
        <v>0</v>
      </c>
      <c r="H68" s="475">
        <v>3.8362255672088202E-2</v>
      </c>
      <c r="I68" s="117">
        <f>H68*C57</f>
        <v>6521.5834642549944</v>
      </c>
      <c r="J68" s="39">
        <f>+H68*I100</f>
        <v>101.28316020905034</v>
      </c>
      <c r="K68" s="588">
        <v>0</v>
      </c>
      <c r="L68" s="394">
        <f t="shared" si="9"/>
        <v>101.28316020905034</v>
      </c>
    </row>
    <row r="69" spans="1:12" ht="13.8">
      <c r="A69" s="2" t="s">
        <v>17</v>
      </c>
      <c r="B69" s="22">
        <f>+$B$17</f>
        <v>0</v>
      </c>
      <c r="C69" s="84" t="e">
        <f>+B69/B97</f>
        <v>#DIV/0!</v>
      </c>
      <c r="D69" s="473">
        <v>0</v>
      </c>
      <c r="E69" s="474">
        <f>+D69*C57</f>
        <v>0</v>
      </c>
      <c r="F69" s="475">
        <v>0</v>
      </c>
      <c r="G69" s="474">
        <f>F69*C57</f>
        <v>0</v>
      </c>
      <c r="H69" s="475">
        <v>8.6483693050264696E-2</v>
      </c>
      <c r="I69" s="117">
        <f>H69*C57</f>
        <v>14702.227818544998</v>
      </c>
      <c r="J69" s="39">
        <f>+H69*I100</f>
        <v>228.33229134264536</v>
      </c>
      <c r="K69" s="588">
        <v>0</v>
      </c>
      <c r="L69" s="394">
        <f t="shared" si="9"/>
        <v>228.33229134264536</v>
      </c>
    </row>
    <row r="70" spans="1:12" ht="13.8">
      <c r="A70" s="2" t="s">
        <v>5</v>
      </c>
      <c r="B70" s="22">
        <f>+$B$18</f>
        <v>0</v>
      </c>
      <c r="C70" s="84" t="e">
        <f>+B70/B97</f>
        <v>#DIV/0!</v>
      </c>
      <c r="D70" s="473">
        <v>0</v>
      </c>
      <c r="E70" s="474">
        <f>+D70*C57</f>
        <v>0</v>
      </c>
      <c r="F70" s="475">
        <v>0</v>
      </c>
      <c r="G70" s="474">
        <f>F70*C57</f>
        <v>0</v>
      </c>
      <c r="H70" s="475">
        <v>0.11181887980278346</v>
      </c>
      <c r="I70" s="117">
        <f>H70*C57</f>
        <v>19009.20956647319</v>
      </c>
      <c r="J70" s="39">
        <f>+H70*I100</f>
        <v>295.22167867991215</v>
      </c>
      <c r="K70" s="588">
        <v>0</v>
      </c>
      <c r="L70" s="394">
        <f t="shared" si="9"/>
        <v>295.22167867991215</v>
      </c>
    </row>
    <row r="71" spans="1:12" ht="13.8">
      <c r="A71" s="2" t="s">
        <v>116</v>
      </c>
      <c r="B71" s="22">
        <f>+$B$19</f>
        <v>0</v>
      </c>
      <c r="C71" s="84" t="e">
        <f>+B71/B97</f>
        <v>#DIV/0!</v>
      </c>
      <c r="D71" s="473">
        <v>0</v>
      </c>
      <c r="E71" s="474">
        <f>+D71*C57</f>
        <v>0</v>
      </c>
      <c r="F71" s="475">
        <v>0</v>
      </c>
      <c r="G71" s="474">
        <f>F71*C57</f>
        <v>0</v>
      </c>
      <c r="H71" s="475">
        <v>3.7768195066254839E-2</v>
      </c>
      <c r="I71" s="117">
        <f>H71*C57</f>
        <v>6420.5931612633231</v>
      </c>
      <c r="J71" s="39">
        <f>+H71*I100</f>
        <v>99.714734826851469</v>
      </c>
      <c r="K71" s="588">
        <v>0</v>
      </c>
      <c r="L71" s="394">
        <f t="shared" si="9"/>
        <v>99.714734826851469</v>
      </c>
    </row>
    <row r="72" spans="1:12" ht="13.8">
      <c r="A72" s="2" t="s">
        <v>1</v>
      </c>
      <c r="B72" s="22">
        <f>+$B$20</f>
        <v>0</v>
      </c>
      <c r="C72" s="84" t="e">
        <f>+B72/B97</f>
        <v>#DIV/0!</v>
      </c>
      <c r="D72" s="473">
        <v>0</v>
      </c>
      <c r="E72" s="474">
        <f>+D72*C57</f>
        <v>0</v>
      </c>
      <c r="F72" s="475">
        <v>0</v>
      </c>
      <c r="G72" s="474">
        <f>F72*C57</f>
        <v>0</v>
      </c>
      <c r="H72" s="475">
        <v>3.6100034621644548E-3</v>
      </c>
      <c r="I72" s="117">
        <f>H72*C57</f>
        <v>613.70058856795731</v>
      </c>
      <c r="J72" s="39">
        <f>+H72*I100</f>
        <v>9.5310495331393561</v>
      </c>
      <c r="K72" s="588">
        <v>0</v>
      </c>
      <c r="L72" s="394">
        <f t="shared" si="9"/>
        <v>9.5310495331393561</v>
      </c>
    </row>
    <row r="73" spans="1:12" ht="13.8">
      <c r="A73" s="2" t="s">
        <v>46</v>
      </c>
      <c r="B73" s="22">
        <f>+$B$21</f>
        <v>0</v>
      </c>
      <c r="C73" s="84" t="e">
        <f>+B73/B97</f>
        <v>#DIV/0!</v>
      </c>
      <c r="D73" s="473">
        <v>0</v>
      </c>
      <c r="E73" s="474">
        <f>+D73*C57</f>
        <v>0</v>
      </c>
      <c r="F73" s="475">
        <v>0</v>
      </c>
      <c r="G73" s="474">
        <f>F73*C57</f>
        <v>0</v>
      </c>
      <c r="H73" s="475">
        <v>9.1186107018586371E-2</v>
      </c>
      <c r="I73" s="117">
        <f>H73*C57</f>
        <v>15501.638193159682</v>
      </c>
      <c r="J73" s="39">
        <f>+H73*I100</f>
        <v>240.74749839913059</v>
      </c>
      <c r="K73" s="588">
        <v>0</v>
      </c>
      <c r="L73" s="394">
        <f t="shared" si="9"/>
        <v>240.74749839913059</v>
      </c>
    </row>
    <row r="74" spans="1:12" ht="13.8">
      <c r="A74" s="2" t="s">
        <v>45</v>
      </c>
      <c r="B74" s="22">
        <f>+$B$22</f>
        <v>0</v>
      </c>
      <c r="C74" s="84" t="e">
        <f>+B74/B97</f>
        <v>#DIV/0!</v>
      </c>
      <c r="D74" s="473">
        <v>0</v>
      </c>
      <c r="E74" s="474">
        <f>+D74*C57</f>
        <v>0</v>
      </c>
      <c r="F74" s="475">
        <v>0</v>
      </c>
      <c r="G74" s="474">
        <f>F74*C57</f>
        <v>0</v>
      </c>
      <c r="H74" s="475">
        <v>9.2469991065776524E-2</v>
      </c>
      <c r="I74" s="117">
        <f>H74*C57</f>
        <v>15719.89848118201</v>
      </c>
      <c r="J74" s="39">
        <f>+H74*I100</f>
        <v>244.13718003706452</v>
      </c>
      <c r="K74" s="588">
        <v>0</v>
      </c>
      <c r="L74" s="394">
        <f t="shared" si="9"/>
        <v>244.13718003706452</v>
      </c>
    </row>
    <row r="75" spans="1:12" ht="13.8">
      <c r="A75" s="2" t="s">
        <v>209</v>
      </c>
      <c r="B75" s="22">
        <f>+$B$23</f>
        <v>0</v>
      </c>
      <c r="C75" s="84" t="e">
        <f>+B75/B97</f>
        <v>#DIV/0!</v>
      </c>
      <c r="D75" s="473">
        <v>0</v>
      </c>
      <c r="E75" s="474">
        <f>+D75*C57</f>
        <v>0</v>
      </c>
      <c r="F75" s="475">
        <v>0</v>
      </c>
      <c r="G75" s="474">
        <f>F75*C57</f>
        <v>0</v>
      </c>
      <c r="H75" s="475">
        <v>6.2866320580590319E-3</v>
      </c>
      <c r="I75" s="117">
        <f>H75*C57</f>
        <v>1068.7274498700353</v>
      </c>
      <c r="J75" s="39">
        <f>+H75*I100</f>
        <v>16.597823844206843</v>
      </c>
      <c r="K75" s="588">
        <v>0</v>
      </c>
      <c r="L75" s="394">
        <f t="shared" si="9"/>
        <v>16.597823844206843</v>
      </c>
    </row>
    <row r="76" spans="1:12" ht="13.8">
      <c r="A76" s="2" t="s">
        <v>210</v>
      </c>
      <c r="B76" s="22">
        <f>+$B$24</f>
        <v>0</v>
      </c>
      <c r="C76" s="84" t="e">
        <f>+B76/B97</f>
        <v>#DIV/0!</v>
      </c>
      <c r="D76" s="473">
        <v>0</v>
      </c>
      <c r="E76" s="474">
        <f>+D76*C57</f>
        <v>0</v>
      </c>
      <c r="F76" s="475">
        <v>0</v>
      </c>
      <c r="G76" s="474">
        <f>F76*C57</f>
        <v>0</v>
      </c>
      <c r="H76" s="475">
        <v>1.6486116894000129E-3</v>
      </c>
      <c r="I76" s="117">
        <f>H76*C57</f>
        <v>280.26398719800221</v>
      </c>
      <c r="J76" s="39">
        <f>+H76*I100</f>
        <v>4.3526273138705003</v>
      </c>
      <c r="K76" s="588">
        <v>0</v>
      </c>
      <c r="L76" s="394">
        <f t="shared" si="9"/>
        <v>4.3526273138705003</v>
      </c>
    </row>
    <row r="77" spans="1:12" ht="13.8">
      <c r="A77" s="2" t="s">
        <v>2</v>
      </c>
      <c r="B77" s="22">
        <f>+$B$25</f>
        <v>0</v>
      </c>
      <c r="C77" s="84" t="e">
        <f>+B77/B97</f>
        <v>#DIV/0!</v>
      </c>
      <c r="D77" s="473">
        <v>0</v>
      </c>
      <c r="E77" s="474">
        <f>+D77*C57</f>
        <v>0</v>
      </c>
      <c r="F77" s="475">
        <v>0</v>
      </c>
      <c r="G77" s="474">
        <f>F77*C57</f>
        <v>0</v>
      </c>
      <c r="H77" s="475">
        <v>4.0922060906846171E-3</v>
      </c>
      <c r="I77" s="117">
        <f>H77*C57</f>
        <v>695.67503541638496</v>
      </c>
      <c r="J77" s="39">
        <f>+H77*I100</f>
        <v>10.804150012295155</v>
      </c>
      <c r="K77" s="588">
        <v>0</v>
      </c>
      <c r="L77" s="394">
        <f t="shared" si="9"/>
        <v>10.804150012295155</v>
      </c>
    </row>
    <row r="78" spans="1:12" ht="13.8">
      <c r="A78" s="2" t="s">
        <v>12</v>
      </c>
      <c r="B78" s="22">
        <f>+$B$26</f>
        <v>0</v>
      </c>
      <c r="C78" s="84" t="e">
        <f>+B78/B97</f>
        <v>#DIV/0!</v>
      </c>
      <c r="D78" s="473">
        <v>0</v>
      </c>
      <c r="E78" s="474">
        <f>+D78*C57</f>
        <v>0</v>
      </c>
      <c r="F78" s="475">
        <v>0</v>
      </c>
      <c r="G78" s="474">
        <f>F78*C57</f>
        <v>0</v>
      </c>
      <c r="H78" s="475">
        <v>6.2121643332113501E-3</v>
      </c>
      <c r="I78" s="117">
        <f>H78*C57</f>
        <v>1056.0679366459294</v>
      </c>
      <c r="J78" s="39">
        <f>+H78*I100</f>
        <v>16.401215840479917</v>
      </c>
      <c r="K78" s="588">
        <v>0</v>
      </c>
      <c r="L78" s="394">
        <f t="shared" si="9"/>
        <v>16.401215840479917</v>
      </c>
    </row>
    <row r="79" spans="1:12" ht="13.8">
      <c r="A79" s="2" t="s">
        <v>18</v>
      </c>
      <c r="B79" s="22">
        <f>+$B$27</f>
        <v>0</v>
      </c>
      <c r="C79" s="84" t="e">
        <f>+B79/B97</f>
        <v>#DIV/0!</v>
      </c>
      <c r="D79" s="473">
        <v>0</v>
      </c>
      <c r="E79" s="474">
        <f>+D79*C57</f>
        <v>0</v>
      </c>
      <c r="F79" s="475">
        <v>0</v>
      </c>
      <c r="G79" s="474">
        <f>F79*C57</f>
        <v>0</v>
      </c>
      <c r="H79" s="475">
        <v>0.1299794564032789</v>
      </c>
      <c r="I79" s="117">
        <f>H79*C57</f>
        <v>22096.507588557415</v>
      </c>
      <c r="J79" s="39">
        <f>+H79*I100</f>
        <v>343.1688224829029</v>
      </c>
      <c r="K79" s="588">
        <v>0</v>
      </c>
      <c r="L79" s="394">
        <f t="shared" si="9"/>
        <v>343.1688224829029</v>
      </c>
    </row>
    <row r="80" spans="1:12" ht="13.8">
      <c r="A80" s="2" t="s">
        <v>9</v>
      </c>
      <c r="B80" s="22">
        <f>+$B$28</f>
        <v>0</v>
      </c>
      <c r="C80" s="84" t="e">
        <f>+B80/B97</f>
        <v>#DIV/0!</v>
      </c>
      <c r="D80" s="473">
        <v>0</v>
      </c>
      <c r="E80" s="474">
        <f>+D80*C57</f>
        <v>0</v>
      </c>
      <c r="F80" s="475">
        <v>0</v>
      </c>
      <c r="G80" s="474">
        <f>F80*C57</f>
        <v>0</v>
      </c>
      <c r="H80" s="475">
        <v>0.10337469072967662</v>
      </c>
      <c r="I80" s="117">
        <f>H80*C57</f>
        <v>17573.697424045025</v>
      </c>
      <c r="J80" s="39">
        <f>+H80*I100</f>
        <v>272.92752157826749</v>
      </c>
      <c r="K80" s="588">
        <v>0</v>
      </c>
      <c r="L80" s="394">
        <f t="shared" si="9"/>
        <v>272.92752157826749</v>
      </c>
    </row>
    <row r="81" spans="1:12" ht="13.8">
      <c r="A81" s="2" t="s">
        <v>7</v>
      </c>
      <c r="B81" s="22">
        <f>+$B$29</f>
        <v>0</v>
      </c>
      <c r="C81" s="84" t="e">
        <f>+B81/B97</f>
        <v>#DIV/0!</v>
      </c>
      <c r="D81" s="473">
        <v>0</v>
      </c>
      <c r="E81" s="474">
        <f>+D81*C57</f>
        <v>0</v>
      </c>
      <c r="F81" s="475">
        <v>0</v>
      </c>
      <c r="G81" s="474">
        <f>F81*C57</f>
        <v>0</v>
      </c>
      <c r="H81" s="475">
        <v>2.2805265048225585E-2</v>
      </c>
      <c r="I81" s="117">
        <f>H81*C57</f>
        <v>3876.8950581983495</v>
      </c>
      <c r="J81" s="39">
        <f>+H81*I100</f>
        <v>60.209945244952209</v>
      </c>
      <c r="K81" s="588">
        <v>0</v>
      </c>
      <c r="L81" s="394">
        <f t="shared" si="9"/>
        <v>60.209945244952209</v>
      </c>
    </row>
    <row r="82" spans="1:12" ht="13.8">
      <c r="A82" s="2" t="s">
        <v>13</v>
      </c>
      <c r="B82" s="22">
        <f>+$B$30</f>
        <v>0</v>
      </c>
      <c r="C82" s="84" t="e">
        <f>+B82/B97</f>
        <v>#DIV/0!</v>
      </c>
      <c r="D82" s="473">
        <v>0</v>
      </c>
      <c r="E82" s="474">
        <f>+D82*C57</f>
        <v>0</v>
      </c>
      <c r="F82" s="475">
        <v>0</v>
      </c>
      <c r="G82" s="474">
        <f>F82*C57</f>
        <v>0</v>
      </c>
      <c r="H82" s="475">
        <v>3.4492996618325058E-3</v>
      </c>
      <c r="I82" s="117">
        <f>H82*C57</f>
        <v>586.38094251152597</v>
      </c>
      <c r="J82" s="39">
        <f>+H82*I100</f>
        <v>9.1067629923698927</v>
      </c>
      <c r="K82" s="588">
        <v>0</v>
      </c>
      <c r="L82" s="394">
        <f t="shared" si="9"/>
        <v>9.1067629923698927</v>
      </c>
    </row>
    <row r="83" spans="1:12" ht="13.8">
      <c r="A83" s="2" t="s">
        <v>3</v>
      </c>
      <c r="B83" s="22">
        <f>+$B$31</f>
        <v>0</v>
      </c>
      <c r="C83" s="84" t="e">
        <f>+B83/B97</f>
        <v>#DIV/0!</v>
      </c>
      <c r="D83" s="473">
        <v>0</v>
      </c>
      <c r="E83" s="474">
        <f>+D83*C57</f>
        <v>0</v>
      </c>
      <c r="F83" s="475">
        <v>0</v>
      </c>
      <c r="G83" s="474">
        <f>F83*C57</f>
        <v>0</v>
      </c>
      <c r="H83" s="475">
        <v>1.360246698042872E-2</v>
      </c>
      <c r="I83" s="117">
        <f>H83*C57</f>
        <v>2312.4193866728824</v>
      </c>
      <c r="J83" s="39">
        <f>+H83*I100</f>
        <v>35.912925824626981</v>
      </c>
      <c r="K83" s="588">
        <v>0</v>
      </c>
      <c r="L83" s="394">
        <f t="shared" si="9"/>
        <v>35.912925824626981</v>
      </c>
    </row>
    <row r="84" spans="1:12" ht="13.8">
      <c r="A84" s="2" t="s">
        <v>11</v>
      </c>
      <c r="B84" s="22">
        <f>+$B$32</f>
        <v>0</v>
      </c>
      <c r="C84" s="84" t="e">
        <f>+B84/B97</f>
        <v>#DIV/0!</v>
      </c>
      <c r="D84" s="473">
        <v>0</v>
      </c>
      <c r="E84" s="474">
        <f>+D84*C57</f>
        <v>0</v>
      </c>
      <c r="F84" s="475">
        <v>0</v>
      </c>
      <c r="G84" s="474">
        <f>F84*C57</f>
        <v>0</v>
      </c>
      <c r="H84" s="475">
        <v>1.674470782792167E-2</v>
      </c>
      <c r="I84" s="117">
        <f>H84*C57</f>
        <v>2846.600330746684</v>
      </c>
      <c r="J84" s="39">
        <f>+H84*I100</f>
        <v>44.20899907674309</v>
      </c>
      <c r="K84" s="588">
        <v>0</v>
      </c>
      <c r="L84" s="394">
        <f t="shared" si="9"/>
        <v>44.20899907674309</v>
      </c>
    </row>
    <row r="85" spans="1:12" ht="13.8">
      <c r="A85" s="372" t="s">
        <v>8</v>
      </c>
      <c r="B85" s="22">
        <f>+$B$33</f>
        <v>0</v>
      </c>
      <c r="C85" s="84" t="e">
        <f>+B85/B97</f>
        <v>#DIV/0!</v>
      </c>
      <c r="D85" s="473">
        <v>0</v>
      </c>
      <c r="E85" s="474">
        <f>+D85*C57</f>
        <v>0</v>
      </c>
      <c r="F85" s="475">
        <v>0</v>
      </c>
      <c r="G85" s="474">
        <f>F85*C57</f>
        <v>0</v>
      </c>
      <c r="H85" s="475">
        <v>6.7047929645103269E-3</v>
      </c>
      <c r="I85" s="117">
        <f>H85*C57</f>
        <v>1139.8148039667556</v>
      </c>
      <c r="J85" s="39">
        <f>+H85*I100</f>
        <v>17.70184281648233</v>
      </c>
      <c r="K85" s="588">
        <v>0</v>
      </c>
      <c r="L85" s="394">
        <f t="shared" si="9"/>
        <v>17.70184281648233</v>
      </c>
    </row>
    <row r="86" spans="1:12" ht="13.8">
      <c r="A86" s="372" t="s">
        <v>444</v>
      </c>
      <c r="B86" s="22">
        <f>+$B$34</f>
        <v>0</v>
      </c>
      <c r="C86" s="84" t="e">
        <f>+B86/B97</f>
        <v>#DIV/0!</v>
      </c>
      <c r="D86" s="473">
        <v>0</v>
      </c>
      <c r="E86" s="474">
        <f>+D86*C57</f>
        <v>0</v>
      </c>
      <c r="F86" s="475">
        <v>0</v>
      </c>
      <c r="G86" s="474">
        <f>F86*C57</f>
        <v>0</v>
      </c>
      <c r="H86" s="475">
        <v>5.5422910481718365E-2</v>
      </c>
      <c r="I86" s="117">
        <f>H86*C57</f>
        <v>9421.8947818921224</v>
      </c>
      <c r="J86" s="39">
        <f>+H86*I100</f>
        <v>146.32631536460894</v>
      </c>
      <c r="K86" s="588">
        <v>0</v>
      </c>
      <c r="L86" s="394">
        <f t="shared" si="9"/>
        <v>146.32631536460894</v>
      </c>
    </row>
    <row r="87" spans="1:12" ht="13.8">
      <c r="A87" s="372" t="s">
        <v>445</v>
      </c>
      <c r="B87" s="22">
        <f>+$B$35</f>
        <v>0</v>
      </c>
      <c r="C87" s="84" t="e">
        <f>+B87/B97</f>
        <v>#DIV/0!</v>
      </c>
      <c r="D87" s="473">
        <v>0</v>
      </c>
      <c r="E87" s="474">
        <f>+D87*C57</f>
        <v>0</v>
      </c>
      <c r="F87" s="475">
        <v>0</v>
      </c>
      <c r="G87" s="474">
        <f>F87*C57</f>
        <v>0</v>
      </c>
      <c r="H87" s="475">
        <v>1.5698693034130176E-3</v>
      </c>
      <c r="I87" s="117">
        <f>H87*C57</f>
        <v>266.87778158021297</v>
      </c>
      <c r="J87" s="39">
        <f>+H87*I100</f>
        <v>4.1447334464364642</v>
      </c>
      <c r="K87" s="588">
        <v>0</v>
      </c>
      <c r="L87" s="394">
        <f t="shared" si="9"/>
        <v>4.1447334464364642</v>
      </c>
    </row>
    <row r="88" spans="1:12" ht="13.8">
      <c r="A88" s="372" t="s">
        <v>461</v>
      </c>
      <c r="B88" s="22">
        <f>+$B$36</f>
        <v>0</v>
      </c>
      <c r="C88" s="84" t="e">
        <f>+B88/$B$97</f>
        <v>#DIV/0!</v>
      </c>
      <c r="D88" s="473">
        <v>0</v>
      </c>
      <c r="E88" s="474">
        <f>+D88*C57</f>
        <v>0</v>
      </c>
      <c r="F88" s="475">
        <v>0</v>
      </c>
      <c r="G88" s="474">
        <f>F88*$C$57</f>
        <v>0</v>
      </c>
      <c r="H88" s="475">
        <v>1.1423315107125265E-2</v>
      </c>
      <c r="I88" s="117">
        <f>H88*$C$57</f>
        <v>1941.9635682112951</v>
      </c>
      <c r="J88" s="39">
        <f>+H88*$I$100</f>
        <v>30.15957831059557</v>
      </c>
      <c r="K88" s="588">
        <v>0</v>
      </c>
      <c r="L88" s="394">
        <f t="shared" si="9"/>
        <v>30.15957831059557</v>
      </c>
    </row>
    <row r="89" spans="1:12" ht="13.8">
      <c r="A89" s="372" t="s">
        <v>464</v>
      </c>
      <c r="B89" s="22">
        <f t="shared" ref="B89:B96" si="10">+$B$36</f>
        <v>0</v>
      </c>
      <c r="C89" s="84" t="e">
        <f t="shared" ref="C89:C96" si="11">+B89/$B$97</f>
        <v>#DIV/0!</v>
      </c>
      <c r="D89" s="473">
        <v>0</v>
      </c>
      <c r="E89" s="474">
        <f>+D89*$C$57</f>
        <v>0</v>
      </c>
      <c r="F89" s="475">
        <v>0</v>
      </c>
      <c r="G89" s="474">
        <f t="shared" ref="G89:G96" si="12">F89*$C$57</f>
        <v>0</v>
      </c>
      <c r="H89" s="773">
        <v>1.9134973224992639E-2</v>
      </c>
      <c r="I89" s="117">
        <f t="shared" ref="I89:I96" si="13">H89*$C$57</f>
        <v>3252.9454482487486</v>
      </c>
      <c r="J89" s="39">
        <f t="shared" ref="J89:J96" si="14">+H89*$I$100</f>
        <v>50.519723743797329</v>
      </c>
      <c r="K89" s="588">
        <v>0</v>
      </c>
      <c r="L89" s="394">
        <f t="shared" si="9"/>
        <v>50.519723743797329</v>
      </c>
    </row>
    <row r="90" spans="1:12" ht="13.8">
      <c r="A90" s="372" t="s">
        <v>857</v>
      </c>
      <c r="B90" s="22">
        <f t="shared" si="10"/>
        <v>0</v>
      </c>
      <c r="C90" s="84" t="e">
        <f t="shared" si="11"/>
        <v>#DIV/0!</v>
      </c>
      <c r="D90" s="473">
        <v>0</v>
      </c>
      <c r="E90" s="474">
        <f t="shared" ref="E90:E96" si="15">+D90*$C$57</f>
        <v>0</v>
      </c>
      <c r="F90" s="475">
        <v>0</v>
      </c>
      <c r="G90" s="474">
        <f t="shared" si="12"/>
        <v>0</v>
      </c>
      <c r="H90" s="773">
        <v>0</v>
      </c>
      <c r="I90" s="117">
        <f t="shared" si="13"/>
        <v>0</v>
      </c>
      <c r="J90" s="39">
        <f t="shared" si="14"/>
        <v>0</v>
      </c>
      <c r="K90" s="588">
        <v>0</v>
      </c>
      <c r="L90" s="394">
        <f t="shared" si="9"/>
        <v>0</v>
      </c>
    </row>
    <row r="91" spans="1:12" ht="13.8">
      <c r="A91" s="372" t="s">
        <v>858</v>
      </c>
      <c r="B91" s="22">
        <f t="shared" si="10"/>
        <v>0</v>
      </c>
      <c r="C91" s="84" t="e">
        <f t="shared" si="11"/>
        <v>#DIV/0!</v>
      </c>
      <c r="D91" s="473">
        <v>0</v>
      </c>
      <c r="E91" s="474">
        <f t="shared" si="15"/>
        <v>0</v>
      </c>
      <c r="F91" s="475">
        <v>0</v>
      </c>
      <c r="G91" s="474">
        <f t="shared" si="12"/>
        <v>0</v>
      </c>
      <c r="H91" s="773">
        <v>0</v>
      </c>
      <c r="I91" s="117">
        <f t="shared" si="13"/>
        <v>0</v>
      </c>
      <c r="J91" s="39">
        <f t="shared" si="14"/>
        <v>0</v>
      </c>
      <c r="K91" s="588">
        <v>0</v>
      </c>
      <c r="L91" s="394">
        <f t="shared" si="9"/>
        <v>0</v>
      </c>
    </row>
    <row r="92" spans="1:12" ht="13.8">
      <c r="A92" s="372" t="s">
        <v>859</v>
      </c>
      <c r="B92" s="22">
        <f t="shared" si="10"/>
        <v>0</v>
      </c>
      <c r="C92" s="84" t="e">
        <f t="shared" si="11"/>
        <v>#DIV/0!</v>
      </c>
      <c r="D92" s="473">
        <v>0</v>
      </c>
      <c r="E92" s="474">
        <f t="shared" si="15"/>
        <v>0</v>
      </c>
      <c r="F92" s="475">
        <v>0</v>
      </c>
      <c r="G92" s="474">
        <f t="shared" si="12"/>
        <v>0</v>
      </c>
      <c r="H92" s="773">
        <v>0</v>
      </c>
      <c r="I92" s="117">
        <f t="shared" si="13"/>
        <v>0</v>
      </c>
      <c r="J92" s="39">
        <f t="shared" si="14"/>
        <v>0</v>
      </c>
      <c r="K92" s="588">
        <v>0</v>
      </c>
      <c r="L92" s="394">
        <f t="shared" si="9"/>
        <v>0</v>
      </c>
    </row>
    <row r="93" spans="1:12" ht="13.8">
      <c r="A93" s="372" t="s">
        <v>860</v>
      </c>
      <c r="B93" s="22">
        <f t="shared" si="10"/>
        <v>0</v>
      </c>
      <c r="C93" s="84" t="e">
        <f t="shared" si="11"/>
        <v>#DIV/0!</v>
      </c>
      <c r="D93" s="473">
        <v>0</v>
      </c>
      <c r="E93" s="474">
        <f t="shared" si="15"/>
        <v>0</v>
      </c>
      <c r="F93" s="475">
        <v>0</v>
      </c>
      <c r="G93" s="474">
        <f t="shared" si="12"/>
        <v>0</v>
      </c>
      <c r="H93" s="773">
        <v>0</v>
      </c>
      <c r="I93" s="117">
        <f t="shared" si="13"/>
        <v>0</v>
      </c>
      <c r="J93" s="39">
        <f t="shared" si="14"/>
        <v>0</v>
      </c>
      <c r="K93" s="588">
        <v>0</v>
      </c>
      <c r="L93" s="394">
        <f t="shared" si="9"/>
        <v>0</v>
      </c>
    </row>
    <row r="94" spans="1:12" ht="13.8">
      <c r="A94" s="372" t="s">
        <v>861</v>
      </c>
      <c r="B94" s="22">
        <f t="shared" si="10"/>
        <v>0</v>
      </c>
      <c r="C94" s="84" t="e">
        <f t="shared" si="11"/>
        <v>#DIV/0!</v>
      </c>
      <c r="D94" s="473">
        <v>0</v>
      </c>
      <c r="E94" s="474">
        <f t="shared" si="15"/>
        <v>0</v>
      </c>
      <c r="F94" s="475">
        <v>0</v>
      </c>
      <c r="G94" s="474">
        <f t="shared" si="12"/>
        <v>0</v>
      </c>
      <c r="H94" s="773">
        <v>0</v>
      </c>
      <c r="I94" s="117">
        <f t="shared" si="13"/>
        <v>0</v>
      </c>
      <c r="J94" s="39">
        <f t="shared" si="14"/>
        <v>0</v>
      </c>
      <c r="K94" s="588">
        <v>0</v>
      </c>
      <c r="L94" s="394">
        <f t="shared" si="9"/>
        <v>0</v>
      </c>
    </row>
    <row r="95" spans="1:12" ht="13.8">
      <c r="A95" s="372" t="s">
        <v>862</v>
      </c>
      <c r="B95" s="22">
        <f t="shared" si="10"/>
        <v>0</v>
      </c>
      <c r="C95" s="84" t="e">
        <f t="shared" si="11"/>
        <v>#DIV/0!</v>
      </c>
      <c r="D95" s="473">
        <v>0</v>
      </c>
      <c r="E95" s="474">
        <f t="shared" si="15"/>
        <v>0</v>
      </c>
      <c r="F95" s="475">
        <v>0</v>
      </c>
      <c r="G95" s="474">
        <f t="shared" si="12"/>
        <v>0</v>
      </c>
      <c r="H95" s="773">
        <v>0</v>
      </c>
      <c r="I95" s="117">
        <f t="shared" si="13"/>
        <v>0</v>
      </c>
      <c r="J95" s="39">
        <f t="shared" si="14"/>
        <v>0</v>
      </c>
      <c r="K95" s="588">
        <v>0</v>
      </c>
      <c r="L95" s="394">
        <f t="shared" si="9"/>
        <v>0</v>
      </c>
    </row>
    <row r="96" spans="1:12" ht="13.8">
      <c r="A96" s="3" t="s">
        <v>863</v>
      </c>
      <c r="B96" s="22">
        <f t="shared" si="10"/>
        <v>0</v>
      </c>
      <c r="C96" s="84" t="e">
        <f t="shared" si="11"/>
        <v>#DIV/0!</v>
      </c>
      <c r="D96" s="473">
        <v>0</v>
      </c>
      <c r="E96" s="474">
        <f t="shared" si="15"/>
        <v>0</v>
      </c>
      <c r="F96" s="475">
        <v>0</v>
      </c>
      <c r="G96" s="474">
        <f t="shared" si="12"/>
        <v>0</v>
      </c>
      <c r="H96" s="773">
        <v>0</v>
      </c>
      <c r="I96" s="117">
        <f t="shared" si="13"/>
        <v>0</v>
      </c>
      <c r="J96" s="39">
        <f t="shared" si="14"/>
        <v>0</v>
      </c>
      <c r="K96" s="588">
        <v>0</v>
      </c>
      <c r="L96" s="394">
        <f t="shared" si="9"/>
        <v>0</v>
      </c>
    </row>
    <row r="97" spans="1:14" ht="13.8">
      <c r="A97" s="24"/>
      <c r="B97" s="25">
        <f t="shared" ref="B97:L97" si="16">SUM(B63:B96)</f>
        <v>0</v>
      </c>
      <c r="C97" s="85" t="e">
        <f t="shared" si="16"/>
        <v>#DIV/0!</v>
      </c>
      <c r="D97" s="82">
        <f t="shared" si="16"/>
        <v>0</v>
      </c>
      <c r="E97" s="113">
        <f t="shared" si="16"/>
        <v>0</v>
      </c>
      <c r="F97" s="83">
        <f t="shared" si="16"/>
        <v>0</v>
      </c>
      <c r="G97" s="113">
        <f t="shared" si="16"/>
        <v>0</v>
      </c>
      <c r="H97" s="515">
        <f t="shared" si="16"/>
        <v>1</v>
      </c>
      <c r="I97" s="363">
        <f t="shared" si="16"/>
        <v>170000.00000000003</v>
      </c>
      <c r="J97" s="26">
        <f t="shared" si="16"/>
        <v>2640.1773940196763</v>
      </c>
      <c r="K97" s="26">
        <f t="shared" si="16"/>
        <v>0</v>
      </c>
      <c r="L97" s="26">
        <f t="shared" si="16"/>
        <v>2640.1773940196763</v>
      </c>
    </row>
    <row r="98" spans="1:14">
      <c r="H98" s="80"/>
      <c r="I98" s="81"/>
    </row>
    <row r="100" spans="1:14">
      <c r="G100" t="s">
        <v>114</v>
      </c>
      <c r="H100" s="27"/>
      <c r="I100" s="357">
        <f>OTP!L79</f>
        <v>2640.1773940196754</v>
      </c>
    </row>
    <row r="101" spans="1:14">
      <c r="G101" t="s">
        <v>338</v>
      </c>
      <c r="I101" s="357">
        <f>OTP!M79</f>
        <v>0</v>
      </c>
    </row>
    <row r="102" spans="1:14">
      <c r="G102" t="s">
        <v>256</v>
      </c>
      <c r="I102" s="120">
        <f>SUM(I100:I101)</f>
        <v>2640.1773940196754</v>
      </c>
      <c r="N102" s="121">
        <f>+I102</f>
        <v>2640.1773940196754</v>
      </c>
    </row>
    <row r="103" spans="1:14">
      <c r="I103" s="122"/>
      <c r="N103" s="121"/>
    </row>
    <row r="104" spans="1:14">
      <c r="I104" s="122"/>
      <c r="N104" s="121"/>
    </row>
    <row r="105" spans="1:14">
      <c r="I105" s="122"/>
      <c r="N105" s="121"/>
    </row>
    <row r="106" spans="1:14" ht="15.6">
      <c r="A106" s="969" t="s">
        <v>19</v>
      </c>
      <c r="B106" s="970"/>
      <c r="C106" s="970" t="s">
        <v>982</v>
      </c>
      <c r="D106" s="970"/>
      <c r="E106" s="970"/>
      <c r="F106" s="970"/>
      <c r="G106" s="970"/>
      <c r="H106" s="971"/>
      <c r="I106" s="4"/>
    </row>
    <row r="107" spans="1:14" ht="15.6">
      <c r="A107" s="965" t="s">
        <v>20</v>
      </c>
      <c r="B107" s="966"/>
      <c r="C107" s="974"/>
      <c r="D107" s="974"/>
      <c r="E107" s="974"/>
      <c r="F107" s="974"/>
      <c r="G107" s="974"/>
      <c r="H107" s="975"/>
      <c r="I107" s="4"/>
    </row>
    <row r="108" spans="1:14" ht="15.6">
      <c r="A108" s="965" t="s">
        <v>22</v>
      </c>
      <c r="B108" s="966"/>
      <c r="C108" s="967"/>
      <c r="D108" s="967"/>
      <c r="E108" s="967"/>
      <c r="F108" s="967"/>
      <c r="G108" s="967"/>
      <c r="H108" s="968"/>
      <c r="I108" s="4"/>
    </row>
    <row r="109" spans="1:14" ht="15.6">
      <c r="A109" s="965" t="s">
        <v>24</v>
      </c>
      <c r="B109" s="966"/>
      <c r="C109" s="976">
        <v>665000</v>
      </c>
      <c r="D109" s="977"/>
      <c r="E109" s="977"/>
      <c r="F109" s="977"/>
      <c r="G109" s="977"/>
      <c r="H109" s="978"/>
      <c r="I109" s="4"/>
    </row>
    <row r="110" spans="1:14" ht="15.6">
      <c r="A110" s="979" t="s">
        <v>25</v>
      </c>
      <c r="B110" s="980"/>
      <c r="C110" s="981" t="s">
        <v>5</v>
      </c>
      <c r="D110" s="981"/>
      <c r="E110" s="981"/>
      <c r="F110" s="981"/>
      <c r="G110" s="981"/>
      <c r="H110" s="982"/>
      <c r="I110" s="4"/>
    </row>
    <row r="111" spans="1:14" ht="13.8">
      <c r="A111" s="5"/>
      <c r="B111" s="5"/>
      <c r="C111" s="5"/>
      <c r="D111" s="5"/>
      <c r="E111" s="5"/>
      <c r="F111" s="5"/>
      <c r="G111" s="5"/>
      <c r="H111" s="5"/>
      <c r="I111" s="5"/>
    </row>
    <row r="112" spans="1:14" ht="13.8">
      <c r="A112" s="6"/>
      <c r="B112" s="7"/>
      <c r="C112" s="8"/>
      <c r="D112" s="886">
        <v>0.2</v>
      </c>
      <c r="E112" s="887"/>
      <c r="F112" s="886">
        <v>0.8</v>
      </c>
      <c r="G112" s="887"/>
      <c r="H112" s="857"/>
      <c r="I112" s="10"/>
      <c r="J112" s="11" t="s">
        <v>121</v>
      </c>
      <c r="K112" s="11" t="s">
        <v>269</v>
      </c>
      <c r="L112" s="11" t="s">
        <v>270</v>
      </c>
    </row>
    <row r="113" spans="1:17" ht="13.8">
      <c r="A113" s="12"/>
      <c r="B113" s="13"/>
      <c r="C113" s="14"/>
      <c r="D113" s="872" t="s">
        <v>26</v>
      </c>
      <c r="E113" s="880"/>
      <c r="F113" s="872" t="s">
        <v>27</v>
      </c>
      <c r="G113" s="880"/>
      <c r="H113" s="872" t="s">
        <v>28</v>
      </c>
      <c r="I113" s="873"/>
      <c r="J113" s="15" t="s">
        <v>29</v>
      </c>
      <c r="K113" s="391" t="s">
        <v>29</v>
      </c>
      <c r="L113" s="391" t="s">
        <v>29</v>
      </c>
    </row>
    <row r="114" spans="1:17" ht="27.6">
      <c r="A114" s="16" t="s">
        <v>30</v>
      </c>
      <c r="B114" s="17" t="s">
        <v>31</v>
      </c>
      <c r="C114" s="18" t="s">
        <v>32</v>
      </c>
      <c r="D114" s="19" t="s">
        <v>33</v>
      </c>
      <c r="E114" s="20" t="s">
        <v>34</v>
      </c>
      <c r="F114" s="19" t="s">
        <v>33</v>
      </c>
      <c r="G114" s="20" t="s">
        <v>34</v>
      </c>
      <c r="H114" s="21" t="s">
        <v>33</v>
      </c>
      <c r="I114" s="40" t="s">
        <v>34</v>
      </c>
      <c r="J114" s="18" t="s">
        <v>34</v>
      </c>
      <c r="K114" s="18" t="s">
        <v>34</v>
      </c>
      <c r="L114" s="18" t="s">
        <v>34</v>
      </c>
    </row>
    <row r="115" spans="1:17" ht="13.8">
      <c r="A115" s="1" t="s">
        <v>15</v>
      </c>
      <c r="B115" s="22">
        <f>+$B$10</f>
        <v>0</v>
      </c>
      <c r="C115" s="84" t="e">
        <f>+B115/B149</f>
        <v>#DIV/0!</v>
      </c>
      <c r="D115" s="89">
        <v>0</v>
      </c>
      <c r="E115" s="112">
        <f>+D115*C109</f>
        <v>0</v>
      </c>
      <c r="F115" s="79">
        <v>0</v>
      </c>
      <c r="G115" s="114">
        <f>F115*C109</f>
        <v>0</v>
      </c>
      <c r="H115" s="79">
        <v>0</v>
      </c>
      <c r="I115" s="116">
        <f>H115*C109</f>
        <v>0</v>
      </c>
      <c r="J115" s="39">
        <f>+H115*I152</f>
        <v>0</v>
      </c>
      <c r="K115" s="39">
        <f>+H115*I153</f>
        <v>0</v>
      </c>
      <c r="L115" s="393">
        <f>+J115+K115</f>
        <v>0</v>
      </c>
    </row>
    <row r="116" spans="1:17" ht="13.8">
      <c r="A116" s="2" t="s">
        <v>4</v>
      </c>
      <c r="B116" s="22">
        <f>+$B$12</f>
        <v>0</v>
      </c>
      <c r="C116" s="84" t="e">
        <f>+B116/B149</f>
        <v>#DIV/0!</v>
      </c>
      <c r="D116" s="89">
        <v>0</v>
      </c>
      <c r="E116" s="112">
        <f>+D116*C109</f>
        <v>0</v>
      </c>
      <c r="F116" s="79">
        <v>0</v>
      </c>
      <c r="G116" s="112">
        <f>F116*C109</f>
        <v>0</v>
      </c>
      <c r="H116" s="79">
        <v>0</v>
      </c>
      <c r="I116" s="117">
        <f>H116*C109</f>
        <v>0</v>
      </c>
      <c r="J116" s="39">
        <f>+H116*I152</f>
        <v>0</v>
      </c>
      <c r="K116" s="39">
        <f>+H116*I153</f>
        <v>0</v>
      </c>
      <c r="L116" s="394">
        <f>+J116+K116</f>
        <v>0</v>
      </c>
    </row>
    <row r="117" spans="1:17" s="127" customFormat="1" ht="13.8">
      <c r="A117" s="2" t="s">
        <v>0</v>
      </c>
      <c r="B117" s="471">
        <f>+$B$13</f>
        <v>0</v>
      </c>
      <c r="C117" s="472" t="e">
        <f>+B117/B149</f>
        <v>#DIV/0!</v>
      </c>
      <c r="D117" s="473">
        <v>0</v>
      </c>
      <c r="E117" s="474">
        <f>+D117*C109</f>
        <v>0</v>
      </c>
      <c r="F117" s="475">
        <v>0</v>
      </c>
      <c r="G117" s="474">
        <f>F117*C109</f>
        <v>0</v>
      </c>
      <c r="H117" s="475">
        <v>0</v>
      </c>
      <c r="I117" s="477">
        <f>H117*C109</f>
        <v>0</v>
      </c>
      <c r="J117" s="478">
        <f>+H117*I152</f>
        <v>0</v>
      </c>
      <c r="K117" s="478">
        <f>+H117*I153</f>
        <v>0</v>
      </c>
      <c r="L117" s="480">
        <f t="shared" ref="L117:L148" si="17">+J117+K117</f>
        <v>0</v>
      </c>
      <c r="P117"/>
      <c r="Q117"/>
    </row>
    <row r="118" spans="1:17" ht="13.8">
      <c r="A118" s="2" t="s">
        <v>16</v>
      </c>
      <c r="B118" s="22">
        <f>+$B$14</f>
        <v>0</v>
      </c>
      <c r="C118" s="84" t="e">
        <f>+B118/B149</f>
        <v>#DIV/0!</v>
      </c>
      <c r="D118" s="89">
        <v>0</v>
      </c>
      <c r="E118" s="112">
        <f>+D118*C109</f>
        <v>0</v>
      </c>
      <c r="F118" s="79">
        <v>0</v>
      </c>
      <c r="G118" s="112">
        <f>F118*C109</f>
        <v>0</v>
      </c>
      <c r="H118" s="79">
        <v>0</v>
      </c>
      <c r="I118" s="117">
        <f>H118*C109</f>
        <v>0</v>
      </c>
      <c r="J118" s="39">
        <f>+H118*I152</f>
        <v>0</v>
      </c>
      <c r="K118" s="39">
        <f>+H118*I153</f>
        <v>0</v>
      </c>
      <c r="L118" s="394">
        <f t="shared" si="17"/>
        <v>0</v>
      </c>
    </row>
    <row r="119" spans="1:17" ht="13.8">
      <c r="A119" s="2" t="s">
        <v>6</v>
      </c>
      <c r="B119" s="22">
        <f>+$B$15</f>
        <v>0</v>
      </c>
      <c r="C119" s="84" t="e">
        <f>+B119/B149</f>
        <v>#DIV/0!</v>
      </c>
      <c r="D119" s="89">
        <v>0</v>
      </c>
      <c r="E119" s="112">
        <f>+D119*C109</f>
        <v>0</v>
      </c>
      <c r="F119" s="79">
        <v>0</v>
      </c>
      <c r="G119" s="112">
        <f>F119*C109</f>
        <v>0</v>
      </c>
      <c r="H119" s="79">
        <v>0</v>
      </c>
      <c r="I119" s="117">
        <f>H119*C109</f>
        <v>0</v>
      </c>
      <c r="J119" s="39">
        <f>+H119*I152</f>
        <v>0</v>
      </c>
      <c r="K119" s="39">
        <f>+H119*I153</f>
        <v>0</v>
      </c>
      <c r="L119" s="394">
        <f t="shared" si="17"/>
        <v>0</v>
      </c>
    </row>
    <row r="120" spans="1:17" ht="13.8">
      <c r="A120" s="2" t="s">
        <v>10</v>
      </c>
      <c r="B120" s="22">
        <f>+$B$16</f>
        <v>0</v>
      </c>
      <c r="C120" s="84" t="e">
        <f>+B120/B149</f>
        <v>#DIV/0!</v>
      </c>
      <c r="D120" s="89">
        <v>0</v>
      </c>
      <c r="E120" s="112">
        <f>+D120*C109</f>
        <v>0</v>
      </c>
      <c r="F120" s="79">
        <v>0</v>
      </c>
      <c r="G120" s="112">
        <f>F120*C109</f>
        <v>0</v>
      </c>
      <c r="H120" s="79">
        <v>0</v>
      </c>
      <c r="I120" s="117">
        <f>H120*C109</f>
        <v>0</v>
      </c>
      <c r="J120" s="39">
        <f>+H120*I152</f>
        <v>0</v>
      </c>
      <c r="K120" s="39">
        <f>+H120*I153</f>
        <v>0</v>
      </c>
      <c r="L120" s="394">
        <f t="shared" si="17"/>
        <v>0</v>
      </c>
    </row>
    <row r="121" spans="1:17" ht="13.8">
      <c r="A121" s="2" t="s">
        <v>17</v>
      </c>
      <c r="B121" s="22">
        <f>+$B$17</f>
        <v>0</v>
      </c>
      <c r="C121" s="84" t="e">
        <f>+B121/B149</f>
        <v>#DIV/0!</v>
      </c>
      <c r="D121" s="89">
        <v>0</v>
      </c>
      <c r="E121" s="112">
        <f>+D121*C109</f>
        <v>0</v>
      </c>
      <c r="F121" s="79">
        <v>0</v>
      </c>
      <c r="G121" s="112">
        <f>F121*C109</f>
        <v>0</v>
      </c>
      <c r="H121" s="79">
        <v>0</v>
      </c>
      <c r="I121" s="117">
        <f>H121*C109</f>
        <v>0</v>
      </c>
      <c r="J121" s="39">
        <f>+H121*I152</f>
        <v>0</v>
      </c>
      <c r="K121" s="39">
        <f>+H121*I153</f>
        <v>0</v>
      </c>
      <c r="L121" s="394">
        <f t="shared" si="17"/>
        <v>0</v>
      </c>
    </row>
    <row r="122" spans="1:17" ht="13.8">
      <c r="A122" s="2" t="s">
        <v>5</v>
      </c>
      <c r="B122" s="22">
        <f>+$B$18</f>
        <v>0</v>
      </c>
      <c r="C122" s="84" t="e">
        <f>+B122/B149</f>
        <v>#DIV/0!</v>
      </c>
      <c r="D122" s="89">
        <v>0</v>
      </c>
      <c r="E122" s="112">
        <f>+D122*C109</f>
        <v>0</v>
      </c>
      <c r="F122" s="79">
        <v>0</v>
      </c>
      <c r="G122" s="112">
        <f>F122*C109</f>
        <v>0</v>
      </c>
      <c r="H122" s="79">
        <v>1</v>
      </c>
      <c r="I122" s="117">
        <f>H122*C109</f>
        <v>665000</v>
      </c>
      <c r="J122" s="39">
        <f>+H122*I152</f>
        <v>63007.179348518381</v>
      </c>
      <c r="K122" s="39">
        <f>+H122*I153</f>
        <v>0</v>
      </c>
      <c r="L122" s="394">
        <f t="shared" si="17"/>
        <v>63007.179348518381</v>
      </c>
    </row>
    <row r="123" spans="1:17" ht="13.8">
      <c r="A123" s="2" t="s">
        <v>116</v>
      </c>
      <c r="B123" s="22">
        <f>+$B$19</f>
        <v>0</v>
      </c>
      <c r="C123" s="84" t="e">
        <f>+B123/B149</f>
        <v>#DIV/0!</v>
      </c>
      <c r="D123" s="89">
        <v>0</v>
      </c>
      <c r="E123" s="112">
        <f>+D123*C109</f>
        <v>0</v>
      </c>
      <c r="F123" s="79">
        <v>0</v>
      </c>
      <c r="G123" s="112">
        <f>F123*C109</f>
        <v>0</v>
      </c>
      <c r="H123" s="79">
        <v>0</v>
      </c>
      <c r="I123" s="117">
        <f>H123*C109</f>
        <v>0</v>
      </c>
      <c r="J123" s="39">
        <f>+H123*I152</f>
        <v>0</v>
      </c>
      <c r="K123" s="39">
        <f>+H123*I153</f>
        <v>0</v>
      </c>
      <c r="L123" s="394">
        <f t="shared" si="17"/>
        <v>0</v>
      </c>
    </row>
    <row r="124" spans="1:17" ht="13.8">
      <c r="A124" s="2" t="s">
        <v>1</v>
      </c>
      <c r="B124" s="22">
        <f>+$B$20</f>
        <v>0</v>
      </c>
      <c r="C124" s="84" t="e">
        <f>+B124/B149</f>
        <v>#DIV/0!</v>
      </c>
      <c r="D124" s="89">
        <v>0</v>
      </c>
      <c r="E124" s="112">
        <f>+D124*C109</f>
        <v>0</v>
      </c>
      <c r="F124" s="79">
        <v>0</v>
      </c>
      <c r="G124" s="112">
        <f>F124*C109</f>
        <v>0</v>
      </c>
      <c r="H124" s="79">
        <v>0</v>
      </c>
      <c r="I124" s="117">
        <f>H124*C109</f>
        <v>0</v>
      </c>
      <c r="J124" s="39">
        <f>+H124*I152</f>
        <v>0</v>
      </c>
      <c r="K124" s="39">
        <f>+H124*I153</f>
        <v>0</v>
      </c>
      <c r="L124" s="394">
        <f t="shared" si="17"/>
        <v>0</v>
      </c>
    </row>
    <row r="125" spans="1:17" ht="13.8">
      <c r="A125" s="2" t="s">
        <v>46</v>
      </c>
      <c r="B125" s="22">
        <f>+$B$21</f>
        <v>0</v>
      </c>
      <c r="C125" s="84" t="e">
        <f>+B125/B149</f>
        <v>#DIV/0!</v>
      </c>
      <c r="D125" s="89">
        <v>0</v>
      </c>
      <c r="E125" s="112">
        <f>+D125*C109</f>
        <v>0</v>
      </c>
      <c r="F125" s="79">
        <v>0</v>
      </c>
      <c r="G125" s="112">
        <f>F125*C109</f>
        <v>0</v>
      </c>
      <c r="H125" s="79">
        <v>0</v>
      </c>
      <c r="I125" s="117">
        <f>H125*C109</f>
        <v>0</v>
      </c>
      <c r="J125" s="39">
        <f>+H125*I152</f>
        <v>0</v>
      </c>
      <c r="K125" s="39">
        <f>+H125*I153</f>
        <v>0</v>
      </c>
      <c r="L125" s="394">
        <f t="shared" si="17"/>
        <v>0</v>
      </c>
    </row>
    <row r="126" spans="1:17" ht="13.8">
      <c r="A126" s="2" t="s">
        <v>45</v>
      </c>
      <c r="B126" s="22">
        <f>+$B$22</f>
        <v>0</v>
      </c>
      <c r="C126" s="84" t="e">
        <f>+B126/B149</f>
        <v>#DIV/0!</v>
      </c>
      <c r="D126" s="89">
        <v>0</v>
      </c>
      <c r="E126" s="112">
        <f>+D126*C109</f>
        <v>0</v>
      </c>
      <c r="F126" s="79">
        <v>0</v>
      </c>
      <c r="G126" s="112">
        <f>F126*C109</f>
        <v>0</v>
      </c>
      <c r="H126" s="79">
        <v>0</v>
      </c>
      <c r="I126" s="117">
        <f>H126*C109</f>
        <v>0</v>
      </c>
      <c r="J126" s="39">
        <f>+H126*I152</f>
        <v>0</v>
      </c>
      <c r="K126" s="39">
        <f>+H126*I153</f>
        <v>0</v>
      </c>
      <c r="L126" s="394">
        <f t="shared" si="17"/>
        <v>0</v>
      </c>
    </row>
    <row r="127" spans="1:17" ht="13.8">
      <c r="A127" s="2" t="s">
        <v>209</v>
      </c>
      <c r="B127" s="22">
        <f>+$B$23</f>
        <v>0</v>
      </c>
      <c r="C127" s="84" t="e">
        <f>+B127/B149</f>
        <v>#DIV/0!</v>
      </c>
      <c r="D127" s="89">
        <v>0</v>
      </c>
      <c r="E127" s="112">
        <f>+D127*C109</f>
        <v>0</v>
      </c>
      <c r="F127" s="79">
        <v>0</v>
      </c>
      <c r="G127" s="112">
        <f>F127*C109</f>
        <v>0</v>
      </c>
      <c r="H127" s="79">
        <v>0</v>
      </c>
      <c r="I127" s="117">
        <f>H127*C109</f>
        <v>0</v>
      </c>
      <c r="J127" s="39">
        <f>+H127*I152</f>
        <v>0</v>
      </c>
      <c r="K127" s="39">
        <f>+H127*I153</f>
        <v>0</v>
      </c>
      <c r="L127" s="394">
        <f t="shared" si="17"/>
        <v>0</v>
      </c>
    </row>
    <row r="128" spans="1:17" ht="13.8">
      <c r="A128" s="2" t="s">
        <v>210</v>
      </c>
      <c r="B128" s="22">
        <f>+$B$24</f>
        <v>0</v>
      </c>
      <c r="C128" s="84" t="e">
        <f>+B128/B149</f>
        <v>#DIV/0!</v>
      </c>
      <c r="D128" s="89">
        <v>0</v>
      </c>
      <c r="E128" s="112">
        <f>+D128*C109</f>
        <v>0</v>
      </c>
      <c r="F128" s="79">
        <v>0</v>
      </c>
      <c r="G128" s="112">
        <f>F128*C109</f>
        <v>0</v>
      </c>
      <c r="H128" s="79">
        <v>0</v>
      </c>
      <c r="I128" s="117">
        <f>H128*C109</f>
        <v>0</v>
      </c>
      <c r="J128" s="39">
        <f>+H128*I152</f>
        <v>0</v>
      </c>
      <c r="K128" s="39">
        <f>+H128*I153</f>
        <v>0</v>
      </c>
      <c r="L128" s="394">
        <f t="shared" si="17"/>
        <v>0</v>
      </c>
    </row>
    <row r="129" spans="1:12" ht="13.8">
      <c r="A129" s="2" t="s">
        <v>2</v>
      </c>
      <c r="B129" s="22">
        <f>+$B$25</f>
        <v>0</v>
      </c>
      <c r="C129" s="84" t="e">
        <f>+B129/B149</f>
        <v>#DIV/0!</v>
      </c>
      <c r="D129" s="89">
        <v>0</v>
      </c>
      <c r="E129" s="112">
        <f>+D129*C109</f>
        <v>0</v>
      </c>
      <c r="F129" s="79">
        <v>0</v>
      </c>
      <c r="G129" s="112">
        <f>F129*C109</f>
        <v>0</v>
      </c>
      <c r="H129" s="79">
        <v>0</v>
      </c>
      <c r="I129" s="117">
        <f>H129*C109</f>
        <v>0</v>
      </c>
      <c r="J129" s="39">
        <f>+H129*I152</f>
        <v>0</v>
      </c>
      <c r="K129" s="39">
        <f>+H129*I153</f>
        <v>0</v>
      </c>
      <c r="L129" s="394">
        <f t="shared" si="17"/>
        <v>0</v>
      </c>
    </row>
    <row r="130" spans="1:12" ht="13.8">
      <c r="A130" s="2" t="s">
        <v>12</v>
      </c>
      <c r="B130" s="22">
        <f>+$B$26</f>
        <v>0</v>
      </c>
      <c r="C130" s="84" t="e">
        <f>+B130/B149</f>
        <v>#DIV/0!</v>
      </c>
      <c r="D130" s="89">
        <v>0</v>
      </c>
      <c r="E130" s="112">
        <f>+D130*C109</f>
        <v>0</v>
      </c>
      <c r="F130" s="79">
        <v>0</v>
      </c>
      <c r="G130" s="112">
        <f>F130*C109</f>
        <v>0</v>
      </c>
      <c r="H130" s="79">
        <v>0</v>
      </c>
      <c r="I130" s="117">
        <f>H130*C109</f>
        <v>0</v>
      </c>
      <c r="J130" s="39">
        <f>+H130*I152</f>
        <v>0</v>
      </c>
      <c r="K130" s="39">
        <f>+H130*I153</f>
        <v>0</v>
      </c>
      <c r="L130" s="394">
        <f t="shared" si="17"/>
        <v>0</v>
      </c>
    </row>
    <row r="131" spans="1:12" ht="13.8">
      <c r="A131" s="2" t="s">
        <v>18</v>
      </c>
      <c r="B131" s="22">
        <f>+$B$27</f>
        <v>0</v>
      </c>
      <c r="C131" s="84" t="e">
        <f>+B131/B149</f>
        <v>#DIV/0!</v>
      </c>
      <c r="D131" s="89">
        <v>0</v>
      </c>
      <c r="E131" s="112">
        <f>+D131*C109</f>
        <v>0</v>
      </c>
      <c r="F131" s="79">
        <v>0</v>
      </c>
      <c r="G131" s="112">
        <f>F131*C109</f>
        <v>0</v>
      </c>
      <c r="H131" s="79">
        <v>0</v>
      </c>
      <c r="I131" s="117">
        <f>H131*C109</f>
        <v>0</v>
      </c>
      <c r="J131" s="39">
        <f>+H131*I152</f>
        <v>0</v>
      </c>
      <c r="K131" s="39">
        <f>+H131*I153</f>
        <v>0</v>
      </c>
      <c r="L131" s="394">
        <f t="shared" si="17"/>
        <v>0</v>
      </c>
    </row>
    <row r="132" spans="1:12" ht="13.8">
      <c r="A132" s="2" t="s">
        <v>9</v>
      </c>
      <c r="B132" s="22">
        <f>+$B$28</f>
        <v>0</v>
      </c>
      <c r="C132" s="84" t="e">
        <f>+B132/B149</f>
        <v>#DIV/0!</v>
      </c>
      <c r="D132" s="89">
        <v>0</v>
      </c>
      <c r="E132" s="112">
        <f>+D132*C109</f>
        <v>0</v>
      </c>
      <c r="F132" s="79">
        <v>0</v>
      </c>
      <c r="G132" s="112">
        <f>F132*C109</f>
        <v>0</v>
      </c>
      <c r="H132" s="79">
        <v>0</v>
      </c>
      <c r="I132" s="117">
        <f>H132*C109</f>
        <v>0</v>
      </c>
      <c r="J132" s="39">
        <f>+H132*I152</f>
        <v>0</v>
      </c>
      <c r="K132" s="39">
        <f>+H132*I153</f>
        <v>0</v>
      </c>
      <c r="L132" s="394">
        <f t="shared" si="17"/>
        <v>0</v>
      </c>
    </row>
    <row r="133" spans="1:12" ht="13.8">
      <c r="A133" s="2" t="s">
        <v>7</v>
      </c>
      <c r="B133" s="22">
        <f>+$B$29</f>
        <v>0</v>
      </c>
      <c r="C133" s="84" t="e">
        <f>+B133/B149</f>
        <v>#DIV/0!</v>
      </c>
      <c r="D133" s="89">
        <v>0</v>
      </c>
      <c r="E133" s="112">
        <f>+D133*C109</f>
        <v>0</v>
      </c>
      <c r="F133" s="79">
        <v>0</v>
      </c>
      <c r="G133" s="112">
        <f>F133*C109</f>
        <v>0</v>
      </c>
      <c r="H133" s="79">
        <v>0</v>
      </c>
      <c r="I133" s="117">
        <f>H133*C109</f>
        <v>0</v>
      </c>
      <c r="J133" s="39">
        <f>+H133*I152</f>
        <v>0</v>
      </c>
      <c r="K133" s="39">
        <f>+H133*I153</f>
        <v>0</v>
      </c>
      <c r="L133" s="394">
        <f t="shared" si="17"/>
        <v>0</v>
      </c>
    </row>
    <row r="134" spans="1:12" ht="13.8">
      <c r="A134" s="2" t="s">
        <v>13</v>
      </c>
      <c r="B134" s="22">
        <f>+$B$30</f>
        <v>0</v>
      </c>
      <c r="C134" s="84" t="e">
        <f>+B134/B149</f>
        <v>#DIV/0!</v>
      </c>
      <c r="D134" s="89">
        <v>0</v>
      </c>
      <c r="E134" s="112">
        <f>+D134*C109</f>
        <v>0</v>
      </c>
      <c r="F134" s="79">
        <v>0</v>
      </c>
      <c r="G134" s="112">
        <f>F134*C109</f>
        <v>0</v>
      </c>
      <c r="H134" s="79">
        <v>0</v>
      </c>
      <c r="I134" s="117">
        <f>H134*C109</f>
        <v>0</v>
      </c>
      <c r="J134" s="39">
        <f>+H134*I152</f>
        <v>0</v>
      </c>
      <c r="K134" s="39">
        <f>+H134*I153</f>
        <v>0</v>
      </c>
      <c r="L134" s="394">
        <f t="shared" si="17"/>
        <v>0</v>
      </c>
    </row>
    <row r="135" spans="1:12" ht="13.8">
      <c r="A135" s="2" t="s">
        <v>3</v>
      </c>
      <c r="B135" s="22">
        <f>+$B$31</f>
        <v>0</v>
      </c>
      <c r="C135" s="84" t="e">
        <f>+B135/B149</f>
        <v>#DIV/0!</v>
      </c>
      <c r="D135" s="89">
        <v>0</v>
      </c>
      <c r="E135" s="112">
        <f>+D135*C109</f>
        <v>0</v>
      </c>
      <c r="F135" s="79">
        <v>0</v>
      </c>
      <c r="G135" s="112">
        <f>F135*C109</f>
        <v>0</v>
      </c>
      <c r="H135" s="79">
        <v>0</v>
      </c>
      <c r="I135" s="117">
        <f>H135*C109</f>
        <v>0</v>
      </c>
      <c r="J135" s="39">
        <f>+H135*I152</f>
        <v>0</v>
      </c>
      <c r="K135" s="39">
        <f>+H135*I153</f>
        <v>0</v>
      </c>
      <c r="L135" s="394">
        <f t="shared" si="17"/>
        <v>0</v>
      </c>
    </row>
    <row r="136" spans="1:12" ht="13.8">
      <c r="A136" s="2" t="s">
        <v>11</v>
      </c>
      <c r="B136" s="22">
        <f>+$B$32</f>
        <v>0</v>
      </c>
      <c r="C136" s="84" t="e">
        <f>+B136/B149</f>
        <v>#DIV/0!</v>
      </c>
      <c r="D136" s="89">
        <v>0</v>
      </c>
      <c r="E136" s="112">
        <f>+D136*C109</f>
        <v>0</v>
      </c>
      <c r="F136" s="79">
        <v>0</v>
      </c>
      <c r="G136" s="112">
        <f>F136*C109</f>
        <v>0</v>
      </c>
      <c r="H136" s="79">
        <v>0</v>
      </c>
      <c r="I136" s="117">
        <f>H136*C109</f>
        <v>0</v>
      </c>
      <c r="J136" s="39">
        <f>+H136*I152</f>
        <v>0</v>
      </c>
      <c r="K136" s="39">
        <f>+H136*I153</f>
        <v>0</v>
      </c>
      <c r="L136" s="394">
        <f t="shared" si="17"/>
        <v>0</v>
      </c>
    </row>
    <row r="137" spans="1:12" ht="13.8">
      <c r="A137" s="372" t="s">
        <v>8</v>
      </c>
      <c r="B137" s="22">
        <f>+$B$33</f>
        <v>0</v>
      </c>
      <c r="C137" s="84" t="e">
        <f>+B137/B149</f>
        <v>#DIV/0!</v>
      </c>
      <c r="D137" s="89">
        <v>0</v>
      </c>
      <c r="E137" s="112">
        <f>+D137*C109</f>
        <v>0</v>
      </c>
      <c r="F137" s="79">
        <v>0</v>
      </c>
      <c r="G137" s="112">
        <f>F137*C109</f>
        <v>0</v>
      </c>
      <c r="H137" s="79">
        <v>0</v>
      </c>
      <c r="I137" s="117">
        <f>H137*C109</f>
        <v>0</v>
      </c>
      <c r="J137" s="39">
        <f>+H137*$I$152</f>
        <v>0</v>
      </c>
      <c r="K137" s="39">
        <f>+H137*$I$153</f>
        <v>0</v>
      </c>
      <c r="L137" s="394">
        <f t="shared" si="17"/>
        <v>0</v>
      </c>
    </row>
    <row r="138" spans="1:12" ht="13.8">
      <c r="A138" s="372" t="s">
        <v>444</v>
      </c>
      <c r="B138" s="22">
        <f>+$B$34</f>
        <v>0</v>
      </c>
      <c r="C138" s="84" t="e">
        <f>+B138/B149</f>
        <v>#DIV/0!</v>
      </c>
      <c r="D138" s="89">
        <v>0</v>
      </c>
      <c r="E138" s="112">
        <f>+D138*C109</f>
        <v>0</v>
      </c>
      <c r="F138" s="79">
        <v>0</v>
      </c>
      <c r="G138" s="112">
        <f>F138*C109</f>
        <v>0</v>
      </c>
      <c r="H138" s="79">
        <v>0</v>
      </c>
      <c r="I138" s="117">
        <f>H138*C109</f>
        <v>0</v>
      </c>
      <c r="J138" s="39">
        <f t="shared" ref="J138:J148" si="18">+H138*$I$152</f>
        <v>0</v>
      </c>
      <c r="K138" s="39">
        <f t="shared" ref="K138:K148" si="19">+H138*$I$153</f>
        <v>0</v>
      </c>
      <c r="L138" s="394">
        <f t="shared" si="17"/>
        <v>0</v>
      </c>
    </row>
    <row r="139" spans="1:12" ht="13.8">
      <c r="A139" s="372" t="s">
        <v>445</v>
      </c>
      <c r="B139" s="22">
        <f>+$B$35</f>
        <v>0</v>
      </c>
      <c r="C139" s="84" t="e">
        <f>+B139/B149</f>
        <v>#DIV/0!</v>
      </c>
      <c r="D139" s="89">
        <v>0</v>
      </c>
      <c r="E139" s="112">
        <f>+D139*C109</f>
        <v>0</v>
      </c>
      <c r="F139" s="79">
        <v>0</v>
      </c>
      <c r="G139" s="112">
        <f>F139*$C$109</f>
        <v>0</v>
      </c>
      <c r="H139" s="79">
        <v>0</v>
      </c>
      <c r="I139" s="117">
        <f>H139*C109</f>
        <v>0</v>
      </c>
      <c r="J139" s="39">
        <f t="shared" si="18"/>
        <v>0</v>
      </c>
      <c r="K139" s="39">
        <f t="shared" si="19"/>
        <v>0</v>
      </c>
      <c r="L139" s="394">
        <f t="shared" si="17"/>
        <v>0</v>
      </c>
    </row>
    <row r="140" spans="1:12" ht="13.8">
      <c r="A140" s="372" t="s">
        <v>461</v>
      </c>
      <c r="B140" s="22">
        <f>+$B$36</f>
        <v>0</v>
      </c>
      <c r="C140" s="84" t="e">
        <f>+B140/B149</f>
        <v>#DIV/0!</v>
      </c>
      <c r="D140" s="89">
        <v>0</v>
      </c>
      <c r="E140" s="112">
        <f>+D140*C109</f>
        <v>0</v>
      </c>
      <c r="F140" s="79">
        <v>0</v>
      </c>
      <c r="G140" s="112">
        <f t="shared" ref="G140:G148" si="20">F140*$C$109</f>
        <v>0</v>
      </c>
      <c r="H140" s="79">
        <v>0</v>
      </c>
      <c r="I140" s="117">
        <f>H140*$C$109</f>
        <v>0</v>
      </c>
      <c r="J140" s="39">
        <f t="shared" si="18"/>
        <v>0</v>
      </c>
      <c r="K140" s="39">
        <f t="shared" si="19"/>
        <v>0</v>
      </c>
      <c r="L140" s="394">
        <f t="shared" si="17"/>
        <v>0</v>
      </c>
    </row>
    <row r="141" spans="1:12" ht="13.8">
      <c r="A141" s="90" t="s">
        <v>464</v>
      </c>
      <c r="B141" s="724">
        <f>+$B$37</f>
        <v>0</v>
      </c>
      <c r="C141" s="84" t="e">
        <f>+B141/$B$149</f>
        <v>#DIV/0!</v>
      </c>
      <c r="D141" s="89">
        <v>0</v>
      </c>
      <c r="E141" s="112">
        <f>+D141*$C$109</f>
        <v>0</v>
      </c>
      <c r="F141" s="79">
        <v>0</v>
      </c>
      <c r="G141" s="112">
        <f t="shared" si="20"/>
        <v>0</v>
      </c>
      <c r="H141" s="514">
        <v>0</v>
      </c>
      <c r="I141" s="117">
        <f t="shared" ref="I141:I148" si="21">H141*$C$109</f>
        <v>0</v>
      </c>
      <c r="J141" s="39">
        <f t="shared" si="18"/>
        <v>0</v>
      </c>
      <c r="K141" s="39">
        <f t="shared" si="19"/>
        <v>0</v>
      </c>
      <c r="L141" s="394">
        <f t="shared" si="17"/>
        <v>0</v>
      </c>
    </row>
    <row r="142" spans="1:12" ht="13.8">
      <c r="A142" s="725" t="s">
        <v>857</v>
      </c>
      <c r="B142" s="22">
        <f t="shared" ref="B142:B148" si="22">+$B$36</f>
        <v>0</v>
      </c>
      <c r="C142" s="84" t="e">
        <f t="shared" ref="C142:C148" si="23">+B142/$B$149</f>
        <v>#DIV/0!</v>
      </c>
      <c r="D142" s="89">
        <v>0</v>
      </c>
      <c r="E142" s="112">
        <f t="shared" ref="E142:E148" si="24">+D142*$C$109</f>
        <v>0</v>
      </c>
      <c r="F142" s="79">
        <v>0</v>
      </c>
      <c r="G142" s="112">
        <f t="shared" si="20"/>
        <v>0</v>
      </c>
      <c r="H142" s="514">
        <v>0</v>
      </c>
      <c r="I142" s="117">
        <f t="shared" si="21"/>
        <v>0</v>
      </c>
      <c r="J142" s="39">
        <f t="shared" si="18"/>
        <v>0</v>
      </c>
      <c r="K142" s="39">
        <f t="shared" si="19"/>
        <v>0</v>
      </c>
      <c r="L142" s="394">
        <f t="shared" si="17"/>
        <v>0</v>
      </c>
    </row>
    <row r="143" spans="1:12" ht="13.8">
      <c r="A143" s="372" t="s">
        <v>858</v>
      </c>
      <c r="B143" s="22">
        <f t="shared" si="22"/>
        <v>0</v>
      </c>
      <c r="C143" s="84" t="e">
        <f t="shared" si="23"/>
        <v>#DIV/0!</v>
      </c>
      <c r="D143" s="89">
        <v>0</v>
      </c>
      <c r="E143" s="112">
        <f t="shared" si="24"/>
        <v>0</v>
      </c>
      <c r="F143" s="79">
        <v>0</v>
      </c>
      <c r="G143" s="112">
        <f t="shared" si="20"/>
        <v>0</v>
      </c>
      <c r="H143" s="514">
        <v>0</v>
      </c>
      <c r="I143" s="117">
        <f t="shared" si="21"/>
        <v>0</v>
      </c>
      <c r="J143" s="39">
        <f t="shared" si="18"/>
        <v>0</v>
      </c>
      <c r="K143" s="39">
        <f t="shared" si="19"/>
        <v>0</v>
      </c>
      <c r="L143" s="394">
        <f t="shared" si="17"/>
        <v>0</v>
      </c>
    </row>
    <row r="144" spans="1:12" ht="13.8">
      <c r="A144" s="372" t="s">
        <v>859</v>
      </c>
      <c r="B144" s="22">
        <f t="shared" si="22"/>
        <v>0</v>
      </c>
      <c r="C144" s="84" t="e">
        <f t="shared" si="23"/>
        <v>#DIV/0!</v>
      </c>
      <c r="D144" s="89">
        <v>0</v>
      </c>
      <c r="E144" s="112">
        <f t="shared" si="24"/>
        <v>0</v>
      </c>
      <c r="F144" s="79">
        <v>0</v>
      </c>
      <c r="G144" s="112">
        <f t="shared" si="20"/>
        <v>0</v>
      </c>
      <c r="H144" s="514">
        <v>0</v>
      </c>
      <c r="I144" s="117">
        <f t="shared" si="21"/>
        <v>0</v>
      </c>
      <c r="J144" s="39">
        <f t="shared" si="18"/>
        <v>0</v>
      </c>
      <c r="K144" s="39">
        <f t="shared" si="19"/>
        <v>0</v>
      </c>
      <c r="L144" s="394">
        <f t="shared" si="17"/>
        <v>0</v>
      </c>
    </row>
    <row r="145" spans="1:14" ht="13.8">
      <c r="A145" s="372" t="s">
        <v>860</v>
      </c>
      <c r="B145" s="22">
        <f t="shared" si="22"/>
        <v>0</v>
      </c>
      <c r="C145" s="84" t="e">
        <f t="shared" si="23"/>
        <v>#DIV/0!</v>
      </c>
      <c r="D145" s="89">
        <v>0</v>
      </c>
      <c r="E145" s="112">
        <f t="shared" si="24"/>
        <v>0</v>
      </c>
      <c r="F145" s="79">
        <v>0</v>
      </c>
      <c r="G145" s="112">
        <f t="shared" si="20"/>
        <v>0</v>
      </c>
      <c r="H145" s="514">
        <v>0</v>
      </c>
      <c r="I145" s="117">
        <f t="shared" si="21"/>
        <v>0</v>
      </c>
      <c r="J145" s="39">
        <f t="shared" si="18"/>
        <v>0</v>
      </c>
      <c r="K145" s="39">
        <f t="shared" si="19"/>
        <v>0</v>
      </c>
      <c r="L145" s="394">
        <f t="shared" si="17"/>
        <v>0</v>
      </c>
    </row>
    <row r="146" spans="1:14" ht="13.8">
      <c r="A146" s="372" t="s">
        <v>861</v>
      </c>
      <c r="B146" s="22">
        <f t="shared" si="22"/>
        <v>0</v>
      </c>
      <c r="C146" s="84" t="e">
        <f t="shared" si="23"/>
        <v>#DIV/0!</v>
      </c>
      <c r="D146" s="89">
        <v>0</v>
      </c>
      <c r="E146" s="112">
        <f t="shared" si="24"/>
        <v>0</v>
      </c>
      <c r="F146" s="79">
        <v>0</v>
      </c>
      <c r="G146" s="112">
        <f t="shared" si="20"/>
        <v>0</v>
      </c>
      <c r="H146" s="514">
        <v>0</v>
      </c>
      <c r="I146" s="117">
        <f t="shared" si="21"/>
        <v>0</v>
      </c>
      <c r="J146" s="39">
        <f t="shared" si="18"/>
        <v>0</v>
      </c>
      <c r="K146" s="39">
        <f t="shared" si="19"/>
        <v>0</v>
      </c>
      <c r="L146" s="394">
        <f t="shared" si="17"/>
        <v>0</v>
      </c>
    </row>
    <row r="147" spans="1:14" ht="13.8">
      <c r="A147" s="372" t="s">
        <v>862</v>
      </c>
      <c r="B147" s="22">
        <f t="shared" si="22"/>
        <v>0</v>
      </c>
      <c r="C147" s="84" t="e">
        <f t="shared" si="23"/>
        <v>#DIV/0!</v>
      </c>
      <c r="D147" s="89">
        <v>0</v>
      </c>
      <c r="E147" s="112">
        <f t="shared" si="24"/>
        <v>0</v>
      </c>
      <c r="F147" s="79">
        <v>0</v>
      </c>
      <c r="G147" s="112">
        <f t="shared" si="20"/>
        <v>0</v>
      </c>
      <c r="H147" s="514">
        <v>0</v>
      </c>
      <c r="I147" s="117">
        <f t="shared" si="21"/>
        <v>0</v>
      </c>
      <c r="J147" s="39">
        <f t="shared" si="18"/>
        <v>0</v>
      </c>
      <c r="K147" s="39">
        <f t="shared" si="19"/>
        <v>0</v>
      </c>
      <c r="L147" s="394">
        <f t="shared" si="17"/>
        <v>0</v>
      </c>
    </row>
    <row r="148" spans="1:14" ht="13.8">
      <c r="A148" s="3" t="s">
        <v>863</v>
      </c>
      <c r="B148" s="22">
        <f t="shared" si="22"/>
        <v>0</v>
      </c>
      <c r="C148" s="84" t="e">
        <f t="shared" si="23"/>
        <v>#DIV/0!</v>
      </c>
      <c r="D148" s="89">
        <v>0</v>
      </c>
      <c r="E148" s="112">
        <f t="shared" si="24"/>
        <v>0</v>
      </c>
      <c r="F148" s="79">
        <v>0</v>
      </c>
      <c r="G148" s="112">
        <f t="shared" si="20"/>
        <v>0</v>
      </c>
      <c r="H148" s="514">
        <v>0</v>
      </c>
      <c r="I148" s="117">
        <f t="shared" si="21"/>
        <v>0</v>
      </c>
      <c r="J148" s="39">
        <f t="shared" si="18"/>
        <v>0</v>
      </c>
      <c r="K148" s="39">
        <f t="shared" si="19"/>
        <v>0</v>
      </c>
      <c r="L148" s="394">
        <f t="shared" si="17"/>
        <v>0</v>
      </c>
    </row>
    <row r="149" spans="1:14" ht="13.8">
      <c r="A149" s="24"/>
      <c r="B149" s="25">
        <f t="shared" ref="B149:L149" si="25">SUM(B115:B141)</f>
        <v>0</v>
      </c>
      <c r="C149" s="85" t="e">
        <f t="shared" si="25"/>
        <v>#DIV/0!</v>
      </c>
      <c r="D149" s="82">
        <f t="shared" si="25"/>
        <v>0</v>
      </c>
      <c r="E149" s="113">
        <f t="shared" si="25"/>
        <v>0</v>
      </c>
      <c r="F149" s="83">
        <f t="shared" si="25"/>
        <v>0</v>
      </c>
      <c r="G149" s="113">
        <f t="shared" si="25"/>
        <v>0</v>
      </c>
      <c r="H149" s="515">
        <f t="shared" si="25"/>
        <v>1</v>
      </c>
      <c r="I149" s="363">
        <f t="shared" si="25"/>
        <v>665000</v>
      </c>
      <c r="J149" s="26">
        <f t="shared" si="25"/>
        <v>63007.179348518381</v>
      </c>
      <c r="K149" s="26">
        <f t="shared" si="25"/>
        <v>0</v>
      </c>
      <c r="L149" s="26">
        <f t="shared" si="25"/>
        <v>63007.179348518381</v>
      </c>
    </row>
    <row r="150" spans="1:14">
      <c r="H150" s="80"/>
      <c r="I150" s="81"/>
    </row>
    <row r="152" spans="1:14">
      <c r="G152" t="s">
        <v>114</v>
      </c>
      <c r="H152" s="27"/>
      <c r="I152" s="357">
        <f>ITC!L90</f>
        <v>63007.179348518381</v>
      </c>
    </row>
    <row r="153" spans="1:14">
      <c r="G153" t="s">
        <v>338</v>
      </c>
      <c r="I153" s="357">
        <f>ITC!M90</f>
        <v>0</v>
      </c>
    </row>
    <row r="154" spans="1:14">
      <c r="G154" t="s">
        <v>256</v>
      </c>
      <c r="I154" s="120">
        <f>SUM(I152:I153)</f>
        <v>63007.179348518381</v>
      </c>
      <c r="N154" s="121">
        <f>+I154</f>
        <v>63007.179348518381</v>
      </c>
    </row>
    <row r="158" spans="1:14" ht="15.75" customHeight="1">
      <c r="A158" s="993" t="s">
        <v>19</v>
      </c>
      <c r="B158" s="994"/>
      <c r="C158" s="970" t="s">
        <v>983</v>
      </c>
      <c r="D158" s="970"/>
      <c r="E158" s="970"/>
      <c r="F158" s="970"/>
      <c r="G158" s="970"/>
      <c r="H158" s="971"/>
      <c r="I158" s="4"/>
    </row>
    <row r="159" spans="1:14" ht="15.75" customHeight="1">
      <c r="A159" s="983" t="s">
        <v>20</v>
      </c>
      <c r="B159" s="984"/>
      <c r="C159" s="985"/>
      <c r="D159" s="986"/>
      <c r="E159" s="986"/>
      <c r="F159" s="986"/>
      <c r="G159" s="986"/>
      <c r="H159" s="987"/>
      <c r="I159" s="4"/>
    </row>
    <row r="160" spans="1:14" ht="15.75" customHeight="1">
      <c r="A160" s="983" t="s">
        <v>22</v>
      </c>
      <c r="B160" s="984"/>
      <c r="C160" s="988"/>
      <c r="D160" s="989"/>
      <c r="E160" s="989"/>
      <c r="F160" s="989"/>
      <c r="G160" s="989"/>
      <c r="H160" s="990"/>
      <c r="I160" s="4"/>
    </row>
    <row r="161" spans="1:15" ht="15.75" customHeight="1">
      <c r="A161" s="983" t="s">
        <v>24</v>
      </c>
      <c r="B161" s="984"/>
      <c r="C161" s="976">
        <v>1201800</v>
      </c>
      <c r="D161" s="977"/>
      <c r="E161" s="977"/>
      <c r="F161" s="977"/>
      <c r="G161" s="977"/>
      <c r="H161" s="978"/>
      <c r="I161" s="4"/>
    </row>
    <row r="162" spans="1:15" ht="15.75" customHeight="1">
      <c r="A162" s="991" t="s">
        <v>25</v>
      </c>
      <c r="B162" s="992"/>
      <c r="C162" s="981" t="s">
        <v>9</v>
      </c>
      <c r="D162" s="981"/>
      <c r="E162" s="981"/>
      <c r="F162" s="981"/>
      <c r="G162" s="981"/>
      <c r="H162" s="982"/>
      <c r="I162" s="4"/>
    </row>
    <row r="163" spans="1:15" ht="13.8">
      <c r="A163" s="5"/>
      <c r="B163" s="5"/>
      <c r="C163" s="5"/>
      <c r="D163" s="5"/>
      <c r="E163" s="5"/>
      <c r="F163" s="5"/>
      <c r="G163" s="5"/>
      <c r="H163" s="5"/>
      <c r="I163" s="5"/>
    </row>
    <row r="164" spans="1:15" ht="13.8">
      <c r="A164" s="6"/>
      <c r="B164" s="7"/>
      <c r="C164" s="8"/>
      <c r="D164" s="886">
        <v>0.2</v>
      </c>
      <c r="E164" s="887"/>
      <c r="F164" s="886">
        <v>0.8</v>
      </c>
      <c r="G164" s="887"/>
      <c r="H164" s="857"/>
      <c r="I164" s="10"/>
      <c r="J164" s="11" t="s">
        <v>121</v>
      </c>
      <c r="K164" s="11" t="s">
        <v>269</v>
      </c>
      <c r="L164" s="11" t="s">
        <v>270</v>
      </c>
    </row>
    <row r="165" spans="1:15" ht="12.75" customHeight="1">
      <c r="A165" s="12"/>
      <c r="B165" s="13"/>
      <c r="C165" s="14"/>
      <c r="D165" s="872" t="s">
        <v>26</v>
      </c>
      <c r="E165" s="880"/>
      <c r="F165" s="872" t="s">
        <v>27</v>
      </c>
      <c r="G165" s="880"/>
      <c r="H165" s="872" t="s">
        <v>28</v>
      </c>
      <c r="I165" s="880"/>
      <c r="J165" s="15" t="s">
        <v>29</v>
      </c>
      <c r="K165" s="391" t="s">
        <v>29</v>
      </c>
      <c r="L165" s="391" t="s">
        <v>29</v>
      </c>
    </row>
    <row r="166" spans="1:15" ht="27.6">
      <c r="A166" s="16" t="s">
        <v>30</v>
      </c>
      <c r="B166" s="17" t="s">
        <v>31</v>
      </c>
      <c r="C166" s="18" t="s">
        <v>32</v>
      </c>
      <c r="D166" s="19" t="s">
        <v>33</v>
      </c>
      <c r="E166" s="20" t="s">
        <v>34</v>
      </c>
      <c r="F166" s="19" t="s">
        <v>33</v>
      </c>
      <c r="G166" s="20" t="s">
        <v>34</v>
      </c>
      <c r="H166" s="21" t="s">
        <v>33</v>
      </c>
      <c r="I166" s="40" t="s">
        <v>34</v>
      </c>
      <c r="J166" s="18" t="s">
        <v>34</v>
      </c>
      <c r="K166" s="18" t="s">
        <v>34</v>
      </c>
      <c r="L166" s="18" t="s">
        <v>34</v>
      </c>
    </row>
    <row r="167" spans="1:15" ht="13.8">
      <c r="A167" s="1" t="s">
        <v>15</v>
      </c>
      <c r="B167" s="22">
        <f>+$B$10</f>
        <v>0</v>
      </c>
      <c r="C167" s="84" t="e">
        <f>+B167/B201</f>
        <v>#DIV/0!</v>
      </c>
      <c r="D167" s="89">
        <v>0</v>
      </c>
      <c r="E167" s="112">
        <f>+D167*C161</f>
        <v>0</v>
      </c>
      <c r="F167" s="79">
        <v>0</v>
      </c>
      <c r="G167" s="114">
        <f>F167*C161</f>
        <v>0</v>
      </c>
      <c r="H167" s="79">
        <v>0</v>
      </c>
      <c r="I167" s="116">
        <f>H167*C161</f>
        <v>0</v>
      </c>
      <c r="J167" s="39">
        <f>+H167*I204</f>
        <v>0</v>
      </c>
      <c r="K167" s="39">
        <f>+H167*I205</f>
        <v>0</v>
      </c>
      <c r="L167" s="393">
        <f>+J167+K167</f>
        <v>0</v>
      </c>
      <c r="N167" s="36"/>
      <c r="O167" s="36"/>
    </row>
    <row r="168" spans="1:15" ht="13.8">
      <c r="A168" s="2" t="s">
        <v>4</v>
      </c>
      <c r="B168" s="22">
        <f>+$B$12</f>
        <v>0</v>
      </c>
      <c r="C168" s="84" t="e">
        <f>+B168/B201</f>
        <v>#DIV/0!</v>
      </c>
      <c r="D168" s="89">
        <v>0</v>
      </c>
      <c r="E168" s="112">
        <f>+D168*C161</f>
        <v>0</v>
      </c>
      <c r="F168" s="79">
        <v>0</v>
      </c>
      <c r="G168" s="112">
        <f>F168*C161</f>
        <v>0</v>
      </c>
      <c r="H168" s="79">
        <v>7.7488659152842605E-3</v>
      </c>
      <c r="I168" s="117">
        <f>H168*C161</f>
        <v>9312.5870569886247</v>
      </c>
      <c r="J168" s="39">
        <f>+H168*I204</f>
        <v>0</v>
      </c>
      <c r="K168" s="39">
        <f>+H168*I205</f>
        <v>0</v>
      </c>
      <c r="L168" s="394">
        <f>+J168+K168</f>
        <v>0</v>
      </c>
      <c r="N168" s="36"/>
      <c r="O168" s="36"/>
    </row>
    <row r="169" spans="1:15" ht="13.8">
      <c r="A169" s="2" t="s">
        <v>0</v>
      </c>
      <c r="B169" s="22">
        <f>+$B$13</f>
        <v>0</v>
      </c>
      <c r="C169" s="84" t="e">
        <f>+B169/B201</f>
        <v>#DIV/0!</v>
      </c>
      <c r="D169" s="89">
        <v>0</v>
      </c>
      <c r="E169" s="112">
        <f>+D169*C161</f>
        <v>0</v>
      </c>
      <c r="F169" s="79">
        <v>0</v>
      </c>
      <c r="G169" s="112">
        <f>F169*C161</f>
        <v>0</v>
      </c>
      <c r="H169" s="475">
        <v>8.334680856169932E-2</v>
      </c>
      <c r="I169" s="117">
        <f>H169*C161</f>
        <v>100166.19452945024</v>
      </c>
      <c r="J169" s="39">
        <f>+H169*I204</f>
        <v>0</v>
      </c>
      <c r="K169" s="39">
        <f>+H169*I205</f>
        <v>0</v>
      </c>
      <c r="L169" s="394">
        <f t="shared" ref="L169:L200" si="26">+J169+K169</f>
        <v>0</v>
      </c>
      <c r="N169" s="36"/>
      <c r="O169" s="36"/>
    </row>
    <row r="170" spans="1:15" ht="13.8">
      <c r="A170" s="2" t="s">
        <v>16</v>
      </c>
      <c r="B170" s="22">
        <f>+$B$14</f>
        <v>0</v>
      </c>
      <c r="C170" s="84" t="e">
        <f>+B170/B201</f>
        <v>#DIV/0!</v>
      </c>
      <c r="D170" s="89">
        <v>0</v>
      </c>
      <c r="E170" s="112">
        <f>+D170*C161</f>
        <v>0</v>
      </c>
      <c r="F170" s="79">
        <v>0</v>
      </c>
      <c r="G170" s="112">
        <f>F170*C161</f>
        <v>0</v>
      </c>
      <c r="H170" s="79">
        <v>1.3064224586972421E-2</v>
      </c>
      <c r="I170" s="117">
        <f>H170*C161</f>
        <v>15700.585108623456</v>
      </c>
      <c r="J170" s="39">
        <f>+H170*I204</f>
        <v>0</v>
      </c>
      <c r="K170" s="39">
        <f>+H170*I205</f>
        <v>0</v>
      </c>
      <c r="L170" s="394">
        <f t="shared" si="26"/>
        <v>0</v>
      </c>
      <c r="N170" s="36"/>
      <c r="O170" s="36"/>
    </row>
    <row r="171" spans="1:15" ht="13.8">
      <c r="A171" s="2" t="s">
        <v>6</v>
      </c>
      <c r="B171" s="22">
        <f>+$B$15</f>
        <v>0</v>
      </c>
      <c r="C171" s="84" t="e">
        <f>+B171/B201</f>
        <v>#DIV/0!</v>
      </c>
      <c r="D171" s="89">
        <v>0</v>
      </c>
      <c r="E171" s="112">
        <f>+D171*C161</f>
        <v>0</v>
      </c>
      <c r="F171" s="79">
        <v>0</v>
      </c>
      <c r="G171" s="112">
        <f>F171*C161</f>
        <v>0</v>
      </c>
      <c r="H171" s="79">
        <v>3.168961389364703E-2</v>
      </c>
      <c r="I171" s="117">
        <f>H171*C161</f>
        <v>38084.577977385001</v>
      </c>
      <c r="J171" s="39">
        <f>+H171*I204</f>
        <v>0</v>
      </c>
      <c r="K171" s="39">
        <f>+H171*I205</f>
        <v>0</v>
      </c>
      <c r="L171" s="394">
        <f t="shared" si="26"/>
        <v>0</v>
      </c>
      <c r="N171" s="36"/>
      <c r="O171" s="36"/>
    </row>
    <row r="172" spans="1:15" ht="13.8">
      <c r="A172" s="2" t="s">
        <v>10</v>
      </c>
      <c r="B172" s="22">
        <f>+$B$16</f>
        <v>0</v>
      </c>
      <c r="C172" s="84" t="e">
        <f>+B172/B201</f>
        <v>#DIV/0!</v>
      </c>
      <c r="D172" s="89">
        <v>0</v>
      </c>
      <c r="E172" s="112">
        <f>+D172*C161</f>
        <v>0</v>
      </c>
      <c r="F172" s="79">
        <v>0</v>
      </c>
      <c r="G172" s="112">
        <f>F172*C161</f>
        <v>0</v>
      </c>
      <c r="H172" s="79">
        <v>3.8362255672088182E-2</v>
      </c>
      <c r="I172" s="117">
        <f>H172*C161</f>
        <v>46103.75886671558</v>
      </c>
      <c r="J172" s="39">
        <f>+H172*I204</f>
        <v>0</v>
      </c>
      <c r="K172" s="39">
        <f>+H172*I205</f>
        <v>0</v>
      </c>
      <c r="L172" s="394">
        <f t="shared" si="26"/>
        <v>0</v>
      </c>
      <c r="N172" s="36"/>
      <c r="O172" s="36"/>
    </row>
    <row r="173" spans="1:15" ht="13.8">
      <c r="A173" s="2" t="s">
        <v>17</v>
      </c>
      <c r="B173" s="22">
        <f>+$B$17</f>
        <v>0</v>
      </c>
      <c r="C173" s="84" t="e">
        <f>+B173/B201</f>
        <v>#DIV/0!</v>
      </c>
      <c r="D173" s="89">
        <v>0</v>
      </c>
      <c r="E173" s="112">
        <f>+D173*C161</f>
        <v>0</v>
      </c>
      <c r="F173" s="79">
        <v>0</v>
      </c>
      <c r="G173" s="112">
        <f>F173*C161</f>
        <v>0</v>
      </c>
      <c r="H173" s="79">
        <v>8.6483693050264654E-2</v>
      </c>
      <c r="I173" s="117">
        <f>H173*C161</f>
        <v>103936.10230780806</v>
      </c>
      <c r="J173" s="39">
        <f>+H173*I204</f>
        <v>0</v>
      </c>
      <c r="K173" s="39">
        <f>+H173*I205</f>
        <v>0</v>
      </c>
      <c r="L173" s="394">
        <f t="shared" si="26"/>
        <v>0</v>
      </c>
      <c r="N173" s="36"/>
      <c r="O173" s="36"/>
    </row>
    <row r="174" spans="1:15" ht="13.8">
      <c r="A174" s="2" t="s">
        <v>5</v>
      </c>
      <c r="B174" s="22">
        <f>+$B$18</f>
        <v>0</v>
      </c>
      <c r="C174" s="84" t="e">
        <f>+B174/B201</f>
        <v>#DIV/0!</v>
      </c>
      <c r="D174" s="89">
        <v>0</v>
      </c>
      <c r="E174" s="112">
        <f>+D174*C161</f>
        <v>0</v>
      </c>
      <c r="F174" s="79">
        <v>0</v>
      </c>
      <c r="G174" s="112">
        <f>F174*C161</f>
        <v>0</v>
      </c>
      <c r="H174" s="79">
        <v>0.11181887980278341</v>
      </c>
      <c r="I174" s="117">
        <f>H174*C161</f>
        <v>134383.92974698509</v>
      </c>
      <c r="J174" s="39">
        <f>+H174*I204</f>
        <v>0</v>
      </c>
      <c r="K174" s="39">
        <f>+H174*I205</f>
        <v>0</v>
      </c>
      <c r="L174" s="394">
        <f t="shared" si="26"/>
        <v>0</v>
      </c>
      <c r="N174" s="36"/>
      <c r="O174" s="36"/>
    </row>
    <row r="175" spans="1:15" ht="13.8">
      <c r="A175" s="2" t="s">
        <v>116</v>
      </c>
      <c r="B175" s="22">
        <f>+$B$19</f>
        <v>0</v>
      </c>
      <c r="C175" s="84" t="e">
        <f>+B175/B201</f>
        <v>#DIV/0!</v>
      </c>
      <c r="D175" s="89">
        <v>0</v>
      </c>
      <c r="E175" s="112">
        <f>+D175*C161</f>
        <v>0</v>
      </c>
      <c r="F175" s="79">
        <v>0</v>
      </c>
      <c r="G175" s="112">
        <f>F175*C161</f>
        <v>0</v>
      </c>
      <c r="H175" s="79">
        <v>3.7768195066254819E-2</v>
      </c>
      <c r="I175" s="117">
        <f>H175*C161</f>
        <v>45389.816830625045</v>
      </c>
      <c r="J175" s="39">
        <f>+H175*I204</f>
        <v>0</v>
      </c>
      <c r="K175" s="39">
        <f>+H175*I205</f>
        <v>0</v>
      </c>
      <c r="L175" s="394">
        <f t="shared" si="26"/>
        <v>0</v>
      </c>
      <c r="N175" s="36"/>
      <c r="O175" s="36"/>
    </row>
    <row r="176" spans="1:15" ht="13.8">
      <c r="A176" s="2" t="s">
        <v>1</v>
      </c>
      <c r="B176" s="22">
        <f>+$B$20</f>
        <v>0</v>
      </c>
      <c r="C176" s="84" t="e">
        <f>+B176/B201</f>
        <v>#DIV/0!</v>
      </c>
      <c r="D176" s="89">
        <v>0</v>
      </c>
      <c r="E176" s="112">
        <f>+D176*C161</f>
        <v>0</v>
      </c>
      <c r="F176" s="79">
        <v>0</v>
      </c>
      <c r="G176" s="112">
        <f>F176*C161</f>
        <v>0</v>
      </c>
      <c r="H176" s="79">
        <v>3.6100034621644526E-3</v>
      </c>
      <c r="I176" s="117">
        <f>H176*C161</f>
        <v>4338.5021608292391</v>
      </c>
      <c r="J176" s="39">
        <f>+H176*I204</f>
        <v>0</v>
      </c>
      <c r="K176" s="39">
        <f>+H176*I205</f>
        <v>0</v>
      </c>
      <c r="L176" s="394">
        <f t="shared" si="26"/>
        <v>0</v>
      </c>
      <c r="N176" s="36"/>
      <c r="O176" s="36"/>
    </row>
    <row r="177" spans="1:15" ht="13.8">
      <c r="A177" s="2" t="s">
        <v>46</v>
      </c>
      <c r="B177" s="22">
        <f>+$B$21</f>
        <v>0</v>
      </c>
      <c r="C177" s="84" t="e">
        <f>+B177/B201</f>
        <v>#DIV/0!</v>
      </c>
      <c r="D177" s="89">
        <v>0</v>
      </c>
      <c r="E177" s="112">
        <f>+D177*C161</f>
        <v>0</v>
      </c>
      <c r="F177" s="79">
        <v>0</v>
      </c>
      <c r="G177" s="112">
        <f>F177*C161</f>
        <v>0</v>
      </c>
      <c r="H177" s="79">
        <v>9.1186107018586329E-2</v>
      </c>
      <c r="I177" s="117">
        <f>H177*C161</f>
        <v>109587.46341493705</v>
      </c>
      <c r="J177" s="39">
        <f>+H177*I204</f>
        <v>0</v>
      </c>
      <c r="K177" s="39">
        <f>+H177*I205</f>
        <v>0</v>
      </c>
      <c r="L177" s="394">
        <f t="shared" si="26"/>
        <v>0</v>
      </c>
      <c r="N177" s="36"/>
      <c r="O177" s="36"/>
    </row>
    <row r="178" spans="1:15" ht="13.8">
      <c r="A178" s="2" t="s">
        <v>45</v>
      </c>
      <c r="B178" s="22">
        <f>+$B$22</f>
        <v>0</v>
      </c>
      <c r="C178" s="84" t="e">
        <f>+B178/B201</f>
        <v>#DIV/0!</v>
      </c>
      <c r="D178" s="89">
        <v>0</v>
      </c>
      <c r="E178" s="112">
        <f>+D178*C161</f>
        <v>0</v>
      </c>
      <c r="F178" s="79">
        <v>0</v>
      </c>
      <c r="G178" s="112">
        <f>F178*C161</f>
        <v>0</v>
      </c>
      <c r="H178" s="79">
        <v>9.2469991065776469E-2</v>
      </c>
      <c r="I178" s="117">
        <f>H178*C161</f>
        <v>111130.43526285017</v>
      </c>
      <c r="J178" s="39">
        <f>+H178*I204</f>
        <v>0</v>
      </c>
      <c r="K178" s="39">
        <f>+H178*I205</f>
        <v>0</v>
      </c>
      <c r="L178" s="394">
        <f t="shared" si="26"/>
        <v>0</v>
      </c>
      <c r="N178" s="36"/>
      <c r="O178" s="36"/>
    </row>
    <row r="179" spans="1:15" ht="13.8">
      <c r="A179" s="2" t="s">
        <v>209</v>
      </c>
      <c r="B179" s="22">
        <f>+$B$23</f>
        <v>0</v>
      </c>
      <c r="C179" s="84" t="e">
        <f>+B179/B201</f>
        <v>#DIV/0!</v>
      </c>
      <c r="D179" s="89">
        <v>0</v>
      </c>
      <c r="E179" s="112">
        <f>+D179*C161</f>
        <v>0</v>
      </c>
      <c r="F179" s="79">
        <v>0</v>
      </c>
      <c r="G179" s="112">
        <f>F179*C161</f>
        <v>0</v>
      </c>
      <c r="H179" s="79">
        <v>6.2866320580590284E-3</v>
      </c>
      <c r="I179" s="117">
        <f>H179*C161</f>
        <v>7555.2744073753402</v>
      </c>
      <c r="J179" s="39">
        <f>+H179*I204</f>
        <v>0</v>
      </c>
      <c r="K179" s="39">
        <f>+H179*I205</f>
        <v>0</v>
      </c>
      <c r="L179" s="394">
        <f t="shared" si="26"/>
        <v>0</v>
      </c>
      <c r="N179" s="36"/>
      <c r="O179" s="36"/>
    </row>
    <row r="180" spans="1:15" ht="13.8">
      <c r="A180" s="2" t="s">
        <v>210</v>
      </c>
      <c r="B180" s="22">
        <f>+$B$24</f>
        <v>0</v>
      </c>
      <c r="C180" s="84" t="e">
        <f>+B180/B201</f>
        <v>#DIV/0!</v>
      </c>
      <c r="D180" s="89">
        <v>0</v>
      </c>
      <c r="E180" s="112">
        <f>+D180*C161</f>
        <v>0</v>
      </c>
      <c r="F180" s="79">
        <v>0</v>
      </c>
      <c r="G180" s="112">
        <f>F180*C161</f>
        <v>0</v>
      </c>
      <c r="H180" s="79">
        <v>1.648611689400012E-3</v>
      </c>
      <c r="I180" s="117">
        <f>H180*C161</f>
        <v>1981.3015283209345</v>
      </c>
      <c r="J180" s="39">
        <f>+H180*I204</f>
        <v>0</v>
      </c>
      <c r="K180" s="39">
        <f>+H180*I205</f>
        <v>0</v>
      </c>
      <c r="L180" s="394">
        <f t="shared" si="26"/>
        <v>0</v>
      </c>
      <c r="N180" s="36"/>
      <c r="O180" s="36"/>
    </row>
    <row r="181" spans="1:15" ht="13.8">
      <c r="A181" s="2" t="s">
        <v>2</v>
      </c>
      <c r="B181" s="22">
        <f>+$B$25</f>
        <v>0</v>
      </c>
      <c r="C181" s="84" t="e">
        <f>+B181/B201</f>
        <v>#DIV/0!</v>
      </c>
      <c r="D181" s="89">
        <v>0</v>
      </c>
      <c r="E181" s="112">
        <f>+D181*C161</f>
        <v>0</v>
      </c>
      <c r="F181" s="79">
        <v>0</v>
      </c>
      <c r="G181" s="112">
        <f>F181*C161</f>
        <v>0</v>
      </c>
      <c r="H181" s="79">
        <v>4.0922060906846145E-3</v>
      </c>
      <c r="I181" s="117">
        <f>H181*C161</f>
        <v>4918.01327978477</v>
      </c>
      <c r="J181" s="39">
        <f>+H181*I204</f>
        <v>0</v>
      </c>
      <c r="K181" s="39">
        <f>+H181*I205</f>
        <v>0</v>
      </c>
      <c r="L181" s="394">
        <f t="shared" si="26"/>
        <v>0</v>
      </c>
      <c r="N181" s="36"/>
      <c r="O181" s="36"/>
    </row>
    <row r="182" spans="1:15" ht="13.8">
      <c r="A182" s="2" t="s">
        <v>12</v>
      </c>
      <c r="B182" s="22">
        <f>+$B$26</f>
        <v>0</v>
      </c>
      <c r="C182" s="84" t="e">
        <f>+B182/B201</f>
        <v>#DIV/0!</v>
      </c>
      <c r="D182" s="89">
        <v>0</v>
      </c>
      <c r="E182" s="112">
        <f>+D182*C161</f>
        <v>0</v>
      </c>
      <c r="F182" s="79">
        <v>0</v>
      </c>
      <c r="G182" s="112">
        <f>F182*C161</f>
        <v>0</v>
      </c>
      <c r="H182" s="79">
        <v>6.2121643332113466E-3</v>
      </c>
      <c r="I182" s="117">
        <f>H182*C161</f>
        <v>7465.7790956533963</v>
      </c>
      <c r="J182" s="39">
        <f>+H182*I204</f>
        <v>0</v>
      </c>
      <c r="K182" s="39">
        <f>+H182*I205</f>
        <v>0</v>
      </c>
      <c r="L182" s="394">
        <f t="shared" si="26"/>
        <v>0</v>
      </c>
      <c r="N182" s="36"/>
      <c r="O182" s="36"/>
    </row>
    <row r="183" spans="1:15" ht="13.8">
      <c r="A183" s="2" t="s">
        <v>18</v>
      </c>
      <c r="B183" s="22">
        <f>+$B$27</f>
        <v>0</v>
      </c>
      <c r="C183" s="84" t="e">
        <f>+B183/B201</f>
        <v>#DIV/0!</v>
      </c>
      <c r="D183" s="89">
        <v>0</v>
      </c>
      <c r="E183" s="112">
        <f>+D183*C161</f>
        <v>0</v>
      </c>
      <c r="F183" s="79">
        <v>0</v>
      </c>
      <c r="G183" s="112">
        <f>F183*C161</f>
        <v>0</v>
      </c>
      <c r="H183" s="79">
        <v>0.12997945640327885</v>
      </c>
      <c r="I183" s="117">
        <f>H183*C161</f>
        <v>156209.31070546052</v>
      </c>
      <c r="J183" s="39">
        <f>+H183*I204</f>
        <v>0</v>
      </c>
      <c r="K183" s="39">
        <f>+H183*I205</f>
        <v>0</v>
      </c>
      <c r="L183" s="394">
        <f t="shared" si="26"/>
        <v>0</v>
      </c>
      <c r="N183" s="36"/>
      <c r="O183" s="36"/>
    </row>
    <row r="184" spans="1:15" ht="13.8">
      <c r="A184" s="2" t="s">
        <v>9</v>
      </c>
      <c r="B184" s="22">
        <f>+$B$28</f>
        <v>0</v>
      </c>
      <c r="C184" s="84" t="e">
        <f>+B184/B201</f>
        <v>#DIV/0!</v>
      </c>
      <c r="D184" s="89">
        <v>0</v>
      </c>
      <c r="E184" s="112">
        <f>+D184*C161</f>
        <v>0</v>
      </c>
      <c r="F184" s="79">
        <v>0</v>
      </c>
      <c r="G184" s="112">
        <f>F184*C161</f>
        <v>0</v>
      </c>
      <c r="H184" s="79">
        <v>0.10337469072967656</v>
      </c>
      <c r="I184" s="117">
        <f>H184*C161</f>
        <v>124235.70331892528</v>
      </c>
      <c r="J184" s="39">
        <f>+H184*I204</f>
        <v>0</v>
      </c>
      <c r="K184" s="39">
        <f>+H184*I205</f>
        <v>0</v>
      </c>
      <c r="L184" s="394">
        <f t="shared" si="26"/>
        <v>0</v>
      </c>
      <c r="N184" s="36"/>
      <c r="O184" s="36"/>
    </row>
    <row r="185" spans="1:15" ht="13.8">
      <c r="A185" s="2" t="s">
        <v>7</v>
      </c>
      <c r="B185" s="22">
        <f>+$B$29</f>
        <v>0</v>
      </c>
      <c r="C185" s="84" t="e">
        <f>+B185/B201</f>
        <v>#DIV/0!</v>
      </c>
      <c r="D185" s="89">
        <v>0</v>
      </c>
      <c r="E185" s="112">
        <f>+D185*C161</f>
        <v>0</v>
      </c>
      <c r="F185" s="79">
        <v>0</v>
      </c>
      <c r="G185" s="112">
        <f>F185*C161</f>
        <v>0</v>
      </c>
      <c r="H185" s="79">
        <v>2.2805265048225574E-2</v>
      </c>
      <c r="I185" s="117">
        <f>H185*C161</f>
        <v>27407.367534957495</v>
      </c>
      <c r="J185" s="39">
        <f>+H185*I204</f>
        <v>0</v>
      </c>
      <c r="K185" s="39">
        <f>+H185*I205</f>
        <v>0</v>
      </c>
      <c r="L185" s="394">
        <f t="shared" si="26"/>
        <v>0</v>
      </c>
      <c r="N185" s="36"/>
      <c r="O185" s="36"/>
    </row>
    <row r="186" spans="1:15" ht="13.8">
      <c r="A186" s="2" t="s">
        <v>13</v>
      </c>
      <c r="B186" s="22">
        <f>+$B$30</f>
        <v>0</v>
      </c>
      <c r="C186" s="84" t="e">
        <f>+B186/B201</f>
        <v>#DIV/0!</v>
      </c>
      <c r="D186" s="89">
        <v>0</v>
      </c>
      <c r="E186" s="112">
        <f>+D186*C161</f>
        <v>0</v>
      </c>
      <c r="F186" s="79">
        <v>0</v>
      </c>
      <c r="G186" s="112">
        <f>F186*C161</f>
        <v>0</v>
      </c>
      <c r="H186" s="79">
        <v>3.449299661832504E-3</v>
      </c>
      <c r="I186" s="117">
        <f>H186*C161</f>
        <v>4145.3683335903033</v>
      </c>
      <c r="J186" s="39">
        <f>+H186*I204</f>
        <v>0</v>
      </c>
      <c r="K186" s="39">
        <f>+H186*I205</f>
        <v>0</v>
      </c>
      <c r="L186" s="394">
        <f t="shared" si="26"/>
        <v>0</v>
      </c>
      <c r="N186" s="36"/>
      <c r="O186" s="36"/>
    </row>
    <row r="187" spans="1:15" ht="13.8">
      <c r="A187" s="2" t="s">
        <v>3</v>
      </c>
      <c r="B187" s="22">
        <f>+$B$31</f>
        <v>0</v>
      </c>
      <c r="C187" s="84" t="e">
        <f>+B187/B201</f>
        <v>#DIV/0!</v>
      </c>
      <c r="D187" s="89">
        <v>0</v>
      </c>
      <c r="E187" s="112">
        <f>+D187*C161</f>
        <v>0</v>
      </c>
      <c r="F187" s="79">
        <v>0</v>
      </c>
      <c r="G187" s="112">
        <f>F187*C161</f>
        <v>0</v>
      </c>
      <c r="H187" s="79">
        <v>1.3602466980428713E-2</v>
      </c>
      <c r="I187" s="117">
        <f>H187*C161</f>
        <v>16347.444817079228</v>
      </c>
      <c r="J187" s="39">
        <f>+H187*I204</f>
        <v>0</v>
      </c>
      <c r="K187" s="39">
        <f>+H187*I205</f>
        <v>0</v>
      </c>
      <c r="L187" s="394">
        <f t="shared" si="26"/>
        <v>0</v>
      </c>
      <c r="N187" s="36"/>
      <c r="O187" s="36"/>
    </row>
    <row r="188" spans="1:15" ht="13.8">
      <c r="A188" s="2" t="s">
        <v>11</v>
      </c>
      <c r="B188" s="22">
        <f>+$B$32</f>
        <v>0</v>
      </c>
      <c r="C188" s="84" t="e">
        <f>+B188/B201</f>
        <v>#DIV/0!</v>
      </c>
      <c r="D188" s="89">
        <v>0</v>
      </c>
      <c r="E188" s="112">
        <f>+D188*C161</f>
        <v>0</v>
      </c>
      <c r="F188" s="79">
        <v>0</v>
      </c>
      <c r="G188" s="112">
        <f>F188*C161</f>
        <v>0</v>
      </c>
      <c r="H188" s="79">
        <v>1.6744707827921659E-2</v>
      </c>
      <c r="I188" s="117">
        <f>H188*C161</f>
        <v>20123.78986759625</v>
      </c>
      <c r="J188" s="39">
        <f>+H188*I204</f>
        <v>0</v>
      </c>
      <c r="K188" s="39">
        <f>+H188*I205</f>
        <v>0</v>
      </c>
      <c r="L188" s="394">
        <f t="shared" si="26"/>
        <v>0</v>
      </c>
      <c r="N188" s="36"/>
      <c r="O188" s="36"/>
    </row>
    <row r="189" spans="1:15" ht="13.8">
      <c r="A189" s="372" t="s">
        <v>8</v>
      </c>
      <c r="B189" s="22">
        <f>+$B$33</f>
        <v>0</v>
      </c>
      <c r="C189" s="84" t="e">
        <f>+B189/B201</f>
        <v>#DIV/0!</v>
      </c>
      <c r="D189" s="89">
        <v>0</v>
      </c>
      <c r="E189" s="112">
        <f>+D189*C161</f>
        <v>0</v>
      </c>
      <c r="F189" s="79">
        <v>0</v>
      </c>
      <c r="G189" s="112">
        <f>F189*C161</f>
        <v>0</v>
      </c>
      <c r="H189" s="79">
        <v>6.7047929645103234E-3</v>
      </c>
      <c r="I189" s="117">
        <f>H189*C161</f>
        <v>8057.820184748507</v>
      </c>
      <c r="J189" s="39">
        <f>+H189*I204</f>
        <v>0</v>
      </c>
      <c r="K189" s="39">
        <f>+H189*I205</f>
        <v>0</v>
      </c>
      <c r="L189" s="394">
        <f t="shared" si="26"/>
        <v>0</v>
      </c>
      <c r="N189" s="36"/>
      <c r="O189" s="36"/>
    </row>
    <row r="190" spans="1:15" ht="13.8">
      <c r="A190" s="372" t="s">
        <v>444</v>
      </c>
      <c r="B190" s="22">
        <f>+$B$34</f>
        <v>0</v>
      </c>
      <c r="C190" s="84" t="e">
        <f>+B190/B201</f>
        <v>#DIV/0!</v>
      </c>
      <c r="D190" s="89">
        <v>0</v>
      </c>
      <c r="E190" s="112">
        <f>+D190*C161</f>
        <v>0</v>
      </c>
      <c r="F190" s="79">
        <v>0</v>
      </c>
      <c r="G190" s="112">
        <f>F190*C161</f>
        <v>0</v>
      </c>
      <c r="H190" s="79">
        <v>5.5422910481718338E-2</v>
      </c>
      <c r="I190" s="117">
        <f>H190*C161</f>
        <v>66607.253816929093</v>
      </c>
      <c r="J190" s="39">
        <f>+H190*I204</f>
        <v>0</v>
      </c>
      <c r="K190" s="39">
        <f>+H190*I205</f>
        <v>0</v>
      </c>
      <c r="L190" s="394">
        <f t="shared" si="26"/>
        <v>0</v>
      </c>
      <c r="N190" s="36"/>
      <c r="O190" s="36"/>
    </row>
    <row r="191" spans="1:15" ht="13.8">
      <c r="A191" s="372" t="s">
        <v>445</v>
      </c>
      <c r="B191" s="22">
        <f>+$B$35</f>
        <v>0</v>
      </c>
      <c r="C191" s="84" t="e">
        <f>+B191/B201</f>
        <v>#DIV/0!</v>
      </c>
      <c r="D191" s="89">
        <v>0</v>
      </c>
      <c r="E191" s="112">
        <f>+D191*C161</f>
        <v>0</v>
      </c>
      <c r="F191" s="79">
        <v>0</v>
      </c>
      <c r="G191" s="112">
        <f>F191*C161</f>
        <v>0</v>
      </c>
      <c r="H191" s="79">
        <v>1.5698693034130169E-3</v>
      </c>
      <c r="I191" s="117">
        <f>H191*C161</f>
        <v>1886.6689288417638</v>
      </c>
      <c r="J191" s="39">
        <f>+H191*I204</f>
        <v>0</v>
      </c>
      <c r="K191" s="39">
        <f>+H191*I205</f>
        <v>0</v>
      </c>
      <c r="L191" s="394">
        <f t="shared" si="26"/>
        <v>0</v>
      </c>
      <c r="N191" s="36"/>
      <c r="O191" s="36"/>
    </row>
    <row r="192" spans="1:15" ht="13.8">
      <c r="A192" s="372" t="s">
        <v>461</v>
      </c>
      <c r="B192" s="22">
        <f>+$B$36</f>
        <v>0</v>
      </c>
      <c r="C192" s="84" t="e">
        <f>+B192/B201</f>
        <v>#DIV/0!</v>
      </c>
      <c r="D192" s="89">
        <v>0</v>
      </c>
      <c r="E192" s="112">
        <f>+D192*$C$161</f>
        <v>0</v>
      </c>
      <c r="F192" s="79">
        <v>0</v>
      </c>
      <c r="G192" s="112">
        <f>F192*$C$161</f>
        <v>0</v>
      </c>
      <c r="H192" s="79">
        <v>1.142331510712526E-2</v>
      </c>
      <c r="I192" s="117">
        <f>H192*$C$161</f>
        <v>13728.540095743137</v>
      </c>
      <c r="J192" s="39">
        <f>+H192*$I$204</f>
        <v>0</v>
      </c>
      <c r="K192" s="39">
        <f>+H192*I205</f>
        <v>0</v>
      </c>
      <c r="L192" s="394">
        <f t="shared" si="26"/>
        <v>0</v>
      </c>
      <c r="N192" s="36"/>
      <c r="O192" s="36"/>
    </row>
    <row r="193" spans="1:15" ht="13.8">
      <c r="A193" s="90" t="s">
        <v>464</v>
      </c>
      <c r="B193" s="724">
        <f>+$B$37</f>
        <v>0</v>
      </c>
      <c r="C193" s="84" t="e">
        <f>+B193/$B$201</f>
        <v>#DIV/0!</v>
      </c>
      <c r="D193" s="89">
        <v>0</v>
      </c>
      <c r="E193" s="112">
        <f t="shared" ref="E193:E200" si="27">+D193*$C$161</f>
        <v>0</v>
      </c>
      <c r="F193" s="79">
        <v>0</v>
      </c>
      <c r="G193" s="112">
        <f t="shared" ref="G193:G200" si="28">F193*$C$161</f>
        <v>0</v>
      </c>
      <c r="H193" s="514">
        <v>1.9134973224992628E-2</v>
      </c>
      <c r="I193" s="117">
        <f t="shared" ref="I193:I200" si="29">H193*$C$161</f>
        <v>22996.41082179614</v>
      </c>
      <c r="J193" s="39">
        <f>+H193*I204</f>
        <v>0</v>
      </c>
      <c r="K193" s="39">
        <f>+H193*$I$205</f>
        <v>0</v>
      </c>
      <c r="L193" s="394">
        <f t="shared" si="26"/>
        <v>0</v>
      </c>
      <c r="N193" s="36"/>
      <c r="O193" s="36"/>
    </row>
    <row r="194" spans="1:15" ht="13.8">
      <c r="A194" s="725" t="s">
        <v>857</v>
      </c>
      <c r="B194" s="724">
        <f t="shared" ref="B194:B200" si="30">+$B$37</f>
        <v>0</v>
      </c>
      <c r="C194" s="84" t="e">
        <f t="shared" ref="C194:C200" si="31">+B194/$B$201</f>
        <v>#DIV/0!</v>
      </c>
      <c r="D194" s="89">
        <v>0</v>
      </c>
      <c r="E194" s="112">
        <f t="shared" si="27"/>
        <v>0</v>
      </c>
      <c r="F194" s="79">
        <v>0</v>
      </c>
      <c r="G194" s="112">
        <f t="shared" si="28"/>
        <v>0</v>
      </c>
      <c r="H194" s="514">
        <v>0</v>
      </c>
      <c r="I194" s="117">
        <f t="shared" si="29"/>
        <v>0</v>
      </c>
      <c r="J194" s="39">
        <f t="shared" ref="J194:J200" si="32">+H194*I205</f>
        <v>0</v>
      </c>
      <c r="K194" s="39">
        <f t="shared" ref="K194:K200" si="33">+H194*$I$205</f>
        <v>0</v>
      </c>
      <c r="L194" s="394">
        <f t="shared" si="26"/>
        <v>0</v>
      </c>
      <c r="N194" s="36"/>
      <c r="O194" s="36"/>
    </row>
    <row r="195" spans="1:15" ht="13.8">
      <c r="A195" s="372" t="s">
        <v>858</v>
      </c>
      <c r="B195" s="724">
        <f t="shared" si="30"/>
        <v>0</v>
      </c>
      <c r="C195" s="84" t="e">
        <f t="shared" si="31"/>
        <v>#DIV/0!</v>
      </c>
      <c r="D195" s="89">
        <v>0</v>
      </c>
      <c r="E195" s="112">
        <f t="shared" si="27"/>
        <v>0</v>
      </c>
      <c r="F195" s="79">
        <v>0</v>
      </c>
      <c r="G195" s="112">
        <f t="shared" si="28"/>
        <v>0</v>
      </c>
      <c r="H195" s="514">
        <v>0</v>
      </c>
      <c r="I195" s="117">
        <f t="shared" si="29"/>
        <v>0</v>
      </c>
      <c r="J195" s="39">
        <f t="shared" si="32"/>
        <v>0</v>
      </c>
      <c r="K195" s="39">
        <f t="shared" si="33"/>
        <v>0</v>
      </c>
      <c r="L195" s="394">
        <f t="shared" si="26"/>
        <v>0</v>
      </c>
      <c r="N195" s="36"/>
      <c r="O195" s="36"/>
    </row>
    <row r="196" spans="1:15" ht="13.8">
      <c r="A196" s="372" t="s">
        <v>859</v>
      </c>
      <c r="B196" s="724">
        <f t="shared" si="30"/>
        <v>0</v>
      </c>
      <c r="C196" s="84" t="e">
        <f t="shared" si="31"/>
        <v>#DIV/0!</v>
      </c>
      <c r="D196" s="89">
        <v>0</v>
      </c>
      <c r="E196" s="112">
        <f t="shared" si="27"/>
        <v>0</v>
      </c>
      <c r="F196" s="79">
        <v>0</v>
      </c>
      <c r="G196" s="112">
        <f t="shared" si="28"/>
        <v>0</v>
      </c>
      <c r="H196" s="514">
        <v>0</v>
      </c>
      <c r="I196" s="117">
        <f t="shared" si="29"/>
        <v>0</v>
      </c>
      <c r="J196" s="39">
        <f t="shared" si="32"/>
        <v>0</v>
      </c>
      <c r="K196" s="39">
        <f t="shared" si="33"/>
        <v>0</v>
      </c>
      <c r="L196" s="394">
        <f t="shared" si="26"/>
        <v>0</v>
      </c>
      <c r="N196" s="36"/>
      <c r="O196" s="36"/>
    </row>
    <row r="197" spans="1:15" ht="13.8">
      <c r="A197" s="372" t="s">
        <v>860</v>
      </c>
      <c r="B197" s="724">
        <f t="shared" si="30"/>
        <v>0</v>
      </c>
      <c r="C197" s="84" t="e">
        <f t="shared" si="31"/>
        <v>#DIV/0!</v>
      </c>
      <c r="D197" s="89">
        <v>0</v>
      </c>
      <c r="E197" s="112">
        <f t="shared" si="27"/>
        <v>0</v>
      </c>
      <c r="F197" s="79">
        <v>0</v>
      </c>
      <c r="G197" s="112">
        <f t="shared" si="28"/>
        <v>0</v>
      </c>
      <c r="H197" s="514">
        <v>0</v>
      </c>
      <c r="I197" s="117">
        <f t="shared" si="29"/>
        <v>0</v>
      </c>
      <c r="J197" s="39">
        <f t="shared" si="32"/>
        <v>0</v>
      </c>
      <c r="K197" s="39">
        <f t="shared" si="33"/>
        <v>0</v>
      </c>
      <c r="L197" s="394">
        <f t="shared" si="26"/>
        <v>0</v>
      </c>
      <c r="N197" s="36"/>
      <c r="O197" s="36"/>
    </row>
    <row r="198" spans="1:15" ht="13.8">
      <c r="A198" s="372" t="s">
        <v>861</v>
      </c>
      <c r="B198" s="724">
        <f t="shared" si="30"/>
        <v>0</v>
      </c>
      <c r="C198" s="84" t="e">
        <f t="shared" si="31"/>
        <v>#DIV/0!</v>
      </c>
      <c r="D198" s="89">
        <v>0</v>
      </c>
      <c r="E198" s="112">
        <f t="shared" si="27"/>
        <v>0</v>
      </c>
      <c r="F198" s="79">
        <v>0</v>
      </c>
      <c r="G198" s="112">
        <f t="shared" si="28"/>
        <v>0</v>
      </c>
      <c r="H198" s="514">
        <v>0</v>
      </c>
      <c r="I198" s="117">
        <f t="shared" si="29"/>
        <v>0</v>
      </c>
      <c r="J198" s="39">
        <f t="shared" si="32"/>
        <v>0</v>
      </c>
      <c r="K198" s="39">
        <f t="shared" si="33"/>
        <v>0</v>
      </c>
      <c r="L198" s="394">
        <f t="shared" si="26"/>
        <v>0</v>
      </c>
      <c r="N198" s="36"/>
      <c r="O198" s="36"/>
    </row>
    <row r="199" spans="1:15" ht="13.8">
      <c r="A199" s="372" t="s">
        <v>862</v>
      </c>
      <c r="B199" s="724">
        <f t="shared" si="30"/>
        <v>0</v>
      </c>
      <c r="C199" s="84" t="e">
        <f t="shared" si="31"/>
        <v>#DIV/0!</v>
      </c>
      <c r="D199" s="89">
        <v>0</v>
      </c>
      <c r="E199" s="112">
        <f t="shared" si="27"/>
        <v>0</v>
      </c>
      <c r="F199" s="79">
        <v>0</v>
      </c>
      <c r="G199" s="112">
        <f t="shared" si="28"/>
        <v>0</v>
      </c>
      <c r="H199" s="514">
        <v>0</v>
      </c>
      <c r="I199" s="117">
        <f t="shared" si="29"/>
        <v>0</v>
      </c>
      <c r="J199" s="39">
        <f t="shared" si="32"/>
        <v>0</v>
      </c>
      <c r="K199" s="39">
        <f t="shared" si="33"/>
        <v>0</v>
      </c>
      <c r="L199" s="394">
        <f t="shared" si="26"/>
        <v>0</v>
      </c>
      <c r="N199" s="36"/>
      <c r="O199" s="36"/>
    </row>
    <row r="200" spans="1:15" ht="13.8">
      <c r="A200" s="3" t="s">
        <v>863</v>
      </c>
      <c r="B200" s="724">
        <f t="shared" si="30"/>
        <v>0</v>
      </c>
      <c r="C200" s="84" t="e">
        <f t="shared" si="31"/>
        <v>#DIV/0!</v>
      </c>
      <c r="D200" s="89">
        <v>0</v>
      </c>
      <c r="E200" s="112">
        <f t="shared" si="27"/>
        <v>0</v>
      </c>
      <c r="F200" s="79">
        <v>0</v>
      </c>
      <c r="G200" s="112">
        <f t="shared" si="28"/>
        <v>0</v>
      </c>
      <c r="H200" s="514">
        <v>0</v>
      </c>
      <c r="I200" s="117">
        <f t="shared" si="29"/>
        <v>0</v>
      </c>
      <c r="J200" s="39">
        <f t="shared" si="32"/>
        <v>0</v>
      </c>
      <c r="K200" s="39">
        <f t="shared" si="33"/>
        <v>0</v>
      </c>
      <c r="L200" s="394">
        <f t="shared" si="26"/>
        <v>0</v>
      </c>
      <c r="N200" s="36"/>
      <c r="O200" s="36"/>
    </row>
    <row r="201" spans="1:15" ht="13.8">
      <c r="A201" s="24"/>
      <c r="B201" s="25">
        <f t="shared" ref="B201:L201" si="34">SUM(B167:B200)</f>
        <v>0</v>
      </c>
      <c r="C201" s="85" t="e">
        <f t="shared" si="34"/>
        <v>#DIV/0!</v>
      </c>
      <c r="D201" s="82">
        <f t="shared" si="34"/>
        <v>0</v>
      </c>
      <c r="E201" s="113">
        <f t="shared" si="34"/>
        <v>0</v>
      </c>
      <c r="F201" s="83">
        <f t="shared" si="34"/>
        <v>0</v>
      </c>
      <c r="G201" s="113">
        <f t="shared" si="34"/>
        <v>0</v>
      </c>
      <c r="H201" s="515">
        <f t="shared" si="34"/>
        <v>0.99999999999999944</v>
      </c>
      <c r="I201" s="363">
        <f t="shared" si="34"/>
        <v>1201800</v>
      </c>
      <c r="J201" s="26">
        <f t="shared" si="34"/>
        <v>0</v>
      </c>
      <c r="K201" s="26">
        <f t="shared" si="34"/>
        <v>0</v>
      </c>
      <c r="L201" s="26">
        <f t="shared" si="34"/>
        <v>0</v>
      </c>
    </row>
    <row r="202" spans="1:15">
      <c r="H202" s="80"/>
      <c r="I202" s="81"/>
    </row>
    <row r="204" spans="1:15">
      <c r="G204" t="s">
        <v>114</v>
      </c>
      <c r="H204" s="27"/>
      <c r="I204" s="357">
        <f>NSP!L93</f>
        <v>0</v>
      </c>
    </row>
    <row r="205" spans="1:15">
      <c r="G205" t="s">
        <v>338</v>
      </c>
      <c r="I205" s="357">
        <f>NSP!M93</f>
        <v>0</v>
      </c>
    </row>
    <row r="206" spans="1:15">
      <c r="G206" t="s">
        <v>256</v>
      </c>
      <c r="I206" s="120">
        <f>SUM(I204:I205)</f>
        <v>0</v>
      </c>
      <c r="N206" s="121">
        <f>+I206</f>
        <v>0</v>
      </c>
    </row>
    <row r="210" spans="1:17" ht="15.75" customHeight="1">
      <c r="A210" s="993" t="s">
        <v>19</v>
      </c>
      <c r="B210" s="994"/>
      <c r="C210" s="970" t="s">
        <v>986</v>
      </c>
      <c r="D210" s="970"/>
      <c r="E210" s="970"/>
      <c r="F210" s="970"/>
      <c r="G210" s="970"/>
      <c r="H210" s="971"/>
      <c r="I210" s="4"/>
    </row>
    <row r="211" spans="1:17" ht="15.75" customHeight="1">
      <c r="A211" s="983" t="s">
        <v>20</v>
      </c>
      <c r="B211" s="984"/>
      <c r="C211" s="985"/>
      <c r="D211" s="986"/>
      <c r="E211" s="986"/>
      <c r="F211" s="986"/>
      <c r="G211" s="986"/>
      <c r="H211" s="987"/>
      <c r="I211" s="4"/>
    </row>
    <row r="212" spans="1:17" ht="15.75" customHeight="1">
      <c r="A212" s="983" t="s">
        <v>22</v>
      </c>
      <c r="B212" s="984"/>
      <c r="C212" s="988"/>
      <c r="D212" s="989"/>
      <c r="E212" s="989"/>
      <c r="F212" s="989"/>
      <c r="G212" s="989"/>
      <c r="H212" s="990"/>
      <c r="I212" s="4"/>
    </row>
    <row r="213" spans="1:17" ht="15.75" customHeight="1">
      <c r="A213" s="983" t="s">
        <v>24</v>
      </c>
      <c r="B213" s="984"/>
      <c r="C213" s="976">
        <v>67443248</v>
      </c>
      <c r="D213" s="977"/>
      <c r="E213" s="977"/>
      <c r="F213" s="977"/>
      <c r="G213" s="977"/>
      <c r="H213" s="978"/>
      <c r="I213" s="4"/>
    </row>
    <row r="214" spans="1:17" ht="15.75" customHeight="1">
      <c r="A214" s="991" t="s">
        <v>25</v>
      </c>
      <c r="B214" s="992"/>
      <c r="C214" s="981" t="s">
        <v>985</v>
      </c>
      <c r="D214" s="981"/>
      <c r="E214" s="981"/>
      <c r="F214" s="981"/>
      <c r="G214" s="981"/>
      <c r="H214" s="982"/>
      <c r="I214" s="4"/>
    </row>
    <row r="215" spans="1:17" ht="13.8">
      <c r="A215" s="5"/>
      <c r="B215" s="5"/>
      <c r="C215" s="5"/>
      <c r="D215" s="5"/>
      <c r="E215" s="5"/>
      <c r="F215" s="5"/>
      <c r="G215" s="5"/>
      <c r="H215" s="5"/>
      <c r="I215" s="5"/>
    </row>
    <row r="216" spans="1:17" ht="13.8">
      <c r="A216" s="6"/>
      <c r="B216" s="7"/>
      <c r="C216" s="8"/>
      <c r="D216" s="886">
        <v>0.2</v>
      </c>
      <c r="E216" s="887"/>
      <c r="F216" s="886">
        <v>0.8</v>
      </c>
      <c r="G216" s="887"/>
      <c r="H216" s="857"/>
      <c r="I216" s="10"/>
      <c r="J216" s="11" t="s">
        <v>121</v>
      </c>
      <c r="K216" s="11" t="s">
        <v>269</v>
      </c>
      <c r="L216" s="11" t="s">
        <v>270</v>
      </c>
    </row>
    <row r="217" spans="1:17" ht="12.75" customHeight="1">
      <c r="A217" s="12"/>
      <c r="B217" s="13"/>
      <c r="C217" s="14"/>
      <c r="D217" s="872" t="s">
        <v>26</v>
      </c>
      <c r="E217" s="880"/>
      <c r="F217" s="872" t="s">
        <v>27</v>
      </c>
      <c r="G217" s="880"/>
      <c r="H217" s="872" t="s">
        <v>28</v>
      </c>
      <c r="I217" s="880"/>
      <c r="J217" s="15" t="s">
        <v>29</v>
      </c>
      <c r="K217" s="391" t="s">
        <v>29</v>
      </c>
      <c r="L217" s="391" t="s">
        <v>29</v>
      </c>
    </row>
    <row r="218" spans="1:17" ht="27.6">
      <c r="A218" s="16" t="s">
        <v>30</v>
      </c>
      <c r="B218" s="17" t="s">
        <v>31</v>
      </c>
      <c r="C218" s="18" t="s">
        <v>32</v>
      </c>
      <c r="D218" s="19" t="s">
        <v>33</v>
      </c>
      <c r="E218" s="20" t="s">
        <v>34</v>
      </c>
      <c r="F218" s="19" t="s">
        <v>33</v>
      </c>
      <c r="G218" s="20" t="s">
        <v>34</v>
      </c>
      <c r="H218" s="21" t="s">
        <v>33</v>
      </c>
      <c r="I218" s="40" t="s">
        <v>34</v>
      </c>
      <c r="J218" s="18" t="s">
        <v>34</v>
      </c>
      <c r="K218" s="18" t="s">
        <v>34</v>
      </c>
      <c r="L218" s="18" t="s">
        <v>34</v>
      </c>
    </row>
    <row r="219" spans="1:17" ht="13.8">
      <c r="A219" s="1" t="s">
        <v>15</v>
      </c>
      <c r="B219" s="22">
        <f>+$B$10</f>
        <v>0</v>
      </c>
      <c r="C219" s="84" t="e">
        <f>+B219/B253</f>
        <v>#DIV/0!</v>
      </c>
      <c r="D219" s="89">
        <v>0</v>
      </c>
      <c r="E219" s="112">
        <f>+D219*C213</f>
        <v>0</v>
      </c>
      <c r="F219" s="79">
        <v>0</v>
      </c>
      <c r="G219" s="114">
        <f>F219*C213</f>
        <v>0</v>
      </c>
      <c r="H219" s="79">
        <v>0</v>
      </c>
      <c r="I219" s="116">
        <f>H219*C213</f>
        <v>0</v>
      </c>
      <c r="J219" s="39">
        <f>+H219*I256</f>
        <v>0</v>
      </c>
      <c r="K219" s="39">
        <f>+H219*I257</f>
        <v>0</v>
      </c>
      <c r="L219" s="393">
        <f>+J219+K219</f>
        <v>0</v>
      </c>
    </row>
    <row r="220" spans="1:17" ht="13.8">
      <c r="A220" s="2" t="s">
        <v>4</v>
      </c>
      <c r="B220" s="22">
        <f>+$B$12</f>
        <v>0</v>
      </c>
      <c r="C220" s="84" t="e">
        <f>+B220/B253</f>
        <v>#DIV/0!</v>
      </c>
      <c r="D220" s="89">
        <v>0</v>
      </c>
      <c r="E220" s="112">
        <f>+D220*C213</f>
        <v>0</v>
      </c>
      <c r="F220" s="79">
        <v>0</v>
      </c>
      <c r="G220" s="112">
        <f>F220*C213</f>
        <v>0</v>
      </c>
      <c r="H220" s="79">
        <v>2.4052261091091261E-2</v>
      </c>
      <c r="I220" s="117">
        <f>H220*C213</f>
        <v>1622162.6097272185</v>
      </c>
      <c r="J220" s="39">
        <f>+H220*I256</f>
        <v>0</v>
      </c>
      <c r="K220" s="39">
        <f>+H220*I257</f>
        <v>0</v>
      </c>
      <c r="L220" s="394">
        <f>+J220+K220</f>
        <v>0</v>
      </c>
    </row>
    <row r="221" spans="1:17" s="127" customFormat="1" ht="13.8">
      <c r="A221" s="2" t="s">
        <v>0</v>
      </c>
      <c r="B221" s="471">
        <f>+$B$13</f>
        <v>0</v>
      </c>
      <c r="C221" s="472" t="e">
        <f>+B221/B253</f>
        <v>#DIV/0!</v>
      </c>
      <c r="D221" s="473">
        <v>0</v>
      </c>
      <c r="E221" s="474">
        <f>+D221*C213</f>
        <v>0</v>
      </c>
      <c r="F221" s="475">
        <v>0</v>
      </c>
      <c r="G221" s="474">
        <f>F221*C213</f>
        <v>0</v>
      </c>
      <c r="H221" s="475">
        <v>0.25870614133108955</v>
      </c>
      <c r="I221" s="477">
        <f>H221*C213</f>
        <v>17447982.448915724</v>
      </c>
      <c r="J221" s="478">
        <f>+H221*I256</f>
        <v>0</v>
      </c>
      <c r="K221" s="478">
        <f>+H221*I257</f>
        <v>0</v>
      </c>
      <c r="L221" s="480">
        <f t="shared" ref="L221:L252" si="35">+J221+K221</f>
        <v>0</v>
      </c>
      <c r="P221"/>
      <c r="Q221"/>
    </row>
    <row r="222" spans="1:17" ht="13.8">
      <c r="A222" s="2" t="s">
        <v>16</v>
      </c>
      <c r="B222" s="22">
        <f>+$B$14</f>
        <v>0</v>
      </c>
      <c r="C222" s="84" t="e">
        <f>+B222/B253</f>
        <v>#DIV/0!</v>
      </c>
      <c r="D222" s="89">
        <v>0</v>
      </c>
      <c r="E222" s="112">
        <f>+D222*C213</f>
        <v>0</v>
      </c>
      <c r="F222" s="79">
        <v>0</v>
      </c>
      <c r="G222" s="112">
        <f>F222*C213</f>
        <v>0</v>
      </c>
      <c r="H222" s="79">
        <v>4.0550984383240243E-2</v>
      </c>
      <c r="I222" s="117">
        <f>H222*C213</f>
        <v>2734890.0964029985</v>
      </c>
      <c r="J222" s="39">
        <f>+H222*I256</f>
        <v>0</v>
      </c>
      <c r="K222" s="39">
        <f>+H222*I257</f>
        <v>0</v>
      </c>
      <c r="L222" s="394">
        <f t="shared" si="35"/>
        <v>0</v>
      </c>
    </row>
    <row r="223" spans="1:17" ht="13.8">
      <c r="A223" s="2" t="s">
        <v>6</v>
      </c>
      <c r="B223" s="22">
        <f>+$B$15</f>
        <v>0</v>
      </c>
      <c r="C223" s="84" t="e">
        <f>+B223/B253</f>
        <v>#DIV/0!</v>
      </c>
      <c r="D223" s="89">
        <v>0</v>
      </c>
      <c r="E223" s="112">
        <f>+D223*C213</f>
        <v>0</v>
      </c>
      <c r="F223" s="79">
        <v>0</v>
      </c>
      <c r="G223" s="112">
        <f>F223*C213</f>
        <v>0</v>
      </c>
      <c r="H223" s="79">
        <v>9.836366709384603E-2</v>
      </c>
      <c r="I223" s="117">
        <f>H223*C213</f>
        <v>6633965.1939996975</v>
      </c>
      <c r="J223" s="39">
        <f>+H223*I256</f>
        <v>0</v>
      </c>
      <c r="K223" s="39">
        <f>+H223*I257</f>
        <v>0</v>
      </c>
      <c r="L223" s="394">
        <f t="shared" si="35"/>
        <v>0</v>
      </c>
    </row>
    <row r="224" spans="1:17" ht="13.8">
      <c r="A224" s="2" t="s">
        <v>10</v>
      </c>
      <c r="B224" s="22">
        <f>+$B$16</f>
        <v>0</v>
      </c>
      <c r="C224" s="84" t="e">
        <f>+B224/B253</f>
        <v>#DIV/0!</v>
      </c>
      <c r="D224" s="89">
        <v>0</v>
      </c>
      <c r="E224" s="112">
        <f>+D224*C213</f>
        <v>0</v>
      </c>
      <c r="F224" s="79">
        <v>0</v>
      </c>
      <c r="G224" s="112">
        <f>F224*C213</f>
        <v>0</v>
      </c>
      <c r="H224" s="79">
        <v>0.11907535884035403</v>
      </c>
      <c r="I224" s="117">
        <f>H224*C213</f>
        <v>8030828.9569589896</v>
      </c>
      <c r="J224" s="39">
        <f>+H224*I256</f>
        <v>0</v>
      </c>
      <c r="K224" s="39">
        <f>+H224*I257</f>
        <v>0</v>
      </c>
      <c r="L224" s="394">
        <f t="shared" si="35"/>
        <v>0</v>
      </c>
    </row>
    <row r="225" spans="1:12" ht="13.8">
      <c r="A225" s="2" t="s">
        <v>17</v>
      </c>
      <c r="B225" s="22">
        <f>+$B$17</f>
        <v>0</v>
      </c>
      <c r="C225" s="84" t="e">
        <f>+B225/B253</f>
        <v>#DIV/0!</v>
      </c>
      <c r="D225" s="89">
        <v>0</v>
      </c>
      <c r="E225" s="112">
        <f>+D225*C213</f>
        <v>0</v>
      </c>
      <c r="F225" s="79">
        <v>0</v>
      </c>
      <c r="G225" s="112">
        <f>F225*C213</f>
        <v>0</v>
      </c>
      <c r="H225" s="79">
        <v>4.8420797642538954E-2</v>
      </c>
      <c r="I225" s="117">
        <f>H225*C213</f>
        <v>3265655.8637635699</v>
      </c>
      <c r="J225" s="39">
        <f>+H225*I256</f>
        <v>0</v>
      </c>
      <c r="K225" s="39">
        <f>+H225*I257</f>
        <v>0</v>
      </c>
      <c r="L225" s="394">
        <f t="shared" si="35"/>
        <v>0</v>
      </c>
    </row>
    <row r="226" spans="1:12" ht="13.8">
      <c r="A226" s="2" t="s">
        <v>5</v>
      </c>
      <c r="B226" s="22">
        <f>+$B$18</f>
        <v>0</v>
      </c>
      <c r="C226" s="84" t="e">
        <f>+B226/B253</f>
        <v>#DIV/0!</v>
      </c>
      <c r="D226" s="89">
        <v>0</v>
      </c>
      <c r="E226" s="112">
        <f>+D226*C213</f>
        <v>0</v>
      </c>
      <c r="F226" s="79">
        <v>0</v>
      </c>
      <c r="G226" s="112">
        <f>F226*C213</f>
        <v>0</v>
      </c>
      <c r="H226" s="79">
        <v>6.2605552105633552E-2</v>
      </c>
      <c r="I226" s="117">
        <f>H226*C213</f>
        <v>4222321.7768371655</v>
      </c>
      <c r="J226" s="39">
        <f>+H226*I256</f>
        <v>0</v>
      </c>
      <c r="K226" s="39">
        <f>+H226*I257</f>
        <v>0</v>
      </c>
      <c r="L226" s="394">
        <f t="shared" si="35"/>
        <v>0</v>
      </c>
    </row>
    <row r="227" spans="1:12" ht="13.8">
      <c r="A227" s="2" t="s">
        <v>116</v>
      </c>
      <c r="B227" s="22">
        <f>+$B$19</f>
        <v>0</v>
      </c>
      <c r="C227" s="84" t="e">
        <f>+B227/B253</f>
        <v>#DIV/0!</v>
      </c>
      <c r="D227" s="89">
        <v>0</v>
      </c>
      <c r="E227" s="112">
        <f>+D227*C213</f>
        <v>0</v>
      </c>
      <c r="F227" s="79">
        <v>0</v>
      </c>
      <c r="G227" s="112">
        <f>F227*C213</f>
        <v>0</v>
      </c>
      <c r="H227" s="79">
        <v>2.486612705766042E-2</v>
      </c>
      <c r="I227" s="117">
        <f>H227*C213</f>
        <v>1677052.3739493019</v>
      </c>
      <c r="J227" s="39">
        <f>+H227*I256</f>
        <v>0</v>
      </c>
      <c r="K227" s="39">
        <f>+H227*I257</f>
        <v>0</v>
      </c>
      <c r="L227" s="394">
        <f t="shared" si="35"/>
        <v>0</v>
      </c>
    </row>
    <row r="228" spans="1:12" ht="13.8">
      <c r="A228" s="2" t="s">
        <v>1</v>
      </c>
      <c r="B228" s="22">
        <f>+$B$20</f>
        <v>0</v>
      </c>
      <c r="C228" s="84" t="e">
        <f>+B228/B253</f>
        <v>#DIV/0!</v>
      </c>
      <c r="D228" s="89">
        <v>0</v>
      </c>
      <c r="E228" s="112">
        <f>+D228*C213</f>
        <v>0</v>
      </c>
      <c r="F228" s="79">
        <v>0</v>
      </c>
      <c r="G228" s="112">
        <f>F228*C213</f>
        <v>0</v>
      </c>
      <c r="H228" s="79">
        <v>7.2200069243289074E-4</v>
      </c>
      <c r="I228" s="117">
        <f>H228*C213</f>
        <v>48694.071755923171</v>
      </c>
      <c r="J228" s="39">
        <f>+H228*I256</f>
        <v>0</v>
      </c>
      <c r="K228" s="39">
        <f>+H228*I257</f>
        <v>0</v>
      </c>
      <c r="L228" s="394">
        <f t="shared" si="35"/>
        <v>0</v>
      </c>
    </row>
    <row r="229" spans="1:12" ht="13.8">
      <c r="A229" s="2" t="s">
        <v>46</v>
      </c>
      <c r="B229" s="22">
        <f>+$B$21</f>
        <v>0</v>
      </c>
      <c r="C229" s="84" t="e">
        <f>+B229/B253</f>
        <v>#DIV/0!</v>
      </c>
      <c r="D229" s="89">
        <v>0</v>
      </c>
      <c r="E229" s="112">
        <f>+D229*C213</f>
        <v>0</v>
      </c>
      <c r="F229" s="79">
        <v>0</v>
      </c>
      <c r="G229" s="112">
        <f>F229*C213</f>
        <v>0</v>
      </c>
      <c r="H229" s="79">
        <v>1.8237221403717269E-2</v>
      </c>
      <c r="I229" s="117">
        <f>H229*C213</f>
        <v>1229977.4459618118</v>
      </c>
      <c r="J229" s="39">
        <f>+H229*I256</f>
        <v>0</v>
      </c>
      <c r="K229" s="39">
        <f>+H229*I257</f>
        <v>0</v>
      </c>
      <c r="L229" s="394">
        <f t="shared" si="35"/>
        <v>0</v>
      </c>
    </row>
    <row r="230" spans="1:12" ht="13.8">
      <c r="A230" s="2" t="s">
        <v>45</v>
      </c>
      <c r="B230" s="22">
        <f>+$B$22</f>
        <v>0</v>
      </c>
      <c r="C230" s="84" t="e">
        <f>+B230/B253</f>
        <v>#DIV/0!</v>
      </c>
      <c r="D230" s="89">
        <v>0</v>
      </c>
      <c r="E230" s="112">
        <f>+D230*C213</f>
        <v>0</v>
      </c>
      <c r="F230" s="79">
        <v>0</v>
      </c>
      <c r="G230" s="112">
        <f>F230*C213</f>
        <v>0</v>
      </c>
      <c r="H230" s="79">
        <v>1.8493998213155297E-2</v>
      </c>
      <c r="I230" s="117">
        <f>H230*C213</f>
        <v>1247295.3080013895</v>
      </c>
      <c r="J230" s="39">
        <f>+H230*I256</f>
        <v>0</v>
      </c>
      <c r="K230" s="39">
        <f>+H230*I257</f>
        <v>0</v>
      </c>
      <c r="L230" s="394">
        <f t="shared" si="35"/>
        <v>0</v>
      </c>
    </row>
    <row r="231" spans="1:12" ht="13.8">
      <c r="A231" s="2" t="s">
        <v>209</v>
      </c>
      <c r="B231" s="22">
        <f>+$B$23</f>
        <v>0</v>
      </c>
      <c r="C231" s="84" t="e">
        <f>+B231/B253</f>
        <v>#DIV/0!</v>
      </c>
      <c r="D231" s="89">
        <v>0</v>
      </c>
      <c r="E231" s="112">
        <f>+D231*C213</f>
        <v>0</v>
      </c>
      <c r="F231" s="79">
        <v>0</v>
      </c>
      <c r="G231" s="112">
        <f>F231*C213</f>
        <v>0</v>
      </c>
      <c r="H231" s="79">
        <v>3.5197819149496057E-3</v>
      </c>
      <c r="I231" s="117">
        <f>H231*C213</f>
        <v>237385.52459586118</v>
      </c>
      <c r="J231" s="39">
        <f>+H231*I256</f>
        <v>0</v>
      </c>
      <c r="K231" s="39">
        <f>+H231*I257</f>
        <v>0</v>
      </c>
      <c r="L231" s="394">
        <f t="shared" si="35"/>
        <v>0</v>
      </c>
    </row>
    <row r="232" spans="1:12" ht="13.8">
      <c r="A232" s="2" t="s">
        <v>210</v>
      </c>
      <c r="B232" s="22">
        <f>+$B$24</f>
        <v>0</v>
      </c>
      <c r="C232" s="84" t="e">
        <f>+B232/B253</f>
        <v>#DIV/0!</v>
      </c>
      <c r="D232" s="89">
        <v>0</v>
      </c>
      <c r="E232" s="112">
        <f>+D232*C213</f>
        <v>0</v>
      </c>
      <c r="F232" s="79">
        <v>0</v>
      </c>
      <c r="G232" s="112">
        <f>F232*C213</f>
        <v>0</v>
      </c>
      <c r="H232" s="79">
        <v>9.2303057591639208E-4</v>
      </c>
      <c r="I232" s="117">
        <f>H232*C213</f>
        <v>62252.180043112057</v>
      </c>
      <c r="J232" s="39">
        <f>+H232*I256</f>
        <v>0</v>
      </c>
      <c r="K232" s="39">
        <f>+H232*I257</f>
        <v>0</v>
      </c>
      <c r="L232" s="394">
        <f t="shared" si="35"/>
        <v>0</v>
      </c>
    </row>
    <row r="233" spans="1:12" ht="13.8">
      <c r="A233" s="2" t="s">
        <v>2</v>
      </c>
      <c r="B233" s="22">
        <f>+$B$25</f>
        <v>0</v>
      </c>
      <c r="C233" s="84" t="e">
        <f>+B233/B253</f>
        <v>#DIV/0!</v>
      </c>
      <c r="D233" s="89">
        <v>0</v>
      </c>
      <c r="E233" s="112">
        <f>+D233*C213</f>
        <v>0</v>
      </c>
      <c r="F233" s="79">
        <v>0</v>
      </c>
      <c r="G233" s="112">
        <f>F233*C213</f>
        <v>0</v>
      </c>
      <c r="H233" s="79">
        <v>8.1844121813692296E-4</v>
      </c>
      <c r="I233" s="117">
        <f>H233*C213</f>
        <v>55198.334048230594</v>
      </c>
      <c r="J233" s="39">
        <f>+H233*I256</f>
        <v>0</v>
      </c>
      <c r="K233" s="39">
        <f>+H233*I257</f>
        <v>0</v>
      </c>
      <c r="L233" s="394">
        <f t="shared" si="35"/>
        <v>0</v>
      </c>
    </row>
    <row r="234" spans="1:12" ht="13.8">
      <c r="A234" s="2" t="s">
        <v>12</v>
      </c>
      <c r="B234" s="22">
        <f>+$B$26</f>
        <v>0</v>
      </c>
      <c r="C234" s="84" t="e">
        <f>+B234/B253</f>
        <v>#DIV/0!</v>
      </c>
      <c r="D234" s="89">
        <v>0</v>
      </c>
      <c r="E234" s="112">
        <f>+D234*C213</f>
        <v>0</v>
      </c>
      <c r="F234" s="79">
        <v>0</v>
      </c>
      <c r="G234" s="112">
        <f>F234*C213</f>
        <v>0</v>
      </c>
      <c r="H234" s="79">
        <v>1.2424328666422698E-3</v>
      </c>
      <c r="I234" s="117">
        <f>H234*C213</f>
        <v>83793.707948305528</v>
      </c>
      <c r="J234" s="39">
        <f>+H234*I256</f>
        <v>0</v>
      </c>
      <c r="K234" s="39">
        <f>+H234*I257</f>
        <v>0</v>
      </c>
      <c r="L234" s="394">
        <f t="shared" si="35"/>
        <v>0</v>
      </c>
    </row>
    <row r="235" spans="1:12" ht="13.8">
      <c r="A235" s="2" t="s">
        <v>18</v>
      </c>
      <c r="B235" s="22">
        <f>+$B$27</f>
        <v>0</v>
      </c>
      <c r="C235" s="84" t="e">
        <f>+B235/B253</f>
        <v>#DIV/0!</v>
      </c>
      <c r="D235" s="89">
        <v>0</v>
      </c>
      <c r="E235" s="112">
        <f>+D235*C213</f>
        <v>0</v>
      </c>
      <c r="F235" s="79">
        <v>0</v>
      </c>
      <c r="G235" s="112">
        <f>F235*C213</f>
        <v>0</v>
      </c>
      <c r="H235" s="79">
        <v>9.0689126533761585E-2</v>
      </c>
      <c r="I235" s="117">
        <f>H235*C213</f>
        <v>6116369.2517198632</v>
      </c>
      <c r="J235" s="39">
        <f>+H235*I256</f>
        <v>0</v>
      </c>
      <c r="K235" s="39">
        <f>+H235*I257</f>
        <v>0</v>
      </c>
      <c r="L235" s="394">
        <f t="shared" si="35"/>
        <v>0</v>
      </c>
    </row>
    <row r="236" spans="1:12" ht="13.8">
      <c r="A236" s="2" t="s">
        <v>9</v>
      </c>
      <c r="B236" s="22">
        <f>+$B$28</f>
        <v>0</v>
      </c>
      <c r="C236" s="84" t="e">
        <f>+B236/B253</f>
        <v>#DIV/0!</v>
      </c>
      <c r="D236" s="89">
        <v>0</v>
      </c>
      <c r="E236" s="112">
        <f>+D236*C213</f>
        <v>0</v>
      </c>
      <c r="F236" s="79">
        <v>0</v>
      </c>
      <c r="G236" s="112">
        <f>F236*C213</f>
        <v>0</v>
      </c>
      <c r="H236" s="79">
        <v>5.3279442078234852E-2</v>
      </c>
      <c r="I236" s="117">
        <f>H236*C213</f>
        <v>3593338.6253840285</v>
      </c>
      <c r="J236" s="39">
        <f>+H236*I256</f>
        <v>0</v>
      </c>
      <c r="K236" s="39">
        <f>+H236*I257</f>
        <v>0</v>
      </c>
      <c r="L236" s="394">
        <f t="shared" si="35"/>
        <v>0</v>
      </c>
    </row>
    <row r="237" spans="1:12" ht="13.8">
      <c r="A237" s="2" t="s">
        <v>7</v>
      </c>
      <c r="B237" s="22">
        <f>+$B$29</f>
        <v>0</v>
      </c>
      <c r="C237" s="84" t="e">
        <f>+B237/B253</f>
        <v>#DIV/0!</v>
      </c>
      <c r="D237" s="89">
        <v>0</v>
      </c>
      <c r="E237" s="112">
        <f>+D237*C213</f>
        <v>0</v>
      </c>
      <c r="F237" s="79">
        <v>0</v>
      </c>
      <c r="G237" s="112">
        <f>F237*C213</f>
        <v>0</v>
      </c>
      <c r="H237" s="79">
        <v>1.1753861507485162E-2</v>
      </c>
      <c r="I237" s="117">
        <f>H237*C213</f>
        <v>792718.59660697565</v>
      </c>
      <c r="J237" s="39">
        <f>+H237*I256</f>
        <v>0</v>
      </c>
      <c r="K237" s="39">
        <f>+H237*I257</f>
        <v>0</v>
      </c>
      <c r="L237" s="394">
        <f t="shared" si="35"/>
        <v>0</v>
      </c>
    </row>
    <row r="238" spans="1:12" ht="13.8">
      <c r="A238" s="2" t="s">
        <v>13</v>
      </c>
      <c r="B238" s="22">
        <f>+$B$30</f>
        <v>0</v>
      </c>
      <c r="C238" s="84" t="e">
        <f>+B238/B253</f>
        <v>#DIV/0!</v>
      </c>
      <c r="D238" s="89">
        <v>0</v>
      </c>
      <c r="E238" s="112">
        <f>+D238*C213</f>
        <v>0</v>
      </c>
      <c r="F238" s="79">
        <v>0</v>
      </c>
      <c r="G238" s="112">
        <f>F238*C213</f>
        <v>0</v>
      </c>
      <c r="H238" s="79">
        <v>1.7777732658340304E-3</v>
      </c>
      <c r="I238" s="117">
        <f>H238*C213</f>
        <v>119898.80325541444</v>
      </c>
      <c r="J238" s="39">
        <f>+H238*I256</f>
        <v>0</v>
      </c>
      <c r="K238" s="39">
        <f>+H238*I257</f>
        <v>0</v>
      </c>
      <c r="L238" s="394">
        <f t="shared" si="35"/>
        <v>0</v>
      </c>
    </row>
    <row r="239" spans="1:12" ht="13.8">
      <c r="A239" s="2" t="s">
        <v>3</v>
      </c>
      <c r="B239" s="22">
        <f>+$B$31</f>
        <v>0</v>
      </c>
      <c r="C239" s="84" t="e">
        <f>+B239/B253</f>
        <v>#DIV/0!</v>
      </c>
      <c r="D239" s="89">
        <v>0</v>
      </c>
      <c r="E239" s="112">
        <f>+D239*C213</f>
        <v>0</v>
      </c>
      <c r="F239" s="79">
        <v>0</v>
      </c>
      <c r="G239" s="112">
        <f>F239*C213</f>
        <v>0</v>
      </c>
      <c r="H239" s="79">
        <v>7.0107281239662226E-3</v>
      </c>
      <c r="I239" s="117">
        <f>H239*C213</f>
        <v>472826.2755252287</v>
      </c>
      <c r="J239" s="39">
        <f>+H239*I256</f>
        <v>0</v>
      </c>
      <c r="K239" s="39">
        <f>+H239*I257</f>
        <v>0</v>
      </c>
      <c r="L239" s="394">
        <f t="shared" si="35"/>
        <v>0</v>
      </c>
    </row>
    <row r="240" spans="1:12" ht="13.8">
      <c r="A240" s="2" t="s">
        <v>11</v>
      </c>
      <c r="B240" s="22">
        <f>+$B$32</f>
        <v>0</v>
      </c>
      <c r="C240" s="84" t="e">
        <f>+B240/B253</f>
        <v>#DIV/0!</v>
      </c>
      <c r="D240" s="89">
        <v>0</v>
      </c>
      <c r="E240" s="112">
        <f>+D240*C213</f>
        <v>0</v>
      </c>
      <c r="F240" s="79">
        <v>0</v>
      </c>
      <c r="G240" s="112">
        <f>F240*C213</f>
        <v>0</v>
      </c>
      <c r="H240" s="79">
        <v>8.6302429012114282E-3</v>
      </c>
      <c r="I240" s="117">
        <f>H240*C213</f>
        <v>582051.61228664184</v>
      </c>
      <c r="J240" s="39">
        <f>+H240*I256</f>
        <v>0</v>
      </c>
      <c r="K240" s="39">
        <f>+H240*I257</f>
        <v>0</v>
      </c>
      <c r="L240" s="394">
        <f t="shared" si="35"/>
        <v>0</v>
      </c>
    </row>
    <row r="241" spans="1:12" ht="13.8">
      <c r="A241" s="372" t="s">
        <v>8</v>
      </c>
      <c r="B241" s="22">
        <f>+$B$33</f>
        <v>0</v>
      </c>
      <c r="C241" s="84" t="e">
        <f>+B241/B253</f>
        <v>#DIV/0!</v>
      </c>
      <c r="D241" s="89">
        <v>0</v>
      </c>
      <c r="E241" s="112">
        <f>+D241*C213</f>
        <v>0</v>
      </c>
      <c r="F241" s="79">
        <v>0</v>
      </c>
      <c r="G241" s="112">
        <f>F241*C213</f>
        <v>0</v>
      </c>
      <c r="H241" s="79">
        <v>3.4556584970428582E-3</v>
      </c>
      <c r="I241" s="117">
        <f>H241*C213</f>
        <v>233060.83301936876</v>
      </c>
      <c r="J241" s="39">
        <f>+H241*I256</f>
        <v>0</v>
      </c>
      <c r="K241" s="39">
        <f>+H241*I257</f>
        <v>0</v>
      </c>
      <c r="L241" s="394">
        <f t="shared" si="35"/>
        <v>0</v>
      </c>
    </row>
    <row r="242" spans="1:12" ht="13.8">
      <c r="A242" s="372" t="s">
        <v>444</v>
      </c>
      <c r="B242" s="22">
        <f>+$B$34</f>
        <v>0</v>
      </c>
      <c r="C242" s="84" t="e">
        <f>+B242/B253</f>
        <v>#DIV/0!</v>
      </c>
      <c r="D242" s="89">
        <v>0</v>
      </c>
      <c r="E242" s="112">
        <f>+D242*C213</f>
        <v>0</v>
      </c>
      <c r="F242" s="79">
        <v>0</v>
      </c>
      <c r="G242" s="112">
        <f>F242*C213</f>
        <v>0</v>
      </c>
      <c r="H242" s="79">
        <v>3.6489780131831129E-2</v>
      </c>
      <c r="I242" s="117">
        <f>H242*C213</f>
        <v>2460989.2908965596</v>
      </c>
      <c r="J242" s="39">
        <f>+H242*I256</f>
        <v>0</v>
      </c>
      <c r="K242" s="39">
        <f>+H242*I257</f>
        <v>0</v>
      </c>
      <c r="L242" s="394">
        <f t="shared" si="35"/>
        <v>0</v>
      </c>
    </row>
    <row r="243" spans="1:12" ht="13.8">
      <c r="A243" s="372" t="s">
        <v>445</v>
      </c>
      <c r="B243" s="22">
        <f>+$B$35</f>
        <v>0</v>
      </c>
      <c r="C243" s="84" t="e">
        <f>+B243/B253</f>
        <v>#DIV/0!</v>
      </c>
      <c r="D243" s="89">
        <v>0</v>
      </c>
      <c r="E243" s="112">
        <f>+D243*C213</f>
        <v>0</v>
      </c>
      <c r="F243" s="79">
        <v>0</v>
      </c>
      <c r="G243" s="112">
        <f>F243*C213</f>
        <v>0</v>
      </c>
      <c r="H243" s="79">
        <v>1.0335831377196892E-3</v>
      </c>
      <c r="I243" s="117">
        <f>H243*C213</f>
        <v>69708.20388584715</v>
      </c>
      <c r="J243" s="39">
        <f>+H243*I256</f>
        <v>0</v>
      </c>
      <c r="K243" s="39">
        <f>+H243*I257</f>
        <v>0</v>
      </c>
      <c r="L243" s="394">
        <f t="shared" si="35"/>
        <v>0</v>
      </c>
    </row>
    <row r="244" spans="1:12" ht="13.8">
      <c r="A244" s="372" t="s">
        <v>461</v>
      </c>
      <c r="B244" s="22">
        <f>+$B$36</f>
        <v>0</v>
      </c>
      <c r="C244" s="84" t="e">
        <f>+B244/B253</f>
        <v>#DIV/0!</v>
      </c>
      <c r="D244" s="89">
        <v>0</v>
      </c>
      <c r="E244" s="112">
        <f>+D244*C213</f>
        <v>0</v>
      </c>
      <c r="F244" s="79">
        <v>0</v>
      </c>
      <c r="G244" s="112">
        <f>F244*$C$213</f>
        <v>0</v>
      </c>
      <c r="H244" s="79">
        <v>5.8875905823317946E-3</v>
      </c>
      <c r="I244" s="117">
        <f>H244*$C$213</f>
        <v>397078.23176666762</v>
      </c>
      <c r="J244" s="39">
        <f>+H244*$I$256</f>
        <v>0</v>
      </c>
      <c r="K244" s="39">
        <f>+H244*$I$257</f>
        <v>0</v>
      </c>
      <c r="L244" s="394">
        <f t="shared" si="35"/>
        <v>0</v>
      </c>
    </row>
    <row r="245" spans="1:12" ht="13.8">
      <c r="A245" s="90" t="s">
        <v>464</v>
      </c>
      <c r="B245" s="724">
        <f>+$B$37</f>
        <v>0</v>
      </c>
      <c r="C245" s="84" t="e">
        <f>+B245/$B$253</f>
        <v>#DIV/0!</v>
      </c>
      <c r="D245" s="89">
        <v>0</v>
      </c>
      <c r="E245" s="112">
        <f>+D245*$C$213</f>
        <v>0</v>
      </c>
      <c r="F245" s="79">
        <v>0</v>
      </c>
      <c r="G245" s="112">
        <f t="shared" ref="G245:G252" si="36">F245*$C$213</f>
        <v>0</v>
      </c>
      <c r="H245" s="514">
        <v>5.9394416810176522E-2</v>
      </c>
      <c r="I245" s="117">
        <f t="shared" ref="I245:I252" si="37">H245*$C$213</f>
        <v>4005752.3827441041</v>
      </c>
      <c r="J245" s="39">
        <f t="shared" ref="J245:J252" si="38">+H245*$I$256</f>
        <v>0</v>
      </c>
      <c r="K245" s="39">
        <f t="shared" ref="K245:K252" si="39">+H245*$I$257</f>
        <v>0</v>
      </c>
      <c r="L245" s="394">
        <f t="shared" si="35"/>
        <v>0</v>
      </c>
    </row>
    <row r="246" spans="1:12" ht="13.8">
      <c r="A246" s="725" t="s">
        <v>857</v>
      </c>
      <c r="B246" s="724">
        <f t="shared" ref="B246:B252" si="40">+$B$37</f>
        <v>0</v>
      </c>
      <c r="C246" s="84" t="e">
        <f t="shared" ref="C246:C252" si="41">+B246/$B$253</f>
        <v>#DIV/0!</v>
      </c>
      <c r="D246" s="89">
        <v>0</v>
      </c>
      <c r="E246" s="112">
        <f t="shared" ref="E246:E252" si="42">+D246*$C$213</f>
        <v>0</v>
      </c>
      <c r="F246" s="79">
        <v>0</v>
      </c>
      <c r="G246" s="112">
        <f t="shared" si="36"/>
        <v>0</v>
      </c>
      <c r="H246" s="514">
        <v>0</v>
      </c>
      <c r="I246" s="117">
        <f t="shared" si="37"/>
        <v>0</v>
      </c>
      <c r="J246" s="39">
        <f t="shared" si="38"/>
        <v>0</v>
      </c>
      <c r="K246" s="39">
        <f t="shared" si="39"/>
        <v>0</v>
      </c>
      <c r="L246" s="394">
        <f t="shared" si="35"/>
        <v>0</v>
      </c>
    </row>
    <row r="247" spans="1:12" ht="13.8">
      <c r="A247" s="372" t="s">
        <v>858</v>
      </c>
      <c r="B247" s="724">
        <f t="shared" si="40"/>
        <v>0</v>
      </c>
      <c r="C247" s="84" t="e">
        <f t="shared" si="41"/>
        <v>#DIV/0!</v>
      </c>
      <c r="D247" s="89">
        <v>0</v>
      </c>
      <c r="E247" s="112">
        <f t="shared" si="42"/>
        <v>0</v>
      </c>
      <c r="F247" s="79">
        <v>0</v>
      </c>
      <c r="G247" s="112">
        <f t="shared" si="36"/>
        <v>0</v>
      </c>
      <c r="H247" s="514">
        <v>0</v>
      </c>
      <c r="I247" s="117">
        <f t="shared" si="37"/>
        <v>0</v>
      </c>
      <c r="J247" s="39">
        <f t="shared" si="38"/>
        <v>0</v>
      </c>
      <c r="K247" s="39">
        <f t="shared" si="39"/>
        <v>0</v>
      </c>
      <c r="L247" s="394">
        <f t="shared" si="35"/>
        <v>0</v>
      </c>
    </row>
    <row r="248" spans="1:12" ht="13.8">
      <c r="A248" s="372" t="s">
        <v>859</v>
      </c>
      <c r="B248" s="724">
        <f t="shared" si="40"/>
        <v>0</v>
      </c>
      <c r="C248" s="84" t="e">
        <f t="shared" si="41"/>
        <v>#DIV/0!</v>
      </c>
      <c r="D248" s="89">
        <v>0</v>
      </c>
      <c r="E248" s="112">
        <f t="shared" si="42"/>
        <v>0</v>
      </c>
      <c r="F248" s="79">
        <v>0</v>
      </c>
      <c r="G248" s="112">
        <f t="shared" si="36"/>
        <v>0</v>
      </c>
      <c r="H248" s="514">
        <v>0</v>
      </c>
      <c r="I248" s="117">
        <f t="shared" si="37"/>
        <v>0</v>
      </c>
      <c r="J248" s="39">
        <f t="shared" si="38"/>
        <v>0</v>
      </c>
      <c r="K248" s="39">
        <f t="shared" si="39"/>
        <v>0</v>
      </c>
      <c r="L248" s="394">
        <f t="shared" si="35"/>
        <v>0</v>
      </c>
    </row>
    <row r="249" spans="1:12" ht="13.8">
      <c r="A249" s="372" t="s">
        <v>860</v>
      </c>
      <c r="B249" s="724">
        <f t="shared" si="40"/>
        <v>0</v>
      </c>
      <c r="C249" s="84" t="e">
        <f t="shared" si="41"/>
        <v>#DIV/0!</v>
      </c>
      <c r="D249" s="89">
        <v>0</v>
      </c>
      <c r="E249" s="112">
        <f t="shared" si="42"/>
        <v>0</v>
      </c>
      <c r="F249" s="79">
        <v>0</v>
      </c>
      <c r="G249" s="112">
        <f t="shared" si="36"/>
        <v>0</v>
      </c>
      <c r="H249" s="514">
        <v>0</v>
      </c>
      <c r="I249" s="117">
        <f t="shared" si="37"/>
        <v>0</v>
      </c>
      <c r="J249" s="39">
        <f t="shared" si="38"/>
        <v>0</v>
      </c>
      <c r="K249" s="39">
        <f t="shared" si="39"/>
        <v>0</v>
      </c>
      <c r="L249" s="394">
        <f t="shared" si="35"/>
        <v>0</v>
      </c>
    </row>
    <row r="250" spans="1:12" ht="13.8">
      <c r="A250" s="372" t="s">
        <v>861</v>
      </c>
      <c r="B250" s="724">
        <f t="shared" si="40"/>
        <v>0</v>
      </c>
      <c r="C250" s="84" t="e">
        <f t="shared" si="41"/>
        <v>#DIV/0!</v>
      </c>
      <c r="D250" s="89">
        <v>0</v>
      </c>
      <c r="E250" s="112">
        <f t="shared" si="42"/>
        <v>0</v>
      </c>
      <c r="F250" s="79">
        <v>0</v>
      </c>
      <c r="G250" s="112">
        <f t="shared" si="36"/>
        <v>0</v>
      </c>
      <c r="H250" s="514">
        <v>0</v>
      </c>
      <c r="I250" s="117">
        <f t="shared" si="37"/>
        <v>0</v>
      </c>
      <c r="J250" s="39">
        <f t="shared" si="38"/>
        <v>0</v>
      </c>
      <c r="K250" s="39">
        <f t="shared" si="39"/>
        <v>0</v>
      </c>
      <c r="L250" s="394">
        <f t="shared" si="35"/>
        <v>0</v>
      </c>
    </row>
    <row r="251" spans="1:12" ht="13.8">
      <c r="A251" s="372" t="s">
        <v>862</v>
      </c>
      <c r="B251" s="724">
        <f t="shared" si="40"/>
        <v>0</v>
      </c>
      <c r="C251" s="84" t="e">
        <f t="shared" si="41"/>
        <v>#DIV/0!</v>
      </c>
      <c r="D251" s="89">
        <v>0</v>
      </c>
      <c r="E251" s="112">
        <f t="shared" si="42"/>
        <v>0</v>
      </c>
      <c r="F251" s="79">
        <v>0</v>
      </c>
      <c r="G251" s="112">
        <f t="shared" si="36"/>
        <v>0</v>
      </c>
      <c r="H251" s="514">
        <v>0</v>
      </c>
      <c r="I251" s="117">
        <f t="shared" si="37"/>
        <v>0</v>
      </c>
      <c r="J251" s="39">
        <f t="shared" si="38"/>
        <v>0</v>
      </c>
      <c r="K251" s="39">
        <f t="shared" si="39"/>
        <v>0</v>
      </c>
      <c r="L251" s="394">
        <f t="shared" si="35"/>
        <v>0</v>
      </c>
    </row>
    <row r="252" spans="1:12" ht="13.8">
      <c r="A252" s="3" t="s">
        <v>863</v>
      </c>
      <c r="B252" s="724">
        <f t="shared" si="40"/>
        <v>0</v>
      </c>
      <c r="C252" s="84" t="e">
        <f t="shared" si="41"/>
        <v>#DIV/0!</v>
      </c>
      <c r="D252" s="89">
        <v>0</v>
      </c>
      <c r="E252" s="112">
        <f t="shared" si="42"/>
        <v>0</v>
      </c>
      <c r="F252" s="79">
        <v>0</v>
      </c>
      <c r="G252" s="112">
        <f t="shared" si="36"/>
        <v>0</v>
      </c>
      <c r="H252" s="514">
        <v>0</v>
      </c>
      <c r="I252" s="117">
        <f t="shared" si="37"/>
        <v>0</v>
      </c>
      <c r="J252" s="39">
        <f t="shared" si="38"/>
        <v>0</v>
      </c>
      <c r="K252" s="39">
        <f t="shared" si="39"/>
        <v>0</v>
      </c>
      <c r="L252" s="394">
        <f t="shared" si="35"/>
        <v>0</v>
      </c>
    </row>
    <row r="253" spans="1:12" ht="13.8">
      <c r="A253" s="24"/>
      <c r="B253" s="25">
        <f t="shared" ref="B253:L253" si="43">SUM(B219:B252)</f>
        <v>0</v>
      </c>
      <c r="C253" s="85" t="e">
        <f t="shared" si="43"/>
        <v>#DIV/0!</v>
      </c>
      <c r="D253" s="82">
        <f t="shared" si="43"/>
        <v>0</v>
      </c>
      <c r="E253" s="113">
        <f t="shared" si="43"/>
        <v>0</v>
      </c>
      <c r="F253" s="83">
        <f t="shared" si="43"/>
        <v>0</v>
      </c>
      <c r="G253" s="113">
        <f t="shared" si="43"/>
        <v>0</v>
      </c>
      <c r="H253" s="515">
        <f t="shared" si="43"/>
        <v>1</v>
      </c>
      <c r="I253" s="363">
        <f t="shared" si="43"/>
        <v>67443248</v>
      </c>
      <c r="J253" s="26">
        <f t="shared" si="43"/>
        <v>0</v>
      </c>
      <c r="K253" s="26">
        <f t="shared" si="43"/>
        <v>0</v>
      </c>
      <c r="L253" s="26">
        <f t="shared" si="43"/>
        <v>0</v>
      </c>
    </row>
    <row r="254" spans="1:12">
      <c r="H254" s="80"/>
      <c r="I254" s="81"/>
    </row>
    <row r="256" spans="1:12">
      <c r="G256" t="s">
        <v>114</v>
      </c>
      <c r="H256" s="27"/>
      <c r="I256" s="357">
        <f>VECT!L78</f>
        <v>0</v>
      </c>
    </row>
    <row r="257" spans="1:14">
      <c r="G257" t="s">
        <v>338</v>
      </c>
      <c r="I257" s="357">
        <f>VECT!M78</f>
        <v>0</v>
      </c>
    </row>
    <row r="258" spans="1:14">
      <c r="G258" t="s">
        <v>256</v>
      </c>
      <c r="I258" s="120">
        <f>SUM(I256:I257)</f>
        <v>0</v>
      </c>
      <c r="N258" s="121">
        <f>+I258</f>
        <v>0</v>
      </c>
    </row>
    <row r="259" spans="1:14" ht="13.8">
      <c r="D259" s="89"/>
      <c r="I259" s="88"/>
    </row>
    <row r="260" spans="1:14">
      <c r="I260" s="88"/>
    </row>
    <row r="261" spans="1:14">
      <c r="I261" s="88"/>
    </row>
    <row r="262" spans="1:14" ht="15.75" customHeight="1">
      <c r="A262" s="993" t="s">
        <v>19</v>
      </c>
      <c r="B262" s="994"/>
      <c r="C262" s="970" t="s">
        <v>987</v>
      </c>
      <c r="D262" s="970"/>
      <c r="E262" s="970"/>
      <c r="F262" s="970"/>
      <c r="G262" s="970"/>
      <c r="H262" s="971"/>
      <c r="I262" s="4"/>
    </row>
    <row r="263" spans="1:14" ht="15.75" customHeight="1">
      <c r="A263" s="983" t="s">
        <v>20</v>
      </c>
      <c r="B263" s="984"/>
      <c r="C263" s="985"/>
      <c r="D263" s="986"/>
      <c r="E263" s="986"/>
      <c r="F263" s="986"/>
      <c r="G263" s="986"/>
      <c r="H263" s="987"/>
      <c r="I263" s="4"/>
    </row>
    <row r="264" spans="1:14" ht="15.75" customHeight="1">
      <c r="A264" s="983" t="s">
        <v>22</v>
      </c>
      <c r="B264" s="984"/>
      <c r="C264" s="988"/>
      <c r="D264" s="989"/>
      <c r="E264" s="989"/>
      <c r="F264" s="989"/>
      <c r="G264" s="989"/>
      <c r="H264" s="990"/>
      <c r="I264" s="4"/>
    </row>
    <row r="265" spans="1:14" ht="15.75" customHeight="1">
      <c r="A265" s="983" t="s">
        <v>24</v>
      </c>
      <c r="B265" s="984"/>
      <c r="C265" s="976">
        <v>67443248</v>
      </c>
      <c r="D265" s="977"/>
      <c r="E265" s="977"/>
      <c r="F265" s="977"/>
      <c r="G265" s="977"/>
      <c r="H265" s="978"/>
      <c r="I265" s="4"/>
    </row>
    <row r="266" spans="1:14" ht="15.75" customHeight="1">
      <c r="A266" s="991" t="s">
        <v>25</v>
      </c>
      <c r="B266" s="992"/>
      <c r="C266" s="981" t="s">
        <v>985</v>
      </c>
      <c r="D266" s="981"/>
      <c r="E266" s="981"/>
      <c r="F266" s="981"/>
      <c r="G266" s="981"/>
      <c r="H266" s="982"/>
      <c r="I266" s="4"/>
    </row>
    <row r="267" spans="1:14" ht="13.8">
      <c r="A267" s="5"/>
      <c r="B267" s="5"/>
      <c r="C267" s="5"/>
      <c r="D267" s="5"/>
      <c r="E267" s="5"/>
      <c r="F267" s="5"/>
      <c r="G267" s="5"/>
      <c r="H267" s="5"/>
      <c r="I267" s="5"/>
    </row>
    <row r="268" spans="1:14" ht="13.8">
      <c r="A268" s="6"/>
      <c r="B268" s="7"/>
      <c r="C268" s="8"/>
      <c r="D268" s="886">
        <v>0.2</v>
      </c>
      <c r="E268" s="887"/>
      <c r="F268" s="886">
        <v>0.8</v>
      </c>
      <c r="G268" s="887"/>
      <c r="H268" s="857"/>
      <c r="I268" s="10"/>
      <c r="J268" s="11" t="s">
        <v>121</v>
      </c>
      <c r="K268" s="11" t="s">
        <v>269</v>
      </c>
      <c r="L268" s="11" t="s">
        <v>270</v>
      </c>
    </row>
    <row r="269" spans="1:14" ht="12.75" customHeight="1">
      <c r="A269" s="12"/>
      <c r="B269" s="13"/>
      <c r="C269" s="14"/>
      <c r="D269" s="872" t="s">
        <v>26</v>
      </c>
      <c r="E269" s="880"/>
      <c r="F269" s="872" t="s">
        <v>27</v>
      </c>
      <c r="G269" s="880"/>
      <c r="H269" s="872" t="s">
        <v>28</v>
      </c>
      <c r="I269" s="880"/>
      <c r="J269" s="15" t="s">
        <v>29</v>
      </c>
      <c r="K269" s="391" t="s">
        <v>29</v>
      </c>
      <c r="L269" s="391" t="s">
        <v>29</v>
      </c>
    </row>
    <row r="270" spans="1:14" ht="27.6">
      <c r="A270" s="16" t="s">
        <v>30</v>
      </c>
      <c r="B270" s="17" t="s">
        <v>31</v>
      </c>
      <c r="C270" s="18" t="s">
        <v>32</v>
      </c>
      <c r="D270" s="19" t="s">
        <v>33</v>
      </c>
      <c r="E270" s="20" t="s">
        <v>34</v>
      </c>
      <c r="F270" s="19" t="s">
        <v>33</v>
      </c>
      <c r="G270" s="20" t="s">
        <v>34</v>
      </c>
      <c r="H270" s="21" t="s">
        <v>33</v>
      </c>
      <c r="I270" s="40" t="s">
        <v>34</v>
      </c>
      <c r="J270" s="18" t="s">
        <v>34</v>
      </c>
      <c r="K270" s="18" t="s">
        <v>34</v>
      </c>
      <c r="L270" s="18" t="s">
        <v>34</v>
      </c>
    </row>
    <row r="271" spans="1:14" ht="13.8">
      <c r="A271" s="1" t="s">
        <v>15</v>
      </c>
      <c r="B271" s="22">
        <f>+$B$10</f>
        <v>0</v>
      </c>
      <c r="C271" s="84" t="e">
        <f>+B271/B305</f>
        <v>#DIV/0!</v>
      </c>
      <c r="D271" s="89">
        <v>0</v>
      </c>
      <c r="E271" s="112">
        <f>+D271*C265</f>
        <v>0</v>
      </c>
      <c r="F271" s="79">
        <v>0</v>
      </c>
      <c r="G271" s="114">
        <f>F271*C265</f>
        <v>0</v>
      </c>
      <c r="H271" s="79">
        <v>0</v>
      </c>
      <c r="I271" s="116">
        <f>H271*C265</f>
        <v>0</v>
      </c>
      <c r="J271" s="39">
        <f>+H271*I308</f>
        <v>0</v>
      </c>
      <c r="K271" s="39">
        <f>+H271*I309</f>
        <v>0</v>
      </c>
      <c r="L271" s="393">
        <f>+J271+K271</f>
        <v>0</v>
      </c>
    </row>
    <row r="272" spans="1:14" ht="13.8">
      <c r="A272" s="2" t="s">
        <v>4</v>
      </c>
      <c r="B272" s="22">
        <f>+$B$12</f>
        <v>0</v>
      </c>
      <c r="C272" s="84" t="e">
        <f>+B272/B305</f>
        <v>#DIV/0!</v>
      </c>
      <c r="D272" s="89">
        <v>0</v>
      </c>
      <c r="E272" s="112">
        <f>+D272*C265</f>
        <v>0</v>
      </c>
      <c r="F272" s="79">
        <v>0</v>
      </c>
      <c r="G272" s="112">
        <f>F272*C265</f>
        <v>0</v>
      </c>
      <c r="H272" s="79">
        <v>2.4052261091091261E-2</v>
      </c>
      <c r="I272" s="117">
        <f>H272*C265</f>
        <v>1622162.6097272185</v>
      </c>
      <c r="J272" s="39">
        <f>+H272*I308</f>
        <v>0</v>
      </c>
      <c r="K272" s="39">
        <f>+H272*I309</f>
        <v>0</v>
      </c>
      <c r="L272" s="394">
        <f>+J272+K272</f>
        <v>0</v>
      </c>
    </row>
    <row r="273" spans="1:17" s="127" customFormat="1" ht="13.8">
      <c r="A273" s="2" t="s">
        <v>0</v>
      </c>
      <c r="B273" s="471">
        <f>+$B$13</f>
        <v>0</v>
      </c>
      <c r="C273" s="472" t="e">
        <f>+B273/B305</f>
        <v>#DIV/0!</v>
      </c>
      <c r="D273" s="473">
        <v>0</v>
      </c>
      <c r="E273" s="474">
        <f>+D273*C265</f>
        <v>0</v>
      </c>
      <c r="F273" s="475">
        <v>0</v>
      </c>
      <c r="G273" s="474">
        <f>F273*C265</f>
        <v>0</v>
      </c>
      <c r="H273" s="475">
        <v>0.25870614133108955</v>
      </c>
      <c r="I273" s="477">
        <f>H273*C265</f>
        <v>17447982.448915724</v>
      </c>
      <c r="J273" s="478">
        <f>+H273*I308</f>
        <v>0</v>
      </c>
      <c r="K273" s="478">
        <f>+H273*I309</f>
        <v>0</v>
      </c>
      <c r="L273" s="480">
        <f t="shared" ref="L273:L304" si="44">+J273+K273</f>
        <v>0</v>
      </c>
      <c r="P273"/>
      <c r="Q273"/>
    </row>
    <row r="274" spans="1:17" ht="13.8">
      <c r="A274" s="2" t="s">
        <v>16</v>
      </c>
      <c r="B274" s="22">
        <f>+$B$14</f>
        <v>0</v>
      </c>
      <c r="C274" s="84" t="e">
        <f>+B274/B305</f>
        <v>#DIV/0!</v>
      </c>
      <c r="D274" s="89">
        <v>0</v>
      </c>
      <c r="E274" s="112">
        <f>+D274*C265</f>
        <v>0</v>
      </c>
      <c r="F274" s="79">
        <v>0</v>
      </c>
      <c r="G274" s="112">
        <f>F274*C265</f>
        <v>0</v>
      </c>
      <c r="H274" s="79">
        <v>4.0550984383240243E-2</v>
      </c>
      <c r="I274" s="117">
        <f>H274*C265</f>
        <v>2734890.0964029985</v>
      </c>
      <c r="J274" s="39">
        <f>+H274*I308</f>
        <v>0</v>
      </c>
      <c r="K274" s="39">
        <f>+H274*I309</f>
        <v>0</v>
      </c>
      <c r="L274" s="394">
        <f t="shared" si="44"/>
        <v>0</v>
      </c>
    </row>
    <row r="275" spans="1:17" ht="13.8">
      <c r="A275" s="2" t="s">
        <v>6</v>
      </c>
      <c r="B275" s="22">
        <f>+$B$15</f>
        <v>0</v>
      </c>
      <c r="C275" s="84" t="e">
        <f>+B275/B305</f>
        <v>#DIV/0!</v>
      </c>
      <c r="D275" s="89">
        <v>0</v>
      </c>
      <c r="E275" s="112">
        <f>+D275*C265</f>
        <v>0</v>
      </c>
      <c r="F275" s="79">
        <v>0</v>
      </c>
      <c r="G275" s="112">
        <f>F275*C265</f>
        <v>0</v>
      </c>
      <c r="H275" s="79">
        <v>9.836366709384603E-2</v>
      </c>
      <c r="I275" s="117">
        <f>H275*C265</f>
        <v>6633965.1939996975</v>
      </c>
      <c r="J275" s="39">
        <f>+H275*I308</f>
        <v>0</v>
      </c>
      <c r="K275" s="39">
        <f>+H275*I309</f>
        <v>0</v>
      </c>
      <c r="L275" s="394">
        <f t="shared" si="44"/>
        <v>0</v>
      </c>
    </row>
    <row r="276" spans="1:17" ht="13.8">
      <c r="A276" s="2" t="s">
        <v>10</v>
      </c>
      <c r="B276" s="22">
        <f>+$B$16</f>
        <v>0</v>
      </c>
      <c r="C276" s="84" t="e">
        <f>+B276/B305</f>
        <v>#DIV/0!</v>
      </c>
      <c r="D276" s="89">
        <v>0</v>
      </c>
      <c r="E276" s="112">
        <f>+D276*C265</f>
        <v>0</v>
      </c>
      <c r="F276" s="79">
        <v>0</v>
      </c>
      <c r="G276" s="112">
        <f>F276*C265</f>
        <v>0</v>
      </c>
      <c r="H276" s="79">
        <v>0.11907535884035403</v>
      </c>
      <c r="I276" s="117">
        <f>H276*C265</f>
        <v>8030828.9569589896</v>
      </c>
      <c r="J276" s="39">
        <f>+H276*I308</f>
        <v>0</v>
      </c>
      <c r="K276" s="39">
        <f>+H276*I309</f>
        <v>0</v>
      </c>
      <c r="L276" s="394">
        <f t="shared" si="44"/>
        <v>0</v>
      </c>
    </row>
    <row r="277" spans="1:17" ht="13.8">
      <c r="A277" s="2" t="s">
        <v>17</v>
      </c>
      <c r="B277" s="22">
        <f>+$B$17</f>
        <v>0</v>
      </c>
      <c r="C277" s="84" t="e">
        <f>+B277/B305</f>
        <v>#DIV/0!</v>
      </c>
      <c r="D277" s="89">
        <v>0</v>
      </c>
      <c r="E277" s="112">
        <f>+D277*C265</f>
        <v>0</v>
      </c>
      <c r="F277" s="79">
        <v>0</v>
      </c>
      <c r="G277" s="112">
        <f>F277*C265</f>
        <v>0</v>
      </c>
      <c r="H277" s="79">
        <v>4.8420797642538954E-2</v>
      </c>
      <c r="I277" s="117">
        <f>H277*C265</f>
        <v>3265655.8637635699</v>
      </c>
      <c r="J277" s="39">
        <f>+H277*I308</f>
        <v>0</v>
      </c>
      <c r="K277" s="39">
        <f>+H277*I309</f>
        <v>0</v>
      </c>
      <c r="L277" s="394">
        <f t="shared" si="44"/>
        <v>0</v>
      </c>
    </row>
    <row r="278" spans="1:17" ht="13.8">
      <c r="A278" s="2" t="s">
        <v>5</v>
      </c>
      <c r="B278" s="22">
        <f>+$B$18</f>
        <v>0</v>
      </c>
      <c r="C278" s="84" t="e">
        <f>+B278/B305</f>
        <v>#DIV/0!</v>
      </c>
      <c r="D278" s="89">
        <v>0</v>
      </c>
      <c r="E278" s="112">
        <f>+D278*C265</f>
        <v>0</v>
      </c>
      <c r="F278" s="79">
        <v>0</v>
      </c>
      <c r="G278" s="112">
        <f>F278*C265</f>
        <v>0</v>
      </c>
      <c r="H278" s="79">
        <v>6.2605552105633552E-2</v>
      </c>
      <c r="I278" s="117">
        <f>H278*C265</f>
        <v>4222321.7768371655</v>
      </c>
      <c r="J278" s="39">
        <f>+H278*I308</f>
        <v>0</v>
      </c>
      <c r="K278" s="39">
        <f>+H278*I309</f>
        <v>0</v>
      </c>
      <c r="L278" s="394">
        <f t="shared" si="44"/>
        <v>0</v>
      </c>
    </row>
    <row r="279" spans="1:17" ht="13.8">
      <c r="A279" s="2" t="s">
        <v>116</v>
      </c>
      <c r="B279" s="22">
        <f>+$B$19</f>
        <v>0</v>
      </c>
      <c r="C279" s="84" t="e">
        <f>+B279/B305</f>
        <v>#DIV/0!</v>
      </c>
      <c r="D279" s="89">
        <v>0</v>
      </c>
      <c r="E279" s="112">
        <f>+D279*C265</f>
        <v>0</v>
      </c>
      <c r="F279" s="79">
        <v>0</v>
      </c>
      <c r="G279" s="112">
        <f>F279*C265</f>
        <v>0</v>
      </c>
      <c r="H279" s="79">
        <v>2.486612705766042E-2</v>
      </c>
      <c r="I279" s="117">
        <f>H279*C265</f>
        <v>1677052.3739493019</v>
      </c>
      <c r="J279" s="39">
        <f>+H279*I308</f>
        <v>0</v>
      </c>
      <c r="K279" s="39">
        <f>+H279*I309</f>
        <v>0</v>
      </c>
      <c r="L279" s="394">
        <f t="shared" si="44"/>
        <v>0</v>
      </c>
    </row>
    <row r="280" spans="1:17" ht="13.8">
      <c r="A280" s="2" t="s">
        <v>1</v>
      </c>
      <c r="B280" s="22">
        <f>+$B$20</f>
        <v>0</v>
      </c>
      <c r="C280" s="84" t="e">
        <f>+B280/B305</f>
        <v>#DIV/0!</v>
      </c>
      <c r="D280" s="89">
        <v>0</v>
      </c>
      <c r="E280" s="112">
        <f>+D280*C265</f>
        <v>0</v>
      </c>
      <c r="F280" s="79">
        <v>0</v>
      </c>
      <c r="G280" s="112">
        <f>F280*C265</f>
        <v>0</v>
      </c>
      <c r="H280" s="79">
        <v>7.2200069243289074E-4</v>
      </c>
      <c r="I280" s="117">
        <f>H280*C265</f>
        <v>48694.071755923171</v>
      </c>
      <c r="J280" s="39">
        <f>+H280*I308</f>
        <v>0</v>
      </c>
      <c r="K280" s="39">
        <f>+H280*I309</f>
        <v>0</v>
      </c>
      <c r="L280" s="394">
        <f t="shared" si="44"/>
        <v>0</v>
      </c>
    </row>
    <row r="281" spans="1:17" ht="13.8">
      <c r="A281" s="2" t="s">
        <v>46</v>
      </c>
      <c r="B281" s="22">
        <f>+$B$21</f>
        <v>0</v>
      </c>
      <c r="C281" s="84" t="e">
        <f>+B281/B305</f>
        <v>#DIV/0!</v>
      </c>
      <c r="D281" s="89">
        <v>0</v>
      </c>
      <c r="E281" s="112">
        <f>+D281*C265</f>
        <v>0</v>
      </c>
      <c r="F281" s="79">
        <v>0</v>
      </c>
      <c r="G281" s="112">
        <f>F281*C265</f>
        <v>0</v>
      </c>
      <c r="H281" s="79">
        <v>1.8237221403717269E-2</v>
      </c>
      <c r="I281" s="117">
        <f>H281*C265</f>
        <v>1229977.4459618118</v>
      </c>
      <c r="J281" s="39">
        <f>+H281*I308</f>
        <v>0</v>
      </c>
      <c r="K281" s="39">
        <f>+H281*I309</f>
        <v>0</v>
      </c>
      <c r="L281" s="394">
        <f t="shared" si="44"/>
        <v>0</v>
      </c>
    </row>
    <row r="282" spans="1:17" ht="13.8">
      <c r="A282" s="2" t="s">
        <v>45</v>
      </c>
      <c r="B282" s="22">
        <f>+$B$22</f>
        <v>0</v>
      </c>
      <c r="C282" s="84" t="e">
        <f>+B282/B305</f>
        <v>#DIV/0!</v>
      </c>
      <c r="D282" s="89">
        <v>0</v>
      </c>
      <c r="E282" s="112">
        <f>+D282*C265</f>
        <v>0</v>
      </c>
      <c r="F282" s="79">
        <v>0</v>
      </c>
      <c r="G282" s="112">
        <f>F282*C265</f>
        <v>0</v>
      </c>
      <c r="H282" s="79">
        <v>1.8493998213155297E-2</v>
      </c>
      <c r="I282" s="117">
        <f>H282*C265</f>
        <v>1247295.3080013895</v>
      </c>
      <c r="J282" s="39">
        <f>+H282*I308</f>
        <v>0</v>
      </c>
      <c r="K282" s="39">
        <f>+H282*I309</f>
        <v>0</v>
      </c>
      <c r="L282" s="394">
        <f t="shared" si="44"/>
        <v>0</v>
      </c>
    </row>
    <row r="283" spans="1:17" ht="13.8">
      <c r="A283" s="2" t="s">
        <v>209</v>
      </c>
      <c r="B283" s="22">
        <f>+$B$23</f>
        <v>0</v>
      </c>
      <c r="C283" s="84" t="e">
        <f>+B283/B305</f>
        <v>#DIV/0!</v>
      </c>
      <c r="D283" s="89">
        <v>0</v>
      </c>
      <c r="E283" s="112">
        <f>+D283*C265</f>
        <v>0</v>
      </c>
      <c r="F283" s="79">
        <v>0</v>
      </c>
      <c r="G283" s="112">
        <f>F283*C265</f>
        <v>0</v>
      </c>
      <c r="H283" s="79">
        <v>3.5197819149496057E-3</v>
      </c>
      <c r="I283" s="117">
        <f>H283*C265</f>
        <v>237385.52459586118</v>
      </c>
      <c r="J283" s="39">
        <f>+H283*I308</f>
        <v>0</v>
      </c>
      <c r="K283" s="39">
        <f>+H283*I309</f>
        <v>0</v>
      </c>
      <c r="L283" s="394">
        <f t="shared" si="44"/>
        <v>0</v>
      </c>
    </row>
    <row r="284" spans="1:17" ht="13.8">
      <c r="A284" s="2" t="s">
        <v>210</v>
      </c>
      <c r="B284" s="22">
        <f>+$B$24</f>
        <v>0</v>
      </c>
      <c r="C284" s="84" t="e">
        <f>+B284/B305</f>
        <v>#DIV/0!</v>
      </c>
      <c r="D284" s="89">
        <v>0</v>
      </c>
      <c r="E284" s="112">
        <f>+D284*C265</f>
        <v>0</v>
      </c>
      <c r="F284" s="79">
        <v>0</v>
      </c>
      <c r="G284" s="112">
        <f>F284*C265</f>
        <v>0</v>
      </c>
      <c r="H284" s="79">
        <v>9.2303057591639208E-4</v>
      </c>
      <c r="I284" s="117">
        <f>H284*C265</f>
        <v>62252.180043112057</v>
      </c>
      <c r="J284" s="39">
        <f>+H284*I308</f>
        <v>0</v>
      </c>
      <c r="K284" s="39">
        <f>+H284*I309</f>
        <v>0</v>
      </c>
      <c r="L284" s="394">
        <f t="shared" si="44"/>
        <v>0</v>
      </c>
    </row>
    <row r="285" spans="1:17" ht="13.8">
      <c r="A285" s="2" t="s">
        <v>2</v>
      </c>
      <c r="B285" s="22">
        <f>+$B$25</f>
        <v>0</v>
      </c>
      <c r="C285" s="84" t="e">
        <f>+B285/B305</f>
        <v>#DIV/0!</v>
      </c>
      <c r="D285" s="89">
        <v>0</v>
      </c>
      <c r="E285" s="112">
        <f>+D285*C265</f>
        <v>0</v>
      </c>
      <c r="F285" s="79">
        <v>0</v>
      </c>
      <c r="G285" s="112">
        <f>F285*C265</f>
        <v>0</v>
      </c>
      <c r="H285" s="79">
        <v>8.1844121813692296E-4</v>
      </c>
      <c r="I285" s="117">
        <f>H285*C265</f>
        <v>55198.334048230594</v>
      </c>
      <c r="J285" s="39">
        <f>+H285*I308</f>
        <v>0</v>
      </c>
      <c r="K285" s="39">
        <f>+H285*I309</f>
        <v>0</v>
      </c>
      <c r="L285" s="394">
        <f t="shared" si="44"/>
        <v>0</v>
      </c>
    </row>
    <row r="286" spans="1:17" ht="13.8">
      <c r="A286" s="2" t="s">
        <v>12</v>
      </c>
      <c r="B286" s="22">
        <f>+$B$26</f>
        <v>0</v>
      </c>
      <c r="C286" s="84" t="e">
        <f>+B286/B305</f>
        <v>#DIV/0!</v>
      </c>
      <c r="D286" s="89">
        <v>0</v>
      </c>
      <c r="E286" s="112">
        <f>+D286*C265</f>
        <v>0</v>
      </c>
      <c r="F286" s="79">
        <v>0</v>
      </c>
      <c r="G286" s="112">
        <f>F286*C265</f>
        <v>0</v>
      </c>
      <c r="H286" s="79">
        <v>1.2424328666422698E-3</v>
      </c>
      <c r="I286" s="117">
        <f>H286*C265</f>
        <v>83793.707948305528</v>
      </c>
      <c r="J286" s="39">
        <f>+H286*I308</f>
        <v>0</v>
      </c>
      <c r="K286" s="39">
        <f>+H286*I309</f>
        <v>0</v>
      </c>
      <c r="L286" s="394">
        <f t="shared" si="44"/>
        <v>0</v>
      </c>
    </row>
    <row r="287" spans="1:17" ht="13.8">
      <c r="A287" s="2" t="s">
        <v>18</v>
      </c>
      <c r="B287" s="22">
        <f>+$B$27</f>
        <v>0</v>
      </c>
      <c r="C287" s="84" t="e">
        <f>+B287/B305</f>
        <v>#DIV/0!</v>
      </c>
      <c r="D287" s="89">
        <v>0</v>
      </c>
      <c r="E287" s="112">
        <f>+D287*C265</f>
        <v>0</v>
      </c>
      <c r="F287" s="79">
        <v>0</v>
      </c>
      <c r="G287" s="112">
        <f>F287*C265</f>
        <v>0</v>
      </c>
      <c r="H287" s="79">
        <v>9.0689126533761585E-2</v>
      </c>
      <c r="I287" s="117">
        <f>H287*C265</f>
        <v>6116369.2517198632</v>
      </c>
      <c r="J287" s="39">
        <f>+H287*I308</f>
        <v>0</v>
      </c>
      <c r="K287" s="39">
        <f>+H287*I309</f>
        <v>0</v>
      </c>
      <c r="L287" s="394">
        <f t="shared" si="44"/>
        <v>0</v>
      </c>
    </row>
    <row r="288" spans="1:17" ht="13.8">
      <c r="A288" s="2" t="s">
        <v>9</v>
      </c>
      <c r="B288" s="22">
        <f>+$B$28</f>
        <v>0</v>
      </c>
      <c r="C288" s="84" t="e">
        <f>+B288/B305</f>
        <v>#DIV/0!</v>
      </c>
      <c r="D288" s="89">
        <v>0</v>
      </c>
      <c r="E288" s="112">
        <f>+D288*C265</f>
        <v>0</v>
      </c>
      <c r="F288" s="79">
        <v>0</v>
      </c>
      <c r="G288" s="112">
        <f>F288*C265</f>
        <v>0</v>
      </c>
      <c r="H288" s="79">
        <v>5.3279442078234852E-2</v>
      </c>
      <c r="I288" s="117">
        <f>H288*C265</f>
        <v>3593338.6253840285</v>
      </c>
      <c r="J288" s="39">
        <f>+H288*I308</f>
        <v>0</v>
      </c>
      <c r="K288" s="39">
        <f>+H288*I309</f>
        <v>0</v>
      </c>
      <c r="L288" s="394">
        <f t="shared" si="44"/>
        <v>0</v>
      </c>
    </row>
    <row r="289" spans="1:12" ht="13.8">
      <c r="A289" s="2" t="s">
        <v>7</v>
      </c>
      <c r="B289" s="22">
        <f>+$B$29</f>
        <v>0</v>
      </c>
      <c r="C289" s="84" t="e">
        <f>+B289/B305</f>
        <v>#DIV/0!</v>
      </c>
      <c r="D289" s="89">
        <v>0</v>
      </c>
      <c r="E289" s="112">
        <f>+D289*C265</f>
        <v>0</v>
      </c>
      <c r="F289" s="79">
        <v>0</v>
      </c>
      <c r="G289" s="112">
        <f>F289*C265</f>
        <v>0</v>
      </c>
      <c r="H289" s="79">
        <v>1.1753861507485162E-2</v>
      </c>
      <c r="I289" s="117">
        <f>H289*C265</f>
        <v>792718.59660697565</v>
      </c>
      <c r="J289" s="39">
        <f>+H289*I308</f>
        <v>0</v>
      </c>
      <c r="K289" s="39">
        <f>+H289*I309</f>
        <v>0</v>
      </c>
      <c r="L289" s="394">
        <f t="shared" si="44"/>
        <v>0</v>
      </c>
    </row>
    <row r="290" spans="1:12" ht="13.8">
      <c r="A290" s="2" t="s">
        <v>13</v>
      </c>
      <c r="B290" s="22">
        <f>+$B$30</f>
        <v>0</v>
      </c>
      <c r="C290" s="84" t="e">
        <f>+B290/B305</f>
        <v>#DIV/0!</v>
      </c>
      <c r="D290" s="89">
        <v>0</v>
      </c>
      <c r="E290" s="112">
        <f>+D290*C265</f>
        <v>0</v>
      </c>
      <c r="F290" s="79">
        <v>0</v>
      </c>
      <c r="G290" s="112">
        <f>F290*C265</f>
        <v>0</v>
      </c>
      <c r="H290" s="79">
        <v>1.7777732658340304E-3</v>
      </c>
      <c r="I290" s="117">
        <f>H290*C265</f>
        <v>119898.80325541444</v>
      </c>
      <c r="J290" s="39">
        <f>+H290*I308</f>
        <v>0</v>
      </c>
      <c r="K290" s="39">
        <f>+H290*I309</f>
        <v>0</v>
      </c>
      <c r="L290" s="394">
        <f t="shared" si="44"/>
        <v>0</v>
      </c>
    </row>
    <row r="291" spans="1:12" ht="13.8">
      <c r="A291" s="2" t="s">
        <v>3</v>
      </c>
      <c r="B291" s="22">
        <f>+$B$31</f>
        <v>0</v>
      </c>
      <c r="C291" s="84" t="e">
        <f>+B291/B305</f>
        <v>#DIV/0!</v>
      </c>
      <c r="D291" s="89">
        <v>0</v>
      </c>
      <c r="E291" s="112">
        <f>+D291*C265</f>
        <v>0</v>
      </c>
      <c r="F291" s="79">
        <v>0</v>
      </c>
      <c r="G291" s="112">
        <f>F291*C265</f>
        <v>0</v>
      </c>
      <c r="H291" s="79">
        <v>7.0107281239662226E-3</v>
      </c>
      <c r="I291" s="117">
        <f>H291*C265</f>
        <v>472826.2755252287</v>
      </c>
      <c r="J291" s="39">
        <f>+H291*I308</f>
        <v>0</v>
      </c>
      <c r="K291" s="39">
        <f>+H291*I309</f>
        <v>0</v>
      </c>
      <c r="L291" s="394">
        <f t="shared" si="44"/>
        <v>0</v>
      </c>
    </row>
    <row r="292" spans="1:12" ht="13.8">
      <c r="A292" s="2" t="s">
        <v>11</v>
      </c>
      <c r="B292" s="22">
        <f>+$B$32</f>
        <v>0</v>
      </c>
      <c r="C292" s="84" t="e">
        <f>+B292/B305</f>
        <v>#DIV/0!</v>
      </c>
      <c r="D292" s="89">
        <v>0</v>
      </c>
      <c r="E292" s="112">
        <f>+D292*C265</f>
        <v>0</v>
      </c>
      <c r="F292" s="79">
        <v>0</v>
      </c>
      <c r="G292" s="112">
        <f>F292*C265</f>
        <v>0</v>
      </c>
      <c r="H292" s="79">
        <v>8.6302429012114282E-3</v>
      </c>
      <c r="I292" s="117">
        <f>H292*C265</f>
        <v>582051.61228664184</v>
      </c>
      <c r="J292" s="39">
        <f>+H292*I308</f>
        <v>0</v>
      </c>
      <c r="K292" s="39">
        <f>+H292*I309</f>
        <v>0</v>
      </c>
      <c r="L292" s="394">
        <f t="shared" si="44"/>
        <v>0</v>
      </c>
    </row>
    <row r="293" spans="1:12" ht="13.8">
      <c r="A293" s="372" t="s">
        <v>8</v>
      </c>
      <c r="B293" s="22">
        <f>+$B$33</f>
        <v>0</v>
      </c>
      <c r="C293" s="84" t="e">
        <f>+B293/B305</f>
        <v>#DIV/0!</v>
      </c>
      <c r="D293" s="89">
        <v>0</v>
      </c>
      <c r="E293" s="112">
        <f>+D293*C265</f>
        <v>0</v>
      </c>
      <c r="F293" s="79">
        <v>0</v>
      </c>
      <c r="G293" s="112">
        <f>F293*C265</f>
        <v>0</v>
      </c>
      <c r="H293" s="79">
        <v>3.4556584970428582E-3</v>
      </c>
      <c r="I293" s="117">
        <f>H293*C265</f>
        <v>233060.83301936876</v>
      </c>
      <c r="J293" s="39">
        <f>+H293*I308</f>
        <v>0</v>
      </c>
      <c r="K293" s="39">
        <f>+H293*I309</f>
        <v>0</v>
      </c>
      <c r="L293" s="394">
        <f t="shared" si="44"/>
        <v>0</v>
      </c>
    </row>
    <row r="294" spans="1:12" ht="13.8">
      <c r="A294" s="372" t="s">
        <v>444</v>
      </c>
      <c r="B294" s="22">
        <f>+$B$34</f>
        <v>0</v>
      </c>
      <c r="C294" s="84" t="e">
        <f>+B294/B305</f>
        <v>#DIV/0!</v>
      </c>
      <c r="D294" s="89">
        <v>0</v>
      </c>
      <c r="E294" s="112">
        <f>+D294*C265</f>
        <v>0</v>
      </c>
      <c r="F294" s="79">
        <v>0</v>
      </c>
      <c r="G294" s="112">
        <f>F294*C265</f>
        <v>0</v>
      </c>
      <c r="H294" s="79">
        <v>3.6489780131831129E-2</v>
      </c>
      <c r="I294" s="117">
        <f>H294*C265</f>
        <v>2460989.2908965596</v>
      </c>
      <c r="J294" s="39">
        <f>+H294*I308</f>
        <v>0</v>
      </c>
      <c r="K294" s="39">
        <f>+H294*I309</f>
        <v>0</v>
      </c>
      <c r="L294" s="394">
        <f t="shared" si="44"/>
        <v>0</v>
      </c>
    </row>
    <row r="295" spans="1:12" ht="13.8">
      <c r="A295" s="372" t="s">
        <v>445</v>
      </c>
      <c r="B295" s="22">
        <f>+$B$35</f>
        <v>0</v>
      </c>
      <c r="C295" s="84" t="e">
        <f>+B295/B305</f>
        <v>#DIV/0!</v>
      </c>
      <c r="D295" s="89">
        <v>0</v>
      </c>
      <c r="E295" s="112">
        <f>+D295*C265</f>
        <v>0</v>
      </c>
      <c r="F295" s="79">
        <v>0</v>
      </c>
      <c r="G295" s="112">
        <f>F295*C265</f>
        <v>0</v>
      </c>
      <c r="H295" s="79">
        <v>1.0335831377196892E-3</v>
      </c>
      <c r="I295" s="117">
        <f>H295*$C$265</f>
        <v>69708.20388584715</v>
      </c>
      <c r="J295" s="39">
        <f>+H295*$I$308</f>
        <v>0</v>
      </c>
      <c r="K295" s="39">
        <f>+H295*$I$309</f>
        <v>0</v>
      </c>
      <c r="L295" s="394">
        <f t="shared" si="44"/>
        <v>0</v>
      </c>
    </row>
    <row r="296" spans="1:12" ht="13.8">
      <c r="A296" s="372" t="s">
        <v>461</v>
      </c>
      <c r="B296" s="22">
        <f>+$B$36</f>
        <v>0</v>
      </c>
      <c r="C296" s="84" t="e">
        <f>+B296/B305</f>
        <v>#DIV/0!</v>
      </c>
      <c r="D296" s="89">
        <v>0</v>
      </c>
      <c r="E296" s="112">
        <f>+D296*C265</f>
        <v>0</v>
      </c>
      <c r="F296" s="79">
        <v>0</v>
      </c>
      <c r="G296" s="112">
        <f>F296*$C$265</f>
        <v>0</v>
      </c>
      <c r="H296" s="79">
        <v>5.8875905823317946E-3</v>
      </c>
      <c r="I296" s="117">
        <f t="shared" ref="I296:I304" si="45">H296*$C$265</f>
        <v>397078.23176666762</v>
      </c>
      <c r="J296" s="39">
        <f t="shared" ref="J296:J304" si="46">+H296*$I$308</f>
        <v>0</v>
      </c>
      <c r="K296" s="39">
        <f t="shared" ref="K296:K304" si="47">+H296*$I$309</f>
        <v>0</v>
      </c>
      <c r="L296" s="394">
        <f t="shared" si="44"/>
        <v>0</v>
      </c>
    </row>
    <row r="297" spans="1:12" ht="13.8">
      <c r="A297" s="90" t="s">
        <v>464</v>
      </c>
      <c r="B297" s="724">
        <f>+$B$37</f>
        <v>0</v>
      </c>
      <c r="C297" s="84" t="e">
        <f>+B297/$B$305</f>
        <v>#DIV/0!</v>
      </c>
      <c r="D297" s="89">
        <v>0</v>
      </c>
      <c r="E297" s="112">
        <f>+D297*$C$265</f>
        <v>0</v>
      </c>
      <c r="F297" s="79">
        <v>0</v>
      </c>
      <c r="G297" s="112">
        <f t="shared" ref="G297:G304" si="48">F297*$C$265</f>
        <v>0</v>
      </c>
      <c r="H297" s="514">
        <v>5.9394416810176522E-2</v>
      </c>
      <c r="I297" s="117">
        <f t="shared" si="45"/>
        <v>4005752.3827441041</v>
      </c>
      <c r="J297" s="39">
        <f t="shared" si="46"/>
        <v>0</v>
      </c>
      <c r="K297" s="39">
        <f t="shared" si="47"/>
        <v>0</v>
      </c>
      <c r="L297" s="394">
        <f t="shared" si="44"/>
        <v>0</v>
      </c>
    </row>
    <row r="298" spans="1:12" ht="13.8">
      <c r="A298" s="725" t="s">
        <v>857</v>
      </c>
      <c r="B298" s="724">
        <f t="shared" ref="B298:B304" si="49">+$B$37</f>
        <v>0</v>
      </c>
      <c r="C298" s="84" t="e">
        <f t="shared" ref="C298:C304" si="50">+B298/$B$305</f>
        <v>#DIV/0!</v>
      </c>
      <c r="D298" s="89">
        <v>0</v>
      </c>
      <c r="E298" s="112">
        <f t="shared" ref="E298:E304" si="51">+D298*$C$265</f>
        <v>0</v>
      </c>
      <c r="F298" s="79">
        <v>0</v>
      </c>
      <c r="G298" s="112">
        <f t="shared" si="48"/>
        <v>0</v>
      </c>
      <c r="H298" s="514">
        <v>0</v>
      </c>
      <c r="I298" s="117">
        <f t="shared" si="45"/>
        <v>0</v>
      </c>
      <c r="J298" s="39">
        <f t="shared" si="46"/>
        <v>0</v>
      </c>
      <c r="K298" s="39">
        <f t="shared" si="47"/>
        <v>0</v>
      </c>
      <c r="L298" s="394">
        <f t="shared" si="44"/>
        <v>0</v>
      </c>
    </row>
    <row r="299" spans="1:12" ht="13.8">
      <c r="A299" s="372" t="s">
        <v>858</v>
      </c>
      <c r="B299" s="724">
        <f t="shared" si="49"/>
        <v>0</v>
      </c>
      <c r="C299" s="84" t="e">
        <f t="shared" si="50"/>
        <v>#DIV/0!</v>
      </c>
      <c r="D299" s="89">
        <v>0</v>
      </c>
      <c r="E299" s="112">
        <f t="shared" si="51"/>
        <v>0</v>
      </c>
      <c r="F299" s="79">
        <v>0</v>
      </c>
      <c r="G299" s="112">
        <f t="shared" si="48"/>
        <v>0</v>
      </c>
      <c r="H299" s="514">
        <v>0</v>
      </c>
      <c r="I299" s="117">
        <f t="shared" si="45"/>
        <v>0</v>
      </c>
      <c r="J299" s="39">
        <f t="shared" si="46"/>
        <v>0</v>
      </c>
      <c r="K299" s="39">
        <f t="shared" si="47"/>
        <v>0</v>
      </c>
      <c r="L299" s="394">
        <f t="shared" si="44"/>
        <v>0</v>
      </c>
    </row>
    <row r="300" spans="1:12" ht="13.8">
      <c r="A300" s="372" t="s">
        <v>859</v>
      </c>
      <c r="B300" s="724">
        <f t="shared" si="49"/>
        <v>0</v>
      </c>
      <c r="C300" s="84" t="e">
        <f t="shared" si="50"/>
        <v>#DIV/0!</v>
      </c>
      <c r="D300" s="89">
        <v>0</v>
      </c>
      <c r="E300" s="112">
        <f t="shared" si="51"/>
        <v>0</v>
      </c>
      <c r="F300" s="79">
        <v>0</v>
      </c>
      <c r="G300" s="112">
        <f t="shared" si="48"/>
        <v>0</v>
      </c>
      <c r="H300" s="514">
        <v>0</v>
      </c>
      <c r="I300" s="117">
        <f t="shared" si="45"/>
        <v>0</v>
      </c>
      <c r="J300" s="39">
        <f t="shared" si="46"/>
        <v>0</v>
      </c>
      <c r="K300" s="39">
        <f t="shared" si="47"/>
        <v>0</v>
      </c>
      <c r="L300" s="394">
        <f t="shared" si="44"/>
        <v>0</v>
      </c>
    </row>
    <row r="301" spans="1:12" ht="13.8">
      <c r="A301" s="372" t="s">
        <v>860</v>
      </c>
      <c r="B301" s="724">
        <f t="shared" si="49"/>
        <v>0</v>
      </c>
      <c r="C301" s="84" t="e">
        <f t="shared" si="50"/>
        <v>#DIV/0!</v>
      </c>
      <c r="D301" s="89">
        <v>0</v>
      </c>
      <c r="E301" s="112">
        <f t="shared" si="51"/>
        <v>0</v>
      </c>
      <c r="F301" s="79">
        <v>0</v>
      </c>
      <c r="G301" s="112">
        <f t="shared" si="48"/>
        <v>0</v>
      </c>
      <c r="H301" s="514">
        <v>0</v>
      </c>
      <c r="I301" s="117">
        <f t="shared" si="45"/>
        <v>0</v>
      </c>
      <c r="J301" s="39">
        <f t="shared" si="46"/>
        <v>0</v>
      </c>
      <c r="K301" s="39">
        <f t="shared" si="47"/>
        <v>0</v>
      </c>
      <c r="L301" s="394">
        <f t="shared" si="44"/>
        <v>0</v>
      </c>
    </row>
    <row r="302" spans="1:12" ht="13.8">
      <c r="A302" s="372" t="s">
        <v>861</v>
      </c>
      <c r="B302" s="724">
        <f t="shared" si="49"/>
        <v>0</v>
      </c>
      <c r="C302" s="84" t="e">
        <f t="shared" si="50"/>
        <v>#DIV/0!</v>
      </c>
      <c r="D302" s="89">
        <v>0</v>
      </c>
      <c r="E302" s="112">
        <f t="shared" si="51"/>
        <v>0</v>
      </c>
      <c r="F302" s="79">
        <v>0</v>
      </c>
      <c r="G302" s="112">
        <f t="shared" si="48"/>
        <v>0</v>
      </c>
      <c r="H302" s="514">
        <v>0</v>
      </c>
      <c r="I302" s="117">
        <f t="shared" si="45"/>
        <v>0</v>
      </c>
      <c r="J302" s="39">
        <f t="shared" si="46"/>
        <v>0</v>
      </c>
      <c r="K302" s="39">
        <f t="shared" si="47"/>
        <v>0</v>
      </c>
      <c r="L302" s="394">
        <f t="shared" si="44"/>
        <v>0</v>
      </c>
    </row>
    <row r="303" spans="1:12" ht="13.8">
      <c r="A303" s="372" t="s">
        <v>862</v>
      </c>
      <c r="B303" s="724">
        <f t="shared" si="49"/>
        <v>0</v>
      </c>
      <c r="C303" s="84" t="e">
        <f t="shared" si="50"/>
        <v>#DIV/0!</v>
      </c>
      <c r="D303" s="89">
        <v>0</v>
      </c>
      <c r="E303" s="112">
        <f t="shared" si="51"/>
        <v>0</v>
      </c>
      <c r="F303" s="79">
        <v>0</v>
      </c>
      <c r="G303" s="112">
        <f t="shared" si="48"/>
        <v>0</v>
      </c>
      <c r="H303" s="514">
        <v>0</v>
      </c>
      <c r="I303" s="117">
        <f t="shared" si="45"/>
        <v>0</v>
      </c>
      <c r="J303" s="39">
        <f t="shared" si="46"/>
        <v>0</v>
      </c>
      <c r="K303" s="39">
        <f t="shared" si="47"/>
        <v>0</v>
      </c>
      <c r="L303" s="394">
        <f t="shared" si="44"/>
        <v>0</v>
      </c>
    </row>
    <row r="304" spans="1:12" ht="13.8">
      <c r="A304" s="3" t="s">
        <v>863</v>
      </c>
      <c r="B304" s="724">
        <f t="shared" si="49"/>
        <v>0</v>
      </c>
      <c r="C304" s="84" t="e">
        <f t="shared" si="50"/>
        <v>#DIV/0!</v>
      </c>
      <c r="D304" s="89">
        <v>0</v>
      </c>
      <c r="E304" s="112">
        <f t="shared" si="51"/>
        <v>0</v>
      </c>
      <c r="F304" s="79">
        <v>0</v>
      </c>
      <c r="G304" s="112">
        <f t="shared" si="48"/>
        <v>0</v>
      </c>
      <c r="H304" s="514">
        <v>0</v>
      </c>
      <c r="I304" s="117">
        <f t="shared" si="45"/>
        <v>0</v>
      </c>
      <c r="J304" s="39">
        <f t="shared" si="46"/>
        <v>0</v>
      </c>
      <c r="K304" s="39">
        <f t="shared" si="47"/>
        <v>0</v>
      </c>
      <c r="L304" s="394">
        <f t="shared" si="44"/>
        <v>0</v>
      </c>
    </row>
    <row r="305" spans="1:14" ht="13.8">
      <c r="A305" s="24"/>
      <c r="B305" s="25">
        <f t="shared" ref="B305:L305" si="52">SUM(B271:B304)</f>
        <v>0</v>
      </c>
      <c r="C305" s="85" t="e">
        <f t="shared" si="52"/>
        <v>#DIV/0!</v>
      </c>
      <c r="D305" s="82">
        <f t="shared" si="52"/>
        <v>0</v>
      </c>
      <c r="E305" s="113">
        <f t="shared" si="52"/>
        <v>0</v>
      </c>
      <c r="F305" s="83">
        <f t="shared" si="52"/>
        <v>0</v>
      </c>
      <c r="G305" s="113">
        <f t="shared" si="52"/>
        <v>0</v>
      </c>
      <c r="H305" s="515">
        <f t="shared" si="52"/>
        <v>1</v>
      </c>
      <c r="I305" s="363">
        <f t="shared" si="52"/>
        <v>67443248</v>
      </c>
      <c r="J305" s="26">
        <f t="shared" si="52"/>
        <v>0</v>
      </c>
      <c r="K305" s="26">
        <f t="shared" si="52"/>
        <v>0</v>
      </c>
      <c r="L305" s="26">
        <f t="shared" si="52"/>
        <v>0</v>
      </c>
    </row>
    <row r="306" spans="1:14">
      <c r="H306" s="80"/>
      <c r="I306" s="81"/>
    </row>
    <row r="308" spans="1:14">
      <c r="G308" t="s">
        <v>114</v>
      </c>
      <c r="H308" s="27"/>
      <c r="I308" s="357">
        <f>BREC!L73</f>
        <v>0</v>
      </c>
    </row>
    <row r="309" spans="1:14">
      <c r="G309" t="s">
        <v>338</v>
      </c>
      <c r="I309" s="357">
        <f>BREC!M73</f>
        <v>0</v>
      </c>
    </row>
    <row r="310" spans="1:14" ht="13.8">
      <c r="D310" s="89"/>
      <c r="G310" t="s">
        <v>256</v>
      </c>
      <c r="I310" s="120">
        <f>SUM(I308:I309)</f>
        <v>0</v>
      </c>
      <c r="N310" s="121">
        <f>+I310</f>
        <v>0</v>
      </c>
    </row>
    <row r="311" spans="1:14" ht="13.8">
      <c r="D311" s="126"/>
      <c r="I311" s="122"/>
      <c r="N311" s="121"/>
    </row>
    <row r="312" spans="1:14" ht="13.8">
      <c r="D312" s="126"/>
      <c r="I312" s="122"/>
      <c r="N312" s="121"/>
    </row>
    <row r="314" spans="1:14" ht="15.6">
      <c r="A314" s="993" t="s">
        <v>19</v>
      </c>
      <c r="B314" s="994"/>
      <c r="C314" s="970" t="s">
        <v>988</v>
      </c>
      <c r="D314" s="970"/>
      <c r="E314" s="970"/>
      <c r="F314" s="970"/>
      <c r="G314" s="970"/>
      <c r="H314" s="971"/>
      <c r="I314" s="4"/>
    </row>
    <row r="315" spans="1:14" ht="15.6">
      <c r="A315" s="983" t="s">
        <v>20</v>
      </c>
      <c r="B315" s="984"/>
      <c r="C315" s="985"/>
      <c r="D315" s="986"/>
      <c r="E315" s="986"/>
      <c r="F315" s="986"/>
      <c r="G315" s="986"/>
      <c r="H315" s="987"/>
      <c r="I315" s="4"/>
    </row>
    <row r="316" spans="1:14" ht="15.6">
      <c r="A316" s="983" t="s">
        <v>22</v>
      </c>
      <c r="B316" s="984"/>
      <c r="C316" s="988"/>
      <c r="D316" s="989"/>
      <c r="E316" s="989"/>
      <c r="F316" s="989"/>
      <c r="G316" s="989"/>
      <c r="H316" s="990"/>
      <c r="I316" s="4"/>
    </row>
    <row r="317" spans="1:14" ht="15.6">
      <c r="A317" s="983" t="s">
        <v>24</v>
      </c>
      <c r="B317" s="984"/>
      <c r="C317" s="976">
        <v>67443248</v>
      </c>
      <c r="D317" s="977"/>
      <c r="E317" s="977"/>
      <c r="F317" s="977"/>
      <c r="G317" s="977"/>
      <c r="H317" s="978"/>
      <c r="I317" s="4"/>
    </row>
    <row r="318" spans="1:14" ht="15.6">
      <c r="A318" s="991" t="s">
        <v>25</v>
      </c>
      <c r="B318" s="992"/>
      <c r="C318" s="981" t="s">
        <v>985</v>
      </c>
      <c r="D318" s="981"/>
      <c r="E318" s="981"/>
      <c r="F318" s="981"/>
      <c r="G318" s="981"/>
      <c r="H318" s="982"/>
      <c r="I318" s="4"/>
    </row>
    <row r="319" spans="1:14" ht="13.8">
      <c r="A319" s="5"/>
      <c r="B319" s="5"/>
      <c r="C319" s="5"/>
      <c r="D319" s="5"/>
      <c r="E319" s="5"/>
      <c r="F319" s="5"/>
      <c r="G319" s="5"/>
      <c r="H319" s="5"/>
      <c r="I319" s="5"/>
    </row>
    <row r="320" spans="1:14" ht="13.8">
      <c r="A320" s="6"/>
      <c r="B320" s="7"/>
      <c r="C320" s="8"/>
      <c r="D320" s="886">
        <v>0.2</v>
      </c>
      <c r="E320" s="887"/>
      <c r="F320" s="886">
        <v>0.8</v>
      </c>
      <c r="G320" s="887"/>
      <c r="H320" s="857"/>
      <c r="I320" s="10"/>
      <c r="J320" s="11" t="s">
        <v>121</v>
      </c>
      <c r="K320" s="11" t="s">
        <v>269</v>
      </c>
      <c r="L320" s="11" t="s">
        <v>270</v>
      </c>
    </row>
    <row r="321" spans="1:14" ht="13.8">
      <c r="A321" s="12"/>
      <c r="B321" s="13"/>
      <c r="C321" s="14"/>
      <c r="D321" s="872" t="s">
        <v>26</v>
      </c>
      <c r="E321" s="880"/>
      <c r="F321" s="872" t="s">
        <v>27</v>
      </c>
      <c r="G321" s="880"/>
      <c r="H321" s="872" t="s">
        <v>28</v>
      </c>
      <c r="I321" s="880"/>
      <c r="J321" s="15" t="s">
        <v>29</v>
      </c>
      <c r="K321" s="391" t="s">
        <v>29</v>
      </c>
      <c r="L321" s="391" t="s">
        <v>29</v>
      </c>
    </row>
    <row r="322" spans="1:14" ht="27.6">
      <c r="A322" s="16" t="s">
        <v>30</v>
      </c>
      <c r="B322" s="17" t="s">
        <v>31</v>
      </c>
      <c r="C322" s="18" t="s">
        <v>32</v>
      </c>
      <c r="D322" s="19" t="s">
        <v>33</v>
      </c>
      <c r="E322" s="20" t="s">
        <v>34</v>
      </c>
      <c r="F322" s="19" t="s">
        <v>33</v>
      </c>
      <c r="G322" s="20" t="s">
        <v>34</v>
      </c>
      <c r="H322" s="21" t="s">
        <v>33</v>
      </c>
      <c r="I322" s="40" t="s">
        <v>34</v>
      </c>
      <c r="J322" s="18" t="s">
        <v>34</v>
      </c>
      <c r="K322" s="18" t="s">
        <v>34</v>
      </c>
      <c r="L322" s="18" t="s">
        <v>34</v>
      </c>
    </row>
    <row r="323" spans="1:14" ht="13.8">
      <c r="A323" s="1" t="s">
        <v>15</v>
      </c>
      <c r="B323" s="22">
        <f>+$B$10</f>
        <v>0</v>
      </c>
      <c r="C323" s="84" t="e">
        <f>+B323/B357</f>
        <v>#DIV/0!</v>
      </c>
      <c r="D323" s="89">
        <v>0</v>
      </c>
      <c r="E323" s="112">
        <f>+D323*C317</f>
        <v>0</v>
      </c>
      <c r="F323" s="79">
        <v>0</v>
      </c>
      <c r="G323" s="114">
        <f>F323*C317</f>
        <v>0</v>
      </c>
      <c r="H323" s="79">
        <v>0</v>
      </c>
      <c r="I323" s="116">
        <f>H323*C317</f>
        <v>0</v>
      </c>
      <c r="J323" s="39">
        <f>+H323*I360</f>
        <v>0</v>
      </c>
      <c r="K323" s="39">
        <f>+H323*I361</f>
        <v>0</v>
      </c>
      <c r="L323" s="393">
        <f>+J323+K323</f>
        <v>0</v>
      </c>
    </row>
    <row r="324" spans="1:14" ht="13.8">
      <c r="A324" s="2" t="s">
        <v>4</v>
      </c>
      <c r="B324" s="22">
        <f>+$B$12</f>
        <v>0</v>
      </c>
      <c r="C324" s="84" t="e">
        <f>+B324/B357</f>
        <v>#DIV/0!</v>
      </c>
      <c r="D324" s="89">
        <v>0</v>
      </c>
      <c r="E324" s="112">
        <f>+D324*C317</f>
        <v>0</v>
      </c>
      <c r="F324" s="79">
        <v>0</v>
      </c>
      <c r="G324" s="112">
        <f>F324*C317</f>
        <v>0</v>
      </c>
      <c r="H324" s="79">
        <v>2.4052261091091261E-2</v>
      </c>
      <c r="I324" s="117">
        <f>H324*C317</f>
        <v>1622162.6097272185</v>
      </c>
      <c r="J324" s="39">
        <f>+H324*I360</f>
        <v>0</v>
      </c>
      <c r="K324" s="39">
        <f>+H324*I361</f>
        <v>0</v>
      </c>
      <c r="L324" s="394">
        <f>+J324+K324</f>
        <v>0</v>
      </c>
    </row>
    <row r="325" spans="1:14" ht="13.8">
      <c r="A325" s="2" t="s">
        <v>0</v>
      </c>
      <c r="B325" s="471">
        <f>+$B$13</f>
        <v>0</v>
      </c>
      <c r="C325" s="472" t="e">
        <f>+B325/B357</f>
        <v>#DIV/0!</v>
      </c>
      <c r="D325" s="473">
        <v>0</v>
      </c>
      <c r="E325" s="474">
        <f>+D325*C317</f>
        <v>0</v>
      </c>
      <c r="F325" s="475">
        <v>0</v>
      </c>
      <c r="G325" s="474">
        <f>F325*C317</f>
        <v>0</v>
      </c>
      <c r="H325" s="475">
        <v>0.25870614133108955</v>
      </c>
      <c r="I325" s="477">
        <f>H325*C317</f>
        <v>17447982.448915724</v>
      </c>
      <c r="J325" s="478">
        <f>+H325*I360</f>
        <v>0</v>
      </c>
      <c r="K325" s="478">
        <f>+H325*I361</f>
        <v>0</v>
      </c>
      <c r="L325" s="480">
        <f t="shared" ref="L325:L356" si="53">+J325+K325</f>
        <v>0</v>
      </c>
      <c r="M325" s="127"/>
      <c r="N325" s="127"/>
    </row>
    <row r="326" spans="1:14" ht="13.8">
      <c r="A326" s="2" t="s">
        <v>16</v>
      </c>
      <c r="B326" s="22">
        <f>+$B$14</f>
        <v>0</v>
      </c>
      <c r="C326" s="84" t="e">
        <f>+B326/B357</f>
        <v>#DIV/0!</v>
      </c>
      <c r="D326" s="89">
        <v>0</v>
      </c>
      <c r="E326" s="112">
        <f>+D326*C317</f>
        <v>0</v>
      </c>
      <c r="F326" s="79">
        <v>0</v>
      </c>
      <c r="G326" s="112">
        <f>F326*C317</f>
        <v>0</v>
      </c>
      <c r="H326" s="79">
        <v>4.0550984383240243E-2</v>
      </c>
      <c r="I326" s="117">
        <f>H326*C317</f>
        <v>2734890.0964029985</v>
      </c>
      <c r="J326" s="39">
        <f>+H326*I360</f>
        <v>0</v>
      </c>
      <c r="K326" s="39">
        <f>+H326*I361</f>
        <v>0</v>
      </c>
      <c r="L326" s="394">
        <f t="shared" si="53"/>
        <v>0</v>
      </c>
    </row>
    <row r="327" spans="1:14" ht="13.8">
      <c r="A327" s="2" t="s">
        <v>6</v>
      </c>
      <c r="B327" s="22">
        <f>+$B$15</f>
        <v>0</v>
      </c>
      <c r="C327" s="84" t="e">
        <f>+B327/B357</f>
        <v>#DIV/0!</v>
      </c>
      <c r="D327" s="89">
        <v>0</v>
      </c>
      <c r="E327" s="112">
        <f>+D327*C317</f>
        <v>0</v>
      </c>
      <c r="F327" s="79">
        <v>0</v>
      </c>
      <c r="G327" s="112">
        <f>F327*C317</f>
        <v>0</v>
      </c>
      <c r="H327" s="79">
        <v>9.836366709384603E-2</v>
      </c>
      <c r="I327" s="117">
        <f>H327*C317</f>
        <v>6633965.1939996975</v>
      </c>
      <c r="J327" s="39">
        <f>+H327*I360</f>
        <v>0</v>
      </c>
      <c r="K327" s="39">
        <f>+H327*I361</f>
        <v>0</v>
      </c>
      <c r="L327" s="394">
        <f t="shared" si="53"/>
        <v>0</v>
      </c>
    </row>
    <row r="328" spans="1:14" ht="13.8">
      <c r="A328" s="2" t="s">
        <v>10</v>
      </c>
      <c r="B328" s="22">
        <f>+$B$16</f>
        <v>0</v>
      </c>
      <c r="C328" s="84" t="e">
        <f>+B328/B357</f>
        <v>#DIV/0!</v>
      </c>
      <c r="D328" s="89">
        <v>0</v>
      </c>
      <c r="E328" s="112">
        <f>+D328*C317</f>
        <v>0</v>
      </c>
      <c r="F328" s="79">
        <v>0</v>
      </c>
      <c r="G328" s="112">
        <f>F328*C317</f>
        <v>0</v>
      </c>
      <c r="H328" s="79">
        <v>0.11907535884035403</v>
      </c>
      <c r="I328" s="117">
        <f>H328*C317</f>
        <v>8030828.9569589896</v>
      </c>
      <c r="J328" s="39">
        <f>+H328*I360</f>
        <v>0</v>
      </c>
      <c r="K328" s="39">
        <f>+H328*I361</f>
        <v>0</v>
      </c>
      <c r="L328" s="394">
        <f t="shared" si="53"/>
        <v>0</v>
      </c>
    </row>
    <row r="329" spans="1:14" ht="13.8">
      <c r="A329" s="2" t="s">
        <v>17</v>
      </c>
      <c r="B329" s="22">
        <f>+$B$17</f>
        <v>0</v>
      </c>
      <c r="C329" s="84" t="e">
        <f>+B329/B357</f>
        <v>#DIV/0!</v>
      </c>
      <c r="D329" s="89">
        <v>0</v>
      </c>
      <c r="E329" s="112">
        <f>+D329*C317</f>
        <v>0</v>
      </c>
      <c r="F329" s="79">
        <v>0</v>
      </c>
      <c r="G329" s="112">
        <f>F329*C317</f>
        <v>0</v>
      </c>
      <c r="H329" s="79">
        <v>4.8420797642538954E-2</v>
      </c>
      <c r="I329" s="117">
        <f>H329*C317</f>
        <v>3265655.8637635699</v>
      </c>
      <c r="J329" s="39">
        <f>+H329*I360</f>
        <v>0</v>
      </c>
      <c r="K329" s="39">
        <f>+H329*I361</f>
        <v>0</v>
      </c>
      <c r="L329" s="394">
        <f t="shared" si="53"/>
        <v>0</v>
      </c>
    </row>
    <row r="330" spans="1:14" ht="13.8">
      <c r="A330" s="2" t="s">
        <v>5</v>
      </c>
      <c r="B330" s="22">
        <f>+$B$18</f>
        <v>0</v>
      </c>
      <c r="C330" s="84" t="e">
        <f>+B330/B357</f>
        <v>#DIV/0!</v>
      </c>
      <c r="D330" s="89">
        <v>0</v>
      </c>
      <c r="E330" s="112">
        <f>+D330*C317</f>
        <v>0</v>
      </c>
      <c r="F330" s="79">
        <v>0</v>
      </c>
      <c r="G330" s="112">
        <f>F330*C317</f>
        <v>0</v>
      </c>
      <c r="H330" s="79">
        <v>6.2605552105633552E-2</v>
      </c>
      <c r="I330" s="117">
        <f>H330*C317</f>
        <v>4222321.7768371655</v>
      </c>
      <c r="J330" s="39">
        <f>+H330*I360</f>
        <v>0</v>
      </c>
      <c r="K330" s="39">
        <f>+H330*I361</f>
        <v>0</v>
      </c>
      <c r="L330" s="394">
        <f t="shared" si="53"/>
        <v>0</v>
      </c>
    </row>
    <row r="331" spans="1:14" ht="13.8">
      <c r="A331" s="2" t="s">
        <v>116</v>
      </c>
      <c r="B331" s="22">
        <f>+$B$19</f>
        <v>0</v>
      </c>
      <c r="C331" s="84" t="e">
        <f>+B331/B357</f>
        <v>#DIV/0!</v>
      </c>
      <c r="D331" s="89">
        <v>0</v>
      </c>
      <c r="E331" s="112">
        <f>+D331*C317</f>
        <v>0</v>
      </c>
      <c r="F331" s="79">
        <v>0</v>
      </c>
      <c r="G331" s="112">
        <f>F331*C317</f>
        <v>0</v>
      </c>
      <c r="H331" s="79">
        <v>2.486612705766042E-2</v>
      </c>
      <c r="I331" s="117">
        <f>H331*C317</f>
        <v>1677052.3739493019</v>
      </c>
      <c r="J331" s="39">
        <f>+H331*I360</f>
        <v>0</v>
      </c>
      <c r="K331" s="39">
        <f>+H331*I361</f>
        <v>0</v>
      </c>
      <c r="L331" s="394">
        <f t="shared" si="53"/>
        <v>0</v>
      </c>
    </row>
    <row r="332" spans="1:14" ht="13.8">
      <c r="A332" s="2" t="s">
        <v>1</v>
      </c>
      <c r="B332" s="22">
        <f>+$B$20</f>
        <v>0</v>
      </c>
      <c r="C332" s="84" t="e">
        <f>+B332/B357</f>
        <v>#DIV/0!</v>
      </c>
      <c r="D332" s="89">
        <v>0</v>
      </c>
      <c r="E332" s="112">
        <f>+D332*C317</f>
        <v>0</v>
      </c>
      <c r="F332" s="79">
        <v>0</v>
      </c>
      <c r="G332" s="112">
        <f>F332*C317</f>
        <v>0</v>
      </c>
      <c r="H332" s="79">
        <v>7.2200069243289074E-4</v>
      </c>
      <c r="I332" s="117">
        <f>H332*C317</f>
        <v>48694.071755923171</v>
      </c>
      <c r="J332" s="39">
        <f>+H332*I360</f>
        <v>0</v>
      </c>
      <c r="K332" s="39">
        <f>+H332*I361</f>
        <v>0</v>
      </c>
      <c r="L332" s="394">
        <f t="shared" si="53"/>
        <v>0</v>
      </c>
    </row>
    <row r="333" spans="1:14" ht="13.8">
      <c r="A333" s="2" t="s">
        <v>46</v>
      </c>
      <c r="B333" s="22">
        <f>+$B$21</f>
        <v>0</v>
      </c>
      <c r="C333" s="84" t="e">
        <f>+B333/B357</f>
        <v>#DIV/0!</v>
      </c>
      <c r="D333" s="89">
        <v>0</v>
      </c>
      <c r="E333" s="112">
        <f>+D333*C317</f>
        <v>0</v>
      </c>
      <c r="F333" s="79">
        <v>0</v>
      </c>
      <c r="G333" s="112">
        <f>F333*C317</f>
        <v>0</v>
      </c>
      <c r="H333" s="79">
        <v>1.8237221403717269E-2</v>
      </c>
      <c r="I333" s="117">
        <f>H333*C317</f>
        <v>1229977.4459618118</v>
      </c>
      <c r="J333" s="39">
        <f>+H333*I360</f>
        <v>0</v>
      </c>
      <c r="K333" s="39">
        <f>+H333*I361</f>
        <v>0</v>
      </c>
      <c r="L333" s="394">
        <f t="shared" si="53"/>
        <v>0</v>
      </c>
    </row>
    <row r="334" spans="1:14" ht="13.8">
      <c r="A334" s="2" t="s">
        <v>45</v>
      </c>
      <c r="B334" s="22">
        <f>+$B$22</f>
        <v>0</v>
      </c>
      <c r="C334" s="84" t="e">
        <f>+B334/B357</f>
        <v>#DIV/0!</v>
      </c>
      <c r="D334" s="89">
        <v>0</v>
      </c>
      <c r="E334" s="112">
        <f>+D334*C317</f>
        <v>0</v>
      </c>
      <c r="F334" s="79">
        <v>0</v>
      </c>
      <c r="G334" s="112">
        <f>F334*C317</f>
        <v>0</v>
      </c>
      <c r="H334" s="79">
        <v>1.8493998213155297E-2</v>
      </c>
      <c r="I334" s="117">
        <f>H334*C317</f>
        <v>1247295.3080013895</v>
      </c>
      <c r="J334" s="39">
        <f>+H334*I360</f>
        <v>0</v>
      </c>
      <c r="K334" s="39">
        <f>+H334*I361</f>
        <v>0</v>
      </c>
      <c r="L334" s="394">
        <f t="shared" si="53"/>
        <v>0</v>
      </c>
    </row>
    <row r="335" spans="1:14" ht="13.8">
      <c r="A335" s="2" t="s">
        <v>209</v>
      </c>
      <c r="B335" s="22">
        <f>+$B$23</f>
        <v>0</v>
      </c>
      <c r="C335" s="84" t="e">
        <f>+B335/B357</f>
        <v>#DIV/0!</v>
      </c>
      <c r="D335" s="89">
        <v>0</v>
      </c>
      <c r="E335" s="112">
        <f>+D335*C317</f>
        <v>0</v>
      </c>
      <c r="F335" s="79">
        <v>0</v>
      </c>
      <c r="G335" s="112">
        <f>F335*C317</f>
        <v>0</v>
      </c>
      <c r="H335" s="79">
        <v>3.5197819149496057E-3</v>
      </c>
      <c r="I335" s="117">
        <f>H335*C317</f>
        <v>237385.52459586118</v>
      </c>
      <c r="J335" s="39">
        <f>+H335*I360</f>
        <v>0</v>
      </c>
      <c r="K335" s="39">
        <f>+H335*I361</f>
        <v>0</v>
      </c>
      <c r="L335" s="394">
        <f t="shared" si="53"/>
        <v>0</v>
      </c>
    </row>
    <row r="336" spans="1:14" ht="13.8">
      <c r="A336" s="2" t="s">
        <v>210</v>
      </c>
      <c r="B336" s="22">
        <f>+$B$24</f>
        <v>0</v>
      </c>
      <c r="C336" s="84" t="e">
        <f>+B336/B357</f>
        <v>#DIV/0!</v>
      </c>
      <c r="D336" s="89">
        <v>0</v>
      </c>
      <c r="E336" s="112">
        <f>+D336*C317</f>
        <v>0</v>
      </c>
      <c r="F336" s="79">
        <v>0</v>
      </c>
      <c r="G336" s="112">
        <f>F336*C317</f>
        <v>0</v>
      </c>
      <c r="H336" s="79">
        <v>9.2303057591639208E-4</v>
      </c>
      <c r="I336" s="117">
        <f>H336*C317</f>
        <v>62252.180043112057</v>
      </c>
      <c r="J336" s="39">
        <f>+H336*I360</f>
        <v>0</v>
      </c>
      <c r="K336" s="39">
        <f>+H336*I361</f>
        <v>0</v>
      </c>
      <c r="L336" s="394">
        <f t="shared" si="53"/>
        <v>0</v>
      </c>
    </row>
    <row r="337" spans="1:12" ht="13.8">
      <c r="A337" s="2" t="s">
        <v>2</v>
      </c>
      <c r="B337" s="22">
        <f>+$B$25</f>
        <v>0</v>
      </c>
      <c r="C337" s="84" t="e">
        <f>+B337/B357</f>
        <v>#DIV/0!</v>
      </c>
      <c r="D337" s="89">
        <v>0</v>
      </c>
      <c r="E337" s="112">
        <f>+D337*C317</f>
        <v>0</v>
      </c>
      <c r="F337" s="79">
        <v>0</v>
      </c>
      <c r="G337" s="112">
        <f>F337*C317</f>
        <v>0</v>
      </c>
      <c r="H337" s="79">
        <v>8.1844121813692296E-4</v>
      </c>
      <c r="I337" s="117">
        <f>H337*C317</f>
        <v>55198.334048230594</v>
      </c>
      <c r="J337" s="39">
        <f>+H337*I360</f>
        <v>0</v>
      </c>
      <c r="K337" s="39">
        <f>+H337*I361</f>
        <v>0</v>
      </c>
      <c r="L337" s="394">
        <f t="shared" si="53"/>
        <v>0</v>
      </c>
    </row>
    <row r="338" spans="1:12" ht="13.8">
      <c r="A338" s="2" t="s">
        <v>12</v>
      </c>
      <c r="B338" s="22">
        <f>+$B$26</f>
        <v>0</v>
      </c>
      <c r="C338" s="84" t="e">
        <f>+B338/B357</f>
        <v>#DIV/0!</v>
      </c>
      <c r="D338" s="89">
        <v>0</v>
      </c>
      <c r="E338" s="112">
        <f>+D338*C317</f>
        <v>0</v>
      </c>
      <c r="F338" s="79">
        <v>0</v>
      </c>
      <c r="G338" s="112">
        <f>F338*C317</f>
        <v>0</v>
      </c>
      <c r="H338" s="79">
        <v>1.2424328666422698E-3</v>
      </c>
      <c r="I338" s="117">
        <f>H338*C317</f>
        <v>83793.707948305528</v>
      </c>
      <c r="J338" s="39">
        <f>+H338*I360</f>
        <v>0</v>
      </c>
      <c r="K338" s="39">
        <f>+H338*I361</f>
        <v>0</v>
      </c>
      <c r="L338" s="394">
        <f t="shared" si="53"/>
        <v>0</v>
      </c>
    </row>
    <row r="339" spans="1:12" ht="13.8">
      <c r="A339" s="2" t="s">
        <v>18</v>
      </c>
      <c r="B339" s="22">
        <f>+$B$27</f>
        <v>0</v>
      </c>
      <c r="C339" s="84" t="e">
        <f>+B339/B357</f>
        <v>#DIV/0!</v>
      </c>
      <c r="D339" s="89">
        <v>0</v>
      </c>
      <c r="E339" s="112">
        <f>+D339*C317</f>
        <v>0</v>
      </c>
      <c r="F339" s="79">
        <v>0</v>
      </c>
      <c r="G339" s="112">
        <f>F339*C317</f>
        <v>0</v>
      </c>
      <c r="H339" s="79">
        <v>9.0689126533761585E-2</v>
      </c>
      <c r="I339" s="117">
        <f>H339*C317</f>
        <v>6116369.2517198632</v>
      </c>
      <c r="J339" s="39">
        <f>+H339*I360</f>
        <v>0</v>
      </c>
      <c r="K339" s="39">
        <f>+H339*I361</f>
        <v>0</v>
      </c>
      <c r="L339" s="394">
        <f t="shared" si="53"/>
        <v>0</v>
      </c>
    </row>
    <row r="340" spans="1:12" ht="13.8">
      <c r="A340" s="2" t="s">
        <v>9</v>
      </c>
      <c r="B340" s="22">
        <f>+$B$28</f>
        <v>0</v>
      </c>
      <c r="C340" s="84" t="e">
        <f>+B340/B357</f>
        <v>#DIV/0!</v>
      </c>
      <c r="D340" s="89">
        <v>0</v>
      </c>
      <c r="E340" s="112">
        <f>+D340*C317</f>
        <v>0</v>
      </c>
      <c r="F340" s="79">
        <v>0</v>
      </c>
      <c r="G340" s="112">
        <f>F340*C317</f>
        <v>0</v>
      </c>
      <c r="H340" s="79">
        <v>5.3279442078234852E-2</v>
      </c>
      <c r="I340" s="117">
        <f>H340*C317</f>
        <v>3593338.6253840285</v>
      </c>
      <c r="J340" s="39">
        <f>+H340*I360</f>
        <v>0</v>
      </c>
      <c r="K340" s="39">
        <f>+H340*I361</f>
        <v>0</v>
      </c>
      <c r="L340" s="394">
        <f t="shared" si="53"/>
        <v>0</v>
      </c>
    </row>
    <row r="341" spans="1:12" ht="13.8">
      <c r="A341" s="2" t="s">
        <v>7</v>
      </c>
      <c r="B341" s="22">
        <f>+$B$29</f>
        <v>0</v>
      </c>
      <c r="C341" s="84" t="e">
        <f>+B341/B357</f>
        <v>#DIV/0!</v>
      </c>
      <c r="D341" s="89">
        <v>0</v>
      </c>
      <c r="E341" s="112">
        <f>+D341*C317</f>
        <v>0</v>
      </c>
      <c r="F341" s="79">
        <v>0</v>
      </c>
      <c r="G341" s="112">
        <f>F341*C317</f>
        <v>0</v>
      </c>
      <c r="H341" s="79">
        <v>1.1753861507485162E-2</v>
      </c>
      <c r="I341" s="117">
        <f>H341*C317</f>
        <v>792718.59660697565</v>
      </c>
      <c r="J341" s="39">
        <f>+H341*I360</f>
        <v>0</v>
      </c>
      <c r="K341" s="39">
        <f>+H341*I361</f>
        <v>0</v>
      </c>
      <c r="L341" s="394">
        <f t="shared" si="53"/>
        <v>0</v>
      </c>
    </row>
    <row r="342" spans="1:12" ht="13.8">
      <c r="A342" s="2" t="s">
        <v>13</v>
      </c>
      <c r="B342" s="22">
        <f>+$B$30</f>
        <v>0</v>
      </c>
      <c r="C342" s="84" t="e">
        <f>+B342/B357</f>
        <v>#DIV/0!</v>
      </c>
      <c r="D342" s="89">
        <v>0</v>
      </c>
      <c r="E342" s="112">
        <f>+D342*C317</f>
        <v>0</v>
      </c>
      <c r="F342" s="79">
        <v>0</v>
      </c>
      <c r="G342" s="112">
        <f>F342*C317</f>
        <v>0</v>
      </c>
      <c r="H342" s="79">
        <v>1.7777732658340304E-3</v>
      </c>
      <c r="I342" s="117">
        <f>H342*C317</f>
        <v>119898.80325541444</v>
      </c>
      <c r="J342" s="39">
        <f>+H342*I360</f>
        <v>0</v>
      </c>
      <c r="K342" s="39">
        <f>+H342*I361</f>
        <v>0</v>
      </c>
      <c r="L342" s="394">
        <f t="shared" si="53"/>
        <v>0</v>
      </c>
    </row>
    <row r="343" spans="1:12" ht="13.8">
      <c r="A343" s="2" t="s">
        <v>3</v>
      </c>
      <c r="B343" s="22">
        <f>+$B$31</f>
        <v>0</v>
      </c>
      <c r="C343" s="84" t="e">
        <f>+B343/B357</f>
        <v>#DIV/0!</v>
      </c>
      <c r="D343" s="89">
        <v>0</v>
      </c>
      <c r="E343" s="112">
        <f>+D343*C317</f>
        <v>0</v>
      </c>
      <c r="F343" s="79">
        <v>0</v>
      </c>
      <c r="G343" s="112">
        <f>F343*C317</f>
        <v>0</v>
      </c>
      <c r="H343" s="79">
        <v>7.0107281239662226E-3</v>
      </c>
      <c r="I343" s="117">
        <f>H343*C317</f>
        <v>472826.2755252287</v>
      </c>
      <c r="J343" s="39">
        <f>+H343*I360</f>
        <v>0</v>
      </c>
      <c r="K343" s="39">
        <f>+H343*I361</f>
        <v>0</v>
      </c>
      <c r="L343" s="394">
        <f t="shared" si="53"/>
        <v>0</v>
      </c>
    </row>
    <row r="344" spans="1:12" ht="13.8">
      <c r="A344" s="2" t="s">
        <v>11</v>
      </c>
      <c r="B344" s="22">
        <f>+$B$32</f>
        <v>0</v>
      </c>
      <c r="C344" s="84" t="e">
        <f>+B344/B357</f>
        <v>#DIV/0!</v>
      </c>
      <c r="D344" s="89">
        <v>0</v>
      </c>
      <c r="E344" s="112">
        <f>+D344*C317</f>
        <v>0</v>
      </c>
      <c r="F344" s="79">
        <v>0</v>
      </c>
      <c r="G344" s="112">
        <f>F344*C317</f>
        <v>0</v>
      </c>
      <c r="H344" s="79">
        <v>8.6302429012114282E-3</v>
      </c>
      <c r="I344" s="117">
        <f>H344*C317</f>
        <v>582051.61228664184</v>
      </c>
      <c r="J344" s="39">
        <f>+H344*I360</f>
        <v>0</v>
      </c>
      <c r="K344" s="39">
        <f>+H344*I361</f>
        <v>0</v>
      </c>
      <c r="L344" s="394">
        <f t="shared" si="53"/>
        <v>0</v>
      </c>
    </row>
    <row r="345" spans="1:12" ht="13.8">
      <c r="A345" s="372" t="s">
        <v>8</v>
      </c>
      <c r="B345" s="22">
        <f>+$B$33</f>
        <v>0</v>
      </c>
      <c r="C345" s="84" t="e">
        <f>+B345/B357</f>
        <v>#DIV/0!</v>
      </c>
      <c r="D345" s="89">
        <v>0</v>
      </c>
      <c r="E345" s="112">
        <f>+D345*C317</f>
        <v>0</v>
      </c>
      <c r="F345" s="79">
        <v>0</v>
      </c>
      <c r="G345" s="112">
        <f>F345*C317</f>
        <v>0</v>
      </c>
      <c r="H345" s="79">
        <v>3.4556584970428582E-3</v>
      </c>
      <c r="I345" s="117">
        <f>H345*C317</f>
        <v>233060.83301936876</v>
      </c>
      <c r="J345" s="39">
        <f>+H345*I360</f>
        <v>0</v>
      </c>
      <c r="K345" s="39">
        <f>+H345*I361</f>
        <v>0</v>
      </c>
      <c r="L345" s="394">
        <f t="shared" si="53"/>
        <v>0</v>
      </c>
    </row>
    <row r="346" spans="1:12" ht="13.8">
      <c r="A346" s="372" t="s">
        <v>444</v>
      </c>
      <c r="B346" s="22">
        <f>+$B$34</f>
        <v>0</v>
      </c>
      <c r="C346" s="84" t="e">
        <f>+B346/B357</f>
        <v>#DIV/0!</v>
      </c>
      <c r="D346" s="89">
        <v>0</v>
      </c>
      <c r="E346" s="112">
        <f>+D346*C317</f>
        <v>0</v>
      </c>
      <c r="F346" s="79">
        <v>0</v>
      </c>
      <c r="G346" s="112">
        <f>F346*C317</f>
        <v>0</v>
      </c>
      <c r="H346" s="79">
        <v>3.6489780131831129E-2</v>
      </c>
      <c r="I346" s="117">
        <f>H346*C317</f>
        <v>2460989.2908965596</v>
      </c>
      <c r="J346" s="39">
        <f>+H346*I360</f>
        <v>0</v>
      </c>
      <c r="K346" s="39">
        <f>+H346*I361</f>
        <v>0</v>
      </c>
      <c r="L346" s="394">
        <f t="shared" si="53"/>
        <v>0</v>
      </c>
    </row>
    <row r="347" spans="1:12" ht="13.8">
      <c r="A347" s="372" t="s">
        <v>445</v>
      </c>
      <c r="B347" s="22">
        <f>+$B$35</f>
        <v>0</v>
      </c>
      <c r="C347" s="84" t="e">
        <f>+B347/B357</f>
        <v>#DIV/0!</v>
      </c>
      <c r="D347" s="89">
        <v>0</v>
      </c>
      <c r="E347" s="112">
        <f>+D347*C317</f>
        <v>0</v>
      </c>
      <c r="F347" s="79">
        <v>0</v>
      </c>
      <c r="G347" s="112">
        <f>F347*C317</f>
        <v>0</v>
      </c>
      <c r="H347" s="79">
        <v>1.0335831377196892E-3</v>
      </c>
      <c r="I347" s="117">
        <f>H347*$C$265</f>
        <v>69708.20388584715</v>
      </c>
      <c r="J347" s="39">
        <f>+H347*$I$308</f>
        <v>0</v>
      </c>
      <c r="K347" s="39">
        <f>+H347*$I$309</f>
        <v>0</v>
      </c>
      <c r="L347" s="394">
        <f t="shared" si="53"/>
        <v>0</v>
      </c>
    </row>
    <row r="348" spans="1:12" ht="13.8">
      <c r="A348" s="372" t="s">
        <v>461</v>
      </c>
      <c r="B348" s="22">
        <f>+$B$36</f>
        <v>0</v>
      </c>
      <c r="C348" s="84" t="e">
        <f>+B348/B357</f>
        <v>#DIV/0!</v>
      </c>
      <c r="D348" s="89">
        <v>0</v>
      </c>
      <c r="E348" s="112">
        <f>+D348*C317</f>
        <v>0</v>
      </c>
      <c r="F348" s="79">
        <v>0</v>
      </c>
      <c r="G348" s="112">
        <f>F348*$C$265</f>
        <v>0</v>
      </c>
      <c r="H348" s="79">
        <v>5.8875905823317946E-3</v>
      </c>
      <c r="I348" s="117">
        <f t="shared" ref="I348:I356" si="54">H348*$C$265</f>
        <v>397078.23176666762</v>
      </c>
      <c r="J348" s="39">
        <f t="shared" ref="J348:J356" si="55">+H348*$I$308</f>
        <v>0</v>
      </c>
      <c r="K348" s="39">
        <f t="shared" ref="K348:K356" si="56">+H348*$I$309</f>
        <v>0</v>
      </c>
      <c r="L348" s="394">
        <f t="shared" si="53"/>
        <v>0</v>
      </c>
    </row>
    <row r="349" spans="1:12" ht="13.8">
      <c r="A349" s="90" t="s">
        <v>464</v>
      </c>
      <c r="B349" s="724">
        <f>+$B$37</f>
        <v>0</v>
      </c>
      <c r="C349" s="84" t="e">
        <f>+B349/$B$305</f>
        <v>#DIV/0!</v>
      </c>
      <c r="D349" s="89">
        <v>0</v>
      </c>
      <c r="E349" s="112">
        <f>+D349*$C$265</f>
        <v>0</v>
      </c>
      <c r="F349" s="79">
        <v>0</v>
      </c>
      <c r="G349" s="112">
        <f t="shared" ref="G349:G356" si="57">F349*$C$265</f>
        <v>0</v>
      </c>
      <c r="H349" s="514">
        <v>5.9394416810176522E-2</v>
      </c>
      <c r="I349" s="117">
        <f t="shared" si="54"/>
        <v>4005752.3827441041</v>
      </c>
      <c r="J349" s="39">
        <f t="shared" si="55"/>
        <v>0</v>
      </c>
      <c r="K349" s="39">
        <f t="shared" si="56"/>
        <v>0</v>
      </c>
      <c r="L349" s="394">
        <f t="shared" si="53"/>
        <v>0</v>
      </c>
    </row>
    <row r="350" spans="1:12" ht="13.8">
      <c r="A350" s="725" t="s">
        <v>857</v>
      </c>
      <c r="B350" s="724">
        <f t="shared" ref="B350:B356" si="58">+$B$37</f>
        <v>0</v>
      </c>
      <c r="C350" s="84" t="e">
        <f t="shared" ref="C350:C356" si="59">+B350/$B$305</f>
        <v>#DIV/0!</v>
      </c>
      <c r="D350" s="89">
        <v>0</v>
      </c>
      <c r="E350" s="112">
        <f t="shared" ref="E350:E356" si="60">+D350*$C$265</f>
        <v>0</v>
      </c>
      <c r="F350" s="79">
        <v>0</v>
      </c>
      <c r="G350" s="112">
        <f t="shared" si="57"/>
        <v>0</v>
      </c>
      <c r="H350" s="514">
        <v>0</v>
      </c>
      <c r="I350" s="117">
        <f t="shared" si="54"/>
        <v>0</v>
      </c>
      <c r="J350" s="39">
        <f t="shared" si="55"/>
        <v>0</v>
      </c>
      <c r="K350" s="39">
        <f t="shared" si="56"/>
        <v>0</v>
      </c>
      <c r="L350" s="394">
        <f t="shared" si="53"/>
        <v>0</v>
      </c>
    </row>
    <row r="351" spans="1:12" ht="13.8">
      <c r="A351" s="372" t="s">
        <v>858</v>
      </c>
      <c r="B351" s="724">
        <f t="shared" si="58"/>
        <v>0</v>
      </c>
      <c r="C351" s="84" t="e">
        <f t="shared" si="59"/>
        <v>#DIV/0!</v>
      </c>
      <c r="D351" s="89">
        <v>0</v>
      </c>
      <c r="E351" s="112">
        <f t="shared" si="60"/>
        <v>0</v>
      </c>
      <c r="F351" s="79">
        <v>0</v>
      </c>
      <c r="G351" s="112">
        <f t="shared" si="57"/>
        <v>0</v>
      </c>
      <c r="H351" s="514">
        <v>0</v>
      </c>
      <c r="I351" s="117">
        <f t="shared" si="54"/>
        <v>0</v>
      </c>
      <c r="J351" s="39">
        <f t="shared" si="55"/>
        <v>0</v>
      </c>
      <c r="K351" s="39">
        <f t="shared" si="56"/>
        <v>0</v>
      </c>
      <c r="L351" s="394">
        <f t="shared" si="53"/>
        <v>0</v>
      </c>
    </row>
    <row r="352" spans="1:12" ht="13.8">
      <c r="A352" s="372" t="s">
        <v>859</v>
      </c>
      <c r="B352" s="724">
        <f t="shared" si="58"/>
        <v>0</v>
      </c>
      <c r="C352" s="84" t="e">
        <f t="shared" si="59"/>
        <v>#DIV/0!</v>
      </c>
      <c r="D352" s="89">
        <v>0</v>
      </c>
      <c r="E352" s="112">
        <f t="shared" si="60"/>
        <v>0</v>
      </c>
      <c r="F352" s="79">
        <v>0</v>
      </c>
      <c r="G352" s="112">
        <f t="shared" si="57"/>
        <v>0</v>
      </c>
      <c r="H352" s="514">
        <v>0</v>
      </c>
      <c r="I352" s="117">
        <f t="shared" si="54"/>
        <v>0</v>
      </c>
      <c r="J352" s="39">
        <f t="shared" si="55"/>
        <v>0</v>
      </c>
      <c r="K352" s="39">
        <f t="shared" si="56"/>
        <v>0</v>
      </c>
      <c r="L352" s="394">
        <f t="shared" si="53"/>
        <v>0</v>
      </c>
    </row>
    <row r="353" spans="1:14" ht="13.8">
      <c r="A353" s="372" t="s">
        <v>860</v>
      </c>
      <c r="B353" s="724">
        <f t="shared" si="58"/>
        <v>0</v>
      </c>
      <c r="C353" s="84" t="e">
        <f t="shared" si="59"/>
        <v>#DIV/0!</v>
      </c>
      <c r="D353" s="89">
        <v>0</v>
      </c>
      <c r="E353" s="112">
        <f t="shared" si="60"/>
        <v>0</v>
      </c>
      <c r="F353" s="79">
        <v>0</v>
      </c>
      <c r="G353" s="112">
        <f t="shared" si="57"/>
        <v>0</v>
      </c>
      <c r="H353" s="514">
        <v>0</v>
      </c>
      <c r="I353" s="117">
        <f t="shared" si="54"/>
        <v>0</v>
      </c>
      <c r="J353" s="39">
        <f t="shared" si="55"/>
        <v>0</v>
      </c>
      <c r="K353" s="39">
        <f t="shared" si="56"/>
        <v>0</v>
      </c>
      <c r="L353" s="394">
        <f t="shared" si="53"/>
        <v>0</v>
      </c>
    </row>
    <row r="354" spans="1:14" ht="13.8">
      <c r="A354" s="372" t="s">
        <v>861</v>
      </c>
      <c r="B354" s="724">
        <f t="shared" si="58"/>
        <v>0</v>
      </c>
      <c r="C354" s="84" t="e">
        <f t="shared" si="59"/>
        <v>#DIV/0!</v>
      </c>
      <c r="D354" s="89">
        <v>0</v>
      </c>
      <c r="E354" s="112">
        <f t="shared" si="60"/>
        <v>0</v>
      </c>
      <c r="F354" s="79">
        <v>0</v>
      </c>
      <c r="G354" s="112">
        <f t="shared" si="57"/>
        <v>0</v>
      </c>
      <c r="H354" s="514">
        <v>0</v>
      </c>
      <c r="I354" s="117">
        <f t="shared" si="54"/>
        <v>0</v>
      </c>
      <c r="J354" s="39">
        <f t="shared" si="55"/>
        <v>0</v>
      </c>
      <c r="K354" s="39">
        <f t="shared" si="56"/>
        <v>0</v>
      </c>
      <c r="L354" s="394">
        <f t="shared" si="53"/>
        <v>0</v>
      </c>
    </row>
    <row r="355" spans="1:14" ht="13.8">
      <c r="A355" s="372" t="s">
        <v>862</v>
      </c>
      <c r="B355" s="724">
        <f t="shared" si="58"/>
        <v>0</v>
      </c>
      <c r="C355" s="84" t="e">
        <f t="shared" si="59"/>
        <v>#DIV/0!</v>
      </c>
      <c r="D355" s="89">
        <v>0</v>
      </c>
      <c r="E355" s="112">
        <f t="shared" si="60"/>
        <v>0</v>
      </c>
      <c r="F355" s="79">
        <v>0</v>
      </c>
      <c r="G355" s="112">
        <f t="shared" si="57"/>
        <v>0</v>
      </c>
      <c r="H355" s="514">
        <v>0</v>
      </c>
      <c r="I355" s="117">
        <f t="shared" si="54"/>
        <v>0</v>
      </c>
      <c r="J355" s="39">
        <f t="shared" si="55"/>
        <v>0</v>
      </c>
      <c r="K355" s="39">
        <f t="shared" si="56"/>
        <v>0</v>
      </c>
      <c r="L355" s="394">
        <f t="shared" si="53"/>
        <v>0</v>
      </c>
    </row>
    <row r="356" spans="1:14" ht="13.8">
      <c r="A356" s="3" t="s">
        <v>863</v>
      </c>
      <c r="B356" s="724">
        <f t="shared" si="58"/>
        <v>0</v>
      </c>
      <c r="C356" s="84" t="e">
        <f t="shared" si="59"/>
        <v>#DIV/0!</v>
      </c>
      <c r="D356" s="89">
        <v>0</v>
      </c>
      <c r="E356" s="112">
        <f t="shared" si="60"/>
        <v>0</v>
      </c>
      <c r="F356" s="79">
        <v>0</v>
      </c>
      <c r="G356" s="112">
        <f t="shared" si="57"/>
        <v>0</v>
      </c>
      <c r="H356" s="514">
        <v>0</v>
      </c>
      <c r="I356" s="117">
        <f t="shared" si="54"/>
        <v>0</v>
      </c>
      <c r="J356" s="39">
        <f t="shared" si="55"/>
        <v>0</v>
      </c>
      <c r="K356" s="39">
        <f t="shared" si="56"/>
        <v>0</v>
      </c>
      <c r="L356" s="394">
        <f t="shared" si="53"/>
        <v>0</v>
      </c>
    </row>
    <row r="357" spans="1:14" ht="13.8">
      <c r="A357" s="24"/>
      <c r="B357" s="25">
        <f t="shared" ref="B357:L357" si="61">SUM(B323:B356)</f>
        <v>0</v>
      </c>
      <c r="C357" s="85" t="e">
        <f t="shared" si="61"/>
        <v>#DIV/0!</v>
      </c>
      <c r="D357" s="82">
        <f t="shared" si="61"/>
        <v>0</v>
      </c>
      <c r="E357" s="113">
        <f t="shared" si="61"/>
        <v>0</v>
      </c>
      <c r="F357" s="83">
        <f t="shared" si="61"/>
        <v>0</v>
      </c>
      <c r="G357" s="113">
        <f t="shared" si="61"/>
        <v>0</v>
      </c>
      <c r="H357" s="515">
        <f t="shared" si="61"/>
        <v>1</v>
      </c>
      <c r="I357" s="363">
        <f t="shared" si="61"/>
        <v>67443248</v>
      </c>
      <c r="J357" s="26">
        <f t="shared" si="61"/>
        <v>0</v>
      </c>
      <c r="K357" s="26">
        <f t="shared" si="61"/>
        <v>0</v>
      </c>
      <c r="L357" s="26">
        <f t="shared" si="61"/>
        <v>0</v>
      </c>
    </row>
    <row r="358" spans="1:14">
      <c r="H358" s="80"/>
      <c r="I358" s="81"/>
    </row>
    <row r="360" spans="1:14">
      <c r="G360" t="s">
        <v>114</v>
      </c>
      <c r="H360" s="27"/>
      <c r="I360" s="357">
        <f>HE!L73</f>
        <v>0</v>
      </c>
    </row>
    <row r="361" spans="1:14">
      <c r="G361" t="s">
        <v>338</v>
      </c>
      <c r="I361" s="357">
        <f>HE!M73</f>
        <v>0</v>
      </c>
    </row>
    <row r="362" spans="1:14" ht="13.8">
      <c r="D362" s="89"/>
      <c r="G362" t="s">
        <v>256</v>
      </c>
      <c r="I362" s="120">
        <f>SUM(I360:I361)</f>
        <v>0</v>
      </c>
      <c r="N362" s="121">
        <f>+I362</f>
        <v>0</v>
      </c>
    </row>
  </sheetData>
  <mergeCells count="104">
    <mergeCell ref="A4:B4"/>
    <mergeCell ref="A5:B5"/>
    <mergeCell ref="C5:H5"/>
    <mergeCell ref="D7:E7"/>
    <mergeCell ref="F7:G7"/>
    <mergeCell ref="D8:E8"/>
    <mergeCell ref="F8:G8"/>
    <mergeCell ref="H8:I8"/>
    <mergeCell ref="A1:B1"/>
    <mergeCell ref="C1:H1"/>
    <mergeCell ref="A2:B2"/>
    <mergeCell ref="C2:H2"/>
    <mergeCell ref="A3:B3"/>
    <mergeCell ref="C3:H3"/>
    <mergeCell ref="A57:B57"/>
    <mergeCell ref="C57:H57"/>
    <mergeCell ref="A58:B58"/>
    <mergeCell ref="C58:H58"/>
    <mergeCell ref="D60:E60"/>
    <mergeCell ref="F60:G60"/>
    <mergeCell ref="A54:B54"/>
    <mergeCell ref="C54:H54"/>
    <mergeCell ref="A55:B55"/>
    <mergeCell ref="C55:H55"/>
    <mergeCell ref="A56:B56"/>
    <mergeCell ref="C56:H56"/>
    <mergeCell ref="A108:B108"/>
    <mergeCell ref="C108:H108"/>
    <mergeCell ref="A109:B109"/>
    <mergeCell ref="C109:H109"/>
    <mergeCell ref="A110:B110"/>
    <mergeCell ref="C110:H110"/>
    <mergeCell ref="D61:E61"/>
    <mergeCell ref="F61:G61"/>
    <mergeCell ref="H61:I61"/>
    <mergeCell ref="A106:B106"/>
    <mergeCell ref="C106:H106"/>
    <mergeCell ref="A107:B107"/>
    <mergeCell ref="C107:H107"/>
    <mergeCell ref="A159:B159"/>
    <mergeCell ref="C159:H159"/>
    <mergeCell ref="A160:B160"/>
    <mergeCell ref="C160:H160"/>
    <mergeCell ref="A161:B161"/>
    <mergeCell ref="C161:H161"/>
    <mergeCell ref="D112:E112"/>
    <mergeCell ref="F112:G112"/>
    <mergeCell ref="D113:E113"/>
    <mergeCell ref="F113:G113"/>
    <mergeCell ref="H113:I113"/>
    <mergeCell ref="A158:B158"/>
    <mergeCell ref="C158:H158"/>
    <mergeCell ref="A210:B210"/>
    <mergeCell ref="C210:H210"/>
    <mergeCell ref="A211:B211"/>
    <mergeCell ref="C211:H211"/>
    <mergeCell ref="A212:B212"/>
    <mergeCell ref="C212:H212"/>
    <mergeCell ref="A162:B162"/>
    <mergeCell ref="C162:H162"/>
    <mergeCell ref="D164:E164"/>
    <mergeCell ref="F164:G164"/>
    <mergeCell ref="D165:E165"/>
    <mergeCell ref="F165:G165"/>
    <mergeCell ref="H165:I165"/>
    <mergeCell ref="D217:E217"/>
    <mergeCell ref="F217:G217"/>
    <mergeCell ref="H217:I217"/>
    <mergeCell ref="A262:B262"/>
    <mergeCell ref="C262:H262"/>
    <mergeCell ref="A263:B263"/>
    <mergeCell ref="C263:H263"/>
    <mergeCell ref="A213:B213"/>
    <mergeCell ref="C213:H213"/>
    <mergeCell ref="A214:B214"/>
    <mergeCell ref="C214:H214"/>
    <mergeCell ref="D216:E216"/>
    <mergeCell ref="F216:G216"/>
    <mergeCell ref="D268:E268"/>
    <mergeCell ref="F268:G268"/>
    <mergeCell ref="D269:E269"/>
    <mergeCell ref="F269:G269"/>
    <mergeCell ref="H269:I269"/>
    <mergeCell ref="A314:B314"/>
    <mergeCell ref="C314:H314"/>
    <mergeCell ref="A264:B264"/>
    <mergeCell ref="C264:H264"/>
    <mergeCell ref="A265:B265"/>
    <mergeCell ref="C265:H265"/>
    <mergeCell ref="A266:B266"/>
    <mergeCell ref="C266:H266"/>
    <mergeCell ref="A318:B318"/>
    <mergeCell ref="C318:H318"/>
    <mergeCell ref="D320:E320"/>
    <mergeCell ref="F320:G320"/>
    <mergeCell ref="D321:E321"/>
    <mergeCell ref="F321:G321"/>
    <mergeCell ref="H321:I321"/>
    <mergeCell ref="A315:B315"/>
    <mergeCell ref="C315:H315"/>
    <mergeCell ref="A316:B316"/>
    <mergeCell ref="C316:H316"/>
    <mergeCell ref="A317:B317"/>
    <mergeCell ref="C317:H317"/>
  </mergeCells>
  <conditionalFormatting sqref="C55:H55 C58 C56 C212 C211:H211 C160 C159:H159 C108 C107:H107">
    <cfRule type="cellIs" dxfId="7" priority="9" stopIfTrue="1" operator="equal">
      <formula>0</formula>
    </cfRule>
  </conditionalFormatting>
  <conditionalFormatting sqref="C110">
    <cfRule type="cellIs" dxfId="6" priority="8" stopIfTrue="1" operator="equal">
      <formula>0</formula>
    </cfRule>
  </conditionalFormatting>
  <conditionalFormatting sqref="C162">
    <cfRule type="cellIs" dxfId="5" priority="7" stopIfTrue="1" operator="equal">
      <formula>0</formula>
    </cfRule>
  </conditionalFormatting>
  <conditionalFormatting sqref="C214">
    <cfRule type="cellIs" dxfId="4" priority="6" stopIfTrue="1" operator="equal">
      <formula>0</formula>
    </cfRule>
  </conditionalFormatting>
  <conditionalFormatting sqref="C318">
    <cfRule type="cellIs" dxfId="3" priority="1" stopIfTrue="1" operator="equal">
      <formula>0</formula>
    </cfRule>
  </conditionalFormatting>
  <conditionalFormatting sqref="C264 C263:H263">
    <cfRule type="cellIs" dxfId="2" priority="4" stopIfTrue="1" operator="equal">
      <formula>0</formula>
    </cfRule>
  </conditionalFormatting>
  <conditionalFormatting sqref="C266">
    <cfRule type="cellIs" dxfId="1" priority="3" stopIfTrue="1" operator="equal">
      <formula>0</formula>
    </cfRule>
  </conditionalFormatting>
  <conditionalFormatting sqref="C316 C315:H315">
    <cfRule type="cellIs" dxfId="0" priority="2" stopIfTrue="1" operator="equal">
      <formula>0</formula>
    </cfRule>
  </conditionalFormatting>
  <pageMargins left="0.5" right="0.5" top="0.75" bottom="0.5" header="0.5" footer="0.25"/>
  <pageSetup scale="13" orientation="landscape" r:id="rId1"/>
  <headerFooter alignWithMargins="0">
    <oddHeader>&amp;LMidAmerican Energy Company Attachment 1-1j&amp;R&amp;12Effective January 1, 2016</oddHeader>
    <oddFooter>&amp;L&amp;11&amp;D&amp;R&amp;Z&amp;F</oddFooter>
  </headerFooter>
  <rowBreaks count="5" manualBreakCount="5">
    <brk id="52" max="16383" man="1"/>
    <brk id="104" max="16383" man="1"/>
    <brk id="156" max="9" man="1"/>
    <brk id="208" max="9" man="1"/>
    <brk id="260" max="9"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2:K62"/>
  <sheetViews>
    <sheetView tabSelected="1" topLeftCell="B19" zoomScaleNormal="100" workbookViewId="0">
      <selection activeCell="B2" sqref="B2"/>
    </sheetView>
  </sheetViews>
  <sheetFormatPr defaultRowHeight="13.2"/>
  <cols>
    <col min="1" max="1" width="3.44140625" customWidth="1"/>
    <col min="2" max="2" width="7.109375" customWidth="1"/>
    <col min="3" max="3" width="28.5546875" customWidth="1"/>
    <col min="4" max="4" width="9.33203125" bestFit="1" customWidth="1"/>
    <col min="5" max="5" width="10.6640625" customWidth="1"/>
    <col min="6" max="6" width="4.44140625" customWidth="1"/>
    <col min="7" max="7" width="20.109375" customWidth="1"/>
    <col min="8" max="8" width="5.88671875" customWidth="1"/>
    <col min="11" max="11" width="14.5546875" bestFit="1" customWidth="1"/>
    <col min="12" max="12" width="11.5546875" customWidth="1"/>
  </cols>
  <sheetData>
    <row r="2" spans="2:10" ht="30">
      <c r="B2" s="995" t="s">
        <v>992</v>
      </c>
      <c r="C2" s="995"/>
      <c r="D2" s="995"/>
      <c r="E2" s="995"/>
      <c r="F2" s="995"/>
      <c r="G2" s="995"/>
      <c r="H2" s="995"/>
      <c r="I2" s="995"/>
    </row>
    <row r="3" spans="2:10" ht="18">
      <c r="B3" s="996" t="s">
        <v>778</v>
      </c>
      <c r="C3" s="996"/>
      <c r="D3" s="996"/>
      <c r="E3" s="996"/>
      <c r="F3" s="996"/>
      <c r="G3" s="996"/>
      <c r="H3" s="996"/>
      <c r="I3" s="996"/>
    </row>
    <row r="4" spans="2:10">
      <c r="C4" s="592"/>
    </row>
    <row r="6" spans="2:10">
      <c r="C6" s="404"/>
      <c r="D6" s="404"/>
      <c r="E6" s="404"/>
      <c r="F6" s="404"/>
      <c r="G6" s="405" t="s">
        <v>546</v>
      </c>
      <c r="H6" s="404"/>
      <c r="I6" s="404"/>
    </row>
    <row r="7" spans="2:10">
      <c r="C7" s="404"/>
      <c r="D7" s="404"/>
      <c r="E7" s="404"/>
      <c r="F7" s="404"/>
      <c r="G7" s="405" t="s">
        <v>547</v>
      </c>
      <c r="H7" s="404"/>
      <c r="J7" s="404" t="s">
        <v>565</v>
      </c>
    </row>
    <row r="8" spans="2:10">
      <c r="C8" s="406" t="s">
        <v>545</v>
      </c>
      <c r="D8" s="404"/>
      <c r="E8" s="407" t="s">
        <v>544</v>
      </c>
      <c r="F8" s="404"/>
      <c r="G8" s="407" t="s">
        <v>548</v>
      </c>
      <c r="H8" s="404"/>
      <c r="J8" s="404" t="s">
        <v>656</v>
      </c>
    </row>
    <row r="9" spans="2:10">
      <c r="C9" s="404" t="s">
        <v>65</v>
      </c>
      <c r="D9" s="404"/>
      <c r="E9" s="404">
        <v>2068</v>
      </c>
      <c r="F9" s="404"/>
      <c r="G9" s="408">
        <f>+MTEP08!L998</f>
        <v>99053.624140168729</v>
      </c>
      <c r="H9" s="404"/>
      <c r="J9" s="404" t="s">
        <v>587</v>
      </c>
    </row>
    <row r="10" spans="2:10">
      <c r="C10" s="404" t="s">
        <v>65</v>
      </c>
      <c r="D10" s="404"/>
      <c r="E10" s="404">
        <v>2069</v>
      </c>
      <c r="F10" s="404"/>
      <c r="G10" s="408">
        <f>+MTEP08!L1039</f>
        <v>73713.365747050382</v>
      </c>
      <c r="H10" s="404"/>
      <c r="J10" s="404" t="s">
        <v>588</v>
      </c>
    </row>
    <row r="11" spans="2:10">
      <c r="C11" s="404" t="s">
        <v>65</v>
      </c>
      <c r="D11" s="404"/>
      <c r="E11" s="404">
        <v>2472</v>
      </c>
      <c r="F11" s="404"/>
      <c r="G11" s="408">
        <f>+MTEP09!L380</f>
        <v>99814.793157444234</v>
      </c>
      <c r="H11" s="404"/>
      <c r="J11" s="404" t="s">
        <v>566</v>
      </c>
    </row>
    <row r="12" spans="2:10">
      <c r="C12" s="404" t="s">
        <v>65</v>
      </c>
      <c r="D12" s="404"/>
      <c r="E12" s="404">
        <v>2829</v>
      </c>
      <c r="F12" s="404"/>
      <c r="G12" s="408">
        <f>+MTEP09!L421</f>
        <v>105744.47905893082</v>
      </c>
      <c r="H12" s="404"/>
      <c r="J12" s="413" t="s">
        <v>567</v>
      </c>
    </row>
    <row r="13" spans="2:10">
      <c r="C13" s="404" t="s">
        <v>551</v>
      </c>
      <c r="D13" s="404"/>
      <c r="E13" s="404">
        <v>345</v>
      </c>
      <c r="F13" s="404"/>
      <c r="G13" s="408">
        <f>+MTEP06!L129</f>
        <v>515556.97941890173</v>
      </c>
      <c r="H13" s="404"/>
      <c r="J13" s="404"/>
    </row>
    <row r="14" spans="2:10">
      <c r="C14" s="404" t="s">
        <v>551</v>
      </c>
      <c r="D14" s="404"/>
      <c r="E14" s="404">
        <v>356</v>
      </c>
      <c r="F14" s="404"/>
      <c r="G14" s="408">
        <f>+MTEP08!L93</f>
        <v>510534.57383183134</v>
      </c>
      <c r="H14" s="404"/>
      <c r="J14" s="404" t="s">
        <v>568</v>
      </c>
    </row>
    <row r="15" spans="2:10">
      <c r="C15" s="404" t="s">
        <v>551</v>
      </c>
      <c r="D15" s="404"/>
      <c r="E15" s="404">
        <v>2793</v>
      </c>
      <c r="F15" s="404"/>
      <c r="G15" s="408">
        <f>+MTEP10!L187</f>
        <v>738.42695066581916</v>
      </c>
      <c r="H15" s="404"/>
      <c r="J15" s="404" t="s">
        <v>569</v>
      </c>
    </row>
    <row r="16" spans="2:10">
      <c r="C16" s="404" t="s">
        <v>551</v>
      </c>
      <c r="D16" s="404"/>
      <c r="E16" s="404">
        <v>2837</v>
      </c>
      <c r="F16" s="404"/>
      <c r="G16" s="408">
        <f>+MTEP10!L231</f>
        <v>1249.9074494522222</v>
      </c>
      <c r="H16" s="404"/>
      <c r="J16" s="413" t="s">
        <v>570</v>
      </c>
    </row>
    <row r="17" spans="3:11">
      <c r="C17" s="404" t="s">
        <v>549</v>
      </c>
      <c r="D17" s="404"/>
      <c r="E17" s="404">
        <v>91</v>
      </c>
      <c r="F17" s="404"/>
      <c r="G17" s="408">
        <f>+MTEP06!L51</f>
        <v>26934.192684444504</v>
      </c>
      <c r="H17" s="404"/>
      <c r="I17" s="404"/>
    </row>
    <row r="18" spans="3:11">
      <c r="C18" s="404" t="s">
        <v>550</v>
      </c>
      <c r="D18" s="404"/>
      <c r="E18" s="404">
        <v>1263</v>
      </c>
      <c r="F18" s="404"/>
      <c r="G18" s="408">
        <f>+MTEP07!L284</f>
        <v>21835.342988230088</v>
      </c>
      <c r="H18" s="404"/>
      <c r="I18" s="404"/>
    </row>
    <row r="19" spans="3:11">
      <c r="C19" s="404" t="s">
        <v>70</v>
      </c>
      <c r="D19" s="404"/>
      <c r="E19" s="404" t="s">
        <v>912</v>
      </c>
      <c r="F19" s="404"/>
      <c r="G19" s="408">
        <f>+MTEP10!L319</f>
        <v>233</v>
      </c>
      <c r="H19" s="404"/>
      <c r="I19" s="404"/>
    </row>
    <row r="20" spans="3:11">
      <c r="C20" s="404" t="s">
        <v>70</v>
      </c>
      <c r="D20" s="404"/>
      <c r="E20" s="404">
        <v>286</v>
      </c>
      <c r="F20" s="404"/>
      <c r="G20" s="408">
        <f>+MTEP08!L52</f>
        <v>622989.46342660801</v>
      </c>
      <c r="H20" s="404"/>
      <c r="I20" s="404"/>
      <c r="K20" s="409"/>
    </row>
    <row r="21" spans="3:11">
      <c r="C21" s="404" t="s">
        <v>117</v>
      </c>
      <c r="D21" s="404"/>
      <c r="E21" s="404">
        <v>1749</v>
      </c>
      <c r="F21" s="404"/>
      <c r="G21" s="408">
        <f>+MTEP08!L506</f>
        <v>0</v>
      </c>
      <c r="H21" s="404"/>
      <c r="I21" s="404"/>
    </row>
    <row r="22" spans="3:11">
      <c r="C22" s="404" t="s">
        <v>555</v>
      </c>
      <c r="D22" s="404"/>
      <c r="E22" s="404">
        <v>686</v>
      </c>
      <c r="F22" s="404"/>
      <c r="G22" s="408">
        <f>+MTEP06!L327</f>
        <v>3970.5420596861741</v>
      </c>
      <c r="H22" s="404"/>
      <c r="I22" s="404"/>
    </row>
    <row r="23" spans="3:11">
      <c r="C23" s="404" t="s">
        <v>555</v>
      </c>
      <c r="D23" s="404"/>
      <c r="E23" s="404">
        <v>911</v>
      </c>
      <c r="F23" s="404"/>
      <c r="G23" s="408">
        <f>+MTEP06!L561</f>
        <v>36503.529863440199</v>
      </c>
      <c r="H23" s="404"/>
      <c r="I23" s="404"/>
    </row>
    <row r="24" spans="3:11">
      <c r="C24" s="404" t="s">
        <v>555</v>
      </c>
      <c r="D24" s="404"/>
      <c r="E24" s="404">
        <v>910</v>
      </c>
      <c r="F24" s="404"/>
      <c r="G24" s="408">
        <f>+MTEP06!L522</f>
        <v>49912.484483503198</v>
      </c>
      <c r="H24" s="404"/>
      <c r="I24" s="404"/>
    </row>
    <row r="25" spans="3:11">
      <c r="C25" s="404" t="s">
        <v>554</v>
      </c>
      <c r="D25" s="404"/>
      <c r="E25" s="404">
        <v>481</v>
      </c>
      <c r="F25" s="404"/>
      <c r="G25" s="408">
        <f>+MTEP06!L210</f>
        <v>27445.116866268796</v>
      </c>
      <c r="H25" s="404"/>
      <c r="I25" s="404"/>
    </row>
    <row r="26" spans="3:11">
      <c r="C26" s="404" t="s">
        <v>554</v>
      </c>
      <c r="D26" s="404"/>
      <c r="E26" s="404">
        <v>1817</v>
      </c>
      <c r="F26" s="404"/>
      <c r="G26" s="408">
        <f>+MTEP07!L596</f>
        <v>56524.254682269137</v>
      </c>
      <c r="H26" s="404"/>
      <c r="I26" s="404"/>
    </row>
    <row r="27" spans="3:11">
      <c r="C27" s="404" t="s">
        <v>554</v>
      </c>
      <c r="D27" s="404"/>
      <c r="E27" s="404">
        <v>1828</v>
      </c>
      <c r="F27" s="404"/>
      <c r="G27" s="408">
        <f>+MTEP09!L216</f>
        <v>26029.316228025098</v>
      </c>
      <c r="H27" s="404"/>
      <c r="I27" s="404"/>
    </row>
    <row r="28" spans="3:11">
      <c r="C28" s="404" t="s">
        <v>554</v>
      </c>
      <c r="D28" s="404"/>
      <c r="E28" s="404">
        <v>662</v>
      </c>
      <c r="F28" s="404"/>
      <c r="G28" s="408">
        <f>+MTEP09!L52</f>
        <v>28365.361776593156</v>
      </c>
      <c r="H28" s="404"/>
      <c r="I28" s="404"/>
    </row>
    <row r="29" spans="3:11">
      <c r="C29" s="404" t="s">
        <v>85</v>
      </c>
      <c r="D29" s="404"/>
      <c r="E29" s="404">
        <v>1024</v>
      </c>
      <c r="F29" s="404"/>
      <c r="G29" s="408">
        <f>+MTEP08!L1491</f>
        <v>27945.158139192878</v>
      </c>
      <c r="H29" s="404"/>
      <c r="I29" s="404"/>
    </row>
    <row r="30" spans="3:11">
      <c r="C30" s="404" t="s">
        <v>79</v>
      </c>
      <c r="D30" s="404"/>
      <c r="E30" s="404">
        <v>286</v>
      </c>
      <c r="F30" s="404"/>
      <c r="G30" s="408">
        <f>+MTEP08!L1450</f>
        <v>464928.30757769418</v>
      </c>
      <c r="H30" s="404"/>
      <c r="I30" s="404"/>
    </row>
    <row r="31" spans="3:11">
      <c r="C31" s="404" t="s">
        <v>659</v>
      </c>
      <c r="D31" s="404"/>
      <c r="E31" s="404">
        <v>286</v>
      </c>
      <c r="F31" s="404"/>
      <c r="G31" s="408">
        <f>+MTEP08!L1532</f>
        <v>246008.67911614256</v>
      </c>
      <c r="H31" s="404"/>
      <c r="I31" s="404"/>
    </row>
    <row r="32" spans="3:11">
      <c r="C32" s="404" t="s">
        <v>553</v>
      </c>
      <c r="D32" s="404"/>
      <c r="E32" s="404">
        <v>612</v>
      </c>
      <c r="F32" s="404"/>
      <c r="G32" s="408">
        <f>+MTEP07!L128</f>
        <v>6677.6642666429034</v>
      </c>
      <c r="H32" s="404"/>
      <c r="I32" s="404"/>
    </row>
    <row r="33" spans="2:9">
      <c r="C33" s="404" t="s">
        <v>552</v>
      </c>
      <c r="D33" s="404"/>
      <c r="E33" s="404">
        <v>286</v>
      </c>
      <c r="F33" s="404"/>
      <c r="G33" s="408">
        <f>+MTEP08!L1367</f>
        <v>792003.9418952018</v>
      </c>
      <c r="H33" s="404"/>
      <c r="I33" s="404"/>
    </row>
    <row r="34" spans="2:9">
      <c r="C34" s="404" t="s">
        <v>552</v>
      </c>
      <c r="D34" s="404"/>
      <c r="E34" s="404">
        <v>1457</v>
      </c>
      <c r="F34" s="404"/>
      <c r="G34" s="408">
        <f>+MTEP06!L1031</f>
        <v>144.11357322869912</v>
      </c>
      <c r="H34" s="404"/>
      <c r="I34" s="404"/>
    </row>
    <row r="35" spans="2:9">
      <c r="C35" s="404" t="s">
        <v>552</v>
      </c>
      <c r="D35" s="404"/>
      <c r="E35" s="404">
        <v>1458</v>
      </c>
      <c r="F35" s="404"/>
      <c r="G35" s="408">
        <f>+MTEP06!L1070</f>
        <v>72.948982426125568</v>
      </c>
      <c r="H35" s="404"/>
      <c r="I35" s="404"/>
    </row>
    <row r="36" spans="2:9">
      <c r="C36" s="404" t="s">
        <v>552</v>
      </c>
      <c r="D36" s="404"/>
      <c r="E36" s="404">
        <v>1024</v>
      </c>
      <c r="F36" s="404"/>
      <c r="G36" s="408">
        <f>+MTEP08!L175</f>
        <v>733030.99133852543</v>
      </c>
      <c r="H36" s="404"/>
      <c r="I36" s="404"/>
    </row>
    <row r="37" spans="2:9">
      <c r="C37" s="404" t="s">
        <v>552</v>
      </c>
      <c r="D37" s="404"/>
      <c r="E37" s="404" t="s">
        <v>912</v>
      </c>
      <c r="F37" s="404"/>
      <c r="G37" s="408">
        <f>+MTEP10!L539</f>
        <v>853.75568083733106</v>
      </c>
      <c r="H37" s="404"/>
      <c r="I37" s="404"/>
    </row>
    <row r="38" spans="2:9">
      <c r="C38" s="404" t="s">
        <v>371</v>
      </c>
      <c r="D38" s="404"/>
      <c r="E38" s="404">
        <v>286</v>
      </c>
      <c r="F38" s="404"/>
      <c r="G38" s="408">
        <f>+MTEP08!L1409</f>
        <v>312132.50870561675</v>
      </c>
      <c r="H38" s="404"/>
      <c r="I38" s="404"/>
    </row>
    <row r="39" spans="2:9">
      <c r="C39" s="404" t="s">
        <v>271</v>
      </c>
      <c r="D39" s="404"/>
      <c r="E39" s="404">
        <v>1257</v>
      </c>
      <c r="F39" s="404"/>
      <c r="G39" s="408">
        <f>+MTEP06!L678</f>
        <v>391407.85956831841</v>
      </c>
      <c r="H39" s="404"/>
      <c r="I39" s="404"/>
    </row>
    <row r="40" spans="2:9">
      <c r="C40" s="404" t="s">
        <v>271</v>
      </c>
      <c r="D40" s="404"/>
      <c r="E40" s="404">
        <v>1004</v>
      </c>
      <c r="F40" s="404"/>
      <c r="G40" s="408">
        <f>+MTEP06!L639</f>
        <v>17456.43803450789</v>
      </c>
      <c r="H40" s="404"/>
      <c r="I40" s="404"/>
    </row>
    <row r="41" spans="2:9">
      <c r="C41" s="404"/>
      <c r="D41" s="404"/>
      <c r="E41" s="404"/>
      <c r="F41" s="404"/>
      <c r="G41" s="404"/>
      <c r="H41" s="404"/>
      <c r="I41" s="404"/>
    </row>
    <row r="42" spans="2:9">
      <c r="C42" s="404" t="s">
        <v>556</v>
      </c>
      <c r="D42" s="404"/>
      <c r="E42" s="404"/>
      <c r="F42" s="404"/>
      <c r="G42" s="451">
        <f>SUM(G9:G40)</f>
        <v>5299811.1216918482</v>
      </c>
      <c r="H42" s="404"/>
      <c r="I42" s="404"/>
    </row>
    <row r="43" spans="2:9">
      <c r="C43" s="404"/>
      <c r="D43" s="404"/>
      <c r="E43" s="404"/>
      <c r="F43" s="404"/>
      <c r="G43" s="404"/>
      <c r="H43" s="404"/>
      <c r="I43" s="404"/>
    </row>
    <row r="44" spans="2:9" ht="13.8" thickBot="1">
      <c r="C44" s="404" t="s">
        <v>557</v>
      </c>
      <c r="D44" s="404"/>
      <c r="E44" s="404"/>
      <c r="F44" s="404"/>
      <c r="G44" s="452">
        <f>+G42/12</f>
        <v>441650.92680765403</v>
      </c>
      <c r="H44" s="404"/>
      <c r="I44" s="404"/>
    </row>
    <row r="45" spans="2:9" ht="13.8" thickTop="1">
      <c r="C45" s="404"/>
      <c r="D45" s="404"/>
      <c r="E45" s="404"/>
      <c r="F45" s="404"/>
      <c r="G45" s="404"/>
      <c r="H45" s="404"/>
      <c r="I45" s="404"/>
    </row>
    <row r="46" spans="2:9">
      <c r="B46" s="404"/>
      <c r="C46" s="404" t="s">
        <v>915</v>
      </c>
      <c r="D46" s="404"/>
      <c r="E46" s="404"/>
      <c r="F46" s="404"/>
      <c r="G46" s="404"/>
      <c r="H46" s="404"/>
      <c r="I46" s="404"/>
    </row>
    <row r="47" spans="2:9">
      <c r="B47" s="404"/>
      <c r="C47" s="404"/>
      <c r="D47" s="404"/>
      <c r="E47" s="404"/>
      <c r="F47" s="404"/>
      <c r="G47" s="404"/>
      <c r="H47" s="404"/>
      <c r="I47" s="404"/>
    </row>
    <row r="48" spans="2:9">
      <c r="B48" s="404"/>
      <c r="C48" s="404"/>
      <c r="D48" s="404"/>
      <c r="E48" s="404"/>
      <c r="F48" s="404"/>
      <c r="G48" s="404"/>
      <c r="H48" s="404"/>
      <c r="I48" s="404"/>
    </row>
    <row r="49" spans="2:11">
      <c r="B49" s="404"/>
      <c r="C49" s="404"/>
      <c r="D49" s="404"/>
      <c r="E49" s="404"/>
      <c r="F49" s="404"/>
      <c r="G49" s="404"/>
      <c r="H49" s="404"/>
      <c r="I49" s="404"/>
    </row>
    <row r="50" spans="2:11">
      <c r="B50" s="404"/>
      <c r="C50" s="404"/>
      <c r="D50" s="404"/>
      <c r="E50" s="404"/>
      <c r="F50" s="404"/>
      <c r="G50" s="404"/>
      <c r="H50" s="404"/>
      <c r="I50" s="404"/>
    </row>
    <row r="51" spans="2:11">
      <c r="B51" s="404"/>
      <c r="C51" s="404"/>
      <c r="D51" s="404"/>
      <c r="E51" s="404"/>
      <c r="F51" s="404"/>
      <c r="G51" s="404"/>
      <c r="H51" s="404"/>
      <c r="I51" s="404"/>
    </row>
    <row r="52" spans="2:11">
      <c r="B52" s="404"/>
      <c r="C52" s="404"/>
      <c r="D52" s="404"/>
      <c r="E52" s="404"/>
      <c r="F52" s="404"/>
      <c r="G52" s="404"/>
      <c r="H52" s="404"/>
      <c r="I52" s="404"/>
    </row>
    <row r="53" spans="2:11">
      <c r="B53" s="404"/>
      <c r="C53" s="404"/>
      <c r="D53" s="404"/>
      <c r="E53" s="404"/>
      <c r="F53" s="404"/>
      <c r="G53" s="404"/>
      <c r="H53" s="404"/>
      <c r="I53" s="404"/>
    </row>
    <row r="54" spans="2:11">
      <c r="B54" s="404"/>
      <c r="C54" s="404"/>
      <c r="D54" s="404"/>
      <c r="E54" s="404"/>
      <c r="F54" s="404"/>
      <c r="G54" s="404"/>
      <c r="H54" s="404"/>
      <c r="I54" s="404"/>
      <c r="K54" s="121"/>
    </row>
    <row r="55" spans="2:11">
      <c r="B55" s="404"/>
      <c r="C55" s="404"/>
      <c r="D55" s="404"/>
      <c r="E55" s="404"/>
      <c r="F55" s="404"/>
      <c r="G55" s="404"/>
      <c r="H55" s="404"/>
      <c r="I55" s="404"/>
    </row>
    <row r="56" spans="2:11">
      <c r="B56" s="404"/>
      <c r="C56" s="404"/>
      <c r="D56" s="404"/>
      <c r="E56" s="404"/>
      <c r="F56" s="404"/>
      <c r="G56" s="404"/>
      <c r="H56" s="404"/>
      <c r="I56" s="404"/>
    </row>
    <row r="57" spans="2:11">
      <c r="B57" s="404"/>
      <c r="C57" s="404"/>
      <c r="D57" s="404"/>
      <c r="E57" s="404"/>
      <c r="F57" s="404"/>
      <c r="G57" s="404"/>
      <c r="H57" s="404"/>
      <c r="I57" s="404"/>
    </row>
    <row r="58" spans="2:11">
      <c r="B58" s="404"/>
      <c r="C58" s="404"/>
      <c r="D58" s="404"/>
      <c r="E58" s="404"/>
      <c r="F58" s="404"/>
      <c r="G58" s="404"/>
      <c r="H58" s="404"/>
      <c r="I58" s="404"/>
    </row>
    <row r="59" spans="2:11">
      <c r="B59" s="404"/>
      <c r="C59" s="404"/>
      <c r="D59" s="404"/>
      <c r="E59" s="404"/>
      <c r="F59" s="404"/>
      <c r="G59" s="404"/>
      <c r="H59" s="404"/>
      <c r="I59" s="404"/>
    </row>
    <row r="60" spans="2:11">
      <c r="B60" s="404"/>
      <c r="C60" s="404"/>
      <c r="D60" s="404"/>
      <c r="E60" s="404"/>
      <c r="F60" s="404"/>
      <c r="G60" s="404"/>
      <c r="H60" s="404"/>
      <c r="I60" s="404"/>
    </row>
    <row r="61" spans="2:11">
      <c r="B61" s="404"/>
      <c r="C61" s="404"/>
      <c r="D61" s="404"/>
      <c r="E61" s="404"/>
      <c r="F61" s="404"/>
      <c r="G61" s="404"/>
      <c r="H61" s="404"/>
      <c r="I61" s="404"/>
    </row>
    <row r="62" spans="2:11">
      <c r="B62" s="404"/>
      <c r="C62" s="404"/>
      <c r="D62" s="404"/>
      <c r="E62" s="404"/>
      <c r="F62" s="404"/>
      <c r="G62" s="404"/>
      <c r="H62" s="404"/>
      <c r="I62" s="404"/>
    </row>
  </sheetData>
  <mergeCells count="2">
    <mergeCell ref="B2:I2"/>
    <mergeCell ref="B3:I3"/>
  </mergeCells>
  <pageMargins left="0.5" right="0.5" top="0.75" bottom="0.5" header="0.5" footer="0.25"/>
  <pageSetup scale="87" orientation="landscape" r:id="rId1"/>
  <headerFooter alignWithMargins="0">
    <oddHeader>&amp;LMidAmerican Energy Company Attachment 1-1j&amp;R&amp;12Effective January 1, 2016</oddHeader>
    <oddFooter>&amp;L&amp;11&amp;D&amp;R&amp;Z&amp;F</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39997558519241921"/>
    <pageSetUpPr fitToPage="1"/>
  </sheetPr>
  <dimension ref="B2:U74"/>
  <sheetViews>
    <sheetView tabSelected="1" topLeftCell="A22" zoomScale="90" zoomScaleNormal="90" workbookViewId="0">
      <selection activeCell="B2" sqref="B2"/>
    </sheetView>
  </sheetViews>
  <sheetFormatPr defaultRowHeight="13.2"/>
  <cols>
    <col min="1" max="1" width="3.44140625" customWidth="1"/>
    <col min="2" max="2" width="7.109375" customWidth="1"/>
    <col min="3" max="3" width="29.109375" customWidth="1"/>
    <col min="4" max="4" width="9.33203125" bestFit="1" customWidth="1"/>
    <col min="5" max="5" width="10.6640625" customWidth="1"/>
    <col min="6" max="6" width="2.5546875" customWidth="1"/>
    <col min="7" max="7" width="20.109375" customWidth="1"/>
    <col min="8" max="8" width="14.44140625" bestFit="1" customWidth="1"/>
    <col min="9" max="9" width="15.44140625" customWidth="1"/>
    <col min="11" max="11" width="14" bestFit="1" customWidth="1"/>
    <col min="12" max="12" width="14.5546875" bestFit="1" customWidth="1"/>
    <col min="13" max="13" width="15.44140625" bestFit="1" customWidth="1"/>
    <col min="14" max="14" width="14.6640625" customWidth="1"/>
    <col min="15" max="15" width="11.33203125" customWidth="1"/>
  </cols>
  <sheetData>
    <row r="2" spans="2:21" ht="30">
      <c r="B2" s="995" t="s">
        <v>993</v>
      </c>
      <c r="C2" s="995"/>
      <c r="D2" s="995"/>
      <c r="E2" s="995"/>
      <c r="F2" s="995"/>
      <c r="G2" s="995"/>
      <c r="H2" s="995"/>
      <c r="I2" s="995"/>
      <c r="J2" s="995"/>
    </row>
    <row r="3" spans="2:21" ht="18">
      <c r="B3" s="997" t="s">
        <v>780</v>
      </c>
      <c r="C3" s="997"/>
      <c r="D3" s="997"/>
      <c r="E3" s="997"/>
      <c r="F3" s="997"/>
      <c r="G3" s="997"/>
      <c r="H3" s="997"/>
      <c r="I3" s="997"/>
      <c r="J3" s="997"/>
    </row>
    <row r="4" spans="2:21">
      <c r="D4" s="592"/>
    </row>
    <row r="6" spans="2:21">
      <c r="C6" s="404"/>
      <c r="D6" s="404"/>
      <c r="E6" s="404"/>
      <c r="F6" s="404"/>
      <c r="G6" s="405" t="s">
        <v>546</v>
      </c>
      <c r="H6" s="405" t="s">
        <v>546</v>
      </c>
      <c r="I6" s="405"/>
      <c r="J6" s="404"/>
    </row>
    <row r="7" spans="2:21">
      <c r="C7" s="404"/>
      <c r="D7" s="404"/>
      <c r="E7" s="404"/>
      <c r="F7" s="404"/>
      <c r="G7" s="405" t="s">
        <v>547</v>
      </c>
      <c r="H7" s="405" t="s">
        <v>547</v>
      </c>
      <c r="I7" s="405"/>
      <c r="K7" s="481" t="s">
        <v>614</v>
      </c>
      <c r="L7" s="424"/>
      <c r="M7" s="424"/>
      <c r="N7" s="424"/>
      <c r="O7" s="424"/>
      <c r="P7" s="424"/>
      <c r="Q7" s="424"/>
    </row>
    <row r="8" spans="2:21">
      <c r="B8" s="407" t="s">
        <v>622</v>
      </c>
      <c r="C8" s="406" t="s">
        <v>545</v>
      </c>
      <c r="D8" s="481" t="s">
        <v>615</v>
      </c>
      <c r="E8" s="407" t="s">
        <v>544</v>
      </c>
      <c r="F8" s="404"/>
      <c r="G8" s="407" t="s">
        <v>620</v>
      </c>
      <c r="H8" s="407" t="s">
        <v>621</v>
      </c>
      <c r="I8" s="407" t="s">
        <v>624</v>
      </c>
      <c r="K8" s="404" t="s">
        <v>663</v>
      </c>
    </row>
    <row r="9" spans="2:21">
      <c r="B9" s="404">
        <v>2008</v>
      </c>
      <c r="C9" s="404" t="s">
        <v>65</v>
      </c>
      <c r="D9" s="405" t="s">
        <v>616</v>
      </c>
      <c r="E9" s="404">
        <v>2068</v>
      </c>
      <c r="F9" s="404"/>
      <c r="G9" s="408">
        <f>MTEP08!P1001</f>
        <v>33014.797977308815</v>
      </c>
      <c r="H9" s="408">
        <f>MTEP08!P1002</f>
        <v>6697.2875896826454</v>
      </c>
      <c r="I9" s="408">
        <f>G9+H9</f>
        <v>39712.08556699146</v>
      </c>
      <c r="K9" s="404" t="s">
        <v>664</v>
      </c>
      <c r="T9" s="127"/>
      <c r="U9" s="127"/>
    </row>
    <row r="10" spans="2:21">
      <c r="B10" s="404">
        <v>2008</v>
      </c>
      <c r="C10" s="404" t="s">
        <v>65</v>
      </c>
      <c r="D10" s="405" t="s">
        <v>616</v>
      </c>
      <c r="E10" s="404">
        <v>2069</v>
      </c>
      <c r="F10" s="404"/>
      <c r="G10" s="408">
        <f>MTEP08!P1042</f>
        <v>23529.013485378611</v>
      </c>
      <c r="H10" s="408">
        <f>MTEP08!P1043</f>
        <v>4773.0284498910896</v>
      </c>
      <c r="I10" s="408">
        <f t="shared" ref="I10:I52" si="0">G10+H10</f>
        <v>28302.041935269699</v>
      </c>
      <c r="K10" s="485" t="s">
        <v>665</v>
      </c>
      <c r="L10" s="127"/>
      <c r="M10" s="127"/>
      <c r="N10" s="127"/>
      <c r="O10" s="127"/>
      <c r="P10" s="127"/>
      <c r="Q10" s="127"/>
      <c r="R10" s="127"/>
      <c r="S10" s="127"/>
      <c r="T10" s="127"/>
      <c r="U10" s="127"/>
    </row>
    <row r="11" spans="2:21">
      <c r="B11" s="404">
        <v>2009</v>
      </c>
      <c r="C11" s="404" t="s">
        <v>65</v>
      </c>
      <c r="D11" s="405" t="s">
        <v>616</v>
      </c>
      <c r="E11" s="404">
        <v>2472</v>
      </c>
      <c r="F11" s="404"/>
      <c r="G11" s="408">
        <f>MTEP09!P383</f>
        <v>31898.455087305356</v>
      </c>
      <c r="H11" s="408">
        <f>MTEP09!P384</f>
        <v>6470.8294605676583</v>
      </c>
      <c r="I11" s="408">
        <f t="shared" si="0"/>
        <v>38369.284547873016</v>
      </c>
      <c r="K11" s="485" t="s">
        <v>623</v>
      </c>
      <c r="L11" s="127"/>
      <c r="M11" s="127"/>
      <c r="N11" s="127"/>
      <c r="O11" s="127"/>
      <c r="P11" s="127"/>
      <c r="Q11" s="127"/>
      <c r="R11" s="127"/>
      <c r="S11" s="127"/>
      <c r="T11" s="127"/>
      <c r="U11" s="127"/>
    </row>
    <row r="12" spans="2:21">
      <c r="B12" s="404">
        <v>2009</v>
      </c>
      <c r="C12" s="404" t="s">
        <v>65</v>
      </c>
      <c r="D12" s="405" t="s">
        <v>616</v>
      </c>
      <c r="E12" s="404">
        <v>2829</v>
      </c>
      <c r="F12" s="404"/>
      <c r="G12" s="408">
        <f>MTEP09!P424</f>
        <v>45245.52834949446</v>
      </c>
      <c r="H12" s="408">
        <f>MTEP09!P425</f>
        <v>9178.3786080403042</v>
      </c>
      <c r="I12" s="408">
        <f t="shared" si="0"/>
        <v>54423.906957534768</v>
      </c>
      <c r="K12" s="485" t="s">
        <v>781</v>
      </c>
      <c r="L12" s="127"/>
      <c r="M12" s="127"/>
      <c r="N12" s="127"/>
      <c r="O12" s="127"/>
      <c r="P12" s="127"/>
      <c r="Q12" s="127"/>
      <c r="R12" s="127"/>
      <c r="S12" s="127"/>
      <c r="T12" s="127"/>
      <c r="U12" s="127"/>
    </row>
    <row r="13" spans="2:21">
      <c r="B13" s="404">
        <v>2011</v>
      </c>
      <c r="C13" s="404" t="s">
        <v>67</v>
      </c>
      <c r="D13" s="405" t="s">
        <v>616</v>
      </c>
      <c r="E13" s="404">
        <v>2306</v>
      </c>
      <c r="F13" s="404"/>
      <c r="G13" s="408">
        <f>+MTEP11!P149</f>
        <v>0</v>
      </c>
      <c r="H13" s="408">
        <f>+MTEP11!P150</f>
        <v>0</v>
      </c>
      <c r="I13" s="408">
        <f t="shared" si="0"/>
        <v>0</v>
      </c>
      <c r="K13" s="485" t="s">
        <v>782</v>
      </c>
      <c r="L13" s="127"/>
      <c r="M13" s="127"/>
      <c r="N13" s="127"/>
      <c r="O13" s="127"/>
      <c r="P13" s="127"/>
      <c r="Q13" s="127"/>
      <c r="R13" s="127"/>
      <c r="S13" s="127"/>
      <c r="T13" s="127"/>
      <c r="U13" s="127"/>
    </row>
    <row r="14" spans="2:21">
      <c r="B14" s="404">
        <v>2006</v>
      </c>
      <c r="C14" s="404" t="s">
        <v>551</v>
      </c>
      <c r="D14" s="405" t="s">
        <v>616</v>
      </c>
      <c r="E14" s="404">
        <v>345</v>
      </c>
      <c r="F14" s="404"/>
      <c r="G14" s="408">
        <f>MTEP06!P132</f>
        <v>164623.40631961153</v>
      </c>
      <c r="H14" s="408">
        <f>MTEP06!P133</f>
        <v>33395.033853406909</v>
      </c>
      <c r="I14" s="408">
        <f t="shared" si="0"/>
        <v>198018.44017301843</v>
      </c>
      <c r="K14" s="485" t="s">
        <v>783</v>
      </c>
      <c r="L14" s="127"/>
      <c r="M14" s="127"/>
      <c r="N14" s="127"/>
      <c r="O14" s="127"/>
      <c r="P14" s="127"/>
      <c r="Q14" s="127"/>
      <c r="R14" s="127"/>
      <c r="S14" s="127"/>
      <c r="T14" s="127"/>
      <c r="U14" s="127"/>
    </row>
    <row r="15" spans="2:21">
      <c r="B15" s="404">
        <v>2008</v>
      </c>
      <c r="C15" s="404" t="s">
        <v>551</v>
      </c>
      <c r="D15" s="405" t="s">
        <v>616</v>
      </c>
      <c r="E15" s="404">
        <v>356</v>
      </c>
      <c r="F15" s="404"/>
      <c r="G15" s="408">
        <f>MTEP08!P96</f>
        <v>162960.6076279573</v>
      </c>
      <c r="H15" s="408">
        <f>MTEP08!P97</f>
        <v>33057.723261671337</v>
      </c>
      <c r="I15" s="408">
        <f t="shared" si="0"/>
        <v>196018.33088962865</v>
      </c>
      <c r="K15" s="846" t="s">
        <v>567</v>
      </c>
      <c r="L15" s="127"/>
      <c r="M15" s="127"/>
      <c r="N15" s="127"/>
      <c r="O15" s="127"/>
      <c r="P15" s="127"/>
      <c r="Q15" s="127"/>
      <c r="R15" s="127"/>
      <c r="S15" s="127"/>
      <c r="T15" s="127"/>
      <c r="U15" s="127"/>
    </row>
    <row r="16" spans="2:21">
      <c r="B16" s="404">
        <v>2010</v>
      </c>
      <c r="C16" s="404" t="s">
        <v>551</v>
      </c>
      <c r="D16" s="405" t="s">
        <v>616</v>
      </c>
      <c r="E16" s="404">
        <v>2793</v>
      </c>
      <c r="F16" s="404"/>
      <c r="G16" s="408">
        <f>MTEP10!P190</f>
        <v>241.53692100194806</v>
      </c>
      <c r="H16" s="408">
        <f>MTEP10!P191</f>
        <v>48.997489688966603</v>
      </c>
      <c r="I16" s="408">
        <f t="shared" si="0"/>
        <v>290.53441069091468</v>
      </c>
      <c r="O16" s="127"/>
      <c r="P16" s="127"/>
      <c r="Q16" s="127"/>
      <c r="R16" s="127"/>
      <c r="S16" s="127"/>
    </row>
    <row r="17" spans="2:12">
      <c r="B17" s="404">
        <v>2010</v>
      </c>
      <c r="C17" s="404" t="s">
        <v>551</v>
      </c>
      <c r="D17" s="405" t="s">
        <v>616</v>
      </c>
      <c r="E17" s="404">
        <v>2837</v>
      </c>
      <c r="F17" s="404"/>
      <c r="G17" s="408">
        <f>MTEP10!P234</f>
        <v>408.84043656027717</v>
      </c>
      <c r="H17" s="408">
        <f>MTEP10!P235</f>
        <v>82.936202845084793</v>
      </c>
      <c r="I17" s="408">
        <f t="shared" si="0"/>
        <v>491.77663940536195</v>
      </c>
    </row>
    <row r="18" spans="2:12">
      <c r="B18" s="404">
        <v>2011</v>
      </c>
      <c r="C18" s="404" t="s">
        <v>551</v>
      </c>
      <c r="D18" s="405" t="s">
        <v>616</v>
      </c>
      <c r="E18" s="404">
        <v>2846</v>
      </c>
      <c r="F18" s="404"/>
      <c r="G18" s="408">
        <f>+MTEP11!P329</f>
        <v>2525.1055588322984</v>
      </c>
      <c r="H18" s="408">
        <f>+MTEP11!P330</f>
        <v>512.23569907740909</v>
      </c>
      <c r="I18" s="408">
        <f t="shared" si="0"/>
        <v>3037.3412579097076</v>
      </c>
      <c r="J18" s="404"/>
      <c r="K18" s="404" t="s">
        <v>568</v>
      </c>
    </row>
    <row r="19" spans="2:12">
      <c r="B19" s="404">
        <v>2011</v>
      </c>
      <c r="C19" s="404" t="s">
        <v>551</v>
      </c>
      <c r="D19" s="405" t="s">
        <v>616</v>
      </c>
      <c r="E19" s="404">
        <v>3206</v>
      </c>
      <c r="F19" s="404"/>
      <c r="G19" s="408">
        <f>+MTEP11!P644</f>
        <v>889.33215977906798</v>
      </c>
      <c r="H19" s="408">
        <f>+MTEP11!P645</f>
        <v>180.4073809837538</v>
      </c>
      <c r="I19" s="408">
        <f t="shared" ref="I19" si="1">G19+H19</f>
        <v>1069.7395407628219</v>
      </c>
      <c r="J19" s="404"/>
      <c r="K19" s="404"/>
    </row>
    <row r="20" spans="2:12">
      <c r="B20" s="404">
        <v>2010</v>
      </c>
      <c r="C20" s="404" t="s">
        <v>70</v>
      </c>
      <c r="D20" s="405" t="s">
        <v>616</v>
      </c>
      <c r="E20" s="404" t="s">
        <v>912</v>
      </c>
      <c r="F20" s="404"/>
      <c r="G20" s="408">
        <f>MTEP10!P322</f>
        <v>75.653206650831351</v>
      </c>
      <c r="H20" s="408">
        <f>MTEP10!P323</f>
        <v>15.346793349168646</v>
      </c>
      <c r="I20" s="408">
        <f t="shared" si="0"/>
        <v>91</v>
      </c>
      <c r="J20" s="404"/>
      <c r="K20" s="404" t="s">
        <v>569</v>
      </c>
    </row>
    <row r="21" spans="2:12">
      <c r="B21" s="404">
        <v>2008</v>
      </c>
      <c r="C21" s="404" t="s">
        <v>70</v>
      </c>
      <c r="D21" s="405" t="s">
        <v>616</v>
      </c>
      <c r="E21" s="404">
        <v>286</v>
      </c>
      <c r="F21" s="404"/>
      <c r="G21" s="408">
        <f>MTEP08!P55</f>
        <v>198856.29015151804</v>
      </c>
      <c r="H21" s="408">
        <f>MTEP08!P56</f>
        <v>40339.418859307945</v>
      </c>
      <c r="I21" s="408">
        <f t="shared" si="0"/>
        <v>239195.70901082599</v>
      </c>
      <c r="J21" s="404"/>
      <c r="K21" s="413" t="s">
        <v>570</v>
      </c>
      <c r="L21" s="469"/>
    </row>
    <row r="22" spans="2:12">
      <c r="B22" s="404">
        <v>2008</v>
      </c>
      <c r="C22" s="404" t="s">
        <v>117</v>
      </c>
      <c r="D22" s="405" t="s">
        <v>616</v>
      </c>
      <c r="E22" s="404">
        <v>1749</v>
      </c>
      <c r="F22" s="404"/>
      <c r="G22" s="408">
        <f>MTEP08!P509</f>
        <v>0</v>
      </c>
      <c r="H22" s="408">
        <f>MTEP08!P510</f>
        <v>0</v>
      </c>
      <c r="I22" s="408">
        <f t="shared" si="0"/>
        <v>0</v>
      </c>
      <c r="J22" s="404"/>
    </row>
    <row r="23" spans="2:12">
      <c r="B23" s="404">
        <v>2011</v>
      </c>
      <c r="C23" s="404" t="s">
        <v>117</v>
      </c>
      <c r="D23" s="405" t="s">
        <v>616</v>
      </c>
      <c r="E23" s="404">
        <v>3191</v>
      </c>
      <c r="F23" s="404"/>
      <c r="G23" s="408">
        <f>+MTEP11!P374</f>
        <v>10013.982224747038</v>
      </c>
      <c r="H23" s="408">
        <f>+MTEP11!P375</f>
        <v>2031.4078227343991</v>
      </c>
      <c r="I23" s="408">
        <f t="shared" ref="I23" si="2">G23+H23</f>
        <v>12045.390047481438</v>
      </c>
      <c r="J23" s="404"/>
    </row>
    <row r="24" spans="2:12">
      <c r="B24" s="404">
        <v>2006</v>
      </c>
      <c r="C24" s="404" t="s">
        <v>555</v>
      </c>
      <c r="D24" s="405" t="s">
        <v>616</v>
      </c>
      <c r="E24" s="404">
        <v>686</v>
      </c>
      <c r="F24" s="404"/>
      <c r="G24" s="408">
        <f>MTEP06!P330</f>
        <v>1267.6910260425482</v>
      </c>
      <c r="H24" s="408">
        <f>MTEP06!P331</f>
        <v>257.16017956863118</v>
      </c>
      <c r="I24" s="408">
        <f t="shared" si="0"/>
        <v>1524.8512056111795</v>
      </c>
      <c r="J24" s="404"/>
    </row>
    <row r="25" spans="2:12">
      <c r="B25" s="404">
        <v>2006</v>
      </c>
      <c r="C25" s="404" t="s">
        <v>555</v>
      </c>
      <c r="D25" s="405" t="s">
        <v>616</v>
      </c>
      <c r="E25" s="404">
        <v>911</v>
      </c>
      <c r="F25" s="404"/>
      <c r="G25" s="408">
        <f>MTEP06!P564</f>
        <v>11655.893589077399</v>
      </c>
      <c r="H25" s="408">
        <f>MTEP06!P565</f>
        <v>2364.48127092713</v>
      </c>
      <c r="I25" s="408">
        <f t="shared" si="0"/>
        <v>14020.374860004529</v>
      </c>
      <c r="J25" s="404"/>
    </row>
    <row r="26" spans="2:12">
      <c r="B26" s="404">
        <v>2006</v>
      </c>
      <c r="C26" s="404" t="s">
        <v>555</v>
      </c>
      <c r="D26" s="405" t="s">
        <v>616</v>
      </c>
      <c r="E26" s="404">
        <v>910</v>
      </c>
      <c r="F26" s="404"/>
      <c r="G26" s="408">
        <f>MTEP06!P525</f>
        <v>4333.2236895772148</v>
      </c>
      <c r="H26" s="408">
        <f>MTEP06!P526</f>
        <v>879.02537702852067</v>
      </c>
      <c r="I26" s="408">
        <f t="shared" si="0"/>
        <v>5212.2490666057356</v>
      </c>
      <c r="J26" s="404"/>
    </row>
    <row r="27" spans="2:12">
      <c r="B27" s="404">
        <v>2006</v>
      </c>
      <c r="C27" s="404" t="s">
        <v>554</v>
      </c>
      <c r="D27" s="405" t="s">
        <v>616</v>
      </c>
      <c r="E27" s="404">
        <v>481</v>
      </c>
      <c r="F27" s="404"/>
      <c r="G27" s="408">
        <f>MTEP06!P213</f>
        <v>8763.5822197555244</v>
      </c>
      <c r="H27" s="408">
        <f>MTEP06!P214</f>
        <v>1777.7552502932635</v>
      </c>
      <c r="I27" s="408">
        <f t="shared" si="0"/>
        <v>10541.337470048788</v>
      </c>
      <c r="J27" s="404"/>
    </row>
    <row r="28" spans="2:12">
      <c r="B28" s="404">
        <v>2007</v>
      </c>
      <c r="C28" s="404" t="s">
        <v>554</v>
      </c>
      <c r="D28" s="405" t="s">
        <v>616</v>
      </c>
      <c r="E28" s="404">
        <v>1817</v>
      </c>
      <c r="F28" s="404"/>
      <c r="G28" s="408">
        <f>MTEP07!P599</f>
        <v>17754.14329776357</v>
      </c>
      <c r="H28" s="408">
        <f>MTEP07!P600</f>
        <v>3601.5547832606098</v>
      </c>
      <c r="I28" s="408">
        <f t="shared" si="0"/>
        <v>21355.69808102418</v>
      </c>
      <c r="J28" s="404"/>
    </row>
    <row r="29" spans="2:12">
      <c r="B29" s="404">
        <v>2009</v>
      </c>
      <c r="C29" s="404" t="s">
        <v>554</v>
      </c>
      <c r="D29" s="405" t="s">
        <v>616</v>
      </c>
      <c r="E29" s="404">
        <v>1828</v>
      </c>
      <c r="F29" s="404"/>
      <c r="G29" s="408">
        <f>MTEP09!P219</f>
        <v>8318.2782404981317</v>
      </c>
      <c r="H29" s="408">
        <f>MTEP09!P220</f>
        <v>1687.4221573581926</v>
      </c>
      <c r="I29" s="408">
        <f t="shared" si="0"/>
        <v>10005.700397856324</v>
      </c>
      <c r="J29" s="404"/>
    </row>
    <row r="30" spans="2:12">
      <c r="B30" s="404">
        <v>2008</v>
      </c>
      <c r="C30" s="404" t="s">
        <v>79</v>
      </c>
      <c r="D30" s="405" t="s">
        <v>616</v>
      </c>
      <c r="E30" s="404">
        <v>286</v>
      </c>
      <c r="F30" s="404"/>
      <c r="G30" s="408">
        <f>MTEP08!P1453</f>
        <v>148403.27846421415</v>
      </c>
      <c r="H30" s="408">
        <f>MTEP08!P1454</f>
        <v>30104.665059883439</v>
      </c>
      <c r="I30" s="408">
        <f t="shared" si="0"/>
        <v>178507.94352409759</v>
      </c>
      <c r="J30" s="404"/>
    </row>
    <row r="31" spans="2:12">
      <c r="B31" s="404">
        <v>2008</v>
      </c>
      <c r="C31" s="404" t="s">
        <v>659</v>
      </c>
      <c r="D31" s="405" t="s">
        <v>616</v>
      </c>
      <c r="E31" s="404">
        <v>286</v>
      </c>
      <c r="F31" s="404"/>
      <c r="G31" s="408">
        <f>+MTEP08!P1535</f>
        <v>78524.998191007064</v>
      </c>
      <c r="H31" s="408">
        <f>MTEP08!P1536</f>
        <v>15929.356775890003</v>
      </c>
      <c r="I31" s="408">
        <f>G31+H31</f>
        <v>94454.354966897066</v>
      </c>
      <c r="J31" s="404"/>
    </row>
    <row r="32" spans="2:12">
      <c r="B32" s="404">
        <v>2007</v>
      </c>
      <c r="C32" s="404" t="s">
        <v>459</v>
      </c>
      <c r="D32" s="405" t="s">
        <v>616</v>
      </c>
      <c r="E32" s="404">
        <v>612</v>
      </c>
      <c r="F32" s="404"/>
      <c r="G32" s="408">
        <f>MTEP07!P131</f>
        <v>10706.654434810285</v>
      </c>
      <c r="H32" s="408">
        <f>MTEP07!P132</f>
        <v>2171.921328204372</v>
      </c>
      <c r="I32" s="408">
        <f t="shared" si="0"/>
        <v>12878.575763014658</v>
      </c>
      <c r="J32" s="404"/>
    </row>
    <row r="33" spans="2:15">
      <c r="B33" s="404">
        <v>2008</v>
      </c>
      <c r="C33" s="404" t="s">
        <v>552</v>
      </c>
      <c r="D33" s="405" t="s">
        <v>616</v>
      </c>
      <c r="E33" s="404">
        <v>286</v>
      </c>
      <c r="F33" s="404"/>
      <c r="G33" s="408">
        <f>MTEP08!P1370</f>
        <v>252804.52577544149</v>
      </c>
      <c r="H33" s="408">
        <f>MTEP08!P1371</f>
        <v>51283.203800160984</v>
      </c>
      <c r="I33" s="408">
        <f t="shared" si="0"/>
        <v>304087.72957560245</v>
      </c>
      <c r="J33" s="404"/>
    </row>
    <row r="34" spans="2:15">
      <c r="B34" s="404">
        <v>2006</v>
      </c>
      <c r="C34" s="404" t="s">
        <v>552</v>
      </c>
      <c r="D34" s="405" t="s">
        <v>616</v>
      </c>
      <c r="E34" s="404">
        <v>1457</v>
      </c>
      <c r="F34" s="404"/>
      <c r="G34" s="408">
        <f>MTEP06!P1034</f>
        <v>46.009914195457092</v>
      </c>
      <c r="H34" s="408">
        <f>MTEP06!P1035</f>
        <v>9.3334397367927231</v>
      </c>
      <c r="I34" s="408">
        <f t="shared" si="0"/>
        <v>55.343353932249812</v>
      </c>
      <c r="J34" s="404"/>
    </row>
    <row r="35" spans="2:15">
      <c r="B35" s="404">
        <v>2006</v>
      </c>
      <c r="C35" s="404" t="s">
        <v>552</v>
      </c>
      <c r="D35" s="405" t="s">
        <v>616</v>
      </c>
      <c r="E35" s="404">
        <v>1458</v>
      </c>
      <c r="F35" s="404"/>
      <c r="G35" s="408">
        <f>MTEP06!P1073</f>
        <v>23.288853472975465</v>
      </c>
      <c r="H35" s="408">
        <f>MTEP06!P1074</f>
        <v>4.7243102759464506</v>
      </c>
      <c r="I35" s="408">
        <f t="shared" si="0"/>
        <v>28.013163748921915</v>
      </c>
      <c r="J35" s="404"/>
    </row>
    <row r="36" spans="2:15">
      <c r="B36" s="404">
        <v>2008</v>
      </c>
      <c r="C36" s="404" t="s">
        <v>552</v>
      </c>
      <c r="D36" s="405" t="s">
        <v>616</v>
      </c>
      <c r="E36" s="404">
        <v>1024</v>
      </c>
      <c r="F36" s="404"/>
      <c r="G36" s="408">
        <f>MTEP08!P178</f>
        <v>233980.58275677313</v>
      </c>
      <c r="H36" s="408">
        <f>MTEP08!P179</f>
        <v>47464.632502088265</v>
      </c>
      <c r="I36" s="408">
        <f t="shared" si="0"/>
        <v>281445.21525886143</v>
      </c>
      <c r="J36" s="404"/>
    </row>
    <row r="37" spans="2:15">
      <c r="B37" s="404">
        <v>2010</v>
      </c>
      <c r="C37" s="404" t="s">
        <v>552</v>
      </c>
      <c r="D37" s="405" t="s">
        <v>616</v>
      </c>
      <c r="E37" s="404" t="s">
        <v>912</v>
      </c>
      <c r="F37" s="404"/>
      <c r="G37" s="408">
        <f>MTEP10!P542</f>
        <v>279.25872669194501</v>
      </c>
      <c r="H37" s="408">
        <f>MTEP10!P543</f>
        <v>56.649627414651697</v>
      </c>
      <c r="I37" s="408">
        <f t="shared" ref="I37" si="3">G37+H37</f>
        <v>335.90835410659673</v>
      </c>
      <c r="J37" s="404"/>
    </row>
    <row r="38" spans="2:15">
      <c r="B38" s="404">
        <v>2008</v>
      </c>
      <c r="C38" s="404" t="s">
        <v>728</v>
      </c>
      <c r="D38" s="405" t="s">
        <v>616</v>
      </c>
      <c r="E38" s="404">
        <v>1024</v>
      </c>
      <c r="F38" s="404"/>
      <c r="G38" s="408">
        <f>+MTEP08!P1494</f>
        <v>8919.9834527216353</v>
      </c>
      <c r="H38" s="408">
        <f>+MTEP08!P1495</f>
        <v>1809.4823575521029</v>
      </c>
      <c r="I38" s="408">
        <f t="shared" si="0"/>
        <v>10729.465810273738</v>
      </c>
      <c r="J38" s="404"/>
    </row>
    <row r="39" spans="2:15">
      <c r="B39" s="404">
        <v>2008</v>
      </c>
      <c r="C39" s="404" t="s">
        <v>83</v>
      </c>
      <c r="D39" s="405" t="s">
        <v>616</v>
      </c>
      <c r="E39" s="404">
        <v>286</v>
      </c>
      <c r="F39" s="404"/>
      <c r="G39" s="408">
        <f>MTEP08!P1412</f>
        <v>99631.463286267201</v>
      </c>
      <c r="H39" s="408">
        <f>MTEP08!P1413</f>
        <v>20210.953980928491</v>
      </c>
      <c r="I39" s="408">
        <f t="shared" si="0"/>
        <v>119842.41726719569</v>
      </c>
      <c r="J39" s="404"/>
    </row>
    <row r="40" spans="2:15">
      <c r="B40" s="404">
        <v>2006</v>
      </c>
      <c r="C40" s="404" t="s">
        <v>271</v>
      </c>
      <c r="D40" s="405" t="s">
        <v>616</v>
      </c>
      <c r="E40" s="404">
        <v>1257</v>
      </c>
      <c r="F40" s="404"/>
      <c r="G40" s="408">
        <f>MTEP06!P681</f>
        <v>1854752.7903071421</v>
      </c>
      <c r="H40" s="408">
        <f>MTEP06!P682</f>
        <v>376249.85174802021</v>
      </c>
      <c r="I40" s="408">
        <f t="shared" si="0"/>
        <v>2231002.6420551622</v>
      </c>
      <c r="J40" s="404"/>
    </row>
    <row r="41" spans="2:15">
      <c r="B41" s="404">
        <v>2006</v>
      </c>
      <c r="C41" s="404" t="s">
        <v>271</v>
      </c>
      <c r="D41" s="405" t="s">
        <v>616</v>
      </c>
      <c r="E41" s="404">
        <v>1004</v>
      </c>
      <c r="F41" s="404"/>
      <c r="G41" s="408">
        <f>MTEP06!P642</f>
        <v>303721.75971372612</v>
      </c>
      <c r="H41" s="408">
        <f>MTEP06!P643</f>
        <v>61612.128399070156</v>
      </c>
      <c r="I41" s="408">
        <f t="shared" si="0"/>
        <v>365333.8881127963</v>
      </c>
      <c r="J41" s="404"/>
    </row>
    <row r="42" spans="2:15">
      <c r="B42" s="404">
        <v>2006</v>
      </c>
      <c r="C42" s="404" t="s">
        <v>554</v>
      </c>
      <c r="D42" s="405" t="s">
        <v>616</v>
      </c>
      <c r="E42" s="404">
        <v>988</v>
      </c>
      <c r="F42" s="404"/>
      <c r="G42" s="408">
        <f>MTEP06!P603</f>
        <v>2397.6031486782667</v>
      </c>
      <c r="H42" s="408">
        <f>MTEP06!P604</f>
        <v>486.37092444616269</v>
      </c>
      <c r="I42" s="408">
        <f t="shared" si="0"/>
        <v>2883.9740731244292</v>
      </c>
      <c r="J42" s="404"/>
    </row>
    <row r="43" spans="2:15">
      <c r="B43" s="404">
        <v>2006</v>
      </c>
      <c r="C43" s="404" t="s">
        <v>271</v>
      </c>
      <c r="D43" s="405" t="s">
        <v>616</v>
      </c>
      <c r="E43" s="404">
        <v>1259</v>
      </c>
      <c r="F43" s="404"/>
      <c r="G43" s="408">
        <f>MTEP06!P720</f>
        <v>193112.22555312308</v>
      </c>
      <c r="H43" s="408">
        <f>MTEP06!P721</f>
        <v>39174.19432649068</v>
      </c>
      <c r="I43" s="408">
        <f t="shared" si="0"/>
        <v>232286.41987961376</v>
      </c>
      <c r="J43" s="404"/>
    </row>
    <row r="44" spans="2:15">
      <c r="B44" s="404">
        <v>2007</v>
      </c>
      <c r="C44" s="404" t="s">
        <v>459</v>
      </c>
      <c r="D44" s="405" t="s">
        <v>616</v>
      </c>
      <c r="E44" s="404">
        <v>1615</v>
      </c>
      <c r="F44" s="404"/>
      <c r="G44" s="408">
        <f>MTEP07!P443</f>
        <v>1374.914178978868</v>
      </c>
      <c r="H44" s="408">
        <f>MTEP07!P444</f>
        <v>278.91116202142751</v>
      </c>
      <c r="I44" s="408">
        <f t="shared" si="0"/>
        <v>1653.8253410002956</v>
      </c>
      <c r="J44" s="404"/>
    </row>
    <row r="45" spans="2:15">
      <c r="B45" s="404">
        <v>2007</v>
      </c>
      <c r="C45" s="404" t="s">
        <v>65</v>
      </c>
      <c r="D45" s="405" t="s">
        <v>616</v>
      </c>
      <c r="E45" s="404">
        <v>870</v>
      </c>
      <c r="F45" s="404"/>
      <c r="G45" s="408">
        <f>MTEP07!P209</f>
        <v>9307.1171902987444</v>
      </c>
      <c r="H45" s="408">
        <f>MTEP07!P210</f>
        <v>1888.0152014606024</v>
      </c>
      <c r="I45" s="408">
        <f t="shared" si="0"/>
        <v>11195.132391759347</v>
      </c>
      <c r="J45" s="404"/>
    </row>
    <row r="46" spans="2:15">
      <c r="B46" s="404">
        <v>2008</v>
      </c>
      <c r="C46" s="404" t="s">
        <v>271</v>
      </c>
      <c r="D46" s="405" t="s">
        <v>616</v>
      </c>
      <c r="E46" s="404">
        <v>1970</v>
      </c>
      <c r="F46" s="404"/>
      <c r="G46" s="408">
        <f>MTEP08!P919</f>
        <v>89675.906531793415</v>
      </c>
      <c r="H46" s="408">
        <f>MTEP08!P920</f>
        <v>18191.398182163808</v>
      </c>
      <c r="I46" s="408">
        <f t="shared" si="0"/>
        <v>107867.30471395722</v>
      </c>
      <c r="J46" s="404"/>
    </row>
    <row r="47" spans="2:15">
      <c r="B47" s="404">
        <v>2009</v>
      </c>
      <c r="C47" s="404" t="s">
        <v>73</v>
      </c>
      <c r="D47" s="405" t="s">
        <v>616</v>
      </c>
      <c r="E47" s="404">
        <v>2053</v>
      </c>
      <c r="F47" s="404"/>
      <c r="G47" s="408">
        <f>MTEP09!P260</f>
        <v>313866.24712400773</v>
      </c>
      <c r="H47" s="408">
        <f>MTEP09!P261</f>
        <v>63670.010130870134</v>
      </c>
      <c r="I47" s="408">
        <f t="shared" si="0"/>
        <v>377536.25725487788</v>
      </c>
      <c r="J47" s="404"/>
      <c r="M47" s="404"/>
      <c r="N47" s="404"/>
      <c r="O47" s="405" t="s">
        <v>125</v>
      </c>
    </row>
    <row r="48" spans="2:15">
      <c r="B48" s="404">
        <v>2006</v>
      </c>
      <c r="C48" s="404" t="s">
        <v>617</v>
      </c>
      <c r="D48" s="405" t="s">
        <v>618</v>
      </c>
      <c r="E48" s="404">
        <v>890</v>
      </c>
      <c r="F48" s="404"/>
      <c r="G48" s="408">
        <f>MTEP06!P447</f>
        <v>6147.9491929360238</v>
      </c>
      <c r="H48" s="408">
        <f>MTEP06!P448</f>
        <v>1247.155407709879</v>
      </c>
      <c r="I48" s="408">
        <f t="shared" si="0"/>
        <v>7395.1046006459028</v>
      </c>
      <c r="J48" s="404"/>
      <c r="L48" s="404" t="s">
        <v>93</v>
      </c>
      <c r="M48" s="408">
        <f>I14+I24+I25+I26+I27+I34+I35+I40+I41+I42+I43+I48+I49</f>
        <v>3079600.913316106</v>
      </c>
      <c r="N48" s="408">
        <f>+MTEP06!P21+MTEP06!P22</f>
        <v>3079600.9133161055</v>
      </c>
      <c r="O48" s="408">
        <f>+M48-N48</f>
        <v>0</v>
      </c>
    </row>
    <row r="49" spans="2:15">
      <c r="B49" s="404">
        <v>2006</v>
      </c>
      <c r="C49" s="404" t="s">
        <v>617</v>
      </c>
      <c r="D49" s="405" t="s">
        <v>618</v>
      </c>
      <c r="E49" s="404">
        <v>1326</v>
      </c>
      <c r="F49" s="404"/>
      <c r="G49" s="408">
        <f>MTEP06!P837</f>
        <v>9392.8654527967701</v>
      </c>
      <c r="H49" s="408">
        <f>MTEP06!P838</f>
        <v>1905.4098489959163</v>
      </c>
      <c r="I49" s="408">
        <f t="shared" si="0"/>
        <v>11298.275301792686</v>
      </c>
      <c r="J49" s="404"/>
      <c r="L49" s="404" t="s">
        <v>96</v>
      </c>
      <c r="M49" s="408">
        <f>I28+I32+I44+I45+I50+I51</f>
        <v>873933.50888512703</v>
      </c>
      <c r="N49" s="408">
        <f>+MTEP07!P21+MTEP07!P22</f>
        <v>873933.50888512703</v>
      </c>
      <c r="O49" s="408">
        <f t="shared" ref="O49:O52" si="4">+M49-N49</f>
        <v>0</v>
      </c>
    </row>
    <row r="50" spans="2:15">
      <c r="B50" s="404">
        <v>2007</v>
      </c>
      <c r="C50" s="404" t="s">
        <v>550</v>
      </c>
      <c r="D50" s="405" t="s">
        <v>619</v>
      </c>
      <c r="E50" s="404">
        <v>1263</v>
      </c>
      <c r="F50" s="404"/>
      <c r="G50" s="408">
        <f>MTEP07!P287</f>
        <v>244279.86494055917</v>
      </c>
      <c r="H50" s="408">
        <f>MTEP07!P288</f>
        <v>49553.915459370575</v>
      </c>
      <c r="I50" s="408">
        <f t="shared" si="0"/>
        <v>293833.78039992973</v>
      </c>
      <c r="J50" s="404"/>
      <c r="L50" s="404" t="s">
        <v>97</v>
      </c>
      <c r="M50" s="736">
        <f>+I9+I10+I15+I21+I22+I30+I31+I33+I36+I38+I39+I46</f>
        <v>1600162.5985196009</v>
      </c>
      <c r="N50" s="736">
        <f>MTEP08!L11</f>
        <v>1600162.5985196009</v>
      </c>
      <c r="O50" s="408">
        <f t="shared" si="4"/>
        <v>0</v>
      </c>
    </row>
    <row r="51" spans="2:15">
      <c r="B51" s="404">
        <v>2007</v>
      </c>
      <c r="C51" s="404" t="s">
        <v>550</v>
      </c>
      <c r="D51" s="405" t="s">
        <v>619</v>
      </c>
      <c r="E51" s="404">
        <v>852</v>
      </c>
      <c r="F51" s="404"/>
      <c r="G51" s="408">
        <f>MTEP07!P170</f>
        <v>443125.35372432205</v>
      </c>
      <c r="H51" s="408">
        <f>MTEP07!P171</f>
        <v>89891.143184076762</v>
      </c>
      <c r="I51" s="408">
        <f t="shared" si="0"/>
        <v>533016.49690839881</v>
      </c>
      <c r="J51" s="404"/>
      <c r="L51" s="404" t="s">
        <v>204</v>
      </c>
      <c r="M51" s="408">
        <f>I12+I29+I47+I11</f>
        <v>480335.14915814198</v>
      </c>
      <c r="N51" s="408">
        <f>+MTEP09!P21+MTEP09!P22</f>
        <v>480335.14915814198</v>
      </c>
      <c r="O51" s="408">
        <f t="shared" si="4"/>
        <v>0</v>
      </c>
    </row>
    <row r="52" spans="2:15">
      <c r="B52" s="404">
        <v>2010</v>
      </c>
      <c r="C52" s="404" t="s">
        <v>550</v>
      </c>
      <c r="D52" s="405" t="s">
        <v>619</v>
      </c>
      <c r="E52" s="404">
        <v>2050</v>
      </c>
      <c r="F52" s="404"/>
      <c r="G52" s="482">
        <f>MTEP10!P102</f>
        <v>604527.27627202705</v>
      </c>
      <c r="H52" s="482">
        <f>MTEP10!P103</f>
        <v>122632.67604375407</v>
      </c>
      <c r="I52" s="482">
        <f t="shared" si="0"/>
        <v>727159.95231578115</v>
      </c>
      <c r="J52" s="404"/>
      <c r="L52" s="404" t="s">
        <v>466</v>
      </c>
      <c r="M52" s="408">
        <f>I16+I17+I20+I52+I37</f>
        <v>728369.17171998404</v>
      </c>
      <c r="N52" s="408">
        <f>+MTEP10!P21+MTEP10!P22</f>
        <v>728369.17171998415</v>
      </c>
      <c r="O52" s="408">
        <f t="shared" si="4"/>
        <v>0</v>
      </c>
    </row>
    <row r="53" spans="2:15">
      <c r="C53" s="404"/>
      <c r="D53" s="405"/>
      <c r="E53" s="404"/>
      <c r="F53" s="404"/>
      <c r="G53" s="481"/>
      <c r="H53" s="404"/>
      <c r="I53" s="404"/>
      <c r="J53" s="404"/>
      <c r="L53" s="404" t="s">
        <v>629</v>
      </c>
      <c r="M53" s="509">
        <f>+I13+I18+I19+I23</f>
        <v>16152.470846153967</v>
      </c>
      <c r="N53" s="408">
        <f>+MTEP11!P21+MTEP11!P22</f>
        <v>16152.470846153965</v>
      </c>
      <c r="O53" s="408">
        <f t="shared" ref="O53" si="5">+M53-N53</f>
        <v>0</v>
      </c>
    </row>
    <row r="54" spans="2:15" ht="13.8" thickBot="1">
      <c r="C54" s="404" t="s">
        <v>556</v>
      </c>
      <c r="D54" s="404"/>
      <c r="E54" s="404"/>
      <c r="F54" s="404"/>
      <c r="G54" s="483">
        <f>SUM(G9:G52)</f>
        <v>5635377.2787548453</v>
      </c>
      <c r="H54" s="483">
        <f>SUM(H9:H52)</f>
        <v>1143176.5336902684</v>
      </c>
      <c r="I54" s="483">
        <f>SUM(I9:I52)</f>
        <v>6778553.8124451116</v>
      </c>
      <c r="J54" s="404"/>
      <c r="K54" s="396"/>
      <c r="L54" s="404"/>
      <c r="M54" s="452">
        <f>SUM(M48:M53)</f>
        <v>6778553.8124451134</v>
      </c>
      <c r="N54" s="452">
        <f>SUM(N48:N53)</f>
        <v>6778553.8124451134</v>
      </c>
      <c r="O54" s="452">
        <f>SUM(O48:O53)</f>
        <v>0</v>
      </c>
    </row>
    <row r="55" spans="2:15" ht="13.8" thickTop="1">
      <c r="C55" s="404"/>
      <c r="D55" s="404"/>
      <c r="E55" s="404"/>
      <c r="F55" s="404"/>
      <c r="G55" s="404"/>
      <c r="H55" s="404"/>
      <c r="I55" s="404"/>
      <c r="J55" s="404"/>
    </row>
    <row r="56" spans="2:15">
      <c r="C56" s="404" t="s">
        <v>557</v>
      </c>
      <c r="D56" s="404"/>
      <c r="E56" s="404"/>
      <c r="F56" s="404"/>
      <c r="G56" s="483">
        <f>+G54/12</f>
        <v>469614.77322957042</v>
      </c>
      <c r="H56" s="483">
        <f>+H54/12</f>
        <v>95264.711140855696</v>
      </c>
      <c r="I56" s="483">
        <f>+I54/12</f>
        <v>564879.48437042593</v>
      </c>
      <c r="J56" s="404"/>
    </row>
    <row r="57" spans="2:15">
      <c r="C57" s="404"/>
      <c r="D57" s="404"/>
      <c r="E57" s="404"/>
      <c r="F57" s="404"/>
      <c r="G57" s="404"/>
      <c r="H57" s="404"/>
      <c r="I57" s="404"/>
      <c r="J57" s="404"/>
    </row>
    <row r="58" spans="2:15">
      <c r="B58" s="404"/>
      <c r="C58" s="404" t="s">
        <v>915</v>
      </c>
      <c r="D58" s="404"/>
      <c r="E58" s="404"/>
      <c r="F58" s="404"/>
      <c r="G58" s="404"/>
      <c r="H58" s="404"/>
      <c r="I58" s="404"/>
      <c r="J58" s="404"/>
    </row>
    <row r="59" spans="2:15">
      <c r="B59" s="404"/>
      <c r="C59" s="404"/>
      <c r="D59" s="404"/>
      <c r="E59" s="404"/>
      <c r="F59" s="404"/>
      <c r="G59" s="404"/>
      <c r="H59" s="404"/>
      <c r="I59" s="404"/>
      <c r="J59" s="404"/>
    </row>
    <row r="60" spans="2:15">
      <c r="B60" s="404"/>
      <c r="C60" s="404"/>
      <c r="D60" s="404"/>
      <c r="E60" s="404"/>
      <c r="F60" s="404"/>
      <c r="G60" s="404"/>
      <c r="H60" s="404"/>
      <c r="I60" s="404"/>
      <c r="J60" s="404"/>
    </row>
    <row r="61" spans="2:15">
      <c r="B61" s="404"/>
      <c r="C61" s="404"/>
      <c r="D61" s="404"/>
      <c r="E61" s="404"/>
      <c r="F61" s="404"/>
      <c r="G61" s="404"/>
      <c r="H61" s="404"/>
      <c r="I61" s="404"/>
      <c r="J61" s="404"/>
    </row>
    <row r="62" spans="2:15">
      <c r="B62" s="404"/>
      <c r="C62" s="404"/>
      <c r="D62" s="404"/>
      <c r="E62" s="404"/>
      <c r="F62" s="404"/>
      <c r="G62" s="404"/>
      <c r="H62" s="404"/>
      <c r="I62" s="404"/>
      <c r="J62" s="404"/>
    </row>
    <row r="63" spans="2:15">
      <c r="B63" s="404"/>
      <c r="C63" s="404"/>
      <c r="D63" s="404"/>
      <c r="E63" s="404"/>
      <c r="F63" s="404"/>
      <c r="G63" s="404"/>
      <c r="H63" s="404"/>
      <c r="I63" s="404"/>
      <c r="J63" s="404"/>
    </row>
    <row r="64" spans="2:15">
      <c r="B64" s="404"/>
      <c r="C64" s="404"/>
      <c r="D64" s="404"/>
      <c r="E64" s="404"/>
      <c r="F64" s="404"/>
      <c r="G64" s="404"/>
      <c r="H64" s="404"/>
      <c r="I64" s="404"/>
      <c r="J64" s="404"/>
    </row>
    <row r="65" spans="2:12">
      <c r="B65" s="404"/>
      <c r="C65" s="404"/>
      <c r="D65" s="404"/>
      <c r="E65" s="404"/>
      <c r="F65" s="404"/>
      <c r="G65" s="404"/>
      <c r="H65" s="404"/>
      <c r="I65" s="404"/>
      <c r="J65" s="404"/>
    </row>
    <row r="66" spans="2:12">
      <c r="B66" s="404"/>
      <c r="C66" s="404"/>
      <c r="D66" s="404"/>
      <c r="E66" s="404"/>
      <c r="F66" s="404"/>
      <c r="G66" s="404"/>
      <c r="H66" s="404"/>
      <c r="I66" s="404"/>
      <c r="J66" s="404"/>
      <c r="L66" s="121"/>
    </row>
    <row r="67" spans="2:12">
      <c r="B67" s="404"/>
      <c r="C67" s="404"/>
      <c r="D67" s="404"/>
      <c r="E67" s="404"/>
      <c r="F67" s="404"/>
      <c r="G67" s="404"/>
      <c r="H67" s="404"/>
      <c r="I67" s="404"/>
      <c r="J67" s="404"/>
    </row>
    <row r="68" spans="2:12">
      <c r="B68" s="404"/>
      <c r="C68" s="404"/>
      <c r="D68" s="404"/>
      <c r="E68" s="404"/>
      <c r="F68" s="404"/>
      <c r="G68" s="404"/>
      <c r="H68" s="404"/>
      <c r="I68" s="404"/>
      <c r="J68" s="404"/>
    </row>
    <row r="69" spans="2:12">
      <c r="B69" s="404"/>
      <c r="C69" s="404"/>
      <c r="D69" s="404"/>
      <c r="E69" s="404"/>
      <c r="F69" s="404"/>
      <c r="G69" s="404"/>
      <c r="H69" s="404"/>
      <c r="I69" s="404"/>
      <c r="J69" s="404"/>
    </row>
    <row r="70" spans="2:12">
      <c r="B70" s="404"/>
      <c r="C70" s="404"/>
      <c r="D70" s="404"/>
      <c r="E70" s="404"/>
      <c r="F70" s="404"/>
      <c r="G70" s="404"/>
      <c r="H70" s="404"/>
      <c r="I70" s="404"/>
      <c r="J70" s="404"/>
    </row>
    <row r="71" spans="2:12">
      <c r="B71" s="404"/>
      <c r="C71" s="404"/>
      <c r="D71" s="404"/>
      <c r="E71" s="404"/>
      <c r="F71" s="404"/>
      <c r="G71" s="404"/>
      <c r="H71" s="404"/>
      <c r="I71" s="404"/>
      <c r="J71" s="404"/>
    </row>
    <row r="72" spans="2:12">
      <c r="B72" s="404"/>
      <c r="C72" s="404"/>
      <c r="D72" s="404"/>
      <c r="E72" s="404"/>
      <c r="F72" s="404"/>
      <c r="G72" s="404"/>
      <c r="H72" s="404"/>
      <c r="I72" s="404"/>
      <c r="J72" s="404"/>
    </row>
    <row r="73" spans="2:12">
      <c r="B73" s="404"/>
      <c r="C73" s="404"/>
      <c r="D73" s="404"/>
      <c r="E73" s="404"/>
      <c r="F73" s="404"/>
      <c r="G73" s="404"/>
      <c r="H73" s="404"/>
      <c r="I73" s="404"/>
      <c r="J73" s="404"/>
    </row>
    <row r="74" spans="2:12">
      <c r="B74" s="404"/>
      <c r="C74" s="404"/>
      <c r="D74" s="404"/>
      <c r="E74" s="404"/>
      <c r="F74" s="404"/>
      <c r="G74" s="404"/>
      <c r="H74" s="404"/>
      <c r="I74" s="404"/>
      <c r="J74" s="404"/>
    </row>
  </sheetData>
  <mergeCells count="2">
    <mergeCell ref="B2:J2"/>
    <mergeCell ref="B3:J3"/>
  </mergeCells>
  <pageMargins left="0.5" right="0.5" top="0.75" bottom="0.5" header="0.5" footer="0.25"/>
  <pageSetup scale="71" orientation="landscape" r:id="rId1"/>
  <headerFooter alignWithMargins="0">
    <oddHeader>&amp;LMidAmerican Energy Company Attachment 1-1j&amp;R&amp;12Effective January 1, 2016</oddHeader>
    <oddFooter>&amp;L&amp;11&amp;D&amp;R&amp;Z&amp;F</oddFooter>
  </headerFooter>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AK384"/>
  <sheetViews>
    <sheetView tabSelected="1" zoomScale="70" zoomScaleNormal="70" workbookViewId="0">
      <pane xSplit="1" ySplit="7" topLeftCell="Q8" activePane="bottomRight" state="frozen"/>
      <selection activeCell="B2" sqref="B2"/>
      <selection pane="topRight" activeCell="B2" sqref="B2"/>
      <selection pane="bottomLeft" activeCell="B2" sqref="B2"/>
      <selection pane="bottomRight" activeCell="B2" sqref="B2"/>
    </sheetView>
  </sheetViews>
  <sheetFormatPr defaultRowHeight="13.2"/>
  <cols>
    <col min="1" max="1" width="12.44140625" customWidth="1"/>
    <col min="2" max="2" width="15.109375" style="127" customWidth="1"/>
    <col min="3" max="3" width="15" style="127" bestFit="1" customWidth="1"/>
    <col min="4" max="5" width="15.88671875" style="127" customWidth="1"/>
    <col min="6" max="7" width="14.5546875" style="127" customWidth="1"/>
    <col min="8" max="8" width="12.6640625" style="127" customWidth="1"/>
    <col min="9" max="9" width="13.5546875" style="127" customWidth="1"/>
    <col min="10" max="10" width="13.88671875" style="127" customWidth="1"/>
    <col min="11" max="11" width="14.88671875" style="127" customWidth="1"/>
    <col min="12" max="12" width="15.109375" style="127" customWidth="1"/>
    <col min="13" max="13" width="12.6640625" style="127" customWidth="1"/>
    <col min="14" max="14" width="14.5546875" style="127" customWidth="1"/>
    <col min="15" max="15" width="15" style="127" customWidth="1"/>
    <col min="16" max="16" width="14.88671875" style="127" customWidth="1"/>
    <col min="17" max="17" width="16.109375" style="127" customWidth="1"/>
    <col min="18" max="18" width="12.6640625" customWidth="1"/>
    <col min="19" max="19" width="12.6640625" style="127" customWidth="1"/>
    <col min="20" max="20" width="14" style="127" bestFit="1" customWidth="1"/>
    <col min="21" max="21" width="15.6640625" customWidth="1"/>
    <col min="22" max="22" width="12.6640625" customWidth="1"/>
    <col min="23" max="23" width="16" style="127" customWidth="1"/>
    <col min="24" max="24" width="14.88671875" customWidth="1"/>
    <col min="25" max="25" width="15.88671875" customWidth="1"/>
    <col min="26" max="27" width="14.5546875" style="127" customWidth="1"/>
    <col min="28" max="28" width="12.6640625" customWidth="1"/>
    <col min="29" max="29" width="14" customWidth="1"/>
    <col min="30" max="30" width="14.6640625" style="127" customWidth="1"/>
    <col min="31" max="31" width="3" customWidth="1"/>
    <col min="32" max="32" width="16" bestFit="1" customWidth="1"/>
    <col min="33" max="33" width="10" customWidth="1"/>
    <col min="34" max="34" width="14" bestFit="1" customWidth="1"/>
    <col min="35" max="35" width="15.109375" customWidth="1"/>
    <col min="37" max="37" width="24.109375" customWidth="1"/>
  </cols>
  <sheetData>
    <row r="1" spans="1:37">
      <c r="A1" s="866" t="s">
        <v>203</v>
      </c>
      <c r="B1" s="866"/>
      <c r="C1" s="866"/>
      <c r="D1" s="866"/>
      <c r="E1" s="866"/>
      <c r="F1" s="866"/>
      <c r="G1" s="866"/>
      <c r="H1" s="866"/>
      <c r="I1" s="866"/>
      <c r="J1" s="866"/>
      <c r="K1" s="866"/>
      <c r="L1" s="866"/>
      <c r="M1" s="866"/>
      <c r="N1" s="866"/>
      <c r="O1" s="866"/>
      <c r="P1" s="866"/>
      <c r="Q1" s="866"/>
      <c r="R1" s="866"/>
      <c r="S1" s="866"/>
      <c r="T1" s="866"/>
      <c r="U1" s="866"/>
      <c r="V1" s="866"/>
      <c r="W1" s="866"/>
      <c r="X1" s="866"/>
      <c r="Y1" s="866"/>
      <c r="Z1" s="866"/>
      <c r="AA1" s="866"/>
      <c r="AB1" s="866"/>
      <c r="AC1" s="866"/>
      <c r="AD1" s="866"/>
      <c r="AE1" s="866"/>
      <c r="AF1" s="866"/>
    </row>
    <row r="2" spans="1:37">
      <c r="A2" s="125"/>
      <c r="B2" s="731"/>
      <c r="C2" s="731"/>
      <c r="D2" s="731"/>
      <c r="E2" s="731"/>
      <c r="F2" s="731"/>
      <c r="G2" s="731"/>
      <c r="H2" s="731"/>
      <c r="I2" s="731"/>
      <c r="J2" s="731"/>
      <c r="K2" s="731"/>
      <c r="L2" s="731"/>
      <c r="M2" s="731"/>
      <c r="N2" s="731"/>
      <c r="O2" s="731"/>
      <c r="P2" s="731"/>
      <c r="Q2" s="731"/>
      <c r="R2" s="428"/>
      <c r="S2" s="731"/>
      <c r="T2" s="731"/>
      <c r="U2" s="125"/>
      <c r="V2" s="371"/>
      <c r="W2" s="731"/>
      <c r="X2" s="125"/>
      <c r="Y2" s="125"/>
      <c r="Z2" s="731"/>
      <c r="AA2" s="731"/>
      <c r="AB2" s="125"/>
      <c r="AC2" s="125"/>
      <c r="AD2" s="731"/>
      <c r="AE2" s="125"/>
      <c r="AF2" s="125"/>
    </row>
    <row r="3" spans="1:37">
      <c r="A3" s="125"/>
      <c r="B3" s="731"/>
      <c r="C3" s="731"/>
      <c r="D3" s="731"/>
      <c r="E3" s="731"/>
      <c r="F3" s="731"/>
      <c r="G3" s="731"/>
      <c r="H3" s="731"/>
      <c r="I3" s="731"/>
      <c r="J3" s="731"/>
      <c r="K3" s="731"/>
      <c r="L3" s="731"/>
      <c r="M3" s="731"/>
      <c r="N3" s="731"/>
      <c r="O3" s="731"/>
      <c r="P3" s="731"/>
      <c r="Q3" s="731"/>
      <c r="R3" s="731"/>
      <c r="S3" s="731"/>
      <c r="T3" s="731"/>
      <c r="U3" s="731"/>
      <c r="V3" s="731"/>
      <c r="W3" s="731"/>
      <c r="X3" s="731"/>
      <c r="Y3" s="731"/>
      <c r="Z3" s="731"/>
      <c r="AA3" s="731"/>
      <c r="AB3" s="731"/>
      <c r="AC3" s="731"/>
      <c r="AD3" s="731"/>
      <c r="AE3" s="125"/>
      <c r="AF3" s="125"/>
      <c r="AH3" s="416"/>
      <c r="AI3" s="417"/>
      <c r="AJ3" s="417"/>
      <c r="AK3" s="418"/>
    </row>
    <row r="4" spans="1:37">
      <c r="A4" s="125"/>
      <c r="B4" s="157" t="s">
        <v>45</v>
      </c>
      <c r="C4" s="157" t="s">
        <v>46</v>
      </c>
      <c r="D4" s="157" t="s">
        <v>18</v>
      </c>
      <c r="E4" s="157" t="s">
        <v>464</v>
      </c>
      <c r="F4" s="157" t="s">
        <v>610</v>
      </c>
      <c r="G4" s="157" t="s">
        <v>603</v>
      </c>
      <c r="H4" s="157" t="s">
        <v>1</v>
      </c>
      <c r="I4" s="157" t="s">
        <v>2</v>
      </c>
      <c r="J4" s="157" t="s">
        <v>461</v>
      </c>
      <c r="K4" s="157" t="s">
        <v>15</v>
      </c>
      <c r="L4" s="157" t="s">
        <v>3</v>
      </c>
      <c r="M4" s="157" t="s">
        <v>4</v>
      </c>
      <c r="N4" s="157" t="s">
        <v>6</v>
      </c>
      <c r="O4" s="157" t="s">
        <v>5</v>
      </c>
      <c r="P4" s="157" t="s">
        <v>116</v>
      </c>
      <c r="Q4" s="157" t="s">
        <v>17</v>
      </c>
      <c r="R4" s="157" t="s">
        <v>573</v>
      </c>
      <c r="S4" s="157" t="s">
        <v>444</v>
      </c>
      <c r="T4" s="157" t="s">
        <v>8</v>
      </c>
      <c r="U4" s="157" t="s">
        <v>7</v>
      </c>
      <c r="V4" s="157" t="s">
        <v>445</v>
      </c>
      <c r="W4" s="157" t="s">
        <v>726</v>
      </c>
      <c r="X4" s="157" t="s">
        <v>10</v>
      </c>
      <c r="Y4" s="157" t="s">
        <v>9</v>
      </c>
      <c r="Z4" s="157" t="s">
        <v>11</v>
      </c>
      <c r="AA4" s="157" t="s">
        <v>933</v>
      </c>
      <c r="AB4" s="157" t="s">
        <v>12</v>
      </c>
      <c r="AC4" s="157" t="s">
        <v>13</v>
      </c>
      <c r="AD4" s="157" t="s">
        <v>124</v>
      </c>
      <c r="AE4" s="135"/>
      <c r="AF4" s="128" t="s">
        <v>119</v>
      </c>
      <c r="AH4" s="419"/>
      <c r="AI4" s="420"/>
      <c r="AJ4" s="420"/>
      <c r="AK4" s="421"/>
    </row>
    <row r="5" spans="1:37">
      <c r="A5" s="125" t="s">
        <v>205</v>
      </c>
      <c r="B5" s="774">
        <f>+B7-B6</f>
        <v>14686343.93</v>
      </c>
      <c r="C5" s="774">
        <f>+C7-C6</f>
        <v>8089315.2999999998</v>
      </c>
      <c r="D5" s="774">
        <f>+D7-D6</f>
        <v>97870278.870000005</v>
      </c>
      <c r="E5" s="774">
        <f>+E7-E6</f>
        <v>0</v>
      </c>
      <c r="F5" s="774">
        <f t="shared" ref="F5:AD5" si="0">+F7-F6</f>
        <v>4108902.48</v>
      </c>
      <c r="G5" s="774">
        <f t="shared" si="0"/>
        <v>2718684.15</v>
      </c>
      <c r="H5" s="774">
        <f t="shared" si="0"/>
        <v>0</v>
      </c>
      <c r="I5" s="774">
        <f>+I7-I6</f>
        <v>1159622.73</v>
      </c>
      <c r="J5" s="774">
        <f>+J7-J6</f>
        <v>2818757.29</v>
      </c>
      <c r="K5" s="774">
        <f t="shared" si="0"/>
        <v>2935320.4</v>
      </c>
      <c r="L5" s="774">
        <f t="shared" si="0"/>
        <v>31572748.539999999</v>
      </c>
      <c r="M5" s="774">
        <f t="shared" si="0"/>
        <v>0</v>
      </c>
      <c r="N5" s="774">
        <f t="shared" si="0"/>
        <v>1925460</v>
      </c>
      <c r="O5" s="774">
        <f t="shared" si="0"/>
        <v>22290604.620000001</v>
      </c>
      <c r="P5" s="774">
        <f t="shared" si="0"/>
        <v>27213963.460000001</v>
      </c>
      <c r="Q5" s="774">
        <f t="shared" si="0"/>
        <v>85258372.370000005</v>
      </c>
      <c r="R5" s="774">
        <f t="shared" si="0"/>
        <v>151129.41</v>
      </c>
      <c r="S5" s="774">
        <f t="shared" si="0"/>
        <v>86017.68</v>
      </c>
      <c r="T5" s="774">
        <f t="shared" si="0"/>
        <v>1809251.11</v>
      </c>
      <c r="U5" s="774">
        <f t="shared" si="0"/>
        <v>25461451.25</v>
      </c>
      <c r="V5" s="774">
        <f t="shared" si="0"/>
        <v>0</v>
      </c>
      <c r="W5" s="774">
        <f t="shared" si="0"/>
        <v>9518223.2200000007</v>
      </c>
      <c r="X5" s="774">
        <f t="shared" si="0"/>
        <v>3973588.73</v>
      </c>
      <c r="Y5" s="774">
        <f t="shared" si="0"/>
        <v>90766414.420000002</v>
      </c>
      <c r="Z5" s="774">
        <f>+Z7-Z6</f>
        <v>18838462.530000001</v>
      </c>
      <c r="AA5" s="774">
        <f>+AA7-AA6</f>
        <v>3432505.95</v>
      </c>
      <c r="AB5" s="774">
        <f t="shared" si="0"/>
        <v>0</v>
      </c>
      <c r="AC5" s="774">
        <f t="shared" si="0"/>
        <v>1260782.1599999999</v>
      </c>
      <c r="AD5" s="774">
        <f t="shared" si="0"/>
        <v>20856357.18</v>
      </c>
      <c r="AE5" s="135"/>
      <c r="AF5" s="433">
        <f>SUM(B5:AD5)</f>
        <v>478802557.78000015</v>
      </c>
      <c r="AH5" s="422">
        <f>+AF5</f>
        <v>478802557.78000015</v>
      </c>
      <c r="AI5" s="420" t="s">
        <v>205</v>
      </c>
      <c r="AJ5" s="420"/>
      <c r="AK5" s="421"/>
    </row>
    <row r="6" spans="1:37">
      <c r="A6" s="125" t="s">
        <v>269</v>
      </c>
      <c r="B6" s="775">
        <f>+AMIL!M93</f>
        <v>194503</v>
      </c>
      <c r="C6" s="775"/>
      <c r="D6" s="775">
        <f>+ATC!N101</f>
        <v>-11051556</v>
      </c>
      <c r="E6" s="775">
        <f>BREC!M93</f>
        <v>0</v>
      </c>
      <c r="F6" s="775"/>
      <c r="G6" s="775"/>
      <c r="H6" s="775"/>
      <c r="I6" s="775"/>
      <c r="J6" s="775">
        <f>+DPC!M93</f>
        <v>-343903</v>
      </c>
      <c r="K6" s="775"/>
      <c r="L6" s="775">
        <f>+GRE!P92</f>
        <v>-390361</v>
      </c>
      <c r="M6" s="775">
        <f>HE!M93</f>
        <v>0</v>
      </c>
      <c r="N6" s="775"/>
      <c r="O6" s="775">
        <f>+ITC!M93</f>
        <v>1307734</v>
      </c>
      <c r="P6" s="775">
        <f>+ITCM!M110</f>
        <v>142468</v>
      </c>
      <c r="Q6" s="775">
        <f>+METC!M104</f>
        <v>-5538655</v>
      </c>
      <c r="R6" s="775"/>
      <c r="S6" s="775">
        <f>+MEC!M93</f>
        <v>3046</v>
      </c>
      <c r="T6" s="775">
        <f>+MDU!M93</f>
        <v>150981</v>
      </c>
      <c r="U6" s="775">
        <f>+MP!M89</f>
        <v>275384</v>
      </c>
      <c r="V6" s="775"/>
      <c r="W6" s="775">
        <f>+MRES!N93</f>
        <v>133687</v>
      </c>
      <c r="X6" s="775">
        <f>+NIPS!M93</f>
        <v>-76813</v>
      </c>
      <c r="Y6" s="775">
        <f>+NSP!M99</f>
        <v>-3630149</v>
      </c>
      <c r="Z6" s="775">
        <f>+OTP!M93</f>
        <v>-1117848</v>
      </c>
      <c r="AA6" s="775">
        <f>RPU!M73</f>
        <v>0</v>
      </c>
      <c r="AB6" s="775"/>
      <c r="AC6" s="775"/>
      <c r="AD6" s="775">
        <f>+VECT!M93</f>
        <v>-212797</v>
      </c>
      <c r="AF6" s="434">
        <f>SUM(B6:AD6)</f>
        <v>-20154279</v>
      </c>
      <c r="AH6" s="422">
        <f>+GRE!L92</f>
        <v>337789.71420634363</v>
      </c>
      <c r="AI6" s="420" t="s">
        <v>563</v>
      </c>
      <c r="AJ6" s="420"/>
      <c r="AK6" s="421"/>
    </row>
    <row r="7" spans="1:37" ht="13.8" thickBot="1">
      <c r="A7" s="125" t="s">
        <v>270</v>
      </c>
      <c r="B7" s="776">
        <f>ROUND(+B55+B84+B135+B171+B196+B234+B270+B306+B342,2)</f>
        <v>14880846.93</v>
      </c>
      <c r="C7" s="776">
        <f t="shared" ref="C7:AC7" si="1">ROUND(+C55+C84+C135+C171+C196+C234+C270+C306+C342,2)</f>
        <v>8089315.2999999998</v>
      </c>
      <c r="D7" s="776">
        <f t="shared" si="1"/>
        <v>86818722.870000005</v>
      </c>
      <c r="E7" s="776">
        <f t="shared" si="1"/>
        <v>0</v>
      </c>
      <c r="F7" s="776">
        <f t="shared" si="1"/>
        <v>4108902.48</v>
      </c>
      <c r="G7" s="776">
        <f t="shared" si="1"/>
        <v>2718684.15</v>
      </c>
      <c r="H7" s="776">
        <f t="shared" si="1"/>
        <v>0</v>
      </c>
      <c r="I7" s="776">
        <f t="shared" si="1"/>
        <v>1159622.73</v>
      </c>
      <c r="J7" s="776">
        <f t="shared" si="1"/>
        <v>2474854.29</v>
      </c>
      <c r="K7" s="776">
        <f t="shared" si="1"/>
        <v>2935320.4</v>
      </c>
      <c r="L7" s="776">
        <f t="shared" si="1"/>
        <v>31182387.539999999</v>
      </c>
      <c r="M7" s="776">
        <f t="shared" si="1"/>
        <v>0</v>
      </c>
      <c r="N7" s="776">
        <f t="shared" si="1"/>
        <v>1925460</v>
      </c>
      <c r="O7" s="776">
        <f>ROUND(+O55+O84+O135+O171+O196+O234+O270+O306+O342+O378,2)</f>
        <v>23598338.620000001</v>
      </c>
      <c r="P7" s="776">
        <f t="shared" si="1"/>
        <v>27356431.460000001</v>
      </c>
      <c r="Q7" s="776">
        <f t="shared" si="1"/>
        <v>79719717.370000005</v>
      </c>
      <c r="R7" s="776">
        <f t="shared" si="1"/>
        <v>151129.41</v>
      </c>
      <c r="S7" s="776">
        <f t="shared" si="1"/>
        <v>89063.679999999993</v>
      </c>
      <c r="T7" s="776">
        <f t="shared" si="1"/>
        <v>1960232.11</v>
      </c>
      <c r="U7" s="776">
        <f t="shared" si="1"/>
        <v>25736835.25</v>
      </c>
      <c r="V7" s="776">
        <f t="shared" si="1"/>
        <v>0</v>
      </c>
      <c r="W7" s="776">
        <f t="shared" si="1"/>
        <v>9651910.2200000007</v>
      </c>
      <c r="X7" s="776">
        <f t="shared" si="1"/>
        <v>3896775.73</v>
      </c>
      <c r="Y7" s="776">
        <f>ROUND(+Y55+Y84+Y135+Y171+Y196+Y234+Y270+Y306+Y342+Y378,2)</f>
        <v>87136265.420000002</v>
      </c>
      <c r="Z7" s="776">
        <f>ROUND(+Z55+Z84+Z135+Z171+Z196+Z234+Z270+Z306+Z342+Z378,2)</f>
        <v>17720614.530000001</v>
      </c>
      <c r="AA7" s="776">
        <f t="shared" si="1"/>
        <v>3432505.95</v>
      </c>
      <c r="AB7" s="776">
        <f t="shared" si="1"/>
        <v>0</v>
      </c>
      <c r="AC7" s="776">
        <f t="shared" si="1"/>
        <v>1260782.1599999999</v>
      </c>
      <c r="AD7" s="776">
        <f>ROUND(+AD55+AD84+AD135+AD171+AD196+AD234+AD270+AD306+AD342,2)</f>
        <v>20643560.18</v>
      </c>
      <c r="AF7" s="432">
        <f>ROUND(+AF55+AF84+AF135+AF171+AF196+AF234+AF270+AF306+AF342+AF378,2)</f>
        <v>458648278.79000002</v>
      </c>
      <c r="AH7" s="422">
        <f>+K5</f>
        <v>2935320.4</v>
      </c>
      <c r="AI7" s="420" t="s">
        <v>564</v>
      </c>
      <c r="AJ7" s="420"/>
      <c r="AK7" s="421"/>
    </row>
    <row r="8" spans="1:37" ht="13.8" thickTop="1">
      <c r="A8" s="125"/>
      <c r="B8" s="731"/>
      <c r="C8" s="731"/>
      <c r="D8" s="731"/>
      <c r="E8" s="731"/>
      <c r="F8" s="731"/>
      <c r="G8" s="731"/>
      <c r="H8" s="731"/>
      <c r="I8" s="731"/>
      <c r="J8" s="731"/>
      <c r="K8" s="731"/>
      <c r="L8" s="731"/>
      <c r="M8" s="731"/>
      <c r="N8" s="731"/>
      <c r="O8" s="731"/>
      <c r="P8" s="731"/>
      <c r="Q8" s="731"/>
      <c r="R8" s="428"/>
      <c r="S8" s="731"/>
      <c r="T8" s="731"/>
      <c r="U8" s="125"/>
      <c r="V8" s="371"/>
      <c r="W8" s="731"/>
      <c r="X8" s="125"/>
      <c r="Y8" s="125"/>
      <c r="Z8" s="731"/>
      <c r="AA8" s="731"/>
      <c r="AB8" s="125"/>
      <c r="AC8" s="125"/>
      <c r="AD8" s="731"/>
      <c r="AF8" s="125"/>
      <c r="AH8" s="487">
        <f>G18</f>
        <v>2718684.1515951864</v>
      </c>
      <c r="AI8" s="420" t="s">
        <v>625</v>
      </c>
      <c r="AJ8" s="420"/>
      <c r="AK8" s="421"/>
    </row>
    <row r="9" spans="1:37">
      <c r="A9" s="148"/>
      <c r="B9" s="777"/>
      <c r="C9" s="777"/>
      <c r="D9" s="793"/>
      <c r="E9" s="793"/>
      <c r="F9" s="777"/>
      <c r="G9" s="777"/>
      <c r="H9" s="777"/>
      <c r="I9" s="777"/>
      <c r="J9" s="777"/>
      <c r="K9" s="777"/>
      <c r="L9" s="777"/>
      <c r="M9" s="777"/>
      <c r="N9" s="777"/>
      <c r="O9" s="777"/>
      <c r="P9" s="777"/>
      <c r="Q9" s="777"/>
      <c r="R9" s="149"/>
      <c r="S9" s="777"/>
      <c r="T9" s="777"/>
      <c r="U9" s="149"/>
      <c r="V9" s="149"/>
      <c r="W9" s="777"/>
      <c r="X9" s="149"/>
      <c r="Y9" s="149"/>
      <c r="Z9" s="777"/>
      <c r="AA9" s="777"/>
      <c r="AB9" s="149"/>
      <c r="AC9" s="149"/>
      <c r="AD9" s="777"/>
      <c r="AE9" s="135"/>
      <c r="AF9" s="150"/>
      <c r="AH9" s="422">
        <f>+AH5-AH6-AH7-AH8</f>
        <v>472810763.51419866</v>
      </c>
      <c r="AI9" s="420" t="s">
        <v>575</v>
      </c>
      <c r="AJ9" s="420"/>
      <c r="AK9" s="421"/>
    </row>
    <row r="10" spans="1:37">
      <c r="A10" s="125"/>
      <c r="B10" s="731"/>
      <c r="C10" s="731"/>
      <c r="D10" s="731"/>
      <c r="E10" s="731"/>
      <c r="F10" s="731"/>
      <c r="G10" s="731"/>
      <c r="H10" s="731"/>
      <c r="I10" s="731"/>
      <c r="J10" s="731"/>
      <c r="K10" s="731"/>
      <c r="L10" s="731"/>
      <c r="M10" s="731"/>
      <c r="N10" s="731"/>
      <c r="O10" s="731"/>
      <c r="P10" s="731"/>
      <c r="Q10" s="731"/>
      <c r="R10" s="428"/>
      <c r="S10" s="731"/>
      <c r="T10" s="731"/>
      <c r="U10" s="125"/>
      <c r="V10" s="371"/>
      <c r="W10" s="731"/>
      <c r="X10" s="125"/>
      <c r="Y10" s="125"/>
      <c r="Z10" s="731"/>
      <c r="AA10" s="731"/>
      <c r="AB10" s="125"/>
      <c r="AC10" s="125"/>
      <c r="AD10" s="731"/>
      <c r="AE10" s="125"/>
      <c r="AF10" s="125"/>
      <c r="AH10" s="419"/>
      <c r="AI10" s="420"/>
      <c r="AJ10" s="420"/>
      <c r="AK10" s="421"/>
    </row>
    <row r="11" spans="1:37">
      <c r="A11" s="125"/>
      <c r="B11" s="731"/>
      <c r="C11" s="731"/>
      <c r="D11" s="731"/>
      <c r="E11" s="731"/>
      <c r="F11" s="731"/>
      <c r="G11" s="731"/>
      <c r="H11" s="731"/>
      <c r="I11" s="731"/>
      <c r="J11" s="731"/>
      <c r="K11" s="731"/>
      <c r="L11" s="731"/>
      <c r="M11" s="731"/>
      <c r="N11" s="731"/>
      <c r="O11" s="731"/>
      <c r="P11" s="731"/>
      <c r="Q11" s="731"/>
      <c r="R11" s="428"/>
      <c r="S11" s="731"/>
      <c r="T11" s="731"/>
      <c r="U11" s="125"/>
      <c r="V11" s="371"/>
      <c r="W11" s="731"/>
      <c r="X11" s="125"/>
      <c r="Y11" s="125"/>
      <c r="Z11" s="731"/>
      <c r="AA11" s="731"/>
      <c r="AB11" s="125"/>
      <c r="AC11" s="125"/>
      <c r="AD11" s="787" t="s">
        <v>125</v>
      </c>
      <c r="AE11" s="152"/>
      <c r="AF11" s="153">
        <f>SUM(B7:AD7)</f>
        <v>458648278.78000015</v>
      </c>
      <c r="AH11" s="423"/>
      <c r="AI11" s="424"/>
      <c r="AJ11" s="424"/>
      <c r="AK11" s="425"/>
    </row>
    <row r="12" spans="1:37">
      <c r="A12" s="125"/>
      <c r="B12" s="731"/>
      <c r="C12" s="731"/>
      <c r="D12" s="731"/>
      <c r="E12" s="731"/>
      <c r="F12" s="731"/>
      <c r="G12" s="731"/>
      <c r="H12" s="731"/>
      <c r="I12" s="731"/>
      <c r="J12" s="731"/>
      <c r="K12" s="731"/>
      <c r="L12" s="731"/>
      <c r="M12" s="731"/>
      <c r="N12" s="731"/>
      <c r="O12" s="731"/>
      <c r="P12" s="731"/>
      <c r="Q12" s="731"/>
      <c r="R12" s="428"/>
      <c r="S12" s="731"/>
      <c r="T12" s="731"/>
      <c r="U12" s="125"/>
      <c r="V12" s="371"/>
      <c r="W12" s="731"/>
      <c r="X12" s="125"/>
      <c r="Y12" s="125"/>
      <c r="Z12" s="731"/>
      <c r="AA12" s="731"/>
      <c r="AB12" s="125"/>
      <c r="AC12" s="125"/>
      <c r="AD12" s="731"/>
      <c r="AE12" s="125"/>
      <c r="AF12" s="730">
        <f>AF7-AF11</f>
        <v>9.9998712539672852E-3</v>
      </c>
    </row>
    <row r="13" spans="1:37" ht="13.8" thickBot="1">
      <c r="A13" s="125"/>
      <c r="B13" s="731"/>
      <c r="C13" s="731"/>
      <c r="D13" s="731"/>
      <c r="E13" s="731"/>
      <c r="F13" s="731"/>
      <c r="G13" s="731"/>
      <c r="H13" s="731"/>
      <c r="I13" s="731"/>
      <c r="J13" s="731"/>
      <c r="K13" s="731"/>
      <c r="L13" s="731"/>
      <c r="M13" s="731"/>
      <c r="N13" s="731"/>
      <c r="O13" s="731"/>
      <c r="P13" s="731"/>
      <c r="Q13" s="731"/>
      <c r="R13" s="428"/>
      <c r="S13" s="731"/>
      <c r="T13" s="731"/>
      <c r="U13" s="125"/>
      <c r="V13" s="371"/>
      <c r="W13" s="731"/>
      <c r="X13" s="125"/>
      <c r="Y13" s="125"/>
      <c r="Z13" s="731"/>
      <c r="AA13" s="731"/>
      <c r="AB13" s="125"/>
      <c r="AC13" s="125"/>
      <c r="AD13" s="731"/>
      <c r="AE13" s="125"/>
      <c r="AF13" s="125"/>
    </row>
    <row r="14" spans="1:37">
      <c r="A14" s="129"/>
      <c r="B14" s="778"/>
      <c r="C14" s="778"/>
      <c r="D14" s="778"/>
      <c r="E14" s="778"/>
      <c r="F14" s="778"/>
      <c r="G14" s="778"/>
      <c r="H14" s="778"/>
      <c r="I14" s="778"/>
      <c r="J14" s="778"/>
      <c r="K14" s="778"/>
      <c r="L14" s="778"/>
      <c r="M14" s="778"/>
      <c r="N14" s="778"/>
      <c r="O14" s="778"/>
      <c r="P14" s="778"/>
      <c r="Q14" s="778"/>
      <c r="R14" s="130"/>
      <c r="S14" s="778"/>
      <c r="T14" s="778"/>
      <c r="U14" s="130"/>
      <c r="V14" s="130"/>
      <c r="W14" s="778"/>
      <c r="X14" s="130"/>
      <c r="Y14" s="130"/>
      <c r="Z14" s="778"/>
      <c r="AA14" s="778"/>
      <c r="AB14" s="130"/>
      <c r="AC14" s="130"/>
      <c r="AD14" s="778"/>
      <c r="AE14" s="130"/>
      <c r="AF14" s="131"/>
    </row>
    <row r="15" spans="1:37">
      <c r="A15" s="134" t="s">
        <v>93</v>
      </c>
      <c r="B15" s="1000" t="s">
        <v>93</v>
      </c>
      <c r="C15" s="1000"/>
      <c r="D15" s="1000"/>
      <c r="E15" s="1000"/>
      <c r="F15" s="1000"/>
      <c r="G15" s="1000"/>
      <c r="H15" s="1000"/>
      <c r="I15" s="1000"/>
      <c r="J15" s="1000"/>
      <c r="K15" s="1000"/>
      <c r="L15" s="1000"/>
      <c r="M15" s="1000"/>
      <c r="N15" s="1000"/>
      <c r="O15" s="1000"/>
      <c r="P15" s="1000"/>
      <c r="Q15" s="1000"/>
      <c r="R15" s="1000"/>
      <c r="S15" s="1000"/>
      <c r="T15" s="1000"/>
      <c r="U15" s="1000"/>
      <c r="V15" s="1000"/>
      <c r="W15" s="1000"/>
      <c r="X15" s="1000"/>
      <c r="Y15" s="1000"/>
      <c r="Z15" s="1000"/>
      <c r="AA15" s="1000"/>
      <c r="AB15" s="1000"/>
      <c r="AC15" s="1000"/>
      <c r="AD15" s="1000"/>
      <c r="AE15" s="1000"/>
      <c r="AF15" s="1001"/>
    </row>
    <row r="16" spans="1:37">
      <c r="A16" s="132"/>
      <c r="B16" s="157" t="s">
        <v>45</v>
      </c>
      <c r="C16" s="157" t="s">
        <v>46</v>
      </c>
      <c r="D16" s="157" t="s">
        <v>18</v>
      </c>
      <c r="E16" s="157" t="str">
        <f>$E$4</f>
        <v>BREC</v>
      </c>
      <c r="F16" s="157" t="s">
        <v>610</v>
      </c>
      <c r="G16" s="157" t="s">
        <v>603</v>
      </c>
      <c r="H16" s="157" t="s">
        <v>1</v>
      </c>
      <c r="I16" s="157" t="s">
        <v>2</v>
      </c>
      <c r="J16" s="157" t="s">
        <v>461</v>
      </c>
      <c r="K16" s="157" t="s">
        <v>15</v>
      </c>
      <c r="L16" s="157" t="s">
        <v>3</v>
      </c>
      <c r="M16" s="157" t="s">
        <v>4</v>
      </c>
      <c r="N16" s="157" t="s">
        <v>6</v>
      </c>
      <c r="O16" s="157" t="s">
        <v>5</v>
      </c>
      <c r="P16" s="157" t="s">
        <v>116</v>
      </c>
      <c r="Q16" s="157" t="s">
        <v>17</v>
      </c>
      <c r="R16" s="128" t="s">
        <v>573</v>
      </c>
      <c r="S16" s="157" t="s">
        <v>444</v>
      </c>
      <c r="T16" s="157" t="s">
        <v>8</v>
      </c>
      <c r="U16" s="128" t="s">
        <v>7</v>
      </c>
      <c r="V16" s="128" t="s">
        <v>445</v>
      </c>
      <c r="W16" s="157" t="s">
        <v>726</v>
      </c>
      <c r="X16" s="128" t="s">
        <v>10</v>
      </c>
      <c r="Y16" s="128" t="s">
        <v>9</v>
      </c>
      <c r="Z16" s="157" t="s">
        <v>11</v>
      </c>
      <c r="AA16" s="157" t="s">
        <v>933</v>
      </c>
      <c r="AB16" s="128" t="s">
        <v>12</v>
      </c>
      <c r="AC16" s="128" t="s">
        <v>13</v>
      </c>
      <c r="AD16" s="157" t="s">
        <v>124</v>
      </c>
      <c r="AE16" s="135"/>
      <c r="AF16" s="145" t="s">
        <v>119</v>
      </c>
    </row>
    <row r="17" spans="1:33" ht="12.75" customHeight="1">
      <c r="A17" s="134" t="s">
        <v>118</v>
      </c>
      <c r="B17" s="779"/>
      <c r="C17" s="779"/>
      <c r="D17" s="779"/>
      <c r="E17" s="779"/>
      <c r="F17" s="779"/>
      <c r="G17" s="779"/>
      <c r="H17" s="779"/>
      <c r="I17" s="779"/>
      <c r="J17" s="779"/>
      <c r="K17" s="779"/>
      <c r="L17" s="779"/>
      <c r="M17" s="779"/>
      <c r="N17" s="779"/>
      <c r="O17" s="779"/>
      <c r="P17" s="779"/>
      <c r="Q17" s="779"/>
      <c r="R17" s="136"/>
      <c r="S17" s="779"/>
      <c r="T17" s="779"/>
      <c r="U17" s="136"/>
      <c r="V17" s="136"/>
      <c r="W17" s="779"/>
      <c r="X17" s="136"/>
      <c r="Y17" s="136"/>
      <c r="Z17" s="779"/>
      <c r="AA17" s="779"/>
      <c r="AB17" s="136"/>
      <c r="AC17" s="136"/>
      <c r="AD17" s="779"/>
      <c r="AE17" s="137"/>
      <c r="AF17" s="138"/>
      <c r="AG17" s="124"/>
    </row>
    <row r="18" spans="1:33" ht="12.75" customHeight="1">
      <c r="A18" s="165">
        <v>91</v>
      </c>
      <c r="B18" s="780"/>
      <c r="C18" s="780"/>
      <c r="D18" s="780"/>
      <c r="E18" s="780"/>
      <c r="G18" s="780">
        <f>+MTEP06!I77</f>
        <v>2718684.1515951864</v>
      </c>
      <c r="H18" s="780"/>
      <c r="I18" s="780"/>
      <c r="J18" s="780"/>
      <c r="K18" s="780"/>
      <c r="L18" s="780"/>
      <c r="M18" s="780"/>
      <c r="N18" s="780"/>
      <c r="O18" s="780"/>
      <c r="P18" s="780"/>
      <c r="Q18" s="780"/>
      <c r="R18" s="436"/>
      <c r="S18" s="780"/>
      <c r="T18" s="780"/>
      <c r="U18" s="436"/>
      <c r="V18" s="436"/>
      <c r="W18" s="780"/>
      <c r="X18" s="436"/>
      <c r="Y18" s="436"/>
      <c r="Z18" s="780"/>
      <c r="AA18" s="780"/>
      <c r="AB18" s="436"/>
      <c r="AC18" s="436"/>
      <c r="AD18" s="780"/>
      <c r="AE18" s="137"/>
      <c r="AF18" s="442">
        <f>SUM(B18:AE18)</f>
        <v>2718684.1515951864</v>
      </c>
      <c r="AG18" s="124"/>
    </row>
    <row r="19" spans="1:33" ht="12.75" customHeight="1">
      <c r="A19" s="165" t="s">
        <v>409</v>
      </c>
      <c r="B19" s="780"/>
      <c r="C19" s="780"/>
      <c r="D19" s="780"/>
      <c r="E19" s="780"/>
      <c r="F19" s="780"/>
      <c r="G19" s="780"/>
      <c r="H19" s="780"/>
      <c r="I19" s="780"/>
      <c r="J19" s="780"/>
      <c r="K19" s="780"/>
      <c r="L19" s="780"/>
      <c r="M19" s="780"/>
      <c r="N19" s="780"/>
      <c r="O19" s="780"/>
      <c r="P19" s="780"/>
      <c r="Q19" s="780"/>
      <c r="R19" s="436"/>
      <c r="S19" s="780"/>
      <c r="T19" s="780"/>
      <c r="U19" s="436"/>
      <c r="V19" s="436"/>
      <c r="W19" s="780"/>
      <c r="X19" s="436"/>
      <c r="Y19" s="436">
        <f>+MTEP06!I116</f>
        <v>3837465.8869793136</v>
      </c>
      <c r="Z19" s="780"/>
      <c r="AA19" s="780"/>
      <c r="AB19" s="436"/>
      <c r="AC19" s="436"/>
      <c r="AD19" s="780"/>
      <c r="AE19" s="137"/>
      <c r="AF19" s="443">
        <f>SUM(B19:AE19)</f>
        <v>3837465.8869793136</v>
      </c>
      <c r="AG19" s="124"/>
    </row>
    <row r="20" spans="1:33" ht="12.75" customHeight="1">
      <c r="A20" s="165" t="s">
        <v>412</v>
      </c>
      <c r="B20" s="780"/>
      <c r="C20" s="780"/>
      <c r="D20" s="780"/>
      <c r="E20" s="780"/>
      <c r="F20" s="780"/>
      <c r="G20" s="780"/>
      <c r="H20" s="780"/>
      <c r="I20" s="780"/>
      <c r="J20" s="780"/>
      <c r="K20" s="780"/>
      <c r="L20" s="780"/>
      <c r="M20" s="780"/>
      <c r="N20" s="780"/>
      <c r="O20" s="780"/>
      <c r="P20" s="780"/>
      <c r="Q20" s="780"/>
      <c r="R20" s="436"/>
      <c r="S20" s="780"/>
      <c r="T20" s="780"/>
      <c r="U20" s="436">
        <f>+MTEP06!I1370</f>
        <v>2121007.0597720477</v>
      </c>
      <c r="V20" s="436"/>
      <c r="W20" s="780"/>
      <c r="X20" s="436"/>
      <c r="Y20" s="436"/>
      <c r="Z20" s="780"/>
      <c r="AA20" s="780"/>
      <c r="AB20" s="436"/>
      <c r="AC20" s="436"/>
      <c r="AD20" s="780"/>
      <c r="AE20" s="137"/>
      <c r="AF20" s="443">
        <f t="shared" ref="AF20:AF53" si="2">SUM(B20:AE20)</f>
        <v>2121007.0597720477</v>
      </c>
      <c r="AG20" s="124"/>
    </row>
    <row r="21" spans="1:33" ht="12.75" customHeight="1">
      <c r="A21" s="165" t="s">
        <v>411</v>
      </c>
      <c r="B21" s="780"/>
      <c r="C21" s="780"/>
      <c r="D21" s="780"/>
      <c r="E21" s="780"/>
      <c r="F21" s="780"/>
      <c r="G21" s="780"/>
      <c r="H21" s="780"/>
      <c r="I21" s="780"/>
      <c r="J21" s="780"/>
      <c r="K21" s="780"/>
      <c r="L21" s="780"/>
      <c r="M21" s="780"/>
      <c r="N21" s="780"/>
      <c r="O21" s="780"/>
      <c r="P21" s="780"/>
      <c r="Q21" s="780"/>
      <c r="R21" s="436"/>
      <c r="S21" s="780"/>
      <c r="T21" s="780"/>
      <c r="U21" s="436"/>
      <c r="V21" s="436"/>
      <c r="W21" s="780"/>
      <c r="X21" s="436"/>
      <c r="Y21" s="436"/>
      <c r="Z21" s="780">
        <f>+MTEP06!I1409</f>
        <v>2797036.1814503414</v>
      </c>
      <c r="AA21" s="780"/>
      <c r="AB21" s="436"/>
      <c r="AC21" s="436"/>
      <c r="AD21" s="780"/>
      <c r="AE21" s="137"/>
      <c r="AF21" s="443">
        <f t="shared" si="2"/>
        <v>2797036.1814503414</v>
      </c>
      <c r="AG21" s="124"/>
    </row>
    <row r="22" spans="1:33" ht="12.75" customHeight="1">
      <c r="A22" s="165" t="s">
        <v>410</v>
      </c>
      <c r="B22" s="780"/>
      <c r="C22" s="780"/>
      <c r="D22" s="780"/>
      <c r="E22" s="780"/>
      <c r="F22" s="780"/>
      <c r="G22" s="780"/>
      <c r="H22" s="780"/>
      <c r="I22" s="780"/>
      <c r="J22" s="780"/>
      <c r="K22" s="780"/>
      <c r="L22" s="780">
        <f>+MTEP06!I1448</f>
        <v>2305672.5268943175</v>
      </c>
      <c r="M22" s="780"/>
      <c r="N22" s="780"/>
      <c r="O22" s="780"/>
      <c r="P22" s="780"/>
      <c r="Q22" s="780"/>
      <c r="R22" s="436"/>
      <c r="S22" s="780"/>
      <c r="T22" s="780"/>
      <c r="U22" s="436"/>
      <c r="V22" s="436"/>
      <c r="W22" s="780"/>
      <c r="X22" s="436"/>
      <c r="Y22" s="436"/>
      <c r="Z22" s="780"/>
      <c r="AA22" s="780"/>
      <c r="AB22" s="436"/>
      <c r="AC22" s="436"/>
      <c r="AD22" s="780"/>
      <c r="AE22" s="137"/>
      <c r="AF22" s="443">
        <f t="shared" si="2"/>
        <v>2305672.5268943175</v>
      </c>
      <c r="AG22" s="124"/>
    </row>
    <row r="23" spans="1:33" ht="12.75" customHeight="1">
      <c r="A23" s="139">
        <v>345</v>
      </c>
      <c r="B23" s="781"/>
      <c r="C23" s="781"/>
      <c r="D23" s="781">
        <f>MTEP06!I155</f>
        <v>19947791.63131851</v>
      </c>
      <c r="E23" s="781"/>
      <c r="F23" s="781"/>
      <c r="G23" s="781"/>
      <c r="H23" s="781"/>
      <c r="I23" s="781"/>
      <c r="J23" s="781"/>
      <c r="K23" s="781"/>
      <c r="L23" s="781"/>
      <c r="M23" s="781"/>
      <c r="N23" s="781"/>
      <c r="O23" s="781"/>
      <c r="P23" s="781"/>
      <c r="Q23" s="781"/>
      <c r="R23" s="437"/>
      <c r="S23" s="781"/>
      <c r="T23" s="781"/>
      <c r="U23" s="437"/>
      <c r="V23" s="437"/>
      <c r="W23" s="781"/>
      <c r="X23" s="437"/>
      <c r="Y23" s="437"/>
      <c r="Z23" s="781"/>
      <c r="AA23" s="781"/>
      <c r="AB23" s="437"/>
      <c r="AC23" s="437"/>
      <c r="AD23" s="781"/>
      <c r="AE23" s="141"/>
      <c r="AF23" s="443">
        <f t="shared" si="2"/>
        <v>19947791.63131851</v>
      </c>
      <c r="AG23" s="124"/>
    </row>
    <row r="24" spans="1:33" ht="12.75" customHeight="1">
      <c r="A24" s="139">
        <v>352</v>
      </c>
      <c r="B24" s="781"/>
      <c r="C24" s="781"/>
      <c r="D24" s="781">
        <f>MTEP06!I195</f>
        <v>6552758.0082750171</v>
      </c>
      <c r="E24" s="781"/>
      <c r="F24" s="781"/>
      <c r="G24" s="781"/>
      <c r="H24" s="781"/>
      <c r="I24" s="781"/>
      <c r="J24" s="781"/>
      <c r="K24" s="781"/>
      <c r="L24" s="781"/>
      <c r="M24" s="781"/>
      <c r="N24" s="781"/>
      <c r="O24" s="781"/>
      <c r="P24" s="781"/>
      <c r="Q24" s="781"/>
      <c r="R24" s="437"/>
      <c r="S24" s="781"/>
      <c r="T24" s="781"/>
      <c r="U24" s="437"/>
      <c r="V24" s="437"/>
      <c r="W24" s="781"/>
      <c r="X24" s="437"/>
      <c r="Y24" s="437"/>
      <c r="Z24" s="781"/>
      <c r="AA24" s="781"/>
      <c r="AB24" s="437"/>
      <c r="AC24" s="437"/>
      <c r="AD24" s="781"/>
      <c r="AE24" s="140"/>
      <c r="AF24" s="443">
        <f t="shared" si="2"/>
        <v>6552758.0082750171</v>
      </c>
      <c r="AG24" s="124"/>
    </row>
    <row r="25" spans="1:33" ht="12.75" customHeight="1">
      <c r="A25" s="139">
        <v>481</v>
      </c>
      <c r="B25" s="781"/>
      <c r="C25" s="781"/>
      <c r="D25" s="781"/>
      <c r="E25" s="781"/>
      <c r="F25" s="781"/>
      <c r="G25" s="781"/>
      <c r="H25" s="781"/>
      <c r="I25" s="781"/>
      <c r="J25" s="781"/>
      <c r="K25" s="781"/>
      <c r="L25" s="781"/>
      <c r="M25" s="781"/>
      <c r="N25" s="781"/>
      <c r="O25" s="781"/>
      <c r="P25" s="781"/>
      <c r="Q25" s="781">
        <f>MTEP06!I236</f>
        <v>1707402.7130868123</v>
      </c>
      <c r="R25" s="437"/>
      <c r="S25" s="781"/>
      <c r="T25" s="781"/>
      <c r="U25" s="437"/>
      <c r="V25" s="437"/>
      <c r="W25" s="781"/>
      <c r="X25" s="437"/>
      <c r="Y25" s="437"/>
      <c r="Z25" s="781"/>
      <c r="AA25" s="781"/>
      <c r="AB25" s="437"/>
      <c r="AC25" s="437"/>
      <c r="AD25" s="781"/>
      <c r="AE25" s="140"/>
      <c r="AF25" s="443">
        <f t="shared" si="2"/>
        <v>1707402.7130868123</v>
      </c>
      <c r="AG25" s="124"/>
    </row>
    <row r="26" spans="1:33" ht="12.75" customHeight="1">
      <c r="A26" s="139">
        <v>586</v>
      </c>
      <c r="B26" s="781"/>
      <c r="C26" s="781"/>
      <c r="D26" s="781"/>
      <c r="E26" s="781"/>
      <c r="F26" s="781"/>
      <c r="G26" s="781"/>
      <c r="H26" s="781"/>
      <c r="I26" s="781"/>
      <c r="J26" s="781"/>
      <c r="K26" s="781"/>
      <c r="L26" s="781"/>
      <c r="M26" s="781"/>
      <c r="N26" s="781"/>
      <c r="O26" s="781">
        <f>+MTEP06!I275</f>
        <v>6909776.9738337295</v>
      </c>
      <c r="P26" s="781"/>
      <c r="Q26" s="781"/>
      <c r="R26" s="437"/>
      <c r="S26" s="781"/>
      <c r="T26" s="781"/>
      <c r="U26" s="437"/>
      <c r="V26" s="437"/>
      <c r="W26" s="781"/>
      <c r="X26" s="437"/>
      <c r="Y26" s="437"/>
      <c r="Z26" s="781"/>
      <c r="AA26" s="781"/>
      <c r="AB26" s="437"/>
      <c r="AC26" s="437"/>
      <c r="AD26" s="781"/>
      <c r="AE26" s="140"/>
      <c r="AF26" s="443">
        <f t="shared" si="2"/>
        <v>6909776.9738337295</v>
      </c>
      <c r="AG26" s="124"/>
    </row>
    <row r="27" spans="1:33" ht="12.75" customHeight="1">
      <c r="A27" s="139">
        <v>660</v>
      </c>
      <c r="B27" s="781"/>
      <c r="C27" s="781"/>
      <c r="D27" s="781"/>
      <c r="E27" s="781"/>
      <c r="F27" s="781"/>
      <c r="G27" s="781"/>
      <c r="H27" s="781"/>
      <c r="I27" s="781"/>
      <c r="J27" s="781"/>
      <c r="K27" s="781"/>
      <c r="L27" s="781"/>
      <c r="M27" s="781"/>
      <c r="N27" s="781"/>
      <c r="O27" s="781"/>
      <c r="P27" s="781"/>
      <c r="Q27" s="781">
        <f>+MTEP06!I314</f>
        <v>4007205.4589638086</v>
      </c>
      <c r="R27" s="437"/>
      <c r="S27" s="781"/>
      <c r="T27" s="781"/>
      <c r="U27" s="437"/>
      <c r="V27" s="437"/>
      <c r="W27" s="781"/>
      <c r="X27" s="437"/>
      <c r="Y27" s="437"/>
      <c r="Z27" s="781"/>
      <c r="AA27" s="781"/>
      <c r="AB27" s="437"/>
      <c r="AC27" s="437"/>
      <c r="AD27" s="781"/>
      <c r="AE27" s="140"/>
      <c r="AF27" s="443">
        <f t="shared" si="2"/>
        <v>4007205.4589638086</v>
      </c>
      <c r="AG27" s="124"/>
    </row>
    <row r="28" spans="1:33" ht="12.75" customHeight="1">
      <c r="A28" s="139">
        <v>686</v>
      </c>
      <c r="B28" s="781"/>
      <c r="C28" s="781"/>
      <c r="D28" s="781"/>
      <c r="E28" s="781"/>
      <c r="F28" s="781"/>
      <c r="G28" s="781"/>
      <c r="H28" s="781"/>
      <c r="I28" s="781"/>
      <c r="J28" s="781"/>
      <c r="K28" s="781"/>
      <c r="L28" s="781"/>
      <c r="M28" s="781"/>
      <c r="N28" s="781"/>
      <c r="O28" s="781">
        <f>MTEP06!I353</f>
        <v>2324628.4418828655</v>
      </c>
      <c r="P28" s="781"/>
      <c r="Q28" s="781"/>
      <c r="R28" s="437"/>
      <c r="S28" s="781"/>
      <c r="T28" s="781"/>
      <c r="U28" s="437"/>
      <c r="V28" s="437"/>
      <c r="W28" s="781"/>
      <c r="X28" s="437"/>
      <c r="Y28" s="437"/>
      <c r="Z28" s="781"/>
      <c r="AA28" s="781"/>
      <c r="AB28" s="437"/>
      <c r="AC28" s="437"/>
      <c r="AD28" s="781"/>
      <c r="AE28" s="140"/>
      <c r="AF28" s="443">
        <f t="shared" si="2"/>
        <v>2324628.4418828655</v>
      </c>
      <c r="AG28" s="124"/>
    </row>
    <row r="29" spans="1:33" ht="12.75" customHeight="1">
      <c r="A29" s="500" t="s">
        <v>648</v>
      </c>
      <c r="B29" s="781"/>
      <c r="C29" s="781"/>
      <c r="D29" s="781"/>
      <c r="E29" s="781"/>
      <c r="F29" s="781"/>
      <c r="G29" s="781"/>
      <c r="H29" s="781"/>
      <c r="I29" s="781"/>
      <c r="J29" s="781"/>
      <c r="K29" s="781"/>
      <c r="L29" s="781"/>
      <c r="M29" s="781"/>
      <c r="N29" s="781"/>
      <c r="O29" s="781">
        <f>+MTEP06!I392</f>
        <v>0</v>
      </c>
      <c r="P29" s="781"/>
      <c r="Q29" s="781"/>
      <c r="R29" s="437"/>
      <c r="S29" s="781"/>
      <c r="T29" s="781"/>
      <c r="U29" s="437"/>
      <c r="V29" s="437"/>
      <c r="W29" s="781"/>
      <c r="X29" s="437"/>
      <c r="Y29" s="437"/>
      <c r="Z29" s="781"/>
      <c r="AA29" s="781"/>
      <c r="AB29" s="437"/>
      <c r="AC29" s="437"/>
      <c r="AD29" s="781"/>
      <c r="AE29" s="140"/>
      <c r="AF29" s="501">
        <f t="shared" si="2"/>
        <v>0</v>
      </c>
      <c r="AG29" s="124"/>
    </row>
    <row r="30" spans="1:33" ht="12.75" customHeight="1">
      <c r="A30" s="139">
        <v>728</v>
      </c>
      <c r="B30" s="781">
        <f>+MTEP06!I431</f>
        <v>447262.61789970449</v>
      </c>
      <c r="C30" s="781"/>
      <c r="D30" s="781"/>
      <c r="E30" s="781"/>
      <c r="F30" s="781"/>
      <c r="G30" s="781"/>
      <c r="H30" s="781"/>
      <c r="I30" s="781"/>
      <c r="J30" s="781"/>
      <c r="K30" s="781"/>
      <c r="L30" s="781"/>
      <c r="M30" s="781"/>
      <c r="N30" s="781"/>
      <c r="O30" s="781"/>
      <c r="P30" s="781"/>
      <c r="Q30" s="781"/>
      <c r="R30" s="437"/>
      <c r="S30" s="781"/>
      <c r="T30" s="781"/>
      <c r="U30" s="437"/>
      <c r="V30" s="437"/>
      <c r="W30" s="781"/>
      <c r="X30" s="437"/>
      <c r="Y30" s="437"/>
      <c r="Z30" s="781"/>
      <c r="AA30" s="781"/>
      <c r="AB30" s="437"/>
      <c r="AC30" s="437"/>
      <c r="AD30" s="781"/>
      <c r="AE30" s="140"/>
      <c r="AF30" s="443">
        <f t="shared" si="2"/>
        <v>447262.61789970449</v>
      </c>
      <c r="AG30" s="124"/>
    </row>
    <row r="31" spans="1:33" ht="12.75" customHeight="1">
      <c r="A31" s="139">
        <v>890</v>
      </c>
      <c r="B31" s="781"/>
      <c r="C31" s="781"/>
      <c r="D31" s="781"/>
      <c r="E31" s="781"/>
      <c r="F31" s="781"/>
      <c r="G31" s="781"/>
      <c r="H31" s="781"/>
      <c r="I31" s="781"/>
      <c r="J31" s="781"/>
      <c r="K31" s="781">
        <f>+MTEP06!I470</f>
        <v>1797165.6233683673</v>
      </c>
      <c r="L31" s="781"/>
      <c r="M31" s="781"/>
      <c r="N31" s="781"/>
      <c r="O31" s="781"/>
      <c r="P31" s="781"/>
      <c r="Q31" s="781"/>
      <c r="R31" s="437"/>
      <c r="S31" s="781"/>
      <c r="T31" s="781"/>
      <c r="U31" s="437"/>
      <c r="V31" s="437"/>
      <c r="W31" s="781"/>
      <c r="X31" s="437"/>
      <c r="Y31" s="437"/>
      <c r="Z31" s="781"/>
      <c r="AA31" s="781"/>
      <c r="AB31" s="437"/>
      <c r="AC31" s="437"/>
      <c r="AD31" s="781"/>
      <c r="AE31" s="140"/>
      <c r="AF31" s="443">
        <f t="shared" si="2"/>
        <v>1797165.6233683673</v>
      </c>
      <c r="AG31" s="124"/>
    </row>
    <row r="32" spans="1:33" ht="12.75" customHeight="1">
      <c r="A32" s="500" t="s">
        <v>649</v>
      </c>
      <c r="B32" s="781"/>
      <c r="C32" s="781"/>
      <c r="D32" s="781"/>
      <c r="E32" s="781"/>
      <c r="F32" s="781"/>
      <c r="G32" s="781"/>
      <c r="H32" s="781"/>
      <c r="I32" s="781"/>
      <c r="J32" s="781"/>
      <c r="K32" s="781"/>
      <c r="L32" s="781"/>
      <c r="M32" s="781"/>
      <c r="N32" s="781"/>
      <c r="O32" s="781">
        <f>+MTEP06!I509</f>
        <v>0</v>
      </c>
      <c r="P32" s="781"/>
      <c r="Q32" s="781"/>
      <c r="R32" s="437"/>
      <c r="S32" s="781"/>
      <c r="T32" s="781"/>
      <c r="U32" s="437"/>
      <c r="V32" s="437"/>
      <c r="W32" s="781"/>
      <c r="X32" s="437"/>
      <c r="Y32" s="437"/>
      <c r="Z32" s="781"/>
      <c r="AA32" s="781"/>
      <c r="AB32" s="437"/>
      <c r="AC32" s="437"/>
      <c r="AD32" s="781"/>
      <c r="AE32" s="140"/>
      <c r="AF32" s="501">
        <f t="shared" si="2"/>
        <v>0</v>
      </c>
      <c r="AG32" s="124"/>
    </row>
    <row r="33" spans="1:33" ht="12.75" customHeight="1">
      <c r="A33" s="139">
        <v>910</v>
      </c>
      <c r="B33" s="781"/>
      <c r="C33" s="781"/>
      <c r="D33" s="781"/>
      <c r="E33" s="781"/>
      <c r="F33" s="781"/>
      <c r="G33" s="781"/>
      <c r="H33" s="781"/>
      <c r="I33" s="781"/>
      <c r="J33" s="781"/>
      <c r="K33" s="781"/>
      <c r="L33" s="781"/>
      <c r="M33" s="781"/>
      <c r="N33" s="781"/>
      <c r="O33" s="781">
        <f>MTEP06!I548</f>
        <v>4793902.5569275068</v>
      </c>
      <c r="P33" s="781"/>
      <c r="Q33" s="781"/>
      <c r="R33" s="437"/>
      <c r="S33" s="781"/>
      <c r="T33" s="781"/>
      <c r="U33" s="437"/>
      <c r="V33" s="437"/>
      <c r="W33" s="781"/>
      <c r="X33" s="437"/>
      <c r="Y33" s="437"/>
      <c r="Z33" s="781"/>
      <c r="AA33" s="781"/>
      <c r="AB33" s="437"/>
      <c r="AC33" s="437"/>
      <c r="AD33" s="781"/>
      <c r="AE33" s="140"/>
      <c r="AF33" s="443">
        <f t="shared" si="2"/>
        <v>4793902.5569275068</v>
      </c>
      <c r="AG33" s="124"/>
    </row>
    <row r="34" spans="1:33" ht="12.75" customHeight="1">
      <c r="A34" s="139">
        <v>911</v>
      </c>
      <c r="B34" s="781"/>
      <c r="C34" s="781"/>
      <c r="D34" s="781"/>
      <c r="E34" s="781"/>
      <c r="F34" s="781"/>
      <c r="G34" s="781"/>
      <c r="H34" s="781"/>
      <c r="I34" s="781"/>
      <c r="J34" s="781"/>
      <c r="K34" s="781"/>
      <c r="L34" s="781"/>
      <c r="M34" s="781"/>
      <c r="N34" s="781"/>
      <c r="O34" s="781">
        <f>MTEP06!I587</f>
        <v>1550198.8523786955</v>
      </c>
      <c r="P34" s="781"/>
      <c r="Q34" s="781"/>
      <c r="R34" s="437"/>
      <c r="S34" s="781"/>
      <c r="T34" s="781"/>
      <c r="U34" s="437"/>
      <c r="V34" s="437"/>
      <c r="W34" s="781"/>
      <c r="X34" s="437"/>
      <c r="Y34" s="437"/>
      <c r="Z34" s="781"/>
      <c r="AA34" s="781"/>
      <c r="AB34" s="437"/>
      <c r="AC34" s="437"/>
      <c r="AD34" s="781"/>
      <c r="AE34" s="140"/>
      <c r="AF34" s="443">
        <f t="shared" si="2"/>
        <v>1550198.8523786955</v>
      </c>
      <c r="AG34" s="124"/>
    </row>
    <row r="35" spans="1:33" ht="12.75" customHeight="1">
      <c r="A35" s="139">
        <v>988</v>
      </c>
      <c r="B35" s="781"/>
      <c r="C35" s="781"/>
      <c r="D35" s="781"/>
      <c r="E35" s="781"/>
      <c r="F35" s="781"/>
      <c r="G35" s="781"/>
      <c r="H35" s="781"/>
      <c r="I35" s="781"/>
      <c r="J35" s="781"/>
      <c r="K35" s="781"/>
      <c r="L35" s="781"/>
      <c r="M35" s="781"/>
      <c r="N35" s="781"/>
      <c r="O35" s="781"/>
      <c r="P35" s="781"/>
      <c r="Q35" s="781">
        <f>+MTEP06!I626</f>
        <v>6174365.0091423038</v>
      </c>
      <c r="R35" s="437"/>
      <c r="S35" s="781"/>
      <c r="T35" s="781"/>
      <c r="U35" s="437"/>
      <c r="V35" s="437"/>
      <c r="W35" s="781"/>
      <c r="X35" s="437"/>
      <c r="Y35" s="437"/>
      <c r="Z35" s="781"/>
      <c r="AA35" s="781"/>
      <c r="AB35" s="437"/>
      <c r="AC35" s="437"/>
      <c r="AD35" s="781"/>
      <c r="AE35" s="140"/>
      <c r="AF35" s="443">
        <f t="shared" si="2"/>
        <v>6174365.0091423038</v>
      </c>
      <c r="AG35" s="124"/>
    </row>
    <row r="36" spans="1:33" ht="12.75" customHeight="1">
      <c r="A36" s="139">
        <v>1004</v>
      </c>
      <c r="B36" s="781"/>
      <c r="C36" s="781"/>
      <c r="D36" s="781"/>
      <c r="E36" s="781"/>
      <c r="F36" s="781"/>
      <c r="G36" s="781"/>
      <c r="H36" s="781"/>
      <c r="I36" s="781"/>
      <c r="J36" s="781"/>
      <c r="K36" s="781"/>
      <c r="L36" s="781"/>
      <c r="M36" s="781"/>
      <c r="N36" s="781"/>
      <c r="O36" s="781"/>
      <c r="P36" s="781"/>
      <c r="Q36" s="781"/>
      <c r="R36" s="437"/>
      <c r="S36" s="781"/>
      <c r="T36" s="781"/>
      <c r="U36" s="437"/>
      <c r="V36" s="437"/>
      <c r="W36" s="781"/>
      <c r="X36" s="437"/>
      <c r="Y36" s="437"/>
      <c r="Z36" s="781"/>
      <c r="AA36" s="781"/>
      <c r="AB36" s="437"/>
      <c r="AC36" s="437"/>
      <c r="AD36" s="781">
        <f>+MTEP06!I665</f>
        <v>3091921.5752318688</v>
      </c>
      <c r="AE36" s="140"/>
      <c r="AF36" s="443">
        <f t="shared" si="2"/>
        <v>3091921.5752318688</v>
      </c>
      <c r="AG36" s="124"/>
    </row>
    <row r="37" spans="1:33" ht="12.75" customHeight="1">
      <c r="A37" s="155">
        <v>1257</v>
      </c>
      <c r="B37" s="781"/>
      <c r="C37" s="781"/>
      <c r="D37" s="781"/>
      <c r="E37" s="781"/>
      <c r="F37" s="781"/>
      <c r="G37" s="781"/>
      <c r="H37" s="781"/>
      <c r="I37" s="781"/>
      <c r="J37" s="781"/>
      <c r="K37" s="781"/>
      <c r="L37" s="781"/>
      <c r="M37" s="781"/>
      <c r="N37" s="781"/>
      <c r="O37" s="781"/>
      <c r="P37" s="781"/>
      <c r="Q37" s="781"/>
      <c r="R37" s="437"/>
      <c r="S37" s="781"/>
      <c r="T37" s="781"/>
      <c r="U37" s="437"/>
      <c r="V37" s="437"/>
      <c r="W37" s="781"/>
      <c r="X37" s="437"/>
      <c r="Y37" s="437"/>
      <c r="Z37" s="781"/>
      <c r="AA37" s="781"/>
      <c r="AB37" s="437"/>
      <c r="AC37" s="437"/>
      <c r="AD37" s="788">
        <f>MTEP06!I704</f>
        <v>15144246.647998204</v>
      </c>
      <c r="AE37" s="140"/>
      <c r="AF37" s="443">
        <f t="shared" si="2"/>
        <v>15144246.647998204</v>
      </c>
      <c r="AG37" s="124"/>
    </row>
    <row r="38" spans="1:33" ht="12.75" customHeight="1">
      <c r="A38" s="139">
        <v>1259</v>
      </c>
      <c r="B38" s="781"/>
      <c r="C38" s="781"/>
      <c r="D38" s="781"/>
      <c r="E38" s="781"/>
      <c r="F38" s="781"/>
      <c r="G38" s="781"/>
      <c r="H38" s="781"/>
      <c r="I38" s="781"/>
      <c r="J38" s="781"/>
      <c r="K38" s="781"/>
      <c r="L38" s="781"/>
      <c r="M38" s="781"/>
      <c r="N38" s="781"/>
      <c r="O38" s="781"/>
      <c r="P38" s="781"/>
      <c r="Q38" s="781"/>
      <c r="R38" s="437"/>
      <c r="S38" s="781"/>
      <c r="T38" s="781"/>
      <c r="U38" s="437"/>
      <c r="V38" s="437"/>
      <c r="W38" s="781"/>
      <c r="X38" s="437"/>
      <c r="Y38" s="437"/>
      <c r="Z38" s="781"/>
      <c r="AA38" s="781"/>
      <c r="AB38" s="437"/>
      <c r="AC38" s="437"/>
      <c r="AD38" s="781">
        <f>+MTEP06!I743</f>
        <v>1976394.7081745537</v>
      </c>
      <c r="AE38" s="140"/>
      <c r="AF38" s="443">
        <f t="shared" si="2"/>
        <v>1976394.7081745537</v>
      </c>
      <c r="AG38" s="124"/>
    </row>
    <row r="39" spans="1:33" ht="12.75" customHeight="1">
      <c r="A39" s="139">
        <v>1287</v>
      </c>
      <c r="B39" s="781"/>
      <c r="C39" s="781"/>
      <c r="D39" s="781"/>
      <c r="E39" s="781"/>
      <c r="F39" s="781"/>
      <c r="G39" s="781"/>
      <c r="H39" s="781"/>
      <c r="I39" s="781"/>
      <c r="J39" s="781"/>
      <c r="K39" s="781"/>
      <c r="L39" s="781"/>
      <c r="M39" s="781"/>
      <c r="N39" s="781"/>
      <c r="O39" s="781"/>
      <c r="P39" s="781">
        <f>+MTEP06!I782</f>
        <v>1534884.9817669531</v>
      </c>
      <c r="Q39" s="781"/>
      <c r="R39" s="437"/>
      <c r="S39" s="781"/>
      <c r="T39" s="781"/>
      <c r="U39" s="437"/>
      <c r="V39" s="437"/>
      <c r="W39" s="781"/>
      <c r="X39" s="437"/>
      <c r="Y39" s="437"/>
      <c r="Z39" s="781"/>
      <c r="AA39" s="781"/>
      <c r="AB39" s="437"/>
      <c r="AC39" s="437"/>
      <c r="AD39" s="781"/>
      <c r="AE39" s="140"/>
      <c r="AF39" s="443">
        <f t="shared" si="2"/>
        <v>1534884.9817669531</v>
      </c>
      <c r="AG39" s="124"/>
    </row>
    <row r="40" spans="1:33" ht="12.75" customHeight="1">
      <c r="A40" s="139">
        <v>1288</v>
      </c>
      <c r="B40" s="781"/>
      <c r="C40" s="781"/>
      <c r="D40" s="781"/>
      <c r="E40" s="781"/>
      <c r="F40" s="781"/>
      <c r="G40" s="781"/>
      <c r="H40" s="781"/>
      <c r="I40" s="781"/>
      <c r="J40" s="781"/>
      <c r="K40" s="781"/>
      <c r="L40" s="781"/>
      <c r="M40" s="781"/>
      <c r="N40" s="781"/>
      <c r="O40" s="781"/>
      <c r="P40" s="781">
        <f>+MTEP06!I821</f>
        <v>1078478.1803460042</v>
      </c>
      <c r="Q40" s="781"/>
      <c r="R40" s="437"/>
      <c r="S40" s="781"/>
      <c r="T40" s="781"/>
      <c r="U40" s="437"/>
      <c r="V40" s="437"/>
      <c r="W40" s="781"/>
      <c r="X40" s="437"/>
      <c r="Y40" s="437"/>
      <c r="Z40" s="781"/>
      <c r="AA40" s="781"/>
      <c r="AB40" s="437"/>
      <c r="AC40" s="437"/>
      <c r="AD40" s="781"/>
      <c r="AE40" s="140"/>
      <c r="AF40" s="443">
        <f t="shared" si="2"/>
        <v>1078478.1803460042</v>
      </c>
      <c r="AG40" s="124"/>
    </row>
    <row r="41" spans="1:33" ht="12.75" customHeight="1">
      <c r="A41" s="139">
        <v>1326</v>
      </c>
      <c r="B41" s="781"/>
      <c r="C41" s="781"/>
      <c r="D41" s="781"/>
      <c r="E41" s="781"/>
      <c r="F41" s="781"/>
      <c r="G41" s="781"/>
      <c r="H41" s="781"/>
      <c r="I41" s="781"/>
      <c r="J41" s="781"/>
      <c r="K41" s="781">
        <f>+MTEP06!I860</f>
        <v>1138154.7772225225</v>
      </c>
      <c r="L41" s="781"/>
      <c r="M41" s="781"/>
      <c r="N41" s="781"/>
      <c r="O41" s="781"/>
      <c r="P41" s="781"/>
      <c r="Q41" s="781"/>
      <c r="R41" s="437"/>
      <c r="S41" s="781"/>
      <c r="T41" s="781"/>
      <c r="U41" s="437"/>
      <c r="V41" s="437"/>
      <c r="W41" s="781"/>
      <c r="X41" s="437"/>
      <c r="Y41" s="437"/>
      <c r="Z41" s="781"/>
      <c r="AA41" s="781"/>
      <c r="AB41" s="437"/>
      <c r="AC41" s="437"/>
      <c r="AD41" s="781"/>
      <c r="AE41" s="140"/>
      <c r="AF41" s="443">
        <f t="shared" si="2"/>
        <v>1138154.7772225225</v>
      </c>
      <c r="AG41" s="124"/>
    </row>
    <row r="42" spans="1:33" ht="12.75" customHeight="1">
      <c r="A42" s="139">
        <v>1366</v>
      </c>
      <c r="B42" s="781"/>
      <c r="C42" s="781"/>
      <c r="D42" s="781"/>
      <c r="E42" s="781"/>
      <c r="F42" s="781"/>
      <c r="G42" s="781"/>
      <c r="H42" s="781"/>
      <c r="I42" s="781"/>
      <c r="J42" s="781"/>
      <c r="K42" s="781"/>
      <c r="L42" s="781"/>
      <c r="M42" s="781"/>
      <c r="N42" s="781"/>
      <c r="O42" s="781"/>
      <c r="P42" s="781"/>
      <c r="Q42" s="781"/>
      <c r="R42" s="437"/>
      <c r="S42" s="781"/>
      <c r="T42" s="781"/>
      <c r="U42" s="437"/>
      <c r="V42" s="437"/>
      <c r="W42" s="781"/>
      <c r="X42" s="437"/>
      <c r="Y42" s="437">
        <f>MTEP06!I899</f>
        <v>947031.74837148853</v>
      </c>
      <c r="Z42" s="781"/>
      <c r="AA42" s="781"/>
      <c r="AB42" s="437"/>
      <c r="AC42" s="437"/>
      <c r="AD42" s="781"/>
      <c r="AE42" s="140"/>
      <c r="AF42" s="443">
        <f t="shared" si="2"/>
        <v>947031.74837148853</v>
      </c>
      <c r="AG42" s="124"/>
    </row>
    <row r="43" spans="1:33" ht="12.75" customHeight="1">
      <c r="A43" s="139">
        <v>1416</v>
      </c>
      <c r="B43" s="781"/>
      <c r="C43" s="781"/>
      <c r="D43" s="781"/>
      <c r="E43" s="781"/>
      <c r="F43" s="781"/>
      <c r="G43" s="781"/>
      <c r="H43" s="781"/>
      <c r="I43" s="781"/>
      <c r="J43" s="781"/>
      <c r="K43" s="781"/>
      <c r="L43" s="781"/>
      <c r="M43" s="781"/>
      <c r="N43" s="781"/>
      <c r="O43" s="781"/>
      <c r="P43" s="781"/>
      <c r="Q43" s="781">
        <f>MTEP06!I938</f>
        <v>2935184.3528722129</v>
      </c>
      <c r="R43" s="437"/>
      <c r="S43" s="781"/>
      <c r="T43" s="781"/>
      <c r="U43" s="437"/>
      <c r="V43" s="437"/>
      <c r="W43" s="781"/>
      <c r="X43" s="437"/>
      <c r="Y43" s="437"/>
      <c r="Z43" s="781"/>
      <c r="AA43" s="781"/>
      <c r="AB43" s="437"/>
      <c r="AC43" s="437"/>
      <c r="AD43" s="781"/>
      <c r="AE43" s="140"/>
      <c r="AF43" s="443">
        <f t="shared" si="2"/>
        <v>2935184.3528722129</v>
      </c>
      <c r="AG43" s="124"/>
    </row>
    <row r="44" spans="1:33" ht="12.75" customHeight="1">
      <c r="A44" s="139">
        <v>1453</v>
      </c>
      <c r="B44" s="781"/>
      <c r="C44" s="781"/>
      <c r="D44" s="781">
        <f>MTEP06!I977</f>
        <v>1196000.3998921365</v>
      </c>
      <c r="E44" s="781"/>
      <c r="F44" s="781"/>
      <c r="G44" s="781"/>
      <c r="H44" s="781"/>
      <c r="I44" s="781"/>
      <c r="J44" s="781"/>
      <c r="K44" s="781"/>
      <c r="L44" s="781"/>
      <c r="M44" s="781"/>
      <c r="N44" s="781"/>
      <c r="O44" s="781"/>
      <c r="P44" s="781"/>
      <c r="Q44" s="781"/>
      <c r="R44" s="437"/>
      <c r="S44" s="781"/>
      <c r="T44" s="781"/>
      <c r="U44" s="437"/>
      <c r="V44" s="437"/>
      <c r="W44" s="781"/>
      <c r="X44" s="437"/>
      <c r="Y44" s="437"/>
      <c r="Z44" s="781"/>
      <c r="AA44" s="781"/>
      <c r="AB44" s="437"/>
      <c r="AC44" s="437"/>
      <c r="AD44" s="781"/>
      <c r="AE44" s="140"/>
      <c r="AF44" s="443">
        <f t="shared" si="2"/>
        <v>1196000.3998921365</v>
      </c>
      <c r="AG44" s="124"/>
    </row>
    <row r="45" spans="1:33" ht="12.75" customHeight="1">
      <c r="A45" s="139">
        <v>1456</v>
      </c>
      <c r="B45" s="781"/>
      <c r="C45" s="781"/>
      <c r="D45" s="781"/>
      <c r="E45" s="781"/>
      <c r="F45" s="781"/>
      <c r="G45" s="781"/>
      <c r="H45" s="781"/>
      <c r="I45" s="781"/>
      <c r="J45" s="781"/>
      <c r="K45" s="781"/>
      <c r="L45" s="781"/>
      <c r="M45" s="781"/>
      <c r="N45" s="781"/>
      <c r="O45" s="781"/>
      <c r="P45" s="781"/>
      <c r="Q45" s="781"/>
      <c r="R45" s="437"/>
      <c r="S45" s="781"/>
      <c r="T45" s="781"/>
      <c r="U45" s="437"/>
      <c r="V45" s="437"/>
      <c r="W45" s="781"/>
      <c r="X45" s="437"/>
      <c r="Y45" s="437">
        <f>MTEP06!I1018</f>
        <v>467818.33898369904</v>
      </c>
      <c r="Z45" s="781"/>
      <c r="AA45" s="781"/>
      <c r="AB45" s="437"/>
      <c r="AC45" s="437"/>
      <c r="AD45" s="781"/>
      <c r="AE45" s="140"/>
      <c r="AF45" s="443">
        <f t="shared" si="2"/>
        <v>467818.33898369904</v>
      </c>
      <c r="AG45" s="124"/>
    </row>
    <row r="46" spans="1:33" ht="12.75" customHeight="1">
      <c r="A46" s="139">
        <v>1457</v>
      </c>
      <c r="B46" s="781"/>
      <c r="C46" s="781"/>
      <c r="D46" s="781"/>
      <c r="E46" s="781"/>
      <c r="F46" s="781"/>
      <c r="G46" s="781"/>
      <c r="H46" s="781"/>
      <c r="I46" s="781"/>
      <c r="J46" s="781"/>
      <c r="K46" s="781"/>
      <c r="L46" s="781"/>
      <c r="M46" s="781"/>
      <c r="N46" s="781"/>
      <c r="O46" s="781"/>
      <c r="P46" s="781"/>
      <c r="Q46" s="781"/>
      <c r="R46" s="437"/>
      <c r="S46" s="781"/>
      <c r="T46" s="781"/>
      <c r="U46" s="437"/>
      <c r="V46" s="437"/>
      <c r="W46" s="781"/>
      <c r="X46" s="437"/>
      <c r="Y46" s="437">
        <f>+MTEP06!I1057</f>
        <v>629083.83721587947</v>
      </c>
      <c r="Z46" s="781"/>
      <c r="AA46" s="781"/>
      <c r="AB46" s="437"/>
      <c r="AC46" s="437"/>
      <c r="AD46" s="781"/>
      <c r="AE46" s="140"/>
      <c r="AF46" s="443">
        <f t="shared" si="2"/>
        <v>629083.83721587947</v>
      </c>
      <c r="AG46" s="124"/>
    </row>
    <row r="47" spans="1:33" ht="12.75" customHeight="1">
      <c r="A47" s="139">
        <v>1458</v>
      </c>
      <c r="B47" s="781"/>
      <c r="C47" s="781"/>
      <c r="D47" s="781"/>
      <c r="E47" s="781"/>
      <c r="F47" s="781"/>
      <c r="G47" s="781"/>
      <c r="H47" s="781"/>
      <c r="I47" s="781"/>
      <c r="J47" s="781"/>
      <c r="K47" s="781"/>
      <c r="L47" s="781"/>
      <c r="M47" s="781"/>
      <c r="N47" s="781"/>
      <c r="O47" s="781"/>
      <c r="P47" s="781"/>
      <c r="Q47" s="781"/>
      <c r="R47" s="437"/>
      <c r="S47" s="781"/>
      <c r="T47" s="781"/>
      <c r="U47" s="437"/>
      <c r="V47" s="437"/>
      <c r="W47" s="781"/>
      <c r="X47" s="437"/>
      <c r="Y47" s="437">
        <f>+MTEP06!I1096</f>
        <v>66007.381896766776</v>
      </c>
      <c r="Z47" s="781"/>
      <c r="AA47" s="781"/>
      <c r="AB47" s="437"/>
      <c r="AC47" s="437"/>
      <c r="AD47" s="781"/>
      <c r="AE47" s="140"/>
      <c r="AF47" s="443">
        <f t="shared" si="2"/>
        <v>66007.381896766776</v>
      </c>
      <c r="AG47" s="124"/>
    </row>
    <row r="48" spans="1:33" ht="12.75" customHeight="1">
      <c r="A48" s="500" t="s">
        <v>647</v>
      </c>
      <c r="B48" s="781"/>
      <c r="C48" s="781"/>
      <c r="D48" s="781"/>
      <c r="E48" s="781"/>
      <c r="F48" s="781"/>
      <c r="G48" s="781"/>
      <c r="H48" s="781"/>
      <c r="I48" s="781"/>
      <c r="J48" s="781"/>
      <c r="K48" s="781"/>
      <c r="L48" s="781">
        <f>+MTEP06!I1135</f>
        <v>0</v>
      </c>
      <c r="M48" s="781"/>
      <c r="N48" s="781"/>
      <c r="O48" s="781"/>
      <c r="P48" s="781"/>
      <c r="Q48" s="781"/>
      <c r="R48" s="437"/>
      <c r="S48" s="781"/>
      <c r="T48" s="781"/>
      <c r="U48" s="437"/>
      <c r="V48" s="437"/>
      <c r="W48" s="781"/>
      <c r="X48" s="437"/>
      <c r="Y48" s="437"/>
      <c r="Z48" s="781"/>
      <c r="AA48" s="781"/>
      <c r="AB48" s="437"/>
      <c r="AC48" s="437"/>
      <c r="AD48" s="781"/>
      <c r="AE48" s="140"/>
      <c r="AF48" s="501">
        <f t="shared" si="2"/>
        <v>0</v>
      </c>
      <c r="AG48" s="124"/>
    </row>
    <row r="49" spans="1:33" ht="12.75" customHeight="1">
      <c r="A49" s="139">
        <v>1462</v>
      </c>
      <c r="B49" s="781"/>
      <c r="C49" s="781"/>
      <c r="D49" s="781"/>
      <c r="E49" s="781"/>
      <c r="F49" s="781"/>
      <c r="G49" s="781"/>
      <c r="H49" s="781"/>
      <c r="I49" s="781"/>
      <c r="J49" s="781"/>
      <c r="K49" s="781"/>
      <c r="L49" s="781"/>
      <c r="M49" s="781"/>
      <c r="N49" s="781"/>
      <c r="O49" s="781"/>
      <c r="P49" s="781"/>
      <c r="Q49" s="781"/>
      <c r="R49" s="437"/>
      <c r="S49" s="781"/>
      <c r="T49" s="781"/>
      <c r="U49" s="437"/>
      <c r="V49" s="437"/>
      <c r="W49" s="781"/>
      <c r="X49" s="437"/>
      <c r="Y49" s="438"/>
      <c r="Z49" s="781">
        <f>+MTEP06!I1174</f>
        <v>60589.515346034794</v>
      </c>
      <c r="AA49" s="781"/>
      <c r="AB49" s="437"/>
      <c r="AC49" s="437"/>
      <c r="AD49" s="781"/>
      <c r="AE49" s="140"/>
      <c r="AF49" s="443">
        <f t="shared" si="2"/>
        <v>60589.515346034794</v>
      </c>
      <c r="AG49" s="124"/>
    </row>
    <row r="50" spans="1:33" ht="12.75" customHeight="1">
      <c r="A50" s="500" t="s">
        <v>646</v>
      </c>
      <c r="B50" s="781"/>
      <c r="C50" s="781"/>
      <c r="D50" s="781"/>
      <c r="E50" s="781"/>
      <c r="F50" s="781"/>
      <c r="G50" s="781"/>
      <c r="H50" s="781"/>
      <c r="I50" s="781"/>
      <c r="J50" s="781"/>
      <c r="K50" s="781"/>
      <c r="L50" s="781"/>
      <c r="M50" s="781"/>
      <c r="N50" s="781"/>
      <c r="O50" s="781"/>
      <c r="P50" s="781"/>
      <c r="Q50" s="781">
        <f>+MTEP06!I1213</f>
        <v>0</v>
      </c>
      <c r="R50" s="437"/>
      <c r="S50" s="781"/>
      <c r="T50" s="781"/>
      <c r="U50" s="437"/>
      <c r="V50" s="437"/>
      <c r="W50" s="781"/>
      <c r="X50" s="437"/>
      <c r="Y50" s="437"/>
      <c r="Z50" s="781"/>
      <c r="AA50" s="781"/>
      <c r="AB50" s="437"/>
      <c r="AC50" s="437"/>
      <c r="AD50" s="781"/>
      <c r="AE50" s="140"/>
      <c r="AF50" s="501">
        <f t="shared" si="2"/>
        <v>0</v>
      </c>
      <c r="AG50" s="124"/>
    </row>
    <row r="51" spans="1:33" ht="12.75" customHeight="1">
      <c r="A51" s="500" t="s">
        <v>645</v>
      </c>
      <c r="B51" s="781"/>
      <c r="C51" s="781"/>
      <c r="D51" s="781">
        <f>+MTEP06!I1252</f>
        <v>0</v>
      </c>
      <c r="E51" s="781"/>
      <c r="F51" s="781"/>
      <c r="G51" s="781"/>
      <c r="H51" s="781"/>
      <c r="I51" s="781"/>
      <c r="J51" s="781"/>
      <c r="K51" s="781"/>
      <c r="L51" s="781"/>
      <c r="M51" s="781"/>
      <c r="N51" s="781"/>
      <c r="O51" s="781"/>
      <c r="P51" s="781"/>
      <c r="Q51" s="781"/>
      <c r="R51" s="437"/>
      <c r="S51" s="781"/>
      <c r="T51" s="781"/>
      <c r="U51" s="437"/>
      <c r="V51" s="437"/>
      <c r="W51" s="781"/>
      <c r="X51" s="437"/>
      <c r="Y51" s="437"/>
      <c r="Z51" s="781"/>
      <c r="AA51" s="781"/>
      <c r="AB51" s="437"/>
      <c r="AC51" s="437"/>
      <c r="AD51" s="781"/>
      <c r="AE51" s="140"/>
      <c r="AF51" s="501">
        <f t="shared" si="2"/>
        <v>0</v>
      </c>
      <c r="AG51" s="124"/>
    </row>
    <row r="52" spans="1:33" ht="12.75" customHeight="1">
      <c r="A52" s="139">
        <v>1471</v>
      </c>
      <c r="B52" s="781"/>
      <c r="C52" s="781"/>
      <c r="D52" s="781"/>
      <c r="E52" s="781"/>
      <c r="F52" s="781"/>
      <c r="G52" s="781"/>
      <c r="H52" s="781"/>
      <c r="I52" s="781"/>
      <c r="J52" s="781"/>
      <c r="K52" s="781"/>
      <c r="L52" s="781">
        <f>+MTEP06!I1291</f>
        <v>5734.6837837740568</v>
      </c>
      <c r="M52" s="781"/>
      <c r="N52" s="781"/>
      <c r="O52" s="781"/>
      <c r="P52" s="781"/>
      <c r="Q52" s="781"/>
      <c r="R52" s="437"/>
      <c r="S52" s="781"/>
      <c r="T52" s="781"/>
      <c r="U52" s="437"/>
      <c r="V52" s="437"/>
      <c r="W52" s="781"/>
      <c r="X52" s="437"/>
      <c r="Y52" s="437"/>
      <c r="Z52" s="781"/>
      <c r="AA52" s="781"/>
      <c r="AB52" s="437"/>
      <c r="AC52" s="437"/>
      <c r="AD52" s="781"/>
      <c r="AE52" s="140"/>
      <c r="AF52" s="443">
        <f t="shared" si="2"/>
        <v>5734.6837837740568</v>
      </c>
      <c r="AG52" s="124"/>
    </row>
    <row r="53" spans="1:33" ht="12.75" customHeight="1">
      <c r="A53" s="139">
        <v>1472</v>
      </c>
      <c r="B53" s="781"/>
      <c r="C53" s="781"/>
      <c r="D53" s="781"/>
      <c r="E53" s="781"/>
      <c r="F53" s="781"/>
      <c r="G53" s="781"/>
      <c r="H53" s="781"/>
      <c r="I53" s="781"/>
      <c r="J53" s="781"/>
      <c r="K53" s="781"/>
      <c r="L53" s="781">
        <f>+MTEP06!I1331</f>
        <v>6307.3759159355795</v>
      </c>
      <c r="M53" s="781"/>
      <c r="N53" s="781"/>
      <c r="O53" s="781"/>
      <c r="P53" s="781"/>
      <c r="Q53" s="781"/>
      <c r="R53" s="437"/>
      <c r="S53" s="781"/>
      <c r="T53" s="781"/>
      <c r="U53" s="437"/>
      <c r="V53" s="437"/>
      <c r="W53" s="781"/>
      <c r="X53" s="437"/>
      <c r="Y53" s="437"/>
      <c r="Z53" s="781"/>
      <c r="AA53" s="781"/>
      <c r="AB53" s="437"/>
      <c r="AC53" s="437"/>
      <c r="AD53" s="781"/>
      <c r="AE53" s="140"/>
      <c r="AF53" s="443">
        <f t="shared" si="2"/>
        <v>6307.3759159355795</v>
      </c>
      <c r="AG53" s="124"/>
    </row>
    <row r="54" spans="1:33" ht="12.75" customHeight="1">
      <c r="A54" s="132"/>
      <c r="B54" s="781"/>
      <c r="C54" s="781"/>
      <c r="D54" s="781"/>
      <c r="E54" s="781"/>
      <c r="F54" s="781"/>
      <c r="G54" s="781"/>
      <c r="H54" s="781"/>
      <c r="I54" s="781"/>
      <c r="J54" s="781"/>
      <c r="K54" s="781"/>
      <c r="L54" s="781"/>
      <c r="M54" s="781"/>
      <c r="N54" s="781"/>
      <c r="O54" s="781"/>
      <c r="P54" s="781"/>
      <c r="Q54" s="781"/>
      <c r="R54" s="437"/>
      <c r="S54" s="781"/>
      <c r="T54" s="781"/>
      <c r="U54" s="437"/>
      <c r="V54" s="437"/>
      <c r="W54" s="781"/>
      <c r="X54" s="437"/>
      <c r="Y54" s="437"/>
      <c r="Z54" s="781"/>
      <c r="AA54" s="781"/>
      <c r="AB54" s="437"/>
      <c r="AC54" s="437"/>
      <c r="AD54" s="781"/>
      <c r="AE54" s="140"/>
      <c r="AF54" s="443"/>
      <c r="AG54" s="124"/>
    </row>
    <row r="55" spans="1:33" ht="12.75" customHeight="1" thickBot="1">
      <c r="A55" s="134" t="s">
        <v>119</v>
      </c>
      <c r="B55" s="782">
        <f t="shared" ref="B55:AD55" si="3">SUM(B18:B54)</f>
        <v>447262.61789970449</v>
      </c>
      <c r="C55" s="782">
        <f t="shared" si="3"/>
        <v>0</v>
      </c>
      <c r="D55" s="782">
        <f t="shared" si="3"/>
        <v>27696550.039485663</v>
      </c>
      <c r="E55" s="782">
        <f t="shared" si="3"/>
        <v>0</v>
      </c>
      <c r="F55" s="782">
        <f>SUM(F18:F54)</f>
        <v>0</v>
      </c>
      <c r="G55" s="782">
        <f>SUM(G18:G54)</f>
        <v>2718684.1515951864</v>
      </c>
      <c r="H55" s="782">
        <f t="shared" si="3"/>
        <v>0</v>
      </c>
      <c r="I55" s="782">
        <f t="shared" si="3"/>
        <v>0</v>
      </c>
      <c r="J55" s="782">
        <f t="shared" si="3"/>
        <v>0</v>
      </c>
      <c r="K55" s="782">
        <f t="shared" si="3"/>
        <v>2935320.4005908901</v>
      </c>
      <c r="L55" s="782">
        <f t="shared" si="3"/>
        <v>2317714.5865940275</v>
      </c>
      <c r="M55" s="782">
        <f t="shared" si="3"/>
        <v>0</v>
      </c>
      <c r="N55" s="782">
        <f t="shared" si="3"/>
        <v>0</v>
      </c>
      <c r="O55" s="782">
        <f t="shared" si="3"/>
        <v>15578506.825022798</v>
      </c>
      <c r="P55" s="782">
        <f t="shared" si="3"/>
        <v>2613363.1621129573</v>
      </c>
      <c r="Q55" s="782">
        <f t="shared" si="3"/>
        <v>14824157.534065139</v>
      </c>
      <c r="R55" s="439">
        <f t="shared" si="3"/>
        <v>0</v>
      </c>
      <c r="S55" s="782">
        <f t="shared" si="3"/>
        <v>0</v>
      </c>
      <c r="T55" s="782">
        <f t="shared" si="3"/>
        <v>0</v>
      </c>
      <c r="U55" s="439">
        <f t="shared" si="3"/>
        <v>2121007.0597720477</v>
      </c>
      <c r="V55" s="439">
        <f t="shared" si="3"/>
        <v>0</v>
      </c>
      <c r="W55" s="782">
        <f t="shared" si="3"/>
        <v>0</v>
      </c>
      <c r="X55" s="439">
        <f t="shared" si="3"/>
        <v>0</v>
      </c>
      <c r="Y55" s="439">
        <f t="shared" si="3"/>
        <v>5947407.1934471475</v>
      </c>
      <c r="Z55" s="782">
        <f t="shared" si="3"/>
        <v>2857625.6967963763</v>
      </c>
      <c r="AA55" s="782"/>
      <c r="AB55" s="439">
        <f t="shared" si="3"/>
        <v>0</v>
      </c>
      <c r="AC55" s="439">
        <f t="shared" si="3"/>
        <v>0</v>
      </c>
      <c r="AD55" s="782">
        <f t="shared" si="3"/>
        <v>20212562.931404624</v>
      </c>
      <c r="AE55" s="440"/>
      <c r="AF55" s="441">
        <f>SUM(B55:AE55)</f>
        <v>100270162.19878654</v>
      </c>
      <c r="AG55" s="124"/>
    </row>
    <row r="56" spans="1:33" ht="12.75" customHeight="1" thickTop="1">
      <c r="A56" s="132"/>
      <c r="B56" s="783"/>
      <c r="C56" s="783"/>
      <c r="D56" s="783"/>
      <c r="E56" s="783"/>
      <c r="F56" s="783"/>
      <c r="G56" s="783"/>
      <c r="H56" s="783"/>
      <c r="I56" s="783"/>
      <c r="J56" s="783"/>
      <c r="K56" s="783"/>
      <c r="L56" s="783"/>
      <c r="M56" s="783"/>
      <c r="N56" s="783"/>
      <c r="O56" s="783"/>
      <c r="P56" s="783"/>
      <c r="Q56" s="783"/>
      <c r="R56" s="137"/>
      <c r="S56" s="783"/>
      <c r="T56" s="783"/>
      <c r="U56" s="137"/>
      <c r="V56" s="137"/>
      <c r="W56" s="783"/>
      <c r="X56" s="137"/>
      <c r="Y56" s="137"/>
      <c r="Z56" s="783"/>
      <c r="AA56" s="783"/>
      <c r="AB56" s="137"/>
      <c r="AC56" s="137"/>
      <c r="AD56" s="783"/>
      <c r="AE56" s="137"/>
      <c r="AF56" s="138"/>
      <c r="AG56" s="124"/>
    </row>
    <row r="57" spans="1:33" ht="12.75" customHeight="1">
      <c r="A57" s="132"/>
      <c r="B57" s="783"/>
      <c r="C57" s="783"/>
      <c r="D57" s="783"/>
      <c r="E57" s="783"/>
      <c r="F57" s="783"/>
      <c r="G57" s="783"/>
      <c r="H57" s="783"/>
      <c r="I57" s="783"/>
      <c r="J57" s="783"/>
      <c r="K57" s="783"/>
      <c r="L57" s="783"/>
      <c r="M57" s="783"/>
      <c r="N57" s="783"/>
      <c r="O57" s="783"/>
      <c r="P57" s="783"/>
      <c r="Q57" s="783"/>
      <c r="R57" s="137"/>
      <c r="S57" s="783"/>
      <c r="T57" s="783"/>
      <c r="U57" s="137"/>
      <c r="V57" s="137"/>
      <c r="W57" s="783"/>
      <c r="X57" s="137"/>
      <c r="Y57" s="137"/>
      <c r="Z57" s="732"/>
      <c r="AA57" s="732"/>
      <c r="AB57" s="135"/>
      <c r="AC57" s="135"/>
      <c r="AD57" s="783" t="s">
        <v>125</v>
      </c>
      <c r="AE57" s="137"/>
      <c r="AF57" s="146">
        <f>+MTEP06!L34</f>
        <v>100270162.19878654</v>
      </c>
      <c r="AG57" s="124"/>
    </row>
    <row r="58" spans="1:33" ht="12.75" customHeight="1">
      <c r="A58" s="502" t="s">
        <v>644</v>
      </c>
      <c r="B58" s="783"/>
      <c r="C58" s="783"/>
      <c r="D58" s="783"/>
      <c r="E58" s="783"/>
      <c r="F58" s="783"/>
      <c r="G58" s="783"/>
      <c r="H58" s="783"/>
      <c r="I58" s="783"/>
      <c r="J58" s="783"/>
      <c r="K58" s="783"/>
      <c r="L58" s="783"/>
      <c r="M58" s="783"/>
      <c r="N58" s="783"/>
      <c r="O58" s="783"/>
      <c r="P58" s="783"/>
      <c r="Q58" s="783"/>
      <c r="R58" s="137"/>
      <c r="S58" s="783"/>
      <c r="T58" s="783"/>
      <c r="U58" s="137"/>
      <c r="V58" s="137"/>
      <c r="W58" s="783"/>
      <c r="X58" s="137"/>
      <c r="Y58" s="137"/>
      <c r="Z58" s="783"/>
      <c r="AA58" s="783"/>
      <c r="AB58" s="137"/>
      <c r="AC58" s="137"/>
      <c r="AD58" s="783"/>
      <c r="AE58" s="137"/>
      <c r="AF58" s="138"/>
      <c r="AG58" s="124"/>
    </row>
    <row r="59" spans="1:33" ht="13.8" thickBot="1">
      <c r="A59" s="132"/>
      <c r="B59" s="783"/>
      <c r="C59" s="783"/>
      <c r="D59" s="783"/>
      <c r="E59" s="783"/>
      <c r="F59" s="783"/>
      <c r="G59" s="783"/>
      <c r="H59" s="783"/>
      <c r="I59" s="783"/>
      <c r="J59" s="783"/>
      <c r="K59" s="783"/>
      <c r="L59" s="783"/>
      <c r="M59" s="783"/>
      <c r="N59" s="783"/>
      <c r="O59" s="783"/>
      <c r="P59" s="783"/>
      <c r="Q59" s="783"/>
      <c r="R59" s="137"/>
      <c r="S59" s="783"/>
      <c r="T59" s="783"/>
      <c r="U59" s="137"/>
      <c r="V59" s="137"/>
      <c r="W59" s="783"/>
      <c r="X59" s="137"/>
      <c r="Y59" s="137"/>
      <c r="Z59" s="783"/>
      <c r="AA59" s="783"/>
      <c r="AB59" s="137"/>
      <c r="AC59" s="137"/>
      <c r="AD59" s="789" t="s">
        <v>126</v>
      </c>
      <c r="AE59" s="137"/>
      <c r="AF59" s="147">
        <f>+AF55-AF57</f>
        <v>0</v>
      </c>
      <c r="AG59" s="124"/>
    </row>
    <row r="60" spans="1:33" ht="14.4" thickTop="1" thickBot="1">
      <c r="A60" s="142"/>
      <c r="B60" s="784"/>
      <c r="C60" s="784"/>
      <c r="D60" s="784"/>
      <c r="E60" s="784"/>
      <c r="F60" s="784"/>
      <c r="G60" s="784"/>
      <c r="H60" s="784"/>
      <c r="I60" s="784"/>
      <c r="J60" s="784"/>
      <c r="K60" s="784"/>
      <c r="L60" s="784"/>
      <c r="M60" s="784"/>
      <c r="N60" s="784"/>
      <c r="O60" s="784"/>
      <c r="P60" s="784"/>
      <c r="Q60" s="784"/>
      <c r="R60" s="143"/>
      <c r="S60" s="784"/>
      <c r="T60" s="784"/>
      <c r="U60" s="143"/>
      <c r="V60" s="143"/>
      <c r="W60" s="784"/>
      <c r="X60" s="143"/>
      <c r="Y60" s="143"/>
      <c r="Z60" s="784"/>
      <c r="AA60" s="784"/>
      <c r="AB60" s="143"/>
      <c r="AC60" s="143"/>
      <c r="AD60" s="790"/>
      <c r="AE60" s="143"/>
      <c r="AF60" s="144"/>
      <c r="AG60" s="124"/>
    </row>
    <row r="61" spans="1:33">
      <c r="A61" s="135"/>
      <c r="B61" s="783"/>
      <c r="C61" s="783"/>
      <c r="D61" s="783"/>
      <c r="E61" s="783"/>
      <c r="F61" s="783"/>
      <c r="G61" s="783"/>
      <c r="H61" s="783"/>
      <c r="I61" s="783"/>
      <c r="J61" s="783"/>
      <c r="K61" s="783"/>
      <c r="L61" s="783"/>
      <c r="M61" s="783"/>
      <c r="N61" s="783"/>
      <c r="O61" s="783"/>
      <c r="P61" s="783"/>
      <c r="Q61" s="783"/>
      <c r="R61" s="137"/>
      <c r="S61" s="783"/>
      <c r="T61" s="783"/>
      <c r="U61" s="137"/>
      <c r="V61" s="137"/>
      <c r="W61" s="783"/>
      <c r="X61" s="137"/>
      <c r="Y61" s="137"/>
      <c r="Z61" s="783"/>
      <c r="AA61" s="783"/>
      <c r="AB61" s="137"/>
      <c r="AC61" s="137"/>
      <c r="AD61" s="789"/>
      <c r="AE61" s="137"/>
      <c r="AF61" s="137"/>
      <c r="AG61" s="124"/>
    </row>
    <row r="62" spans="1:33" ht="13.8" thickBot="1">
      <c r="B62" s="785"/>
      <c r="C62" s="785"/>
      <c r="D62" s="785"/>
      <c r="E62" s="785"/>
      <c r="F62" s="785"/>
      <c r="G62" s="785"/>
      <c r="H62" s="785"/>
      <c r="I62" s="785"/>
      <c r="J62" s="785"/>
      <c r="K62" s="785"/>
      <c r="L62" s="785"/>
      <c r="M62" s="785"/>
      <c r="N62" s="785"/>
      <c r="O62" s="785"/>
      <c r="P62" s="785"/>
      <c r="Q62" s="785"/>
      <c r="R62" s="124"/>
      <c r="S62" s="785"/>
      <c r="T62" s="785"/>
      <c r="U62" s="124"/>
      <c r="V62" s="124"/>
      <c r="W62" s="785"/>
      <c r="X62" s="124"/>
      <c r="Y62" s="124"/>
      <c r="Z62" s="785"/>
      <c r="AA62" s="785"/>
      <c r="AB62" s="124"/>
      <c r="AC62" s="124"/>
      <c r="AD62" s="791"/>
      <c r="AE62" s="124"/>
      <c r="AF62" s="124"/>
      <c r="AG62" s="124"/>
    </row>
    <row r="63" spans="1:33">
      <c r="A63" s="129"/>
      <c r="B63" s="778"/>
      <c r="C63" s="778"/>
      <c r="D63" s="778"/>
      <c r="E63" s="778"/>
      <c r="F63" s="778"/>
      <c r="G63" s="778"/>
      <c r="H63" s="778"/>
      <c r="I63" s="778"/>
      <c r="J63" s="778"/>
      <c r="K63" s="778"/>
      <c r="L63" s="778"/>
      <c r="M63" s="778"/>
      <c r="N63" s="778"/>
      <c r="O63" s="778"/>
      <c r="P63" s="778"/>
      <c r="Q63" s="778"/>
      <c r="R63" s="130"/>
      <c r="S63" s="778"/>
      <c r="T63" s="778"/>
      <c r="U63" s="130"/>
      <c r="V63" s="130"/>
      <c r="W63" s="778"/>
      <c r="X63" s="130"/>
      <c r="Y63" s="130"/>
      <c r="Z63" s="778"/>
      <c r="AA63" s="778"/>
      <c r="AB63" s="130"/>
      <c r="AC63" s="130"/>
      <c r="AD63" s="778"/>
      <c r="AE63" s="130"/>
      <c r="AF63" s="131"/>
    </row>
    <row r="64" spans="1:33">
      <c r="A64" s="134" t="s">
        <v>96</v>
      </c>
      <c r="B64" s="1000" t="s">
        <v>96</v>
      </c>
      <c r="C64" s="1000"/>
      <c r="D64" s="1000"/>
      <c r="E64" s="1000"/>
      <c r="F64" s="1000"/>
      <c r="G64" s="1000"/>
      <c r="H64" s="1000"/>
      <c r="I64" s="1000"/>
      <c r="J64" s="1000"/>
      <c r="K64" s="1000"/>
      <c r="L64" s="1000"/>
      <c r="M64" s="1000"/>
      <c r="N64" s="1000"/>
      <c r="O64" s="1000"/>
      <c r="P64" s="1000"/>
      <c r="Q64" s="1000"/>
      <c r="R64" s="1000"/>
      <c r="S64" s="1000"/>
      <c r="T64" s="1000"/>
      <c r="U64" s="1000"/>
      <c r="V64" s="1000"/>
      <c r="W64" s="1000"/>
      <c r="X64" s="1000"/>
      <c r="Y64" s="1000"/>
      <c r="Z64" s="1000"/>
      <c r="AA64" s="1000"/>
      <c r="AB64" s="1000"/>
      <c r="AC64" s="1000"/>
      <c r="AD64" s="1000"/>
      <c r="AE64" s="1000"/>
      <c r="AF64" s="1001"/>
    </row>
    <row r="65" spans="1:32">
      <c r="A65" s="132"/>
      <c r="B65" s="157" t="s">
        <v>45</v>
      </c>
      <c r="C65" s="157" t="s">
        <v>46</v>
      </c>
      <c r="D65" s="157" t="s">
        <v>18</v>
      </c>
      <c r="E65" s="157" t="str">
        <f>$E$4</f>
        <v>BREC</v>
      </c>
      <c r="F65" s="157" t="s">
        <v>610</v>
      </c>
      <c r="G65" s="157" t="s">
        <v>603</v>
      </c>
      <c r="H65" s="157" t="s">
        <v>1</v>
      </c>
      <c r="I65" s="157" t="s">
        <v>2</v>
      </c>
      <c r="J65" s="157" t="s">
        <v>461</v>
      </c>
      <c r="K65" s="157" t="s">
        <v>15</v>
      </c>
      <c r="L65" s="157" t="s">
        <v>3</v>
      </c>
      <c r="M65" s="157" t="s">
        <v>4</v>
      </c>
      <c r="N65" s="157" t="s">
        <v>6</v>
      </c>
      <c r="O65" s="157" t="s">
        <v>5</v>
      </c>
      <c r="P65" s="157" t="s">
        <v>116</v>
      </c>
      <c r="Q65" s="157" t="s">
        <v>17</v>
      </c>
      <c r="R65" s="128" t="s">
        <v>573</v>
      </c>
      <c r="S65" s="157" t="s">
        <v>444</v>
      </c>
      <c r="T65" s="157" t="s">
        <v>8</v>
      </c>
      <c r="U65" s="128" t="s">
        <v>7</v>
      </c>
      <c r="V65" s="128" t="s">
        <v>445</v>
      </c>
      <c r="W65" s="157" t="s">
        <v>726</v>
      </c>
      <c r="X65" s="128" t="s">
        <v>10</v>
      </c>
      <c r="Y65" s="128" t="s">
        <v>9</v>
      </c>
      <c r="Z65" s="157" t="s">
        <v>11</v>
      </c>
      <c r="AA65" s="157" t="s">
        <v>933</v>
      </c>
      <c r="AB65" s="128" t="s">
        <v>12</v>
      </c>
      <c r="AC65" s="128" t="s">
        <v>13</v>
      </c>
      <c r="AD65" s="157" t="s">
        <v>124</v>
      </c>
      <c r="AE65" s="135"/>
      <c r="AF65" s="145" t="s">
        <v>119</v>
      </c>
    </row>
    <row r="66" spans="1:32">
      <c r="A66" s="134" t="s">
        <v>118</v>
      </c>
      <c r="B66" s="732"/>
      <c r="C66" s="732"/>
      <c r="D66" s="732"/>
      <c r="E66" s="732"/>
      <c r="F66" s="732"/>
      <c r="G66" s="732"/>
      <c r="H66" s="732"/>
      <c r="I66" s="732"/>
      <c r="J66" s="732"/>
      <c r="K66" s="732"/>
      <c r="L66" s="732"/>
      <c r="M66" s="732"/>
      <c r="N66" s="732"/>
      <c r="O66" s="732"/>
      <c r="P66" s="732"/>
      <c r="Q66" s="732"/>
      <c r="R66" s="135"/>
      <c r="S66" s="732"/>
      <c r="T66" s="732"/>
      <c r="U66" s="135"/>
      <c r="V66" s="135"/>
      <c r="W66" s="732"/>
      <c r="X66" s="135"/>
      <c r="Y66" s="135"/>
      <c r="Z66" s="732"/>
      <c r="AA66" s="732"/>
      <c r="AB66" s="135"/>
      <c r="AC66" s="135"/>
      <c r="AD66" s="732"/>
      <c r="AE66" s="135"/>
      <c r="AF66" s="133"/>
    </row>
    <row r="67" spans="1:32">
      <c r="A67" s="139">
        <v>152</v>
      </c>
      <c r="B67" s="781"/>
      <c r="C67" s="781">
        <f>+MTEP07!I76</f>
        <v>2331083.883294215</v>
      </c>
      <c r="D67" s="781"/>
      <c r="E67" s="781"/>
      <c r="F67" s="781"/>
      <c r="G67" s="781"/>
      <c r="H67" s="781"/>
      <c r="I67" s="781"/>
      <c r="J67" s="781"/>
      <c r="K67" s="781"/>
      <c r="L67" s="781"/>
      <c r="M67" s="781"/>
      <c r="N67" s="781"/>
      <c r="O67" s="781"/>
      <c r="P67" s="781"/>
      <c r="Q67" s="781"/>
      <c r="R67" s="437"/>
      <c r="S67" s="781"/>
      <c r="T67" s="781"/>
      <c r="U67" s="437"/>
      <c r="V67" s="437"/>
      <c r="W67" s="781"/>
      <c r="X67" s="437"/>
      <c r="Y67" s="437"/>
      <c r="Z67" s="781"/>
      <c r="AA67" s="781"/>
      <c r="AB67" s="437"/>
      <c r="AC67" s="437"/>
      <c r="AD67" s="781"/>
      <c r="AE67" s="135"/>
      <c r="AF67" s="442">
        <f>SUM(B67:AE67)</f>
        <v>2331083.883294215</v>
      </c>
    </row>
    <row r="68" spans="1:32">
      <c r="A68" s="139">
        <v>277</v>
      </c>
      <c r="B68" s="781"/>
      <c r="C68" s="781"/>
      <c r="D68" s="781"/>
      <c r="E68" s="781"/>
      <c r="F68" s="781"/>
      <c r="G68" s="781"/>
      <c r="H68" s="781"/>
      <c r="I68" s="781"/>
      <c r="J68" s="781"/>
      <c r="K68" s="781"/>
      <c r="L68" s="781"/>
      <c r="M68" s="781"/>
      <c r="N68" s="781"/>
      <c r="O68" s="781"/>
      <c r="P68" s="781"/>
      <c r="Q68" s="781"/>
      <c r="R68" s="437"/>
      <c r="S68" s="781"/>
      <c r="T68" s="781"/>
      <c r="U68" s="437">
        <f>+MTEP07!I115</f>
        <v>3938617.9430043814</v>
      </c>
      <c r="V68" s="437"/>
      <c r="W68" s="781"/>
      <c r="X68" s="437"/>
      <c r="Y68" s="437"/>
      <c r="Z68" s="781"/>
      <c r="AA68" s="781"/>
      <c r="AB68" s="437"/>
      <c r="AC68" s="437"/>
      <c r="AD68" s="781"/>
      <c r="AE68" s="135"/>
      <c r="AF68" s="443">
        <f>SUM(B68:AE68)</f>
        <v>3938617.9430043814</v>
      </c>
    </row>
    <row r="69" spans="1:32">
      <c r="A69" s="139">
        <v>612</v>
      </c>
      <c r="B69" s="781"/>
      <c r="C69" s="781"/>
      <c r="D69" s="781"/>
      <c r="E69" s="781"/>
      <c r="F69" s="781"/>
      <c r="G69" s="781"/>
      <c r="H69" s="781"/>
      <c r="I69" s="781"/>
      <c r="J69" s="781"/>
      <c r="K69" s="781"/>
      <c r="L69" s="781"/>
      <c r="M69" s="781"/>
      <c r="N69" s="781"/>
      <c r="O69" s="781"/>
      <c r="P69" s="781"/>
      <c r="Q69" s="781"/>
      <c r="R69" s="437"/>
      <c r="S69" s="781"/>
      <c r="T69" s="781"/>
      <c r="U69" s="437"/>
      <c r="V69" s="437"/>
      <c r="W69" s="781"/>
      <c r="X69" s="437">
        <f>+MTEP07!I154</f>
        <v>1033684.8285264184</v>
      </c>
      <c r="Y69" s="437"/>
      <c r="Z69" s="781"/>
      <c r="AA69" s="781"/>
      <c r="AB69" s="437"/>
      <c r="AC69" s="437"/>
      <c r="AD69" s="781"/>
      <c r="AE69" s="135"/>
      <c r="AF69" s="443">
        <f t="shared" ref="AF69:AF82" si="4">SUM(B69:AE69)</f>
        <v>1033684.8285264184</v>
      </c>
    </row>
    <row r="70" spans="1:32">
      <c r="A70" s="139">
        <v>852</v>
      </c>
      <c r="B70" s="781"/>
      <c r="C70" s="781"/>
      <c r="D70" s="781"/>
      <c r="E70" s="781"/>
      <c r="F70" s="781">
        <f>+MTEP07!I193</f>
        <v>1271127.6114253304</v>
      </c>
      <c r="G70" s="781"/>
      <c r="H70" s="781"/>
      <c r="I70" s="781"/>
      <c r="J70" s="781"/>
      <c r="K70" s="781"/>
      <c r="L70" s="781"/>
      <c r="M70" s="781"/>
      <c r="N70" s="781"/>
      <c r="O70" s="781"/>
      <c r="P70" s="781"/>
      <c r="Q70" s="781"/>
      <c r="R70" s="437"/>
      <c r="S70" s="781"/>
      <c r="T70" s="781"/>
      <c r="U70" s="437"/>
      <c r="V70" s="437"/>
      <c r="W70" s="781"/>
      <c r="X70" s="437"/>
      <c r="Y70" s="437"/>
      <c r="Z70" s="781"/>
      <c r="AA70" s="781"/>
      <c r="AB70" s="437"/>
      <c r="AC70" s="437"/>
      <c r="AD70" s="781"/>
      <c r="AE70" s="135"/>
      <c r="AF70" s="443">
        <f t="shared" si="4"/>
        <v>1271127.6114253304</v>
      </c>
    </row>
    <row r="71" spans="1:32">
      <c r="A71" s="139">
        <v>870</v>
      </c>
      <c r="B71" s="781">
        <f>+MTEP07!I232</f>
        <v>775917.46868241404</v>
      </c>
      <c r="C71" s="781"/>
      <c r="D71" s="781"/>
      <c r="E71" s="781"/>
      <c r="F71" s="781"/>
      <c r="G71" s="781"/>
      <c r="H71" s="781"/>
      <c r="I71" s="781"/>
      <c r="J71" s="781"/>
      <c r="K71" s="781"/>
      <c r="L71" s="781"/>
      <c r="M71" s="781"/>
      <c r="N71" s="781"/>
      <c r="O71" s="781"/>
      <c r="P71" s="781"/>
      <c r="Q71" s="781"/>
      <c r="R71" s="437"/>
      <c r="S71" s="781"/>
      <c r="T71" s="781"/>
      <c r="U71" s="437"/>
      <c r="V71" s="437"/>
      <c r="W71" s="781"/>
      <c r="X71" s="437"/>
      <c r="Y71" s="437"/>
      <c r="Z71" s="781"/>
      <c r="AA71" s="781"/>
      <c r="AB71" s="437"/>
      <c r="AC71" s="437"/>
      <c r="AD71" s="781"/>
      <c r="AE71" s="135"/>
      <c r="AF71" s="443">
        <f t="shared" si="4"/>
        <v>775917.46868241404</v>
      </c>
    </row>
    <row r="72" spans="1:32">
      <c r="A72" s="139">
        <v>1022</v>
      </c>
      <c r="B72" s="781"/>
      <c r="C72" s="781"/>
      <c r="D72" s="781"/>
      <c r="E72" s="781"/>
      <c r="F72" s="781"/>
      <c r="G72" s="781"/>
      <c r="H72" s="781"/>
      <c r="I72" s="781"/>
      <c r="J72" s="781"/>
      <c r="K72" s="781"/>
      <c r="L72" s="781">
        <f>+MTEP07!I661</f>
        <v>1006873.1562509872</v>
      </c>
      <c r="M72" s="781"/>
      <c r="N72" s="781"/>
      <c r="O72" s="781"/>
      <c r="P72" s="781"/>
      <c r="Q72" s="781"/>
      <c r="R72" s="437"/>
      <c r="S72" s="781"/>
      <c r="T72" s="781"/>
      <c r="U72" s="437"/>
      <c r="V72" s="437"/>
      <c r="W72" s="781"/>
      <c r="X72" s="437"/>
      <c r="Y72" s="437"/>
      <c r="Z72" s="781"/>
      <c r="AA72" s="781"/>
      <c r="AB72" s="437"/>
      <c r="AC72" s="437"/>
      <c r="AD72" s="781"/>
      <c r="AE72" s="135"/>
      <c r="AF72" s="443">
        <f t="shared" si="4"/>
        <v>1006873.1562509872</v>
      </c>
    </row>
    <row r="73" spans="1:32">
      <c r="A73" s="500" t="s">
        <v>886</v>
      </c>
      <c r="B73" s="781"/>
      <c r="C73" s="781"/>
      <c r="D73" s="781"/>
      <c r="E73" s="781"/>
      <c r="F73" s="781"/>
      <c r="G73" s="781"/>
      <c r="H73" s="781"/>
      <c r="I73" s="781"/>
      <c r="J73" s="781"/>
      <c r="K73" s="781"/>
      <c r="L73" s="781"/>
      <c r="M73" s="781"/>
      <c r="N73" s="781"/>
      <c r="O73" s="781"/>
      <c r="P73" s="781"/>
      <c r="Q73" s="781"/>
      <c r="R73" s="437"/>
      <c r="S73" s="781"/>
      <c r="T73" s="781"/>
      <c r="U73" s="437">
        <f>+MTEP07!I271</f>
        <v>0</v>
      </c>
      <c r="V73" s="437"/>
      <c r="W73" s="781"/>
      <c r="X73" s="437"/>
      <c r="Y73" s="437"/>
      <c r="Z73" s="781"/>
      <c r="AA73" s="781"/>
      <c r="AB73" s="437"/>
      <c r="AC73" s="437"/>
      <c r="AD73" s="781"/>
      <c r="AE73" s="135"/>
      <c r="AF73" s="443">
        <f t="shared" si="4"/>
        <v>0</v>
      </c>
    </row>
    <row r="74" spans="1:32">
      <c r="A74" s="139">
        <v>1263</v>
      </c>
      <c r="B74" s="781"/>
      <c r="C74" s="781"/>
      <c r="D74" s="781"/>
      <c r="E74" s="781"/>
      <c r="F74" s="781">
        <f>+MTEP07!I310</f>
        <v>847934.12156610703</v>
      </c>
      <c r="G74" s="781"/>
      <c r="H74" s="781"/>
      <c r="I74" s="781"/>
      <c r="J74" s="781"/>
      <c r="K74" s="781"/>
      <c r="L74" s="781"/>
      <c r="M74" s="781"/>
      <c r="N74" s="781"/>
      <c r="O74" s="781"/>
      <c r="P74" s="781"/>
      <c r="Q74" s="781"/>
      <c r="R74" s="437"/>
      <c r="S74" s="781"/>
      <c r="T74" s="781"/>
      <c r="U74" s="437"/>
      <c r="V74" s="437"/>
      <c r="W74" s="781"/>
      <c r="X74" s="437"/>
      <c r="Y74" s="437"/>
      <c r="Z74" s="781"/>
      <c r="AA74" s="781"/>
      <c r="AB74" s="437"/>
      <c r="AC74" s="437"/>
      <c r="AD74" s="781"/>
      <c r="AE74" s="135"/>
      <c r="AF74" s="443">
        <f t="shared" si="4"/>
        <v>847934.12156610703</v>
      </c>
    </row>
    <row r="75" spans="1:32">
      <c r="A75" s="139">
        <v>1541</v>
      </c>
      <c r="B75" s="781"/>
      <c r="C75" s="781"/>
      <c r="D75" s="781"/>
      <c r="E75" s="781"/>
      <c r="F75" s="781"/>
      <c r="G75" s="781"/>
      <c r="H75" s="781"/>
      <c r="I75" s="781"/>
      <c r="J75" s="781"/>
      <c r="K75" s="781"/>
      <c r="L75" s="781"/>
      <c r="M75" s="781"/>
      <c r="N75" s="781"/>
      <c r="O75" s="781"/>
      <c r="P75" s="781">
        <f>+MTEP07!I349</f>
        <v>1667.3100623732562</v>
      </c>
      <c r="Q75" s="781"/>
      <c r="R75" s="437"/>
      <c r="S75" s="781"/>
      <c r="T75" s="781"/>
      <c r="U75" s="437"/>
      <c r="V75" s="437"/>
      <c r="W75" s="781"/>
      <c r="X75" s="437"/>
      <c r="Y75" s="437"/>
      <c r="Z75" s="781"/>
      <c r="AA75" s="781"/>
      <c r="AB75" s="437"/>
      <c r="AC75" s="437"/>
      <c r="AD75" s="781"/>
      <c r="AE75" s="135"/>
      <c r="AF75" s="443">
        <f t="shared" si="4"/>
        <v>1667.3100623732562</v>
      </c>
    </row>
    <row r="76" spans="1:32">
      <c r="A76" s="500" t="s">
        <v>739</v>
      </c>
      <c r="B76" s="781"/>
      <c r="C76" s="781"/>
      <c r="D76" s="781"/>
      <c r="E76" s="781"/>
      <c r="F76" s="781"/>
      <c r="G76" s="781"/>
      <c r="H76" s="781"/>
      <c r="I76" s="781"/>
      <c r="J76" s="781"/>
      <c r="K76" s="781"/>
      <c r="L76" s="781"/>
      <c r="M76" s="781"/>
      <c r="N76" s="781"/>
      <c r="O76" s="781"/>
      <c r="P76" s="781"/>
      <c r="Q76" s="781"/>
      <c r="R76" s="437"/>
      <c r="S76" s="781"/>
      <c r="T76" s="781"/>
      <c r="U76" s="437"/>
      <c r="V76" s="437"/>
      <c r="W76" s="781"/>
      <c r="X76" s="437"/>
      <c r="Y76" s="437">
        <f>+MTEP07!I388</f>
        <v>0</v>
      </c>
      <c r="Z76" s="781"/>
      <c r="AA76" s="781"/>
      <c r="AB76" s="437"/>
      <c r="AC76" s="437"/>
      <c r="AD76" s="781"/>
      <c r="AE76" s="135"/>
      <c r="AF76" s="443">
        <f t="shared" si="4"/>
        <v>0</v>
      </c>
    </row>
    <row r="77" spans="1:32">
      <c r="A77" s="500" t="s">
        <v>740</v>
      </c>
      <c r="B77" s="781"/>
      <c r="C77" s="781"/>
      <c r="D77" s="781"/>
      <c r="E77" s="781"/>
      <c r="F77" s="781"/>
      <c r="G77" s="781"/>
      <c r="H77" s="781"/>
      <c r="I77" s="781"/>
      <c r="J77" s="781"/>
      <c r="K77" s="781"/>
      <c r="L77" s="781"/>
      <c r="M77" s="781"/>
      <c r="N77" s="781"/>
      <c r="O77" s="781"/>
      <c r="P77" s="781"/>
      <c r="Q77" s="781"/>
      <c r="R77" s="437"/>
      <c r="S77" s="781"/>
      <c r="T77" s="781"/>
      <c r="U77" s="437"/>
      <c r="V77" s="437"/>
      <c r="W77" s="781"/>
      <c r="X77" s="437"/>
      <c r="Y77" s="437">
        <f>+MTEP07!I427</f>
        <v>0</v>
      </c>
      <c r="Z77" s="781"/>
      <c r="AA77" s="781"/>
      <c r="AB77" s="437"/>
      <c r="AC77" s="437"/>
      <c r="AD77" s="781"/>
      <c r="AE77" s="135"/>
      <c r="AF77" s="443">
        <f t="shared" si="4"/>
        <v>0</v>
      </c>
    </row>
    <row r="78" spans="1:32">
      <c r="A78" s="139">
        <v>1615</v>
      </c>
      <c r="B78" s="781"/>
      <c r="C78" s="781"/>
      <c r="D78" s="781"/>
      <c r="E78" s="781"/>
      <c r="F78" s="781"/>
      <c r="G78" s="781"/>
      <c r="H78" s="781"/>
      <c r="I78" s="781"/>
      <c r="J78" s="781"/>
      <c r="K78" s="781"/>
      <c r="L78" s="781"/>
      <c r="M78" s="781"/>
      <c r="N78" s="781"/>
      <c r="O78" s="781"/>
      <c r="P78" s="781"/>
      <c r="Q78" s="781"/>
      <c r="R78" s="437"/>
      <c r="S78" s="781"/>
      <c r="T78" s="781"/>
      <c r="U78" s="437"/>
      <c r="V78" s="437"/>
      <c r="W78" s="781"/>
      <c r="X78" s="437">
        <f>+MTEP07!I466</f>
        <v>364833.69280867488</v>
      </c>
      <c r="Y78" s="437"/>
      <c r="Z78" s="781"/>
      <c r="AA78" s="781"/>
      <c r="AB78" s="437"/>
      <c r="AC78" s="437"/>
      <c r="AD78" s="781"/>
      <c r="AE78" s="135"/>
      <c r="AF78" s="443">
        <f t="shared" si="4"/>
        <v>364833.69280867488</v>
      </c>
    </row>
    <row r="79" spans="1:32">
      <c r="A79" s="155">
        <v>1616</v>
      </c>
      <c r="B79" s="781"/>
      <c r="C79" s="781"/>
      <c r="D79" s="781">
        <f>MTEP07!I505</f>
        <v>33357.641934576939</v>
      </c>
      <c r="E79" s="781"/>
      <c r="F79" s="781"/>
      <c r="G79" s="781"/>
      <c r="H79" s="781"/>
      <c r="I79" s="781"/>
      <c r="J79" s="781"/>
      <c r="K79" s="781"/>
      <c r="L79" s="781"/>
      <c r="M79" s="781"/>
      <c r="N79" s="781"/>
      <c r="O79" s="781"/>
      <c r="P79" s="781"/>
      <c r="Q79" s="781"/>
      <c r="R79" s="437"/>
      <c r="S79" s="781"/>
      <c r="T79" s="781"/>
      <c r="U79" s="437"/>
      <c r="V79" s="437"/>
      <c r="W79" s="781"/>
      <c r="X79" s="437"/>
      <c r="Y79" s="437"/>
      <c r="Z79" s="781"/>
      <c r="AA79" s="781"/>
      <c r="AB79" s="437"/>
      <c r="AC79" s="437"/>
      <c r="AD79" s="781"/>
      <c r="AE79" s="135"/>
      <c r="AF79" s="443">
        <f t="shared" si="4"/>
        <v>33357.641934576939</v>
      </c>
    </row>
    <row r="80" spans="1:32">
      <c r="A80" s="559" t="s">
        <v>741</v>
      </c>
      <c r="B80" s="781"/>
      <c r="C80" s="781"/>
      <c r="D80" s="781">
        <f>+MTEP07!I544</f>
        <v>0</v>
      </c>
      <c r="E80" s="781"/>
      <c r="F80" s="781"/>
      <c r="G80" s="781"/>
      <c r="H80" s="781"/>
      <c r="I80" s="781"/>
      <c r="J80" s="781"/>
      <c r="K80" s="781"/>
      <c r="L80" s="781"/>
      <c r="M80" s="781"/>
      <c r="N80" s="781"/>
      <c r="O80" s="781"/>
      <c r="P80" s="781"/>
      <c r="Q80" s="781"/>
      <c r="R80" s="437"/>
      <c r="S80" s="781"/>
      <c r="T80" s="781"/>
      <c r="U80" s="437"/>
      <c r="V80" s="437"/>
      <c r="W80" s="781"/>
      <c r="X80" s="437"/>
      <c r="Y80" s="437"/>
      <c r="Z80" s="781"/>
      <c r="AA80" s="781"/>
      <c r="AB80" s="437"/>
      <c r="AC80" s="437"/>
      <c r="AD80" s="781"/>
      <c r="AE80" s="135"/>
      <c r="AF80" s="443">
        <f t="shared" si="4"/>
        <v>0</v>
      </c>
    </row>
    <row r="81" spans="1:32">
      <c r="A81" s="155">
        <v>1620</v>
      </c>
      <c r="B81" s="781"/>
      <c r="C81" s="781"/>
      <c r="D81" s="781"/>
      <c r="E81" s="781"/>
      <c r="F81" s="781"/>
      <c r="G81" s="781"/>
      <c r="H81" s="781"/>
      <c r="I81" s="781">
        <f>+MTEP07!I583</f>
        <v>1159622.7305865395</v>
      </c>
      <c r="J81" s="781"/>
      <c r="K81" s="781"/>
      <c r="L81" s="781"/>
      <c r="M81" s="781"/>
      <c r="N81" s="781"/>
      <c r="O81" s="781"/>
      <c r="P81" s="781"/>
      <c r="Q81" s="781"/>
      <c r="R81" s="437"/>
      <c r="S81" s="781"/>
      <c r="T81" s="781"/>
      <c r="U81" s="437"/>
      <c r="V81" s="437"/>
      <c r="W81" s="781"/>
      <c r="X81" s="437"/>
      <c r="Y81" s="437"/>
      <c r="Z81" s="781"/>
      <c r="AA81" s="781"/>
      <c r="AB81" s="437"/>
      <c r="AC81" s="437"/>
      <c r="AD81" s="781"/>
      <c r="AE81" s="135"/>
      <c r="AF81" s="443">
        <f t="shared" si="4"/>
        <v>1159622.7305865395</v>
      </c>
    </row>
    <row r="82" spans="1:32">
      <c r="A82" s="139">
        <v>1817</v>
      </c>
      <c r="B82" s="781"/>
      <c r="C82" s="781"/>
      <c r="D82" s="781"/>
      <c r="E82" s="781"/>
      <c r="F82" s="781"/>
      <c r="G82" s="781"/>
      <c r="H82" s="781"/>
      <c r="I82" s="781"/>
      <c r="J82" s="781"/>
      <c r="K82" s="781"/>
      <c r="L82" s="781"/>
      <c r="M82" s="781"/>
      <c r="N82" s="781"/>
      <c r="O82" s="781"/>
      <c r="P82" s="781"/>
      <c r="Q82" s="781">
        <f>+MTEP07!I622</f>
        <v>4450641.4856751449</v>
      </c>
      <c r="R82" s="437"/>
      <c r="S82" s="781"/>
      <c r="T82" s="781"/>
      <c r="U82" s="437"/>
      <c r="V82" s="437"/>
      <c r="W82" s="781"/>
      <c r="X82" s="437"/>
      <c r="Y82" s="437"/>
      <c r="Z82" s="781"/>
      <c r="AA82" s="781"/>
      <c r="AB82" s="437"/>
      <c r="AC82" s="437"/>
      <c r="AD82" s="781"/>
      <c r="AE82" s="135"/>
      <c r="AF82" s="443">
        <f t="shared" si="4"/>
        <v>4450641.4856751449</v>
      </c>
    </row>
    <row r="83" spans="1:32">
      <c r="A83" s="139"/>
      <c r="B83" s="781"/>
      <c r="C83" s="781"/>
      <c r="D83" s="781"/>
      <c r="E83" s="781"/>
      <c r="F83" s="781"/>
      <c r="G83" s="781"/>
      <c r="H83" s="781"/>
      <c r="I83" s="781"/>
      <c r="J83" s="781"/>
      <c r="K83" s="781"/>
      <c r="L83" s="781"/>
      <c r="M83" s="781"/>
      <c r="N83" s="781"/>
      <c r="O83" s="781"/>
      <c r="P83" s="781"/>
      <c r="Q83" s="781"/>
      <c r="R83" s="437"/>
      <c r="S83" s="781"/>
      <c r="T83" s="781"/>
      <c r="U83" s="437"/>
      <c r="V83" s="437"/>
      <c r="W83" s="781"/>
      <c r="X83" s="437"/>
      <c r="Y83" s="437"/>
      <c r="Z83" s="781"/>
      <c r="AA83" s="781"/>
      <c r="AB83" s="437"/>
      <c r="AC83" s="437"/>
      <c r="AD83" s="781"/>
      <c r="AE83" s="135"/>
      <c r="AF83" s="444"/>
    </row>
    <row r="84" spans="1:32" ht="13.8" thickBot="1">
      <c r="A84" s="134" t="s">
        <v>119</v>
      </c>
      <c r="B84" s="782">
        <f t="shared" ref="B84:AD84" si="5">SUM(B67:B83)</f>
        <v>775917.46868241404</v>
      </c>
      <c r="C84" s="782">
        <f t="shared" si="5"/>
        <v>2331083.883294215</v>
      </c>
      <c r="D84" s="782">
        <f t="shared" si="5"/>
        <v>33357.641934576939</v>
      </c>
      <c r="E84" s="782">
        <f t="shared" si="5"/>
        <v>0</v>
      </c>
      <c r="F84" s="782">
        <f t="shared" si="5"/>
        <v>2119061.7329914374</v>
      </c>
      <c r="G84" s="782">
        <f t="shared" si="5"/>
        <v>0</v>
      </c>
      <c r="H84" s="782">
        <f t="shared" si="5"/>
        <v>0</v>
      </c>
      <c r="I84" s="782">
        <f t="shared" si="5"/>
        <v>1159622.7305865395</v>
      </c>
      <c r="J84" s="782">
        <f t="shared" si="5"/>
        <v>0</v>
      </c>
      <c r="K84" s="782">
        <f t="shared" si="5"/>
        <v>0</v>
      </c>
      <c r="L84" s="782">
        <f t="shared" si="5"/>
        <v>1006873.1562509872</v>
      </c>
      <c r="M84" s="782">
        <f t="shared" si="5"/>
        <v>0</v>
      </c>
      <c r="N84" s="782">
        <f t="shared" si="5"/>
        <v>0</v>
      </c>
      <c r="O84" s="782">
        <f t="shared" si="5"/>
        <v>0</v>
      </c>
      <c r="P84" s="782">
        <f t="shared" si="5"/>
        <v>1667.3100623732562</v>
      </c>
      <c r="Q84" s="782">
        <f t="shared" si="5"/>
        <v>4450641.4856751449</v>
      </c>
      <c r="R84" s="439">
        <f t="shared" si="5"/>
        <v>0</v>
      </c>
      <c r="S84" s="782">
        <f t="shared" si="5"/>
        <v>0</v>
      </c>
      <c r="T84" s="782">
        <f t="shared" si="5"/>
        <v>0</v>
      </c>
      <c r="U84" s="439">
        <f t="shared" si="5"/>
        <v>3938617.9430043814</v>
      </c>
      <c r="V84" s="439">
        <f t="shared" si="5"/>
        <v>0</v>
      </c>
      <c r="W84" s="782">
        <f t="shared" si="5"/>
        <v>0</v>
      </c>
      <c r="X84" s="439">
        <f t="shared" si="5"/>
        <v>1398518.5213350933</v>
      </c>
      <c r="Y84" s="439">
        <f t="shared" si="5"/>
        <v>0</v>
      </c>
      <c r="Z84" s="782">
        <f t="shared" si="5"/>
        <v>0</v>
      </c>
      <c r="AA84" s="782"/>
      <c r="AB84" s="439">
        <f t="shared" si="5"/>
        <v>0</v>
      </c>
      <c r="AC84" s="439">
        <f t="shared" si="5"/>
        <v>0</v>
      </c>
      <c r="AD84" s="782">
        <f t="shared" si="5"/>
        <v>0</v>
      </c>
      <c r="AE84" s="440"/>
      <c r="AF84" s="441">
        <f>SUM(B84:AE84)</f>
        <v>17215361.873817161</v>
      </c>
    </row>
    <row r="85" spans="1:32" ht="13.8" thickTop="1">
      <c r="A85" s="132"/>
      <c r="B85" s="783"/>
      <c r="C85" s="783"/>
      <c r="D85" s="783"/>
      <c r="E85" s="783"/>
      <c r="F85" s="783"/>
      <c r="G85" s="783"/>
      <c r="H85" s="783"/>
      <c r="I85" s="783"/>
      <c r="J85" s="783"/>
      <c r="K85" s="783"/>
      <c r="L85" s="783"/>
      <c r="M85" s="783"/>
      <c r="N85" s="783"/>
      <c r="O85" s="783"/>
      <c r="P85" s="783"/>
      <c r="Q85" s="783"/>
      <c r="R85" s="137"/>
      <c r="S85" s="783"/>
      <c r="T85" s="783"/>
      <c r="U85" s="137"/>
      <c r="V85" s="137"/>
      <c r="W85" s="783"/>
      <c r="X85" s="137"/>
      <c r="Y85" s="137"/>
      <c r="Z85" s="783"/>
      <c r="AA85" s="783"/>
      <c r="AB85" s="137"/>
      <c r="AC85" s="137"/>
      <c r="AD85" s="783"/>
      <c r="AE85" s="137"/>
      <c r="AF85" s="138"/>
    </row>
    <row r="86" spans="1:32">
      <c r="A86" s="132"/>
      <c r="B86" s="783"/>
      <c r="C86" s="783"/>
      <c r="D86" s="783"/>
      <c r="E86" s="783"/>
      <c r="F86" s="783"/>
      <c r="G86" s="783"/>
      <c r="H86" s="783"/>
      <c r="I86" s="783"/>
      <c r="J86" s="783"/>
      <c r="K86" s="783"/>
      <c r="L86" s="783"/>
      <c r="M86" s="783"/>
      <c r="N86" s="783"/>
      <c r="O86" s="783"/>
      <c r="P86" s="783"/>
      <c r="Q86" s="783"/>
      <c r="R86" s="137"/>
      <c r="S86" s="783"/>
      <c r="T86" s="783"/>
      <c r="U86" s="137"/>
      <c r="V86" s="137"/>
      <c r="W86" s="783"/>
      <c r="X86" s="137"/>
      <c r="Y86" s="137"/>
      <c r="Z86" s="732"/>
      <c r="AA86" s="732"/>
      <c r="AB86" s="135"/>
      <c r="AC86" s="135"/>
      <c r="AD86" s="783" t="s">
        <v>125</v>
      </c>
      <c r="AE86" s="137"/>
      <c r="AF86" s="146">
        <f>+MTEP07!L34</f>
        <v>17215361.873817164</v>
      </c>
    </row>
    <row r="87" spans="1:32">
      <c r="A87" s="502" t="s">
        <v>644</v>
      </c>
      <c r="B87" s="783"/>
      <c r="C87" s="783"/>
      <c r="D87" s="783"/>
      <c r="E87" s="783"/>
      <c r="F87" s="783"/>
      <c r="G87" s="783"/>
      <c r="H87" s="783"/>
      <c r="I87" s="783"/>
      <c r="J87" s="783"/>
      <c r="K87" s="783"/>
      <c r="L87" s="783"/>
      <c r="M87" s="783"/>
      <c r="N87" s="783"/>
      <c r="O87" s="783"/>
      <c r="P87" s="783"/>
      <c r="Q87" s="783"/>
      <c r="R87" s="137"/>
      <c r="S87" s="783"/>
      <c r="T87" s="783"/>
      <c r="U87" s="137"/>
      <c r="V87" s="137"/>
      <c r="W87" s="783"/>
      <c r="X87" s="137"/>
      <c r="Y87" s="137"/>
      <c r="Z87" s="783"/>
      <c r="AA87" s="783"/>
      <c r="AB87" s="137"/>
      <c r="AC87" s="137"/>
      <c r="AD87" s="783"/>
      <c r="AE87" s="137"/>
      <c r="AF87" s="138"/>
    </row>
    <row r="88" spans="1:32" ht="13.8" thickBot="1">
      <c r="A88" s="132"/>
      <c r="B88" s="783"/>
      <c r="C88" s="783"/>
      <c r="D88" s="783"/>
      <c r="E88" s="783"/>
      <c r="F88" s="783"/>
      <c r="G88" s="783"/>
      <c r="H88" s="783"/>
      <c r="I88" s="783"/>
      <c r="J88" s="783"/>
      <c r="K88" s="783"/>
      <c r="L88" s="783"/>
      <c r="M88" s="783"/>
      <c r="N88" s="783"/>
      <c r="O88" s="783"/>
      <c r="P88" s="783"/>
      <c r="Q88" s="783"/>
      <c r="R88" s="137"/>
      <c r="S88" s="783"/>
      <c r="T88" s="783"/>
      <c r="U88" s="137"/>
      <c r="V88" s="137"/>
      <c r="W88" s="783"/>
      <c r="X88" s="137"/>
      <c r="Y88" s="137"/>
      <c r="Z88" s="783"/>
      <c r="AA88" s="783"/>
      <c r="AB88" s="137"/>
      <c r="AC88" s="137"/>
      <c r="AD88" s="789" t="s">
        <v>126</v>
      </c>
      <c r="AE88" s="137"/>
      <c r="AF88" s="147">
        <f>+AF84-AF86</f>
        <v>0</v>
      </c>
    </row>
    <row r="89" spans="1:32" ht="13.8" thickTop="1">
      <c r="A89" s="132"/>
      <c r="B89" s="783"/>
      <c r="C89" s="783"/>
      <c r="D89" s="783"/>
      <c r="E89" s="783"/>
      <c r="F89" s="783"/>
      <c r="G89" s="783"/>
      <c r="H89" s="783"/>
      <c r="I89" s="783"/>
      <c r="J89" s="783"/>
      <c r="K89" s="783"/>
      <c r="L89" s="783"/>
      <c r="M89" s="783"/>
      <c r="N89" s="783"/>
      <c r="O89" s="783"/>
      <c r="P89" s="783"/>
      <c r="Q89" s="783"/>
      <c r="R89" s="137"/>
      <c r="S89" s="783"/>
      <c r="T89" s="783"/>
      <c r="U89" s="137"/>
      <c r="V89" s="137"/>
      <c r="W89" s="783"/>
      <c r="X89" s="137"/>
      <c r="Y89" s="137"/>
      <c r="Z89" s="783"/>
      <c r="AA89" s="783"/>
      <c r="AB89" s="137"/>
      <c r="AC89" s="137"/>
      <c r="AD89" s="789"/>
      <c r="AE89" s="137"/>
      <c r="AF89" s="138"/>
    </row>
    <row r="90" spans="1:32" ht="13.8" thickBot="1">
      <c r="A90" s="142"/>
      <c r="B90" s="784"/>
      <c r="C90" s="784"/>
      <c r="D90" s="784"/>
      <c r="E90" s="784"/>
      <c r="F90" s="784"/>
      <c r="G90" s="784"/>
      <c r="H90" s="784"/>
      <c r="I90" s="784"/>
      <c r="J90" s="784"/>
      <c r="K90" s="784"/>
      <c r="L90" s="784"/>
      <c r="M90" s="784"/>
      <c r="N90" s="784"/>
      <c r="O90" s="784"/>
      <c r="P90" s="784"/>
      <c r="Q90" s="784"/>
      <c r="R90" s="143"/>
      <c r="S90" s="784"/>
      <c r="T90" s="784"/>
      <c r="U90" s="143"/>
      <c r="V90" s="143"/>
      <c r="W90" s="784"/>
      <c r="X90" s="143"/>
      <c r="Y90" s="143"/>
      <c r="Z90" s="784"/>
      <c r="AA90" s="784"/>
      <c r="AB90" s="143"/>
      <c r="AC90" s="143"/>
      <c r="AD90" s="790"/>
      <c r="AE90" s="143"/>
      <c r="AF90" s="144"/>
    </row>
    <row r="91" spans="1:32">
      <c r="A91" s="135"/>
      <c r="B91" s="783"/>
      <c r="C91" s="783"/>
      <c r="D91" s="783"/>
      <c r="E91" s="783"/>
      <c r="F91" s="783"/>
      <c r="G91" s="783"/>
      <c r="H91" s="783"/>
      <c r="I91" s="783"/>
      <c r="J91" s="783"/>
      <c r="K91" s="783"/>
      <c r="L91" s="783"/>
      <c r="M91" s="783"/>
      <c r="N91" s="783"/>
      <c r="O91" s="783"/>
      <c r="P91" s="783"/>
      <c r="Q91" s="783"/>
      <c r="R91" s="137"/>
      <c r="S91" s="783"/>
      <c r="T91" s="783"/>
      <c r="U91" s="137"/>
      <c r="V91" s="137"/>
      <c r="W91" s="783"/>
      <c r="X91" s="137"/>
      <c r="Y91" s="137"/>
      <c r="Z91" s="783"/>
      <c r="AA91" s="783"/>
      <c r="AB91" s="137"/>
      <c r="AC91" s="137"/>
      <c r="AD91" s="789"/>
      <c r="AE91" s="137"/>
      <c r="AF91" s="137"/>
    </row>
    <row r="92" spans="1:32" ht="13.8" thickBot="1">
      <c r="A92" s="135"/>
      <c r="B92" s="783"/>
      <c r="C92" s="783"/>
      <c r="D92" s="783"/>
      <c r="E92" s="783"/>
      <c r="F92" s="783"/>
      <c r="G92" s="783"/>
      <c r="H92" s="783"/>
      <c r="I92" s="783"/>
      <c r="J92" s="783"/>
      <c r="K92" s="783"/>
      <c r="L92" s="783"/>
      <c r="M92" s="783"/>
      <c r="N92" s="783"/>
      <c r="O92" s="783"/>
      <c r="P92" s="783"/>
      <c r="Q92" s="783"/>
      <c r="R92" s="137"/>
      <c r="S92" s="783"/>
      <c r="T92" s="783"/>
      <c r="U92" s="137"/>
      <c r="V92" s="137"/>
      <c r="W92" s="783"/>
      <c r="X92" s="137"/>
      <c r="Y92" s="137"/>
      <c r="Z92" s="783"/>
      <c r="AA92" s="783"/>
      <c r="AB92" s="137"/>
      <c r="AC92" s="137"/>
      <c r="AD92" s="789"/>
      <c r="AE92" s="137"/>
      <c r="AF92" s="137"/>
    </row>
    <row r="93" spans="1:32">
      <c r="A93" s="129"/>
      <c r="B93" s="778"/>
      <c r="C93" s="778"/>
      <c r="D93" s="778"/>
      <c r="E93" s="778"/>
      <c r="F93" s="778"/>
      <c r="G93" s="778"/>
      <c r="H93" s="778"/>
      <c r="I93" s="778"/>
      <c r="J93" s="778"/>
      <c r="K93" s="778"/>
      <c r="L93" s="778"/>
      <c r="M93" s="778"/>
      <c r="N93" s="778"/>
      <c r="O93" s="778"/>
      <c r="P93" s="778"/>
      <c r="Q93" s="778"/>
      <c r="R93" s="130"/>
      <c r="S93" s="778"/>
      <c r="T93" s="778"/>
      <c r="U93" s="130"/>
      <c r="V93" s="130"/>
      <c r="W93" s="778"/>
      <c r="X93" s="130"/>
      <c r="Y93" s="130"/>
      <c r="Z93" s="778"/>
      <c r="AA93" s="778"/>
      <c r="AB93" s="130"/>
      <c r="AC93" s="130"/>
      <c r="AD93" s="778"/>
      <c r="AE93" s="130"/>
      <c r="AF93" s="131"/>
    </row>
    <row r="94" spans="1:32">
      <c r="A94" s="134" t="s">
        <v>97</v>
      </c>
      <c r="B94" s="1000" t="s">
        <v>97</v>
      </c>
      <c r="C94" s="1000"/>
      <c r="D94" s="1000"/>
      <c r="E94" s="1000"/>
      <c r="F94" s="1000"/>
      <c r="G94" s="1000"/>
      <c r="H94" s="1000"/>
      <c r="I94" s="1000"/>
      <c r="J94" s="1000"/>
      <c r="K94" s="1000"/>
      <c r="L94" s="1000"/>
      <c r="M94" s="1000"/>
      <c r="N94" s="1000"/>
      <c r="O94" s="1000"/>
      <c r="P94" s="1000"/>
      <c r="Q94" s="1000"/>
      <c r="R94" s="1000"/>
      <c r="S94" s="1000"/>
      <c r="T94" s="1000"/>
      <c r="U94" s="1000"/>
      <c r="V94" s="1000"/>
      <c r="W94" s="1000"/>
      <c r="X94" s="1000"/>
      <c r="Y94" s="1000"/>
      <c r="Z94" s="1000"/>
      <c r="AA94" s="1000"/>
      <c r="AB94" s="1000"/>
      <c r="AC94" s="1000"/>
      <c r="AD94" s="1000"/>
      <c r="AE94" s="1000"/>
      <c r="AF94" s="1001"/>
    </row>
    <row r="95" spans="1:32">
      <c r="A95" s="132"/>
      <c r="B95" s="157" t="s">
        <v>45</v>
      </c>
      <c r="C95" s="157" t="s">
        <v>46</v>
      </c>
      <c r="D95" s="157" t="s">
        <v>18</v>
      </c>
      <c r="E95" s="157" t="str">
        <f>$E$4</f>
        <v>BREC</v>
      </c>
      <c r="F95" s="157" t="s">
        <v>610</v>
      </c>
      <c r="G95" s="157" t="s">
        <v>603</v>
      </c>
      <c r="H95" s="157" t="s">
        <v>1</v>
      </c>
      <c r="I95" s="157" t="s">
        <v>2</v>
      </c>
      <c r="J95" s="157" t="s">
        <v>461</v>
      </c>
      <c r="K95" s="157" t="s">
        <v>15</v>
      </c>
      <c r="L95" s="157" t="s">
        <v>3</v>
      </c>
      <c r="M95" s="157" t="s">
        <v>4</v>
      </c>
      <c r="N95" s="157" t="s">
        <v>6</v>
      </c>
      <c r="O95" s="157" t="s">
        <v>5</v>
      </c>
      <c r="P95" s="157" t="s">
        <v>116</v>
      </c>
      <c r="Q95" s="157" t="s">
        <v>17</v>
      </c>
      <c r="R95" s="128" t="s">
        <v>573</v>
      </c>
      <c r="S95" s="157" t="s">
        <v>444</v>
      </c>
      <c r="T95" s="157" t="s">
        <v>8</v>
      </c>
      <c r="U95" s="128" t="s">
        <v>7</v>
      </c>
      <c r="V95" s="128" t="s">
        <v>445</v>
      </c>
      <c r="W95" s="157" t="s">
        <v>726</v>
      </c>
      <c r="X95" s="128" t="s">
        <v>10</v>
      </c>
      <c r="Y95" s="128" t="s">
        <v>9</v>
      </c>
      <c r="Z95" s="157" t="s">
        <v>11</v>
      </c>
      <c r="AA95" s="157" t="s">
        <v>933</v>
      </c>
      <c r="AB95" s="128" t="s">
        <v>12</v>
      </c>
      <c r="AC95" s="128" t="s">
        <v>13</v>
      </c>
      <c r="AD95" s="157" t="s">
        <v>124</v>
      </c>
      <c r="AE95" s="135"/>
      <c r="AF95" s="145" t="s">
        <v>119</v>
      </c>
    </row>
    <row r="96" spans="1:32">
      <c r="A96" s="134" t="s">
        <v>118</v>
      </c>
      <c r="B96" s="732"/>
      <c r="C96" s="732"/>
      <c r="D96" s="732"/>
      <c r="E96" s="732"/>
      <c r="F96" s="732"/>
      <c r="G96" s="732"/>
      <c r="H96" s="732"/>
      <c r="I96" s="732"/>
      <c r="J96" s="732"/>
      <c r="K96" s="732"/>
      <c r="L96" s="732"/>
      <c r="M96" s="732"/>
      <c r="N96" s="732"/>
      <c r="O96" s="732"/>
      <c r="P96" s="732"/>
      <c r="Q96" s="732"/>
      <c r="R96" s="135"/>
      <c r="S96" s="732"/>
      <c r="T96" s="732"/>
      <c r="U96" s="135"/>
      <c r="V96" s="135"/>
      <c r="W96" s="732"/>
      <c r="X96" s="135"/>
      <c r="Y96" s="135"/>
      <c r="Z96" s="732"/>
      <c r="AA96" s="732"/>
      <c r="AB96" s="135"/>
      <c r="AC96" s="135"/>
      <c r="AD96" s="732"/>
      <c r="AE96" s="135"/>
      <c r="AF96" s="133"/>
    </row>
    <row r="97" spans="1:32">
      <c r="A97" s="139" t="s">
        <v>414</v>
      </c>
      <c r="B97" s="781"/>
      <c r="C97" s="781"/>
      <c r="D97" s="781"/>
      <c r="E97" s="781"/>
      <c r="F97" s="781"/>
      <c r="G97" s="781"/>
      <c r="H97" s="781"/>
      <c r="I97" s="781"/>
      <c r="J97" s="781"/>
      <c r="K97" s="781"/>
      <c r="L97" s="781">
        <f>+MTEP08!I80</f>
        <v>24434578.120787829</v>
      </c>
      <c r="M97" s="781"/>
      <c r="N97" s="781"/>
      <c r="O97" s="781"/>
      <c r="P97" s="781"/>
      <c r="Q97" s="781"/>
      <c r="R97" s="437"/>
      <c r="S97" s="781"/>
      <c r="T97" s="781"/>
      <c r="U97" s="437"/>
      <c r="V97" s="437"/>
      <c r="W97" s="781"/>
      <c r="X97" s="437"/>
      <c r="Y97" s="437"/>
      <c r="Z97" s="781"/>
      <c r="AA97" s="781"/>
      <c r="AB97" s="437"/>
      <c r="AC97" s="437"/>
      <c r="AD97" s="781"/>
      <c r="AE97" s="135"/>
      <c r="AF97" s="442">
        <f>SUM(B97:AE97)</f>
        <v>24434578.120787829</v>
      </c>
    </row>
    <row r="98" spans="1:32">
      <c r="A98" s="139" t="s">
        <v>415</v>
      </c>
      <c r="B98" s="781"/>
      <c r="C98" s="781"/>
      <c r="D98" s="781"/>
      <c r="E98" s="781"/>
      <c r="F98" s="781"/>
      <c r="G98" s="781"/>
      <c r="H98" s="781"/>
      <c r="I98" s="781"/>
      <c r="J98" s="781"/>
      <c r="K98" s="781"/>
      <c r="L98" s="781"/>
      <c r="M98" s="781"/>
      <c r="N98" s="781"/>
      <c r="O98" s="781"/>
      <c r="P98" s="781"/>
      <c r="Q98" s="781"/>
      <c r="R98" s="437"/>
      <c r="S98" s="781"/>
      <c r="T98" s="781"/>
      <c r="U98" s="437"/>
      <c r="V98" s="437"/>
      <c r="W98" s="781"/>
      <c r="X98" s="437"/>
      <c r="Y98" s="437">
        <f>+MTEP08!I1395</f>
        <v>31059638.406257238</v>
      </c>
      <c r="Z98" s="781"/>
      <c r="AA98" s="781"/>
      <c r="AB98" s="437"/>
      <c r="AC98" s="437"/>
      <c r="AD98" s="781"/>
      <c r="AE98" s="135"/>
      <c r="AF98" s="443">
        <f>SUM(B98:AE98)</f>
        <v>31059638.406257238</v>
      </c>
    </row>
    <row r="99" spans="1:32">
      <c r="A99" s="139" t="s">
        <v>416</v>
      </c>
      <c r="B99" s="781"/>
      <c r="C99" s="781"/>
      <c r="D99" s="781"/>
      <c r="E99" s="781"/>
      <c r="F99" s="781"/>
      <c r="G99" s="781"/>
      <c r="H99" s="781"/>
      <c r="I99" s="781"/>
      <c r="J99" s="781"/>
      <c r="K99" s="781"/>
      <c r="L99" s="781"/>
      <c r="M99" s="781"/>
      <c r="N99" s="781"/>
      <c r="O99" s="781"/>
      <c r="P99" s="781"/>
      <c r="Q99" s="781"/>
      <c r="R99" s="437"/>
      <c r="S99" s="781"/>
      <c r="T99" s="781"/>
      <c r="U99" s="437"/>
      <c r="V99" s="437"/>
      <c r="W99" s="781"/>
      <c r="X99" s="437"/>
      <c r="Y99" s="437"/>
      <c r="Z99" s="781">
        <f>+MTEP08!I1437</f>
        <v>12246214.081766402</v>
      </c>
      <c r="AA99" s="781"/>
      <c r="AB99" s="437"/>
      <c r="AC99" s="437"/>
      <c r="AD99" s="781"/>
      <c r="AE99" s="135"/>
      <c r="AF99" s="443">
        <f t="shared" ref="AF99:AF133" si="6">SUM(B99:AE99)</f>
        <v>12246214.081766402</v>
      </c>
    </row>
    <row r="100" spans="1:32">
      <c r="A100" s="139" t="s">
        <v>417</v>
      </c>
      <c r="B100" s="781"/>
      <c r="C100" s="781"/>
      <c r="D100" s="781"/>
      <c r="E100" s="781"/>
      <c r="F100" s="781"/>
      <c r="G100" s="781"/>
      <c r="H100" s="781"/>
      <c r="I100" s="781"/>
      <c r="J100" s="781"/>
      <c r="K100" s="781"/>
      <c r="L100" s="781"/>
      <c r="M100" s="781"/>
      <c r="N100" s="781"/>
      <c r="O100" s="781"/>
      <c r="P100" s="781"/>
      <c r="Q100" s="781"/>
      <c r="R100" s="437"/>
      <c r="S100" s="781"/>
      <c r="T100" s="781"/>
      <c r="U100" s="437">
        <f>+MTEP08!I1478</f>
        <v>18241007.996509671</v>
      </c>
      <c r="V100" s="437"/>
      <c r="W100" s="781"/>
      <c r="X100" s="437"/>
      <c r="Y100" s="437"/>
      <c r="Z100" s="781"/>
      <c r="AA100" s="781"/>
      <c r="AB100" s="437"/>
      <c r="AC100" s="437"/>
      <c r="AD100" s="781"/>
      <c r="AE100" s="135"/>
      <c r="AF100" s="443">
        <f t="shared" si="6"/>
        <v>18241007.996509671</v>
      </c>
    </row>
    <row r="101" spans="1:32">
      <c r="A101" s="155" t="s">
        <v>595</v>
      </c>
      <c r="B101" s="781"/>
      <c r="C101" s="781"/>
      <c r="D101" s="781"/>
      <c r="E101" s="781"/>
      <c r="F101" s="781"/>
      <c r="G101" s="781"/>
      <c r="H101" s="781"/>
      <c r="I101" s="781"/>
      <c r="J101" s="781"/>
      <c r="K101" s="781"/>
      <c r="L101" s="781"/>
      <c r="M101" s="781"/>
      <c r="N101" s="781"/>
      <c r="O101" s="781"/>
      <c r="P101" s="781"/>
      <c r="Q101" s="781"/>
      <c r="R101" s="437"/>
      <c r="S101" s="781"/>
      <c r="T101" s="781"/>
      <c r="U101" s="437"/>
      <c r="V101" s="437"/>
      <c r="W101" s="781">
        <f>+MTEP08!I1560</f>
        <v>9651910.2189071178</v>
      </c>
      <c r="X101" s="437"/>
      <c r="Y101" s="437"/>
      <c r="Z101" s="781"/>
      <c r="AA101" s="781"/>
      <c r="AB101" s="437"/>
      <c r="AC101" s="437"/>
      <c r="AD101" s="781"/>
      <c r="AE101" s="135"/>
      <c r="AF101" s="443">
        <f t="shared" si="6"/>
        <v>9651910.2189071178</v>
      </c>
    </row>
    <row r="102" spans="1:32">
      <c r="A102" s="155">
        <v>356</v>
      </c>
      <c r="B102" s="781"/>
      <c r="C102" s="781"/>
      <c r="D102" s="781">
        <f>MTEP08!I121</f>
        <v>20321297.803332124</v>
      </c>
      <c r="E102" s="781"/>
      <c r="F102" s="781"/>
      <c r="G102" s="781"/>
      <c r="H102" s="781"/>
      <c r="I102" s="781"/>
      <c r="J102" s="781"/>
      <c r="K102" s="781"/>
      <c r="L102" s="781"/>
      <c r="M102" s="781"/>
      <c r="N102" s="781"/>
      <c r="O102" s="781"/>
      <c r="P102" s="781"/>
      <c r="Q102" s="781"/>
      <c r="R102" s="437"/>
      <c r="S102" s="781"/>
      <c r="T102" s="781"/>
      <c r="U102" s="437"/>
      <c r="V102" s="437"/>
      <c r="W102" s="781"/>
      <c r="X102" s="437"/>
      <c r="Y102" s="437"/>
      <c r="Z102" s="781"/>
      <c r="AA102" s="781"/>
      <c r="AB102" s="437"/>
      <c r="AC102" s="437"/>
      <c r="AD102" s="781"/>
      <c r="AE102" s="135"/>
      <c r="AF102" s="443">
        <f t="shared" si="6"/>
        <v>20321297.803332124</v>
      </c>
    </row>
    <row r="103" spans="1:32">
      <c r="A103" s="139">
        <v>480</v>
      </c>
      <c r="B103" s="781"/>
      <c r="C103" s="781"/>
      <c r="D103" s="781"/>
      <c r="E103" s="781"/>
      <c r="F103" s="781"/>
      <c r="G103" s="781"/>
      <c r="H103" s="781"/>
      <c r="I103" s="781"/>
      <c r="J103" s="781"/>
      <c r="K103" s="781"/>
      <c r="L103" s="781"/>
      <c r="M103" s="781"/>
      <c r="N103" s="781"/>
      <c r="O103" s="781"/>
      <c r="P103" s="781"/>
      <c r="Q103" s="781">
        <f>+MTEP08!I162</f>
        <v>2341503.1260580933</v>
      </c>
      <c r="R103" s="437"/>
      <c r="S103" s="781"/>
      <c r="T103" s="781"/>
      <c r="U103" s="437"/>
      <c r="V103" s="437"/>
      <c r="W103" s="781"/>
      <c r="X103" s="437"/>
      <c r="Y103" s="437"/>
      <c r="Z103" s="781"/>
      <c r="AA103" s="781"/>
      <c r="AB103" s="437"/>
      <c r="AC103" s="437"/>
      <c r="AD103" s="781"/>
      <c r="AE103" s="135"/>
      <c r="AF103" s="443">
        <f t="shared" si="6"/>
        <v>2341503.1260580933</v>
      </c>
    </row>
    <row r="104" spans="1:32">
      <c r="A104" s="155" t="s">
        <v>560</v>
      </c>
      <c r="B104" s="781"/>
      <c r="C104" s="781"/>
      <c r="D104" s="781"/>
      <c r="E104" s="781"/>
      <c r="F104" s="781"/>
      <c r="G104" s="781"/>
      <c r="H104" s="781"/>
      <c r="I104" s="781"/>
      <c r="J104" s="781"/>
      <c r="K104" s="781"/>
      <c r="L104" s="781"/>
      <c r="M104" s="781"/>
      <c r="N104" s="781"/>
      <c r="O104" s="781"/>
      <c r="P104" s="781"/>
      <c r="Q104" s="781"/>
      <c r="R104" s="437"/>
      <c r="S104" s="781"/>
      <c r="T104" s="781"/>
      <c r="U104" s="437"/>
      <c r="V104" s="437"/>
      <c r="W104" s="781"/>
      <c r="X104" s="437"/>
      <c r="Y104" s="437">
        <f>+MTEP08!I203</f>
        <v>33346200.494055212</v>
      </c>
      <c r="Z104" s="781"/>
      <c r="AA104" s="781"/>
      <c r="AB104" s="437"/>
      <c r="AC104" s="437"/>
      <c r="AD104" s="781"/>
      <c r="AE104" s="135"/>
      <c r="AF104" s="443">
        <f t="shared" si="6"/>
        <v>33346200.494055212</v>
      </c>
    </row>
    <row r="105" spans="1:32">
      <c r="A105" s="155" t="s">
        <v>561</v>
      </c>
      <c r="B105" s="781"/>
      <c r="C105" s="781"/>
      <c r="D105" s="781"/>
      <c r="E105" s="781"/>
      <c r="F105" s="781"/>
      <c r="G105" s="781"/>
      <c r="H105" s="781"/>
      <c r="I105" s="781"/>
      <c r="J105" s="781"/>
      <c r="K105" s="781"/>
      <c r="L105" s="781"/>
      <c r="M105" s="781"/>
      <c r="N105" s="781"/>
      <c r="O105" s="781"/>
      <c r="P105" s="781"/>
      <c r="Q105" s="781"/>
      <c r="R105" s="437"/>
      <c r="S105" s="781"/>
      <c r="T105" s="781"/>
      <c r="U105" s="437"/>
      <c r="V105" s="437"/>
      <c r="W105" s="781"/>
      <c r="X105" s="437"/>
      <c r="Y105" s="437"/>
      <c r="Z105" s="781"/>
      <c r="AA105" s="781"/>
      <c r="AB105" s="437"/>
      <c r="AC105" s="437">
        <f>+MTEP08!I1519</f>
        <v>1260782.1558865774</v>
      </c>
      <c r="AD105" s="781"/>
      <c r="AE105" s="135"/>
      <c r="AF105" s="443">
        <f t="shared" si="6"/>
        <v>1260782.1558865774</v>
      </c>
    </row>
    <row r="106" spans="1:32" s="127" customFormat="1">
      <c r="A106" s="794" t="s">
        <v>935</v>
      </c>
      <c r="B106" s="781"/>
      <c r="C106" s="781"/>
      <c r="D106" s="781"/>
      <c r="E106" s="781"/>
      <c r="F106" s="781"/>
      <c r="G106" s="781"/>
      <c r="H106" s="781"/>
      <c r="I106" s="781"/>
      <c r="J106" s="781"/>
      <c r="K106" s="781"/>
      <c r="L106" s="781"/>
      <c r="M106" s="781"/>
      <c r="N106" s="781"/>
      <c r="O106" s="781"/>
      <c r="P106" s="781"/>
      <c r="Q106" s="781"/>
      <c r="R106" s="781"/>
      <c r="S106" s="781"/>
      <c r="T106" s="781"/>
      <c r="U106" s="781"/>
      <c r="V106" s="781"/>
      <c r="W106" s="781"/>
      <c r="X106" s="781"/>
      <c r="Y106" s="781"/>
      <c r="Z106" s="781"/>
      <c r="AA106" s="781">
        <f>RPU!L73</f>
        <v>3432505.9543927545</v>
      </c>
      <c r="AB106" s="781"/>
      <c r="AC106" s="781"/>
      <c r="AD106" s="781"/>
      <c r="AE106" s="732"/>
      <c r="AF106" s="795">
        <f t="shared" si="6"/>
        <v>3432505.9543927545</v>
      </c>
    </row>
    <row r="107" spans="1:32">
      <c r="A107" s="139">
        <v>1285</v>
      </c>
      <c r="B107" s="781"/>
      <c r="C107" s="781"/>
      <c r="D107" s="781"/>
      <c r="E107" s="781"/>
      <c r="F107" s="781"/>
      <c r="G107" s="781"/>
      <c r="H107" s="781"/>
      <c r="I107" s="781"/>
      <c r="J107" s="781"/>
      <c r="K107" s="781"/>
      <c r="L107" s="781"/>
      <c r="M107" s="781"/>
      <c r="N107" s="781"/>
      <c r="O107" s="781"/>
      <c r="P107" s="781"/>
      <c r="Q107" s="781"/>
      <c r="R107" s="437"/>
      <c r="S107" s="781"/>
      <c r="T107" s="781"/>
      <c r="U107" s="437"/>
      <c r="V107" s="437"/>
      <c r="W107" s="781"/>
      <c r="X107" s="437"/>
      <c r="Y107" s="437">
        <f>+MTEP08!I288</f>
        <v>2852718.8043402759</v>
      </c>
      <c r="Z107" s="781"/>
      <c r="AA107" s="781"/>
      <c r="AB107" s="437"/>
      <c r="AC107" s="437"/>
      <c r="AD107" s="781"/>
      <c r="AE107" s="135"/>
      <c r="AF107" s="443">
        <f t="shared" si="6"/>
        <v>2852718.8043402759</v>
      </c>
    </row>
    <row r="108" spans="1:32">
      <c r="A108" s="139">
        <v>1522</v>
      </c>
      <c r="B108" s="781"/>
      <c r="C108" s="781"/>
      <c r="D108" s="781"/>
      <c r="E108" s="781"/>
      <c r="F108" s="781"/>
      <c r="G108" s="781"/>
      <c r="H108" s="781"/>
      <c r="I108" s="781"/>
      <c r="J108" s="781"/>
      <c r="K108" s="781"/>
      <c r="L108" s="781"/>
      <c r="M108" s="781"/>
      <c r="N108" s="781"/>
      <c r="O108" s="781"/>
      <c r="P108" s="781">
        <f>+MTEP08!I329</f>
        <v>3478277.6381047089</v>
      </c>
      <c r="Q108" s="781"/>
      <c r="R108" s="437"/>
      <c r="S108" s="781"/>
      <c r="T108" s="781"/>
      <c r="U108" s="437"/>
      <c r="V108" s="437"/>
      <c r="W108" s="781"/>
      <c r="X108" s="437"/>
      <c r="Y108" s="437"/>
      <c r="Z108" s="781"/>
      <c r="AA108" s="781"/>
      <c r="AB108" s="437"/>
      <c r="AC108" s="437"/>
      <c r="AD108" s="781"/>
      <c r="AE108" s="135"/>
      <c r="AF108" s="443">
        <f t="shared" si="6"/>
        <v>3478277.6381047089</v>
      </c>
    </row>
    <row r="109" spans="1:32">
      <c r="A109" s="139">
        <v>1551</v>
      </c>
      <c r="B109" s="781"/>
      <c r="C109" s="781"/>
      <c r="D109" s="781"/>
      <c r="E109" s="781"/>
      <c r="F109" s="781"/>
      <c r="G109" s="781"/>
      <c r="H109" s="781"/>
      <c r="I109" s="781"/>
      <c r="J109" s="781"/>
      <c r="K109" s="781"/>
      <c r="L109" s="781"/>
      <c r="M109" s="781"/>
      <c r="N109" s="781"/>
      <c r="O109" s="781"/>
      <c r="P109" s="781"/>
      <c r="Q109" s="781"/>
      <c r="R109" s="437"/>
      <c r="S109" s="781"/>
      <c r="T109" s="781"/>
      <c r="U109" s="437"/>
      <c r="V109" s="437"/>
      <c r="W109" s="781"/>
      <c r="X109" s="437">
        <f>+MTEP08!I370</f>
        <v>772171.85211661761</v>
      </c>
      <c r="Y109" s="437"/>
      <c r="Z109" s="781"/>
      <c r="AA109" s="781"/>
      <c r="AB109" s="437"/>
      <c r="AC109" s="437"/>
      <c r="AD109" s="781"/>
      <c r="AE109" s="135"/>
      <c r="AF109" s="443">
        <f t="shared" si="6"/>
        <v>772171.85211661761</v>
      </c>
    </row>
    <row r="110" spans="1:32">
      <c r="A110" s="564" t="s">
        <v>733</v>
      </c>
      <c r="B110" s="781"/>
      <c r="C110" s="781"/>
      <c r="D110" s="781"/>
      <c r="E110" s="781"/>
      <c r="F110" s="781"/>
      <c r="G110" s="781"/>
      <c r="H110" s="781"/>
      <c r="I110" s="781"/>
      <c r="J110" s="781"/>
      <c r="K110" s="781">
        <f>+MTEP08!I411</f>
        <v>0</v>
      </c>
      <c r="L110" s="781"/>
      <c r="M110" s="781"/>
      <c r="N110" s="781"/>
      <c r="O110" s="781"/>
      <c r="P110" s="781"/>
      <c r="Q110" s="781"/>
      <c r="R110" s="437"/>
      <c r="S110" s="781"/>
      <c r="T110" s="781"/>
      <c r="U110" s="437"/>
      <c r="V110" s="437"/>
      <c r="W110" s="781"/>
      <c r="X110" s="437"/>
      <c r="Y110" s="437"/>
      <c r="Z110" s="781"/>
      <c r="AA110" s="781"/>
      <c r="AB110" s="437"/>
      <c r="AC110" s="437"/>
      <c r="AD110" s="781"/>
      <c r="AE110" s="135"/>
      <c r="AF110" s="443">
        <f t="shared" si="6"/>
        <v>0</v>
      </c>
    </row>
    <row r="111" spans="1:32">
      <c r="A111" s="564" t="s">
        <v>734</v>
      </c>
      <c r="B111" s="781"/>
      <c r="C111" s="781"/>
      <c r="D111" s="781"/>
      <c r="E111" s="781"/>
      <c r="F111" s="781"/>
      <c r="G111" s="781"/>
      <c r="H111" s="781"/>
      <c r="I111" s="781"/>
      <c r="J111" s="781"/>
      <c r="K111" s="781">
        <f>+MTEP08!I452</f>
        <v>0</v>
      </c>
      <c r="L111" s="781"/>
      <c r="M111" s="781"/>
      <c r="N111" s="781"/>
      <c r="O111" s="781"/>
      <c r="P111" s="781"/>
      <c r="Q111" s="781"/>
      <c r="R111" s="437"/>
      <c r="S111" s="781"/>
      <c r="T111" s="781"/>
      <c r="U111" s="437"/>
      <c r="V111" s="437"/>
      <c r="W111" s="781"/>
      <c r="X111" s="437"/>
      <c r="Y111" s="437"/>
      <c r="Z111" s="781"/>
      <c r="AA111" s="781"/>
      <c r="AB111" s="437"/>
      <c r="AC111" s="437"/>
      <c r="AD111" s="781"/>
      <c r="AE111" s="135"/>
      <c r="AF111" s="443">
        <f t="shared" si="6"/>
        <v>0</v>
      </c>
    </row>
    <row r="112" spans="1:32">
      <c r="A112" s="139">
        <v>1618</v>
      </c>
      <c r="B112" s="781"/>
      <c r="C112" s="781"/>
      <c r="D112" s="781"/>
      <c r="E112" s="781"/>
      <c r="F112" s="781"/>
      <c r="G112" s="781"/>
      <c r="H112" s="781"/>
      <c r="I112" s="781"/>
      <c r="J112" s="781"/>
      <c r="K112" s="781"/>
      <c r="L112" s="781"/>
      <c r="M112" s="781"/>
      <c r="N112" s="781"/>
      <c r="O112" s="781"/>
      <c r="P112" s="781">
        <f>+MTEP08!I493</f>
        <v>6384600.3731996641</v>
      </c>
      <c r="Q112" s="781"/>
      <c r="R112" s="437"/>
      <c r="S112" s="781"/>
      <c r="T112" s="781"/>
      <c r="U112" s="437"/>
      <c r="V112" s="437"/>
      <c r="W112" s="781"/>
      <c r="X112" s="437"/>
      <c r="Y112" s="437"/>
      <c r="Z112" s="781"/>
      <c r="AA112" s="781"/>
      <c r="AB112" s="437"/>
      <c r="AC112" s="437"/>
      <c r="AD112" s="781"/>
      <c r="AE112" s="135"/>
      <c r="AF112" s="443">
        <f t="shared" si="6"/>
        <v>6384600.3731996641</v>
      </c>
    </row>
    <row r="113" spans="1:32">
      <c r="A113" s="139">
        <v>1749</v>
      </c>
      <c r="B113" s="781"/>
      <c r="C113" s="781"/>
      <c r="D113" s="781"/>
      <c r="E113" s="781"/>
      <c r="F113" s="781"/>
      <c r="G113" s="781"/>
      <c r="H113" s="781"/>
      <c r="I113" s="781"/>
      <c r="J113" s="781"/>
      <c r="K113" s="781"/>
      <c r="L113" s="781"/>
      <c r="M113" s="781"/>
      <c r="N113" s="781"/>
      <c r="O113" s="781"/>
      <c r="P113" s="781">
        <f>+MTEP08!I534</f>
        <v>0</v>
      </c>
      <c r="Q113" s="781"/>
      <c r="R113" s="437"/>
      <c r="S113" s="781"/>
      <c r="T113" s="781"/>
      <c r="U113" s="437"/>
      <c r="V113" s="437"/>
      <c r="W113" s="781"/>
      <c r="X113" s="437"/>
      <c r="Y113" s="437"/>
      <c r="Z113" s="781"/>
      <c r="AA113" s="781"/>
      <c r="AB113" s="437"/>
      <c r="AC113" s="437"/>
      <c r="AD113" s="781"/>
      <c r="AE113" s="135"/>
      <c r="AF113" s="443">
        <f t="shared" si="6"/>
        <v>0</v>
      </c>
    </row>
    <row r="114" spans="1:32">
      <c r="A114" s="139">
        <v>1796</v>
      </c>
      <c r="B114" s="781"/>
      <c r="C114" s="781"/>
      <c r="D114" s="781"/>
      <c r="E114" s="781"/>
      <c r="F114" s="781"/>
      <c r="G114" s="781"/>
      <c r="H114" s="781"/>
      <c r="I114" s="781"/>
      <c r="J114" s="781"/>
      <c r="K114" s="781"/>
      <c r="L114" s="781"/>
      <c r="M114" s="781"/>
      <c r="N114" s="781"/>
      <c r="O114" s="781"/>
      <c r="P114" s="781"/>
      <c r="Q114" s="781">
        <f>+MTEP08!I575</f>
        <v>4838720.857038266</v>
      </c>
      <c r="R114" s="437"/>
      <c r="S114" s="781"/>
      <c r="T114" s="781"/>
      <c r="U114" s="437"/>
      <c r="V114" s="437"/>
      <c r="W114" s="781"/>
      <c r="X114" s="437"/>
      <c r="Y114" s="437"/>
      <c r="Z114" s="781"/>
      <c r="AA114" s="781"/>
      <c r="AB114" s="437"/>
      <c r="AC114" s="437"/>
      <c r="AD114" s="781"/>
      <c r="AE114" s="135"/>
      <c r="AF114" s="443">
        <f t="shared" si="6"/>
        <v>4838720.857038266</v>
      </c>
    </row>
    <row r="115" spans="1:32">
      <c r="A115" s="139">
        <v>1797</v>
      </c>
      <c r="B115" s="781"/>
      <c r="C115" s="781"/>
      <c r="D115" s="781"/>
      <c r="E115" s="781"/>
      <c r="F115" s="781"/>
      <c r="G115" s="781"/>
      <c r="H115" s="781"/>
      <c r="I115" s="781"/>
      <c r="J115" s="781"/>
      <c r="K115" s="781"/>
      <c r="L115" s="781"/>
      <c r="M115" s="781"/>
      <c r="N115" s="781"/>
      <c r="O115" s="781"/>
      <c r="P115" s="781"/>
      <c r="Q115" s="781">
        <f>+MTEP08!I616</f>
        <v>3367729.3832917716</v>
      </c>
      <c r="R115" s="437"/>
      <c r="S115" s="781"/>
      <c r="T115" s="781"/>
      <c r="U115" s="437"/>
      <c r="V115" s="437"/>
      <c r="W115" s="781"/>
      <c r="X115" s="437"/>
      <c r="Y115" s="437"/>
      <c r="Z115" s="781"/>
      <c r="AA115" s="781"/>
      <c r="AB115" s="437"/>
      <c r="AC115" s="437"/>
      <c r="AD115" s="781"/>
      <c r="AE115" s="135"/>
      <c r="AF115" s="443">
        <f t="shared" si="6"/>
        <v>3367729.3832917716</v>
      </c>
    </row>
    <row r="116" spans="1:32">
      <c r="A116" s="139">
        <v>1798</v>
      </c>
      <c r="B116" s="781"/>
      <c r="C116" s="781"/>
      <c r="D116" s="781"/>
      <c r="E116" s="781"/>
      <c r="F116" s="781"/>
      <c r="G116" s="781"/>
      <c r="H116" s="781"/>
      <c r="I116" s="781"/>
      <c r="J116" s="781"/>
      <c r="K116" s="781"/>
      <c r="L116" s="781"/>
      <c r="M116" s="781"/>
      <c r="N116" s="781"/>
      <c r="O116" s="781"/>
      <c r="P116" s="781"/>
      <c r="Q116" s="781">
        <f>+MTEP08!I657</f>
        <v>3672577.9721440757</v>
      </c>
      <c r="R116" s="437"/>
      <c r="S116" s="781"/>
      <c r="T116" s="781"/>
      <c r="U116" s="437"/>
      <c r="V116" s="437"/>
      <c r="W116" s="781"/>
      <c r="X116" s="437"/>
      <c r="Y116" s="437"/>
      <c r="Z116" s="781"/>
      <c r="AA116" s="781"/>
      <c r="AB116" s="437"/>
      <c r="AC116" s="437"/>
      <c r="AD116" s="781"/>
      <c r="AE116" s="135"/>
      <c r="AF116" s="443">
        <f t="shared" si="6"/>
        <v>3672577.9721440757</v>
      </c>
    </row>
    <row r="117" spans="1:32">
      <c r="A117" s="139">
        <v>1814</v>
      </c>
      <c r="B117" s="781"/>
      <c r="C117" s="781"/>
      <c r="D117" s="781"/>
      <c r="E117" s="781"/>
      <c r="F117" s="781"/>
      <c r="G117" s="781"/>
      <c r="H117" s="781"/>
      <c r="I117" s="781"/>
      <c r="J117" s="781"/>
      <c r="K117" s="781"/>
      <c r="L117" s="781"/>
      <c r="M117" s="781"/>
      <c r="N117" s="781"/>
      <c r="O117" s="781"/>
      <c r="P117" s="781"/>
      <c r="Q117" s="781">
        <f>+MTEP08!I698</f>
        <v>4928449.7504179683</v>
      </c>
      <c r="R117" s="437"/>
      <c r="S117" s="781"/>
      <c r="T117" s="781"/>
      <c r="U117" s="437"/>
      <c r="V117" s="437"/>
      <c r="W117" s="781"/>
      <c r="X117" s="437"/>
      <c r="Y117" s="437"/>
      <c r="Z117" s="781"/>
      <c r="AA117" s="781"/>
      <c r="AB117" s="437"/>
      <c r="AC117" s="437"/>
      <c r="AD117" s="781"/>
      <c r="AE117" s="135"/>
      <c r="AF117" s="443">
        <f t="shared" si="6"/>
        <v>4928449.7504179683</v>
      </c>
    </row>
    <row r="118" spans="1:32">
      <c r="A118" s="139">
        <v>1818</v>
      </c>
      <c r="B118" s="781"/>
      <c r="C118" s="781"/>
      <c r="D118" s="781"/>
      <c r="E118" s="781"/>
      <c r="F118" s="781"/>
      <c r="G118" s="781"/>
      <c r="H118" s="781"/>
      <c r="I118" s="781"/>
      <c r="J118" s="781"/>
      <c r="K118" s="781"/>
      <c r="L118" s="781"/>
      <c r="M118" s="781"/>
      <c r="N118" s="781"/>
      <c r="O118" s="781"/>
      <c r="P118" s="781"/>
      <c r="Q118" s="781">
        <f>+MTEP08!I739</f>
        <v>0</v>
      </c>
      <c r="R118" s="437"/>
      <c r="S118" s="781"/>
      <c r="T118" s="781"/>
      <c r="U118" s="437"/>
      <c r="V118" s="437"/>
      <c r="W118" s="781"/>
      <c r="X118" s="437"/>
      <c r="Y118" s="437"/>
      <c r="Z118" s="781"/>
      <c r="AA118" s="781"/>
      <c r="AB118" s="437"/>
      <c r="AC118" s="437"/>
      <c r="AD118" s="781"/>
      <c r="AE118" s="135"/>
      <c r="AF118" s="443">
        <f t="shared" si="6"/>
        <v>0</v>
      </c>
    </row>
    <row r="119" spans="1:32">
      <c r="A119" s="139">
        <v>1819</v>
      </c>
      <c r="B119" s="781"/>
      <c r="C119" s="781"/>
      <c r="D119" s="781"/>
      <c r="E119" s="781"/>
      <c r="F119" s="781"/>
      <c r="G119" s="781"/>
      <c r="H119" s="781"/>
      <c r="I119" s="781"/>
      <c r="J119" s="781"/>
      <c r="K119" s="781"/>
      <c r="L119" s="781"/>
      <c r="M119" s="781"/>
      <c r="N119" s="781"/>
      <c r="O119" s="781"/>
      <c r="P119" s="781"/>
      <c r="Q119" s="781">
        <f>+MTEP08!I780</f>
        <v>1679641.9393485133</v>
      </c>
      <c r="R119" s="437"/>
      <c r="S119" s="781"/>
      <c r="T119" s="781"/>
      <c r="U119" s="437"/>
      <c r="V119" s="437"/>
      <c r="W119" s="781"/>
      <c r="X119" s="437"/>
      <c r="Y119" s="437"/>
      <c r="Z119" s="781"/>
      <c r="AA119" s="781"/>
      <c r="AB119" s="437"/>
      <c r="AC119" s="437"/>
      <c r="AD119" s="781"/>
      <c r="AE119" s="135"/>
      <c r="AF119" s="443">
        <f t="shared" si="6"/>
        <v>1679641.9393485133</v>
      </c>
    </row>
    <row r="120" spans="1:32">
      <c r="A120" s="139">
        <v>1874</v>
      </c>
      <c r="B120" s="781"/>
      <c r="C120" s="781"/>
      <c r="D120" s="781"/>
      <c r="E120" s="781"/>
      <c r="F120" s="781"/>
      <c r="G120" s="781"/>
      <c r="H120" s="781"/>
      <c r="I120" s="781"/>
      <c r="J120" s="781"/>
      <c r="K120" s="781"/>
      <c r="L120" s="781"/>
      <c r="M120" s="781"/>
      <c r="N120" s="781"/>
      <c r="O120" s="781">
        <f>+MTEP08!I821</f>
        <v>232105.50050750468</v>
      </c>
      <c r="P120" s="781"/>
      <c r="Q120" s="781"/>
      <c r="R120" s="437"/>
      <c r="S120" s="781"/>
      <c r="T120" s="781"/>
      <c r="U120" s="437"/>
      <c r="V120" s="437"/>
      <c r="W120" s="781"/>
      <c r="X120" s="437"/>
      <c r="Y120" s="437"/>
      <c r="Z120" s="781"/>
      <c r="AA120" s="781"/>
      <c r="AB120" s="437"/>
      <c r="AC120" s="437"/>
      <c r="AD120" s="781"/>
      <c r="AE120" s="135"/>
      <c r="AF120" s="443">
        <f t="shared" si="6"/>
        <v>232105.50050750468</v>
      </c>
    </row>
    <row r="121" spans="1:32">
      <c r="A121" s="139">
        <v>1875</v>
      </c>
      <c r="B121" s="781"/>
      <c r="C121" s="781"/>
      <c r="D121" s="781"/>
      <c r="E121" s="781"/>
      <c r="F121" s="781"/>
      <c r="G121" s="781"/>
      <c r="H121" s="781"/>
      <c r="I121" s="781"/>
      <c r="J121" s="781"/>
      <c r="K121" s="781"/>
      <c r="L121" s="781"/>
      <c r="M121" s="781"/>
      <c r="N121" s="781"/>
      <c r="O121" s="781">
        <f>+MTEP08!I862</f>
        <v>1041108.4675273795</v>
      </c>
      <c r="P121" s="781"/>
      <c r="Q121" s="781"/>
      <c r="R121" s="437"/>
      <c r="S121" s="781"/>
      <c r="T121" s="781"/>
      <c r="U121" s="437"/>
      <c r="V121" s="437"/>
      <c r="W121" s="781"/>
      <c r="X121" s="437"/>
      <c r="Y121" s="437"/>
      <c r="Z121" s="781"/>
      <c r="AA121" s="781"/>
      <c r="AB121" s="437"/>
      <c r="AC121" s="437"/>
      <c r="AD121" s="781"/>
      <c r="AE121" s="135"/>
      <c r="AF121" s="443">
        <f t="shared" si="6"/>
        <v>1041108.4675273795</v>
      </c>
    </row>
    <row r="122" spans="1:32">
      <c r="A122" s="139">
        <v>1953</v>
      </c>
      <c r="B122" s="781"/>
      <c r="C122" s="781"/>
      <c r="D122" s="781"/>
      <c r="E122" s="781"/>
      <c r="F122" s="781"/>
      <c r="G122" s="781"/>
      <c r="H122" s="781"/>
      <c r="I122" s="781"/>
      <c r="J122" s="781"/>
      <c r="K122" s="781"/>
      <c r="L122" s="781"/>
      <c r="M122" s="781"/>
      <c r="N122" s="781"/>
      <c r="O122" s="781"/>
      <c r="P122" s="781"/>
      <c r="Q122" s="781"/>
      <c r="R122" s="437"/>
      <c r="S122" s="781"/>
      <c r="T122" s="781"/>
      <c r="U122" s="437"/>
      <c r="V122" s="437"/>
      <c r="W122" s="781"/>
      <c r="X122" s="437"/>
      <c r="Y122" s="437">
        <f>+MTEP08!I903</f>
        <v>1069224.4982339561</v>
      </c>
      <c r="Z122" s="781"/>
      <c r="AA122" s="781"/>
      <c r="AB122" s="437"/>
      <c r="AC122" s="437"/>
      <c r="AD122" s="781"/>
      <c r="AE122" s="135"/>
      <c r="AF122" s="443">
        <f t="shared" si="6"/>
        <v>1069224.4982339561</v>
      </c>
    </row>
    <row r="123" spans="1:32">
      <c r="A123" s="139">
        <v>1970</v>
      </c>
      <c r="B123" s="781"/>
      <c r="C123" s="781"/>
      <c r="D123" s="781"/>
      <c r="E123" s="781"/>
      <c r="F123" s="781"/>
      <c r="G123" s="781"/>
      <c r="H123" s="781"/>
      <c r="I123" s="781"/>
      <c r="J123" s="781"/>
      <c r="K123" s="781"/>
      <c r="L123" s="781"/>
      <c r="M123" s="781"/>
      <c r="N123" s="781"/>
      <c r="O123" s="781"/>
      <c r="P123" s="781"/>
      <c r="Q123" s="781"/>
      <c r="R123" s="437"/>
      <c r="S123" s="781"/>
      <c r="T123" s="781"/>
      <c r="U123" s="437"/>
      <c r="V123" s="437"/>
      <c r="W123" s="781"/>
      <c r="X123" s="437"/>
      <c r="Y123" s="437"/>
      <c r="Z123" s="781"/>
      <c r="AA123" s="781"/>
      <c r="AB123" s="437"/>
      <c r="AC123" s="437"/>
      <c r="AD123" s="781">
        <f>+MTEP08!I944</f>
        <v>1004569.0466327636</v>
      </c>
      <c r="AE123" s="135"/>
      <c r="AF123" s="443">
        <f t="shared" si="6"/>
        <v>1004569.0466327636</v>
      </c>
    </row>
    <row r="124" spans="1:32">
      <c r="A124" s="139">
        <v>2061</v>
      </c>
      <c r="B124" s="781"/>
      <c r="C124" s="781">
        <f>+MTEP08!I985</f>
        <v>3342245.5601506699</v>
      </c>
      <c r="D124" s="781"/>
      <c r="E124" s="781"/>
      <c r="F124" s="781"/>
      <c r="G124" s="781"/>
      <c r="H124" s="781"/>
      <c r="I124" s="781"/>
      <c r="J124" s="781"/>
      <c r="K124" s="781"/>
      <c r="L124" s="781"/>
      <c r="M124" s="781"/>
      <c r="N124" s="781"/>
      <c r="O124" s="781"/>
      <c r="P124" s="781"/>
      <c r="Q124" s="781"/>
      <c r="R124" s="437"/>
      <c r="S124" s="781"/>
      <c r="T124" s="781"/>
      <c r="U124" s="437"/>
      <c r="V124" s="437"/>
      <c r="W124" s="781"/>
      <c r="X124" s="437"/>
      <c r="Y124" s="437"/>
      <c r="Z124" s="781"/>
      <c r="AA124" s="781"/>
      <c r="AB124" s="437"/>
      <c r="AC124" s="437"/>
      <c r="AD124" s="781"/>
      <c r="AE124" s="135"/>
      <c r="AF124" s="443">
        <f t="shared" si="6"/>
        <v>3342245.5601506699</v>
      </c>
    </row>
    <row r="125" spans="1:32">
      <c r="A125" s="139">
        <v>2068</v>
      </c>
      <c r="B125" s="781">
        <f>+MTEP08!I1026</f>
        <v>3771791.3313461123</v>
      </c>
      <c r="C125" s="781"/>
      <c r="D125" s="781"/>
      <c r="E125" s="781"/>
      <c r="F125" s="781"/>
      <c r="G125" s="781"/>
      <c r="H125" s="781"/>
      <c r="I125" s="781"/>
      <c r="J125" s="781"/>
      <c r="K125" s="781"/>
      <c r="L125" s="781"/>
      <c r="M125" s="781"/>
      <c r="N125" s="781"/>
      <c r="O125" s="781"/>
      <c r="P125" s="781"/>
      <c r="Q125" s="781"/>
      <c r="R125" s="437"/>
      <c r="S125" s="781"/>
      <c r="T125" s="781"/>
      <c r="U125" s="437"/>
      <c r="V125" s="437"/>
      <c r="W125" s="781"/>
      <c r="X125" s="437"/>
      <c r="Y125" s="437"/>
      <c r="Z125" s="781"/>
      <c r="AA125" s="781"/>
      <c r="AB125" s="437"/>
      <c r="AC125" s="437"/>
      <c r="AD125" s="781"/>
      <c r="AE125" s="135"/>
      <c r="AF125" s="443">
        <f t="shared" si="6"/>
        <v>3771791.3313461123</v>
      </c>
    </row>
    <row r="126" spans="1:32">
      <c r="A126" s="139">
        <v>2069</v>
      </c>
      <c r="B126" s="781">
        <f>+MTEP08!I1067</f>
        <v>4491004.7274697721</v>
      </c>
      <c r="C126" s="781"/>
      <c r="D126" s="781"/>
      <c r="E126" s="781"/>
      <c r="F126" s="781"/>
      <c r="G126" s="781"/>
      <c r="H126" s="781"/>
      <c r="I126" s="781"/>
      <c r="J126" s="781"/>
      <c r="K126" s="781"/>
      <c r="L126" s="781"/>
      <c r="M126" s="781"/>
      <c r="N126" s="781"/>
      <c r="O126" s="781"/>
      <c r="P126" s="781"/>
      <c r="Q126" s="781"/>
      <c r="R126" s="437"/>
      <c r="S126" s="781"/>
      <c r="T126" s="781"/>
      <c r="U126" s="437"/>
      <c r="V126" s="437"/>
      <c r="W126" s="781"/>
      <c r="X126" s="437"/>
      <c r="Y126" s="437"/>
      <c r="Z126" s="781"/>
      <c r="AA126" s="781"/>
      <c r="AB126" s="437"/>
      <c r="AC126" s="437"/>
      <c r="AD126" s="781"/>
      <c r="AE126" s="135"/>
      <c r="AF126" s="443">
        <f t="shared" si="6"/>
        <v>4491004.7274697721</v>
      </c>
    </row>
    <row r="127" spans="1:32">
      <c r="A127" s="139">
        <v>2097</v>
      </c>
      <c r="B127" s="781"/>
      <c r="C127" s="781"/>
      <c r="D127" s="781"/>
      <c r="E127" s="781"/>
      <c r="F127" s="781"/>
      <c r="G127" s="781"/>
      <c r="H127" s="781"/>
      <c r="I127" s="781"/>
      <c r="J127" s="781"/>
      <c r="K127" s="781"/>
      <c r="L127" s="781">
        <f>+MTEP08!I1108</f>
        <v>313581.64137428621</v>
      </c>
      <c r="M127" s="781"/>
      <c r="N127" s="781"/>
      <c r="O127" s="781"/>
      <c r="P127" s="781"/>
      <c r="Q127" s="781"/>
      <c r="R127" s="437"/>
      <c r="S127" s="781"/>
      <c r="T127" s="781"/>
      <c r="U127" s="437"/>
      <c r="V127" s="437"/>
      <c r="W127" s="781"/>
      <c r="X127" s="437"/>
      <c r="Y127" s="437"/>
      <c r="Z127" s="781"/>
      <c r="AA127" s="781"/>
      <c r="AB127" s="437"/>
      <c r="AC127" s="437"/>
      <c r="AD127" s="781"/>
      <c r="AE127" s="135"/>
      <c r="AF127" s="443">
        <f t="shared" si="6"/>
        <v>313581.64137428621</v>
      </c>
    </row>
    <row r="128" spans="1:32">
      <c r="A128" s="139">
        <v>2108</v>
      </c>
      <c r="B128" s="781"/>
      <c r="C128" s="781"/>
      <c r="D128" s="781"/>
      <c r="E128" s="781"/>
      <c r="F128" s="781"/>
      <c r="G128" s="781"/>
      <c r="H128" s="781"/>
      <c r="I128" s="781"/>
      <c r="J128" s="781"/>
      <c r="K128" s="781"/>
      <c r="L128" s="781"/>
      <c r="M128" s="781"/>
      <c r="N128" s="781"/>
      <c r="O128" s="781"/>
      <c r="P128" s="781">
        <f>+MTEP08!I1149</f>
        <v>401427.40820898779</v>
      </c>
      <c r="Q128" s="781"/>
      <c r="R128" s="437"/>
      <c r="S128" s="781"/>
      <c r="T128" s="781"/>
      <c r="U128" s="437"/>
      <c r="V128" s="437"/>
      <c r="W128" s="781"/>
      <c r="X128" s="437"/>
      <c r="Y128" s="437"/>
      <c r="Z128" s="781"/>
      <c r="AA128" s="781"/>
      <c r="AB128" s="437"/>
      <c r="AC128" s="437"/>
      <c r="AD128" s="781"/>
      <c r="AE128" s="135"/>
      <c r="AF128" s="443">
        <f t="shared" si="6"/>
        <v>401427.40820898779</v>
      </c>
    </row>
    <row r="129" spans="1:32">
      <c r="A129" s="139">
        <v>2109</v>
      </c>
      <c r="B129" s="781"/>
      <c r="C129" s="781"/>
      <c r="D129" s="781"/>
      <c r="E129" s="781"/>
      <c r="F129" s="781"/>
      <c r="G129" s="781"/>
      <c r="H129" s="781"/>
      <c r="I129" s="781"/>
      <c r="J129" s="781"/>
      <c r="K129" s="781"/>
      <c r="L129" s="781"/>
      <c r="M129" s="781"/>
      <c r="N129" s="781"/>
      <c r="O129" s="781"/>
      <c r="P129" s="781"/>
      <c r="Q129" s="781"/>
      <c r="R129" s="437"/>
      <c r="S129" s="781"/>
      <c r="T129" s="781"/>
      <c r="U129" s="437"/>
      <c r="V129" s="437"/>
      <c r="W129" s="781"/>
      <c r="X129" s="437"/>
      <c r="Y129" s="437">
        <f>+MTEP08!I1190</f>
        <v>6021.7315070967989</v>
      </c>
      <c r="Z129" s="781"/>
      <c r="AA129" s="781"/>
      <c r="AB129" s="437"/>
      <c r="AC129" s="437"/>
      <c r="AD129" s="781"/>
      <c r="AE129" s="135"/>
      <c r="AF129" s="443">
        <f t="shared" si="6"/>
        <v>6021.7315070967989</v>
      </c>
    </row>
    <row r="130" spans="1:32">
      <c r="A130" s="139">
        <v>2110</v>
      </c>
      <c r="B130" s="781"/>
      <c r="C130" s="781"/>
      <c r="D130" s="781"/>
      <c r="E130" s="781"/>
      <c r="F130" s="781"/>
      <c r="G130" s="781"/>
      <c r="H130" s="781"/>
      <c r="I130" s="781"/>
      <c r="J130" s="781"/>
      <c r="K130" s="781"/>
      <c r="L130" s="781"/>
      <c r="M130" s="781"/>
      <c r="N130" s="781"/>
      <c r="O130" s="781"/>
      <c r="P130" s="781"/>
      <c r="Q130" s="792"/>
      <c r="R130" s="437">
        <f>+MTEP08!I1231</f>
        <v>151129.40574604966</v>
      </c>
      <c r="S130" s="781"/>
      <c r="T130" s="781"/>
      <c r="U130" s="437"/>
      <c r="V130" s="437"/>
      <c r="W130" s="781"/>
      <c r="X130" s="437"/>
      <c r="Y130" s="437"/>
      <c r="Z130" s="781"/>
      <c r="AA130" s="781"/>
      <c r="AB130" s="437"/>
      <c r="AC130" s="437"/>
      <c r="AD130" s="781"/>
      <c r="AE130" s="135"/>
      <c r="AF130" s="443">
        <f t="shared" si="6"/>
        <v>151129.40574604966</v>
      </c>
    </row>
    <row r="131" spans="1:32">
      <c r="A131" s="567" t="s">
        <v>742</v>
      </c>
      <c r="B131" s="781">
        <f>+MTEP08!I1272</f>
        <v>0</v>
      </c>
      <c r="C131" s="781"/>
      <c r="D131" s="781"/>
      <c r="E131" s="781"/>
      <c r="F131" s="781"/>
      <c r="G131" s="781"/>
      <c r="H131" s="781"/>
      <c r="I131" s="781"/>
      <c r="J131" s="781"/>
      <c r="K131" s="781"/>
      <c r="L131" s="781"/>
      <c r="M131" s="781"/>
      <c r="N131" s="781"/>
      <c r="O131" s="781"/>
      <c r="P131" s="781"/>
      <c r="Q131" s="781"/>
      <c r="R131" s="437"/>
      <c r="S131" s="781"/>
      <c r="T131" s="781"/>
      <c r="U131" s="437"/>
      <c r="V131" s="437"/>
      <c r="W131" s="781"/>
      <c r="X131" s="437"/>
      <c r="Y131" s="437"/>
      <c r="Z131" s="781"/>
      <c r="AA131" s="781"/>
      <c r="AB131" s="437"/>
      <c r="AC131" s="437"/>
      <c r="AD131" s="781"/>
      <c r="AE131" s="135"/>
      <c r="AF131" s="443">
        <f t="shared" si="6"/>
        <v>0</v>
      </c>
    </row>
    <row r="132" spans="1:32">
      <c r="A132" s="580">
        <v>2116</v>
      </c>
      <c r="B132" s="781">
        <f>+MTEP08!I1313</f>
        <v>0</v>
      </c>
      <c r="C132" s="781"/>
      <c r="D132" s="781"/>
      <c r="E132" s="781"/>
      <c r="F132" s="781"/>
      <c r="G132" s="781"/>
      <c r="H132" s="781"/>
      <c r="I132" s="781"/>
      <c r="J132" s="781"/>
      <c r="K132" s="781"/>
      <c r="L132" s="781"/>
      <c r="M132" s="781"/>
      <c r="N132" s="781"/>
      <c r="O132" s="781"/>
      <c r="P132" s="781"/>
      <c r="Q132" s="781"/>
      <c r="R132" s="437"/>
      <c r="S132" s="781"/>
      <c r="T132" s="781"/>
      <c r="U132" s="437"/>
      <c r="V132" s="437"/>
      <c r="W132" s="781"/>
      <c r="X132" s="437"/>
      <c r="Y132" s="437"/>
      <c r="Z132" s="781"/>
      <c r="AA132" s="781"/>
      <c r="AB132" s="437"/>
      <c r="AC132" s="437"/>
      <c r="AD132" s="781"/>
      <c r="AE132" s="135"/>
      <c r="AF132" s="443">
        <f t="shared" si="6"/>
        <v>0</v>
      </c>
    </row>
    <row r="133" spans="1:32">
      <c r="A133" s="139">
        <v>2119</v>
      </c>
      <c r="B133" s="781"/>
      <c r="C133" s="781"/>
      <c r="D133" s="781"/>
      <c r="E133" s="781"/>
      <c r="F133" s="781"/>
      <c r="G133" s="781"/>
      <c r="H133" s="781"/>
      <c r="I133" s="781"/>
      <c r="J133" s="781"/>
      <c r="K133" s="781"/>
      <c r="L133" s="781"/>
      <c r="M133" s="781"/>
      <c r="N133" s="781"/>
      <c r="O133" s="781"/>
      <c r="P133" s="781"/>
      <c r="Q133" s="781"/>
      <c r="R133" s="437"/>
      <c r="S133" s="781"/>
      <c r="T133" s="781"/>
      <c r="U133" s="437"/>
      <c r="V133" s="437"/>
      <c r="W133" s="781"/>
      <c r="X133" s="437"/>
      <c r="Y133" s="437">
        <f>+MTEP08!I1354</f>
        <v>29947.569033506676</v>
      </c>
      <c r="Z133" s="781"/>
      <c r="AA133" s="781"/>
      <c r="AB133" s="437"/>
      <c r="AC133" s="437"/>
      <c r="AD133" s="781"/>
      <c r="AE133" s="135"/>
      <c r="AF133" s="443">
        <f t="shared" si="6"/>
        <v>29947.569033506676</v>
      </c>
    </row>
    <row r="134" spans="1:32">
      <c r="A134" s="139"/>
      <c r="B134" s="781"/>
      <c r="C134" s="781"/>
      <c r="D134" s="781"/>
      <c r="E134" s="781"/>
      <c r="F134" s="781"/>
      <c r="G134" s="781"/>
      <c r="H134" s="781"/>
      <c r="I134" s="781"/>
      <c r="J134" s="781"/>
      <c r="K134" s="781"/>
      <c r="L134" s="781"/>
      <c r="M134" s="781"/>
      <c r="N134" s="781"/>
      <c r="O134" s="781"/>
      <c r="P134" s="781"/>
      <c r="Q134" s="781"/>
      <c r="R134" s="437"/>
      <c r="S134" s="781"/>
      <c r="T134" s="781"/>
      <c r="U134" s="437"/>
      <c r="V134" s="437"/>
      <c r="W134" s="781"/>
      <c r="X134" s="437"/>
      <c r="Y134" s="437"/>
      <c r="Z134" s="781"/>
      <c r="AA134" s="781"/>
      <c r="AB134" s="437"/>
      <c r="AC134" s="437"/>
      <c r="AD134" s="781"/>
      <c r="AE134" s="135"/>
      <c r="AF134" s="444"/>
    </row>
    <row r="135" spans="1:32" ht="13.8" thickBot="1">
      <c r="A135" s="134" t="s">
        <v>119</v>
      </c>
      <c r="B135" s="782">
        <f t="shared" ref="B135:AD135" si="7">SUM(B97:B134)</f>
        <v>8262796.0588158844</v>
      </c>
      <c r="C135" s="782">
        <f t="shared" si="7"/>
        <v>3342245.5601506699</v>
      </c>
      <c r="D135" s="782">
        <f t="shared" si="7"/>
        <v>20321297.803332124</v>
      </c>
      <c r="E135" s="782">
        <f t="shared" si="7"/>
        <v>0</v>
      </c>
      <c r="F135" s="782">
        <f t="shared" si="7"/>
        <v>0</v>
      </c>
      <c r="G135" s="782">
        <f t="shared" si="7"/>
        <v>0</v>
      </c>
      <c r="H135" s="782">
        <f t="shared" si="7"/>
        <v>0</v>
      </c>
      <c r="I135" s="782">
        <f t="shared" si="7"/>
        <v>0</v>
      </c>
      <c r="J135" s="782">
        <f t="shared" si="7"/>
        <v>0</v>
      </c>
      <c r="K135" s="782">
        <f t="shared" si="7"/>
        <v>0</v>
      </c>
      <c r="L135" s="782">
        <f t="shared" si="7"/>
        <v>24748159.762162115</v>
      </c>
      <c r="M135" s="782">
        <f t="shared" si="7"/>
        <v>0</v>
      </c>
      <c r="N135" s="782">
        <f t="shared" si="7"/>
        <v>0</v>
      </c>
      <c r="O135" s="782">
        <f t="shared" si="7"/>
        <v>1273213.9680348842</v>
      </c>
      <c r="P135" s="782">
        <f t="shared" si="7"/>
        <v>10264305.419513362</v>
      </c>
      <c r="Q135" s="782">
        <f>SUM(Q97:Q134)</f>
        <v>20828623.028298683</v>
      </c>
      <c r="R135" s="439">
        <f>SUM(R97:R134)</f>
        <v>151129.40574604966</v>
      </c>
      <c r="S135" s="782">
        <f t="shared" si="7"/>
        <v>0</v>
      </c>
      <c r="T135" s="782">
        <f t="shared" si="7"/>
        <v>0</v>
      </c>
      <c r="U135" s="439">
        <f t="shared" si="7"/>
        <v>18241007.996509671</v>
      </c>
      <c r="V135" s="439">
        <f t="shared" si="7"/>
        <v>0</v>
      </c>
      <c r="W135" s="782">
        <f t="shared" si="7"/>
        <v>9651910.2189071178</v>
      </c>
      <c r="X135" s="439">
        <f t="shared" si="7"/>
        <v>772171.85211661761</v>
      </c>
      <c r="Y135" s="439">
        <f t="shared" si="7"/>
        <v>68363751.503427282</v>
      </c>
      <c r="Z135" s="782">
        <f t="shared" si="7"/>
        <v>12246214.081766402</v>
      </c>
      <c r="AA135" s="782">
        <f t="shared" si="7"/>
        <v>3432505.9543927545</v>
      </c>
      <c r="AB135" s="439">
        <f t="shared" si="7"/>
        <v>0</v>
      </c>
      <c r="AC135" s="439">
        <f t="shared" si="7"/>
        <v>1260782.1558865774</v>
      </c>
      <c r="AD135" s="782">
        <f t="shared" si="7"/>
        <v>1004569.0466327636</v>
      </c>
      <c r="AE135" s="141"/>
      <c r="AF135" s="445">
        <f>SUM(B135:AE135)</f>
        <v>204164683.81569296</v>
      </c>
    </row>
    <row r="136" spans="1:32" ht="13.8" thickTop="1">
      <c r="A136" s="132"/>
      <c r="B136" s="783"/>
      <c r="C136" s="783"/>
      <c r="D136" s="783"/>
      <c r="E136" s="783"/>
      <c r="F136" s="783"/>
      <c r="G136" s="783"/>
      <c r="H136" s="783"/>
      <c r="I136" s="783"/>
      <c r="J136" s="783"/>
      <c r="K136" s="783"/>
      <c r="L136" s="783"/>
      <c r="M136" s="783"/>
      <c r="N136" s="783"/>
      <c r="O136" s="783"/>
      <c r="P136" s="783"/>
      <c r="Q136" s="783"/>
      <c r="R136" s="137"/>
      <c r="S136" s="783"/>
      <c r="T136" s="783"/>
      <c r="U136" s="137"/>
      <c r="V136" s="137"/>
      <c r="W136" s="783"/>
      <c r="X136" s="137"/>
      <c r="Y136" s="137"/>
      <c r="Z136" s="783"/>
      <c r="AA136" s="783"/>
      <c r="AB136" s="137"/>
      <c r="AC136" s="137"/>
      <c r="AD136" s="783"/>
      <c r="AE136" s="137"/>
      <c r="AF136" s="138"/>
    </row>
    <row r="137" spans="1:32">
      <c r="A137" s="502" t="s">
        <v>644</v>
      </c>
      <c r="B137" s="783"/>
      <c r="C137" s="783"/>
      <c r="D137" s="783"/>
      <c r="E137" s="783"/>
      <c r="F137" s="783"/>
      <c r="G137" s="783"/>
      <c r="H137" s="783"/>
      <c r="I137" s="783"/>
      <c r="J137" s="783"/>
      <c r="K137" s="783"/>
      <c r="L137" s="783"/>
      <c r="M137" s="783"/>
      <c r="N137" s="783"/>
      <c r="O137" s="783"/>
      <c r="P137" s="783"/>
      <c r="Q137" s="783"/>
      <c r="R137" s="137"/>
      <c r="S137" s="783"/>
      <c r="T137" s="783"/>
      <c r="U137" s="137"/>
      <c r="V137" s="137"/>
      <c r="W137" s="783"/>
      <c r="X137" s="137"/>
      <c r="Y137" s="137"/>
      <c r="Z137" s="732"/>
      <c r="AA137" s="732"/>
      <c r="AB137" s="135"/>
      <c r="AC137" s="135"/>
      <c r="AD137" s="783" t="s">
        <v>125</v>
      </c>
      <c r="AE137" s="137"/>
      <c r="AF137" s="146">
        <f>+MTEP08!L36</f>
        <v>204164683.81569296</v>
      </c>
    </row>
    <row r="138" spans="1:32">
      <c r="A138" s="400" t="s">
        <v>735</v>
      </c>
      <c r="H138" s="783"/>
      <c r="I138" s="783"/>
      <c r="J138" s="783"/>
      <c r="K138" s="783"/>
      <c r="L138" s="783"/>
      <c r="M138" s="783"/>
      <c r="N138" s="783"/>
      <c r="O138" s="783"/>
      <c r="P138" s="783"/>
      <c r="Q138" s="783"/>
      <c r="R138" s="137"/>
      <c r="S138" s="783"/>
      <c r="T138" s="783"/>
      <c r="U138" s="137"/>
      <c r="V138" s="137"/>
      <c r="W138" s="783"/>
      <c r="X138" s="137"/>
      <c r="Y138" s="137"/>
      <c r="Z138" s="783"/>
      <c r="AA138" s="783"/>
      <c r="AB138" s="137"/>
      <c r="AC138" s="137"/>
      <c r="AD138" s="783"/>
      <c r="AE138" s="137"/>
      <c r="AF138" s="138"/>
    </row>
    <row r="139" spans="1:32" ht="13.8" thickBot="1">
      <c r="A139" s="568" t="s">
        <v>743</v>
      </c>
      <c r="B139" s="783"/>
      <c r="C139" s="783"/>
      <c r="D139" s="783"/>
      <c r="E139" s="783"/>
      <c r="F139" s="783"/>
      <c r="G139" s="783"/>
      <c r="H139" s="783"/>
      <c r="I139" s="783"/>
      <c r="J139" s="783"/>
      <c r="K139" s="783"/>
      <c r="L139" s="783"/>
      <c r="M139" s="783"/>
      <c r="N139" s="783"/>
      <c r="O139" s="783"/>
      <c r="P139" s="783"/>
      <c r="Q139" s="783"/>
      <c r="R139" s="137"/>
      <c r="S139" s="783"/>
      <c r="T139" s="783"/>
      <c r="U139" s="137"/>
      <c r="V139" s="137"/>
      <c r="W139" s="783"/>
      <c r="X139" s="137"/>
      <c r="Y139" s="137"/>
      <c r="Z139" s="783"/>
      <c r="AA139" s="783"/>
      <c r="AB139" s="137"/>
      <c r="AC139" s="137"/>
      <c r="AD139" s="789" t="s">
        <v>126</v>
      </c>
      <c r="AE139" s="137"/>
      <c r="AF139" s="147">
        <f>+AF135-AF137</f>
        <v>0</v>
      </c>
    </row>
    <row r="140" spans="1:32" ht="13.8" thickTop="1">
      <c r="A140" s="132"/>
      <c r="B140" s="783"/>
      <c r="C140" s="783"/>
      <c r="D140" s="783"/>
      <c r="E140" s="783"/>
      <c r="F140" s="783"/>
      <c r="G140" s="783"/>
      <c r="H140" s="783"/>
      <c r="I140" s="783"/>
      <c r="J140" s="783"/>
      <c r="K140" s="783"/>
      <c r="L140" s="783"/>
      <c r="M140" s="783"/>
      <c r="N140" s="783"/>
      <c r="O140" s="783"/>
      <c r="P140" s="783"/>
      <c r="Q140" s="783"/>
      <c r="R140" s="137"/>
      <c r="S140" s="783"/>
      <c r="T140" s="783"/>
      <c r="U140" s="137"/>
      <c r="V140" s="137"/>
      <c r="W140" s="783"/>
      <c r="X140" s="137"/>
      <c r="Y140" s="137"/>
      <c r="Z140" s="783"/>
      <c r="AA140" s="783"/>
      <c r="AB140" s="137"/>
      <c r="AC140" s="137"/>
      <c r="AD140" s="789"/>
      <c r="AE140" s="137"/>
      <c r="AF140" s="138"/>
    </row>
    <row r="141" spans="1:32" ht="13.8" thickBot="1">
      <c r="A141" s="142"/>
      <c r="B141" s="784"/>
      <c r="C141" s="784"/>
      <c r="D141" s="784"/>
      <c r="E141" s="784"/>
      <c r="F141" s="784"/>
      <c r="G141" s="784"/>
      <c r="H141" s="784"/>
      <c r="I141" s="784"/>
      <c r="J141" s="784"/>
      <c r="K141" s="784"/>
      <c r="L141" s="784"/>
      <c r="M141" s="784"/>
      <c r="N141" s="784"/>
      <c r="O141" s="784"/>
      <c r="P141" s="784"/>
      <c r="Q141" s="784"/>
      <c r="R141" s="143"/>
      <c r="S141" s="784"/>
      <c r="T141" s="784"/>
      <c r="U141" s="143"/>
      <c r="V141" s="143"/>
      <c r="W141" s="784"/>
      <c r="X141" s="143"/>
      <c r="Y141" s="143"/>
      <c r="Z141" s="784"/>
      <c r="AA141" s="784"/>
      <c r="AB141" s="143"/>
      <c r="AC141" s="143"/>
      <c r="AD141" s="790"/>
      <c r="AE141" s="143"/>
      <c r="AF141" s="144"/>
    </row>
    <row r="143" spans="1:32" ht="13.8" thickBot="1"/>
    <row r="144" spans="1:32">
      <c r="A144" s="129"/>
      <c r="B144" s="778"/>
      <c r="C144" s="778"/>
      <c r="D144" s="778"/>
      <c r="E144" s="778"/>
      <c r="F144" s="778"/>
      <c r="G144" s="778"/>
      <c r="H144" s="778"/>
      <c r="I144" s="778"/>
      <c r="J144" s="778"/>
      <c r="K144" s="778"/>
      <c r="L144" s="778"/>
      <c r="M144" s="778"/>
      <c r="N144" s="778"/>
      <c r="O144" s="778"/>
      <c r="P144" s="778"/>
      <c r="Q144" s="778"/>
      <c r="R144" s="130"/>
      <c r="S144" s="778"/>
      <c r="T144" s="778"/>
      <c r="U144" s="130"/>
      <c r="V144" s="130"/>
      <c r="W144" s="778"/>
      <c r="X144" s="130"/>
      <c r="Y144" s="130"/>
      <c r="Z144" s="778"/>
      <c r="AA144" s="778"/>
      <c r="AB144" s="130"/>
      <c r="AC144" s="130"/>
      <c r="AD144" s="778"/>
      <c r="AE144" s="130"/>
      <c r="AF144" s="131"/>
    </row>
    <row r="145" spans="1:32">
      <c r="A145" s="134" t="s">
        <v>204</v>
      </c>
      <c r="B145" s="1000" t="s">
        <v>204</v>
      </c>
      <c r="C145" s="1000"/>
      <c r="D145" s="1000"/>
      <c r="E145" s="1000"/>
      <c r="F145" s="1000"/>
      <c r="G145" s="1000"/>
      <c r="H145" s="1000"/>
      <c r="I145" s="1000"/>
      <c r="J145" s="1000"/>
      <c r="K145" s="1000"/>
      <c r="L145" s="1000"/>
      <c r="M145" s="1000"/>
      <c r="N145" s="1000"/>
      <c r="O145" s="1000"/>
      <c r="P145" s="1000"/>
      <c r="Q145" s="1000"/>
      <c r="R145" s="1000"/>
      <c r="S145" s="1000"/>
      <c r="T145" s="1000"/>
      <c r="U145" s="1000"/>
      <c r="V145" s="1000"/>
      <c r="W145" s="1000"/>
      <c r="X145" s="1000"/>
      <c r="Y145" s="1000"/>
      <c r="Z145" s="1000"/>
      <c r="AA145" s="1000"/>
      <c r="AB145" s="1000"/>
      <c r="AC145" s="1000"/>
      <c r="AD145" s="1000"/>
      <c r="AE145" s="1000"/>
      <c r="AF145" s="1001"/>
    </row>
    <row r="146" spans="1:32">
      <c r="A146" s="134"/>
      <c r="B146" s="157" t="s">
        <v>45</v>
      </c>
      <c r="C146" s="157" t="s">
        <v>46</v>
      </c>
      <c r="D146" s="157" t="s">
        <v>18</v>
      </c>
      <c r="E146" s="157" t="str">
        <f>$E$4</f>
        <v>BREC</v>
      </c>
      <c r="F146" s="157" t="s">
        <v>610</v>
      </c>
      <c r="G146" s="157" t="s">
        <v>603</v>
      </c>
      <c r="H146" s="157" t="s">
        <v>1</v>
      </c>
      <c r="I146" s="157" t="s">
        <v>2</v>
      </c>
      <c r="J146" s="157" t="s">
        <v>461</v>
      </c>
      <c r="K146" s="157" t="s">
        <v>15</v>
      </c>
      <c r="L146" s="157" t="s">
        <v>3</v>
      </c>
      <c r="M146" s="157" t="s">
        <v>4</v>
      </c>
      <c r="N146" s="157" t="s">
        <v>6</v>
      </c>
      <c r="O146" s="157" t="s">
        <v>5</v>
      </c>
      <c r="P146" s="157" t="s">
        <v>116</v>
      </c>
      <c r="Q146" s="157" t="s">
        <v>17</v>
      </c>
      <c r="R146" s="128" t="s">
        <v>573</v>
      </c>
      <c r="S146" s="157" t="s">
        <v>444</v>
      </c>
      <c r="T146" s="157" t="s">
        <v>8</v>
      </c>
      <c r="U146" s="128" t="s">
        <v>7</v>
      </c>
      <c r="V146" s="128" t="s">
        <v>445</v>
      </c>
      <c r="W146" s="157" t="s">
        <v>726</v>
      </c>
      <c r="X146" s="128" t="s">
        <v>10</v>
      </c>
      <c r="Y146" s="128" t="s">
        <v>9</v>
      </c>
      <c r="Z146" s="157" t="s">
        <v>11</v>
      </c>
      <c r="AA146" s="157" t="s">
        <v>933</v>
      </c>
      <c r="AB146" s="128" t="s">
        <v>12</v>
      </c>
      <c r="AC146" s="128" t="s">
        <v>13</v>
      </c>
      <c r="AD146" s="157" t="s">
        <v>124</v>
      </c>
      <c r="AE146" s="135"/>
      <c r="AF146" s="145" t="s">
        <v>119</v>
      </c>
    </row>
    <row r="147" spans="1:32">
      <c r="A147" s="134" t="s">
        <v>118</v>
      </c>
      <c r="B147" s="786"/>
      <c r="C147" s="786"/>
      <c r="D147" s="786"/>
      <c r="E147" s="786"/>
      <c r="F147" s="786"/>
      <c r="G147" s="786"/>
      <c r="H147" s="786"/>
      <c r="I147" s="786"/>
      <c r="J147" s="786"/>
      <c r="K147" s="786"/>
      <c r="L147" s="786"/>
      <c r="M147" s="786"/>
      <c r="N147" s="786"/>
      <c r="O147" s="786"/>
      <c r="P147" s="786"/>
      <c r="Q147" s="786"/>
      <c r="R147" s="140"/>
      <c r="S147" s="786"/>
      <c r="T147" s="786"/>
      <c r="U147" s="140"/>
      <c r="V147" s="140"/>
      <c r="W147" s="786"/>
      <c r="X147" s="140"/>
      <c r="Y147" s="140"/>
      <c r="Z147" s="786"/>
      <c r="AA147" s="786"/>
      <c r="AB147" s="140"/>
      <c r="AC147" s="140"/>
      <c r="AD147" s="786"/>
      <c r="AE147" s="135"/>
      <c r="AF147" s="133"/>
    </row>
    <row r="148" spans="1:32">
      <c r="A148" s="139">
        <v>662</v>
      </c>
      <c r="B148" s="781"/>
      <c r="C148" s="781"/>
      <c r="D148" s="781"/>
      <c r="E148" s="781"/>
      <c r="F148" s="781"/>
      <c r="G148" s="781"/>
      <c r="H148" s="781"/>
      <c r="I148" s="781"/>
      <c r="J148" s="781"/>
      <c r="K148" s="781"/>
      <c r="L148" s="781"/>
      <c r="M148" s="781"/>
      <c r="N148" s="781"/>
      <c r="O148" s="781"/>
      <c r="P148" s="781"/>
      <c r="Q148" s="781">
        <f>+MTEP09!I80</f>
        <v>7051351.3059710022</v>
      </c>
      <c r="R148" s="437"/>
      <c r="S148" s="781"/>
      <c r="T148" s="781"/>
      <c r="U148" s="437"/>
      <c r="V148" s="437"/>
      <c r="W148" s="781"/>
      <c r="X148" s="437"/>
      <c r="Y148" s="437"/>
      <c r="Z148" s="781"/>
      <c r="AA148" s="781"/>
      <c r="AB148" s="437"/>
      <c r="AC148" s="437"/>
      <c r="AD148" s="781"/>
      <c r="AE148" s="135"/>
      <c r="AF148" s="442">
        <f>SUM(B148:AE148)</f>
        <v>7051351.3059710022</v>
      </c>
    </row>
    <row r="149" spans="1:32">
      <c r="A149" s="139">
        <v>1240</v>
      </c>
      <c r="B149" s="781"/>
      <c r="C149" s="781">
        <f>+MTEP09!I121</f>
        <v>2415985.8607810829</v>
      </c>
      <c r="D149" s="781"/>
      <c r="E149" s="781"/>
      <c r="F149" s="781"/>
      <c r="G149" s="781"/>
      <c r="H149" s="781"/>
      <c r="I149" s="781"/>
      <c r="J149" s="781"/>
      <c r="K149" s="781"/>
      <c r="L149" s="781"/>
      <c r="M149" s="781"/>
      <c r="N149" s="781"/>
      <c r="O149" s="781"/>
      <c r="P149" s="781"/>
      <c r="Q149" s="781"/>
      <c r="R149" s="437"/>
      <c r="S149" s="781"/>
      <c r="T149" s="781"/>
      <c r="U149" s="437"/>
      <c r="V149" s="437"/>
      <c r="W149" s="781"/>
      <c r="X149" s="437"/>
      <c r="Y149" s="437"/>
      <c r="Z149" s="781"/>
      <c r="AA149" s="781"/>
      <c r="AB149" s="437"/>
      <c r="AC149" s="437"/>
      <c r="AD149" s="781"/>
      <c r="AE149" s="135"/>
      <c r="AF149" s="443">
        <f>SUM(B149:AE149)</f>
        <v>2415985.8607810829</v>
      </c>
    </row>
    <row r="150" spans="1:32">
      <c r="A150" s="139">
        <v>1355</v>
      </c>
      <c r="B150" s="781"/>
      <c r="C150" s="781"/>
      <c r="D150" s="781"/>
      <c r="E150" s="781"/>
      <c r="F150" s="781"/>
      <c r="G150" s="781"/>
      <c r="H150" s="781"/>
      <c r="I150" s="781"/>
      <c r="J150" s="781"/>
      <c r="K150" s="781"/>
      <c r="L150" s="781"/>
      <c r="M150" s="781"/>
      <c r="N150" s="781"/>
      <c r="O150" s="781"/>
      <c r="P150" s="781"/>
      <c r="Q150" s="781"/>
      <c r="R150" s="437"/>
      <c r="S150" s="781"/>
      <c r="T150" s="781">
        <f>+MTEP09!I162</f>
        <v>1960232.1121535662</v>
      </c>
      <c r="U150" s="437"/>
      <c r="V150" s="437"/>
      <c r="W150" s="781"/>
      <c r="X150" s="437"/>
      <c r="Y150" s="437"/>
      <c r="Z150" s="781"/>
      <c r="AA150" s="781"/>
      <c r="AB150" s="437"/>
      <c r="AC150" s="437"/>
      <c r="AD150" s="781"/>
      <c r="AE150" s="135"/>
      <c r="AF150" s="443">
        <f t="shared" ref="AF150:AF169" si="8">SUM(B150:AE150)</f>
        <v>1960232.1121535662</v>
      </c>
    </row>
    <row r="151" spans="1:32">
      <c r="A151" s="564" t="s">
        <v>738</v>
      </c>
      <c r="B151" s="781"/>
      <c r="C151" s="781"/>
      <c r="D151" s="781"/>
      <c r="E151" s="781"/>
      <c r="F151" s="781"/>
      <c r="G151" s="781"/>
      <c r="H151" s="781"/>
      <c r="I151" s="781"/>
      <c r="J151" s="781"/>
      <c r="K151" s="781">
        <f>+MTEP09!I203</f>
        <v>0</v>
      </c>
      <c r="L151" s="781"/>
      <c r="M151" s="781"/>
      <c r="N151" s="781"/>
      <c r="O151" s="781"/>
      <c r="P151" s="781"/>
      <c r="Q151" s="781"/>
      <c r="R151" s="437"/>
      <c r="S151" s="781"/>
      <c r="T151" s="781"/>
      <c r="U151" s="437"/>
      <c r="V151" s="437"/>
      <c r="W151" s="781"/>
      <c r="X151" s="437"/>
      <c r="Y151" s="437"/>
      <c r="Z151" s="781"/>
      <c r="AA151" s="781"/>
      <c r="AB151" s="437"/>
      <c r="AC151" s="437"/>
      <c r="AD151" s="781"/>
      <c r="AE151" s="135"/>
      <c r="AF151" s="443">
        <f t="shared" si="8"/>
        <v>0</v>
      </c>
    </row>
    <row r="152" spans="1:32">
      <c r="A152" s="139">
        <v>1775</v>
      </c>
      <c r="B152" s="781"/>
      <c r="C152" s="781"/>
      <c r="D152" s="781"/>
      <c r="E152" s="781"/>
      <c r="F152" s="781"/>
      <c r="G152" s="781"/>
      <c r="H152" s="781"/>
      <c r="I152" s="781"/>
      <c r="J152" s="781"/>
      <c r="K152" s="781"/>
      <c r="L152" s="781"/>
      <c r="M152" s="781"/>
      <c r="N152" s="781"/>
      <c r="O152" s="781"/>
      <c r="P152" s="781">
        <f>+MTEP09!I490</f>
        <v>323181.41190381587</v>
      </c>
      <c r="Q152" s="781"/>
      <c r="R152" s="437"/>
      <c r="S152" s="781"/>
      <c r="T152" s="781"/>
      <c r="U152" s="437"/>
      <c r="V152" s="437"/>
      <c r="W152" s="781"/>
      <c r="X152" s="437"/>
      <c r="Y152" s="437"/>
      <c r="Z152" s="781"/>
      <c r="AA152" s="781"/>
      <c r="AB152" s="437"/>
      <c r="AC152" s="437"/>
      <c r="AD152" s="781"/>
      <c r="AE152" s="135"/>
      <c r="AF152" s="443">
        <f t="shared" si="8"/>
        <v>323181.41190381587</v>
      </c>
    </row>
    <row r="153" spans="1:32">
      <c r="A153" s="139">
        <v>1828</v>
      </c>
      <c r="B153" s="781"/>
      <c r="C153" s="781"/>
      <c r="D153" s="781"/>
      <c r="E153" s="781"/>
      <c r="F153" s="781"/>
      <c r="G153" s="781"/>
      <c r="H153" s="781"/>
      <c r="I153" s="781"/>
      <c r="J153" s="781"/>
      <c r="K153" s="781"/>
      <c r="L153" s="781"/>
      <c r="M153" s="781"/>
      <c r="N153" s="781"/>
      <c r="O153" s="781"/>
      <c r="P153" s="781"/>
      <c r="Q153" s="781">
        <f>+MTEP09!I244</f>
        <v>1036789.4825351587</v>
      </c>
      <c r="R153" s="437"/>
      <c r="S153" s="781"/>
      <c r="T153" s="781"/>
      <c r="U153" s="437"/>
      <c r="V153" s="437"/>
      <c r="W153" s="781"/>
      <c r="X153" s="437"/>
      <c r="Y153" s="437"/>
      <c r="Z153" s="781"/>
      <c r="AA153" s="781"/>
      <c r="AB153" s="437"/>
      <c r="AC153" s="437"/>
      <c r="AD153" s="781"/>
      <c r="AE153" s="135"/>
      <c r="AF153" s="443">
        <f t="shared" si="8"/>
        <v>1036789.4825351587</v>
      </c>
    </row>
    <row r="154" spans="1:32">
      <c r="A154" s="139">
        <v>2053</v>
      </c>
      <c r="B154" s="781"/>
      <c r="C154" s="781"/>
      <c r="D154" s="781"/>
      <c r="E154" s="781"/>
      <c r="F154" s="781"/>
      <c r="G154" s="781"/>
      <c r="H154" s="781"/>
      <c r="I154" s="781"/>
      <c r="J154" s="781"/>
      <c r="K154" s="781"/>
      <c r="L154" s="781"/>
      <c r="M154" s="781"/>
      <c r="N154" s="781">
        <f>+MTEP09!I285</f>
        <v>1925460.0044477102</v>
      </c>
      <c r="O154" s="781"/>
      <c r="P154" s="781"/>
      <c r="Q154" s="781"/>
      <c r="R154" s="437"/>
      <c r="S154" s="781"/>
      <c r="T154" s="781"/>
      <c r="U154" s="437"/>
      <c r="V154" s="437"/>
      <c r="W154" s="781"/>
      <c r="X154" s="437"/>
      <c r="Y154" s="437"/>
      <c r="Z154" s="781"/>
      <c r="AA154" s="781"/>
      <c r="AB154" s="437"/>
      <c r="AC154" s="437"/>
      <c r="AD154" s="781"/>
      <c r="AE154" s="135"/>
      <c r="AF154" s="443">
        <f t="shared" si="8"/>
        <v>1925460.0044477102</v>
      </c>
    </row>
    <row r="155" spans="1:32">
      <c r="A155" s="139">
        <v>2178</v>
      </c>
      <c r="B155" s="781"/>
      <c r="C155" s="781"/>
      <c r="D155" s="781"/>
      <c r="E155" s="781"/>
      <c r="F155" s="781"/>
      <c r="G155" s="781"/>
      <c r="H155" s="781"/>
      <c r="I155" s="781"/>
      <c r="J155" s="781"/>
      <c r="K155" s="781"/>
      <c r="L155" s="781"/>
      <c r="M155" s="781"/>
      <c r="N155" s="781"/>
      <c r="O155" s="781"/>
      <c r="P155" s="781"/>
      <c r="Q155" s="781"/>
      <c r="R155" s="437"/>
      <c r="S155" s="781"/>
      <c r="T155" s="781"/>
      <c r="U155" s="437"/>
      <c r="V155" s="437"/>
      <c r="W155" s="781"/>
      <c r="X155" s="437"/>
      <c r="Y155" s="437">
        <f>+MTEP09!I531</f>
        <v>537030.09116622072</v>
      </c>
      <c r="Z155" s="781"/>
      <c r="AA155" s="781"/>
      <c r="AB155" s="437"/>
      <c r="AC155" s="437"/>
      <c r="AD155" s="781"/>
      <c r="AE155" s="135"/>
      <c r="AF155" s="443">
        <f t="shared" si="8"/>
        <v>537030.09116622072</v>
      </c>
    </row>
    <row r="156" spans="1:32">
      <c r="A156" s="559" t="s">
        <v>909</v>
      </c>
      <c r="B156" s="781"/>
      <c r="C156" s="781"/>
      <c r="D156" s="781"/>
      <c r="E156" s="781"/>
      <c r="F156" s="781"/>
      <c r="G156" s="781"/>
      <c r="H156" s="781"/>
      <c r="I156" s="781"/>
      <c r="J156" s="781"/>
      <c r="K156" s="781"/>
      <c r="L156" s="781"/>
      <c r="M156" s="781"/>
      <c r="N156" s="781"/>
      <c r="O156" s="781"/>
      <c r="P156" s="781"/>
      <c r="Q156" s="781"/>
      <c r="R156" s="437"/>
      <c r="S156" s="781"/>
      <c r="T156" s="781"/>
      <c r="U156" s="437"/>
      <c r="V156" s="437"/>
      <c r="W156" s="781"/>
      <c r="X156" s="437"/>
      <c r="Y156" s="437">
        <f>+MTEP09!I326</f>
        <v>0</v>
      </c>
      <c r="Z156" s="781"/>
      <c r="AA156" s="781"/>
      <c r="AB156" s="437"/>
      <c r="AC156" s="437"/>
      <c r="AD156" s="781"/>
      <c r="AE156" s="135"/>
      <c r="AF156" s="443">
        <f t="shared" si="8"/>
        <v>0</v>
      </c>
    </row>
    <row r="157" spans="1:32">
      <c r="A157" s="139">
        <v>2339</v>
      </c>
      <c r="B157" s="781"/>
      <c r="C157" s="781"/>
      <c r="D157" s="781"/>
      <c r="E157" s="781"/>
      <c r="F157" s="781"/>
      <c r="G157" s="781"/>
      <c r="H157" s="781"/>
      <c r="I157" s="781"/>
      <c r="J157" s="781"/>
      <c r="K157" s="781"/>
      <c r="L157" s="781"/>
      <c r="M157" s="781"/>
      <c r="N157" s="781"/>
      <c r="O157" s="781"/>
      <c r="P157" s="781">
        <f>+MTEP09!I572</f>
        <v>4291070.8237455804</v>
      </c>
      <c r="Q157" s="781"/>
      <c r="R157" s="437"/>
      <c r="S157" s="781"/>
      <c r="T157" s="781"/>
      <c r="U157" s="437"/>
      <c r="V157" s="437"/>
      <c r="W157" s="781"/>
      <c r="X157" s="437"/>
      <c r="Y157" s="437"/>
      <c r="Z157" s="781"/>
      <c r="AA157" s="781"/>
      <c r="AB157" s="437"/>
      <c r="AC157" s="437"/>
      <c r="AD157" s="781"/>
      <c r="AE157" s="135"/>
      <c r="AF157" s="443">
        <f t="shared" si="8"/>
        <v>4291070.8237455804</v>
      </c>
    </row>
    <row r="158" spans="1:32">
      <c r="A158" s="559" t="s">
        <v>813</v>
      </c>
      <c r="B158" s="781"/>
      <c r="C158" s="781"/>
      <c r="D158" s="781"/>
      <c r="E158" s="781"/>
      <c r="F158" s="781"/>
      <c r="G158" s="781"/>
      <c r="H158" s="781"/>
      <c r="I158" s="781"/>
      <c r="J158" s="781"/>
      <c r="K158" s="781"/>
      <c r="L158" s="781"/>
      <c r="M158" s="781"/>
      <c r="N158" s="781"/>
      <c r="O158" s="781"/>
      <c r="P158" s="781">
        <f>+MTEP09!I367</f>
        <v>0</v>
      </c>
      <c r="Q158" s="781"/>
      <c r="R158" s="437"/>
      <c r="S158" s="781"/>
      <c r="T158" s="781"/>
      <c r="U158" s="437"/>
      <c r="V158" s="437"/>
      <c r="W158" s="781"/>
      <c r="X158" s="437"/>
      <c r="Y158" s="437"/>
      <c r="Z158" s="781"/>
      <c r="AA158" s="781"/>
      <c r="AB158" s="437"/>
      <c r="AC158" s="437"/>
      <c r="AD158" s="781"/>
      <c r="AE158" s="135"/>
      <c r="AF158" s="443">
        <f t="shared" si="8"/>
        <v>0</v>
      </c>
    </row>
    <row r="159" spans="1:32">
      <c r="A159" s="139">
        <v>2372</v>
      </c>
      <c r="B159" s="781"/>
      <c r="C159" s="781"/>
      <c r="D159" s="781"/>
      <c r="E159" s="781"/>
      <c r="F159" s="781"/>
      <c r="G159" s="781"/>
      <c r="H159" s="781"/>
      <c r="I159" s="781"/>
      <c r="J159" s="781"/>
      <c r="K159" s="781"/>
      <c r="L159" s="781"/>
      <c r="M159" s="781"/>
      <c r="N159" s="781"/>
      <c r="O159" s="781"/>
      <c r="P159" s="781">
        <f>+MTEP09!I613</f>
        <v>399224.22062614025</v>
      </c>
      <c r="Q159" s="781"/>
      <c r="R159" s="437"/>
      <c r="S159" s="781"/>
      <c r="T159" s="781"/>
      <c r="U159" s="437"/>
      <c r="V159" s="437"/>
      <c r="W159" s="781"/>
      <c r="X159" s="437"/>
      <c r="Y159" s="437"/>
      <c r="Z159" s="781"/>
      <c r="AA159" s="781"/>
      <c r="AB159" s="437"/>
      <c r="AC159" s="437"/>
      <c r="AD159" s="781"/>
      <c r="AE159" s="135"/>
      <c r="AF159" s="443">
        <f t="shared" si="8"/>
        <v>399224.22062614025</v>
      </c>
    </row>
    <row r="160" spans="1:32">
      <c r="A160" s="566" t="s">
        <v>745</v>
      </c>
      <c r="B160" s="781"/>
      <c r="C160" s="781"/>
      <c r="D160" s="781"/>
      <c r="E160" s="781"/>
      <c r="F160" s="781">
        <f>+MTEP09!I654</f>
        <v>0</v>
      </c>
      <c r="G160" s="781"/>
      <c r="H160" s="781"/>
      <c r="I160" s="781"/>
      <c r="J160" s="781"/>
      <c r="K160" s="781"/>
      <c r="L160" s="781"/>
      <c r="M160" s="781"/>
      <c r="N160" s="781"/>
      <c r="O160" s="781"/>
      <c r="P160" s="781"/>
      <c r="Q160" s="781"/>
      <c r="R160" s="437"/>
      <c r="S160" s="781"/>
      <c r="T160" s="781"/>
      <c r="U160" s="437"/>
      <c r="V160" s="437"/>
      <c r="W160" s="781"/>
      <c r="X160" s="437"/>
      <c r="Y160" s="437"/>
      <c r="Z160" s="781"/>
      <c r="AA160" s="781"/>
      <c r="AB160" s="437"/>
      <c r="AC160" s="437"/>
      <c r="AD160" s="781"/>
      <c r="AE160" s="135"/>
      <c r="AF160" s="443">
        <f t="shared" si="8"/>
        <v>0</v>
      </c>
    </row>
    <row r="161" spans="1:32">
      <c r="A161" s="139">
        <v>2452</v>
      </c>
      <c r="B161" s="781"/>
      <c r="C161" s="781"/>
      <c r="D161" s="781">
        <f>+MTEP09!I695</f>
        <v>184502.86865923461</v>
      </c>
      <c r="E161" s="781"/>
      <c r="F161" s="781"/>
      <c r="G161" s="781"/>
      <c r="H161" s="781"/>
      <c r="I161" s="781"/>
      <c r="J161" s="781"/>
      <c r="K161" s="781"/>
      <c r="L161" s="781"/>
      <c r="M161" s="781"/>
      <c r="N161" s="781"/>
      <c r="O161" s="781"/>
      <c r="P161" s="781"/>
      <c r="Q161" s="781"/>
      <c r="R161" s="437"/>
      <c r="S161" s="781"/>
      <c r="T161" s="781"/>
      <c r="U161" s="437"/>
      <c r="V161" s="437"/>
      <c r="W161" s="781"/>
      <c r="X161" s="437"/>
      <c r="Y161" s="437"/>
      <c r="Z161" s="781"/>
      <c r="AA161" s="781"/>
      <c r="AB161" s="437"/>
      <c r="AC161" s="437"/>
      <c r="AD161" s="781"/>
      <c r="AE161" s="135"/>
      <c r="AF161" s="443">
        <f t="shared" si="8"/>
        <v>184502.86865923461</v>
      </c>
    </row>
    <row r="162" spans="1:32">
      <c r="A162" s="500" t="s">
        <v>744</v>
      </c>
      <c r="B162" s="781"/>
      <c r="C162" s="781"/>
      <c r="D162" s="781">
        <f>+MTEP09!I736</f>
        <v>0</v>
      </c>
      <c r="E162" s="781"/>
      <c r="F162" s="781"/>
      <c r="G162" s="781"/>
      <c r="H162" s="781"/>
      <c r="I162" s="781"/>
      <c r="J162" s="781"/>
      <c r="K162" s="781"/>
      <c r="L162" s="781"/>
      <c r="M162" s="781"/>
      <c r="N162" s="781"/>
      <c r="O162" s="781"/>
      <c r="P162" s="781"/>
      <c r="Q162" s="781"/>
      <c r="R162" s="437"/>
      <c r="S162" s="781"/>
      <c r="T162" s="781"/>
      <c r="U162" s="437"/>
      <c r="V162" s="437"/>
      <c r="W162" s="781"/>
      <c r="X162" s="437"/>
      <c r="Y162" s="437"/>
      <c r="Z162" s="781"/>
      <c r="AA162" s="781"/>
      <c r="AB162" s="437"/>
      <c r="AC162" s="437"/>
      <c r="AD162" s="781"/>
      <c r="AE162" s="135"/>
      <c r="AF162" s="443">
        <f t="shared" si="8"/>
        <v>0</v>
      </c>
    </row>
    <row r="163" spans="1:32">
      <c r="A163" s="139">
        <v>2472</v>
      </c>
      <c r="B163" s="781">
        <f>+MTEP09!I408</f>
        <v>4593729.8927362366</v>
      </c>
      <c r="C163" s="781"/>
      <c r="D163" s="781"/>
      <c r="E163" s="781"/>
      <c r="F163" s="781"/>
      <c r="G163" s="781"/>
      <c r="H163" s="781"/>
      <c r="I163" s="781"/>
      <c r="J163" s="781"/>
      <c r="K163" s="781"/>
      <c r="L163" s="781"/>
      <c r="M163" s="781"/>
      <c r="N163" s="781"/>
      <c r="O163" s="781"/>
      <c r="P163" s="781"/>
      <c r="Q163" s="781"/>
      <c r="R163" s="437"/>
      <c r="S163" s="781"/>
      <c r="T163" s="781"/>
      <c r="U163" s="437"/>
      <c r="V163" s="437"/>
      <c r="W163" s="781"/>
      <c r="X163" s="437"/>
      <c r="Y163" s="437"/>
      <c r="Z163" s="781"/>
      <c r="AA163" s="781"/>
      <c r="AB163" s="437"/>
      <c r="AC163" s="437"/>
      <c r="AD163" s="781"/>
      <c r="AE163" s="135"/>
      <c r="AF163" s="443">
        <f t="shared" si="8"/>
        <v>4593729.8927362366</v>
      </c>
    </row>
    <row r="164" spans="1:32">
      <c r="A164" s="139">
        <v>2562</v>
      </c>
      <c r="B164" s="781"/>
      <c r="C164" s="781"/>
      <c r="D164" s="781"/>
      <c r="E164" s="781"/>
      <c r="F164" s="781"/>
      <c r="G164" s="781"/>
      <c r="H164" s="781"/>
      <c r="I164" s="781"/>
      <c r="J164" s="781"/>
      <c r="K164" s="781"/>
      <c r="L164" s="781">
        <f>+MTEP09!I777</f>
        <v>763103.41802589339</v>
      </c>
      <c r="M164" s="781"/>
      <c r="N164" s="781"/>
      <c r="O164" s="781"/>
      <c r="P164" s="781"/>
      <c r="Q164" s="781"/>
      <c r="R164" s="437"/>
      <c r="S164" s="781"/>
      <c r="T164" s="781"/>
      <c r="U164" s="437"/>
      <c r="V164" s="437"/>
      <c r="W164" s="781"/>
      <c r="X164" s="437"/>
      <c r="Y164" s="437"/>
      <c r="Z164" s="781"/>
      <c r="AA164" s="781"/>
      <c r="AB164" s="437"/>
      <c r="AC164" s="437"/>
      <c r="AD164" s="781"/>
      <c r="AE164" s="135"/>
      <c r="AF164" s="443">
        <f t="shared" si="8"/>
        <v>763103.41802589339</v>
      </c>
    </row>
    <row r="165" spans="1:32">
      <c r="A165" s="139">
        <v>2750</v>
      </c>
      <c r="B165" s="781"/>
      <c r="C165" s="781"/>
      <c r="D165" s="781"/>
      <c r="E165" s="781"/>
      <c r="F165" s="781"/>
      <c r="G165" s="781"/>
      <c r="H165" s="781"/>
      <c r="I165" s="781"/>
      <c r="J165" s="781"/>
      <c r="K165" s="781"/>
      <c r="L165" s="781"/>
      <c r="M165" s="781"/>
      <c r="N165" s="781"/>
      <c r="O165" s="781"/>
      <c r="P165" s="781"/>
      <c r="Q165" s="781"/>
      <c r="R165" s="437"/>
      <c r="S165" s="781"/>
      <c r="T165" s="781"/>
      <c r="U165" s="437"/>
      <c r="V165" s="437"/>
      <c r="W165" s="781"/>
      <c r="X165" s="437"/>
      <c r="Y165" s="437"/>
      <c r="Z165" s="781">
        <f>+MTEP09!I818</f>
        <v>133006.38596010773</v>
      </c>
      <c r="AA165" s="781"/>
      <c r="AB165" s="437"/>
      <c r="AC165" s="437"/>
      <c r="AD165" s="781"/>
      <c r="AE165" s="135"/>
      <c r="AF165" s="443">
        <f t="shared" si="8"/>
        <v>133006.38596010773</v>
      </c>
    </row>
    <row r="166" spans="1:32">
      <c r="A166" s="139">
        <v>2765</v>
      </c>
      <c r="B166" s="781"/>
      <c r="C166" s="781"/>
      <c r="D166" s="781"/>
      <c r="E166" s="781"/>
      <c r="F166" s="781"/>
      <c r="G166" s="781"/>
      <c r="H166" s="781"/>
      <c r="I166" s="781"/>
      <c r="J166" s="781"/>
      <c r="K166" s="781"/>
      <c r="L166" s="781"/>
      <c r="M166" s="781"/>
      <c r="N166" s="781"/>
      <c r="O166" s="781"/>
      <c r="P166" s="781"/>
      <c r="Q166" s="781"/>
      <c r="R166" s="437"/>
      <c r="S166" s="781"/>
      <c r="T166" s="781"/>
      <c r="U166" s="437"/>
      <c r="V166" s="437"/>
      <c r="W166" s="781"/>
      <c r="X166" s="437"/>
      <c r="Y166" s="437">
        <f>+MTEP09!I859</f>
        <v>17547.824775474008</v>
      </c>
      <c r="Z166" s="781"/>
      <c r="AA166" s="781"/>
      <c r="AB166" s="437"/>
      <c r="AC166" s="437"/>
      <c r="AD166" s="781"/>
      <c r="AE166" s="135"/>
      <c r="AF166" s="443">
        <f t="shared" si="8"/>
        <v>17547.824775474008</v>
      </c>
    </row>
    <row r="167" spans="1:32">
      <c r="A167" s="139">
        <v>2786</v>
      </c>
      <c r="B167" s="781"/>
      <c r="C167" s="781"/>
      <c r="D167" s="781"/>
      <c r="E167" s="781"/>
      <c r="F167" s="781"/>
      <c r="G167" s="781"/>
      <c r="H167" s="781"/>
      <c r="I167" s="781"/>
      <c r="J167" s="781"/>
      <c r="K167" s="781"/>
      <c r="L167" s="781"/>
      <c r="M167" s="781"/>
      <c r="N167" s="781"/>
      <c r="O167" s="781"/>
      <c r="P167" s="781">
        <f>+MTEP09!I900</f>
        <v>4174069.4609942567</v>
      </c>
      <c r="Q167" s="781"/>
      <c r="R167" s="437"/>
      <c r="S167" s="781"/>
      <c r="T167" s="781"/>
      <c r="U167" s="437"/>
      <c r="V167" s="437"/>
      <c r="W167" s="781"/>
      <c r="X167" s="437"/>
      <c r="Y167" s="437"/>
      <c r="Z167" s="781"/>
      <c r="AA167" s="781"/>
      <c r="AB167" s="437"/>
      <c r="AC167" s="437"/>
      <c r="AD167" s="781"/>
      <c r="AE167" s="135"/>
      <c r="AF167" s="443">
        <f t="shared" si="8"/>
        <v>4174069.4609942567</v>
      </c>
    </row>
    <row r="168" spans="1:32">
      <c r="A168" s="500" t="s">
        <v>747</v>
      </c>
      <c r="B168" s="781"/>
      <c r="C168" s="781"/>
      <c r="D168" s="781">
        <f>+MTEP09!I941</f>
        <v>0</v>
      </c>
      <c r="E168" s="781"/>
      <c r="F168" s="781"/>
      <c r="G168" s="781"/>
      <c r="H168" s="781"/>
      <c r="I168" s="781"/>
      <c r="J168" s="781"/>
      <c r="K168" s="781"/>
      <c r="L168" s="781"/>
      <c r="M168" s="781"/>
      <c r="N168" s="781"/>
      <c r="O168" s="781"/>
      <c r="P168" s="781"/>
      <c r="Q168" s="781"/>
      <c r="R168" s="437"/>
      <c r="S168" s="781"/>
      <c r="T168" s="781"/>
      <c r="U168" s="437"/>
      <c r="V168" s="437"/>
      <c r="W168" s="781"/>
      <c r="X168" s="437"/>
      <c r="Y168" s="437"/>
      <c r="Z168" s="781"/>
      <c r="AA168" s="781"/>
      <c r="AB168" s="437"/>
      <c r="AC168" s="437"/>
      <c r="AD168" s="781"/>
      <c r="AE168" s="135"/>
      <c r="AF168" s="443">
        <f t="shared" si="8"/>
        <v>0</v>
      </c>
    </row>
    <row r="169" spans="1:32">
      <c r="A169" s="139">
        <v>2829</v>
      </c>
      <c r="B169" s="781">
        <f>+MTEP09!I449</f>
        <v>801140.88996045082</v>
      </c>
      <c r="C169" s="781"/>
      <c r="D169" s="781"/>
      <c r="E169" s="781"/>
      <c r="F169" s="781"/>
      <c r="G169" s="781"/>
      <c r="H169" s="781"/>
      <c r="I169" s="781"/>
      <c r="J169" s="781"/>
      <c r="K169" s="781"/>
      <c r="L169" s="781"/>
      <c r="M169" s="781"/>
      <c r="N169" s="781"/>
      <c r="O169" s="781"/>
      <c r="P169" s="781"/>
      <c r="Q169" s="781"/>
      <c r="R169" s="437"/>
      <c r="S169" s="781"/>
      <c r="T169" s="781"/>
      <c r="U169" s="437"/>
      <c r="V169" s="437"/>
      <c r="W169" s="781"/>
      <c r="X169" s="437"/>
      <c r="Y169" s="437"/>
      <c r="Z169" s="781"/>
      <c r="AA169" s="781"/>
      <c r="AB169" s="437"/>
      <c r="AC169" s="437"/>
      <c r="AD169" s="781"/>
      <c r="AE169" s="135"/>
      <c r="AF169" s="443">
        <f t="shared" si="8"/>
        <v>801140.88996045082</v>
      </c>
    </row>
    <row r="170" spans="1:32">
      <c r="A170" s="132"/>
      <c r="B170" s="781"/>
      <c r="C170" s="781"/>
      <c r="D170" s="781"/>
      <c r="E170" s="781"/>
      <c r="F170" s="781"/>
      <c r="G170" s="781"/>
      <c r="H170" s="781"/>
      <c r="I170" s="781"/>
      <c r="J170" s="781"/>
      <c r="K170" s="781"/>
      <c r="L170" s="781"/>
      <c r="M170" s="781"/>
      <c r="N170" s="781"/>
      <c r="O170" s="781"/>
      <c r="P170" s="781"/>
      <c r="Q170" s="781"/>
      <c r="R170" s="437"/>
      <c r="S170" s="781"/>
      <c r="T170" s="781"/>
      <c r="U170" s="437"/>
      <c r="V170" s="437"/>
      <c r="W170" s="781"/>
      <c r="X170" s="437"/>
      <c r="Y170" s="437"/>
      <c r="Z170" s="781"/>
      <c r="AA170" s="781"/>
      <c r="AB170" s="437"/>
      <c r="AC170" s="437"/>
      <c r="AD170" s="781"/>
      <c r="AE170" s="135"/>
      <c r="AF170" s="444"/>
    </row>
    <row r="171" spans="1:32" ht="13.8" thickBot="1">
      <c r="A171" s="134" t="s">
        <v>119</v>
      </c>
      <c r="B171" s="782">
        <f t="shared" ref="B171:AD171" si="9">SUM(B148:B170)</f>
        <v>5394870.7826966876</v>
      </c>
      <c r="C171" s="782">
        <f t="shared" si="9"/>
        <v>2415985.8607810829</v>
      </c>
      <c r="D171" s="782">
        <f t="shared" si="9"/>
        <v>184502.86865923461</v>
      </c>
      <c r="E171" s="782">
        <f t="shared" si="9"/>
        <v>0</v>
      </c>
      <c r="F171" s="782">
        <f t="shared" si="9"/>
        <v>0</v>
      </c>
      <c r="G171" s="782"/>
      <c r="H171" s="782">
        <f t="shared" si="9"/>
        <v>0</v>
      </c>
      <c r="I171" s="782">
        <f t="shared" si="9"/>
        <v>0</v>
      </c>
      <c r="J171" s="782">
        <f t="shared" si="9"/>
        <v>0</v>
      </c>
      <c r="K171" s="782">
        <f t="shared" si="9"/>
        <v>0</v>
      </c>
      <c r="L171" s="782">
        <f t="shared" si="9"/>
        <v>763103.41802589339</v>
      </c>
      <c r="M171" s="782">
        <f t="shared" si="9"/>
        <v>0</v>
      </c>
      <c r="N171" s="782">
        <f t="shared" si="9"/>
        <v>1925460.0044477102</v>
      </c>
      <c r="O171" s="782">
        <f t="shared" si="9"/>
        <v>0</v>
      </c>
      <c r="P171" s="782">
        <f t="shared" si="9"/>
        <v>9187545.9172697924</v>
      </c>
      <c r="Q171" s="782">
        <f t="shared" si="9"/>
        <v>8088140.7885061614</v>
      </c>
      <c r="R171" s="439">
        <f t="shared" si="9"/>
        <v>0</v>
      </c>
      <c r="S171" s="782">
        <f t="shared" si="9"/>
        <v>0</v>
      </c>
      <c r="T171" s="782">
        <f t="shared" si="9"/>
        <v>1960232.1121535662</v>
      </c>
      <c r="U171" s="439">
        <f t="shared" si="9"/>
        <v>0</v>
      </c>
      <c r="V171" s="439">
        <f t="shared" si="9"/>
        <v>0</v>
      </c>
      <c r="W171" s="782">
        <f t="shared" si="9"/>
        <v>0</v>
      </c>
      <c r="X171" s="439">
        <f t="shared" si="9"/>
        <v>0</v>
      </c>
      <c r="Y171" s="439">
        <f t="shared" si="9"/>
        <v>554577.91594169475</v>
      </c>
      <c r="Z171" s="782">
        <f t="shared" si="9"/>
        <v>133006.38596010773</v>
      </c>
      <c r="AA171" s="782"/>
      <c r="AB171" s="439">
        <f t="shared" si="9"/>
        <v>0</v>
      </c>
      <c r="AC171" s="439">
        <f t="shared" si="9"/>
        <v>0</v>
      </c>
      <c r="AD171" s="782">
        <f t="shared" si="9"/>
        <v>0</v>
      </c>
      <c r="AE171" s="141"/>
      <c r="AF171" s="441">
        <f>SUM(B171:AE171)</f>
        <v>30607426.054441936</v>
      </c>
    </row>
    <row r="172" spans="1:32" ht="13.8" thickTop="1">
      <c r="A172" s="132"/>
      <c r="B172" s="783"/>
      <c r="C172" s="783"/>
      <c r="D172" s="783"/>
      <c r="E172" s="783"/>
      <c r="F172" s="783"/>
      <c r="G172" s="783"/>
      <c r="H172" s="783"/>
      <c r="I172" s="783"/>
      <c r="J172" s="783"/>
      <c r="K172" s="783"/>
      <c r="L172" s="783"/>
      <c r="M172" s="783"/>
      <c r="N172" s="783"/>
      <c r="O172" s="783"/>
      <c r="P172" s="783"/>
      <c r="Q172" s="783"/>
      <c r="R172" s="137"/>
      <c r="S172" s="783"/>
      <c r="T172" s="783"/>
      <c r="U172" s="137"/>
      <c r="V172" s="137"/>
      <c r="W172" s="783"/>
      <c r="X172" s="137"/>
      <c r="Y172" s="137"/>
      <c r="Z172" s="783"/>
      <c r="AA172" s="783"/>
      <c r="AB172" s="137"/>
      <c r="AC172" s="137"/>
      <c r="AD172" s="783"/>
      <c r="AE172" s="137"/>
      <c r="AF172" s="138"/>
    </row>
    <row r="173" spans="1:32">
      <c r="A173" s="502" t="s">
        <v>644</v>
      </c>
      <c r="B173" s="783"/>
      <c r="C173" s="783"/>
      <c r="D173" s="783"/>
      <c r="E173" s="783"/>
      <c r="F173" s="783"/>
      <c r="G173" s="783"/>
      <c r="H173" s="783"/>
      <c r="I173" s="783"/>
      <c r="J173" s="783"/>
      <c r="K173" s="783"/>
      <c r="L173" s="783"/>
      <c r="M173" s="783"/>
      <c r="N173" s="783"/>
      <c r="O173" s="783"/>
      <c r="P173" s="783"/>
      <c r="Q173" s="783"/>
      <c r="R173" s="137"/>
      <c r="S173" s="783"/>
      <c r="T173" s="783"/>
      <c r="U173" s="137"/>
      <c r="V173" s="137"/>
      <c r="W173" s="783"/>
      <c r="X173" s="137"/>
      <c r="Y173" s="137"/>
      <c r="Z173" s="732"/>
      <c r="AA173" s="732"/>
      <c r="AB173" s="135"/>
      <c r="AC173" s="135"/>
      <c r="AD173" s="783" t="s">
        <v>125</v>
      </c>
      <c r="AE173" s="137"/>
      <c r="AF173" s="146">
        <f>+MTEP09!L36</f>
        <v>30607426.054441936</v>
      </c>
    </row>
    <row r="174" spans="1:32">
      <c r="A174" s="400" t="s">
        <v>735</v>
      </c>
      <c r="B174" s="783"/>
      <c r="C174" s="783"/>
      <c r="D174" s="783"/>
      <c r="E174" s="783"/>
      <c r="F174" s="783"/>
      <c r="G174" s="783"/>
      <c r="H174" s="783"/>
      <c r="I174" s="783"/>
      <c r="J174" s="783"/>
      <c r="K174" s="783"/>
      <c r="L174" s="783"/>
      <c r="M174" s="783"/>
      <c r="N174" s="783"/>
      <c r="O174" s="783"/>
      <c r="P174" s="783"/>
      <c r="Q174" s="783"/>
      <c r="R174" s="137"/>
      <c r="S174" s="783"/>
      <c r="T174" s="783"/>
      <c r="U174" s="137"/>
      <c r="V174" s="137"/>
      <c r="W174" s="783"/>
      <c r="X174" s="137"/>
      <c r="Y174" s="137"/>
      <c r="Z174" s="783"/>
      <c r="AA174" s="783"/>
      <c r="AB174" s="137"/>
      <c r="AC174" s="137"/>
      <c r="AD174" s="783"/>
      <c r="AE174" s="137"/>
      <c r="AF174" s="138"/>
    </row>
    <row r="175" spans="1:32" ht="13.8" thickBot="1">
      <c r="A175" s="571" t="s">
        <v>746</v>
      </c>
      <c r="B175" s="783"/>
      <c r="C175" s="783"/>
      <c r="D175" s="783"/>
      <c r="E175" s="783"/>
      <c r="F175" s="783"/>
      <c r="G175" s="783"/>
      <c r="H175" s="783"/>
      <c r="I175" s="783"/>
      <c r="J175" s="783"/>
      <c r="K175" s="783"/>
      <c r="L175" s="783"/>
      <c r="M175" s="783"/>
      <c r="N175" s="783"/>
      <c r="O175" s="783"/>
      <c r="P175" s="783"/>
      <c r="Q175" s="783"/>
      <c r="R175" s="137"/>
      <c r="S175" s="783"/>
      <c r="T175" s="783"/>
      <c r="U175" s="137"/>
      <c r="V175" s="137"/>
      <c r="W175" s="783"/>
      <c r="X175" s="137"/>
      <c r="Y175" s="137"/>
      <c r="Z175" s="783"/>
      <c r="AA175" s="783"/>
      <c r="AB175" s="137"/>
      <c r="AC175" s="137"/>
      <c r="AD175" s="789" t="s">
        <v>126</v>
      </c>
      <c r="AE175" s="137"/>
      <c r="AF175" s="147">
        <f>+AF171-AF173</f>
        <v>0</v>
      </c>
    </row>
    <row r="176" spans="1:32" ht="13.8" thickTop="1">
      <c r="A176" s="132"/>
      <c r="B176" s="783"/>
      <c r="C176" s="783"/>
      <c r="D176" s="783"/>
      <c r="E176" s="783"/>
      <c r="F176" s="783"/>
      <c r="G176" s="783"/>
      <c r="H176" s="783"/>
      <c r="I176" s="783"/>
      <c r="J176" s="783"/>
      <c r="K176" s="783"/>
      <c r="L176" s="783"/>
      <c r="M176" s="783"/>
      <c r="N176" s="783"/>
      <c r="O176" s="783"/>
      <c r="P176" s="783"/>
      <c r="Q176" s="783"/>
      <c r="R176" s="137"/>
      <c r="S176" s="783"/>
      <c r="T176" s="783"/>
      <c r="U176" s="137"/>
      <c r="V176" s="137"/>
      <c r="W176" s="783"/>
      <c r="X176" s="137"/>
      <c r="Y176" s="137"/>
      <c r="Z176" s="783"/>
      <c r="AA176" s="783"/>
      <c r="AB176" s="137"/>
      <c r="AC176" s="137"/>
      <c r="AD176" s="789"/>
      <c r="AE176" s="137"/>
      <c r="AF176" s="138"/>
    </row>
    <row r="177" spans="1:32" ht="13.8" thickBot="1">
      <c r="A177" s="142"/>
      <c r="B177" s="784"/>
      <c r="C177" s="784"/>
      <c r="D177" s="784"/>
      <c r="E177" s="784"/>
      <c r="F177" s="784"/>
      <c r="G177" s="784"/>
      <c r="H177" s="784"/>
      <c r="I177" s="784"/>
      <c r="J177" s="784"/>
      <c r="K177" s="784"/>
      <c r="L177" s="784"/>
      <c r="M177" s="784"/>
      <c r="N177" s="784"/>
      <c r="O177" s="784"/>
      <c r="P177" s="784"/>
      <c r="Q177" s="784"/>
      <c r="R177" s="143"/>
      <c r="S177" s="784"/>
      <c r="T177" s="784"/>
      <c r="U177" s="143"/>
      <c r="V177" s="143"/>
      <c r="W177" s="784"/>
      <c r="X177" s="143"/>
      <c r="Y177" s="143"/>
      <c r="Z177" s="784"/>
      <c r="AA177" s="784"/>
      <c r="AB177" s="143"/>
      <c r="AC177" s="143"/>
      <c r="AD177" s="790"/>
      <c r="AE177" s="143"/>
      <c r="AF177" s="144"/>
    </row>
    <row r="179" spans="1:32" ht="13.8" thickBot="1"/>
    <row r="180" spans="1:32">
      <c r="A180" s="129"/>
      <c r="B180" s="778"/>
      <c r="C180" s="778"/>
      <c r="D180" s="778"/>
      <c r="E180" s="778"/>
      <c r="F180" s="778"/>
      <c r="G180" s="778"/>
      <c r="H180" s="778"/>
      <c r="I180" s="778"/>
      <c r="J180" s="778"/>
      <c r="K180" s="778"/>
      <c r="L180" s="778"/>
      <c r="M180" s="778"/>
      <c r="N180" s="778"/>
      <c r="O180" s="778"/>
      <c r="P180" s="778"/>
      <c r="Q180" s="778"/>
      <c r="R180" s="130"/>
      <c r="S180" s="778"/>
      <c r="T180" s="778"/>
      <c r="U180" s="130"/>
      <c r="V180" s="130"/>
      <c r="W180" s="778"/>
      <c r="X180" s="130"/>
      <c r="Y180" s="130"/>
      <c r="Z180" s="778"/>
      <c r="AA180" s="778"/>
      <c r="AB180" s="130"/>
      <c r="AC180" s="130"/>
      <c r="AD180" s="778"/>
      <c r="AE180" s="130"/>
      <c r="AF180" s="131"/>
    </row>
    <row r="181" spans="1:32">
      <c r="A181" s="134" t="s">
        <v>466</v>
      </c>
      <c r="B181" s="1000" t="s">
        <v>466</v>
      </c>
      <c r="C181" s="1000"/>
      <c r="D181" s="1000"/>
      <c r="E181" s="1000"/>
      <c r="F181" s="1000"/>
      <c r="G181" s="1000"/>
      <c r="H181" s="1000"/>
      <c r="I181" s="1000"/>
      <c r="J181" s="1000"/>
      <c r="K181" s="1000"/>
      <c r="L181" s="1000"/>
      <c r="M181" s="1000"/>
      <c r="N181" s="1000"/>
      <c r="O181" s="1000"/>
      <c r="P181" s="1000"/>
      <c r="Q181" s="1000"/>
      <c r="R181" s="1000"/>
      <c r="S181" s="1000"/>
      <c r="T181" s="1000"/>
      <c r="U181" s="1000"/>
      <c r="V181" s="1000"/>
      <c r="W181" s="1000"/>
      <c r="X181" s="1000"/>
      <c r="Y181" s="1000"/>
      <c r="Z181" s="1000"/>
      <c r="AA181" s="1000"/>
      <c r="AB181" s="1000"/>
      <c r="AC181" s="1000"/>
      <c r="AD181" s="1000"/>
      <c r="AE181" s="1000"/>
      <c r="AF181" s="1001"/>
    </row>
    <row r="182" spans="1:32">
      <c r="A182" s="134"/>
      <c r="B182" s="157" t="s">
        <v>45</v>
      </c>
      <c r="C182" s="157" t="s">
        <v>46</v>
      </c>
      <c r="D182" s="157" t="s">
        <v>18</v>
      </c>
      <c r="E182" s="157" t="str">
        <f>$E$4</f>
        <v>BREC</v>
      </c>
      <c r="F182" s="157" t="s">
        <v>610</v>
      </c>
      <c r="G182" s="157" t="s">
        <v>603</v>
      </c>
      <c r="H182" s="157" t="s">
        <v>1</v>
      </c>
      <c r="I182" s="157" t="s">
        <v>2</v>
      </c>
      <c r="J182" s="157" t="s">
        <v>461</v>
      </c>
      <c r="K182" s="157" t="s">
        <v>15</v>
      </c>
      <c r="L182" s="157" t="s">
        <v>3</v>
      </c>
      <c r="M182" s="157" t="s">
        <v>4</v>
      </c>
      <c r="N182" s="157" t="s">
        <v>6</v>
      </c>
      <c r="O182" s="157" t="s">
        <v>5</v>
      </c>
      <c r="P182" s="157" t="s">
        <v>116</v>
      </c>
      <c r="Q182" s="157" t="s">
        <v>17</v>
      </c>
      <c r="R182" s="128" t="s">
        <v>573</v>
      </c>
      <c r="S182" s="157" t="s">
        <v>444</v>
      </c>
      <c r="T182" s="157" t="s">
        <v>8</v>
      </c>
      <c r="U182" s="128" t="s">
        <v>7</v>
      </c>
      <c r="V182" s="128" t="s">
        <v>445</v>
      </c>
      <c r="W182" s="157" t="s">
        <v>726</v>
      </c>
      <c r="X182" s="128" t="s">
        <v>10</v>
      </c>
      <c r="Y182" s="128" t="s">
        <v>9</v>
      </c>
      <c r="Z182" s="157" t="s">
        <v>11</v>
      </c>
      <c r="AA182" s="157" t="s">
        <v>933</v>
      </c>
      <c r="AB182" s="128" t="s">
        <v>12</v>
      </c>
      <c r="AC182" s="128" t="s">
        <v>13</v>
      </c>
      <c r="AD182" s="157" t="s">
        <v>124</v>
      </c>
      <c r="AE182" s="135"/>
      <c r="AF182" s="145" t="s">
        <v>119</v>
      </c>
    </row>
    <row r="183" spans="1:32">
      <c r="A183" s="134" t="s">
        <v>118</v>
      </c>
      <c r="B183" s="786"/>
      <c r="C183" s="786"/>
      <c r="D183" s="786"/>
      <c r="E183" s="786"/>
      <c r="F183" s="786"/>
      <c r="G183" s="786"/>
      <c r="H183" s="786"/>
      <c r="I183" s="786"/>
      <c r="J183" s="786"/>
      <c r="K183" s="786"/>
      <c r="L183" s="786"/>
      <c r="M183" s="786"/>
      <c r="N183" s="786"/>
      <c r="O183" s="786"/>
      <c r="P183" s="786"/>
      <c r="Q183" s="786"/>
      <c r="R183" s="140"/>
      <c r="S183" s="786"/>
      <c r="T183" s="786"/>
      <c r="U183" s="140"/>
      <c r="V183" s="140"/>
      <c r="W183" s="786"/>
      <c r="X183" s="140"/>
      <c r="Y183" s="140"/>
      <c r="Z183" s="786"/>
      <c r="AA183" s="786"/>
      <c r="AB183" s="140"/>
      <c r="AC183" s="140"/>
      <c r="AD183" s="786"/>
      <c r="AE183" s="135"/>
      <c r="AF183" s="133"/>
    </row>
    <row r="184" spans="1:32">
      <c r="A184" s="139">
        <v>1542</v>
      </c>
      <c r="B184" s="781"/>
      <c r="C184" s="781"/>
      <c r="D184" s="781"/>
      <c r="E184" s="781"/>
      <c r="F184" s="781"/>
      <c r="G184" s="781"/>
      <c r="H184" s="781"/>
      <c r="I184" s="781"/>
      <c r="J184" s="781"/>
      <c r="K184" s="781"/>
      <c r="L184" s="781">
        <f>+MTEP10!I526</f>
        <v>13744.41911579246</v>
      </c>
      <c r="M184" s="781"/>
      <c r="N184" s="781"/>
      <c r="O184" s="781"/>
      <c r="P184" s="781"/>
      <c r="Q184" s="781"/>
      <c r="R184" s="437"/>
      <c r="S184" s="781"/>
      <c r="T184" s="781"/>
      <c r="U184" s="437"/>
      <c r="V184" s="437"/>
      <c r="W184" s="781"/>
      <c r="X184" s="437"/>
      <c r="Y184" s="437"/>
      <c r="Z184" s="781"/>
      <c r="AA184" s="781"/>
      <c r="AB184" s="437"/>
      <c r="AC184" s="437"/>
      <c r="AD184" s="781"/>
      <c r="AE184" s="135"/>
      <c r="AF184" s="442">
        <f>SUM(B184:AE184)</f>
        <v>13744.41911579246</v>
      </c>
    </row>
    <row r="185" spans="1:32">
      <c r="A185" s="139">
        <v>2050</v>
      </c>
      <c r="B185" s="781"/>
      <c r="C185" s="781"/>
      <c r="D185" s="781"/>
      <c r="E185" s="781"/>
      <c r="F185" s="781">
        <f>+MTEP10!I130</f>
        <v>1989840.7478584263</v>
      </c>
      <c r="G185" s="781"/>
      <c r="H185" s="781"/>
      <c r="I185" s="781"/>
      <c r="J185" s="781"/>
      <c r="K185" s="781"/>
      <c r="L185" s="781"/>
      <c r="M185" s="781"/>
      <c r="N185" s="781"/>
      <c r="O185" s="781"/>
      <c r="P185" s="781"/>
      <c r="Q185" s="781"/>
      <c r="R185" s="437"/>
      <c r="S185" s="781"/>
      <c r="T185" s="781"/>
      <c r="U185" s="437"/>
      <c r="V185" s="437"/>
      <c r="W185" s="781"/>
      <c r="X185" s="437"/>
      <c r="Y185" s="437"/>
      <c r="Z185" s="781"/>
      <c r="AA185" s="781"/>
      <c r="AB185" s="437"/>
      <c r="AC185" s="437"/>
      <c r="AD185" s="781"/>
      <c r="AE185" s="135"/>
      <c r="AF185" s="443">
        <f t="shared" ref="AF185:AF194" si="10">SUM(B185:AE185)</f>
        <v>1989840.7478584263</v>
      </c>
    </row>
    <row r="186" spans="1:32">
      <c r="A186" s="139">
        <v>2322</v>
      </c>
      <c r="B186" s="781"/>
      <c r="C186" s="781"/>
      <c r="D186" s="781"/>
      <c r="E186" s="781"/>
      <c r="F186" s="781"/>
      <c r="G186" s="781"/>
      <c r="H186" s="781"/>
      <c r="I186" s="781"/>
      <c r="J186" s="781"/>
      <c r="K186" s="781"/>
      <c r="L186" s="781"/>
      <c r="M186" s="781"/>
      <c r="N186" s="781"/>
      <c r="O186" s="781"/>
      <c r="P186" s="781"/>
      <c r="Q186" s="781"/>
      <c r="R186" s="437"/>
      <c r="S186" s="781"/>
      <c r="T186" s="781"/>
      <c r="U186" s="437"/>
      <c r="V186" s="437"/>
      <c r="W186" s="781"/>
      <c r="X186" s="437">
        <f>+MTEP10!I174</f>
        <v>1726085.3573244424</v>
      </c>
      <c r="Y186" s="437"/>
      <c r="Z186" s="781"/>
      <c r="AA186" s="781"/>
      <c r="AB186" s="437"/>
      <c r="AC186" s="437"/>
      <c r="AD186" s="781"/>
      <c r="AE186" s="135"/>
      <c r="AF186" s="443">
        <f t="shared" si="10"/>
        <v>1726085.3573244424</v>
      </c>
    </row>
    <row r="187" spans="1:32">
      <c r="A187" s="139">
        <v>2793</v>
      </c>
      <c r="B187" s="781"/>
      <c r="C187" s="781"/>
      <c r="D187" s="781">
        <f>+MTEP10!I218</f>
        <v>30543.360886631359</v>
      </c>
      <c r="E187" s="781"/>
      <c r="F187" s="781"/>
      <c r="G187" s="781"/>
      <c r="H187" s="781"/>
      <c r="I187" s="781"/>
      <c r="J187" s="781"/>
      <c r="K187" s="781"/>
      <c r="L187" s="781"/>
      <c r="M187" s="781"/>
      <c r="N187" s="781"/>
      <c r="O187" s="781"/>
      <c r="P187" s="781"/>
      <c r="Q187" s="781"/>
      <c r="R187" s="437"/>
      <c r="S187" s="781"/>
      <c r="T187" s="781"/>
      <c r="U187" s="437"/>
      <c r="V187" s="437"/>
      <c r="W187" s="781"/>
      <c r="X187" s="437"/>
      <c r="Y187" s="437"/>
      <c r="Z187" s="781"/>
      <c r="AA187" s="781"/>
      <c r="AB187" s="437"/>
      <c r="AC187" s="437"/>
      <c r="AD187" s="781"/>
      <c r="AE187" s="135"/>
      <c r="AF187" s="443">
        <f t="shared" si="10"/>
        <v>30543.360886631359</v>
      </c>
    </row>
    <row r="188" spans="1:32">
      <c r="A188" s="139">
        <v>2837</v>
      </c>
      <c r="B188" s="781"/>
      <c r="C188" s="781"/>
      <c r="D188" s="781">
        <f>+MTEP10!I262</f>
        <v>51699.595023022383</v>
      </c>
      <c r="E188" s="781"/>
      <c r="F188" s="781"/>
      <c r="G188" s="781"/>
      <c r="H188" s="781"/>
      <c r="I188" s="781"/>
      <c r="J188" s="781"/>
      <c r="K188" s="781"/>
      <c r="L188" s="781"/>
      <c r="M188" s="781"/>
      <c r="N188" s="781"/>
      <c r="O188" s="781"/>
      <c r="P188" s="781"/>
      <c r="Q188" s="781"/>
      <c r="R188" s="437"/>
      <c r="S188" s="781"/>
      <c r="T188" s="781"/>
      <c r="U188" s="437"/>
      <c r="V188" s="437"/>
      <c r="W188" s="781"/>
      <c r="X188" s="437"/>
      <c r="Y188" s="437"/>
      <c r="Z188" s="781"/>
      <c r="AA188" s="781"/>
      <c r="AB188" s="437"/>
      <c r="AC188" s="437"/>
      <c r="AD188" s="781"/>
      <c r="AE188" s="135"/>
      <c r="AF188" s="443">
        <f t="shared" si="10"/>
        <v>51699.595023022383</v>
      </c>
    </row>
    <row r="189" spans="1:32">
      <c r="A189" s="139">
        <v>2916</v>
      </c>
      <c r="B189" s="781"/>
      <c r="C189" s="781"/>
      <c r="D189" s="781"/>
      <c r="E189" s="781"/>
      <c r="F189" s="781"/>
      <c r="G189" s="781"/>
      <c r="H189" s="781"/>
      <c r="I189" s="781"/>
      <c r="J189" s="781"/>
      <c r="K189" s="781"/>
      <c r="L189" s="781"/>
      <c r="M189" s="781"/>
      <c r="N189" s="781"/>
      <c r="O189" s="781"/>
      <c r="P189" s="781"/>
      <c r="Q189" s="781">
        <f>+MTEP10!I306</f>
        <v>2983255.0509943464</v>
      </c>
      <c r="R189" s="437"/>
      <c r="S189" s="781"/>
      <c r="T189" s="781"/>
      <c r="U189" s="437"/>
      <c r="V189" s="437"/>
      <c r="W189" s="781"/>
      <c r="X189" s="437"/>
      <c r="Y189" s="437"/>
      <c r="Z189" s="781"/>
      <c r="AA189" s="781"/>
      <c r="AB189" s="437"/>
      <c r="AC189" s="437"/>
      <c r="AD189" s="781"/>
      <c r="AE189" s="135"/>
      <c r="AF189" s="443">
        <f t="shared" si="10"/>
        <v>2983255.0509943464</v>
      </c>
    </row>
    <row r="190" spans="1:32">
      <c r="A190" s="610">
        <v>3104</v>
      </c>
      <c r="B190" s="781"/>
      <c r="C190" s="781"/>
      <c r="D190" s="781"/>
      <c r="E190" s="781"/>
      <c r="F190" s="781"/>
      <c r="G190" s="781"/>
      <c r="H190" s="781"/>
      <c r="I190" s="781"/>
      <c r="J190" s="781"/>
      <c r="K190" s="781"/>
      <c r="L190" s="781">
        <f>+MTEP10!I350</f>
        <v>9355</v>
      </c>
      <c r="M190" s="781"/>
      <c r="N190" s="781"/>
      <c r="O190" s="781"/>
      <c r="P190" s="781"/>
      <c r="Q190" s="781"/>
      <c r="R190" s="437"/>
      <c r="S190" s="781"/>
      <c r="T190" s="781"/>
      <c r="U190" s="437"/>
      <c r="V190" s="437"/>
      <c r="W190" s="781"/>
      <c r="X190" s="437"/>
      <c r="Y190" s="437"/>
      <c r="Z190" s="781"/>
      <c r="AA190" s="781"/>
      <c r="AB190" s="437"/>
      <c r="AC190" s="437"/>
      <c r="AD190" s="781"/>
      <c r="AE190" s="135"/>
      <c r="AF190" s="443">
        <f t="shared" si="10"/>
        <v>9355</v>
      </c>
    </row>
    <row r="191" spans="1:32">
      <c r="A191" s="610">
        <v>3104</v>
      </c>
      <c r="B191" s="781"/>
      <c r="C191" s="781"/>
      <c r="D191" s="781"/>
      <c r="E191" s="781"/>
      <c r="F191" s="781"/>
      <c r="G191" s="781"/>
      <c r="H191" s="781"/>
      <c r="I191" s="781"/>
      <c r="J191" s="781"/>
      <c r="K191" s="781"/>
      <c r="L191" s="781"/>
      <c r="M191" s="781"/>
      <c r="N191" s="781"/>
      <c r="O191" s="781"/>
      <c r="P191" s="781"/>
      <c r="Q191" s="781"/>
      <c r="R191" s="437"/>
      <c r="S191" s="781"/>
      <c r="T191" s="781"/>
      <c r="U191" s="437"/>
      <c r="V191" s="437"/>
      <c r="W191" s="781"/>
      <c r="X191" s="437"/>
      <c r="Y191" s="437">
        <f>+MTEP10!I570</f>
        <v>36598.467636588692</v>
      </c>
      <c r="Z191" s="781"/>
      <c r="AA191" s="781"/>
      <c r="AB191" s="437"/>
      <c r="AC191" s="437"/>
      <c r="AD191" s="781"/>
      <c r="AE191" s="135"/>
      <c r="AF191" s="443">
        <f t="shared" si="10"/>
        <v>36598.467636588692</v>
      </c>
    </row>
    <row r="192" spans="1:32">
      <c r="A192" s="139">
        <v>3105</v>
      </c>
      <c r="B192" s="781"/>
      <c r="C192" s="781"/>
      <c r="D192" s="781"/>
      <c r="E192" s="781"/>
      <c r="F192" s="781"/>
      <c r="G192" s="781"/>
      <c r="H192" s="781"/>
      <c r="I192" s="781"/>
      <c r="J192" s="781"/>
      <c r="K192" s="781"/>
      <c r="L192" s="781">
        <f>+MTEP10!I394</f>
        <v>13082.892734583613</v>
      </c>
      <c r="M192" s="781"/>
      <c r="N192" s="781"/>
      <c r="O192" s="781"/>
      <c r="P192" s="781"/>
      <c r="Q192" s="781"/>
      <c r="R192" s="437"/>
      <c r="S192" s="781"/>
      <c r="T192" s="781"/>
      <c r="U192" s="437"/>
      <c r="V192" s="437"/>
      <c r="W192" s="781"/>
      <c r="X192" s="437"/>
      <c r="Y192" s="437"/>
      <c r="Z192" s="781"/>
      <c r="AA192" s="781"/>
      <c r="AB192" s="437"/>
      <c r="AC192" s="437"/>
      <c r="AD192" s="781"/>
      <c r="AE192" s="135"/>
      <c r="AF192" s="443">
        <f t="shared" si="10"/>
        <v>13082.892734583613</v>
      </c>
    </row>
    <row r="193" spans="1:32">
      <c r="A193" s="139">
        <v>3106</v>
      </c>
      <c r="B193" s="781"/>
      <c r="C193" s="781"/>
      <c r="D193" s="781"/>
      <c r="E193" s="781"/>
      <c r="F193" s="781"/>
      <c r="G193" s="781"/>
      <c r="H193" s="781"/>
      <c r="I193" s="781"/>
      <c r="J193" s="781"/>
      <c r="K193" s="781"/>
      <c r="L193" s="781">
        <f>+MTEP10!I438</f>
        <v>0</v>
      </c>
      <c r="M193" s="781"/>
      <c r="N193" s="781"/>
      <c r="O193" s="781"/>
      <c r="P193" s="781"/>
      <c r="Q193" s="781"/>
      <c r="R193" s="437"/>
      <c r="S193" s="781"/>
      <c r="T193" s="781"/>
      <c r="U193" s="437"/>
      <c r="V193" s="437"/>
      <c r="W193" s="781"/>
      <c r="X193" s="437"/>
      <c r="Y193" s="437"/>
      <c r="Z193" s="781"/>
      <c r="AA193" s="781"/>
      <c r="AB193" s="437"/>
      <c r="AC193" s="437"/>
      <c r="AD193" s="781"/>
      <c r="AE193" s="135"/>
      <c r="AF193" s="443">
        <f t="shared" si="10"/>
        <v>0</v>
      </c>
    </row>
    <row r="194" spans="1:32">
      <c r="A194" s="139">
        <v>3156</v>
      </c>
      <c r="B194" s="781"/>
      <c r="C194" s="781"/>
      <c r="D194" s="781"/>
      <c r="E194" s="781"/>
      <c r="F194" s="781"/>
      <c r="G194" s="781"/>
      <c r="H194" s="781"/>
      <c r="I194" s="781"/>
      <c r="J194" s="781"/>
      <c r="K194" s="781"/>
      <c r="L194" s="781"/>
      <c r="M194" s="781"/>
      <c r="N194" s="781"/>
      <c r="O194" s="781"/>
      <c r="P194" s="781"/>
      <c r="Q194" s="781"/>
      <c r="R194" s="437"/>
      <c r="S194" s="781"/>
      <c r="T194" s="781"/>
      <c r="U194" s="437"/>
      <c r="V194" s="437"/>
      <c r="W194" s="781"/>
      <c r="X194" s="437"/>
      <c r="Y194" s="437"/>
      <c r="Z194" s="781">
        <f>+MTEP10!I482</f>
        <v>1084017.8411636213</v>
      </c>
      <c r="AA194" s="781"/>
      <c r="AB194" s="437"/>
      <c r="AC194" s="437"/>
      <c r="AD194" s="781"/>
      <c r="AE194" s="135"/>
      <c r="AF194" s="443">
        <f t="shared" si="10"/>
        <v>1084017.8411636213</v>
      </c>
    </row>
    <row r="195" spans="1:32">
      <c r="A195" s="132"/>
      <c r="B195" s="781"/>
      <c r="C195" s="781"/>
      <c r="D195" s="781"/>
      <c r="E195" s="781"/>
      <c r="F195" s="781"/>
      <c r="G195" s="781"/>
      <c r="H195" s="781"/>
      <c r="I195" s="781"/>
      <c r="J195" s="781"/>
      <c r="K195" s="781"/>
      <c r="L195" s="781"/>
      <c r="M195" s="781"/>
      <c r="N195" s="781"/>
      <c r="O195" s="781"/>
      <c r="P195" s="781"/>
      <c r="Q195" s="781"/>
      <c r="R195" s="437"/>
      <c r="S195" s="781"/>
      <c r="T195" s="781"/>
      <c r="U195" s="437"/>
      <c r="V195" s="437"/>
      <c r="W195" s="781"/>
      <c r="X195" s="437"/>
      <c r="Y195" s="437"/>
      <c r="Z195" s="781"/>
      <c r="AA195" s="781"/>
      <c r="AB195" s="437"/>
      <c r="AC195" s="437"/>
      <c r="AD195" s="781"/>
      <c r="AE195" s="135"/>
      <c r="AF195" s="133"/>
    </row>
    <row r="196" spans="1:32" ht="13.8" thickBot="1">
      <c r="A196" s="134" t="s">
        <v>119</v>
      </c>
      <c r="B196" s="782">
        <f>SUM(B184:B195)</f>
        <v>0</v>
      </c>
      <c r="C196" s="782">
        <f t="shared" ref="C196:AD196" si="11">SUM(C184:C195)</f>
        <v>0</v>
      </c>
      <c r="D196" s="782">
        <f>SUM(D184:D195)</f>
        <v>82242.955909653741</v>
      </c>
      <c r="E196" s="782">
        <f>SUM(E184:E195)</f>
        <v>0</v>
      </c>
      <c r="F196" s="782">
        <f t="shared" si="11"/>
        <v>1989840.7478584263</v>
      </c>
      <c r="G196" s="782">
        <f t="shared" si="11"/>
        <v>0</v>
      </c>
      <c r="H196" s="782">
        <f t="shared" si="11"/>
        <v>0</v>
      </c>
      <c r="I196" s="782">
        <f t="shared" si="11"/>
        <v>0</v>
      </c>
      <c r="J196" s="782">
        <f>SUM(J184:J195)</f>
        <v>0</v>
      </c>
      <c r="K196" s="782">
        <f t="shared" si="11"/>
        <v>0</v>
      </c>
      <c r="L196" s="782">
        <f t="shared" si="11"/>
        <v>36182.311850376071</v>
      </c>
      <c r="M196" s="782">
        <f t="shared" si="11"/>
        <v>0</v>
      </c>
      <c r="N196" s="782">
        <f t="shared" si="11"/>
        <v>0</v>
      </c>
      <c r="O196" s="782">
        <f t="shared" si="11"/>
        <v>0</v>
      </c>
      <c r="P196" s="782">
        <f t="shared" si="11"/>
        <v>0</v>
      </c>
      <c r="Q196" s="782">
        <f t="shared" si="11"/>
        <v>2983255.0509943464</v>
      </c>
      <c r="R196" s="439">
        <f t="shared" si="11"/>
        <v>0</v>
      </c>
      <c r="S196" s="782">
        <f t="shared" si="11"/>
        <v>0</v>
      </c>
      <c r="T196" s="782">
        <f t="shared" si="11"/>
        <v>0</v>
      </c>
      <c r="U196" s="439">
        <f t="shared" si="11"/>
        <v>0</v>
      </c>
      <c r="V196" s="439">
        <f t="shared" si="11"/>
        <v>0</v>
      </c>
      <c r="W196" s="782">
        <f t="shared" si="11"/>
        <v>0</v>
      </c>
      <c r="X196" s="439">
        <f t="shared" si="11"/>
        <v>1726085.3573244424</v>
      </c>
      <c r="Y196" s="439">
        <f t="shared" si="11"/>
        <v>36598.467636588692</v>
      </c>
      <c r="Z196" s="782">
        <f t="shared" si="11"/>
        <v>1084017.8411636213</v>
      </c>
      <c r="AA196" s="782"/>
      <c r="AB196" s="439">
        <f t="shared" si="11"/>
        <v>0</v>
      </c>
      <c r="AC196" s="439">
        <f t="shared" si="11"/>
        <v>0</v>
      </c>
      <c r="AD196" s="782">
        <f t="shared" si="11"/>
        <v>0</v>
      </c>
      <c r="AE196" s="141"/>
      <c r="AF196" s="441">
        <f>SUM(B196:AE196)</f>
        <v>7938222.7327374546</v>
      </c>
    </row>
    <row r="197" spans="1:32" ht="13.8" thickTop="1">
      <c r="A197" s="132"/>
      <c r="B197" s="783"/>
      <c r="C197" s="783"/>
      <c r="D197" s="783"/>
      <c r="E197" s="783"/>
      <c r="F197" s="783"/>
      <c r="G197" s="783"/>
      <c r="H197" s="783"/>
      <c r="I197" s="783"/>
      <c r="J197" s="783"/>
      <c r="K197" s="783"/>
      <c r="L197" s="783"/>
      <c r="M197" s="783"/>
      <c r="N197" s="783"/>
      <c r="O197" s="783"/>
      <c r="P197" s="783"/>
      <c r="Q197" s="783"/>
      <c r="R197" s="137"/>
      <c r="S197" s="783"/>
      <c r="T197" s="783"/>
      <c r="U197" s="137"/>
      <c r="V197" s="137"/>
      <c r="W197" s="783"/>
      <c r="X197" s="137"/>
      <c r="Y197" s="137"/>
      <c r="Z197" s="783"/>
      <c r="AA197" s="783"/>
      <c r="AB197" s="137"/>
      <c r="AC197" s="137"/>
      <c r="AD197" s="783"/>
      <c r="AE197" s="137"/>
      <c r="AF197" s="138"/>
    </row>
    <row r="198" spans="1:32">
      <c r="A198" s="611" t="s">
        <v>916</v>
      </c>
      <c r="B198" s="783"/>
      <c r="C198" s="783"/>
      <c r="D198" s="783"/>
      <c r="E198" s="783"/>
      <c r="F198" s="783"/>
      <c r="G198" s="783"/>
      <c r="H198" s="783"/>
      <c r="I198" s="783"/>
      <c r="J198" s="783"/>
      <c r="K198" s="783"/>
      <c r="L198" s="783"/>
      <c r="M198" s="783"/>
      <c r="N198" s="783"/>
      <c r="O198" s="783"/>
      <c r="P198" s="783"/>
      <c r="Q198" s="783"/>
      <c r="R198" s="137"/>
      <c r="S198" s="783"/>
      <c r="T198" s="783"/>
      <c r="U198" s="137"/>
      <c r="V198" s="137"/>
      <c r="W198" s="783"/>
      <c r="X198" s="137"/>
      <c r="Y198" s="137"/>
      <c r="Z198" s="732"/>
      <c r="AA198" s="732"/>
      <c r="AB198" s="135"/>
      <c r="AC198" s="135"/>
      <c r="AD198" s="783" t="s">
        <v>125</v>
      </c>
      <c r="AE198" s="137"/>
      <c r="AF198" s="146">
        <f>+MTEP10!L39</f>
        <v>7938222.7327374546</v>
      </c>
    </row>
    <row r="199" spans="1:32">
      <c r="A199" s="132"/>
      <c r="B199" s="783"/>
      <c r="C199" s="783"/>
      <c r="D199" s="783"/>
      <c r="E199" s="783"/>
      <c r="F199" s="783"/>
      <c r="G199" s="783"/>
      <c r="H199" s="783"/>
      <c r="I199" s="783"/>
      <c r="J199" s="783"/>
      <c r="K199" s="783"/>
      <c r="L199" s="783"/>
      <c r="M199" s="783"/>
      <c r="N199" s="783"/>
      <c r="O199" s="783"/>
      <c r="P199" s="783"/>
      <c r="Q199" s="783"/>
      <c r="R199" s="137"/>
      <c r="S199" s="783"/>
      <c r="T199" s="783"/>
      <c r="U199" s="137"/>
      <c r="V199" s="137"/>
      <c r="W199" s="783"/>
      <c r="X199" s="137"/>
      <c r="Y199" s="137"/>
      <c r="Z199" s="783"/>
      <c r="AA199" s="783"/>
      <c r="AB199" s="137"/>
      <c r="AC199" s="137"/>
      <c r="AD199" s="783"/>
      <c r="AE199" s="137"/>
      <c r="AF199" s="138"/>
    </row>
    <row r="200" spans="1:32" ht="13.8" thickBot="1">
      <c r="A200" s="132"/>
      <c r="B200" s="783"/>
      <c r="C200" s="783"/>
      <c r="D200" s="783"/>
      <c r="E200" s="783"/>
      <c r="F200" s="783"/>
      <c r="G200" s="783"/>
      <c r="H200" s="783"/>
      <c r="I200" s="783"/>
      <c r="J200" s="783"/>
      <c r="K200" s="783"/>
      <c r="L200" s="783"/>
      <c r="M200" s="783"/>
      <c r="N200" s="783"/>
      <c r="O200" s="783"/>
      <c r="P200" s="783"/>
      <c r="Q200" s="783"/>
      <c r="R200" s="137"/>
      <c r="S200" s="783"/>
      <c r="T200" s="783"/>
      <c r="U200" s="137"/>
      <c r="V200" s="137"/>
      <c r="W200" s="783"/>
      <c r="X200" s="137"/>
      <c r="Y200" s="137"/>
      <c r="Z200" s="783"/>
      <c r="AA200" s="783"/>
      <c r="AB200" s="137"/>
      <c r="AC200" s="137"/>
      <c r="AD200" s="789" t="s">
        <v>126</v>
      </c>
      <c r="AE200" s="137"/>
      <c r="AF200" s="147">
        <f>+AF196-AF198</f>
        <v>0</v>
      </c>
    </row>
    <row r="201" spans="1:32" ht="13.8" thickTop="1">
      <c r="A201" s="132"/>
      <c r="B201" s="783"/>
      <c r="C201" s="783"/>
      <c r="D201" s="783"/>
      <c r="E201" s="783"/>
      <c r="F201" s="783"/>
      <c r="G201" s="783"/>
      <c r="H201" s="783"/>
      <c r="I201" s="783"/>
      <c r="J201" s="783"/>
      <c r="K201" s="783"/>
      <c r="L201" s="783"/>
      <c r="M201" s="783"/>
      <c r="N201" s="783"/>
      <c r="O201" s="783"/>
      <c r="P201" s="783"/>
      <c r="Q201" s="783"/>
      <c r="R201" s="137"/>
      <c r="S201" s="783"/>
      <c r="T201" s="783"/>
      <c r="U201" s="137"/>
      <c r="V201" s="137"/>
      <c r="W201" s="783"/>
      <c r="X201" s="137"/>
      <c r="Y201" s="137"/>
      <c r="Z201" s="783"/>
      <c r="AA201" s="783"/>
      <c r="AB201" s="137"/>
      <c r="AC201" s="137"/>
      <c r="AD201" s="789"/>
      <c r="AE201" s="137"/>
      <c r="AF201" s="138"/>
    </row>
    <row r="202" spans="1:32" ht="13.8" thickBot="1">
      <c r="A202" s="142"/>
      <c r="B202" s="784"/>
      <c r="C202" s="784"/>
      <c r="D202" s="784"/>
      <c r="E202" s="784"/>
      <c r="F202" s="784"/>
      <c r="G202" s="784"/>
      <c r="H202" s="784"/>
      <c r="I202" s="784"/>
      <c r="J202" s="784"/>
      <c r="K202" s="784"/>
      <c r="L202" s="784"/>
      <c r="M202" s="784"/>
      <c r="N202" s="784"/>
      <c r="O202" s="784"/>
      <c r="P202" s="784"/>
      <c r="Q202" s="784"/>
      <c r="R202" s="143"/>
      <c r="S202" s="784"/>
      <c r="T202" s="784"/>
      <c r="U202" s="143"/>
      <c r="V202" s="143"/>
      <c r="W202" s="784"/>
      <c r="X202" s="143"/>
      <c r="Y202" s="143"/>
      <c r="Z202" s="784"/>
      <c r="AA202" s="784"/>
      <c r="AB202" s="143"/>
      <c r="AC202" s="143"/>
      <c r="AD202" s="790"/>
      <c r="AE202" s="143"/>
      <c r="AF202" s="144"/>
    </row>
    <row r="204" spans="1:32" ht="13.8" thickBot="1"/>
    <row r="205" spans="1:32">
      <c r="A205" s="129"/>
      <c r="B205" s="778"/>
      <c r="C205" s="778"/>
      <c r="D205" s="778"/>
      <c r="E205" s="778"/>
      <c r="F205" s="778"/>
      <c r="G205" s="778"/>
      <c r="H205" s="778"/>
      <c r="I205" s="778"/>
      <c r="J205" s="778"/>
      <c r="K205" s="778"/>
      <c r="L205" s="778"/>
      <c r="M205" s="778"/>
      <c r="N205" s="778"/>
      <c r="O205" s="778"/>
      <c r="P205" s="778"/>
      <c r="Q205" s="778"/>
      <c r="R205" s="130"/>
      <c r="S205" s="778"/>
      <c r="T205" s="778"/>
      <c r="U205" s="130"/>
      <c r="V205" s="130"/>
      <c r="W205" s="778"/>
      <c r="X205" s="130"/>
      <c r="Y205" s="130"/>
      <c r="Z205" s="778"/>
      <c r="AA205" s="778"/>
      <c r="AB205" s="130"/>
      <c r="AC205" s="130"/>
      <c r="AD205" s="778"/>
      <c r="AE205" s="130"/>
      <c r="AF205" s="131"/>
    </row>
    <row r="206" spans="1:32">
      <c r="A206" s="134" t="s">
        <v>629</v>
      </c>
      <c r="B206" s="1000" t="s">
        <v>629</v>
      </c>
      <c r="C206" s="1000"/>
      <c r="D206" s="1000"/>
      <c r="E206" s="1000"/>
      <c r="F206" s="1000"/>
      <c r="G206" s="1000"/>
      <c r="H206" s="1000"/>
      <c r="I206" s="1000"/>
      <c r="J206" s="1000"/>
      <c r="K206" s="1000"/>
      <c r="L206" s="1000"/>
      <c r="M206" s="1000"/>
      <c r="N206" s="1000"/>
      <c r="O206" s="1000"/>
      <c r="P206" s="1000"/>
      <c r="Q206" s="1000"/>
      <c r="R206" s="1000"/>
      <c r="S206" s="1000"/>
      <c r="T206" s="1000"/>
      <c r="U206" s="1000"/>
      <c r="V206" s="1000"/>
      <c r="W206" s="1000"/>
      <c r="X206" s="1000"/>
      <c r="Y206" s="1000"/>
      <c r="Z206" s="1000"/>
      <c r="AA206" s="1000"/>
      <c r="AB206" s="1000"/>
      <c r="AC206" s="1000"/>
      <c r="AD206" s="1000"/>
      <c r="AE206" s="1000"/>
      <c r="AF206" s="1001"/>
    </row>
    <row r="207" spans="1:32">
      <c r="A207" s="134"/>
      <c r="B207" s="157" t="s">
        <v>45</v>
      </c>
      <c r="C207" s="157" t="s">
        <v>46</v>
      </c>
      <c r="D207" s="157" t="s">
        <v>18</v>
      </c>
      <c r="E207" s="157" t="str">
        <f>$E$4</f>
        <v>BREC</v>
      </c>
      <c r="F207" s="157" t="s">
        <v>610</v>
      </c>
      <c r="G207" s="157" t="s">
        <v>603</v>
      </c>
      <c r="H207" s="157" t="s">
        <v>1</v>
      </c>
      <c r="I207" s="157" t="s">
        <v>2</v>
      </c>
      <c r="J207" s="157" t="s">
        <v>461</v>
      </c>
      <c r="K207" s="157" t="s">
        <v>15</v>
      </c>
      <c r="L207" s="157" t="s">
        <v>3</v>
      </c>
      <c r="M207" s="157" t="s">
        <v>4</v>
      </c>
      <c r="N207" s="157" t="s">
        <v>6</v>
      </c>
      <c r="O207" s="157" t="s">
        <v>5</v>
      </c>
      <c r="P207" s="157" t="s">
        <v>116</v>
      </c>
      <c r="Q207" s="157" t="s">
        <v>17</v>
      </c>
      <c r="R207" s="128" t="s">
        <v>573</v>
      </c>
      <c r="S207" s="157" t="s">
        <v>444</v>
      </c>
      <c r="T207" s="157" t="s">
        <v>8</v>
      </c>
      <c r="U207" s="128" t="s">
        <v>7</v>
      </c>
      <c r="V207" s="128" t="s">
        <v>445</v>
      </c>
      <c r="W207" s="157" t="s">
        <v>726</v>
      </c>
      <c r="X207" s="128" t="s">
        <v>10</v>
      </c>
      <c r="Y207" s="128" t="s">
        <v>9</v>
      </c>
      <c r="Z207" s="157" t="s">
        <v>11</v>
      </c>
      <c r="AA207" s="157" t="s">
        <v>933</v>
      </c>
      <c r="AB207" s="128" t="s">
        <v>12</v>
      </c>
      <c r="AC207" s="128" t="s">
        <v>13</v>
      </c>
      <c r="AD207" s="157" t="s">
        <v>124</v>
      </c>
      <c r="AE207" s="135"/>
      <c r="AF207" s="145" t="s">
        <v>119</v>
      </c>
    </row>
    <row r="208" spans="1:32">
      <c r="A208" s="134" t="s">
        <v>118</v>
      </c>
      <c r="B208" s="786"/>
      <c r="C208" s="786"/>
      <c r="D208" s="786"/>
      <c r="E208" s="786"/>
      <c r="F208" s="786"/>
      <c r="G208" s="786"/>
      <c r="H208" s="786"/>
      <c r="I208" s="786"/>
      <c r="J208" s="786"/>
      <c r="K208" s="786"/>
      <c r="L208" s="786"/>
      <c r="M208" s="786"/>
      <c r="N208" s="786"/>
      <c r="O208" s="786"/>
      <c r="P208" s="786"/>
      <c r="Q208" s="786"/>
      <c r="R208" s="140"/>
      <c r="S208" s="786"/>
      <c r="T208" s="786"/>
      <c r="U208" s="140"/>
      <c r="V208" s="140"/>
      <c r="W208" s="786"/>
      <c r="X208" s="140"/>
      <c r="Y208" s="140"/>
      <c r="Z208" s="786"/>
      <c r="AA208" s="786"/>
      <c r="AB208" s="140"/>
      <c r="AC208" s="140"/>
      <c r="AD208" s="786"/>
      <c r="AE208" s="135"/>
      <c r="AF208" s="133"/>
    </row>
    <row r="209" spans="1:32">
      <c r="A209" s="139">
        <v>1809</v>
      </c>
      <c r="B209" s="781"/>
      <c r="C209" s="781"/>
      <c r="D209" s="781"/>
      <c r="E209" s="781"/>
      <c r="F209" s="781"/>
      <c r="G209" s="781"/>
      <c r="H209" s="781"/>
      <c r="I209" s="781"/>
      <c r="J209" s="781"/>
      <c r="K209" s="781"/>
      <c r="L209" s="781"/>
      <c r="M209" s="781"/>
      <c r="N209" s="781"/>
      <c r="O209" s="781"/>
      <c r="P209" s="781"/>
      <c r="Q209" s="781">
        <f>+MTEP11!I88</f>
        <v>6298137.2672398509</v>
      </c>
      <c r="R209" s="437"/>
      <c r="S209" s="781"/>
      <c r="T209" s="781"/>
      <c r="U209" s="437"/>
      <c r="V209" s="437"/>
      <c r="W209" s="781"/>
      <c r="X209" s="437"/>
      <c r="Y209" s="437"/>
      <c r="Z209" s="781"/>
      <c r="AA209" s="781"/>
      <c r="AB209" s="437"/>
      <c r="AC209" s="437"/>
      <c r="AD209" s="781"/>
      <c r="AE209" s="135"/>
      <c r="AF209" s="442">
        <f>SUM(B209:AE209)</f>
        <v>6298137.2672398509</v>
      </c>
    </row>
    <row r="210" spans="1:32">
      <c r="A210" s="139">
        <v>1950</v>
      </c>
      <c r="B210" s="781"/>
      <c r="C210" s="781"/>
      <c r="D210" s="781">
        <f>+MTEP11!I133</f>
        <v>2245303.0099912873</v>
      </c>
      <c r="E210" s="781"/>
      <c r="F210" s="781"/>
      <c r="G210" s="781"/>
      <c r="H210" s="781"/>
      <c r="I210" s="781"/>
      <c r="J210" s="781"/>
      <c r="K210" s="781"/>
      <c r="L210" s="781"/>
      <c r="M210" s="781"/>
      <c r="N210" s="781"/>
      <c r="O210" s="781"/>
      <c r="P210" s="781"/>
      <c r="Q210" s="781"/>
      <c r="R210" s="437"/>
      <c r="S210" s="781"/>
      <c r="T210" s="781"/>
      <c r="U210" s="437"/>
      <c r="V210" s="437"/>
      <c r="W210" s="781"/>
      <c r="X210" s="437"/>
      <c r="Y210" s="437"/>
      <c r="Z210" s="781"/>
      <c r="AA210" s="781"/>
      <c r="AB210" s="437"/>
      <c r="AC210" s="437"/>
      <c r="AD210" s="781"/>
      <c r="AE210" s="135"/>
      <c r="AF210" s="443">
        <f>SUM(B210:AE210)</f>
        <v>2245303.0099912873</v>
      </c>
    </row>
    <row r="211" spans="1:32">
      <c r="A211" s="139">
        <v>2306</v>
      </c>
      <c r="B211" s="781"/>
      <c r="C211" s="781">
        <f>+MTEP11!I178</f>
        <v>0</v>
      </c>
      <c r="D211" s="781"/>
      <c r="E211" s="781"/>
      <c r="F211" s="781"/>
      <c r="G211" s="781"/>
      <c r="H211" s="781"/>
      <c r="I211" s="781"/>
      <c r="J211" s="781"/>
      <c r="K211" s="781"/>
      <c r="L211" s="781"/>
      <c r="M211" s="781"/>
      <c r="N211" s="781"/>
      <c r="O211" s="781"/>
      <c r="P211" s="781"/>
      <c r="Q211" s="781"/>
      <c r="R211" s="437"/>
      <c r="S211" s="781"/>
      <c r="T211" s="781"/>
      <c r="U211" s="437"/>
      <c r="V211" s="437"/>
      <c r="W211" s="781"/>
      <c r="X211" s="437"/>
      <c r="Y211" s="437"/>
      <c r="Z211" s="781"/>
      <c r="AA211" s="781"/>
      <c r="AB211" s="437"/>
      <c r="AC211" s="437"/>
      <c r="AD211" s="781"/>
      <c r="AE211" s="135"/>
      <c r="AF211" s="443">
        <f t="shared" ref="AF211:AF232" si="12">SUM(B211:AE211)</f>
        <v>0</v>
      </c>
    </row>
    <row r="212" spans="1:32">
      <c r="A212" s="139">
        <v>2634</v>
      </c>
      <c r="B212" s="781"/>
      <c r="C212" s="781"/>
      <c r="D212" s="781"/>
      <c r="E212" s="781"/>
      <c r="F212" s="781"/>
      <c r="G212" s="781"/>
      <c r="H212" s="781"/>
      <c r="I212" s="781"/>
      <c r="J212" s="781"/>
      <c r="K212" s="781"/>
      <c r="L212" s="781">
        <f>+MTEP11!I223</f>
        <v>2310354.3020936288</v>
      </c>
      <c r="M212" s="781"/>
      <c r="N212" s="781"/>
      <c r="O212" s="781"/>
      <c r="P212" s="781"/>
      <c r="Q212" s="781"/>
      <c r="R212" s="437"/>
      <c r="S212" s="781"/>
      <c r="T212" s="781"/>
      <c r="U212" s="437"/>
      <c r="V212" s="437"/>
      <c r="W212" s="781"/>
      <c r="X212" s="437"/>
      <c r="Y212" s="437"/>
      <c r="Z212" s="781"/>
      <c r="AA212" s="781"/>
      <c r="AB212" s="437"/>
      <c r="AC212" s="437"/>
      <c r="AD212" s="781"/>
      <c r="AE212" s="135"/>
      <c r="AF212" s="443">
        <f t="shared" si="12"/>
        <v>2310354.3020936288</v>
      </c>
    </row>
    <row r="213" spans="1:32">
      <c r="A213" s="139">
        <v>2634</v>
      </c>
      <c r="B213" s="781"/>
      <c r="C213" s="781"/>
      <c r="D213" s="781"/>
      <c r="E213" s="781"/>
      <c r="F213" s="781"/>
      <c r="G213" s="781"/>
      <c r="H213" s="781"/>
      <c r="I213" s="781"/>
      <c r="J213" s="781"/>
      <c r="K213" s="781"/>
      <c r="L213" s="781"/>
      <c r="M213" s="781"/>
      <c r="N213" s="781"/>
      <c r="O213" s="781"/>
      <c r="P213" s="781"/>
      <c r="Q213" s="781"/>
      <c r="R213" s="437"/>
      <c r="S213" s="781"/>
      <c r="T213" s="781"/>
      <c r="U213" s="437">
        <f>+MTEP11!I268</f>
        <v>84857.52311778818</v>
      </c>
      <c r="V213" s="437"/>
      <c r="W213" s="781"/>
      <c r="X213" s="437"/>
      <c r="Y213" s="437"/>
      <c r="Z213" s="781"/>
      <c r="AA213" s="781"/>
      <c r="AB213" s="437"/>
      <c r="AC213" s="437"/>
      <c r="AD213" s="781"/>
      <c r="AE213" s="135"/>
      <c r="AF213" s="443">
        <f t="shared" si="12"/>
        <v>84857.52311778818</v>
      </c>
    </row>
    <row r="214" spans="1:32">
      <c r="A214" s="139">
        <v>2812</v>
      </c>
      <c r="B214" s="781"/>
      <c r="C214" s="781"/>
      <c r="D214" s="781"/>
      <c r="E214" s="781"/>
      <c r="F214" s="781"/>
      <c r="G214" s="781"/>
      <c r="H214" s="781"/>
      <c r="I214" s="781"/>
      <c r="J214" s="781"/>
      <c r="K214" s="781"/>
      <c r="L214" s="781"/>
      <c r="M214" s="781"/>
      <c r="N214" s="781"/>
      <c r="O214" s="781"/>
      <c r="P214" s="781"/>
      <c r="Q214" s="781">
        <f>+MTEP11!I313</f>
        <v>11210340.551233668</v>
      </c>
      <c r="R214" s="437"/>
      <c r="S214" s="781"/>
      <c r="T214" s="781"/>
      <c r="U214" s="437"/>
      <c r="V214" s="437"/>
      <c r="W214" s="781"/>
      <c r="X214" s="437"/>
      <c r="Y214" s="437"/>
      <c r="Z214" s="781"/>
      <c r="AA214" s="781"/>
      <c r="AB214" s="437"/>
      <c r="AC214" s="437"/>
      <c r="AD214" s="781"/>
      <c r="AE214" s="135"/>
      <c r="AF214" s="443">
        <f t="shared" si="12"/>
        <v>11210340.551233668</v>
      </c>
    </row>
    <row r="215" spans="1:32">
      <c r="A215" s="139">
        <v>2846</v>
      </c>
      <c r="B215" s="781"/>
      <c r="C215" s="781"/>
      <c r="D215" s="781">
        <f>+MTEP11!I358</f>
        <v>18530473.747923531</v>
      </c>
      <c r="E215" s="781"/>
      <c r="F215" s="781"/>
      <c r="G215" s="781"/>
      <c r="H215" s="781"/>
      <c r="I215" s="781"/>
      <c r="J215" s="781"/>
      <c r="K215" s="781"/>
      <c r="L215" s="781"/>
      <c r="M215" s="781"/>
      <c r="N215" s="781"/>
      <c r="O215" s="781"/>
      <c r="P215" s="781"/>
      <c r="Q215" s="781"/>
      <c r="R215" s="437"/>
      <c r="S215" s="781"/>
      <c r="T215" s="781"/>
      <c r="U215" s="437"/>
      <c r="V215" s="437"/>
      <c r="W215" s="781"/>
      <c r="X215" s="437"/>
      <c r="Y215" s="437"/>
      <c r="Z215" s="781"/>
      <c r="AA215" s="781"/>
      <c r="AB215" s="437"/>
      <c r="AC215" s="437"/>
      <c r="AD215" s="781"/>
      <c r="AE215" s="135"/>
      <c r="AF215" s="443">
        <f t="shared" si="12"/>
        <v>18530473.747923531</v>
      </c>
    </row>
    <row r="216" spans="1:32">
      <c r="A216" s="155">
        <v>3191</v>
      </c>
      <c r="B216" s="781"/>
      <c r="C216" s="781"/>
      <c r="D216" s="781"/>
      <c r="E216" s="781"/>
      <c r="F216" s="781"/>
      <c r="G216" s="781"/>
      <c r="H216" s="781"/>
      <c r="I216" s="781"/>
      <c r="J216" s="781"/>
      <c r="K216" s="781"/>
      <c r="L216" s="781"/>
      <c r="M216" s="781"/>
      <c r="N216" s="781"/>
      <c r="O216" s="781"/>
      <c r="P216" s="781">
        <f>+MTEP11!I403</f>
        <v>1142370.0328849857</v>
      </c>
      <c r="Q216" s="781"/>
      <c r="R216" s="437"/>
      <c r="S216" s="781"/>
      <c r="T216" s="781"/>
      <c r="U216" s="437"/>
      <c r="V216" s="437"/>
      <c r="W216" s="781"/>
      <c r="X216" s="437"/>
      <c r="Y216" s="437"/>
      <c r="Z216" s="781"/>
      <c r="AA216" s="781"/>
      <c r="AB216" s="437"/>
      <c r="AC216" s="437"/>
      <c r="AD216" s="781"/>
      <c r="AE216" s="135"/>
      <c r="AF216" s="443">
        <f t="shared" si="12"/>
        <v>1142370.0328849857</v>
      </c>
    </row>
    <row r="217" spans="1:32">
      <c r="A217" s="139">
        <v>3192</v>
      </c>
      <c r="B217" s="781"/>
      <c r="C217" s="781"/>
      <c r="D217" s="781"/>
      <c r="E217" s="781"/>
      <c r="F217" s="781"/>
      <c r="G217" s="781"/>
      <c r="H217" s="781"/>
      <c r="I217" s="781"/>
      <c r="J217" s="781"/>
      <c r="K217" s="781"/>
      <c r="L217" s="781"/>
      <c r="M217" s="781"/>
      <c r="N217" s="781"/>
      <c r="O217" s="781"/>
      <c r="P217" s="781">
        <f>+MTEP11!I448</f>
        <v>213456.70915006148</v>
      </c>
      <c r="Q217" s="781"/>
      <c r="R217" s="437"/>
      <c r="S217" s="781"/>
      <c r="T217" s="781"/>
      <c r="U217" s="437"/>
      <c r="V217" s="437"/>
      <c r="W217" s="781"/>
      <c r="X217" s="437"/>
      <c r="Y217" s="437"/>
      <c r="Z217" s="781"/>
      <c r="AA217" s="781"/>
      <c r="AB217" s="437"/>
      <c r="AC217" s="437"/>
      <c r="AD217" s="781"/>
      <c r="AE217" s="135"/>
      <c r="AF217" s="443">
        <f t="shared" si="12"/>
        <v>213456.70915006148</v>
      </c>
    </row>
    <row r="218" spans="1:32">
      <c r="A218" s="139">
        <v>3193</v>
      </c>
      <c r="B218" s="781"/>
      <c r="C218" s="781"/>
      <c r="D218" s="781"/>
      <c r="E218" s="781"/>
      <c r="F218" s="781"/>
      <c r="G218" s="781"/>
      <c r="H218" s="781"/>
      <c r="I218" s="781"/>
      <c r="J218" s="781"/>
      <c r="K218" s="781"/>
      <c r="L218" s="781"/>
      <c r="M218" s="781"/>
      <c r="N218" s="781"/>
      <c r="O218" s="781"/>
      <c r="P218" s="781">
        <f>+MTEP11!I493</f>
        <v>9578.6693849683106</v>
      </c>
      <c r="Q218" s="781"/>
      <c r="R218" s="437"/>
      <c r="S218" s="781"/>
      <c r="T218" s="781"/>
      <c r="U218" s="437"/>
      <c r="V218" s="437"/>
      <c r="W218" s="781"/>
      <c r="X218" s="437"/>
      <c r="Y218" s="437"/>
      <c r="Z218" s="781"/>
      <c r="AA218" s="781"/>
      <c r="AB218" s="437"/>
      <c r="AC218" s="437"/>
      <c r="AD218" s="781"/>
      <c r="AE218" s="135"/>
      <c r="AF218" s="443">
        <f t="shared" si="12"/>
        <v>9578.6693849683106</v>
      </c>
    </row>
    <row r="219" spans="1:32">
      <c r="A219" s="567" t="s">
        <v>790</v>
      </c>
      <c r="B219" s="781"/>
      <c r="C219" s="781"/>
      <c r="D219" s="781"/>
      <c r="E219" s="781"/>
      <c r="F219" s="781"/>
      <c r="G219" s="781"/>
      <c r="H219" s="781"/>
      <c r="I219" s="781"/>
      <c r="J219" s="781"/>
      <c r="K219" s="781"/>
      <c r="L219" s="781"/>
      <c r="M219" s="781"/>
      <c r="N219" s="781"/>
      <c r="O219" s="781"/>
      <c r="P219" s="781">
        <f>+MTEP11!I538</f>
        <v>0</v>
      </c>
      <c r="Q219" s="781"/>
      <c r="R219" s="437"/>
      <c r="S219" s="781"/>
      <c r="T219" s="781"/>
      <c r="U219" s="437"/>
      <c r="V219" s="437"/>
      <c r="W219" s="781"/>
      <c r="X219" s="437"/>
      <c r="Y219" s="437"/>
      <c r="Z219" s="781"/>
      <c r="AA219" s="781"/>
      <c r="AB219" s="437"/>
      <c r="AC219" s="437"/>
      <c r="AD219" s="781"/>
      <c r="AE219" s="135"/>
      <c r="AF219" s="443">
        <f t="shared" si="12"/>
        <v>0</v>
      </c>
    </row>
    <row r="220" spans="1:32">
      <c r="A220" s="139">
        <v>3195</v>
      </c>
      <c r="B220" s="781"/>
      <c r="C220" s="781"/>
      <c r="D220" s="781"/>
      <c r="E220" s="781"/>
      <c r="F220" s="781"/>
      <c r="G220" s="781"/>
      <c r="H220" s="781"/>
      <c r="I220" s="781"/>
      <c r="J220" s="781"/>
      <c r="K220" s="781"/>
      <c r="L220" s="781"/>
      <c r="M220" s="781"/>
      <c r="N220" s="781"/>
      <c r="O220" s="781"/>
      <c r="P220" s="781">
        <f>+MTEP11!I583</f>
        <v>305616.0414032758</v>
      </c>
      <c r="Q220" s="781"/>
      <c r="R220" s="437"/>
      <c r="S220" s="781"/>
      <c r="T220" s="781"/>
      <c r="U220" s="437"/>
      <c r="V220" s="437"/>
      <c r="W220" s="781"/>
      <c r="X220" s="437"/>
      <c r="Y220" s="437"/>
      <c r="Z220" s="781"/>
      <c r="AA220" s="781"/>
      <c r="AB220" s="437"/>
      <c r="AC220" s="437"/>
      <c r="AD220" s="781"/>
      <c r="AE220" s="135"/>
      <c r="AF220" s="443">
        <f t="shared" si="12"/>
        <v>305616.0414032758</v>
      </c>
    </row>
    <row r="221" spans="1:32">
      <c r="A221" s="139">
        <v>3196</v>
      </c>
      <c r="B221" s="781"/>
      <c r="C221" s="781"/>
      <c r="D221" s="781"/>
      <c r="E221" s="781"/>
      <c r="F221" s="781"/>
      <c r="G221" s="781"/>
      <c r="H221" s="781"/>
      <c r="I221" s="781"/>
      <c r="J221" s="781"/>
      <c r="K221" s="781"/>
      <c r="L221" s="781"/>
      <c r="M221" s="781"/>
      <c r="N221" s="781"/>
      <c r="O221" s="781"/>
      <c r="P221" s="781">
        <f>+MTEP11!I628</f>
        <v>174682.25317043235</v>
      </c>
      <c r="Q221" s="781"/>
      <c r="R221" s="437"/>
      <c r="S221" s="781"/>
      <c r="T221" s="781"/>
      <c r="U221" s="437"/>
      <c r="V221" s="437"/>
      <c r="W221" s="781"/>
      <c r="X221" s="437"/>
      <c r="Y221" s="437"/>
      <c r="Z221" s="781"/>
      <c r="AA221" s="781"/>
      <c r="AB221" s="437"/>
      <c r="AC221" s="437"/>
      <c r="AD221" s="781"/>
      <c r="AE221" s="135"/>
      <c r="AF221" s="443">
        <f t="shared" si="12"/>
        <v>174682.25317043235</v>
      </c>
    </row>
    <row r="222" spans="1:32">
      <c r="A222" s="139">
        <v>3206</v>
      </c>
      <c r="B222" s="781"/>
      <c r="C222" s="781"/>
      <c r="D222" s="781">
        <f>+MTEP11!I673</f>
        <v>126646.87439534898</v>
      </c>
      <c r="E222" s="781"/>
      <c r="F222" s="781"/>
      <c r="G222" s="781"/>
      <c r="H222" s="781"/>
      <c r="I222" s="781"/>
      <c r="J222" s="781"/>
      <c r="K222" s="781"/>
      <c r="L222" s="781"/>
      <c r="M222" s="781"/>
      <c r="N222" s="781"/>
      <c r="O222" s="781"/>
      <c r="P222" s="781"/>
      <c r="Q222" s="781"/>
      <c r="R222" s="437"/>
      <c r="S222" s="781"/>
      <c r="T222" s="781"/>
      <c r="U222" s="437"/>
      <c r="V222" s="437"/>
      <c r="W222" s="781"/>
      <c r="X222" s="437"/>
      <c r="Y222" s="437"/>
      <c r="Z222" s="781"/>
      <c r="AA222" s="781"/>
      <c r="AB222" s="437"/>
      <c r="AC222" s="437"/>
      <c r="AD222" s="781"/>
      <c r="AE222" s="135"/>
      <c r="AF222" s="443">
        <f t="shared" si="12"/>
        <v>126646.87439534898</v>
      </c>
    </row>
    <row r="223" spans="1:32">
      <c r="A223" s="139">
        <v>3303</v>
      </c>
      <c r="B223" s="781"/>
      <c r="C223" s="781"/>
      <c r="D223" s="781"/>
      <c r="E223" s="781"/>
      <c r="F223" s="781"/>
      <c r="G223" s="781"/>
      <c r="H223" s="781"/>
      <c r="I223" s="781"/>
      <c r="J223" s="781"/>
      <c r="K223" s="781"/>
      <c r="L223" s="781"/>
      <c r="M223" s="781"/>
      <c r="N223" s="781"/>
      <c r="O223" s="781"/>
      <c r="P223" s="781"/>
      <c r="Q223" s="781">
        <f>+MTEP11!I718</f>
        <v>3119227.0813069004</v>
      </c>
      <c r="R223" s="437"/>
      <c r="S223" s="781"/>
      <c r="T223" s="781"/>
      <c r="U223" s="437"/>
      <c r="V223" s="437"/>
      <c r="W223" s="781"/>
      <c r="X223" s="437"/>
      <c r="Y223" s="437"/>
      <c r="Z223" s="781"/>
      <c r="AA223" s="781"/>
      <c r="AB223" s="437"/>
      <c r="AC223" s="437"/>
      <c r="AD223" s="781"/>
      <c r="AE223" s="135"/>
      <c r="AF223" s="443">
        <f t="shared" si="12"/>
        <v>3119227.0813069004</v>
      </c>
    </row>
    <row r="224" spans="1:32">
      <c r="A224" s="139">
        <v>3304</v>
      </c>
      <c r="B224" s="781"/>
      <c r="C224" s="781"/>
      <c r="D224" s="781"/>
      <c r="E224" s="781"/>
      <c r="F224" s="781"/>
      <c r="G224" s="781"/>
      <c r="H224" s="781"/>
      <c r="I224" s="781"/>
      <c r="J224" s="781"/>
      <c r="K224" s="781"/>
      <c r="L224" s="781"/>
      <c r="M224" s="781"/>
      <c r="N224" s="781"/>
      <c r="O224" s="781"/>
      <c r="P224" s="781"/>
      <c r="Q224" s="781">
        <f>+MTEP11!I763</f>
        <v>3289938.7978499234</v>
      </c>
      <c r="R224" s="437"/>
      <c r="S224" s="781"/>
      <c r="T224" s="781"/>
      <c r="U224" s="437"/>
      <c r="V224" s="437"/>
      <c r="W224" s="781"/>
      <c r="X224" s="437"/>
      <c r="Y224" s="437"/>
      <c r="Z224" s="781"/>
      <c r="AA224" s="781"/>
      <c r="AB224" s="437"/>
      <c r="AC224" s="437"/>
      <c r="AD224" s="781"/>
      <c r="AE224" s="135"/>
      <c r="AF224" s="443">
        <f t="shared" si="12"/>
        <v>3289938.7978499234</v>
      </c>
    </row>
    <row r="225" spans="1:32">
      <c r="A225" s="139">
        <v>3312</v>
      </c>
      <c r="B225" s="781"/>
      <c r="C225" s="781"/>
      <c r="D225" s="781"/>
      <c r="E225" s="781"/>
      <c r="F225" s="781"/>
      <c r="G225" s="781"/>
      <c r="H225" s="781"/>
      <c r="I225" s="781"/>
      <c r="J225" s="781"/>
      <c r="K225" s="781"/>
      <c r="L225" s="781"/>
      <c r="M225" s="781"/>
      <c r="N225" s="781"/>
      <c r="O225" s="781"/>
      <c r="P225" s="781"/>
      <c r="Q225" s="781"/>
      <c r="R225" s="437"/>
      <c r="S225" s="781"/>
      <c r="T225" s="781"/>
      <c r="U225" s="437"/>
      <c r="V225" s="437"/>
      <c r="W225" s="781"/>
      <c r="X225" s="437"/>
      <c r="Y225" s="437">
        <f>+MTEP11!I808</f>
        <v>2841780.8430910502</v>
      </c>
      <c r="Z225" s="781"/>
      <c r="AA225" s="781"/>
      <c r="AB225" s="437"/>
      <c r="AC225" s="437"/>
      <c r="AD225" s="781"/>
      <c r="AE225" s="135"/>
      <c r="AF225" s="443">
        <f t="shared" si="12"/>
        <v>2841780.8430910502</v>
      </c>
    </row>
    <row r="226" spans="1:32">
      <c r="A226" s="139">
        <v>3317</v>
      </c>
      <c r="B226" s="781"/>
      <c r="C226" s="781"/>
      <c r="D226" s="781"/>
      <c r="E226" s="781"/>
      <c r="F226" s="781"/>
      <c r="G226" s="781"/>
      <c r="H226" s="781"/>
      <c r="I226" s="781"/>
      <c r="J226" s="781"/>
      <c r="K226" s="781"/>
      <c r="L226" s="781"/>
      <c r="M226" s="781"/>
      <c r="N226" s="781"/>
      <c r="O226" s="781"/>
      <c r="P226" s="781"/>
      <c r="Q226" s="781"/>
      <c r="R226" s="437"/>
      <c r="S226" s="781"/>
      <c r="T226" s="781"/>
      <c r="U226" s="437"/>
      <c r="V226" s="437"/>
      <c r="W226" s="781"/>
      <c r="X226" s="437"/>
      <c r="Y226" s="437">
        <f>+MTEP11!I853</f>
        <v>3103244.5950207566</v>
      </c>
      <c r="Z226" s="781"/>
      <c r="AA226" s="781"/>
      <c r="AB226" s="437"/>
      <c r="AC226" s="437"/>
      <c r="AD226" s="781"/>
      <c r="AE226" s="135"/>
      <c r="AF226" s="443">
        <f t="shared" si="12"/>
        <v>3103244.5950207566</v>
      </c>
    </row>
    <row r="227" spans="1:32">
      <c r="A227" s="139">
        <v>3373</v>
      </c>
      <c r="B227" s="781"/>
      <c r="C227" s="781"/>
      <c r="D227" s="781"/>
      <c r="E227" s="781"/>
      <c r="F227" s="781"/>
      <c r="G227" s="781"/>
      <c r="H227" s="781"/>
      <c r="I227" s="781"/>
      <c r="J227" s="781"/>
      <c r="K227" s="781"/>
      <c r="L227" s="781"/>
      <c r="M227" s="781"/>
      <c r="N227" s="781"/>
      <c r="O227" s="781"/>
      <c r="P227" s="781"/>
      <c r="Q227" s="781"/>
      <c r="R227" s="437"/>
      <c r="S227" s="781"/>
      <c r="T227" s="781"/>
      <c r="U227" s="437">
        <f>+MTEP11!I898</f>
        <v>1351344.7255404454</v>
      </c>
      <c r="V227" s="437"/>
      <c r="W227" s="781"/>
      <c r="X227" s="437"/>
      <c r="Y227" s="437"/>
      <c r="Z227" s="781"/>
      <c r="AA227" s="781"/>
      <c r="AB227" s="437"/>
      <c r="AC227" s="437"/>
      <c r="AD227" s="781"/>
      <c r="AE227" s="135"/>
      <c r="AF227" s="443">
        <f t="shared" si="12"/>
        <v>1351344.7255404454</v>
      </c>
    </row>
    <row r="228" spans="1:32">
      <c r="A228" s="139">
        <v>3397</v>
      </c>
      <c r="B228" s="781"/>
      <c r="C228" s="781"/>
      <c r="D228" s="781"/>
      <c r="E228" s="781"/>
      <c r="F228" s="781"/>
      <c r="G228" s="781"/>
      <c r="H228" s="781"/>
      <c r="I228" s="781"/>
      <c r="J228" s="781">
        <f>+MTEP11!I943</f>
        <v>2474854.2858130699</v>
      </c>
      <c r="K228" s="781"/>
      <c r="L228" s="781"/>
      <c r="M228" s="781"/>
      <c r="N228" s="781"/>
      <c r="O228" s="781"/>
      <c r="P228" s="781"/>
      <c r="Q228" s="781"/>
      <c r="R228" s="437"/>
      <c r="S228" s="781"/>
      <c r="T228" s="781"/>
      <c r="U228" s="437"/>
      <c r="V228" s="437"/>
      <c r="W228" s="781"/>
      <c r="X228" s="437"/>
      <c r="Y228" s="437"/>
      <c r="Z228" s="781"/>
      <c r="AA228" s="781"/>
      <c r="AB228" s="437"/>
      <c r="AC228" s="437"/>
      <c r="AD228" s="781"/>
      <c r="AE228" s="135"/>
      <c r="AF228" s="443">
        <f t="shared" si="12"/>
        <v>2474854.2858130699</v>
      </c>
    </row>
    <row r="229" spans="1:32">
      <c r="A229" s="139">
        <v>3481</v>
      </c>
      <c r="B229" s="781"/>
      <c r="C229" s="781"/>
      <c r="D229" s="781"/>
      <c r="E229" s="781"/>
      <c r="F229" s="781"/>
      <c r="G229" s="781"/>
      <c r="H229" s="781"/>
      <c r="I229" s="781"/>
      <c r="J229" s="781"/>
      <c r="K229" s="781"/>
      <c r="L229" s="781"/>
      <c r="M229" s="781"/>
      <c r="N229" s="781"/>
      <c r="O229" s="781"/>
      <c r="P229" s="781"/>
      <c r="Q229" s="781"/>
      <c r="R229" s="437"/>
      <c r="S229" s="781"/>
      <c r="T229" s="781"/>
      <c r="U229" s="437"/>
      <c r="V229" s="437"/>
      <c r="W229" s="781"/>
      <c r="X229" s="437"/>
      <c r="Y229" s="437"/>
      <c r="Z229" s="781">
        <f>+MTEP11!I988</f>
        <v>1397110.3451375093</v>
      </c>
      <c r="AA229" s="781"/>
      <c r="AB229" s="437"/>
      <c r="AC229" s="437"/>
      <c r="AD229" s="781"/>
      <c r="AE229" s="135"/>
      <c r="AF229" s="443">
        <f t="shared" si="12"/>
        <v>1397110.3451375093</v>
      </c>
    </row>
    <row r="230" spans="1:32">
      <c r="A230" s="139">
        <v>3516</v>
      </c>
      <c r="B230" s="781"/>
      <c r="C230" s="781"/>
      <c r="D230" s="781"/>
      <c r="E230" s="781"/>
      <c r="F230" s="781"/>
      <c r="G230" s="781"/>
      <c r="H230" s="781"/>
      <c r="I230" s="781"/>
      <c r="J230" s="781"/>
      <c r="K230" s="781"/>
      <c r="L230" s="781"/>
      <c r="M230" s="781"/>
      <c r="N230" s="781"/>
      <c r="O230" s="781">
        <f>+MTEP11!I1033</f>
        <v>21164.0552261255</v>
      </c>
      <c r="P230" s="781"/>
      <c r="Q230" s="781"/>
      <c r="R230" s="437"/>
      <c r="S230" s="781"/>
      <c r="T230" s="781"/>
      <c r="U230" s="437"/>
      <c r="V230" s="437"/>
      <c r="W230" s="781"/>
      <c r="X230" s="437"/>
      <c r="Y230" s="437"/>
      <c r="Z230" s="781"/>
      <c r="AA230" s="781"/>
      <c r="AB230" s="437"/>
      <c r="AC230" s="437"/>
      <c r="AD230" s="781"/>
      <c r="AE230" s="135"/>
      <c r="AF230" s="443">
        <f t="shared" si="12"/>
        <v>21164.0552261255</v>
      </c>
    </row>
    <row r="231" spans="1:32">
      <c r="A231" s="139">
        <v>3517</v>
      </c>
      <c r="B231" s="781"/>
      <c r="C231" s="781"/>
      <c r="D231" s="781"/>
      <c r="E231" s="781"/>
      <c r="F231" s="781"/>
      <c r="G231" s="781"/>
      <c r="H231" s="781"/>
      <c r="I231" s="781"/>
      <c r="J231" s="781"/>
      <c r="K231" s="781"/>
      <c r="L231" s="781"/>
      <c r="M231" s="781"/>
      <c r="N231" s="781"/>
      <c r="O231" s="781"/>
      <c r="P231" s="781"/>
      <c r="Q231" s="781">
        <f>+MTEP11!I1078</f>
        <v>2413019.2618372771</v>
      </c>
      <c r="R231" s="437"/>
      <c r="S231" s="781"/>
      <c r="T231" s="781"/>
      <c r="U231" s="437"/>
      <c r="V231" s="437"/>
      <c r="W231" s="781"/>
      <c r="X231" s="437"/>
      <c r="Y231" s="437"/>
      <c r="Z231" s="781"/>
      <c r="AA231" s="781"/>
      <c r="AB231" s="437"/>
      <c r="AC231" s="437"/>
      <c r="AD231" s="781"/>
      <c r="AE231" s="135"/>
      <c r="AF231" s="443">
        <f t="shared" si="12"/>
        <v>2413019.2618372771</v>
      </c>
    </row>
    <row r="232" spans="1:32">
      <c r="A232" s="139">
        <v>3518</v>
      </c>
      <c r="B232" s="781"/>
      <c r="C232" s="781"/>
      <c r="D232" s="781"/>
      <c r="E232" s="781"/>
      <c r="F232" s="781"/>
      <c r="G232" s="781"/>
      <c r="H232" s="781"/>
      <c r="I232" s="781"/>
      <c r="J232" s="781"/>
      <c r="K232" s="781"/>
      <c r="L232" s="781"/>
      <c r="M232" s="781"/>
      <c r="N232" s="781"/>
      <c r="O232" s="781"/>
      <c r="P232" s="781"/>
      <c r="Q232" s="781">
        <f>+MTEP11!I1123</f>
        <v>13038.299959512449</v>
      </c>
      <c r="R232" s="437"/>
      <c r="S232" s="781"/>
      <c r="T232" s="781"/>
      <c r="U232" s="437"/>
      <c r="V232" s="437"/>
      <c r="W232" s="781"/>
      <c r="X232" s="437"/>
      <c r="Y232" s="437"/>
      <c r="Z232" s="781"/>
      <c r="AA232" s="781"/>
      <c r="AB232" s="437"/>
      <c r="AC232" s="437"/>
      <c r="AD232" s="781"/>
      <c r="AE232" s="135"/>
      <c r="AF232" s="443">
        <f t="shared" si="12"/>
        <v>13038.299959512449</v>
      </c>
    </row>
    <row r="233" spans="1:32">
      <c r="A233" s="132"/>
      <c r="B233" s="781"/>
      <c r="C233" s="781"/>
      <c r="D233" s="781"/>
      <c r="E233" s="781"/>
      <c r="F233" s="781"/>
      <c r="G233" s="781"/>
      <c r="H233" s="781"/>
      <c r="I233" s="781"/>
      <c r="J233" s="781"/>
      <c r="K233" s="781"/>
      <c r="L233" s="781"/>
      <c r="M233" s="781"/>
      <c r="N233" s="781"/>
      <c r="O233" s="781"/>
      <c r="P233" s="781"/>
      <c r="Q233" s="781"/>
      <c r="R233" s="437"/>
      <c r="S233" s="781"/>
      <c r="T233" s="781"/>
      <c r="U233" s="437"/>
      <c r="V233" s="437"/>
      <c r="W233" s="781"/>
      <c r="X233" s="437"/>
      <c r="Y233" s="437"/>
      <c r="Z233" s="781"/>
      <c r="AA233" s="781"/>
      <c r="AB233" s="437"/>
      <c r="AC233" s="437"/>
      <c r="AD233" s="781"/>
      <c r="AE233" s="135"/>
      <c r="AF233" s="133"/>
    </row>
    <row r="234" spans="1:32" ht="13.8" thickBot="1">
      <c r="A234" s="134" t="s">
        <v>119</v>
      </c>
      <c r="B234" s="782">
        <f>SUM(B209:B233)</f>
        <v>0</v>
      </c>
      <c r="C234" s="782">
        <f t="shared" ref="C234" si="13">SUM(C209:C233)</f>
        <v>0</v>
      </c>
      <c r="D234" s="782">
        <f>SUM(D209:D233)</f>
        <v>20902423.632310167</v>
      </c>
      <c r="E234" s="782">
        <f>SUM(E209:E233)</f>
        <v>0</v>
      </c>
      <c r="F234" s="782">
        <f t="shared" ref="F234:I234" si="14">SUM(F209:F233)</f>
        <v>0</v>
      </c>
      <c r="G234" s="782">
        <f t="shared" si="14"/>
        <v>0</v>
      </c>
      <c r="H234" s="782">
        <f t="shared" si="14"/>
        <v>0</v>
      </c>
      <c r="I234" s="782">
        <f t="shared" si="14"/>
        <v>0</v>
      </c>
      <c r="J234" s="782">
        <f>SUM(J209:J233)</f>
        <v>2474854.2858130699</v>
      </c>
      <c r="K234" s="782">
        <f t="shared" ref="K234:AD234" si="15">SUM(K209:K233)</f>
        <v>0</v>
      </c>
      <c r="L234" s="782">
        <f t="shared" si="15"/>
        <v>2310354.3020936288</v>
      </c>
      <c r="M234" s="782">
        <f t="shared" si="15"/>
        <v>0</v>
      </c>
      <c r="N234" s="782">
        <f t="shared" si="15"/>
        <v>0</v>
      </c>
      <c r="O234" s="782">
        <f t="shared" si="15"/>
        <v>21164.0552261255</v>
      </c>
      <c r="P234" s="782">
        <f t="shared" si="15"/>
        <v>1845703.7059937234</v>
      </c>
      <c r="Q234" s="782">
        <f t="shared" si="15"/>
        <v>26343701.259427134</v>
      </c>
      <c r="R234" s="439">
        <f t="shared" si="15"/>
        <v>0</v>
      </c>
      <c r="S234" s="782">
        <f t="shared" si="15"/>
        <v>0</v>
      </c>
      <c r="T234" s="782">
        <f t="shared" si="15"/>
        <v>0</v>
      </c>
      <c r="U234" s="439">
        <f t="shared" si="15"/>
        <v>1436202.2486582336</v>
      </c>
      <c r="V234" s="439">
        <f t="shared" si="15"/>
        <v>0</v>
      </c>
      <c r="W234" s="782">
        <f t="shared" si="15"/>
        <v>0</v>
      </c>
      <c r="X234" s="439">
        <f t="shared" si="15"/>
        <v>0</v>
      </c>
      <c r="Y234" s="439">
        <f t="shared" si="15"/>
        <v>5945025.4381118063</v>
      </c>
      <c r="Z234" s="782">
        <f t="shared" si="15"/>
        <v>1397110.3451375093</v>
      </c>
      <c r="AA234" s="782"/>
      <c r="AB234" s="439">
        <f t="shared" si="15"/>
        <v>0</v>
      </c>
      <c r="AC234" s="439">
        <f t="shared" si="15"/>
        <v>0</v>
      </c>
      <c r="AD234" s="782">
        <f t="shared" si="15"/>
        <v>0</v>
      </c>
      <c r="AE234" s="141"/>
      <c r="AF234" s="441">
        <f>SUM(B234:AE234)</f>
        <v>62676539.272771388</v>
      </c>
    </row>
    <row r="235" spans="1:32" ht="13.8" thickTop="1">
      <c r="A235" s="132"/>
      <c r="B235" s="783"/>
      <c r="C235" s="783"/>
      <c r="D235" s="783"/>
      <c r="E235" s="783"/>
      <c r="F235" s="783"/>
      <c r="G235" s="783"/>
      <c r="H235" s="783"/>
      <c r="I235" s="783"/>
      <c r="J235" s="783"/>
      <c r="K235" s="783"/>
      <c r="L235" s="783"/>
      <c r="M235" s="783"/>
      <c r="N235" s="783"/>
      <c r="O235" s="783"/>
      <c r="P235" s="783"/>
      <c r="Q235" s="783"/>
      <c r="R235" s="137"/>
      <c r="S235" s="783"/>
      <c r="T235" s="783"/>
      <c r="U235" s="137"/>
      <c r="V235" s="137"/>
      <c r="W235" s="783"/>
      <c r="X235" s="137"/>
      <c r="Y235" s="137"/>
      <c r="Z235" s="783"/>
      <c r="AA235" s="783"/>
      <c r="AB235" s="137"/>
      <c r="AC235" s="137"/>
      <c r="AD235" s="783"/>
      <c r="AE235" s="137"/>
      <c r="AF235" s="138"/>
    </row>
    <row r="236" spans="1:32">
      <c r="A236" s="568" t="s">
        <v>743</v>
      </c>
      <c r="B236" s="783"/>
      <c r="C236" s="783"/>
      <c r="D236" s="783"/>
      <c r="E236" s="783"/>
      <c r="F236" s="783"/>
      <c r="G236" s="783"/>
      <c r="H236" s="783"/>
      <c r="I236" s="783"/>
      <c r="J236" s="783"/>
      <c r="K236" s="783"/>
      <c r="L236" s="783"/>
      <c r="M236" s="783"/>
      <c r="N236" s="783"/>
      <c r="O236" s="783"/>
      <c r="P236" s="783"/>
      <c r="Q236" s="783"/>
      <c r="R236" s="137"/>
      <c r="S236" s="783"/>
      <c r="T236" s="783"/>
      <c r="U236" s="137"/>
      <c r="V236" s="137"/>
      <c r="W236" s="783"/>
      <c r="X236" s="137"/>
      <c r="Y236" s="137"/>
      <c r="Z236" s="732"/>
      <c r="AA236" s="732"/>
      <c r="AB236" s="135"/>
      <c r="AC236" s="135"/>
      <c r="AD236" s="783" t="s">
        <v>125</v>
      </c>
      <c r="AE236" s="137"/>
      <c r="AF236" s="146">
        <f>+MTEP11!L40</f>
        <v>62676539.272771381</v>
      </c>
    </row>
    <row r="237" spans="1:32">
      <c r="A237" s="132"/>
      <c r="B237" s="783"/>
      <c r="C237" s="783"/>
      <c r="D237" s="783"/>
      <c r="E237" s="783"/>
      <c r="F237" s="783"/>
      <c r="G237" s="783"/>
      <c r="H237" s="783"/>
      <c r="I237" s="783"/>
      <c r="J237" s="783"/>
      <c r="K237" s="783"/>
      <c r="L237" s="783"/>
      <c r="M237" s="783"/>
      <c r="N237" s="783"/>
      <c r="O237" s="783"/>
      <c r="P237" s="783"/>
      <c r="Q237" s="783"/>
      <c r="R237" s="137"/>
      <c r="S237" s="783"/>
      <c r="T237" s="783"/>
      <c r="U237" s="137"/>
      <c r="V237" s="137"/>
      <c r="W237" s="783"/>
      <c r="X237" s="137"/>
      <c r="Y237" s="137"/>
      <c r="Z237" s="783"/>
      <c r="AA237" s="783"/>
      <c r="AB237" s="137"/>
      <c r="AC237" s="137"/>
      <c r="AD237" s="783"/>
      <c r="AE237" s="137"/>
      <c r="AF237" s="138"/>
    </row>
    <row r="238" spans="1:32" ht="13.8" thickBot="1">
      <c r="A238" s="132"/>
      <c r="B238" s="783"/>
      <c r="C238" s="783"/>
      <c r="D238" s="783"/>
      <c r="E238" s="783"/>
      <c r="F238" s="783"/>
      <c r="G238" s="783"/>
      <c r="H238" s="783"/>
      <c r="I238" s="783"/>
      <c r="J238" s="783"/>
      <c r="K238" s="783"/>
      <c r="L238" s="783"/>
      <c r="M238" s="783"/>
      <c r="N238" s="783"/>
      <c r="O238" s="783"/>
      <c r="P238" s="783"/>
      <c r="Q238" s="783"/>
      <c r="R238" s="137"/>
      <c r="S238" s="783"/>
      <c r="T238" s="783"/>
      <c r="U238" s="137"/>
      <c r="V238" s="137"/>
      <c r="W238" s="783"/>
      <c r="X238" s="137"/>
      <c r="Y238" s="137"/>
      <c r="Z238" s="783"/>
      <c r="AA238" s="783"/>
      <c r="AB238" s="137"/>
      <c r="AC238" s="137"/>
      <c r="AD238" s="789" t="s">
        <v>126</v>
      </c>
      <c r="AE238" s="137"/>
      <c r="AF238" s="147">
        <f>+AF234-AF236</f>
        <v>0</v>
      </c>
    </row>
    <row r="239" spans="1:32" ht="13.8" thickTop="1">
      <c r="A239" s="132"/>
      <c r="B239" s="783"/>
      <c r="C239" s="783"/>
      <c r="D239" s="783"/>
      <c r="E239" s="783"/>
      <c r="F239" s="783"/>
      <c r="G239" s="783"/>
      <c r="H239" s="783"/>
      <c r="I239" s="783"/>
      <c r="J239" s="783"/>
      <c r="K239" s="783"/>
      <c r="L239" s="783"/>
      <c r="M239" s="783"/>
      <c r="N239" s="783"/>
      <c r="O239" s="783"/>
      <c r="P239" s="783"/>
      <c r="Q239" s="783"/>
      <c r="R239" s="137"/>
      <c r="S239" s="783"/>
      <c r="T239" s="783"/>
      <c r="U239" s="137"/>
      <c r="V239" s="137"/>
      <c r="W239" s="783"/>
      <c r="X239" s="137"/>
      <c r="Y239" s="137"/>
      <c r="Z239" s="783"/>
      <c r="AA239" s="783"/>
      <c r="AB239" s="137"/>
      <c r="AC239" s="137"/>
      <c r="AD239" s="789"/>
      <c r="AE239" s="137"/>
      <c r="AF239" s="138"/>
    </row>
    <row r="240" spans="1:32" ht="13.8" thickBot="1">
      <c r="A240" s="142"/>
      <c r="B240" s="784"/>
      <c r="C240" s="784"/>
      <c r="D240" s="784"/>
      <c r="E240" s="784"/>
      <c r="F240" s="784"/>
      <c r="G240" s="784"/>
      <c r="H240" s="784"/>
      <c r="I240" s="784"/>
      <c r="J240" s="784"/>
      <c r="K240" s="784"/>
      <c r="L240" s="784"/>
      <c r="M240" s="784"/>
      <c r="N240" s="784"/>
      <c r="O240" s="784"/>
      <c r="P240" s="784"/>
      <c r="Q240" s="784"/>
      <c r="R240" s="143"/>
      <c r="S240" s="784"/>
      <c r="T240" s="784"/>
      <c r="U240" s="143"/>
      <c r="V240" s="143"/>
      <c r="W240" s="784"/>
      <c r="X240" s="143"/>
      <c r="Y240" s="143"/>
      <c r="Z240" s="784"/>
      <c r="AA240" s="784"/>
      <c r="AB240" s="143"/>
      <c r="AC240" s="143"/>
      <c r="AD240" s="790"/>
      <c r="AE240" s="143"/>
      <c r="AF240" s="144"/>
    </row>
    <row r="242" spans="1:32" ht="13.8" thickBot="1"/>
    <row r="243" spans="1:32">
      <c r="A243" s="129"/>
      <c r="B243" s="778"/>
      <c r="C243" s="778"/>
      <c r="D243" s="778"/>
      <c r="E243" s="778"/>
      <c r="F243" s="778"/>
      <c r="G243" s="778"/>
      <c r="H243" s="778"/>
      <c r="I243" s="778"/>
      <c r="J243" s="778"/>
      <c r="K243" s="778"/>
      <c r="L243" s="778"/>
      <c r="M243" s="778"/>
      <c r="N243" s="778"/>
      <c r="O243" s="778"/>
      <c r="P243" s="778"/>
      <c r="Q243" s="778"/>
      <c r="R243" s="130"/>
      <c r="S243" s="778"/>
      <c r="T243" s="778"/>
      <c r="U243" s="130"/>
      <c r="V243" s="130"/>
      <c r="W243" s="778"/>
      <c r="X243" s="130"/>
      <c r="Y243" s="130"/>
      <c r="Z243" s="778"/>
      <c r="AA243" s="778"/>
      <c r="AB243" s="130"/>
      <c r="AC243" s="130"/>
      <c r="AD243" s="778"/>
      <c r="AE243" s="130"/>
      <c r="AF243" s="131"/>
    </row>
    <row r="244" spans="1:32">
      <c r="A244" s="134" t="s">
        <v>786</v>
      </c>
      <c r="B244" s="1000" t="s">
        <v>786</v>
      </c>
      <c r="C244" s="1000"/>
      <c r="D244" s="1000"/>
      <c r="E244" s="1000"/>
      <c r="F244" s="1000"/>
      <c r="G244" s="1000"/>
      <c r="H244" s="1000"/>
      <c r="I244" s="1000"/>
      <c r="J244" s="1000"/>
      <c r="K244" s="1000"/>
      <c r="L244" s="1000"/>
      <c r="M244" s="1000"/>
      <c r="N244" s="1000"/>
      <c r="O244" s="1000"/>
      <c r="P244" s="1000"/>
      <c r="Q244" s="1000"/>
      <c r="R244" s="1000"/>
      <c r="S244" s="1000"/>
      <c r="T244" s="1000"/>
      <c r="U244" s="1000"/>
      <c r="V244" s="1000"/>
      <c r="W244" s="1000"/>
      <c r="X244" s="1000"/>
      <c r="Y244" s="1000"/>
      <c r="Z244" s="1000"/>
      <c r="AA244" s="1000"/>
      <c r="AB244" s="1000"/>
      <c r="AC244" s="1000"/>
      <c r="AD244" s="1000"/>
      <c r="AE244" s="1000"/>
      <c r="AF244" s="1001"/>
    </row>
    <row r="245" spans="1:32">
      <c r="A245" s="134"/>
      <c r="B245" s="157" t="s">
        <v>45</v>
      </c>
      <c r="C245" s="157" t="s">
        <v>46</v>
      </c>
      <c r="D245" s="157" t="s">
        <v>18</v>
      </c>
      <c r="E245" s="157" t="str">
        <f>$E$4</f>
        <v>BREC</v>
      </c>
      <c r="F245" s="157" t="s">
        <v>610</v>
      </c>
      <c r="G245" s="157" t="s">
        <v>603</v>
      </c>
      <c r="H245" s="157" t="s">
        <v>1</v>
      </c>
      <c r="I245" s="157" t="s">
        <v>2</v>
      </c>
      <c r="J245" s="157" t="s">
        <v>461</v>
      </c>
      <c r="K245" s="157" t="s">
        <v>15</v>
      </c>
      <c r="L245" s="157" t="s">
        <v>3</v>
      </c>
      <c r="M245" s="157" t="s">
        <v>4</v>
      </c>
      <c r="N245" s="157" t="s">
        <v>6</v>
      </c>
      <c r="O245" s="157" t="s">
        <v>5</v>
      </c>
      <c r="P245" s="157" t="s">
        <v>116</v>
      </c>
      <c r="Q245" s="157" t="s">
        <v>17</v>
      </c>
      <c r="R245" s="128" t="s">
        <v>573</v>
      </c>
      <c r="S245" s="157" t="s">
        <v>444</v>
      </c>
      <c r="T245" s="157" t="s">
        <v>8</v>
      </c>
      <c r="U245" s="128" t="s">
        <v>7</v>
      </c>
      <c r="V245" s="128" t="s">
        <v>445</v>
      </c>
      <c r="W245" s="157" t="s">
        <v>726</v>
      </c>
      <c r="X245" s="128" t="s">
        <v>10</v>
      </c>
      <c r="Y245" s="128" t="s">
        <v>9</v>
      </c>
      <c r="Z245" s="157" t="s">
        <v>11</v>
      </c>
      <c r="AA245" s="157" t="s">
        <v>933</v>
      </c>
      <c r="AB245" s="128" t="s">
        <v>12</v>
      </c>
      <c r="AC245" s="128" t="s">
        <v>13</v>
      </c>
      <c r="AD245" s="157" t="s">
        <v>124</v>
      </c>
      <c r="AE245" s="135"/>
      <c r="AF245" s="145" t="s">
        <v>119</v>
      </c>
    </row>
    <row r="246" spans="1:32">
      <c r="A246" s="134" t="s">
        <v>118</v>
      </c>
      <c r="B246" s="786"/>
      <c r="C246" s="786"/>
      <c r="D246" s="786"/>
      <c r="E246" s="786"/>
      <c r="F246" s="786"/>
      <c r="G246" s="786"/>
      <c r="H246" s="786"/>
      <c r="I246" s="786"/>
      <c r="J246" s="786"/>
      <c r="K246" s="786"/>
      <c r="L246" s="786"/>
      <c r="M246" s="786"/>
      <c r="N246" s="786"/>
      <c r="O246" s="786"/>
      <c r="P246" s="786"/>
      <c r="Q246" s="786"/>
      <c r="R246" s="140"/>
      <c r="S246" s="786"/>
      <c r="T246" s="786"/>
      <c r="U246" s="140"/>
      <c r="V246" s="140"/>
      <c r="W246" s="786"/>
      <c r="X246" s="140"/>
      <c r="Y246" s="140"/>
      <c r="Z246" s="786"/>
      <c r="AA246" s="786"/>
      <c r="AB246" s="140"/>
      <c r="AC246" s="140"/>
      <c r="AD246" s="786"/>
      <c r="AE246" s="135"/>
      <c r="AF246" s="133"/>
    </row>
    <row r="247" spans="1:32">
      <c r="A247" s="139">
        <v>1147</v>
      </c>
      <c r="B247" s="781"/>
      <c r="C247" s="781"/>
      <c r="D247" s="781"/>
      <c r="E247" s="781"/>
      <c r="F247" s="781"/>
      <c r="G247" s="781"/>
      <c r="H247" s="781"/>
      <c r="I247" s="781"/>
      <c r="J247" s="781"/>
      <c r="K247" s="781"/>
      <c r="L247" s="781"/>
      <c r="M247" s="781"/>
      <c r="N247" s="781"/>
      <c r="O247" s="781"/>
      <c r="P247" s="781">
        <f>+MTEP12!I88</f>
        <v>1069111.9383908731</v>
      </c>
      <c r="Q247" s="781"/>
      <c r="R247" s="437"/>
      <c r="S247" s="781"/>
      <c r="T247" s="781"/>
      <c r="U247" s="437"/>
      <c r="V247" s="437"/>
      <c r="W247" s="781"/>
      <c r="X247" s="437"/>
      <c r="Y247" s="437"/>
      <c r="Z247" s="781"/>
      <c r="AA247" s="781"/>
      <c r="AB247" s="437"/>
      <c r="AC247" s="437"/>
      <c r="AD247" s="781"/>
      <c r="AE247" s="135"/>
      <c r="AF247" s="442">
        <f>SUM(B247:AE247)</f>
        <v>1069111.9383908731</v>
      </c>
    </row>
    <row r="248" spans="1:32">
      <c r="A248" s="139">
        <v>1270</v>
      </c>
      <c r="B248" s="781"/>
      <c r="C248" s="781"/>
      <c r="D248" s="781">
        <f>+MTEP12!I133</f>
        <v>-68307</v>
      </c>
      <c r="E248" s="781"/>
      <c r="F248" s="781"/>
      <c r="G248" s="781"/>
      <c r="H248" s="781"/>
      <c r="I248" s="781"/>
      <c r="J248" s="781"/>
      <c r="K248" s="781"/>
      <c r="L248" s="781"/>
      <c r="M248" s="781"/>
      <c r="N248" s="781"/>
      <c r="O248" s="781"/>
      <c r="P248" s="781"/>
      <c r="Q248" s="781"/>
      <c r="R248" s="437"/>
      <c r="S248" s="781"/>
      <c r="T248" s="781"/>
      <c r="U248" s="437"/>
      <c r="V248" s="437"/>
      <c r="W248" s="781"/>
      <c r="X248" s="437"/>
      <c r="Y248" s="437"/>
      <c r="Z248" s="781"/>
      <c r="AA248" s="781"/>
      <c r="AB248" s="437"/>
      <c r="AC248" s="437"/>
      <c r="AD248" s="781"/>
      <c r="AE248" s="135"/>
      <c r="AF248" s="443">
        <f>SUM(B248:AE248)</f>
        <v>-68307</v>
      </c>
    </row>
    <row r="249" spans="1:32">
      <c r="A249" s="139">
        <v>3125</v>
      </c>
      <c r="B249" s="781"/>
      <c r="C249" s="781"/>
      <c r="D249" s="781">
        <f>+MTEP12!I178</f>
        <v>4521168.1039762385</v>
      </c>
      <c r="E249" s="781"/>
      <c r="F249" s="781"/>
      <c r="G249" s="781"/>
      <c r="H249" s="781"/>
      <c r="I249" s="781"/>
      <c r="J249" s="781"/>
      <c r="K249" s="781"/>
      <c r="L249" s="781"/>
      <c r="M249" s="781"/>
      <c r="N249" s="781"/>
      <c r="O249" s="781"/>
      <c r="P249" s="781"/>
      <c r="Q249" s="781"/>
      <c r="R249" s="437"/>
      <c r="S249" s="781"/>
      <c r="T249" s="781"/>
      <c r="U249" s="437"/>
      <c r="V249" s="437"/>
      <c r="W249" s="781"/>
      <c r="X249" s="437"/>
      <c r="Y249" s="437"/>
      <c r="Z249" s="781"/>
      <c r="AA249" s="781"/>
      <c r="AB249" s="437"/>
      <c r="AC249" s="437"/>
      <c r="AD249" s="781"/>
      <c r="AE249" s="135"/>
      <c r="AF249" s="443">
        <f t="shared" ref="AF249:AF253" si="16">SUM(B249:AE249)</f>
        <v>4521168.1039762385</v>
      </c>
    </row>
    <row r="250" spans="1:32">
      <c r="A250" s="139">
        <v>3212</v>
      </c>
      <c r="B250" s="781"/>
      <c r="C250" s="781"/>
      <c r="D250" s="781"/>
      <c r="E250" s="781"/>
      <c r="F250" s="781"/>
      <c r="G250" s="781"/>
      <c r="H250" s="781"/>
      <c r="I250" s="781"/>
      <c r="J250" s="781"/>
      <c r="K250" s="781"/>
      <c r="L250" s="781"/>
      <c r="M250" s="781"/>
      <c r="N250" s="781">
        <f>+MTEP12!I223</f>
        <v>0</v>
      </c>
      <c r="O250" s="781"/>
      <c r="P250" s="781"/>
      <c r="Q250" s="781"/>
      <c r="R250" s="437"/>
      <c r="S250" s="781"/>
      <c r="T250" s="781"/>
      <c r="U250" s="437"/>
      <c r="V250" s="437"/>
      <c r="W250" s="781"/>
      <c r="X250" s="437"/>
      <c r="Y250" s="437"/>
      <c r="Z250" s="781"/>
      <c r="AA250" s="781"/>
      <c r="AB250" s="437"/>
      <c r="AC250" s="437"/>
      <c r="AD250" s="781"/>
      <c r="AE250" s="135"/>
      <c r="AF250" s="443">
        <f t="shared" si="16"/>
        <v>0</v>
      </c>
    </row>
    <row r="251" spans="1:32">
      <c r="A251" s="139">
        <v>3212</v>
      </c>
      <c r="B251" s="781"/>
      <c r="C251" s="781"/>
      <c r="D251" s="781"/>
      <c r="E251" s="781"/>
      <c r="F251" s="781"/>
      <c r="G251" s="781"/>
      <c r="H251" s="781"/>
      <c r="I251" s="781"/>
      <c r="J251" s="781"/>
      <c r="K251" s="781"/>
      <c r="L251" s="781"/>
      <c r="M251" s="781"/>
      <c r="N251" s="781"/>
      <c r="O251" s="781"/>
      <c r="P251" s="781"/>
      <c r="Q251" s="781"/>
      <c r="R251" s="437"/>
      <c r="S251" s="781"/>
      <c r="T251" s="781"/>
      <c r="U251" s="437"/>
      <c r="V251" s="437"/>
      <c r="W251" s="781"/>
      <c r="X251" s="437"/>
      <c r="Y251" s="437"/>
      <c r="Z251" s="781"/>
      <c r="AA251" s="781"/>
      <c r="AB251" s="437"/>
      <c r="AC251" s="437"/>
      <c r="AD251" s="781">
        <f>+MTEP12!I268</f>
        <v>-573571.79687659559</v>
      </c>
      <c r="AE251" s="135"/>
      <c r="AF251" s="443">
        <f t="shared" si="16"/>
        <v>-573571.79687659559</v>
      </c>
    </row>
    <row r="252" spans="1:32">
      <c r="A252" s="139">
        <v>3528</v>
      </c>
      <c r="B252" s="781"/>
      <c r="C252" s="781"/>
      <c r="D252" s="781"/>
      <c r="E252" s="781"/>
      <c r="F252" s="781"/>
      <c r="G252" s="781"/>
      <c r="H252" s="781"/>
      <c r="I252" s="781"/>
      <c r="J252" s="781"/>
      <c r="K252" s="781"/>
      <c r="L252" s="781"/>
      <c r="M252" s="781"/>
      <c r="N252" s="781"/>
      <c r="O252" s="781"/>
      <c r="P252" s="781">
        <f>+MTEP12!I313</f>
        <v>0</v>
      </c>
      <c r="Q252" s="781"/>
      <c r="R252" s="437"/>
      <c r="S252" s="781"/>
      <c r="T252" s="781"/>
      <c r="U252" s="437"/>
      <c r="V252" s="437"/>
      <c r="W252" s="781"/>
      <c r="X252" s="437"/>
      <c r="Y252" s="437"/>
      <c r="Z252" s="781"/>
      <c r="AA252" s="781"/>
      <c r="AB252" s="437"/>
      <c r="AC252" s="437"/>
      <c r="AD252" s="781"/>
      <c r="AE252" s="135"/>
      <c r="AF252" s="443">
        <f t="shared" si="16"/>
        <v>0</v>
      </c>
    </row>
    <row r="253" spans="1:32">
      <c r="A253" s="139">
        <v>3590</v>
      </c>
      <c r="B253" s="781"/>
      <c r="C253" s="781"/>
      <c r="D253" s="781"/>
      <c r="E253" s="781"/>
      <c r="F253" s="781"/>
      <c r="G253" s="781"/>
      <c r="H253" s="781"/>
      <c r="I253" s="781"/>
      <c r="J253" s="781"/>
      <c r="K253" s="781"/>
      <c r="L253" s="781"/>
      <c r="M253" s="781"/>
      <c r="N253" s="781"/>
      <c r="O253" s="781"/>
      <c r="P253" s="781"/>
      <c r="Q253" s="781">
        <f>+MTEP12!I358</f>
        <v>0</v>
      </c>
      <c r="R253" s="437"/>
      <c r="S253" s="781"/>
      <c r="T253" s="781"/>
      <c r="U253" s="437"/>
      <c r="V253" s="437"/>
      <c r="W253" s="781"/>
      <c r="X253" s="437"/>
      <c r="Y253" s="437"/>
      <c r="Z253" s="781"/>
      <c r="AA253" s="781"/>
      <c r="AB253" s="437"/>
      <c r="AC253" s="437"/>
      <c r="AD253" s="781"/>
      <c r="AE253" s="135"/>
      <c r="AF253" s="443">
        <f t="shared" si="16"/>
        <v>0</v>
      </c>
    </row>
    <row r="254" spans="1:32">
      <c r="A254" s="139">
        <v>3629</v>
      </c>
      <c r="B254" s="781"/>
      <c r="C254" s="781"/>
      <c r="D254" s="781"/>
      <c r="E254" s="781"/>
      <c r="F254" s="781"/>
      <c r="G254" s="781"/>
      <c r="H254" s="781"/>
      <c r="I254" s="781"/>
      <c r="J254" s="781"/>
      <c r="K254" s="781"/>
      <c r="L254" s="781"/>
      <c r="M254" s="781"/>
      <c r="N254" s="781"/>
      <c r="O254" s="781"/>
      <c r="P254" s="781">
        <f>+MTEP12!I403</f>
        <v>1014023.8919009131</v>
      </c>
      <c r="Q254" s="781"/>
      <c r="R254" s="437"/>
      <c r="S254" s="781"/>
      <c r="T254" s="781"/>
      <c r="U254" s="437"/>
      <c r="V254" s="437"/>
      <c r="W254" s="781"/>
      <c r="X254" s="437"/>
      <c r="Y254" s="437"/>
      <c r="Z254" s="781"/>
      <c r="AA254" s="781"/>
      <c r="AB254" s="437"/>
      <c r="AC254" s="437"/>
      <c r="AD254" s="781"/>
      <c r="AE254" s="135"/>
      <c r="AF254" s="443">
        <f t="shared" ref="AF254:AF268" si="17">SUM(B254:AE254)</f>
        <v>1014023.8919009131</v>
      </c>
    </row>
    <row r="255" spans="1:32">
      <c r="A255" s="155">
        <v>3679</v>
      </c>
      <c r="B255" s="781"/>
      <c r="C255" s="781"/>
      <c r="D255" s="781">
        <f>+MTEP12!I448</f>
        <v>13145486.827101585</v>
      </c>
      <c r="E255" s="781"/>
      <c r="F255" s="781"/>
      <c r="G255" s="781"/>
      <c r="H255" s="781"/>
      <c r="I255" s="781"/>
      <c r="J255" s="781"/>
      <c r="K255" s="781"/>
      <c r="L255" s="781"/>
      <c r="M255" s="781"/>
      <c r="N255" s="781"/>
      <c r="O255" s="781"/>
      <c r="P255" s="781"/>
      <c r="Q255" s="781"/>
      <c r="R255" s="437"/>
      <c r="S255" s="781"/>
      <c r="T255" s="781"/>
      <c r="U255" s="437"/>
      <c r="V255" s="437"/>
      <c r="W255" s="781"/>
      <c r="X255" s="437"/>
      <c r="Y255" s="437"/>
      <c r="Z255" s="781"/>
      <c r="AA255" s="781"/>
      <c r="AB255" s="437"/>
      <c r="AC255" s="437"/>
      <c r="AD255" s="781"/>
      <c r="AE255" s="135"/>
      <c r="AF255" s="443">
        <f t="shared" si="17"/>
        <v>13145486.827101585</v>
      </c>
    </row>
    <row r="256" spans="1:32">
      <c r="A256" s="139">
        <v>3721</v>
      </c>
      <c r="B256" s="781"/>
      <c r="C256" s="781"/>
      <c r="D256" s="781"/>
      <c r="E256" s="781"/>
      <c r="F256" s="781"/>
      <c r="G256" s="781"/>
      <c r="H256" s="781"/>
      <c r="I256" s="781"/>
      <c r="J256" s="781"/>
      <c r="K256" s="781"/>
      <c r="L256" s="781"/>
      <c r="M256" s="781"/>
      <c r="N256" s="781"/>
      <c r="O256" s="781"/>
      <c r="P256" s="781"/>
      <c r="Q256" s="781"/>
      <c r="R256" s="437"/>
      <c r="S256" s="781">
        <f>+MTEP12!I493</f>
        <v>89063.679284311162</v>
      </c>
      <c r="T256" s="781"/>
      <c r="U256" s="437"/>
      <c r="V256" s="437"/>
      <c r="W256" s="781"/>
      <c r="X256" s="437"/>
      <c r="Y256" s="437"/>
      <c r="Z256" s="781"/>
      <c r="AA256" s="781"/>
      <c r="AB256" s="437"/>
      <c r="AC256" s="437"/>
      <c r="AD256" s="781"/>
      <c r="AE256" s="135"/>
      <c r="AF256" s="443">
        <f t="shared" si="17"/>
        <v>89063.679284311162</v>
      </c>
    </row>
    <row r="257" spans="1:32">
      <c r="A257" s="139">
        <v>3775</v>
      </c>
      <c r="B257" s="781"/>
      <c r="C257" s="781"/>
      <c r="D257" s="781"/>
      <c r="E257" s="781"/>
      <c r="F257" s="781"/>
      <c r="G257" s="781"/>
      <c r="H257" s="781"/>
      <c r="I257" s="781"/>
      <c r="J257" s="781"/>
      <c r="K257" s="781"/>
      <c r="L257" s="781"/>
      <c r="M257" s="781"/>
      <c r="N257" s="781"/>
      <c r="O257" s="781"/>
      <c r="P257" s="781"/>
      <c r="Q257" s="781"/>
      <c r="R257" s="437"/>
      <c r="S257" s="781"/>
      <c r="T257" s="781"/>
      <c r="U257" s="437"/>
      <c r="V257" s="437"/>
      <c r="W257" s="781"/>
      <c r="X257" s="437"/>
      <c r="Y257" s="437">
        <f>+MTEP12!I538</f>
        <v>6288904.9036468519</v>
      </c>
      <c r="Z257" s="781"/>
      <c r="AA257" s="781"/>
      <c r="AB257" s="437"/>
      <c r="AC257" s="437"/>
      <c r="AD257" s="781"/>
      <c r="AE257" s="135"/>
      <c r="AF257" s="443">
        <f t="shared" si="17"/>
        <v>6288904.9036468519</v>
      </c>
    </row>
    <row r="258" spans="1:32">
      <c r="A258" s="139">
        <v>3781</v>
      </c>
      <c r="B258" s="781"/>
      <c r="C258" s="781"/>
      <c r="D258" s="781">
        <f>+MTEP12!I583</f>
        <v>0</v>
      </c>
      <c r="E258" s="781"/>
      <c r="F258" s="781"/>
      <c r="G258" s="781"/>
      <c r="H258" s="781"/>
      <c r="I258" s="781"/>
      <c r="J258" s="781"/>
      <c r="K258" s="781"/>
      <c r="L258" s="781"/>
      <c r="M258" s="781"/>
      <c r="N258" s="781"/>
      <c r="O258" s="781"/>
      <c r="P258" s="781"/>
      <c r="Q258" s="781"/>
      <c r="R258" s="437"/>
      <c r="S258" s="781"/>
      <c r="T258" s="781"/>
      <c r="U258" s="437"/>
      <c r="V258" s="437"/>
      <c r="W258" s="781"/>
      <c r="X258" s="437"/>
      <c r="Y258" s="437"/>
      <c r="Z258" s="781"/>
      <c r="AA258" s="781"/>
      <c r="AB258" s="437"/>
      <c r="AC258" s="437"/>
      <c r="AD258" s="781"/>
      <c r="AE258" s="135"/>
      <c r="AF258" s="443">
        <f t="shared" si="17"/>
        <v>0</v>
      </c>
    </row>
    <row r="259" spans="1:32">
      <c r="A259" s="139">
        <v>3783</v>
      </c>
      <c r="B259" s="781"/>
      <c r="C259" s="781"/>
      <c r="D259" s="781"/>
      <c r="E259" s="781"/>
      <c r="F259" s="781"/>
      <c r="G259" s="781"/>
      <c r="H259" s="781"/>
      <c r="I259" s="781"/>
      <c r="J259" s="781"/>
      <c r="K259" s="781"/>
      <c r="L259" s="781"/>
      <c r="M259" s="781"/>
      <c r="N259" s="781"/>
      <c r="O259" s="781"/>
      <c r="P259" s="781">
        <f>+MTEP12!I628</f>
        <v>167430.74879286607</v>
      </c>
      <c r="Q259" s="781"/>
      <c r="R259" s="437"/>
      <c r="S259" s="781"/>
      <c r="T259" s="781"/>
      <c r="U259" s="437"/>
      <c r="V259" s="437"/>
      <c r="W259" s="781"/>
      <c r="X259" s="437"/>
      <c r="Y259" s="437"/>
      <c r="Z259" s="781"/>
      <c r="AA259" s="781"/>
      <c r="AB259" s="437"/>
      <c r="AC259" s="437"/>
      <c r="AD259" s="781"/>
      <c r="AE259" s="135"/>
      <c r="AF259" s="443">
        <f t="shared" si="17"/>
        <v>167430.74879286607</v>
      </c>
    </row>
    <row r="260" spans="1:32">
      <c r="A260" s="139">
        <v>3784</v>
      </c>
      <c r="B260" s="781"/>
      <c r="C260" s="781"/>
      <c r="D260" s="781"/>
      <c r="E260" s="781"/>
      <c r="F260" s="781"/>
      <c r="G260" s="781"/>
      <c r="H260" s="781"/>
      <c r="I260" s="781"/>
      <c r="J260" s="781"/>
      <c r="K260" s="781"/>
      <c r="L260" s="781"/>
      <c r="M260" s="781"/>
      <c r="N260" s="781"/>
      <c r="O260" s="781"/>
      <c r="P260" s="781">
        <f>+MTEP12!I673</f>
        <v>306408.63779933314</v>
      </c>
      <c r="Q260" s="781"/>
      <c r="R260" s="437"/>
      <c r="S260" s="781"/>
      <c r="T260" s="781"/>
      <c r="U260" s="437"/>
      <c r="V260" s="437"/>
      <c r="W260" s="781"/>
      <c r="X260" s="437"/>
      <c r="Y260" s="437"/>
      <c r="Z260" s="781"/>
      <c r="AA260" s="781"/>
      <c r="AB260" s="437"/>
      <c r="AC260" s="437"/>
      <c r="AD260" s="781"/>
      <c r="AE260" s="135"/>
      <c r="AF260" s="443">
        <f t="shared" si="17"/>
        <v>306408.63779933314</v>
      </c>
    </row>
    <row r="261" spans="1:32">
      <c r="A261" s="139">
        <v>3786</v>
      </c>
      <c r="B261" s="781"/>
      <c r="C261" s="781"/>
      <c r="D261" s="781"/>
      <c r="E261" s="781"/>
      <c r="F261" s="781"/>
      <c r="G261" s="781"/>
      <c r="H261" s="781"/>
      <c r="I261" s="781"/>
      <c r="J261" s="781"/>
      <c r="K261" s="781"/>
      <c r="L261" s="781"/>
      <c r="M261" s="781"/>
      <c r="N261" s="781"/>
      <c r="O261" s="781"/>
      <c r="P261" s="781">
        <f>+MTEP12!I718</f>
        <v>288471.46805923019</v>
      </c>
      <c r="Q261" s="781"/>
      <c r="R261" s="437"/>
      <c r="S261" s="781"/>
      <c r="T261" s="781"/>
      <c r="U261" s="437"/>
      <c r="V261" s="437"/>
      <c r="W261" s="781"/>
      <c r="X261" s="437"/>
      <c r="Y261" s="437"/>
      <c r="Z261" s="781"/>
      <c r="AA261" s="781"/>
      <c r="AB261" s="437"/>
      <c r="AC261" s="437"/>
      <c r="AD261" s="781"/>
      <c r="AE261" s="135"/>
      <c r="AF261" s="443">
        <f t="shared" si="17"/>
        <v>288471.46805923019</v>
      </c>
    </row>
    <row r="262" spans="1:32">
      <c r="A262" s="139">
        <v>3787</v>
      </c>
      <c r="B262" s="781"/>
      <c r="C262" s="781"/>
      <c r="D262" s="781"/>
      <c r="E262" s="781"/>
      <c r="F262" s="781"/>
      <c r="G262" s="781"/>
      <c r="H262" s="781"/>
      <c r="I262" s="781"/>
      <c r="J262" s="781"/>
      <c r="K262" s="781"/>
      <c r="L262" s="781"/>
      <c r="M262" s="781"/>
      <c r="N262" s="781"/>
      <c r="O262" s="781"/>
      <c r="P262" s="781">
        <f>+MTEP12!I763</f>
        <v>255737.96992329456</v>
      </c>
      <c r="Q262" s="781"/>
      <c r="R262" s="437"/>
      <c r="S262" s="781"/>
      <c r="T262" s="781"/>
      <c r="U262" s="437"/>
      <c r="V262" s="437"/>
      <c r="W262" s="781"/>
      <c r="X262" s="437"/>
      <c r="Y262" s="437"/>
      <c r="Z262" s="781"/>
      <c r="AA262" s="781"/>
      <c r="AB262" s="437"/>
      <c r="AC262" s="437"/>
      <c r="AD262" s="781"/>
      <c r="AE262" s="135"/>
      <c r="AF262" s="443">
        <f t="shared" si="17"/>
        <v>255737.96992329456</v>
      </c>
    </row>
    <row r="263" spans="1:32">
      <c r="A263" s="139">
        <v>3825</v>
      </c>
      <c r="B263" s="781"/>
      <c r="C263" s="781"/>
      <c r="D263" s="781"/>
      <c r="E263" s="781"/>
      <c r="F263" s="781"/>
      <c r="G263" s="781"/>
      <c r="H263" s="781"/>
      <c r="I263" s="781"/>
      <c r="J263" s="781"/>
      <c r="K263" s="781"/>
      <c r="L263" s="781"/>
      <c r="M263" s="781"/>
      <c r="N263" s="781"/>
      <c r="O263" s="781"/>
      <c r="P263" s="781">
        <f>+MTEP12!I808</f>
        <v>342661.29217057303</v>
      </c>
      <c r="Q263" s="781"/>
      <c r="R263" s="437"/>
      <c r="S263" s="781"/>
      <c r="T263" s="781"/>
      <c r="U263" s="437"/>
      <c r="V263" s="437"/>
      <c r="W263" s="781"/>
      <c r="X263" s="437"/>
      <c r="Y263" s="437"/>
      <c r="Z263" s="781"/>
      <c r="AA263" s="781"/>
      <c r="AB263" s="437"/>
      <c r="AC263" s="437"/>
      <c r="AD263" s="781"/>
      <c r="AE263" s="135"/>
      <c r="AF263" s="443">
        <f t="shared" si="17"/>
        <v>342661.29217057303</v>
      </c>
    </row>
    <row r="264" spans="1:32">
      <c r="A264" s="139">
        <v>3827</v>
      </c>
      <c r="B264" s="781"/>
      <c r="C264" s="781"/>
      <c r="D264" s="781"/>
      <c r="E264" s="781"/>
      <c r="F264" s="781"/>
      <c r="G264" s="781"/>
      <c r="H264" s="781"/>
      <c r="I264" s="781"/>
      <c r="J264" s="781"/>
      <c r="K264" s="781"/>
      <c r="L264" s="781"/>
      <c r="M264" s="781"/>
      <c r="N264" s="781"/>
      <c r="O264" s="781"/>
      <c r="P264" s="781">
        <f>+MTEP12!I853</f>
        <v>0</v>
      </c>
      <c r="Q264" s="781"/>
      <c r="R264" s="437"/>
      <c r="S264" s="781"/>
      <c r="T264" s="781"/>
      <c r="U264" s="437"/>
      <c r="V264" s="437"/>
      <c r="W264" s="781"/>
      <c r="X264" s="437"/>
      <c r="Y264" s="437"/>
      <c r="Z264" s="781"/>
      <c r="AA264" s="781"/>
      <c r="AB264" s="437"/>
      <c r="AC264" s="437"/>
      <c r="AD264" s="781"/>
      <c r="AE264" s="135"/>
      <c r="AF264" s="443">
        <f t="shared" si="17"/>
        <v>0</v>
      </c>
    </row>
    <row r="265" spans="1:32">
      <c r="A265" s="139">
        <v>3834</v>
      </c>
      <c r="B265" s="781"/>
      <c r="C265" s="781"/>
      <c r="D265" s="781"/>
      <c r="E265" s="781"/>
      <c r="F265" s="781"/>
      <c r="G265" s="781"/>
      <c r="H265" s="781"/>
      <c r="I265" s="781"/>
      <c r="J265" s="781"/>
      <c r="K265" s="781"/>
      <c r="L265" s="781"/>
      <c r="M265" s="781"/>
      <c r="N265" s="781"/>
      <c r="O265" s="781"/>
      <c r="P265" s="781"/>
      <c r="Q265" s="781">
        <f>+MTEP12!I898</f>
        <v>1112495.7620708246</v>
      </c>
      <c r="R265" s="437"/>
      <c r="S265" s="781"/>
      <c r="T265" s="781"/>
      <c r="U265" s="437"/>
      <c r="V265" s="437"/>
      <c r="W265" s="781"/>
      <c r="X265" s="437"/>
      <c r="Y265" s="437"/>
      <c r="Z265" s="781"/>
      <c r="AA265" s="781"/>
      <c r="AB265" s="437"/>
      <c r="AC265" s="437"/>
      <c r="AD265" s="781"/>
      <c r="AE265" s="135"/>
      <c r="AF265" s="443">
        <f t="shared" si="17"/>
        <v>1112495.7620708246</v>
      </c>
    </row>
    <row r="266" spans="1:32">
      <c r="A266" s="139">
        <v>3835</v>
      </c>
      <c r="B266" s="781"/>
      <c r="C266" s="781"/>
      <c r="D266" s="781"/>
      <c r="E266" s="781"/>
      <c r="F266" s="781"/>
      <c r="G266" s="781"/>
      <c r="H266" s="781"/>
      <c r="I266" s="781"/>
      <c r="J266" s="781"/>
      <c r="K266" s="781"/>
      <c r="L266" s="781"/>
      <c r="M266" s="781"/>
      <c r="N266" s="781"/>
      <c r="O266" s="781"/>
      <c r="P266" s="781"/>
      <c r="Q266" s="781">
        <f>+MTEP12!I943</f>
        <v>1088702.4648346279</v>
      </c>
      <c r="R266" s="437"/>
      <c r="S266" s="781"/>
      <c r="T266" s="781"/>
      <c r="U266" s="437"/>
      <c r="V266" s="437"/>
      <c r="W266" s="781"/>
      <c r="X266" s="437"/>
      <c r="Y266" s="437"/>
      <c r="Z266" s="781"/>
      <c r="AA266" s="781"/>
      <c r="AB266" s="437"/>
      <c r="AC266" s="437"/>
      <c r="AD266" s="781"/>
      <c r="AE266" s="135"/>
      <c r="AF266" s="443">
        <f t="shared" si="17"/>
        <v>1088702.4648346279</v>
      </c>
    </row>
    <row r="267" spans="1:32">
      <c r="A267" s="139">
        <v>3837</v>
      </c>
      <c r="B267" s="781"/>
      <c r="C267" s="781"/>
      <c r="D267" s="781"/>
      <c r="E267" s="781"/>
      <c r="F267" s="781"/>
      <c r="G267" s="781"/>
      <c r="H267" s="781"/>
      <c r="I267" s="781"/>
      <c r="J267" s="781"/>
      <c r="K267" s="781"/>
      <c r="L267" s="781"/>
      <c r="M267" s="781"/>
      <c r="N267" s="781"/>
      <c r="O267" s="781">
        <f>+MTEP12!I988</f>
        <v>0</v>
      </c>
      <c r="P267" s="781"/>
      <c r="Q267" s="781"/>
      <c r="R267" s="437"/>
      <c r="S267" s="781"/>
      <c r="T267" s="781"/>
      <c r="U267" s="437"/>
      <c r="V267" s="437"/>
      <c r="W267" s="781"/>
      <c r="X267" s="437"/>
      <c r="Y267" s="437"/>
      <c r="Z267" s="781"/>
      <c r="AA267" s="781"/>
      <c r="AB267" s="437"/>
      <c r="AC267" s="437"/>
      <c r="AD267" s="781"/>
      <c r="AE267" s="135"/>
      <c r="AF267" s="443">
        <f t="shared" si="17"/>
        <v>0</v>
      </c>
    </row>
    <row r="268" spans="1:32">
      <c r="A268" s="139">
        <v>3919</v>
      </c>
      <c r="B268" s="781"/>
      <c r="C268" s="781"/>
      <c r="D268" s="781"/>
      <c r="E268" s="781"/>
      <c r="F268" s="781"/>
      <c r="G268" s="781"/>
      <c r="H268" s="781"/>
      <c r="I268" s="781"/>
      <c r="J268" s="781"/>
      <c r="K268" s="781"/>
      <c r="L268" s="781"/>
      <c r="M268" s="781"/>
      <c r="N268" s="781"/>
      <c r="O268" s="781">
        <f>+MTEP12!I1033</f>
        <v>365657.42823575519</v>
      </c>
      <c r="P268" s="781"/>
      <c r="Q268" s="781"/>
      <c r="R268" s="437"/>
      <c r="S268" s="781"/>
      <c r="T268" s="781"/>
      <c r="U268" s="437"/>
      <c r="V268" s="437"/>
      <c r="W268" s="781"/>
      <c r="X268" s="437"/>
      <c r="Y268" s="437"/>
      <c r="Z268" s="781"/>
      <c r="AA268" s="781"/>
      <c r="AB268" s="437"/>
      <c r="AC268" s="437"/>
      <c r="AD268" s="781"/>
      <c r="AE268" s="135"/>
      <c r="AF268" s="443">
        <f t="shared" si="17"/>
        <v>365657.42823575519</v>
      </c>
    </row>
    <row r="269" spans="1:32">
      <c r="A269" s="132"/>
      <c r="B269" s="781"/>
      <c r="C269" s="781"/>
      <c r="D269" s="781"/>
      <c r="E269" s="781"/>
      <c r="F269" s="781"/>
      <c r="G269" s="781"/>
      <c r="H269" s="781"/>
      <c r="I269" s="781"/>
      <c r="J269" s="781"/>
      <c r="K269" s="781"/>
      <c r="L269" s="781"/>
      <c r="M269" s="781"/>
      <c r="N269" s="781"/>
      <c r="O269" s="781"/>
      <c r="P269" s="781"/>
      <c r="Q269" s="781"/>
      <c r="R269" s="437"/>
      <c r="S269" s="781"/>
      <c r="T269" s="781"/>
      <c r="U269" s="437"/>
      <c r="V269" s="437"/>
      <c r="W269" s="781"/>
      <c r="X269" s="437"/>
      <c r="Y269" s="437"/>
      <c r="Z269" s="781"/>
      <c r="AA269" s="781"/>
      <c r="AB269" s="437"/>
      <c r="AC269" s="437"/>
      <c r="AD269" s="781"/>
      <c r="AE269" s="135"/>
      <c r="AF269" s="133"/>
    </row>
    <row r="270" spans="1:32" ht="13.8" thickBot="1">
      <c r="A270" s="134" t="s">
        <v>119</v>
      </c>
      <c r="B270" s="782">
        <f t="shared" ref="B270:AD270" si="18">SUM(B247:B269)</f>
        <v>0</v>
      </c>
      <c r="C270" s="782">
        <f t="shared" si="18"/>
        <v>0</v>
      </c>
      <c r="D270" s="782">
        <f t="shared" si="18"/>
        <v>17598347.931077823</v>
      </c>
      <c r="E270" s="782">
        <f t="shared" si="18"/>
        <v>0</v>
      </c>
      <c r="F270" s="782">
        <f t="shared" si="18"/>
        <v>0</v>
      </c>
      <c r="G270" s="782">
        <f t="shared" si="18"/>
        <v>0</v>
      </c>
      <c r="H270" s="782">
        <f t="shared" si="18"/>
        <v>0</v>
      </c>
      <c r="I270" s="782">
        <f t="shared" si="18"/>
        <v>0</v>
      </c>
      <c r="J270" s="782">
        <f t="shared" si="18"/>
        <v>0</v>
      </c>
      <c r="K270" s="782">
        <f t="shared" si="18"/>
        <v>0</v>
      </c>
      <c r="L270" s="782">
        <f t="shared" si="18"/>
        <v>0</v>
      </c>
      <c r="M270" s="782">
        <f t="shared" si="18"/>
        <v>0</v>
      </c>
      <c r="N270" s="782">
        <f t="shared" si="18"/>
        <v>0</v>
      </c>
      <c r="O270" s="782">
        <f t="shared" si="18"/>
        <v>365657.42823575519</v>
      </c>
      <c r="P270" s="782">
        <f t="shared" si="18"/>
        <v>3443845.9470370836</v>
      </c>
      <c r="Q270" s="782">
        <f t="shared" si="18"/>
        <v>2201198.2269054526</v>
      </c>
      <c r="R270" s="439">
        <f t="shared" si="18"/>
        <v>0</v>
      </c>
      <c r="S270" s="782">
        <f t="shared" si="18"/>
        <v>89063.679284311162</v>
      </c>
      <c r="T270" s="782">
        <f t="shared" si="18"/>
        <v>0</v>
      </c>
      <c r="U270" s="439">
        <f t="shared" si="18"/>
        <v>0</v>
      </c>
      <c r="V270" s="439">
        <f t="shared" si="18"/>
        <v>0</v>
      </c>
      <c r="W270" s="782">
        <f t="shared" si="18"/>
        <v>0</v>
      </c>
      <c r="X270" s="439">
        <f t="shared" si="18"/>
        <v>0</v>
      </c>
      <c r="Y270" s="439">
        <f t="shared" si="18"/>
        <v>6288904.9036468519</v>
      </c>
      <c r="Z270" s="782">
        <f t="shared" si="18"/>
        <v>0</v>
      </c>
      <c r="AA270" s="782"/>
      <c r="AB270" s="439">
        <f t="shared" si="18"/>
        <v>0</v>
      </c>
      <c r="AC270" s="439">
        <f t="shared" si="18"/>
        <v>0</v>
      </c>
      <c r="AD270" s="782">
        <f t="shared" si="18"/>
        <v>-573571.79687659559</v>
      </c>
      <c r="AE270" s="141"/>
      <c r="AF270" s="441">
        <f>SUM(B270:AE270)</f>
        <v>29413446.319310684</v>
      </c>
    </row>
    <row r="271" spans="1:32" ht="13.8" thickTop="1">
      <c r="A271" s="132"/>
      <c r="B271" s="783"/>
      <c r="C271" s="783"/>
      <c r="D271" s="783"/>
      <c r="E271" s="783"/>
      <c r="F271" s="783"/>
      <c r="G271" s="783"/>
      <c r="H271" s="783"/>
      <c r="I271" s="783"/>
      <c r="J271" s="783"/>
      <c r="K271" s="783"/>
      <c r="L271" s="783"/>
      <c r="M271" s="783"/>
      <c r="N271" s="783"/>
      <c r="O271" s="783"/>
      <c r="P271" s="783"/>
      <c r="Q271" s="783"/>
      <c r="R271" s="137"/>
      <c r="S271" s="783"/>
      <c r="T271" s="783"/>
      <c r="U271" s="137"/>
      <c r="V271" s="137"/>
      <c r="W271" s="783"/>
      <c r="X271" s="137"/>
      <c r="Y271" s="137"/>
      <c r="Z271" s="783"/>
      <c r="AA271" s="783"/>
      <c r="AB271" s="137"/>
      <c r="AC271" s="137"/>
      <c r="AD271" s="783"/>
      <c r="AE271" s="137"/>
      <c r="AF271" s="138"/>
    </row>
    <row r="272" spans="1:32">
      <c r="A272" s="132"/>
      <c r="B272" s="783"/>
      <c r="C272" s="783"/>
      <c r="D272" s="783"/>
      <c r="E272" s="783"/>
      <c r="F272" s="783"/>
      <c r="G272" s="783"/>
      <c r="H272" s="783"/>
      <c r="I272" s="783"/>
      <c r="J272" s="783"/>
      <c r="K272" s="783"/>
      <c r="L272" s="783"/>
      <c r="M272" s="783"/>
      <c r="N272" s="783"/>
      <c r="O272" s="783"/>
      <c r="P272" s="783"/>
      <c r="Q272" s="783"/>
      <c r="R272" s="137"/>
      <c r="S272" s="783"/>
      <c r="T272" s="783"/>
      <c r="U272" s="137"/>
      <c r="V272" s="137"/>
      <c r="W272" s="783"/>
      <c r="X272" s="137"/>
      <c r="Y272" s="137"/>
      <c r="Z272" s="732"/>
      <c r="AA272" s="732"/>
      <c r="AB272" s="135"/>
      <c r="AC272" s="135"/>
      <c r="AD272" s="783" t="s">
        <v>125</v>
      </c>
      <c r="AE272" s="137"/>
      <c r="AF272" s="146">
        <f>+MTEP12!L40</f>
        <v>29413446.31931068</v>
      </c>
    </row>
    <row r="273" spans="1:32">
      <c r="A273" s="132"/>
      <c r="B273" s="783"/>
      <c r="C273" s="783"/>
      <c r="D273" s="783"/>
      <c r="E273" s="783"/>
      <c r="F273" s="783"/>
      <c r="G273" s="783"/>
      <c r="H273" s="783"/>
      <c r="I273" s="783"/>
      <c r="J273" s="783"/>
      <c r="K273" s="783"/>
      <c r="L273" s="783"/>
      <c r="M273" s="783"/>
      <c r="N273" s="783"/>
      <c r="O273" s="783"/>
      <c r="P273" s="783"/>
      <c r="Q273" s="783"/>
      <c r="R273" s="137"/>
      <c r="S273" s="783"/>
      <c r="T273" s="783"/>
      <c r="U273" s="137"/>
      <c r="V273" s="137"/>
      <c r="W273" s="783"/>
      <c r="X273" s="137"/>
      <c r="Y273" s="137"/>
      <c r="Z273" s="783"/>
      <c r="AA273" s="783"/>
      <c r="AB273" s="137"/>
      <c r="AC273" s="137"/>
      <c r="AD273" s="783"/>
      <c r="AE273" s="137"/>
      <c r="AF273" s="138"/>
    </row>
    <row r="274" spans="1:32" ht="13.8" thickBot="1">
      <c r="A274" s="132"/>
      <c r="B274" s="783"/>
      <c r="C274" s="783"/>
      <c r="D274" s="783"/>
      <c r="E274" s="783"/>
      <c r="F274" s="783"/>
      <c r="G274" s="783"/>
      <c r="H274" s="783"/>
      <c r="I274" s="783"/>
      <c r="J274" s="783"/>
      <c r="K274" s="783"/>
      <c r="L274" s="783"/>
      <c r="M274" s="783"/>
      <c r="N274" s="783"/>
      <c r="O274" s="783"/>
      <c r="P274" s="783"/>
      <c r="Q274" s="783"/>
      <c r="R274" s="137"/>
      <c r="S274" s="783"/>
      <c r="T274" s="783"/>
      <c r="U274" s="137"/>
      <c r="V274" s="137"/>
      <c r="W274" s="783"/>
      <c r="X274" s="137"/>
      <c r="Y274" s="137"/>
      <c r="Z274" s="783"/>
      <c r="AA274" s="783"/>
      <c r="AB274" s="137"/>
      <c r="AC274" s="137"/>
      <c r="AD274" s="789" t="s">
        <v>126</v>
      </c>
      <c r="AE274" s="137"/>
      <c r="AF274" s="147">
        <f>+AF270-AF272</f>
        <v>0</v>
      </c>
    </row>
    <row r="275" spans="1:32" ht="13.8" thickTop="1">
      <c r="A275" s="132"/>
      <c r="B275" s="783"/>
      <c r="C275" s="783"/>
      <c r="D275" s="783"/>
      <c r="E275" s="783"/>
      <c r="F275" s="783"/>
      <c r="G275" s="783"/>
      <c r="H275" s="783"/>
      <c r="I275" s="783"/>
      <c r="J275" s="783"/>
      <c r="K275" s="783"/>
      <c r="L275" s="783"/>
      <c r="M275" s="783"/>
      <c r="N275" s="783"/>
      <c r="O275" s="783"/>
      <c r="P275" s="783"/>
      <c r="Q275" s="783"/>
      <c r="R275" s="137"/>
      <c r="S275" s="783"/>
      <c r="T275" s="783"/>
      <c r="U275" s="137"/>
      <c r="V275" s="137"/>
      <c r="W275" s="783"/>
      <c r="X275" s="137"/>
      <c r="Y275" s="137"/>
      <c r="Z275" s="783"/>
      <c r="AA275" s="783"/>
      <c r="AB275" s="137"/>
      <c r="AC275" s="137"/>
      <c r="AD275" s="789"/>
      <c r="AE275" s="137"/>
      <c r="AF275" s="138"/>
    </row>
    <row r="276" spans="1:32" ht="13.8" thickBot="1">
      <c r="A276" s="142"/>
      <c r="B276" s="784"/>
      <c r="C276" s="784"/>
      <c r="D276" s="784"/>
      <c r="E276" s="784"/>
      <c r="F276" s="784"/>
      <c r="G276" s="784"/>
      <c r="H276" s="784"/>
      <c r="I276" s="784"/>
      <c r="J276" s="784"/>
      <c r="K276" s="784"/>
      <c r="L276" s="784"/>
      <c r="M276" s="784"/>
      <c r="N276" s="784"/>
      <c r="O276" s="784"/>
      <c r="P276" s="784"/>
      <c r="Q276" s="784"/>
      <c r="R276" s="143"/>
      <c r="S276" s="784"/>
      <c r="T276" s="784"/>
      <c r="U276" s="143"/>
      <c r="V276" s="143"/>
      <c r="W276" s="784"/>
      <c r="X276" s="143"/>
      <c r="Y276" s="143"/>
      <c r="Z276" s="784"/>
      <c r="AA276" s="784"/>
      <c r="AB276" s="143"/>
      <c r="AC276" s="143"/>
      <c r="AD276" s="790"/>
      <c r="AE276" s="143"/>
      <c r="AF276" s="144"/>
    </row>
    <row r="278" spans="1:32" ht="13.8" thickBot="1"/>
    <row r="279" spans="1:32">
      <c r="A279" s="129"/>
      <c r="B279" s="778"/>
      <c r="C279" s="778"/>
      <c r="D279" s="778"/>
      <c r="E279" s="778"/>
      <c r="F279" s="778"/>
      <c r="G279" s="778"/>
      <c r="H279" s="778"/>
      <c r="I279" s="778"/>
      <c r="J279" s="778"/>
      <c r="K279" s="778"/>
      <c r="L279" s="778"/>
      <c r="M279" s="778"/>
      <c r="N279" s="778"/>
      <c r="O279" s="778"/>
      <c r="P279" s="778"/>
      <c r="Q279" s="778"/>
      <c r="R279" s="130"/>
      <c r="S279" s="778"/>
      <c r="T279" s="778"/>
      <c r="U279" s="130"/>
      <c r="V279" s="130"/>
      <c r="W279" s="778"/>
      <c r="X279" s="130"/>
      <c r="Y279" s="130"/>
      <c r="Z279" s="778"/>
      <c r="AA279" s="778"/>
      <c r="AB279" s="130"/>
      <c r="AC279" s="130"/>
      <c r="AD279" s="778"/>
      <c r="AE279" s="130"/>
      <c r="AF279" s="131"/>
    </row>
    <row r="280" spans="1:32">
      <c r="A280" s="134" t="s">
        <v>868</v>
      </c>
      <c r="B280" s="1000" t="s">
        <v>868</v>
      </c>
      <c r="C280" s="1000"/>
      <c r="D280" s="1000"/>
      <c r="E280" s="1000"/>
      <c r="F280" s="1000"/>
      <c r="G280" s="1000"/>
      <c r="H280" s="1000"/>
      <c r="I280" s="1000"/>
      <c r="J280" s="1000"/>
      <c r="K280" s="1000"/>
      <c r="L280" s="1000"/>
      <c r="M280" s="1000"/>
      <c r="N280" s="1000"/>
      <c r="O280" s="1000"/>
      <c r="P280" s="1000"/>
      <c r="Q280" s="1000"/>
      <c r="R280" s="1000"/>
      <c r="S280" s="1000"/>
      <c r="T280" s="1000"/>
      <c r="U280" s="1000"/>
      <c r="V280" s="1000"/>
      <c r="W280" s="1000"/>
      <c r="X280" s="1000"/>
      <c r="Y280" s="1000"/>
      <c r="Z280" s="1000"/>
      <c r="AA280" s="1000"/>
      <c r="AB280" s="1000"/>
      <c r="AC280" s="1000"/>
      <c r="AD280" s="1000"/>
      <c r="AE280" s="1000"/>
      <c r="AF280" s="1001"/>
    </row>
    <row r="281" spans="1:32">
      <c r="A281" s="134"/>
      <c r="B281" s="157" t="s">
        <v>45</v>
      </c>
      <c r="C281" s="157" t="s">
        <v>46</v>
      </c>
      <c r="D281" s="157" t="s">
        <v>18</v>
      </c>
      <c r="E281" s="157" t="str">
        <f>$E$4</f>
        <v>BREC</v>
      </c>
      <c r="F281" s="157" t="s">
        <v>610</v>
      </c>
      <c r="G281" s="157" t="s">
        <v>603</v>
      </c>
      <c r="H281" s="157" t="s">
        <v>1</v>
      </c>
      <c r="I281" s="157" t="s">
        <v>2</v>
      </c>
      <c r="J281" s="157" t="s">
        <v>461</v>
      </c>
      <c r="K281" s="157" t="s">
        <v>15</v>
      </c>
      <c r="L281" s="157" t="s">
        <v>3</v>
      </c>
      <c r="M281" s="157" t="s">
        <v>4</v>
      </c>
      <c r="N281" s="157" t="s">
        <v>6</v>
      </c>
      <c r="O281" s="157" t="s">
        <v>5</v>
      </c>
      <c r="P281" s="157" t="s">
        <v>116</v>
      </c>
      <c r="Q281" s="157" t="s">
        <v>17</v>
      </c>
      <c r="R281" s="128" t="s">
        <v>573</v>
      </c>
      <c r="S281" s="157" t="s">
        <v>444</v>
      </c>
      <c r="T281" s="157" t="s">
        <v>8</v>
      </c>
      <c r="U281" s="128" t="s">
        <v>7</v>
      </c>
      <c r="V281" s="128" t="s">
        <v>445</v>
      </c>
      <c r="W281" s="157" t="s">
        <v>726</v>
      </c>
      <c r="X281" s="128" t="s">
        <v>10</v>
      </c>
      <c r="Y281" s="128" t="s">
        <v>9</v>
      </c>
      <c r="Z281" s="157" t="s">
        <v>11</v>
      </c>
      <c r="AA281" s="157" t="s">
        <v>933</v>
      </c>
      <c r="AB281" s="128" t="s">
        <v>12</v>
      </c>
      <c r="AC281" s="128" t="s">
        <v>13</v>
      </c>
      <c r="AD281" s="157" t="s">
        <v>124</v>
      </c>
      <c r="AE281" s="135"/>
      <c r="AF281" s="145" t="s">
        <v>119</v>
      </c>
    </row>
    <row r="282" spans="1:32">
      <c r="A282" s="134" t="s">
        <v>118</v>
      </c>
      <c r="B282" s="786"/>
      <c r="C282" s="786"/>
      <c r="D282" s="786"/>
      <c r="E282" s="786"/>
      <c r="F282" s="786"/>
      <c r="G282" s="786"/>
      <c r="H282" s="786"/>
      <c r="I282" s="786"/>
      <c r="J282" s="786"/>
      <c r="K282" s="786"/>
      <c r="L282" s="786"/>
      <c r="M282" s="786"/>
      <c r="N282" s="786"/>
      <c r="O282" s="786"/>
      <c r="P282" s="786"/>
      <c r="Q282" s="786"/>
      <c r="R282" s="140"/>
      <c r="S282" s="786"/>
      <c r="T282" s="786"/>
      <c r="U282" s="140"/>
      <c r="V282" s="140"/>
      <c r="W282" s="786"/>
      <c r="X282" s="140"/>
      <c r="Y282" s="140"/>
      <c r="Z282" s="786"/>
      <c r="AA282" s="786"/>
      <c r="AB282" s="140"/>
      <c r="AC282" s="140"/>
      <c r="AD282" s="786"/>
      <c r="AE282" s="135"/>
      <c r="AF282" s="133"/>
    </row>
    <row r="283" spans="1:32">
      <c r="A283" s="139">
        <v>4155</v>
      </c>
      <c r="B283" s="781"/>
      <c r="C283" s="781"/>
      <c r="D283" s="781"/>
      <c r="E283" s="781"/>
      <c r="F283" s="781"/>
      <c r="G283" s="781"/>
      <c r="H283" s="781"/>
      <c r="I283" s="781"/>
      <c r="J283" s="781"/>
      <c r="K283" s="781"/>
      <c r="L283" s="781"/>
      <c r="M283" s="781"/>
      <c r="N283" s="781"/>
      <c r="O283" s="781">
        <f>+MTEP13!I88</f>
        <v>637485.19062582846</v>
      </c>
      <c r="P283" s="781"/>
      <c r="Q283" s="781"/>
      <c r="R283" s="437"/>
      <c r="S283" s="781"/>
      <c r="T283" s="781"/>
      <c r="U283" s="437"/>
      <c r="V283" s="437"/>
      <c r="W283" s="781"/>
      <c r="X283" s="437"/>
      <c r="Y283" s="437"/>
      <c r="Z283" s="781"/>
      <c r="AA283" s="781"/>
      <c r="AB283" s="437"/>
      <c r="AC283" s="437"/>
      <c r="AD283" s="781"/>
      <c r="AE283" s="135"/>
      <c r="AF283" s="442">
        <f>SUM(B283:AE283)</f>
        <v>637485.19062582846</v>
      </c>
    </row>
    <row r="284" spans="1:32">
      <c r="A284" s="139"/>
      <c r="B284" s="781"/>
      <c r="C284" s="781"/>
      <c r="D284" s="781"/>
      <c r="E284" s="781"/>
      <c r="F284" s="781"/>
      <c r="G284" s="781"/>
      <c r="H284" s="781"/>
      <c r="I284" s="781"/>
      <c r="J284" s="781"/>
      <c r="K284" s="781"/>
      <c r="L284" s="781"/>
      <c r="M284" s="781"/>
      <c r="N284" s="781"/>
      <c r="O284" s="781"/>
      <c r="P284" s="781"/>
      <c r="Q284" s="781"/>
      <c r="R284" s="437"/>
      <c r="S284" s="781"/>
      <c r="T284" s="781"/>
      <c r="U284" s="437"/>
      <c r="V284" s="437"/>
      <c r="W284" s="781"/>
      <c r="X284" s="437"/>
      <c r="Y284" s="437"/>
      <c r="Z284" s="781"/>
      <c r="AA284" s="781"/>
      <c r="AB284" s="437"/>
      <c r="AC284" s="437"/>
      <c r="AD284" s="781"/>
      <c r="AE284" s="135"/>
      <c r="AF284" s="443">
        <f>SUM(B284:AE284)</f>
        <v>0</v>
      </c>
    </row>
    <row r="285" spans="1:32">
      <c r="A285" s="139"/>
      <c r="B285" s="781"/>
      <c r="C285" s="781"/>
      <c r="D285" s="781"/>
      <c r="E285" s="781"/>
      <c r="F285" s="781"/>
      <c r="G285" s="781"/>
      <c r="H285" s="781"/>
      <c r="I285" s="781"/>
      <c r="J285" s="781"/>
      <c r="K285" s="781"/>
      <c r="L285" s="781"/>
      <c r="M285" s="781"/>
      <c r="N285" s="781"/>
      <c r="O285" s="781"/>
      <c r="P285" s="781"/>
      <c r="Q285" s="781"/>
      <c r="R285" s="437"/>
      <c r="S285" s="781"/>
      <c r="T285" s="781"/>
      <c r="U285" s="437"/>
      <c r="V285" s="437"/>
      <c r="W285" s="781"/>
      <c r="X285" s="437"/>
      <c r="Y285" s="437"/>
      <c r="Z285" s="781"/>
      <c r="AA285" s="781"/>
      <c r="AB285" s="437"/>
      <c r="AC285" s="437"/>
      <c r="AD285" s="781"/>
      <c r="AE285" s="135"/>
      <c r="AF285" s="443">
        <f t="shared" ref="AF285:AF304" si="19">SUM(B285:AE285)</f>
        <v>0</v>
      </c>
    </row>
    <row r="286" spans="1:32">
      <c r="A286" s="139"/>
      <c r="B286" s="781"/>
      <c r="C286" s="781"/>
      <c r="D286" s="781"/>
      <c r="E286" s="781"/>
      <c r="F286" s="781"/>
      <c r="G286" s="781"/>
      <c r="H286" s="781"/>
      <c r="I286" s="781"/>
      <c r="J286" s="781"/>
      <c r="K286" s="781"/>
      <c r="L286" s="781"/>
      <c r="M286" s="781"/>
      <c r="N286" s="781"/>
      <c r="O286" s="781"/>
      <c r="P286" s="781"/>
      <c r="Q286" s="781"/>
      <c r="R286" s="437"/>
      <c r="S286" s="781"/>
      <c r="T286" s="781"/>
      <c r="U286" s="437"/>
      <c r="V286" s="437"/>
      <c r="W286" s="781"/>
      <c r="X286" s="437"/>
      <c r="Y286" s="437"/>
      <c r="Z286" s="781"/>
      <c r="AA286" s="781"/>
      <c r="AB286" s="437"/>
      <c r="AC286" s="437"/>
      <c r="AD286" s="781"/>
      <c r="AE286" s="135"/>
      <c r="AF286" s="443">
        <f t="shared" si="19"/>
        <v>0</v>
      </c>
    </row>
    <row r="287" spans="1:32">
      <c r="A287" s="139"/>
      <c r="B287" s="781"/>
      <c r="C287" s="781"/>
      <c r="D287" s="781"/>
      <c r="E287" s="781"/>
      <c r="F287" s="781"/>
      <c r="G287" s="781"/>
      <c r="H287" s="781"/>
      <c r="I287" s="781"/>
      <c r="J287" s="781"/>
      <c r="K287" s="781"/>
      <c r="L287" s="781"/>
      <c r="M287" s="781"/>
      <c r="N287" s="781"/>
      <c r="O287" s="781"/>
      <c r="P287" s="781"/>
      <c r="Q287" s="781"/>
      <c r="R287" s="437"/>
      <c r="S287" s="781"/>
      <c r="T287" s="781"/>
      <c r="U287" s="437"/>
      <c r="V287" s="437"/>
      <c r="W287" s="781"/>
      <c r="X287" s="437"/>
      <c r="Y287" s="437"/>
      <c r="Z287" s="781"/>
      <c r="AA287" s="781"/>
      <c r="AB287" s="437"/>
      <c r="AC287" s="437"/>
      <c r="AD287" s="781"/>
      <c r="AE287" s="135"/>
      <c r="AF287" s="443">
        <f t="shared" si="19"/>
        <v>0</v>
      </c>
    </row>
    <row r="288" spans="1:32">
      <c r="A288" s="139"/>
      <c r="B288" s="781"/>
      <c r="C288" s="781"/>
      <c r="D288" s="781"/>
      <c r="E288" s="781"/>
      <c r="F288" s="781"/>
      <c r="G288" s="781"/>
      <c r="H288" s="781"/>
      <c r="I288" s="781"/>
      <c r="J288" s="781"/>
      <c r="K288" s="781"/>
      <c r="L288" s="781"/>
      <c r="M288" s="781"/>
      <c r="N288" s="781"/>
      <c r="O288" s="781"/>
      <c r="P288" s="781"/>
      <c r="Q288" s="781"/>
      <c r="R288" s="437"/>
      <c r="S288" s="781"/>
      <c r="T288" s="781"/>
      <c r="U288" s="437"/>
      <c r="V288" s="437"/>
      <c r="W288" s="781"/>
      <c r="X288" s="437"/>
      <c r="Y288" s="437"/>
      <c r="Z288" s="781"/>
      <c r="AA288" s="781"/>
      <c r="AB288" s="437"/>
      <c r="AC288" s="437"/>
      <c r="AD288" s="781"/>
      <c r="AE288" s="135"/>
      <c r="AF288" s="443">
        <f t="shared" si="19"/>
        <v>0</v>
      </c>
    </row>
    <row r="289" spans="1:32">
      <c r="A289" s="139"/>
      <c r="B289" s="781"/>
      <c r="C289" s="781"/>
      <c r="D289" s="781"/>
      <c r="E289" s="781"/>
      <c r="F289" s="781"/>
      <c r="G289" s="781"/>
      <c r="H289" s="781"/>
      <c r="I289" s="781"/>
      <c r="J289" s="781"/>
      <c r="K289" s="781"/>
      <c r="L289" s="781"/>
      <c r="M289" s="781"/>
      <c r="N289" s="781"/>
      <c r="O289" s="781"/>
      <c r="P289" s="781"/>
      <c r="Q289" s="781"/>
      <c r="R289" s="437"/>
      <c r="S289" s="781"/>
      <c r="T289" s="781"/>
      <c r="U289" s="437"/>
      <c r="V289" s="437"/>
      <c r="W289" s="781"/>
      <c r="X289" s="437"/>
      <c r="Y289" s="437"/>
      <c r="Z289" s="781"/>
      <c r="AA289" s="781"/>
      <c r="AB289" s="437"/>
      <c r="AC289" s="437"/>
      <c r="AD289" s="781"/>
      <c r="AE289" s="135"/>
      <c r="AF289" s="443">
        <f t="shared" si="19"/>
        <v>0</v>
      </c>
    </row>
    <row r="290" spans="1:32">
      <c r="A290" s="139"/>
      <c r="B290" s="781"/>
      <c r="C290" s="781"/>
      <c r="D290" s="781"/>
      <c r="E290" s="781"/>
      <c r="F290" s="781"/>
      <c r="G290" s="781"/>
      <c r="H290" s="781"/>
      <c r="I290" s="781"/>
      <c r="J290" s="781"/>
      <c r="K290" s="781"/>
      <c r="L290" s="781"/>
      <c r="M290" s="781"/>
      <c r="N290" s="781"/>
      <c r="O290" s="781"/>
      <c r="P290" s="781"/>
      <c r="Q290" s="781"/>
      <c r="R290" s="437"/>
      <c r="S290" s="781"/>
      <c r="T290" s="781"/>
      <c r="U290" s="437"/>
      <c r="V290" s="437"/>
      <c r="W290" s="781"/>
      <c r="X290" s="437"/>
      <c r="Y290" s="437"/>
      <c r="Z290" s="781"/>
      <c r="AA290" s="781"/>
      <c r="AB290" s="437"/>
      <c r="AC290" s="437"/>
      <c r="AD290" s="781"/>
      <c r="AE290" s="135"/>
      <c r="AF290" s="443">
        <f t="shared" si="19"/>
        <v>0</v>
      </c>
    </row>
    <row r="291" spans="1:32">
      <c r="A291" s="155"/>
      <c r="B291" s="781"/>
      <c r="C291" s="781"/>
      <c r="D291" s="781"/>
      <c r="E291" s="781"/>
      <c r="F291" s="781"/>
      <c r="G291" s="781"/>
      <c r="H291" s="781"/>
      <c r="I291" s="781"/>
      <c r="J291" s="781"/>
      <c r="K291" s="781"/>
      <c r="L291" s="781"/>
      <c r="M291" s="781"/>
      <c r="N291" s="781"/>
      <c r="O291" s="781"/>
      <c r="P291" s="781"/>
      <c r="Q291" s="781"/>
      <c r="R291" s="437"/>
      <c r="S291" s="781"/>
      <c r="T291" s="781"/>
      <c r="U291" s="437"/>
      <c r="V291" s="437"/>
      <c r="W291" s="781"/>
      <c r="X291" s="437"/>
      <c r="Y291" s="437"/>
      <c r="Z291" s="781"/>
      <c r="AA291" s="781"/>
      <c r="AB291" s="437"/>
      <c r="AC291" s="437"/>
      <c r="AD291" s="781"/>
      <c r="AE291" s="135"/>
      <c r="AF291" s="443">
        <f t="shared" si="19"/>
        <v>0</v>
      </c>
    </row>
    <row r="292" spans="1:32">
      <c r="A292" s="139"/>
      <c r="B292" s="781"/>
      <c r="C292" s="781"/>
      <c r="D292" s="781"/>
      <c r="E292" s="781"/>
      <c r="F292" s="781"/>
      <c r="G292" s="781"/>
      <c r="H292" s="781"/>
      <c r="I292" s="781"/>
      <c r="J292" s="781"/>
      <c r="K292" s="781"/>
      <c r="L292" s="781"/>
      <c r="M292" s="781"/>
      <c r="N292" s="781"/>
      <c r="O292" s="781"/>
      <c r="P292" s="781"/>
      <c r="Q292" s="781"/>
      <c r="R292" s="437"/>
      <c r="S292" s="781"/>
      <c r="T292" s="781"/>
      <c r="U292" s="437"/>
      <c r="V292" s="437"/>
      <c r="W292" s="781"/>
      <c r="X292" s="437"/>
      <c r="Y292" s="437"/>
      <c r="Z292" s="781"/>
      <c r="AA292" s="781"/>
      <c r="AB292" s="437"/>
      <c r="AC292" s="437"/>
      <c r="AD292" s="781"/>
      <c r="AE292" s="135"/>
      <c r="AF292" s="443">
        <f t="shared" si="19"/>
        <v>0</v>
      </c>
    </row>
    <row r="293" spans="1:32">
      <c r="A293" s="139"/>
      <c r="B293" s="781"/>
      <c r="C293" s="781"/>
      <c r="D293" s="781"/>
      <c r="E293" s="781"/>
      <c r="F293" s="781"/>
      <c r="G293" s="781"/>
      <c r="H293" s="781"/>
      <c r="I293" s="781"/>
      <c r="J293" s="781"/>
      <c r="K293" s="781"/>
      <c r="L293" s="781"/>
      <c r="M293" s="781"/>
      <c r="N293" s="781"/>
      <c r="O293" s="781"/>
      <c r="P293" s="781"/>
      <c r="Q293" s="781"/>
      <c r="R293" s="437"/>
      <c r="S293" s="781"/>
      <c r="T293" s="781"/>
      <c r="U293" s="437"/>
      <c r="V293" s="437"/>
      <c r="W293" s="781"/>
      <c r="X293" s="437"/>
      <c r="Y293" s="437"/>
      <c r="Z293" s="781"/>
      <c r="AA293" s="781"/>
      <c r="AB293" s="437"/>
      <c r="AC293" s="437"/>
      <c r="AD293" s="781"/>
      <c r="AE293" s="135"/>
      <c r="AF293" s="443">
        <f t="shared" si="19"/>
        <v>0</v>
      </c>
    </row>
    <row r="294" spans="1:32">
      <c r="A294" s="139"/>
      <c r="B294" s="781"/>
      <c r="C294" s="781"/>
      <c r="D294" s="781"/>
      <c r="E294" s="781"/>
      <c r="F294" s="781"/>
      <c r="G294" s="781"/>
      <c r="H294" s="781"/>
      <c r="I294" s="781"/>
      <c r="J294" s="781"/>
      <c r="K294" s="781"/>
      <c r="L294" s="781"/>
      <c r="M294" s="781"/>
      <c r="N294" s="781"/>
      <c r="O294" s="781"/>
      <c r="P294" s="781"/>
      <c r="Q294" s="781"/>
      <c r="R294" s="437"/>
      <c r="S294" s="781"/>
      <c r="T294" s="781"/>
      <c r="U294" s="437"/>
      <c r="V294" s="437"/>
      <c r="W294" s="781"/>
      <c r="X294" s="437"/>
      <c r="Y294" s="437"/>
      <c r="Z294" s="781"/>
      <c r="AA294" s="781"/>
      <c r="AB294" s="437"/>
      <c r="AC294" s="437"/>
      <c r="AD294" s="781"/>
      <c r="AE294" s="135"/>
      <c r="AF294" s="443">
        <f t="shared" si="19"/>
        <v>0</v>
      </c>
    </row>
    <row r="295" spans="1:32">
      <c r="A295" s="139"/>
      <c r="B295" s="781"/>
      <c r="C295" s="781"/>
      <c r="D295" s="781"/>
      <c r="E295" s="781"/>
      <c r="F295" s="781"/>
      <c r="G295" s="781"/>
      <c r="H295" s="781"/>
      <c r="I295" s="781"/>
      <c r="J295" s="781"/>
      <c r="K295" s="781"/>
      <c r="L295" s="781"/>
      <c r="M295" s="781"/>
      <c r="N295" s="781"/>
      <c r="O295" s="781"/>
      <c r="P295" s="781"/>
      <c r="Q295" s="781"/>
      <c r="R295" s="437"/>
      <c r="S295" s="781"/>
      <c r="T295" s="781"/>
      <c r="U295" s="437"/>
      <c r="V295" s="437"/>
      <c r="W295" s="781"/>
      <c r="X295" s="437"/>
      <c r="Y295" s="437"/>
      <c r="Z295" s="781"/>
      <c r="AA295" s="781"/>
      <c r="AB295" s="437"/>
      <c r="AC295" s="437"/>
      <c r="AD295" s="781"/>
      <c r="AE295" s="135"/>
      <c r="AF295" s="443">
        <f t="shared" si="19"/>
        <v>0</v>
      </c>
    </row>
    <row r="296" spans="1:32">
      <c r="A296" s="139"/>
      <c r="B296" s="781"/>
      <c r="C296" s="781"/>
      <c r="D296" s="781"/>
      <c r="E296" s="781"/>
      <c r="F296" s="781"/>
      <c r="G296" s="781"/>
      <c r="H296" s="781"/>
      <c r="I296" s="781"/>
      <c r="J296" s="781"/>
      <c r="K296" s="781"/>
      <c r="L296" s="781"/>
      <c r="M296" s="781"/>
      <c r="N296" s="781"/>
      <c r="O296" s="781"/>
      <c r="P296" s="781"/>
      <c r="Q296" s="781"/>
      <c r="R296" s="437"/>
      <c r="S296" s="781"/>
      <c r="T296" s="781"/>
      <c r="U296" s="437"/>
      <c r="V296" s="437"/>
      <c r="W296" s="781"/>
      <c r="X296" s="437"/>
      <c r="Y296" s="437"/>
      <c r="Z296" s="781"/>
      <c r="AA296" s="781"/>
      <c r="AB296" s="437"/>
      <c r="AC296" s="437"/>
      <c r="AD296" s="781"/>
      <c r="AE296" s="135"/>
      <c r="AF296" s="443">
        <f t="shared" si="19"/>
        <v>0</v>
      </c>
    </row>
    <row r="297" spans="1:32">
      <c r="A297" s="139"/>
      <c r="B297" s="781"/>
      <c r="C297" s="781"/>
      <c r="D297" s="781"/>
      <c r="E297" s="781"/>
      <c r="F297" s="781"/>
      <c r="G297" s="781"/>
      <c r="H297" s="781"/>
      <c r="I297" s="781"/>
      <c r="J297" s="781"/>
      <c r="K297" s="781"/>
      <c r="L297" s="781"/>
      <c r="M297" s="781"/>
      <c r="N297" s="781"/>
      <c r="O297" s="781"/>
      <c r="P297" s="781"/>
      <c r="Q297" s="781"/>
      <c r="R297" s="437"/>
      <c r="S297" s="781"/>
      <c r="T297" s="781"/>
      <c r="U297" s="437"/>
      <c r="V297" s="437"/>
      <c r="W297" s="781"/>
      <c r="X297" s="437"/>
      <c r="Y297" s="437"/>
      <c r="Z297" s="781"/>
      <c r="AA297" s="781"/>
      <c r="AB297" s="437"/>
      <c r="AC297" s="437"/>
      <c r="AD297" s="781"/>
      <c r="AE297" s="135"/>
      <c r="AF297" s="443">
        <f t="shared" si="19"/>
        <v>0</v>
      </c>
    </row>
    <row r="298" spans="1:32">
      <c r="A298" s="139"/>
      <c r="B298" s="781"/>
      <c r="C298" s="781"/>
      <c r="D298" s="781"/>
      <c r="E298" s="781"/>
      <c r="F298" s="781"/>
      <c r="G298" s="781"/>
      <c r="H298" s="781"/>
      <c r="I298" s="781"/>
      <c r="J298" s="781"/>
      <c r="K298" s="781"/>
      <c r="L298" s="781"/>
      <c r="M298" s="781"/>
      <c r="N298" s="781"/>
      <c r="O298" s="781"/>
      <c r="P298" s="781"/>
      <c r="Q298" s="781"/>
      <c r="R298" s="437"/>
      <c r="S298" s="781"/>
      <c r="T298" s="781"/>
      <c r="U298" s="437"/>
      <c r="V298" s="437"/>
      <c r="W298" s="781"/>
      <c r="X298" s="437"/>
      <c r="Y298" s="437"/>
      <c r="Z298" s="781"/>
      <c r="AA298" s="781"/>
      <c r="AB298" s="437"/>
      <c r="AC298" s="437"/>
      <c r="AD298" s="781"/>
      <c r="AE298" s="135"/>
      <c r="AF298" s="443">
        <f t="shared" si="19"/>
        <v>0</v>
      </c>
    </row>
    <row r="299" spans="1:32">
      <c r="A299" s="139"/>
      <c r="B299" s="781"/>
      <c r="C299" s="781"/>
      <c r="D299" s="781"/>
      <c r="E299" s="781"/>
      <c r="F299" s="781"/>
      <c r="G299" s="781"/>
      <c r="H299" s="781"/>
      <c r="I299" s="781"/>
      <c r="J299" s="781"/>
      <c r="K299" s="781"/>
      <c r="L299" s="781"/>
      <c r="M299" s="781"/>
      <c r="N299" s="781"/>
      <c r="O299" s="781"/>
      <c r="P299" s="781"/>
      <c r="Q299" s="781"/>
      <c r="R299" s="437"/>
      <c r="S299" s="781"/>
      <c r="T299" s="781"/>
      <c r="U299" s="437"/>
      <c r="V299" s="437"/>
      <c r="W299" s="781"/>
      <c r="X299" s="437"/>
      <c r="Y299" s="437"/>
      <c r="Z299" s="781"/>
      <c r="AA299" s="781"/>
      <c r="AB299" s="437"/>
      <c r="AC299" s="437"/>
      <c r="AD299" s="781"/>
      <c r="AE299" s="135"/>
      <c r="AF299" s="443">
        <f t="shared" si="19"/>
        <v>0</v>
      </c>
    </row>
    <row r="300" spans="1:32">
      <c r="A300" s="139"/>
      <c r="B300" s="781"/>
      <c r="C300" s="781"/>
      <c r="D300" s="781"/>
      <c r="E300" s="781"/>
      <c r="F300" s="781"/>
      <c r="G300" s="781"/>
      <c r="H300" s="781"/>
      <c r="I300" s="781"/>
      <c r="J300" s="781"/>
      <c r="K300" s="781"/>
      <c r="L300" s="781"/>
      <c r="M300" s="781"/>
      <c r="N300" s="781"/>
      <c r="O300" s="781"/>
      <c r="P300" s="781"/>
      <c r="Q300" s="781"/>
      <c r="R300" s="437"/>
      <c r="S300" s="781"/>
      <c r="T300" s="781"/>
      <c r="U300" s="437"/>
      <c r="V300" s="437"/>
      <c r="W300" s="781"/>
      <c r="X300" s="437"/>
      <c r="Y300" s="437"/>
      <c r="Z300" s="781"/>
      <c r="AA300" s="781"/>
      <c r="AB300" s="437"/>
      <c r="AC300" s="437"/>
      <c r="AD300" s="781"/>
      <c r="AE300" s="135"/>
      <c r="AF300" s="443">
        <f t="shared" si="19"/>
        <v>0</v>
      </c>
    </row>
    <row r="301" spans="1:32">
      <c r="A301" s="139"/>
      <c r="B301" s="781"/>
      <c r="C301" s="781"/>
      <c r="D301" s="781"/>
      <c r="E301" s="781"/>
      <c r="F301" s="781"/>
      <c r="G301" s="781"/>
      <c r="H301" s="781"/>
      <c r="I301" s="781"/>
      <c r="J301" s="781"/>
      <c r="K301" s="781"/>
      <c r="L301" s="781"/>
      <c r="M301" s="781"/>
      <c r="N301" s="781"/>
      <c r="O301" s="781"/>
      <c r="P301" s="781"/>
      <c r="Q301" s="781"/>
      <c r="R301" s="437"/>
      <c r="S301" s="781"/>
      <c r="T301" s="781"/>
      <c r="U301" s="437"/>
      <c r="V301" s="437"/>
      <c r="W301" s="781"/>
      <c r="X301" s="437"/>
      <c r="Y301" s="437"/>
      <c r="Z301" s="781"/>
      <c r="AA301" s="781"/>
      <c r="AB301" s="437"/>
      <c r="AC301" s="437"/>
      <c r="AD301" s="781"/>
      <c r="AE301" s="135"/>
      <c r="AF301" s="443">
        <f t="shared" si="19"/>
        <v>0</v>
      </c>
    </row>
    <row r="302" spans="1:32">
      <c r="A302" s="139"/>
      <c r="B302" s="781"/>
      <c r="C302" s="781"/>
      <c r="D302" s="781"/>
      <c r="E302" s="781"/>
      <c r="F302" s="781"/>
      <c r="G302" s="781"/>
      <c r="H302" s="781"/>
      <c r="I302" s="781"/>
      <c r="J302" s="781"/>
      <c r="K302" s="781"/>
      <c r="L302" s="781"/>
      <c r="M302" s="781"/>
      <c r="N302" s="781"/>
      <c r="O302" s="781"/>
      <c r="P302" s="781"/>
      <c r="Q302" s="781"/>
      <c r="R302" s="437"/>
      <c r="S302" s="781"/>
      <c r="T302" s="781"/>
      <c r="U302" s="437"/>
      <c r="V302" s="437"/>
      <c r="W302" s="781"/>
      <c r="X302" s="437"/>
      <c r="Y302" s="437"/>
      <c r="Z302" s="781"/>
      <c r="AA302" s="781"/>
      <c r="AB302" s="437"/>
      <c r="AC302" s="437"/>
      <c r="AD302" s="781"/>
      <c r="AE302" s="135"/>
      <c r="AF302" s="443">
        <f t="shared" si="19"/>
        <v>0</v>
      </c>
    </row>
    <row r="303" spans="1:32">
      <c r="A303" s="139"/>
      <c r="B303" s="781"/>
      <c r="C303" s="781"/>
      <c r="D303" s="781"/>
      <c r="E303" s="781"/>
      <c r="F303" s="781"/>
      <c r="G303" s="781"/>
      <c r="H303" s="781"/>
      <c r="I303" s="781"/>
      <c r="J303" s="781"/>
      <c r="K303" s="781"/>
      <c r="L303" s="781"/>
      <c r="M303" s="781"/>
      <c r="N303" s="781"/>
      <c r="O303" s="781"/>
      <c r="P303" s="781"/>
      <c r="Q303" s="781"/>
      <c r="R303" s="437"/>
      <c r="S303" s="781"/>
      <c r="T303" s="781"/>
      <c r="U303" s="437"/>
      <c r="V303" s="437"/>
      <c r="W303" s="781"/>
      <c r="X303" s="437"/>
      <c r="Y303" s="437"/>
      <c r="Z303" s="781"/>
      <c r="AA303" s="781"/>
      <c r="AB303" s="437"/>
      <c r="AC303" s="437"/>
      <c r="AD303" s="781"/>
      <c r="AE303" s="135"/>
      <c r="AF303" s="443">
        <f t="shared" si="19"/>
        <v>0</v>
      </c>
    </row>
    <row r="304" spans="1:32">
      <c r="A304" s="139"/>
      <c r="B304" s="781"/>
      <c r="C304" s="781"/>
      <c r="D304" s="781"/>
      <c r="E304" s="781"/>
      <c r="F304" s="781"/>
      <c r="G304" s="781"/>
      <c r="H304" s="781"/>
      <c r="I304" s="781"/>
      <c r="J304" s="781"/>
      <c r="K304" s="781"/>
      <c r="L304" s="781"/>
      <c r="M304" s="781"/>
      <c r="N304" s="781"/>
      <c r="O304" s="781"/>
      <c r="P304" s="781"/>
      <c r="Q304" s="781"/>
      <c r="R304" s="437"/>
      <c r="S304" s="781"/>
      <c r="T304" s="781"/>
      <c r="U304" s="437"/>
      <c r="V304" s="437"/>
      <c r="W304" s="781"/>
      <c r="X304" s="437"/>
      <c r="Y304" s="437"/>
      <c r="Z304" s="781"/>
      <c r="AA304" s="781"/>
      <c r="AB304" s="437"/>
      <c r="AC304" s="437"/>
      <c r="AD304" s="781"/>
      <c r="AE304" s="135"/>
      <c r="AF304" s="443">
        <f t="shared" si="19"/>
        <v>0</v>
      </c>
    </row>
    <row r="305" spans="1:32">
      <c r="A305" s="132"/>
      <c r="B305" s="781"/>
      <c r="C305" s="781"/>
      <c r="D305" s="781"/>
      <c r="E305" s="781"/>
      <c r="F305" s="781"/>
      <c r="G305" s="781"/>
      <c r="H305" s="781"/>
      <c r="I305" s="781"/>
      <c r="J305" s="781"/>
      <c r="K305" s="781"/>
      <c r="L305" s="781"/>
      <c r="M305" s="781"/>
      <c r="N305" s="781"/>
      <c r="O305" s="781"/>
      <c r="P305" s="781"/>
      <c r="Q305" s="781"/>
      <c r="R305" s="437"/>
      <c r="S305" s="781"/>
      <c r="T305" s="781"/>
      <c r="U305" s="437"/>
      <c r="V305" s="437"/>
      <c r="W305" s="781"/>
      <c r="X305" s="437"/>
      <c r="Y305" s="437"/>
      <c r="Z305" s="781"/>
      <c r="AA305" s="781"/>
      <c r="AB305" s="437"/>
      <c r="AC305" s="437"/>
      <c r="AD305" s="781"/>
      <c r="AE305" s="135"/>
      <c r="AF305" s="133"/>
    </row>
    <row r="306" spans="1:32" ht="13.8" thickBot="1">
      <c r="A306" s="134" t="s">
        <v>119</v>
      </c>
      <c r="B306" s="782">
        <f t="shared" ref="B306:AD306" si="20">SUM(B283:B305)</f>
        <v>0</v>
      </c>
      <c r="C306" s="782">
        <f t="shared" si="20"/>
        <v>0</v>
      </c>
      <c r="D306" s="782">
        <f t="shared" si="20"/>
        <v>0</v>
      </c>
      <c r="E306" s="782">
        <f t="shared" si="20"/>
        <v>0</v>
      </c>
      <c r="F306" s="782">
        <f t="shared" si="20"/>
        <v>0</v>
      </c>
      <c r="G306" s="782">
        <f t="shared" si="20"/>
        <v>0</v>
      </c>
      <c r="H306" s="782">
        <f t="shared" si="20"/>
        <v>0</v>
      </c>
      <c r="I306" s="782">
        <f t="shared" si="20"/>
        <v>0</v>
      </c>
      <c r="J306" s="782">
        <f t="shared" si="20"/>
        <v>0</v>
      </c>
      <c r="K306" s="782">
        <f t="shared" si="20"/>
        <v>0</v>
      </c>
      <c r="L306" s="782">
        <f t="shared" si="20"/>
        <v>0</v>
      </c>
      <c r="M306" s="782">
        <f t="shared" si="20"/>
        <v>0</v>
      </c>
      <c r="N306" s="782">
        <f t="shared" si="20"/>
        <v>0</v>
      </c>
      <c r="O306" s="782">
        <f t="shared" si="20"/>
        <v>637485.19062582846</v>
      </c>
      <c r="P306" s="782">
        <f t="shared" si="20"/>
        <v>0</v>
      </c>
      <c r="Q306" s="782">
        <f t="shared" si="20"/>
        <v>0</v>
      </c>
      <c r="R306" s="439">
        <f t="shared" si="20"/>
        <v>0</v>
      </c>
      <c r="S306" s="782">
        <f t="shared" si="20"/>
        <v>0</v>
      </c>
      <c r="T306" s="782">
        <f t="shared" si="20"/>
        <v>0</v>
      </c>
      <c r="U306" s="439">
        <f t="shared" si="20"/>
        <v>0</v>
      </c>
      <c r="V306" s="439">
        <f t="shared" si="20"/>
        <v>0</v>
      </c>
      <c r="W306" s="782">
        <f t="shared" si="20"/>
        <v>0</v>
      </c>
      <c r="X306" s="439">
        <f t="shared" si="20"/>
        <v>0</v>
      </c>
      <c r="Y306" s="439">
        <f t="shared" si="20"/>
        <v>0</v>
      </c>
      <c r="Z306" s="782">
        <f t="shared" si="20"/>
        <v>0</v>
      </c>
      <c r="AA306" s="782"/>
      <c r="AB306" s="439">
        <f t="shared" si="20"/>
        <v>0</v>
      </c>
      <c r="AC306" s="439">
        <f t="shared" si="20"/>
        <v>0</v>
      </c>
      <c r="AD306" s="782">
        <f t="shared" si="20"/>
        <v>0</v>
      </c>
      <c r="AE306" s="141"/>
      <c r="AF306" s="441">
        <f>SUM(B306:AE306)</f>
        <v>637485.19062582846</v>
      </c>
    </row>
    <row r="307" spans="1:32" ht="13.8" thickTop="1">
      <c r="A307" s="132"/>
      <c r="B307" s="783"/>
      <c r="C307" s="783"/>
      <c r="D307" s="783"/>
      <c r="E307" s="783"/>
      <c r="F307" s="783"/>
      <c r="G307" s="783"/>
      <c r="H307" s="783"/>
      <c r="I307" s="783"/>
      <c r="J307" s="783"/>
      <c r="K307" s="783"/>
      <c r="L307" s="783"/>
      <c r="M307" s="783"/>
      <c r="N307" s="783"/>
      <c r="O307" s="783"/>
      <c r="P307" s="783"/>
      <c r="Q307" s="783"/>
      <c r="R307" s="137"/>
      <c r="S307" s="783"/>
      <c r="T307" s="783"/>
      <c r="U307" s="137"/>
      <c r="V307" s="137"/>
      <c r="W307" s="783"/>
      <c r="X307" s="137"/>
      <c r="Y307" s="137"/>
      <c r="Z307" s="783"/>
      <c r="AA307" s="783"/>
      <c r="AB307" s="137"/>
      <c r="AC307" s="137"/>
      <c r="AD307" s="783"/>
      <c r="AE307" s="137"/>
      <c r="AF307" s="138"/>
    </row>
    <row r="308" spans="1:32">
      <c r="A308" s="132"/>
      <c r="B308" s="783"/>
      <c r="C308" s="783"/>
      <c r="D308" s="783"/>
      <c r="E308" s="783"/>
      <c r="F308" s="783"/>
      <c r="G308" s="783"/>
      <c r="H308" s="783"/>
      <c r="I308" s="783"/>
      <c r="J308" s="783"/>
      <c r="K308" s="783"/>
      <c r="L308" s="783"/>
      <c r="M308" s="783"/>
      <c r="N308" s="783"/>
      <c r="O308" s="783"/>
      <c r="P308" s="783"/>
      <c r="Q308" s="783"/>
      <c r="R308" s="137"/>
      <c r="S308" s="783"/>
      <c r="T308" s="783"/>
      <c r="U308" s="137"/>
      <c r="V308" s="137"/>
      <c r="W308" s="783"/>
      <c r="X308" s="137"/>
      <c r="Y308" s="137"/>
      <c r="Z308" s="732"/>
      <c r="AA308" s="732"/>
      <c r="AB308" s="135"/>
      <c r="AC308" s="135"/>
      <c r="AD308" s="783" t="s">
        <v>125</v>
      </c>
      <c r="AE308" s="137"/>
      <c r="AF308" s="146">
        <f>+MTEP13!L40</f>
        <v>637485.19062582846</v>
      </c>
    </row>
    <row r="309" spans="1:32">
      <c r="A309" s="132"/>
      <c r="B309" s="783"/>
      <c r="C309" s="783"/>
      <c r="D309" s="783"/>
      <c r="E309" s="783"/>
      <c r="F309" s="783"/>
      <c r="G309" s="783"/>
      <c r="H309" s="783"/>
      <c r="I309" s="783"/>
      <c r="J309" s="783"/>
      <c r="K309" s="783"/>
      <c r="L309" s="783"/>
      <c r="M309" s="783"/>
      <c r="N309" s="783"/>
      <c r="O309" s="783"/>
      <c r="P309" s="783"/>
      <c r="Q309" s="783"/>
      <c r="R309" s="137"/>
      <c r="S309" s="783"/>
      <c r="T309" s="783"/>
      <c r="U309" s="137"/>
      <c r="V309" s="137"/>
      <c r="W309" s="783"/>
      <c r="X309" s="137"/>
      <c r="Y309" s="137"/>
      <c r="Z309" s="783"/>
      <c r="AA309" s="783"/>
      <c r="AB309" s="137"/>
      <c r="AC309" s="137"/>
      <c r="AD309" s="783"/>
      <c r="AE309" s="137"/>
      <c r="AF309" s="138"/>
    </row>
    <row r="310" spans="1:32" ht="13.8" thickBot="1">
      <c r="A310" s="132"/>
      <c r="B310" s="783"/>
      <c r="C310" s="783"/>
      <c r="D310" s="783"/>
      <c r="E310" s="783"/>
      <c r="F310" s="783"/>
      <c r="G310" s="783"/>
      <c r="H310" s="783"/>
      <c r="I310" s="783"/>
      <c r="J310" s="783"/>
      <c r="K310" s="783"/>
      <c r="L310" s="783"/>
      <c r="M310" s="783"/>
      <c r="N310" s="783"/>
      <c r="O310" s="783"/>
      <c r="P310" s="783"/>
      <c r="Q310" s="783"/>
      <c r="R310" s="137"/>
      <c r="S310" s="783"/>
      <c r="T310" s="783"/>
      <c r="U310" s="137"/>
      <c r="V310" s="137"/>
      <c r="W310" s="783"/>
      <c r="X310" s="137"/>
      <c r="Y310" s="137"/>
      <c r="Z310" s="783"/>
      <c r="AA310" s="783"/>
      <c r="AB310" s="137"/>
      <c r="AC310" s="137"/>
      <c r="AD310" s="789" t="s">
        <v>126</v>
      </c>
      <c r="AE310" s="137"/>
      <c r="AF310" s="147">
        <f>+AF306-AF308</f>
        <v>0</v>
      </c>
    </row>
    <row r="311" spans="1:32" ht="13.8" thickTop="1">
      <c r="A311" s="132"/>
      <c r="B311" s="783"/>
      <c r="C311" s="783"/>
      <c r="D311" s="783"/>
      <c r="E311" s="783"/>
      <c r="F311" s="783"/>
      <c r="G311" s="783"/>
      <c r="H311" s="783"/>
      <c r="I311" s="783"/>
      <c r="J311" s="783"/>
      <c r="K311" s="783"/>
      <c r="L311" s="783"/>
      <c r="M311" s="783"/>
      <c r="N311" s="783"/>
      <c r="O311" s="783"/>
      <c r="P311" s="783"/>
      <c r="Q311" s="783"/>
      <c r="R311" s="137"/>
      <c r="S311" s="783"/>
      <c r="T311" s="783"/>
      <c r="U311" s="137"/>
      <c r="V311" s="137"/>
      <c r="W311" s="783"/>
      <c r="X311" s="137"/>
      <c r="Y311" s="137"/>
      <c r="Z311" s="783"/>
      <c r="AA311" s="783"/>
      <c r="AB311" s="137"/>
      <c r="AC311" s="137"/>
      <c r="AD311" s="789"/>
      <c r="AE311" s="137"/>
      <c r="AF311" s="138"/>
    </row>
    <row r="312" spans="1:32" ht="13.8" thickBot="1">
      <c r="A312" s="142"/>
      <c r="B312" s="784"/>
      <c r="C312" s="784"/>
      <c r="D312" s="784"/>
      <c r="E312" s="784"/>
      <c r="F312" s="784"/>
      <c r="G312" s="784"/>
      <c r="H312" s="784"/>
      <c r="I312" s="784"/>
      <c r="J312" s="784"/>
      <c r="K312" s="784"/>
      <c r="L312" s="784"/>
      <c r="M312" s="784"/>
      <c r="N312" s="784"/>
      <c r="O312" s="784"/>
      <c r="P312" s="784"/>
      <c r="Q312" s="784"/>
      <c r="R312" s="143"/>
      <c r="S312" s="784"/>
      <c r="T312" s="784"/>
      <c r="U312" s="143"/>
      <c r="V312" s="143"/>
      <c r="W312" s="784"/>
      <c r="X312" s="143"/>
      <c r="Y312" s="143"/>
      <c r="Z312" s="784"/>
      <c r="AA312" s="784"/>
      <c r="AB312" s="143"/>
      <c r="AC312" s="143"/>
      <c r="AD312" s="790"/>
      <c r="AE312" s="143"/>
      <c r="AF312" s="144"/>
    </row>
    <row r="314" spans="1:32" ht="13.8" thickBot="1"/>
    <row r="315" spans="1:32" s="127" customFormat="1">
      <c r="A315" s="796"/>
      <c r="B315" s="778"/>
      <c r="C315" s="778"/>
      <c r="D315" s="778"/>
      <c r="E315" s="778"/>
      <c r="F315" s="778"/>
      <c r="G315" s="778"/>
      <c r="H315" s="778"/>
      <c r="I315" s="778"/>
      <c r="J315" s="778"/>
      <c r="K315" s="778"/>
      <c r="L315" s="778"/>
      <c r="M315" s="778"/>
      <c r="N315" s="778"/>
      <c r="O315" s="778"/>
      <c r="P315" s="778"/>
      <c r="Q315" s="778"/>
      <c r="R315" s="778"/>
      <c r="S315" s="778"/>
      <c r="T315" s="778"/>
      <c r="U315" s="778"/>
      <c r="V315" s="778"/>
      <c r="W315" s="778"/>
      <c r="X315" s="778"/>
      <c r="Y315" s="778"/>
      <c r="Z315" s="778"/>
      <c r="AA315" s="778"/>
      <c r="AB315" s="778"/>
      <c r="AC315" s="778"/>
      <c r="AD315" s="778"/>
      <c r="AE315" s="778"/>
      <c r="AF315" s="797"/>
    </row>
    <row r="316" spans="1:32" s="127" customFormat="1">
      <c r="A316" s="798" t="s">
        <v>922</v>
      </c>
      <c r="B316" s="998" t="s">
        <v>922</v>
      </c>
      <c r="C316" s="998"/>
      <c r="D316" s="998"/>
      <c r="E316" s="998"/>
      <c r="F316" s="998"/>
      <c r="G316" s="998"/>
      <c r="H316" s="998"/>
      <c r="I316" s="998"/>
      <c r="J316" s="998"/>
      <c r="K316" s="998"/>
      <c r="L316" s="998"/>
      <c r="M316" s="998"/>
      <c r="N316" s="998"/>
      <c r="O316" s="998"/>
      <c r="P316" s="998"/>
      <c r="Q316" s="998"/>
      <c r="R316" s="998"/>
      <c r="S316" s="998"/>
      <c r="T316" s="998"/>
      <c r="U316" s="998"/>
      <c r="V316" s="998"/>
      <c r="W316" s="998"/>
      <c r="X316" s="998"/>
      <c r="Y316" s="998"/>
      <c r="Z316" s="998"/>
      <c r="AA316" s="998"/>
      <c r="AB316" s="998"/>
      <c r="AC316" s="998"/>
      <c r="AD316" s="998"/>
      <c r="AE316" s="998"/>
      <c r="AF316" s="999"/>
    </row>
    <row r="317" spans="1:32" s="127" customFormat="1">
      <c r="A317" s="798"/>
      <c r="B317" s="157" t="s">
        <v>45</v>
      </c>
      <c r="C317" s="157" t="s">
        <v>46</v>
      </c>
      <c r="D317" s="157" t="s">
        <v>18</v>
      </c>
      <c r="E317" s="157" t="str">
        <f>$E$4</f>
        <v>BREC</v>
      </c>
      <c r="F317" s="157" t="s">
        <v>610</v>
      </c>
      <c r="G317" s="157" t="s">
        <v>603</v>
      </c>
      <c r="H317" s="157" t="s">
        <v>1</v>
      </c>
      <c r="I317" s="157" t="s">
        <v>2</v>
      </c>
      <c r="J317" s="157" t="s">
        <v>461</v>
      </c>
      <c r="K317" s="157" t="s">
        <v>15</v>
      </c>
      <c r="L317" s="157" t="s">
        <v>3</v>
      </c>
      <c r="M317" s="157" t="s">
        <v>4</v>
      </c>
      <c r="N317" s="157" t="s">
        <v>6</v>
      </c>
      <c r="O317" s="157" t="s">
        <v>5</v>
      </c>
      <c r="P317" s="157" t="s">
        <v>116</v>
      </c>
      <c r="Q317" s="157" t="s">
        <v>17</v>
      </c>
      <c r="R317" s="157" t="s">
        <v>573</v>
      </c>
      <c r="S317" s="157" t="s">
        <v>444</v>
      </c>
      <c r="T317" s="157" t="s">
        <v>8</v>
      </c>
      <c r="U317" s="157" t="s">
        <v>7</v>
      </c>
      <c r="V317" s="157" t="s">
        <v>445</v>
      </c>
      <c r="W317" s="157" t="s">
        <v>726</v>
      </c>
      <c r="X317" s="157" t="s">
        <v>10</v>
      </c>
      <c r="Y317" s="157" t="s">
        <v>9</v>
      </c>
      <c r="Z317" s="157" t="s">
        <v>11</v>
      </c>
      <c r="AA317" s="157" t="s">
        <v>933</v>
      </c>
      <c r="AB317" s="157" t="s">
        <v>12</v>
      </c>
      <c r="AC317" s="157" t="s">
        <v>13</v>
      </c>
      <c r="AD317" s="157" t="s">
        <v>124</v>
      </c>
      <c r="AE317" s="732"/>
      <c r="AF317" s="799" t="s">
        <v>119</v>
      </c>
    </row>
    <row r="318" spans="1:32" s="127" customFormat="1">
      <c r="A318" s="798" t="s">
        <v>118</v>
      </c>
      <c r="B318" s="786"/>
      <c r="C318" s="786"/>
      <c r="D318" s="786"/>
      <c r="E318" s="786"/>
      <c r="F318" s="786"/>
      <c r="G318" s="786"/>
      <c r="H318" s="786"/>
      <c r="I318" s="786"/>
      <c r="J318" s="786"/>
      <c r="K318" s="786"/>
      <c r="L318" s="786"/>
      <c r="M318" s="786"/>
      <c r="N318" s="786"/>
      <c r="O318" s="786"/>
      <c r="P318" s="786"/>
      <c r="Q318" s="786"/>
      <c r="R318" s="786"/>
      <c r="S318" s="786"/>
      <c r="T318" s="786"/>
      <c r="U318" s="786"/>
      <c r="V318" s="786"/>
      <c r="W318" s="786"/>
      <c r="X318" s="786"/>
      <c r="Y318" s="786"/>
      <c r="Z318" s="786"/>
      <c r="AA318" s="786"/>
      <c r="AB318" s="786"/>
      <c r="AC318" s="786"/>
      <c r="AD318" s="786"/>
      <c r="AE318" s="732"/>
      <c r="AF318" s="800"/>
    </row>
    <row r="319" spans="1:32" s="127" customFormat="1">
      <c r="A319" s="580"/>
      <c r="B319" s="781"/>
      <c r="C319" s="781"/>
      <c r="D319" s="781"/>
      <c r="E319" s="781"/>
      <c r="F319" s="781"/>
      <c r="G319" s="781"/>
      <c r="H319" s="781"/>
      <c r="I319" s="781"/>
      <c r="J319" s="781"/>
      <c r="K319" s="781"/>
      <c r="L319" s="781"/>
      <c r="M319" s="781"/>
      <c r="N319" s="781"/>
      <c r="O319" s="781"/>
      <c r="P319" s="781"/>
      <c r="Q319" s="781"/>
      <c r="R319" s="781"/>
      <c r="S319" s="781"/>
      <c r="T319" s="781"/>
      <c r="U319" s="781"/>
      <c r="V319" s="781"/>
      <c r="W319" s="781"/>
      <c r="X319" s="781"/>
      <c r="Y319" s="781"/>
      <c r="Z319" s="781"/>
      <c r="AA319" s="781"/>
      <c r="AB319" s="781"/>
      <c r="AC319" s="781"/>
      <c r="AD319" s="781"/>
      <c r="AE319" s="732"/>
      <c r="AF319" s="801">
        <f>SUM(B319:AE319)</f>
        <v>0</v>
      </c>
    </row>
    <row r="320" spans="1:32" s="127" customFormat="1">
      <c r="A320" s="580">
        <v>4364</v>
      </c>
      <c r="B320" s="781"/>
      <c r="C320" s="781"/>
      <c r="D320" s="781"/>
      <c r="E320" s="781"/>
      <c r="F320" s="781"/>
      <c r="G320" s="781"/>
      <c r="H320" s="781"/>
      <c r="I320" s="781"/>
      <c r="J320" s="781"/>
      <c r="K320" s="781"/>
      <c r="L320" s="781"/>
      <c r="M320" s="781"/>
      <c r="N320" s="781"/>
      <c r="O320" s="781">
        <f>ITC!N85</f>
        <v>1843461.4332008855</v>
      </c>
      <c r="P320" s="781"/>
      <c r="Q320" s="781"/>
      <c r="R320" s="781"/>
      <c r="S320" s="781"/>
      <c r="T320" s="781"/>
      <c r="U320" s="781"/>
      <c r="V320" s="781"/>
      <c r="W320" s="781"/>
      <c r="X320" s="781"/>
      <c r="Y320" s="781"/>
      <c r="Z320" s="781"/>
      <c r="AA320" s="781"/>
      <c r="AB320" s="781"/>
      <c r="AC320" s="781"/>
      <c r="AD320" s="781"/>
      <c r="AE320" s="732"/>
      <c r="AF320" s="795">
        <f>SUM(B320:AE320)</f>
        <v>1843461.4332008855</v>
      </c>
    </row>
    <row r="321" spans="1:32" s="127" customFormat="1">
      <c r="A321" s="580">
        <v>4365</v>
      </c>
      <c r="B321" s="781"/>
      <c r="C321" s="781"/>
      <c r="D321" s="781"/>
      <c r="E321" s="781"/>
      <c r="F321" s="781"/>
      <c r="G321" s="781"/>
      <c r="H321" s="781"/>
      <c r="I321" s="781"/>
      <c r="J321" s="781"/>
      <c r="K321" s="781"/>
      <c r="L321" s="781"/>
      <c r="M321" s="781"/>
      <c r="N321" s="781"/>
      <c r="O321" s="781">
        <f>ITC!N86</f>
        <v>1354051.5065903259</v>
      </c>
      <c r="P321" s="781"/>
      <c r="Q321" s="781"/>
      <c r="R321" s="781"/>
      <c r="S321" s="781"/>
      <c r="T321" s="781"/>
      <c r="U321" s="781"/>
      <c r="V321" s="781"/>
      <c r="W321" s="781"/>
      <c r="X321" s="781"/>
      <c r="Y321" s="781"/>
      <c r="Z321" s="781"/>
      <c r="AA321" s="781"/>
      <c r="AB321" s="781"/>
      <c r="AC321" s="781"/>
      <c r="AD321" s="781"/>
      <c r="AE321" s="732"/>
      <c r="AF321" s="795">
        <f t="shared" ref="AF321:AF340" si="21">SUM(B321:AE321)</f>
        <v>1354051.5065903259</v>
      </c>
    </row>
    <row r="322" spans="1:32" s="127" customFormat="1">
      <c r="A322" s="580">
        <v>4366</v>
      </c>
      <c r="B322" s="781"/>
      <c r="C322" s="781"/>
      <c r="D322" s="781"/>
      <c r="E322" s="781"/>
      <c r="F322" s="781"/>
      <c r="G322" s="781"/>
      <c r="H322" s="781"/>
      <c r="I322" s="781"/>
      <c r="J322" s="781"/>
      <c r="K322" s="781"/>
      <c r="L322" s="781"/>
      <c r="M322" s="781"/>
      <c r="N322" s="781"/>
      <c r="O322" s="781">
        <f>ITC!N87</f>
        <v>1190615.3209241768</v>
      </c>
      <c r="P322" s="781"/>
      <c r="Q322" s="781"/>
      <c r="R322" s="781"/>
      <c r="S322" s="781"/>
      <c r="T322" s="781"/>
      <c r="U322" s="781"/>
      <c r="V322" s="781"/>
      <c r="W322" s="781"/>
      <c r="X322" s="781"/>
      <c r="Y322" s="781"/>
      <c r="Z322" s="781"/>
      <c r="AA322" s="781"/>
      <c r="AB322" s="781"/>
      <c r="AC322" s="781"/>
      <c r="AD322" s="781"/>
      <c r="AE322" s="732"/>
      <c r="AF322" s="795">
        <f t="shared" si="21"/>
        <v>1190615.3209241768</v>
      </c>
    </row>
    <row r="323" spans="1:32" s="127" customFormat="1">
      <c r="A323" s="580">
        <v>4713</v>
      </c>
      <c r="B323" s="781"/>
      <c r="C323" s="781"/>
      <c r="D323" s="781"/>
      <c r="E323" s="781"/>
      <c r="F323" s="781"/>
      <c r="G323" s="781"/>
      <c r="H323" s="781"/>
      <c r="I323" s="781"/>
      <c r="J323" s="781"/>
      <c r="K323" s="781"/>
      <c r="L323" s="781"/>
      <c r="M323" s="781"/>
      <c r="N323" s="781"/>
      <c r="O323" s="781">
        <f>ITC!N88</f>
        <v>1213620.4907853659</v>
      </c>
      <c r="P323" s="781"/>
      <c r="Q323" s="781"/>
      <c r="R323" s="781"/>
      <c r="S323" s="781"/>
      <c r="T323" s="781"/>
      <c r="U323" s="781"/>
      <c r="V323" s="781"/>
      <c r="W323" s="781"/>
      <c r="X323" s="781"/>
      <c r="Y323" s="781"/>
      <c r="Z323" s="781"/>
      <c r="AA323" s="781"/>
      <c r="AB323" s="781"/>
      <c r="AC323" s="781"/>
      <c r="AD323" s="781"/>
      <c r="AE323" s="732"/>
      <c r="AF323" s="795">
        <f t="shared" si="21"/>
        <v>1213620.4907853659</v>
      </c>
    </row>
    <row r="324" spans="1:32" s="127" customFormat="1">
      <c r="A324" s="580">
        <v>4725</v>
      </c>
      <c r="B324" s="781"/>
      <c r="C324" s="781"/>
      <c r="D324" s="781"/>
      <c r="E324" s="781"/>
      <c r="F324" s="781"/>
      <c r="G324" s="781"/>
      <c r="H324" s="781"/>
      <c r="I324" s="781"/>
      <c r="J324" s="781"/>
      <c r="K324" s="781"/>
      <c r="L324" s="781"/>
      <c r="M324" s="781"/>
      <c r="N324" s="781"/>
      <c r="O324" s="781">
        <f>ITC!N89</f>
        <v>57555.220651412019</v>
      </c>
      <c r="P324" s="781"/>
      <c r="Q324" s="781"/>
      <c r="R324" s="781"/>
      <c r="S324" s="781"/>
      <c r="T324" s="781"/>
      <c r="U324" s="781"/>
      <c r="V324" s="781"/>
      <c r="W324" s="781"/>
      <c r="X324" s="781"/>
      <c r="Y324" s="781"/>
      <c r="Z324" s="781"/>
      <c r="AA324" s="781"/>
      <c r="AB324" s="781"/>
      <c r="AC324" s="781"/>
      <c r="AD324" s="781"/>
      <c r="AE324" s="732"/>
      <c r="AF324" s="795">
        <f t="shared" si="21"/>
        <v>57555.220651412019</v>
      </c>
    </row>
    <row r="325" spans="1:32" s="127" customFormat="1">
      <c r="A325" s="580"/>
      <c r="B325" s="781"/>
      <c r="C325" s="781"/>
      <c r="D325" s="781"/>
      <c r="E325" s="781"/>
      <c r="F325" s="781"/>
      <c r="G325" s="781"/>
      <c r="H325" s="781"/>
      <c r="I325" s="781"/>
      <c r="J325" s="781"/>
      <c r="K325" s="781"/>
      <c r="L325" s="781"/>
      <c r="M325" s="781"/>
      <c r="N325" s="781"/>
      <c r="O325" s="781"/>
      <c r="P325" s="781"/>
      <c r="Q325" s="781"/>
      <c r="R325" s="781"/>
      <c r="S325" s="781"/>
      <c r="T325" s="781"/>
      <c r="U325" s="781"/>
      <c r="V325" s="781"/>
      <c r="W325" s="781"/>
      <c r="X325" s="781"/>
      <c r="Y325" s="781"/>
      <c r="Z325" s="781"/>
      <c r="AA325" s="781"/>
      <c r="AB325" s="781"/>
      <c r="AC325" s="781"/>
      <c r="AD325" s="781"/>
      <c r="AE325" s="732"/>
      <c r="AF325" s="795">
        <f t="shared" si="21"/>
        <v>0</v>
      </c>
    </row>
    <row r="326" spans="1:32" s="127" customFormat="1">
      <c r="A326" s="580"/>
      <c r="B326" s="781"/>
      <c r="C326" s="781"/>
      <c r="D326" s="781"/>
      <c r="E326" s="781"/>
      <c r="F326" s="781"/>
      <c r="G326" s="781"/>
      <c r="H326" s="781"/>
      <c r="I326" s="781"/>
      <c r="J326" s="781"/>
      <c r="K326" s="781"/>
      <c r="L326" s="781"/>
      <c r="M326" s="781"/>
      <c r="N326" s="781"/>
      <c r="O326" s="781"/>
      <c r="P326" s="781"/>
      <c r="Q326" s="781"/>
      <c r="R326" s="781"/>
      <c r="S326" s="781"/>
      <c r="T326" s="781"/>
      <c r="U326" s="781"/>
      <c r="V326" s="781"/>
      <c r="W326" s="781"/>
      <c r="X326" s="781"/>
      <c r="Y326" s="781"/>
      <c r="Z326" s="781"/>
      <c r="AA326" s="781"/>
      <c r="AB326" s="781"/>
      <c r="AC326" s="781"/>
      <c r="AD326" s="781"/>
      <c r="AE326" s="732"/>
      <c r="AF326" s="795">
        <f t="shared" si="21"/>
        <v>0</v>
      </c>
    </row>
    <row r="327" spans="1:32" s="127" customFormat="1">
      <c r="A327" s="794"/>
      <c r="B327" s="781"/>
      <c r="C327" s="781"/>
      <c r="D327" s="781"/>
      <c r="E327" s="781"/>
      <c r="F327" s="781"/>
      <c r="G327" s="781"/>
      <c r="H327" s="781"/>
      <c r="I327" s="781"/>
      <c r="J327" s="781"/>
      <c r="K327" s="781"/>
      <c r="L327" s="781"/>
      <c r="M327" s="781"/>
      <c r="N327" s="781"/>
      <c r="O327" s="781"/>
      <c r="P327" s="781"/>
      <c r="Q327" s="781"/>
      <c r="R327" s="781"/>
      <c r="S327" s="781"/>
      <c r="T327" s="781"/>
      <c r="U327" s="781"/>
      <c r="V327" s="781"/>
      <c r="W327" s="781"/>
      <c r="X327" s="781"/>
      <c r="Y327" s="781"/>
      <c r="Z327" s="781"/>
      <c r="AA327" s="781"/>
      <c r="AB327" s="781"/>
      <c r="AC327" s="781"/>
      <c r="AD327" s="781"/>
      <c r="AE327" s="732"/>
      <c r="AF327" s="795">
        <f t="shared" si="21"/>
        <v>0</v>
      </c>
    </row>
    <row r="328" spans="1:32" s="127" customFormat="1">
      <c r="A328" s="580"/>
      <c r="B328" s="781"/>
      <c r="C328" s="781"/>
      <c r="D328" s="781"/>
      <c r="E328" s="781"/>
      <c r="F328" s="781"/>
      <c r="G328" s="781"/>
      <c r="H328" s="781"/>
      <c r="I328" s="781"/>
      <c r="J328" s="781"/>
      <c r="K328" s="781"/>
      <c r="L328" s="781"/>
      <c r="M328" s="781"/>
      <c r="N328" s="781"/>
      <c r="O328" s="781"/>
      <c r="P328" s="781"/>
      <c r="Q328" s="781"/>
      <c r="R328" s="781"/>
      <c r="S328" s="781"/>
      <c r="T328" s="781"/>
      <c r="U328" s="781"/>
      <c r="V328" s="781"/>
      <c r="W328" s="781"/>
      <c r="X328" s="781"/>
      <c r="Y328" s="781"/>
      <c r="Z328" s="781"/>
      <c r="AA328" s="781"/>
      <c r="AB328" s="781"/>
      <c r="AC328" s="781"/>
      <c r="AD328" s="781"/>
      <c r="AE328" s="732"/>
      <c r="AF328" s="795">
        <f t="shared" si="21"/>
        <v>0</v>
      </c>
    </row>
    <row r="329" spans="1:32" s="127" customFormat="1">
      <c r="A329" s="580"/>
      <c r="B329" s="781"/>
      <c r="C329" s="781"/>
      <c r="D329" s="781"/>
      <c r="E329" s="781"/>
      <c r="F329" s="781"/>
      <c r="G329" s="781"/>
      <c r="H329" s="781"/>
      <c r="I329" s="781"/>
      <c r="J329" s="781"/>
      <c r="K329" s="781"/>
      <c r="L329" s="781"/>
      <c r="M329" s="781"/>
      <c r="N329" s="781"/>
      <c r="O329" s="781"/>
      <c r="P329" s="781"/>
      <c r="Q329" s="781"/>
      <c r="R329" s="781"/>
      <c r="S329" s="781"/>
      <c r="T329" s="781"/>
      <c r="U329" s="781"/>
      <c r="V329" s="781"/>
      <c r="W329" s="781"/>
      <c r="X329" s="781"/>
      <c r="Y329" s="781"/>
      <c r="Z329" s="781"/>
      <c r="AA329" s="781"/>
      <c r="AB329" s="781"/>
      <c r="AC329" s="781"/>
      <c r="AD329" s="781"/>
      <c r="AE329" s="732"/>
      <c r="AF329" s="795">
        <f t="shared" si="21"/>
        <v>0</v>
      </c>
    </row>
    <row r="330" spans="1:32" s="127" customFormat="1">
      <c r="A330" s="580"/>
      <c r="B330" s="781"/>
      <c r="C330" s="781"/>
      <c r="D330" s="781"/>
      <c r="E330" s="781"/>
      <c r="F330" s="781"/>
      <c r="G330" s="781"/>
      <c r="H330" s="781"/>
      <c r="I330" s="781"/>
      <c r="J330" s="781"/>
      <c r="K330" s="781"/>
      <c r="L330" s="781"/>
      <c r="M330" s="781"/>
      <c r="N330" s="781"/>
      <c r="O330" s="781"/>
      <c r="P330" s="781"/>
      <c r="Q330" s="781"/>
      <c r="R330" s="781"/>
      <c r="S330" s="781"/>
      <c r="T330" s="781"/>
      <c r="U330" s="781"/>
      <c r="V330" s="781"/>
      <c r="W330" s="781"/>
      <c r="X330" s="781"/>
      <c r="Y330" s="781"/>
      <c r="Z330" s="781"/>
      <c r="AA330" s="781"/>
      <c r="AB330" s="781"/>
      <c r="AC330" s="781"/>
      <c r="AD330" s="781"/>
      <c r="AE330" s="732"/>
      <c r="AF330" s="795">
        <f t="shared" si="21"/>
        <v>0</v>
      </c>
    </row>
    <row r="331" spans="1:32" s="127" customFormat="1">
      <c r="A331" s="580"/>
      <c r="B331" s="781"/>
      <c r="C331" s="781"/>
      <c r="D331" s="781"/>
      <c r="E331" s="781"/>
      <c r="F331" s="781"/>
      <c r="G331" s="781"/>
      <c r="H331" s="781"/>
      <c r="I331" s="781"/>
      <c r="J331" s="781"/>
      <c r="K331" s="781"/>
      <c r="L331" s="781"/>
      <c r="M331" s="781"/>
      <c r="N331" s="781"/>
      <c r="O331" s="781"/>
      <c r="P331" s="781"/>
      <c r="Q331" s="781"/>
      <c r="R331" s="781"/>
      <c r="S331" s="781"/>
      <c r="T331" s="781"/>
      <c r="U331" s="781"/>
      <c r="V331" s="781"/>
      <c r="W331" s="781"/>
      <c r="X331" s="781"/>
      <c r="Y331" s="781"/>
      <c r="Z331" s="781"/>
      <c r="AA331" s="781"/>
      <c r="AB331" s="781"/>
      <c r="AC331" s="781"/>
      <c r="AD331" s="781"/>
      <c r="AE331" s="732"/>
      <c r="AF331" s="795">
        <f t="shared" si="21"/>
        <v>0</v>
      </c>
    </row>
    <row r="332" spans="1:32" s="127" customFormat="1">
      <c r="A332" s="580"/>
      <c r="B332" s="781"/>
      <c r="C332" s="781"/>
      <c r="D332" s="781"/>
      <c r="E332" s="781"/>
      <c r="F332" s="781"/>
      <c r="G332" s="781"/>
      <c r="H332" s="781"/>
      <c r="I332" s="781"/>
      <c r="J332" s="781"/>
      <c r="K332" s="781"/>
      <c r="L332" s="781"/>
      <c r="M332" s="781"/>
      <c r="N332" s="781"/>
      <c r="O332" s="781"/>
      <c r="P332" s="781"/>
      <c r="Q332" s="781"/>
      <c r="R332" s="781"/>
      <c r="S332" s="781"/>
      <c r="T332" s="781"/>
      <c r="U332" s="781"/>
      <c r="V332" s="781"/>
      <c r="W332" s="781"/>
      <c r="X332" s="781"/>
      <c r="Y332" s="781"/>
      <c r="Z332" s="781"/>
      <c r="AA332" s="781"/>
      <c r="AB332" s="781"/>
      <c r="AC332" s="781"/>
      <c r="AD332" s="781"/>
      <c r="AE332" s="732"/>
      <c r="AF332" s="795">
        <f t="shared" si="21"/>
        <v>0</v>
      </c>
    </row>
    <row r="333" spans="1:32" s="127" customFormat="1">
      <c r="A333" s="580"/>
      <c r="B333" s="781"/>
      <c r="C333" s="781"/>
      <c r="D333" s="781"/>
      <c r="E333" s="781"/>
      <c r="F333" s="781"/>
      <c r="G333" s="781"/>
      <c r="H333" s="781"/>
      <c r="I333" s="781"/>
      <c r="J333" s="781"/>
      <c r="K333" s="781"/>
      <c r="L333" s="781"/>
      <c r="M333" s="781"/>
      <c r="N333" s="781"/>
      <c r="O333" s="781"/>
      <c r="P333" s="781"/>
      <c r="Q333" s="781"/>
      <c r="R333" s="781"/>
      <c r="S333" s="781"/>
      <c r="T333" s="781"/>
      <c r="U333" s="781"/>
      <c r="V333" s="781"/>
      <c r="W333" s="781"/>
      <c r="X333" s="781"/>
      <c r="Y333" s="781"/>
      <c r="Z333" s="781"/>
      <c r="AA333" s="781"/>
      <c r="AB333" s="781"/>
      <c r="AC333" s="781"/>
      <c r="AD333" s="781"/>
      <c r="AE333" s="732"/>
      <c r="AF333" s="795">
        <f t="shared" si="21"/>
        <v>0</v>
      </c>
    </row>
    <row r="334" spans="1:32" s="127" customFormat="1">
      <c r="A334" s="580"/>
      <c r="B334" s="781"/>
      <c r="C334" s="781"/>
      <c r="D334" s="781"/>
      <c r="E334" s="781"/>
      <c r="F334" s="781"/>
      <c r="G334" s="781"/>
      <c r="H334" s="781"/>
      <c r="I334" s="781"/>
      <c r="J334" s="781"/>
      <c r="K334" s="781"/>
      <c r="L334" s="781"/>
      <c r="M334" s="781"/>
      <c r="N334" s="781"/>
      <c r="O334" s="781"/>
      <c r="P334" s="781"/>
      <c r="Q334" s="781"/>
      <c r="R334" s="781"/>
      <c r="S334" s="781"/>
      <c r="T334" s="781"/>
      <c r="U334" s="781"/>
      <c r="V334" s="781"/>
      <c r="W334" s="781"/>
      <c r="X334" s="781"/>
      <c r="Y334" s="781"/>
      <c r="Z334" s="781"/>
      <c r="AA334" s="781"/>
      <c r="AB334" s="781"/>
      <c r="AC334" s="781"/>
      <c r="AD334" s="781"/>
      <c r="AE334" s="732"/>
      <c r="AF334" s="795">
        <f t="shared" si="21"/>
        <v>0</v>
      </c>
    </row>
    <row r="335" spans="1:32" s="127" customFormat="1">
      <c r="A335" s="580"/>
      <c r="B335" s="781"/>
      <c r="C335" s="781"/>
      <c r="D335" s="781"/>
      <c r="E335" s="781"/>
      <c r="F335" s="781"/>
      <c r="G335" s="781"/>
      <c r="H335" s="781"/>
      <c r="I335" s="781"/>
      <c r="J335" s="781"/>
      <c r="K335" s="781"/>
      <c r="L335" s="781"/>
      <c r="M335" s="781"/>
      <c r="N335" s="781"/>
      <c r="O335" s="781"/>
      <c r="P335" s="781"/>
      <c r="Q335" s="781"/>
      <c r="R335" s="781"/>
      <c r="S335" s="781"/>
      <c r="T335" s="781"/>
      <c r="U335" s="781"/>
      <c r="V335" s="781"/>
      <c r="W335" s="781"/>
      <c r="X335" s="781"/>
      <c r="Y335" s="781"/>
      <c r="Z335" s="781"/>
      <c r="AA335" s="781"/>
      <c r="AB335" s="781"/>
      <c r="AC335" s="781"/>
      <c r="AD335" s="781"/>
      <c r="AE335" s="732"/>
      <c r="AF335" s="795">
        <f t="shared" si="21"/>
        <v>0</v>
      </c>
    </row>
    <row r="336" spans="1:32" s="127" customFormat="1">
      <c r="A336" s="580"/>
      <c r="B336" s="781"/>
      <c r="C336" s="781"/>
      <c r="D336" s="781"/>
      <c r="E336" s="781"/>
      <c r="F336" s="781"/>
      <c r="G336" s="781"/>
      <c r="H336" s="781"/>
      <c r="I336" s="781"/>
      <c r="J336" s="781"/>
      <c r="K336" s="781"/>
      <c r="L336" s="781"/>
      <c r="M336" s="781"/>
      <c r="N336" s="781"/>
      <c r="O336" s="781"/>
      <c r="P336" s="781"/>
      <c r="Q336" s="781"/>
      <c r="R336" s="781"/>
      <c r="S336" s="781"/>
      <c r="T336" s="781"/>
      <c r="U336" s="781"/>
      <c r="V336" s="781"/>
      <c r="W336" s="781"/>
      <c r="X336" s="781"/>
      <c r="Y336" s="781"/>
      <c r="Z336" s="781"/>
      <c r="AA336" s="781"/>
      <c r="AB336" s="781"/>
      <c r="AC336" s="781"/>
      <c r="AD336" s="781"/>
      <c r="AE336" s="732"/>
      <c r="AF336" s="795">
        <f t="shared" si="21"/>
        <v>0</v>
      </c>
    </row>
    <row r="337" spans="1:32" s="127" customFormat="1">
      <c r="A337" s="580"/>
      <c r="B337" s="781"/>
      <c r="C337" s="781"/>
      <c r="D337" s="781"/>
      <c r="E337" s="781"/>
      <c r="F337" s="781"/>
      <c r="G337" s="781"/>
      <c r="H337" s="781"/>
      <c r="I337" s="781"/>
      <c r="J337" s="781"/>
      <c r="K337" s="781"/>
      <c r="L337" s="781"/>
      <c r="M337" s="781"/>
      <c r="N337" s="781"/>
      <c r="O337" s="781"/>
      <c r="P337" s="781"/>
      <c r="Q337" s="781"/>
      <c r="R337" s="781"/>
      <c r="S337" s="781"/>
      <c r="T337" s="781"/>
      <c r="U337" s="781"/>
      <c r="V337" s="781"/>
      <c r="W337" s="781"/>
      <c r="X337" s="781"/>
      <c r="Y337" s="781"/>
      <c r="Z337" s="781"/>
      <c r="AA337" s="781"/>
      <c r="AB337" s="781"/>
      <c r="AC337" s="781"/>
      <c r="AD337" s="781"/>
      <c r="AE337" s="732"/>
      <c r="AF337" s="795">
        <f t="shared" si="21"/>
        <v>0</v>
      </c>
    </row>
    <row r="338" spans="1:32" s="127" customFormat="1">
      <c r="A338" s="580"/>
      <c r="B338" s="781"/>
      <c r="C338" s="781"/>
      <c r="D338" s="781"/>
      <c r="E338" s="781"/>
      <c r="F338" s="781"/>
      <c r="G338" s="781"/>
      <c r="H338" s="781"/>
      <c r="I338" s="781"/>
      <c r="J338" s="781"/>
      <c r="K338" s="781"/>
      <c r="L338" s="781"/>
      <c r="M338" s="781"/>
      <c r="N338" s="781"/>
      <c r="O338" s="781"/>
      <c r="P338" s="781"/>
      <c r="Q338" s="781"/>
      <c r="R338" s="781"/>
      <c r="S338" s="781"/>
      <c r="T338" s="781"/>
      <c r="U338" s="781"/>
      <c r="V338" s="781"/>
      <c r="W338" s="781"/>
      <c r="X338" s="781"/>
      <c r="Y338" s="781"/>
      <c r="Z338" s="781"/>
      <c r="AA338" s="781"/>
      <c r="AB338" s="781"/>
      <c r="AC338" s="781"/>
      <c r="AD338" s="781"/>
      <c r="AE338" s="732"/>
      <c r="AF338" s="795">
        <f t="shared" si="21"/>
        <v>0</v>
      </c>
    </row>
    <row r="339" spans="1:32" s="127" customFormat="1">
      <c r="A339" s="580"/>
      <c r="B339" s="781"/>
      <c r="C339" s="781"/>
      <c r="D339" s="781"/>
      <c r="E339" s="781"/>
      <c r="F339" s="781"/>
      <c r="G339" s="781"/>
      <c r="H339" s="781"/>
      <c r="I339" s="781"/>
      <c r="J339" s="781"/>
      <c r="K339" s="781"/>
      <c r="L339" s="781"/>
      <c r="M339" s="781"/>
      <c r="N339" s="781"/>
      <c r="O339" s="781"/>
      <c r="P339" s="781"/>
      <c r="Q339" s="781"/>
      <c r="R339" s="781"/>
      <c r="S339" s="781"/>
      <c r="T339" s="781"/>
      <c r="U339" s="781"/>
      <c r="V339" s="781"/>
      <c r="W339" s="781"/>
      <c r="X339" s="781"/>
      <c r="Y339" s="781"/>
      <c r="Z339" s="781"/>
      <c r="AA339" s="781"/>
      <c r="AB339" s="781"/>
      <c r="AC339" s="781"/>
      <c r="AD339" s="781"/>
      <c r="AE339" s="732"/>
      <c r="AF339" s="795">
        <f t="shared" si="21"/>
        <v>0</v>
      </c>
    </row>
    <row r="340" spans="1:32" s="127" customFormat="1">
      <c r="A340" s="580"/>
      <c r="B340" s="781"/>
      <c r="C340" s="781"/>
      <c r="D340" s="781"/>
      <c r="E340" s="781"/>
      <c r="F340" s="781"/>
      <c r="G340" s="781"/>
      <c r="H340" s="781"/>
      <c r="I340" s="781"/>
      <c r="J340" s="781"/>
      <c r="K340" s="781"/>
      <c r="L340" s="781"/>
      <c r="M340" s="781"/>
      <c r="N340" s="781"/>
      <c r="O340" s="781"/>
      <c r="P340" s="781"/>
      <c r="Q340" s="781"/>
      <c r="R340" s="781"/>
      <c r="S340" s="781"/>
      <c r="T340" s="781"/>
      <c r="U340" s="781"/>
      <c r="V340" s="781"/>
      <c r="W340" s="781"/>
      <c r="X340" s="781"/>
      <c r="Y340" s="781"/>
      <c r="Z340" s="781"/>
      <c r="AA340" s="781"/>
      <c r="AB340" s="781"/>
      <c r="AC340" s="781"/>
      <c r="AD340" s="781"/>
      <c r="AE340" s="732"/>
      <c r="AF340" s="795">
        <f t="shared" si="21"/>
        <v>0</v>
      </c>
    </row>
    <row r="341" spans="1:32" s="127" customFormat="1">
      <c r="A341" s="802"/>
      <c r="B341" s="781"/>
      <c r="C341" s="781"/>
      <c r="D341" s="781"/>
      <c r="E341" s="781"/>
      <c r="F341" s="781"/>
      <c r="G341" s="781"/>
      <c r="H341" s="781"/>
      <c r="I341" s="781"/>
      <c r="J341" s="781"/>
      <c r="K341" s="781"/>
      <c r="L341" s="781"/>
      <c r="M341" s="781"/>
      <c r="N341" s="781"/>
      <c r="O341" s="781"/>
      <c r="P341" s="781"/>
      <c r="Q341" s="781"/>
      <c r="R341" s="781"/>
      <c r="S341" s="781"/>
      <c r="T341" s="781"/>
      <c r="U341" s="781"/>
      <c r="V341" s="781"/>
      <c r="W341" s="781"/>
      <c r="X341" s="781"/>
      <c r="Y341" s="781"/>
      <c r="Z341" s="781"/>
      <c r="AA341" s="781"/>
      <c r="AB341" s="781"/>
      <c r="AC341" s="781"/>
      <c r="AD341" s="781"/>
      <c r="AE341" s="732"/>
      <c r="AF341" s="800"/>
    </row>
    <row r="342" spans="1:32" s="127" customFormat="1" ht="13.8" thickBot="1">
      <c r="A342" s="798" t="s">
        <v>119</v>
      </c>
      <c r="B342" s="782">
        <f t="shared" ref="B342:AD342" si="22">SUM(B319:B341)</f>
        <v>0</v>
      </c>
      <c r="C342" s="782">
        <f t="shared" si="22"/>
        <v>0</v>
      </c>
      <c r="D342" s="782">
        <f t="shared" si="22"/>
        <v>0</v>
      </c>
      <c r="E342" s="782">
        <f t="shared" si="22"/>
        <v>0</v>
      </c>
      <c r="F342" s="782">
        <f t="shared" si="22"/>
        <v>0</v>
      </c>
      <c r="G342" s="782">
        <f t="shared" si="22"/>
        <v>0</v>
      </c>
      <c r="H342" s="782">
        <f t="shared" si="22"/>
        <v>0</v>
      </c>
      <c r="I342" s="782">
        <f t="shared" si="22"/>
        <v>0</v>
      </c>
      <c r="J342" s="782">
        <f t="shared" si="22"/>
        <v>0</v>
      </c>
      <c r="K342" s="782">
        <f t="shared" si="22"/>
        <v>0</v>
      </c>
      <c r="L342" s="782">
        <f t="shared" si="22"/>
        <v>0</v>
      </c>
      <c r="M342" s="782">
        <f t="shared" si="22"/>
        <v>0</v>
      </c>
      <c r="N342" s="782">
        <f t="shared" si="22"/>
        <v>0</v>
      </c>
      <c r="O342" s="782">
        <f t="shared" si="22"/>
        <v>5659303.9721521661</v>
      </c>
      <c r="P342" s="782">
        <f t="shared" si="22"/>
        <v>0</v>
      </c>
      <c r="Q342" s="782">
        <f t="shared" si="22"/>
        <v>0</v>
      </c>
      <c r="R342" s="782">
        <f t="shared" si="22"/>
        <v>0</v>
      </c>
      <c r="S342" s="782">
        <f t="shared" si="22"/>
        <v>0</v>
      </c>
      <c r="T342" s="782">
        <f t="shared" si="22"/>
        <v>0</v>
      </c>
      <c r="U342" s="782">
        <f t="shared" si="22"/>
        <v>0</v>
      </c>
      <c r="V342" s="782">
        <f t="shared" si="22"/>
        <v>0</v>
      </c>
      <c r="W342" s="782">
        <f t="shared" si="22"/>
        <v>0</v>
      </c>
      <c r="X342" s="782">
        <f t="shared" si="22"/>
        <v>0</v>
      </c>
      <c r="Y342" s="782">
        <f t="shared" si="22"/>
        <v>0</v>
      </c>
      <c r="Z342" s="782">
        <f t="shared" si="22"/>
        <v>0</v>
      </c>
      <c r="AA342" s="782"/>
      <c r="AB342" s="782">
        <f t="shared" si="22"/>
        <v>0</v>
      </c>
      <c r="AC342" s="782">
        <f t="shared" si="22"/>
        <v>0</v>
      </c>
      <c r="AD342" s="782">
        <f t="shared" si="22"/>
        <v>0</v>
      </c>
      <c r="AE342" s="803"/>
      <c r="AF342" s="804">
        <f>SUM(B342:AE342)</f>
        <v>5659303.9721521661</v>
      </c>
    </row>
    <row r="343" spans="1:32" s="127" customFormat="1" ht="13.8" thickTop="1">
      <c r="A343" s="802"/>
      <c r="B343" s="783"/>
      <c r="C343" s="783"/>
      <c r="D343" s="783"/>
      <c r="E343" s="783"/>
      <c r="F343" s="783"/>
      <c r="G343" s="783"/>
      <c r="H343" s="783"/>
      <c r="I343" s="783"/>
      <c r="J343" s="783"/>
      <c r="K343" s="783"/>
      <c r="L343" s="783"/>
      <c r="M343" s="783"/>
      <c r="N343" s="783"/>
      <c r="O343" s="783"/>
      <c r="P343" s="783"/>
      <c r="Q343" s="783"/>
      <c r="R343" s="783"/>
      <c r="S343" s="783"/>
      <c r="T343" s="783"/>
      <c r="U343" s="783"/>
      <c r="V343" s="783"/>
      <c r="W343" s="783"/>
      <c r="X343" s="783"/>
      <c r="Y343" s="783"/>
      <c r="Z343" s="783"/>
      <c r="AA343" s="783"/>
      <c r="AB343" s="783"/>
      <c r="AC343" s="783"/>
      <c r="AD343" s="783"/>
      <c r="AE343" s="783"/>
      <c r="AF343" s="805"/>
    </row>
    <row r="344" spans="1:32" s="127" customFormat="1">
      <c r="A344" s="802"/>
      <c r="B344" s="783"/>
      <c r="C344" s="783"/>
      <c r="D344" s="783"/>
      <c r="E344" s="783"/>
      <c r="F344" s="783"/>
      <c r="G344" s="783"/>
      <c r="H344" s="783"/>
      <c r="I344" s="783"/>
      <c r="J344" s="783"/>
      <c r="K344" s="783"/>
      <c r="L344" s="783"/>
      <c r="M344" s="783"/>
      <c r="N344" s="783"/>
      <c r="O344" s="783"/>
      <c r="P344" s="783"/>
      <c r="Q344" s="783"/>
      <c r="R344" s="783"/>
      <c r="S344" s="783"/>
      <c r="T344" s="783"/>
      <c r="U344" s="783"/>
      <c r="V344" s="783"/>
      <c r="W344" s="783"/>
      <c r="X344" s="783"/>
      <c r="Y344" s="783"/>
      <c r="Z344" s="732"/>
      <c r="AA344" s="732"/>
      <c r="AB344" s="732"/>
      <c r="AC344" s="732"/>
      <c r="AD344" s="783" t="s">
        <v>125</v>
      </c>
      <c r="AE344" s="783"/>
      <c r="AF344" s="806">
        <f>MTEP14!L47</f>
        <v>5659303.9721521661</v>
      </c>
    </row>
    <row r="345" spans="1:32" s="127" customFormat="1">
      <c r="A345" s="802"/>
      <c r="B345" s="783"/>
      <c r="C345" s="783"/>
      <c r="D345" s="783"/>
      <c r="E345" s="783"/>
      <c r="F345" s="783"/>
      <c r="G345" s="783"/>
      <c r="H345" s="783"/>
      <c r="I345" s="783"/>
      <c r="J345" s="783"/>
      <c r="K345" s="783"/>
      <c r="L345" s="783"/>
      <c r="M345" s="783"/>
      <c r="N345" s="783"/>
      <c r="O345" s="783"/>
      <c r="P345" s="783"/>
      <c r="Q345" s="783"/>
      <c r="R345" s="783"/>
      <c r="S345" s="783"/>
      <c r="T345" s="783"/>
      <c r="U345" s="783"/>
      <c r="V345" s="783"/>
      <c r="W345" s="783"/>
      <c r="X345" s="783"/>
      <c r="Y345" s="783"/>
      <c r="Z345" s="783"/>
      <c r="AA345" s="783"/>
      <c r="AB345" s="783"/>
      <c r="AC345" s="783"/>
      <c r="AD345" s="783"/>
      <c r="AE345" s="783"/>
      <c r="AF345" s="805"/>
    </row>
    <row r="346" spans="1:32" s="127" customFormat="1" ht="13.8" thickBot="1">
      <c r="A346" s="802"/>
      <c r="B346" s="783"/>
      <c r="C346" s="783"/>
      <c r="D346" s="783"/>
      <c r="E346" s="783"/>
      <c r="F346" s="783"/>
      <c r="G346" s="783"/>
      <c r="H346" s="783"/>
      <c r="I346" s="783"/>
      <c r="J346" s="783"/>
      <c r="K346" s="783"/>
      <c r="L346" s="783"/>
      <c r="M346" s="783"/>
      <c r="N346" s="783"/>
      <c r="O346" s="783"/>
      <c r="P346" s="783"/>
      <c r="Q346" s="783"/>
      <c r="R346" s="783"/>
      <c r="S346" s="783"/>
      <c r="T346" s="783"/>
      <c r="U346" s="783"/>
      <c r="V346" s="783"/>
      <c r="W346" s="783"/>
      <c r="X346" s="783"/>
      <c r="Y346" s="783"/>
      <c r="Z346" s="783"/>
      <c r="AA346" s="783"/>
      <c r="AB346" s="783"/>
      <c r="AC346" s="783"/>
      <c r="AD346" s="789" t="s">
        <v>126</v>
      </c>
      <c r="AE346" s="783"/>
      <c r="AF346" s="807">
        <f>+AF342-AF344</f>
        <v>0</v>
      </c>
    </row>
    <row r="347" spans="1:32" s="127" customFormat="1" ht="13.8" thickTop="1">
      <c r="A347" s="802"/>
      <c r="B347" s="783"/>
      <c r="C347" s="783"/>
      <c r="D347" s="783"/>
      <c r="E347" s="783"/>
      <c r="F347" s="783"/>
      <c r="G347" s="783"/>
      <c r="H347" s="783"/>
      <c r="I347" s="783"/>
      <c r="J347" s="783"/>
      <c r="K347" s="783"/>
      <c r="L347" s="783"/>
      <c r="M347" s="783"/>
      <c r="N347" s="783"/>
      <c r="O347" s="783"/>
      <c r="P347" s="783"/>
      <c r="Q347" s="783"/>
      <c r="R347" s="783"/>
      <c r="S347" s="783"/>
      <c r="T347" s="783"/>
      <c r="U347" s="783"/>
      <c r="V347" s="783"/>
      <c r="W347" s="783"/>
      <c r="X347" s="783"/>
      <c r="Y347" s="783"/>
      <c r="Z347" s="783"/>
      <c r="AA347" s="783"/>
      <c r="AB347" s="783"/>
      <c r="AC347" s="783"/>
      <c r="AD347" s="789"/>
      <c r="AE347" s="783"/>
      <c r="AF347" s="805"/>
    </row>
    <row r="348" spans="1:32" s="127" customFormat="1" ht="13.8" thickBot="1">
      <c r="A348" s="808"/>
      <c r="B348" s="784"/>
      <c r="C348" s="784"/>
      <c r="D348" s="784"/>
      <c r="E348" s="784"/>
      <c r="F348" s="784"/>
      <c r="G348" s="784"/>
      <c r="H348" s="784"/>
      <c r="I348" s="784"/>
      <c r="J348" s="784"/>
      <c r="K348" s="784"/>
      <c r="L348" s="784"/>
      <c r="M348" s="784"/>
      <c r="N348" s="784"/>
      <c r="O348" s="784"/>
      <c r="P348" s="784"/>
      <c r="Q348" s="784"/>
      <c r="R348" s="784"/>
      <c r="S348" s="784"/>
      <c r="T348" s="784"/>
      <c r="U348" s="784"/>
      <c r="V348" s="784"/>
      <c r="W348" s="784"/>
      <c r="X348" s="784"/>
      <c r="Y348" s="784"/>
      <c r="Z348" s="784"/>
      <c r="AA348" s="784"/>
      <c r="AB348" s="784"/>
      <c r="AC348" s="784"/>
      <c r="AD348" s="790"/>
      <c r="AE348" s="784"/>
      <c r="AF348" s="809"/>
    </row>
    <row r="350" spans="1:32" ht="13.8" thickBot="1"/>
    <row r="351" spans="1:32" s="127" customFormat="1">
      <c r="A351" s="796"/>
      <c r="B351" s="778"/>
      <c r="C351" s="778"/>
      <c r="D351" s="778"/>
      <c r="E351" s="778"/>
      <c r="F351" s="778"/>
      <c r="G351" s="778"/>
      <c r="H351" s="778"/>
      <c r="I351" s="778"/>
      <c r="J351" s="778"/>
      <c r="K351" s="778"/>
      <c r="L351" s="778"/>
      <c r="M351" s="778"/>
      <c r="N351" s="778"/>
      <c r="O351" s="778"/>
      <c r="P351" s="778"/>
      <c r="Q351" s="778"/>
      <c r="R351" s="778"/>
      <c r="S351" s="778"/>
      <c r="T351" s="778"/>
      <c r="U351" s="778"/>
      <c r="V351" s="778"/>
      <c r="W351" s="778"/>
      <c r="X351" s="778"/>
      <c r="Y351" s="778"/>
      <c r="Z351" s="778"/>
      <c r="AA351" s="778"/>
      <c r="AB351" s="778"/>
      <c r="AC351" s="778"/>
      <c r="AD351" s="778"/>
      <c r="AE351" s="778"/>
      <c r="AF351" s="797"/>
    </row>
    <row r="352" spans="1:32" s="127" customFormat="1">
      <c r="A352" s="798" t="s">
        <v>979</v>
      </c>
      <c r="B352" s="998" t="s">
        <v>979</v>
      </c>
      <c r="C352" s="998"/>
      <c r="D352" s="998"/>
      <c r="E352" s="998"/>
      <c r="F352" s="998"/>
      <c r="G352" s="998"/>
      <c r="H352" s="998"/>
      <c r="I352" s="998"/>
      <c r="J352" s="998"/>
      <c r="K352" s="998"/>
      <c r="L352" s="998"/>
      <c r="M352" s="998"/>
      <c r="N352" s="998"/>
      <c r="O352" s="998"/>
      <c r="P352" s="998"/>
      <c r="Q352" s="998"/>
      <c r="R352" s="998"/>
      <c r="S352" s="998"/>
      <c r="T352" s="998"/>
      <c r="U352" s="998"/>
      <c r="V352" s="998"/>
      <c r="W352" s="998"/>
      <c r="X352" s="998"/>
      <c r="Y352" s="998"/>
      <c r="Z352" s="998"/>
      <c r="AA352" s="998"/>
      <c r="AB352" s="998"/>
      <c r="AC352" s="998"/>
      <c r="AD352" s="998"/>
      <c r="AE352" s="998"/>
      <c r="AF352" s="999"/>
    </row>
    <row r="353" spans="1:32" s="127" customFormat="1">
      <c r="A353" s="798"/>
      <c r="B353" s="157" t="s">
        <v>45</v>
      </c>
      <c r="C353" s="157" t="s">
        <v>46</v>
      </c>
      <c r="D353" s="157" t="s">
        <v>18</v>
      </c>
      <c r="E353" s="157" t="str">
        <f>$E$4</f>
        <v>BREC</v>
      </c>
      <c r="F353" s="157" t="s">
        <v>610</v>
      </c>
      <c r="G353" s="157" t="s">
        <v>603</v>
      </c>
      <c r="H353" s="157" t="s">
        <v>1</v>
      </c>
      <c r="I353" s="157" t="s">
        <v>2</v>
      </c>
      <c r="J353" s="157" t="s">
        <v>461</v>
      </c>
      <c r="K353" s="157" t="s">
        <v>15</v>
      </c>
      <c r="L353" s="157" t="s">
        <v>3</v>
      </c>
      <c r="M353" s="157" t="s">
        <v>4</v>
      </c>
      <c r="N353" s="157" t="s">
        <v>6</v>
      </c>
      <c r="O353" s="157" t="s">
        <v>5</v>
      </c>
      <c r="P353" s="157" t="s">
        <v>116</v>
      </c>
      <c r="Q353" s="157" t="s">
        <v>17</v>
      </c>
      <c r="R353" s="157" t="s">
        <v>573</v>
      </c>
      <c r="S353" s="157" t="s">
        <v>444</v>
      </c>
      <c r="T353" s="157" t="s">
        <v>8</v>
      </c>
      <c r="U353" s="157" t="s">
        <v>7</v>
      </c>
      <c r="V353" s="157" t="s">
        <v>445</v>
      </c>
      <c r="W353" s="157" t="s">
        <v>726</v>
      </c>
      <c r="X353" s="157" t="s">
        <v>10</v>
      </c>
      <c r="Y353" s="157" t="s">
        <v>9</v>
      </c>
      <c r="Z353" s="157" t="s">
        <v>11</v>
      </c>
      <c r="AA353" s="157" t="s">
        <v>933</v>
      </c>
      <c r="AB353" s="157" t="s">
        <v>12</v>
      </c>
      <c r="AC353" s="157" t="s">
        <v>13</v>
      </c>
      <c r="AD353" s="157" t="s">
        <v>124</v>
      </c>
      <c r="AE353" s="732"/>
      <c r="AF353" s="799" t="s">
        <v>119</v>
      </c>
    </row>
    <row r="354" spans="1:32" s="127" customFormat="1">
      <c r="A354" s="798" t="s">
        <v>118</v>
      </c>
      <c r="B354" s="786"/>
      <c r="C354" s="786"/>
      <c r="D354" s="786"/>
      <c r="E354" s="786"/>
      <c r="F354" s="786"/>
      <c r="G354" s="786"/>
      <c r="H354" s="786"/>
      <c r="I354" s="786"/>
      <c r="J354" s="786"/>
      <c r="K354" s="786"/>
      <c r="L354" s="786"/>
      <c r="M354" s="786"/>
      <c r="N354" s="786"/>
      <c r="O354" s="786"/>
      <c r="P354" s="786"/>
      <c r="Q354" s="786"/>
      <c r="R354" s="786"/>
      <c r="S354" s="786"/>
      <c r="T354" s="786"/>
      <c r="U354" s="786"/>
      <c r="V354" s="786"/>
      <c r="W354" s="786"/>
      <c r="X354" s="786"/>
      <c r="Y354" s="786"/>
      <c r="Z354" s="786"/>
      <c r="AA354" s="786"/>
      <c r="AB354" s="786"/>
      <c r="AC354" s="786"/>
      <c r="AD354" s="786"/>
      <c r="AE354" s="732"/>
      <c r="AF354" s="800"/>
    </row>
    <row r="355" spans="1:32" s="127" customFormat="1">
      <c r="A355" s="580"/>
      <c r="B355" s="781"/>
      <c r="C355" s="781"/>
      <c r="D355" s="781"/>
      <c r="E355" s="781"/>
      <c r="F355" s="781"/>
      <c r="G355" s="781"/>
      <c r="H355" s="781"/>
      <c r="I355" s="781"/>
      <c r="J355" s="781"/>
      <c r="K355" s="781"/>
      <c r="L355" s="781"/>
      <c r="M355" s="781"/>
      <c r="N355" s="781"/>
      <c r="O355" s="781"/>
      <c r="P355" s="781"/>
      <c r="Q355" s="781"/>
      <c r="R355" s="781"/>
      <c r="S355" s="781"/>
      <c r="T355" s="781"/>
      <c r="U355" s="781"/>
      <c r="V355" s="781"/>
      <c r="W355" s="781"/>
      <c r="X355" s="781"/>
      <c r="Y355" s="781"/>
      <c r="Z355" s="781"/>
      <c r="AA355" s="781"/>
      <c r="AB355" s="781"/>
      <c r="AC355" s="781"/>
      <c r="AD355" s="781"/>
      <c r="AE355" s="732"/>
      <c r="AF355" s="801">
        <f>SUM(B355:AE355)</f>
        <v>0</v>
      </c>
    </row>
    <row r="356" spans="1:32" s="127" customFormat="1">
      <c r="A356" s="580">
        <v>8240</v>
      </c>
      <c r="B356" s="781"/>
      <c r="C356" s="781"/>
      <c r="D356" s="781"/>
      <c r="E356" s="781"/>
      <c r="F356" s="781"/>
      <c r="G356" s="781"/>
      <c r="H356" s="781"/>
      <c r="I356" s="781"/>
      <c r="J356" s="781"/>
      <c r="K356" s="781"/>
      <c r="L356" s="781"/>
      <c r="M356" s="781"/>
      <c r="N356" s="781"/>
      <c r="O356" s="781"/>
      <c r="P356" s="781"/>
      <c r="Q356" s="781"/>
      <c r="R356" s="781"/>
      <c r="S356" s="781"/>
      <c r="T356" s="781"/>
      <c r="U356" s="781"/>
      <c r="V356" s="781"/>
      <c r="W356" s="781"/>
      <c r="X356" s="781"/>
      <c r="Y356" s="781"/>
      <c r="Z356" s="781">
        <f>OTP!N79</f>
        <v>2640.1773940196754</v>
      </c>
      <c r="AA356" s="781"/>
      <c r="AB356" s="781"/>
      <c r="AC356" s="781"/>
      <c r="AD356" s="781"/>
      <c r="AE356" s="732"/>
      <c r="AF356" s="795">
        <f>SUM(B356:AE356)</f>
        <v>2640.1773940196754</v>
      </c>
    </row>
    <row r="357" spans="1:32" s="127" customFormat="1">
      <c r="A357" s="580">
        <v>9245</v>
      </c>
      <c r="B357" s="781"/>
      <c r="C357" s="781"/>
      <c r="D357" s="781"/>
      <c r="E357" s="781"/>
      <c r="F357" s="781"/>
      <c r="G357" s="781"/>
      <c r="H357" s="781"/>
      <c r="I357" s="781"/>
      <c r="J357" s="781"/>
      <c r="K357" s="781"/>
      <c r="L357" s="781"/>
      <c r="M357" s="781"/>
      <c r="N357" s="781"/>
      <c r="O357" s="781">
        <f>ITC!N90</f>
        <v>63007.179348518381</v>
      </c>
      <c r="P357" s="781"/>
      <c r="Q357" s="781"/>
      <c r="R357" s="781"/>
      <c r="S357" s="781"/>
      <c r="T357" s="781"/>
      <c r="U357" s="781"/>
      <c r="V357" s="781"/>
      <c r="W357" s="781"/>
      <c r="X357" s="781"/>
      <c r="Y357" s="781"/>
      <c r="Z357" s="781"/>
      <c r="AA357" s="781"/>
      <c r="AB357" s="781"/>
      <c r="AC357" s="781"/>
      <c r="AD357" s="781"/>
      <c r="AE357" s="732"/>
      <c r="AF357" s="795">
        <f t="shared" ref="AF357:AF376" si="23">SUM(B357:AE357)</f>
        <v>63007.179348518381</v>
      </c>
    </row>
    <row r="358" spans="1:32" s="127" customFormat="1">
      <c r="A358" s="580">
        <v>9523</v>
      </c>
      <c r="B358" s="781"/>
      <c r="C358" s="781"/>
      <c r="D358" s="781"/>
      <c r="E358" s="781"/>
      <c r="F358" s="781"/>
      <c r="G358" s="781"/>
      <c r="H358" s="781"/>
      <c r="I358" s="781"/>
      <c r="J358" s="781"/>
      <c r="K358" s="781"/>
      <c r="L358" s="781"/>
      <c r="M358" s="781"/>
      <c r="N358" s="781"/>
      <c r="O358" s="781"/>
      <c r="P358" s="781"/>
      <c r="Q358" s="781"/>
      <c r="R358" s="781"/>
      <c r="S358" s="781"/>
      <c r="T358" s="781"/>
      <c r="U358" s="781"/>
      <c r="V358" s="781"/>
      <c r="W358" s="781"/>
      <c r="X358" s="781"/>
      <c r="Y358" s="781">
        <f>NSP!N93</f>
        <v>0</v>
      </c>
      <c r="Z358" s="781"/>
      <c r="AA358" s="781"/>
      <c r="AB358" s="781"/>
      <c r="AC358" s="781"/>
      <c r="AD358" s="781"/>
      <c r="AE358" s="732"/>
      <c r="AF358" s="795">
        <f t="shared" si="23"/>
        <v>0</v>
      </c>
    </row>
    <row r="359" spans="1:32" s="127" customFormat="1">
      <c r="A359" s="580">
        <v>10142</v>
      </c>
      <c r="B359" s="781"/>
      <c r="C359" s="781"/>
      <c r="D359" s="781"/>
      <c r="E359" s="781">
        <f>BREC!N73</f>
        <v>0</v>
      </c>
      <c r="F359" s="781"/>
      <c r="G359" s="781"/>
      <c r="H359" s="781"/>
      <c r="I359" s="781"/>
      <c r="J359" s="781"/>
      <c r="K359" s="781"/>
      <c r="L359" s="781"/>
      <c r="M359" s="781"/>
      <c r="N359" s="781"/>
      <c r="O359" s="781"/>
      <c r="P359" s="781"/>
      <c r="Q359" s="781"/>
      <c r="R359" s="781"/>
      <c r="S359" s="781"/>
      <c r="T359" s="781"/>
      <c r="U359" s="781"/>
      <c r="V359" s="781"/>
      <c r="W359" s="781"/>
      <c r="X359" s="781"/>
      <c r="Y359" s="781"/>
      <c r="Z359" s="781"/>
      <c r="AA359" s="781"/>
      <c r="AB359" s="781"/>
      <c r="AC359" s="781"/>
      <c r="AD359" s="781">
        <f>VECT!N78</f>
        <v>0</v>
      </c>
      <c r="AE359" s="732"/>
      <c r="AF359" s="795">
        <f t="shared" si="23"/>
        <v>0</v>
      </c>
    </row>
    <row r="360" spans="1:32" s="127" customFormat="1">
      <c r="A360" s="580"/>
      <c r="B360" s="781"/>
      <c r="C360" s="781"/>
      <c r="D360" s="781"/>
      <c r="E360" s="781"/>
      <c r="F360" s="781"/>
      <c r="G360" s="781"/>
      <c r="H360" s="781"/>
      <c r="I360" s="781"/>
      <c r="J360" s="781"/>
      <c r="K360" s="781"/>
      <c r="L360" s="781"/>
      <c r="M360" s="781"/>
      <c r="N360" s="781"/>
      <c r="O360" s="781"/>
      <c r="P360" s="781"/>
      <c r="Q360" s="781"/>
      <c r="R360" s="781"/>
      <c r="S360" s="781"/>
      <c r="T360" s="781"/>
      <c r="U360" s="781"/>
      <c r="V360" s="781"/>
      <c r="W360" s="781"/>
      <c r="X360" s="781"/>
      <c r="Y360" s="781"/>
      <c r="Z360" s="781"/>
      <c r="AA360" s="781"/>
      <c r="AB360" s="781"/>
      <c r="AC360" s="781"/>
      <c r="AD360" s="781"/>
      <c r="AE360" s="732"/>
      <c r="AF360" s="795">
        <f t="shared" si="23"/>
        <v>0</v>
      </c>
    </row>
    <row r="361" spans="1:32" s="127" customFormat="1">
      <c r="A361" s="580"/>
      <c r="B361" s="781"/>
      <c r="C361" s="781"/>
      <c r="D361" s="781"/>
      <c r="E361" s="781"/>
      <c r="F361" s="781"/>
      <c r="G361" s="781"/>
      <c r="H361" s="781"/>
      <c r="I361" s="781"/>
      <c r="J361" s="781"/>
      <c r="K361" s="781"/>
      <c r="L361" s="781"/>
      <c r="M361" s="781"/>
      <c r="N361" s="781"/>
      <c r="O361" s="781"/>
      <c r="P361" s="781"/>
      <c r="Q361" s="781"/>
      <c r="R361" s="781"/>
      <c r="S361" s="781"/>
      <c r="T361" s="781"/>
      <c r="U361" s="781"/>
      <c r="V361" s="781"/>
      <c r="W361" s="781"/>
      <c r="X361" s="781"/>
      <c r="Y361" s="781"/>
      <c r="Z361" s="781"/>
      <c r="AA361" s="781"/>
      <c r="AB361" s="781"/>
      <c r="AC361" s="781"/>
      <c r="AD361" s="781"/>
      <c r="AE361" s="732"/>
      <c r="AF361" s="795">
        <f t="shared" si="23"/>
        <v>0</v>
      </c>
    </row>
    <row r="362" spans="1:32" s="127" customFormat="1">
      <c r="A362" s="580"/>
      <c r="B362" s="781"/>
      <c r="C362" s="781"/>
      <c r="D362" s="781"/>
      <c r="E362" s="781"/>
      <c r="F362" s="781"/>
      <c r="G362" s="781"/>
      <c r="H362" s="781"/>
      <c r="I362" s="781"/>
      <c r="J362" s="781"/>
      <c r="K362" s="781"/>
      <c r="L362" s="781"/>
      <c r="M362" s="781"/>
      <c r="N362" s="781"/>
      <c r="O362" s="781"/>
      <c r="P362" s="781"/>
      <c r="Q362" s="781"/>
      <c r="R362" s="781"/>
      <c r="S362" s="781"/>
      <c r="T362" s="781"/>
      <c r="U362" s="781"/>
      <c r="V362" s="781"/>
      <c r="W362" s="781"/>
      <c r="X362" s="781"/>
      <c r="Y362" s="781"/>
      <c r="Z362" s="781"/>
      <c r="AA362" s="781"/>
      <c r="AB362" s="781"/>
      <c r="AC362" s="781"/>
      <c r="AD362" s="781"/>
      <c r="AE362" s="732"/>
      <c r="AF362" s="795">
        <f t="shared" si="23"/>
        <v>0</v>
      </c>
    </row>
    <row r="363" spans="1:32" s="127" customFormat="1">
      <c r="A363" s="794"/>
      <c r="B363" s="781"/>
      <c r="C363" s="781"/>
      <c r="D363" s="781"/>
      <c r="E363" s="781"/>
      <c r="F363" s="781"/>
      <c r="G363" s="781"/>
      <c r="H363" s="781"/>
      <c r="I363" s="781"/>
      <c r="J363" s="781"/>
      <c r="K363" s="781"/>
      <c r="L363" s="781"/>
      <c r="M363" s="781"/>
      <c r="N363" s="781"/>
      <c r="O363" s="781"/>
      <c r="P363" s="781"/>
      <c r="Q363" s="781"/>
      <c r="R363" s="781"/>
      <c r="S363" s="781"/>
      <c r="T363" s="781"/>
      <c r="U363" s="781"/>
      <c r="V363" s="781"/>
      <c r="W363" s="781"/>
      <c r="X363" s="781"/>
      <c r="Y363" s="781"/>
      <c r="Z363" s="781"/>
      <c r="AA363" s="781"/>
      <c r="AB363" s="781"/>
      <c r="AC363" s="781"/>
      <c r="AD363" s="781"/>
      <c r="AE363" s="732"/>
      <c r="AF363" s="795">
        <f t="shared" si="23"/>
        <v>0</v>
      </c>
    </row>
    <row r="364" spans="1:32" s="127" customFormat="1">
      <c r="A364" s="580"/>
      <c r="B364" s="781"/>
      <c r="C364" s="781"/>
      <c r="D364" s="781"/>
      <c r="E364" s="781"/>
      <c r="F364" s="781"/>
      <c r="G364" s="781"/>
      <c r="H364" s="781"/>
      <c r="I364" s="781"/>
      <c r="J364" s="781"/>
      <c r="K364" s="781"/>
      <c r="L364" s="781"/>
      <c r="M364" s="781"/>
      <c r="N364" s="781"/>
      <c r="O364" s="781"/>
      <c r="P364" s="781"/>
      <c r="Q364" s="781"/>
      <c r="R364" s="781"/>
      <c r="S364" s="781"/>
      <c r="T364" s="781"/>
      <c r="U364" s="781"/>
      <c r="V364" s="781"/>
      <c r="W364" s="781"/>
      <c r="X364" s="781"/>
      <c r="Y364" s="781"/>
      <c r="Z364" s="781"/>
      <c r="AA364" s="781"/>
      <c r="AB364" s="781"/>
      <c r="AC364" s="781"/>
      <c r="AD364" s="781"/>
      <c r="AE364" s="732"/>
      <c r="AF364" s="795">
        <f t="shared" si="23"/>
        <v>0</v>
      </c>
    </row>
    <row r="365" spans="1:32" s="127" customFormat="1">
      <c r="A365" s="580"/>
      <c r="B365" s="781"/>
      <c r="C365" s="781"/>
      <c r="D365" s="781"/>
      <c r="E365" s="781"/>
      <c r="F365" s="781"/>
      <c r="G365" s="781"/>
      <c r="H365" s="781"/>
      <c r="I365" s="781"/>
      <c r="J365" s="781"/>
      <c r="K365" s="781"/>
      <c r="L365" s="781"/>
      <c r="M365" s="781"/>
      <c r="N365" s="781"/>
      <c r="O365" s="781"/>
      <c r="P365" s="781"/>
      <c r="Q365" s="781"/>
      <c r="R365" s="781"/>
      <c r="S365" s="781"/>
      <c r="T365" s="781"/>
      <c r="U365" s="781"/>
      <c r="V365" s="781"/>
      <c r="W365" s="781"/>
      <c r="X365" s="781"/>
      <c r="Y365" s="781"/>
      <c r="Z365" s="781"/>
      <c r="AA365" s="781"/>
      <c r="AB365" s="781"/>
      <c r="AC365" s="781"/>
      <c r="AD365" s="781"/>
      <c r="AE365" s="732"/>
      <c r="AF365" s="795">
        <f t="shared" si="23"/>
        <v>0</v>
      </c>
    </row>
    <row r="366" spans="1:32" s="127" customFormat="1">
      <c r="A366" s="580"/>
      <c r="B366" s="781"/>
      <c r="C366" s="781"/>
      <c r="D366" s="781"/>
      <c r="E366" s="781"/>
      <c r="F366" s="781"/>
      <c r="G366" s="781"/>
      <c r="H366" s="781"/>
      <c r="I366" s="781"/>
      <c r="J366" s="781"/>
      <c r="K366" s="781"/>
      <c r="L366" s="781"/>
      <c r="M366" s="781"/>
      <c r="N366" s="781"/>
      <c r="O366" s="781"/>
      <c r="P366" s="781"/>
      <c r="Q366" s="781"/>
      <c r="R366" s="781"/>
      <c r="S366" s="781"/>
      <c r="T366" s="781"/>
      <c r="U366" s="781"/>
      <c r="V366" s="781"/>
      <c r="W366" s="781"/>
      <c r="X366" s="781"/>
      <c r="Y366" s="781"/>
      <c r="Z366" s="781"/>
      <c r="AA366" s="781"/>
      <c r="AB366" s="781"/>
      <c r="AC366" s="781"/>
      <c r="AD366" s="781"/>
      <c r="AE366" s="732"/>
      <c r="AF366" s="795">
        <f t="shared" si="23"/>
        <v>0</v>
      </c>
    </row>
    <row r="367" spans="1:32" s="127" customFormat="1">
      <c r="A367" s="580"/>
      <c r="B367" s="781"/>
      <c r="C367" s="781"/>
      <c r="D367" s="781"/>
      <c r="E367" s="781"/>
      <c r="F367" s="781"/>
      <c r="G367" s="781"/>
      <c r="H367" s="781"/>
      <c r="I367" s="781"/>
      <c r="J367" s="781"/>
      <c r="K367" s="781"/>
      <c r="L367" s="781"/>
      <c r="M367" s="781"/>
      <c r="N367" s="781"/>
      <c r="O367" s="781"/>
      <c r="P367" s="781"/>
      <c r="Q367" s="781"/>
      <c r="R367" s="781"/>
      <c r="S367" s="781"/>
      <c r="T367" s="781"/>
      <c r="U367" s="781"/>
      <c r="V367" s="781"/>
      <c r="W367" s="781"/>
      <c r="X367" s="781"/>
      <c r="Y367" s="781"/>
      <c r="Z367" s="781"/>
      <c r="AA367" s="781"/>
      <c r="AB367" s="781"/>
      <c r="AC367" s="781"/>
      <c r="AD367" s="781"/>
      <c r="AE367" s="732"/>
      <c r="AF367" s="795">
        <f t="shared" si="23"/>
        <v>0</v>
      </c>
    </row>
    <row r="368" spans="1:32" s="127" customFormat="1">
      <c r="A368" s="580"/>
      <c r="B368" s="781"/>
      <c r="C368" s="781"/>
      <c r="D368" s="781"/>
      <c r="E368" s="781"/>
      <c r="F368" s="781"/>
      <c r="G368" s="781"/>
      <c r="H368" s="781"/>
      <c r="I368" s="781"/>
      <c r="J368" s="781"/>
      <c r="K368" s="781"/>
      <c r="L368" s="781"/>
      <c r="M368" s="781"/>
      <c r="N368" s="781"/>
      <c r="O368" s="781"/>
      <c r="P368" s="781"/>
      <c r="Q368" s="781"/>
      <c r="R368" s="781"/>
      <c r="S368" s="781"/>
      <c r="T368" s="781"/>
      <c r="U368" s="781"/>
      <c r="V368" s="781"/>
      <c r="W368" s="781"/>
      <c r="X368" s="781"/>
      <c r="Y368" s="781"/>
      <c r="Z368" s="781"/>
      <c r="AA368" s="781"/>
      <c r="AB368" s="781"/>
      <c r="AC368" s="781"/>
      <c r="AD368" s="781"/>
      <c r="AE368" s="732"/>
      <c r="AF368" s="795">
        <f t="shared" si="23"/>
        <v>0</v>
      </c>
    </row>
    <row r="369" spans="1:32" s="127" customFormat="1">
      <c r="A369" s="580"/>
      <c r="B369" s="781"/>
      <c r="C369" s="781"/>
      <c r="D369" s="781"/>
      <c r="E369" s="781"/>
      <c r="F369" s="781"/>
      <c r="G369" s="781"/>
      <c r="H369" s="781"/>
      <c r="I369" s="781"/>
      <c r="J369" s="781"/>
      <c r="K369" s="781"/>
      <c r="L369" s="781"/>
      <c r="M369" s="781"/>
      <c r="N369" s="781"/>
      <c r="O369" s="781"/>
      <c r="P369" s="781"/>
      <c r="Q369" s="781"/>
      <c r="R369" s="781"/>
      <c r="S369" s="781"/>
      <c r="T369" s="781"/>
      <c r="U369" s="781"/>
      <c r="V369" s="781"/>
      <c r="W369" s="781"/>
      <c r="X369" s="781"/>
      <c r="Y369" s="781"/>
      <c r="Z369" s="781"/>
      <c r="AA369" s="781"/>
      <c r="AB369" s="781"/>
      <c r="AC369" s="781"/>
      <c r="AD369" s="781"/>
      <c r="AE369" s="732"/>
      <c r="AF369" s="795">
        <f t="shared" si="23"/>
        <v>0</v>
      </c>
    </row>
    <row r="370" spans="1:32" s="127" customFormat="1">
      <c r="A370" s="580"/>
      <c r="B370" s="781"/>
      <c r="C370" s="781"/>
      <c r="D370" s="781"/>
      <c r="E370" s="781"/>
      <c r="F370" s="781"/>
      <c r="G370" s="781"/>
      <c r="H370" s="781"/>
      <c r="I370" s="781"/>
      <c r="J370" s="781"/>
      <c r="K370" s="781"/>
      <c r="L370" s="781"/>
      <c r="M370" s="781"/>
      <c r="N370" s="781"/>
      <c r="O370" s="781"/>
      <c r="P370" s="781"/>
      <c r="Q370" s="781"/>
      <c r="R370" s="781"/>
      <c r="S370" s="781"/>
      <c r="T370" s="781"/>
      <c r="U370" s="781"/>
      <c r="V370" s="781"/>
      <c r="W370" s="781"/>
      <c r="X370" s="781"/>
      <c r="Y370" s="781"/>
      <c r="Z370" s="781"/>
      <c r="AA370" s="781"/>
      <c r="AB370" s="781"/>
      <c r="AC370" s="781"/>
      <c r="AD370" s="781"/>
      <c r="AE370" s="732"/>
      <c r="AF370" s="795">
        <f t="shared" si="23"/>
        <v>0</v>
      </c>
    </row>
    <row r="371" spans="1:32" s="127" customFormat="1">
      <c r="A371" s="580"/>
      <c r="B371" s="781"/>
      <c r="C371" s="781"/>
      <c r="D371" s="781"/>
      <c r="E371" s="781"/>
      <c r="F371" s="781"/>
      <c r="G371" s="781"/>
      <c r="H371" s="781"/>
      <c r="I371" s="781"/>
      <c r="J371" s="781"/>
      <c r="K371" s="781"/>
      <c r="L371" s="781"/>
      <c r="M371" s="781"/>
      <c r="N371" s="781"/>
      <c r="O371" s="781"/>
      <c r="P371" s="781"/>
      <c r="Q371" s="781"/>
      <c r="R371" s="781"/>
      <c r="S371" s="781"/>
      <c r="T371" s="781"/>
      <c r="U371" s="781"/>
      <c r="V371" s="781"/>
      <c r="W371" s="781"/>
      <c r="X371" s="781"/>
      <c r="Y371" s="781"/>
      <c r="Z371" s="781"/>
      <c r="AA371" s="781"/>
      <c r="AB371" s="781"/>
      <c r="AC371" s="781"/>
      <c r="AD371" s="781"/>
      <c r="AE371" s="732"/>
      <c r="AF371" s="795">
        <f t="shared" si="23"/>
        <v>0</v>
      </c>
    </row>
    <row r="372" spans="1:32" s="127" customFormat="1">
      <c r="A372" s="580"/>
      <c r="B372" s="781"/>
      <c r="C372" s="781"/>
      <c r="D372" s="781"/>
      <c r="E372" s="781"/>
      <c r="F372" s="781"/>
      <c r="G372" s="781"/>
      <c r="H372" s="781"/>
      <c r="I372" s="781"/>
      <c r="J372" s="781"/>
      <c r="K372" s="781"/>
      <c r="L372" s="781"/>
      <c r="M372" s="781"/>
      <c r="N372" s="781"/>
      <c r="O372" s="781"/>
      <c r="P372" s="781"/>
      <c r="Q372" s="781"/>
      <c r="R372" s="781"/>
      <c r="S372" s="781"/>
      <c r="T372" s="781"/>
      <c r="U372" s="781"/>
      <c r="V372" s="781"/>
      <c r="W372" s="781"/>
      <c r="X372" s="781"/>
      <c r="Y372" s="781"/>
      <c r="Z372" s="781"/>
      <c r="AA372" s="781"/>
      <c r="AB372" s="781"/>
      <c r="AC372" s="781"/>
      <c r="AD372" s="781"/>
      <c r="AE372" s="732"/>
      <c r="AF372" s="795">
        <f t="shared" si="23"/>
        <v>0</v>
      </c>
    </row>
    <row r="373" spans="1:32" s="127" customFormat="1">
      <c r="A373" s="580"/>
      <c r="B373" s="781"/>
      <c r="C373" s="781"/>
      <c r="D373" s="781"/>
      <c r="E373" s="781"/>
      <c r="F373" s="781"/>
      <c r="G373" s="781"/>
      <c r="H373" s="781"/>
      <c r="I373" s="781"/>
      <c r="J373" s="781"/>
      <c r="K373" s="781"/>
      <c r="L373" s="781"/>
      <c r="M373" s="781"/>
      <c r="N373" s="781"/>
      <c r="O373" s="781"/>
      <c r="P373" s="781"/>
      <c r="Q373" s="781"/>
      <c r="R373" s="781"/>
      <c r="S373" s="781"/>
      <c r="T373" s="781"/>
      <c r="U373" s="781"/>
      <c r="V373" s="781"/>
      <c r="W373" s="781"/>
      <c r="X373" s="781"/>
      <c r="Y373" s="781"/>
      <c r="Z373" s="781"/>
      <c r="AA373" s="781"/>
      <c r="AB373" s="781"/>
      <c r="AC373" s="781"/>
      <c r="AD373" s="781"/>
      <c r="AE373" s="732"/>
      <c r="AF373" s="795">
        <f t="shared" si="23"/>
        <v>0</v>
      </c>
    </row>
    <row r="374" spans="1:32" s="127" customFormat="1">
      <c r="A374" s="580"/>
      <c r="B374" s="781"/>
      <c r="C374" s="781"/>
      <c r="D374" s="781"/>
      <c r="E374" s="781"/>
      <c r="F374" s="781"/>
      <c r="G374" s="781"/>
      <c r="H374" s="781"/>
      <c r="I374" s="781"/>
      <c r="J374" s="781"/>
      <c r="K374" s="781"/>
      <c r="L374" s="781"/>
      <c r="M374" s="781"/>
      <c r="N374" s="781"/>
      <c r="O374" s="781"/>
      <c r="P374" s="781"/>
      <c r="Q374" s="781"/>
      <c r="R374" s="781"/>
      <c r="S374" s="781"/>
      <c r="T374" s="781"/>
      <c r="U374" s="781"/>
      <c r="V374" s="781"/>
      <c r="W374" s="781"/>
      <c r="X374" s="781"/>
      <c r="Y374" s="781"/>
      <c r="Z374" s="781"/>
      <c r="AA374" s="781"/>
      <c r="AB374" s="781"/>
      <c r="AC374" s="781"/>
      <c r="AD374" s="781"/>
      <c r="AE374" s="732"/>
      <c r="AF374" s="795">
        <f t="shared" si="23"/>
        <v>0</v>
      </c>
    </row>
    <row r="375" spans="1:32" s="127" customFormat="1">
      <c r="A375" s="580"/>
      <c r="B375" s="781"/>
      <c r="C375" s="781"/>
      <c r="D375" s="781"/>
      <c r="E375" s="781"/>
      <c r="F375" s="781"/>
      <c r="G375" s="781"/>
      <c r="H375" s="781"/>
      <c r="I375" s="781"/>
      <c r="J375" s="781"/>
      <c r="K375" s="781"/>
      <c r="L375" s="781"/>
      <c r="M375" s="781"/>
      <c r="N375" s="781"/>
      <c r="O375" s="781"/>
      <c r="P375" s="781"/>
      <c r="Q375" s="781"/>
      <c r="R375" s="781"/>
      <c r="S375" s="781"/>
      <c r="T375" s="781"/>
      <c r="U375" s="781"/>
      <c r="V375" s="781"/>
      <c r="W375" s="781"/>
      <c r="X375" s="781"/>
      <c r="Y375" s="781"/>
      <c r="Z375" s="781"/>
      <c r="AA375" s="781"/>
      <c r="AB375" s="781"/>
      <c r="AC375" s="781"/>
      <c r="AD375" s="781"/>
      <c r="AE375" s="732"/>
      <c r="AF375" s="795">
        <f t="shared" si="23"/>
        <v>0</v>
      </c>
    </row>
    <row r="376" spans="1:32" s="127" customFormat="1">
      <c r="A376" s="580"/>
      <c r="B376" s="781"/>
      <c r="C376" s="781"/>
      <c r="D376" s="781"/>
      <c r="E376" s="781"/>
      <c r="F376" s="781"/>
      <c r="G376" s="781"/>
      <c r="H376" s="781"/>
      <c r="I376" s="781"/>
      <c r="J376" s="781"/>
      <c r="K376" s="781"/>
      <c r="L376" s="781"/>
      <c r="M376" s="781"/>
      <c r="N376" s="781"/>
      <c r="O376" s="781"/>
      <c r="P376" s="781"/>
      <c r="Q376" s="781"/>
      <c r="R376" s="781"/>
      <c r="S376" s="781"/>
      <c r="T376" s="781"/>
      <c r="U376" s="781"/>
      <c r="V376" s="781"/>
      <c r="W376" s="781"/>
      <c r="X376" s="781"/>
      <c r="Y376" s="781"/>
      <c r="Z376" s="781"/>
      <c r="AA376" s="781"/>
      <c r="AB376" s="781"/>
      <c r="AC376" s="781"/>
      <c r="AD376" s="781"/>
      <c r="AE376" s="732"/>
      <c r="AF376" s="795">
        <f t="shared" si="23"/>
        <v>0</v>
      </c>
    </row>
    <row r="377" spans="1:32" s="127" customFormat="1">
      <c r="A377" s="802"/>
      <c r="B377" s="781"/>
      <c r="C377" s="781"/>
      <c r="D377" s="781"/>
      <c r="E377" s="781"/>
      <c r="F377" s="781"/>
      <c r="G377" s="781"/>
      <c r="H377" s="781"/>
      <c r="I377" s="781"/>
      <c r="J377" s="781"/>
      <c r="K377" s="781"/>
      <c r="L377" s="781"/>
      <c r="M377" s="781"/>
      <c r="N377" s="781"/>
      <c r="O377" s="781"/>
      <c r="P377" s="781"/>
      <c r="Q377" s="781"/>
      <c r="R377" s="781"/>
      <c r="S377" s="781"/>
      <c r="T377" s="781"/>
      <c r="U377" s="781"/>
      <c r="V377" s="781"/>
      <c r="W377" s="781"/>
      <c r="X377" s="781"/>
      <c r="Y377" s="781"/>
      <c r="Z377" s="781"/>
      <c r="AA377" s="781"/>
      <c r="AB377" s="781"/>
      <c r="AC377" s="781"/>
      <c r="AD377" s="781"/>
      <c r="AE377" s="732"/>
      <c r="AF377" s="800"/>
    </row>
    <row r="378" spans="1:32" s="127" customFormat="1" ht="13.8" thickBot="1">
      <c r="A378" s="798" t="s">
        <v>119</v>
      </c>
      <c r="B378" s="782">
        <f t="shared" ref="B378:Z378" si="24">SUM(B355:B377)</f>
        <v>0</v>
      </c>
      <c r="C378" s="782">
        <f t="shared" si="24"/>
        <v>0</v>
      </c>
      <c r="D378" s="782">
        <f t="shared" si="24"/>
        <v>0</v>
      </c>
      <c r="E378" s="782">
        <f t="shared" si="24"/>
        <v>0</v>
      </c>
      <c r="F378" s="782">
        <f t="shared" si="24"/>
        <v>0</v>
      </c>
      <c r="G378" s="782">
        <f t="shared" si="24"/>
        <v>0</v>
      </c>
      <c r="H378" s="782">
        <f t="shared" si="24"/>
        <v>0</v>
      </c>
      <c r="I378" s="782">
        <f t="shared" si="24"/>
        <v>0</v>
      </c>
      <c r="J378" s="782">
        <f t="shared" si="24"/>
        <v>0</v>
      </c>
      <c r="K378" s="782">
        <f t="shared" si="24"/>
        <v>0</v>
      </c>
      <c r="L378" s="782">
        <f t="shared" si="24"/>
        <v>0</v>
      </c>
      <c r="M378" s="782">
        <f t="shared" si="24"/>
        <v>0</v>
      </c>
      <c r="N378" s="782">
        <f t="shared" si="24"/>
        <v>0</v>
      </c>
      <c r="O378" s="782">
        <f t="shared" si="24"/>
        <v>63007.179348518381</v>
      </c>
      <c r="P378" s="782">
        <f t="shared" si="24"/>
        <v>0</v>
      </c>
      <c r="Q378" s="782">
        <f t="shared" si="24"/>
        <v>0</v>
      </c>
      <c r="R378" s="782">
        <f t="shared" si="24"/>
        <v>0</v>
      </c>
      <c r="S378" s="782">
        <f t="shared" si="24"/>
        <v>0</v>
      </c>
      <c r="T378" s="782">
        <f t="shared" si="24"/>
        <v>0</v>
      </c>
      <c r="U378" s="782">
        <f t="shared" si="24"/>
        <v>0</v>
      </c>
      <c r="V378" s="782">
        <f t="shared" si="24"/>
        <v>0</v>
      </c>
      <c r="W378" s="782">
        <f t="shared" si="24"/>
        <v>0</v>
      </c>
      <c r="X378" s="782">
        <f t="shared" si="24"/>
        <v>0</v>
      </c>
      <c r="Y378" s="782">
        <f t="shared" si="24"/>
        <v>0</v>
      </c>
      <c r="Z378" s="782">
        <f t="shared" si="24"/>
        <v>2640.1773940196754</v>
      </c>
      <c r="AA378" s="782"/>
      <c r="AB378" s="782">
        <f t="shared" ref="AB378:AD378" si="25">SUM(AB355:AB377)</f>
        <v>0</v>
      </c>
      <c r="AC378" s="782">
        <f t="shared" si="25"/>
        <v>0</v>
      </c>
      <c r="AD378" s="782">
        <f t="shared" si="25"/>
        <v>0</v>
      </c>
      <c r="AE378" s="803"/>
      <c r="AF378" s="804">
        <f>SUM(B378:AE378)</f>
        <v>65647.356742538061</v>
      </c>
    </row>
    <row r="379" spans="1:32" s="127" customFormat="1" ht="13.8" thickTop="1">
      <c r="A379" s="802"/>
      <c r="B379" s="783"/>
      <c r="C379" s="783"/>
      <c r="D379" s="783"/>
      <c r="E379" s="783"/>
      <c r="F379" s="783"/>
      <c r="G379" s="783"/>
      <c r="H379" s="783"/>
      <c r="I379" s="783"/>
      <c r="J379" s="783"/>
      <c r="K379" s="783"/>
      <c r="L379" s="783"/>
      <c r="M379" s="783"/>
      <c r="N379" s="783"/>
      <c r="O379" s="783"/>
      <c r="P379" s="783"/>
      <c r="Q379" s="783"/>
      <c r="R379" s="783"/>
      <c r="S379" s="783"/>
      <c r="T379" s="783"/>
      <c r="U379" s="783"/>
      <c r="V379" s="783"/>
      <c r="W379" s="783"/>
      <c r="X379" s="783"/>
      <c r="Y379" s="783"/>
      <c r="Z379" s="783"/>
      <c r="AA379" s="783"/>
      <c r="AB379" s="783"/>
      <c r="AC379" s="783"/>
      <c r="AD379" s="783"/>
      <c r="AE379" s="783"/>
      <c r="AF379" s="805"/>
    </row>
    <row r="380" spans="1:32" s="127" customFormat="1">
      <c r="A380" s="802"/>
      <c r="B380" s="783"/>
      <c r="C380" s="783"/>
      <c r="D380" s="783"/>
      <c r="E380" s="783"/>
      <c r="F380" s="783"/>
      <c r="G380" s="783"/>
      <c r="H380" s="783"/>
      <c r="I380" s="783"/>
      <c r="J380" s="783"/>
      <c r="K380" s="783"/>
      <c r="L380" s="783"/>
      <c r="M380" s="783"/>
      <c r="N380" s="783"/>
      <c r="O380" s="783"/>
      <c r="P380" s="783"/>
      <c r="Q380" s="783"/>
      <c r="R380" s="783"/>
      <c r="S380" s="783"/>
      <c r="T380" s="783"/>
      <c r="U380" s="783"/>
      <c r="V380" s="783"/>
      <c r="W380" s="783"/>
      <c r="X380" s="783"/>
      <c r="Y380" s="783"/>
      <c r="Z380" s="732"/>
      <c r="AA380" s="732"/>
      <c r="AB380" s="732"/>
      <c r="AC380" s="732"/>
      <c r="AD380" s="783" t="s">
        <v>125</v>
      </c>
      <c r="AE380" s="783"/>
      <c r="AF380" s="806">
        <f>MTEP15!L47</f>
        <v>65647.356742538061</v>
      </c>
    </row>
    <row r="381" spans="1:32" s="127" customFormat="1">
      <c r="A381" s="802"/>
      <c r="B381" s="783"/>
      <c r="C381" s="783"/>
      <c r="D381" s="783"/>
      <c r="E381" s="783"/>
      <c r="F381" s="783"/>
      <c r="G381" s="783"/>
      <c r="H381" s="783"/>
      <c r="I381" s="783"/>
      <c r="J381" s="783"/>
      <c r="K381" s="783"/>
      <c r="L381" s="783"/>
      <c r="M381" s="783"/>
      <c r="N381" s="783"/>
      <c r="O381" s="783"/>
      <c r="P381" s="783"/>
      <c r="Q381" s="783"/>
      <c r="R381" s="783"/>
      <c r="S381" s="783"/>
      <c r="T381" s="783"/>
      <c r="U381" s="783"/>
      <c r="V381" s="783"/>
      <c r="W381" s="783"/>
      <c r="X381" s="783"/>
      <c r="Y381" s="783"/>
      <c r="Z381" s="783"/>
      <c r="AA381" s="783"/>
      <c r="AB381" s="783"/>
      <c r="AC381" s="783"/>
      <c r="AD381" s="783"/>
      <c r="AE381" s="783"/>
      <c r="AF381" s="805"/>
    </row>
    <row r="382" spans="1:32" s="127" customFormat="1" ht="13.8" thickBot="1">
      <c r="A382" s="802"/>
      <c r="B382" s="783"/>
      <c r="C382" s="783"/>
      <c r="D382" s="783"/>
      <c r="E382" s="783"/>
      <c r="F382" s="783"/>
      <c r="G382" s="783"/>
      <c r="H382" s="783"/>
      <c r="I382" s="783"/>
      <c r="J382" s="783"/>
      <c r="K382" s="783"/>
      <c r="L382" s="783"/>
      <c r="M382" s="783"/>
      <c r="N382" s="783"/>
      <c r="O382" s="783"/>
      <c r="P382" s="783"/>
      <c r="Q382" s="783"/>
      <c r="R382" s="783"/>
      <c r="S382" s="783"/>
      <c r="T382" s="783"/>
      <c r="U382" s="783"/>
      <c r="V382" s="783"/>
      <c r="W382" s="783"/>
      <c r="X382" s="783"/>
      <c r="Y382" s="783"/>
      <c r="Z382" s="783"/>
      <c r="AA382" s="783"/>
      <c r="AB382" s="783"/>
      <c r="AC382" s="783"/>
      <c r="AD382" s="789" t="s">
        <v>126</v>
      </c>
      <c r="AE382" s="783"/>
      <c r="AF382" s="807">
        <f>+AF378-AF380</f>
        <v>0</v>
      </c>
    </row>
    <row r="383" spans="1:32" s="127" customFormat="1" ht="13.8" thickTop="1">
      <c r="A383" s="802"/>
      <c r="B383" s="783"/>
      <c r="C383" s="783"/>
      <c r="D383" s="783"/>
      <c r="E383" s="783"/>
      <c r="F383" s="783"/>
      <c r="G383" s="783"/>
      <c r="H383" s="783"/>
      <c r="I383" s="783"/>
      <c r="J383" s="783"/>
      <c r="K383" s="783"/>
      <c r="L383" s="783"/>
      <c r="M383" s="783"/>
      <c r="N383" s="783"/>
      <c r="O383" s="783"/>
      <c r="P383" s="783"/>
      <c r="Q383" s="783"/>
      <c r="R383" s="783"/>
      <c r="S383" s="783"/>
      <c r="T383" s="783"/>
      <c r="U383" s="783"/>
      <c r="V383" s="783"/>
      <c r="W383" s="783"/>
      <c r="X383" s="783"/>
      <c r="Y383" s="783"/>
      <c r="Z383" s="783"/>
      <c r="AA383" s="783"/>
      <c r="AB383" s="783"/>
      <c r="AC383" s="783"/>
      <c r="AD383" s="789"/>
      <c r="AE383" s="783"/>
      <c r="AF383" s="805"/>
    </row>
    <row r="384" spans="1:32" s="127" customFormat="1" ht="13.8" thickBot="1">
      <c r="A384" s="808"/>
      <c r="B384" s="784"/>
      <c r="C384" s="784"/>
      <c r="D384" s="784"/>
      <c r="E384" s="784"/>
      <c r="F384" s="784"/>
      <c r="G384" s="784"/>
      <c r="H384" s="784"/>
      <c r="I384" s="784"/>
      <c r="J384" s="784"/>
      <c r="K384" s="784"/>
      <c r="L384" s="784"/>
      <c r="M384" s="784"/>
      <c r="N384" s="784"/>
      <c r="O384" s="784"/>
      <c r="P384" s="784"/>
      <c r="Q384" s="784"/>
      <c r="R384" s="784"/>
      <c r="S384" s="784"/>
      <c r="T384" s="784"/>
      <c r="U384" s="784"/>
      <c r="V384" s="784"/>
      <c r="W384" s="784"/>
      <c r="X384" s="784"/>
      <c r="Y384" s="784"/>
      <c r="Z384" s="784"/>
      <c r="AA384" s="784"/>
      <c r="AB384" s="784"/>
      <c r="AC384" s="784"/>
      <c r="AD384" s="790"/>
      <c r="AE384" s="784"/>
      <c r="AF384" s="809"/>
    </row>
  </sheetData>
  <mergeCells count="11">
    <mergeCell ref="B352:AF352"/>
    <mergeCell ref="B316:AF316"/>
    <mergeCell ref="B280:AF280"/>
    <mergeCell ref="A1:AF1"/>
    <mergeCell ref="B64:AF64"/>
    <mergeCell ref="B94:AF94"/>
    <mergeCell ref="B244:AF244"/>
    <mergeCell ref="B206:AF206"/>
    <mergeCell ref="B181:AF181"/>
    <mergeCell ref="B145:AF145"/>
    <mergeCell ref="B15:AF15"/>
  </mergeCells>
  <phoneticPr fontId="10" type="noConversion"/>
  <pageMargins left="0.5" right="0.5" top="0.75" bottom="0.5" header="0.5" footer="0.25"/>
  <pageSetup scale="15" orientation="landscape" r:id="rId1"/>
  <headerFooter alignWithMargins="0">
    <oddHeader>&amp;LMidAmerican Energy Company Attachment 1-1j&amp;R&amp;12Effective January 1, 2016</oddHeader>
    <oddFooter>&amp;L&amp;11&amp;D&amp;R&amp;Z&amp;F</oddFooter>
  </headerFooter>
  <rowBreaks count="6" manualBreakCount="6">
    <brk id="61" max="29" man="1"/>
    <brk id="91" max="29" man="1"/>
    <brk id="142" max="29" man="1"/>
    <brk id="178" max="29" man="1"/>
    <brk id="203" max="29" man="1"/>
    <brk id="241" max="29" man="1"/>
  </rowBreaks>
  <colBreaks count="1" manualBreakCount="1">
    <brk id="17" max="274" man="1"/>
  </col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46"/>
  <sheetViews>
    <sheetView tabSelected="1" topLeftCell="A16" zoomScaleNormal="100" workbookViewId="0">
      <selection activeCell="B2" sqref="B2"/>
    </sheetView>
  </sheetViews>
  <sheetFormatPr defaultRowHeight="13.2"/>
  <cols>
    <col min="1" max="1" width="11.5546875" customWidth="1"/>
    <col min="2" max="2" width="14" bestFit="1" customWidth="1"/>
    <col min="3" max="3" width="18.6640625" bestFit="1" customWidth="1"/>
    <col min="4" max="4" width="9.5546875" bestFit="1" customWidth="1"/>
    <col min="5" max="5" width="10.33203125" customWidth="1"/>
    <col min="8" max="8" width="18.6640625" bestFit="1" customWidth="1"/>
    <col min="9" max="9" width="16" customWidth="1"/>
  </cols>
  <sheetData>
    <row r="1" spans="1:24">
      <c r="A1" s="866" t="s">
        <v>729</v>
      </c>
      <c r="B1" s="866"/>
      <c r="C1" s="866"/>
      <c r="D1" s="866"/>
      <c r="E1" s="866"/>
      <c r="F1" s="866"/>
    </row>
    <row r="2" spans="1:24" ht="29.25" customHeight="1">
      <c r="A2" s="1002" t="s">
        <v>598</v>
      </c>
      <c r="B2" s="1002"/>
      <c r="C2" s="1002"/>
      <c r="D2" s="1002"/>
      <c r="E2" s="1002"/>
      <c r="F2" s="1002"/>
    </row>
    <row r="3" spans="1:24">
      <c r="A3" s="125"/>
      <c r="B3" s="593"/>
      <c r="C3" s="125"/>
      <c r="D3" s="125"/>
      <c r="E3" s="125"/>
      <c r="F3" s="160"/>
      <c r="G3" s="160"/>
      <c r="H3" s="160"/>
      <c r="I3" s="160"/>
      <c r="J3" s="160"/>
      <c r="K3" s="160"/>
      <c r="L3" s="160"/>
      <c r="M3" s="160"/>
      <c r="N3" s="160"/>
      <c r="O3" s="160"/>
      <c r="P3" s="160"/>
      <c r="Q3" s="160"/>
      <c r="R3" s="160"/>
      <c r="S3" s="160"/>
      <c r="T3" s="160"/>
      <c r="U3" s="160"/>
      <c r="V3" s="160"/>
      <c r="W3" s="160"/>
      <c r="X3" s="160"/>
    </row>
    <row r="4" spans="1:24">
      <c r="B4" s="125"/>
      <c r="C4" s="125">
        <v>2016</v>
      </c>
      <c r="E4" s="125"/>
    </row>
    <row r="6" spans="1:24">
      <c r="C6" s="125" t="s">
        <v>261</v>
      </c>
    </row>
    <row r="7" spans="1:24">
      <c r="B7" s="429" t="s">
        <v>578</v>
      </c>
      <c r="C7" s="125" t="s">
        <v>39</v>
      </c>
      <c r="D7" s="125" t="s">
        <v>264</v>
      </c>
    </row>
    <row r="8" spans="1:24" ht="13.8" thickBot="1">
      <c r="B8" s="156" t="s">
        <v>579</v>
      </c>
      <c r="C8" s="156" t="s">
        <v>262</v>
      </c>
      <c r="D8" s="156" t="s">
        <v>263</v>
      </c>
    </row>
    <row r="9" spans="1:24">
      <c r="B9" s="128" t="s">
        <v>45</v>
      </c>
      <c r="C9" s="396">
        <f>+'ARR by TO'!$B7</f>
        <v>14880846.93</v>
      </c>
      <c r="D9" s="158">
        <f>ROUND(C9/$C$39,4)</f>
        <v>3.27E-2</v>
      </c>
    </row>
    <row r="10" spans="1:24">
      <c r="B10" s="128" t="s">
        <v>46</v>
      </c>
      <c r="C10" s="430">
        <f>+'ARR by TO'!$C7</f>
        <v>8089315.2999999998</v>
      </c>
      <c r="D10" s="158">
        <f t="shared" ref="D10:D37" si="0">ROUND(C10/$C$39,4)</f>
        <v>1.78E-2</v>
      </c>
    </row>
    <row r="11" spans="1:24">
      <c r="B11" s="128" t="s">
        <v>18</v>
      </c>
      <c r="C11" s="430">
        <f>+'ARR by TO'!$D7</f>
        <v>86818722.870000005</v>
      </c>
      <c r="D11" s="453">
        <f>ROUND(C11/$C$39,4)+0.0002</f>
        <v>0.19109999999999999</v>
      </c>
      <c r="G11" s="367"/>
    </row>
    <row r="12" spans="1:24">
      <c r="B12" s="128" t="s">
        <v>464</v>
      </c>
      <c r="C12" s="430">
        <f>'ARR by TO'!$E7</f>
        <v>0</v>
      </c>
      <c r="D12" s="158">
        <f t="shared" si="0"/>
        <v>0</v>
      </c>
      <c r="G12" s="367"/>
    </row>
    <row r="13" spans="1:24">
      <c r="B13" s="128" t="s">
        <v>731</v>
      </c>
      <c r="C13" s="430">
        <f>+'ARR by TO'!$F7</f>
        <v>4108902.48</v>
      </c>
      <c r="D13" s="158">
        <f t="shared" si="0"/>
        <v>8.9999999999999993E-3</v>
      </c>
      <c r="I13" s="127"/>
      <c r="J13" s="127"/>
      <c r="K13" s="127"/>
      <c r="L13" s="127"/>
    </row>
    <row r="14" spans="1:24">
      <c r="B14" s="128" t="s">
        <v>1</v>
      </c>
      <c r="C14" s="430">
        <f>+'ARR by TO'!$H7</f>
        <v>0</v>
      </c>
      <c r="D14" s="158">
        <f t="shared" si="0"/>
        <v>0</v>
      </c>
    </row>
    <row r="15" spans="1:24">
      <c r="B15" s="128" t="s">
        <v>2</v>
      </c>
      <c r="C15" s="430">
        <f>+'ARR by TO'!$I7</f>
        <v>1159622.73</v>
      </c>
      <c r="D15" s="158">
        <f t="shared" si="0"/>
        <v>2.5000000000000001E-3</v>
      </c>
    </row>
    <row r="16" spans="1:24">
      <c r="B16" s="128" t="s">
        <v>461</v>
      </c>
      <c r="C16" s="431">
        <f>+'ARR by TO'!$J7</f>
        <v>2474854.29</v>
      </c>
      <c r="D16" s="158">
        <f t="shared" si="0"/>
        <v>5.4000000000000003E-3</v>
      </c>
    </row>
    <row r="17" spans="2:11">
      <c r="B17" s="128" t="s">
        <v>634</v>
      </c>
      <c r="C17" s="431">
        <f>ROUND(+Summary!G50+Summary!G51,2)</f>
        <v>327953.42</v>
      </c>
      <c r="D17" s="158">
        <f t="shared" si="0"/>
        <v>6.9999999999999999E-4</v>
      </c>
      <c r="G17" s="426" t="s">
        <v>633</v>
      </c>
      <c r="H17" s="427"/>
      <c r="I17" s="427"/>
      <c r="J17" s="427"/>
      <c r="K17" s="427"/>
    </row>
    <row r="18" spans="2:11">
      <c r="B18" s="128" t="s">
        <v>635</v>
      </c>
      <c r="C18" s="431">
        <f>ROUND(+Summary!G52,2)</f>
        <v>1651520.45</v>
      </c>
      <c r="D18" s="158">
        <f t="shared" si="0"/>
        <v>3.5999999999999999E-3</v>
      </c>
      <c r="G18" s="426" t="s">
        <v>632</v>
      </c>
      <c r="H18" s="427"/>
      <c r="I18" s="427"/>
      <c r="J18" s="427"/>
      <c r="K18" s="427"/>
    </row>
    <row r="19" spans="2:11">
      <c r="B19" s="128" t="s">
        <v>3</v>
      </c>
      <c r="C19" s="430">
        <f>+'ARR by TO'!$L7</f>
        <v>31182387.539999999</v>
      </c>
      <c r="D19" s="158">
        <f t="shared" si="0"/>
        <v>6.8599999999999994E-2</v>
      </c>
    </row>
    <row r="20" spans="2:11">
      <c r="B20" s="128" t="s">
        <v>4</v>
      </c>
      <c r="C20" s="430">
        <f>+'ARR by TO'!$M7</f>
        <v>0</v>
      </c>
      <c r="D20" s="158">
        <f t="shared" si="0"/>
        <v>0</v>
      </c>
    </row>
    <row r="21" spans="2:11">
      <c r="B21" s="128" t="s">
        <v>6</v>
      </c>
      <c r="C21" s="430">
        <f>+'ARR by TO'!$N7</f>
        <v>1925460</v>
      </c>
      <c r="D21" s="158">
        <f t="shared" si="0"/>
        <v>4.1999999999999997E-3</v>
      </c>
    </row>
    <row r="22" spans="2:11">
      <c r="B22" s="128" t="s">
        <v>5</v>
      </c>
      <c r="C22" s="430">
        <f>+'ARR by TO'!$O7</f>
        <v>23598338.620000001</v>
      </c>
      <c r="D22" s="158">
        <f t="shared" si="0"/>
        <v>5.1900000000000002E-2</v>
      </c>
    </row>
    <row r="23" spans="2:11">
      <c r="B23" s="128" t="s">
        <v>116</v>
      </c>
      <c r="C23" s="430">
        <f>+'ARR by TO'!$P7</f>
        <v>27356431.460000001</v>
      </c>
      <c r="D23" s="158">
        <f t="shared" si="0"/>
        <v>6.0100000000000001E-2</v>
      </c>
    </row>
    <row r="24" spans="2:11">
      <c r="B24" s="128" t="s">
        <v>17</v>
      </c>
      <c r="C24" s="430">
        <f>+'ARR by TO'!$Q7</f>
        <v>79719717.370000005</v>
      </c>
      <c r="D24" s="158">
        <f t="shared" si="0"/>
        <v>0.17530000000000001</v>
      </c>
    </row>
    <row r="25" spans="2:11">
      <c r="B25" s="128" t="s">
        <v>601</v>
      </c>
      <c r="C25" s="430">
        <f>+'ARR by TO'!$R7</f>
        <v>151129.41</v>
      </c>
      <c r="D25" s="158">
        <f t="shared" si="0"/>
        <v>2.9999999999999997E-4</v>
      </c>
    </row>
    <row r="26" spans="2:11">
      <c r="B26" s="128" t="s">
        <v>444</v>
      </c>
      <c r="C26" s="430">
        <f>+'ARR by TO'!$S7</f>
        <v>89063.679999999993</v>
      </c>
      <c r="D26" s="158">
        <f t="shared" si="0"/>
        <v>2.0000000000000001E-4</v>
      </c>
    </row>
    <row r="27" spans="2:11">
      <c r="B27" s="128" t="s">
        <v>8</v>
      </c>
      <c r="C27" s="430">
        <f>+'ARR by TO'!$T7</f>
        <v>1960232.11</v>
      </c>
      <c r="D27" s="158">
        <f t="shared" si="0"/>
        <v>4.3E-3</v>
      </c>
    </row>
    <row r="28" spans="2:11">
      <c r="B28" s="128" t="s">
        <v>7</v>
      </c>
      <c r="C28" s="430">
        <f>+'ARR by TO'!$U7</f>
        <v>25736835.25</v>
      </c>
      <c r="D28" s="158">
        <f t="shared" si="0"/>
        <v>5.6599999999999998E-2</v>
      </c>
    </row>
    <row r="29" spans="2:11">
      <c r="B29" s="128" t="s">
        <v>445</v>
      </c>
      <c r="C29" s="430">
        <f>+'ARR by TO'!$V7</f>
        <v>0</v>
      </c>
      <c r="D29" s="158">
        <f t="shared" si="0"/>
        <v>0</v>
      </c>
    </row>
    <row r="30" spans="2:11">
      <c r="B30" s="128" t="s">
        <v>726</v>
      </c>
      <c r="C30" s="430">
        <f>+'ARR by TO'!$W7</f>
        <v>9651910.2200000007</v>
      </c>
      <c r="D30" s="158">
        <f t="shared" si="0"/>
        <v>2.12E-2</v>
      </c>
    </row>
    <row r="31" spans="2:11">
      <c r="B31" s="128" t="s">
        <v>10</v>
      </c>
      <c r="C31" s="430">
        <f>+'ARR by TO'!$X7</f>
        <v>3896775.73</v>
      </c>
      <c r="D31" s="158">
        <f>ROUND(C31/$C$39,4)</f>
        <v>8.6E-3</v>
      </c>
    </row>
    <row r="32" spans="2:11">
      <c r="B32" s="128" t="s">
        <v>9</v>
      </c>
      <c r="C32" s="430">
        <f>+'ARR by TO'!$Y7</f>
        <v>87136265.420000002</v>
      </c>
      <c r="D32" s="158">
        <f t="shared" si="0"/>
        <v>0.19159999999999999</v>
      </c>
    </row>
    <row r="33" spans="2:11">
      <c r="B33" s="128" t="s">
        <v>11</v>
      </c>
      <c r="C33" s="430">
        <f>+'ARR by TO'!$Z7</f>
        <v>17720614.530000001</v>
      </c>
      <c r="D33" s="158">
        <f>ROUND(C33/$C$39,4)</f>
        <v>3.9E-2</v>
      </c>
    </row>
    <row r="34" spans="2:11">
      <c r="B34" s="157" t="s">
        <v>933</v>
      </c>
      <c r="C34" s="431">
        <f>'ARR by TO'!AA7-MTEP08!O11-MTEP08!O15</f>
        <v>3327213.4723339477</v>
      </c>
      <c r="D34" s="810">
        <f t="shared" ref="D34:D35" si="1">ROUND(C34/$C$39,4)</f>
        <v>7.3000000000000001E-3</v>
      </c>
      <c r="E34" s="127"/>
    </row>
    <row r="35" spans="2:11">
      <c r="B35" s="128" t="s">
        <v>12</v>
      </c>
      <c r="C35" s="430">
        <f>+'ARR by TO'!$AB7</f>
        <v>0</v>
      </c>
      <c r="D35" s="158">
        <f t="shared" si="1"/>
        <v>0</v>
      </c>
    </row>
    <row r="36" spans="2:11">
      <c r="B36" s="128" t="s">
        <v>599</v>
      </c>
      <c r="C36" s="430">
        <f>+'ARR by TO'!$AC7</f>
        <v>1260782.1599999999</v>
      </c>
      <c r="D36" s="158">
        <f t="shared" si="0"/>
        <v>2.8E-3</v>
      </c>
    </row>
    <row r="37" spans="2:11">
      <c r="B37" s="128" t="s">
        <v>600</v>
      </c>
      <c r="C37" s="430">
        <f>+'ARR by TO'!$AD7</f>
        <v>20643560.18</v>
      </c>
      <c r="D37" s="158">
        <f t="shared" si="0"/>
        <v>4.5400000000000003E-2</v>
      </c>
    </row>
    <row r="38" spans="2:11">
      <c r="C38" s="368"/>
      <c r="H38" s="511" t="s">
        <v>125</v>
      </c>
      <c r="I38" s="512"/>
      <c r="J38" s="512"/>
      <c r="K38" s="512"/>
    </row>
    <row r="39" spans="2:11" ht="13.8" thickBot="1">
      <c r="B39" s="157" t="s">
        <v>119</v>
      </c>
      <c r="C39" s="414">
        <f>SUM(C9:C38)</f>
        <v>454868455.62233418</v>
      </c>
      <c r="D39" s="159">
        <f>SUM(D9:D38)</f>
        <v>1.0002</v>
      </c>
      <c r="H39" s="513">
        <f>+Summary!N41</f>
        <v>454868456.99011195</v>
      </c>
      <c r="I39" s="513">
        <f>+C39-H39</f>
        <v>-1.3677777647972107</v>
      </c>
      <c r="J39" s="512" t="s">
        <v>667</v>
      </c>
      <c r="K39" s="512"/>
    </row>
    <row r="40" spans="2:11" ht="13.8" thickTop="1"/>
    <row r="41" spans="2:11">
      <c r="B41" s="457" t="s">
        <v>589</v>
      </c>
    </row>
    <row r="42" spans="2:11">
      <c r="B42" s="457" t="s">
        <v>631</v>
      </c>
      <c r="D42" s="127"/>
    </row>
    <row r="43" spans="2:11">
      <c r="C43" s="121"/>
    </row>
    <row r="44" spans="2:11">
      <c r="B44" s="583" t="s">
        <v>779</v>
      </c>
      <c r="C44" s="127"/>
      <c r="D44" s="127"/>
      <c r="E44" s="127"/>
      <c r="F44" s="127"/>
    </row>
    <row r="45" spans="2:11">
      <c r="B45" t="s">
        <v>637</v>
      </c>
    </row>
    <row r="46" spans="2:11">
      <c r="B46" t="s">
        <v>636</v>
      </c>
    </row>
  </sheetData>
  <mergeCells count="2">
    <mergeCell ref="A1:F1"/>
    <mergeCell ref="A2:F2"/>
  </mergeCells>
  <phoneticPr fontId="10" type="noConversion"/>
  <pageMargins left="0.5" right="0.5" top="0.75" bottom="0.5" header="0.5" footer="0.25"/>
  <pageSetup scale="88" orientation="landscape" r:id="rId1"/>
  <headerFooter alignWithMargins="0">
    <oddHeader>&amp;LMidAmerican Energy Company Attachment 1-1j&amp;R&amp;12Effective January 1, 2016</oddHeader>
    <oddFooter>&amp;L&amp;11&amp;D&amp;R&amp;Z&amp;F</oddFooter>
  </headerFooter>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J42"/>
  <sheetViews>
    <sheetView tabSelected="1" topLeftCell="A16" zoomScaleNormal="100" workbookViewId="0">
      <selection activeCell="B2" sqref="B2"/>
    </sheetView>
  </sheetViews>
  <sheetFormatPr defaultRowHeight="13.2"/>
  <cols>
    <col min="1" max="1" width="7.33203125" customWidth="1"/>
    <col min="2" max="2" width="15.88671875" customWidth="1"/>
    <col min="3" max="3" width="17.33203125" bestFit="1" customWidth="1"/>
    <col min="4" max="4" width="9.44140625" bestFit="1" customWidth="1"/>
    <col min="7" max="7" width="16" bestFit="1" customWidth="1"/>
    <col min="8" max="8" width="11.33203125" bestFit="1" customWidth="1"/>
  </cols>
  <sheetData>
    <row r="1" spans="1:8">
      <c r="A1" s="866" t="s">
        <v>261</v>
      </c>
      <c r="B1" s="866"/>
      <c r="C1" s="866"/>
      <c r="D1" s="866"/>
      <c r="E1" s="866"/>
      <c r="F1" s="866"/>
    </row>
    <row r="2" spans="1:8">
      <c r="A2" s="866" t="s">
        <v>920</v>
      </c>
      <c r="B2" s="866"/>
      <c r="C2" s="866"/>
      <c r="D2" s="866"/>
      <c r="E2" s="866"/>
      <c r="F2" s="866"/>
    </row>
    <row r="3" spans="1:8">
      <c r="A3" s="866" t="s">
        <v>921</v>
      </c>
      <c r="B3" s="866"/>
      <c r="C3" s="866"/>
      <c r="D3" s="866"/>
      <c r="E3" s="866"/>
      <c r="F3" s="866"/>
    </row>
    <row r="4" spans="1:8">
      <c r="B4" s="409"/>
      <c r="C4" s="409">
        <v>2016</v>
      </c>
      <c r="E4" s="409"/>
    </row>
    <row r="6" spans="1:8">
      <c r="C6" s="409" t="s">
        <v>261</v>
      </c>
      <c r="G6" s="367" t="s">
        <v>666</v>
      </c>
    </row>
    <row r="7" spans="1:8">
      <c r="B7" s="429" t="s">
        <v>578</v>
      </c>
      <c r="C7" s="409" t="s">
        <v>39</v>
      </c>
      <c r="D7" s="409" t="s">
        <v>264</v>
      </c>
    </row>
    <row r="8" spans="1:8" ht="13.8" thickBot="1">
      <c r="B8" s="156" t="s">
        <v>579</v>
      </c>
      <c r="C8" s="156" t="s">
        <v>262</v>
      </c>
      <c r="D8" s="156" t="s">
        <v>263</v>
      </c>
    </row>
    <row r="9" spans="1:8">
      <c r="B9" s="128" t="s">
        <v>45</v>
      </c>
      <c r="C9" s="396">
        <f>+'ARR by TO'!$B7</f>
        <v>14880846.93</v>
      </c>
      <c r="D9" s="158">
        <f>ROUND(C9/$C$38,4)</f>
        <v>3.2899999999999999E-2</v>
      </c>
    </row>
    <row r="10" spans="1:8">
      <c r="B10" s="128" t="s">
        <v>46</v>
      </c>
      <c r="C10" s="430">
        <f>+'ARR by TO'!$C7</f>
        <v>8089315.2999999998</v>
      </c>
      <c r="D10" s="158">
        <f t="shared" ref="D10:D36" si="0">ROUND(C10/$C$38,4)</f>
        <v>1.7899999999999999E-2</v>
      </c>
    </row>
    <row r="11" spans="1:8">
      <c r="B11" s="128" t="s">
        <v>18</v>
      </c>
      <c r="C11" s="430">
        <f>+'ARR by TO'!$D7</f>
        <v>86818722.870000005</v>
      </c>
      <c r="D11" s="453">
        <f>ROUND(C11/$C$38,4)-0.0001</f>
        <v>0.19160000000000002</v>
      </c>
    </row>
    <row r="12" spans="1:8">
      <c r="B12" s="128" t="s">
        <v>464</v>
      </c>
      <c r="C12" s="430">
        <f>'ARR by TO'!$E7</f>
        <v>0</v>
      </c>
      <c r="D12" s="158">
        <f t="shared" si="0"/>
        <v>0</v>
      </c>
    </row>
    <row r="13" spans="1:8">
      <c r="B13" s="128" t="s">
        <v>731</v>
      </c>
      <c r="C13" s="430">
        <f>+'ARR by TO'!$F7</f>
        <v>4108902.48</v>
      </c>
      <c r="D13" s="158">
        <f t="shared" si="0"/>
        <v>9.1000000000000004E-3</v>
      </c>
      <c r="G13" s="426" t="s">
        <v>628</v>
      </c>
      <c r="H13" s="427"/>
    </row>
    <row r="14" spans="1:8">
      <c r="B14" s="128" t="s">
        <v>1</v>
      </c>
      <c r="C14" s="430">
        <f>+'ARR by TO'!$H7</f>
        <v>0</v>
      </c>
      <c r="D14" s="158">
        <f t="shared" si="0"/>
        <v>0</v>
      </c>
    </row>
    <row r="15" spans="1:8">
      <c r="B15" s="128" t="s">
        <v>2</v>
      </c>
      <c r="C15" s="430">
        <f>+'ARR by TO'!$I7</f>
        <v>1159622.73</v>
      </c>
      <c r="D15" s="158">
        <f t="shared" si="0"/>
        <v>2.5999999999999999E-3</v>
      </c>
    </row>
    <row r="16" spans="1:8">
      <c r="B16" s="128" t="s">
        <v>461</v>
      </c>
      <c r="C16" s="430">
        <f>+'ARR by TO'!$J7</f>
        <v>2474854.29</v>
      </c>
      <c r="D16" s="158">
        <f t="shared" si="0"/>
        <v>5.4999999999999997E-3</v>
      </c>
    </row>
    <row r="17" spans="2:4">
      <c r="B17" s="128" t="s">
        <v>15</v>
      </c>
      <c r="C17" s="435">
        <v>0</v>
      </c>
      <c r="D17" s="158">
        <f t="shared" si="0"/>
        <v>0</v>
      </c>
    </row>
    <row r="18" spans="2:4">
      <c r="B18" s="128" t="s">
        <v>3</v>
      </c>
      <c r="C18" s="430">
        <f>+'ARR by TO'!$L7</f>
        <v>31182387.539999999</v>
      </c>
      <c r="D18" s="158">
        <f t="shared" si="0"/>
        <v>6.8900000000000003E-2</v>
      </c>
    </row>
    <row r="19" spans="2:4">
      <c r="B19" s="128" t="s">
        <v>4</v>
      </c>
      <c r="C19" s="430">
        <f>+'ARR by TO'!$M7</f>
        <v>0</v>
      </c>
      <c r="D19" s="158">
        <f t="shared" si="0"/>
        <v>0</v>
      </c>
    </row>
    <row r="20" spans="2:4">
      <c r="B20" s="128" t="s">
        <v>6</v>
      </c>
      <c r="C20" s="430">
        <f>+'ARR by TO'!$N7</f>
        <v>1925460</v>
      </c>
      <c r="D20" s="158">
        <f t="shared" si="0"/>
        <v>4.3E-3</v>
      </c>
    </row>
    <row r="21" spans="2:4">
      <c r="B21" s="128" t="s">
        <v>5</v>
      </c>
      <c r="C21" s="430">
        <f>+'ARR by TO'!$O7</f>
        <v>23598338.620000001</v>
      </c>
      <c r="D21" s="158">
        <f t="shared" si="0"/>
        <v>5.21E-2</v>
      </c>
    </row>
    <row r="22" spans="2:4">
      <c r="B22" s="128" t="s">
        <v>116</v>
      </c>
      <c r="C22" s="430">
        <f>+'ARR by TO'!$P7</f>
        <v>27356431.460000001</v>
      </c>
      <c r="D22" s="158">
        <f t="shared" si="0"/>
        <v>6.0400000000000002E-2</v>
      </c>
    </row>
    <row r="23" spans="2:4">
      <c r="B23" s="128" t="s">
        <v>17</v>
      </c>
      <c r="C23" s="430">
        <f>+'ARR by TO'!$Q7</f>
        <v>79719717.370000005</v>
      </c>
      <c r="D23" s="158">
        <f t="shared" si="0"/>
        <v>0.17599999999999999</v>
      </c>
    </row>
    <row r="24" spans="2:4">
      <c r="B24" s="128" t="s">
        <v>601</v>
      </c>
      <c r="C24" s="430">
        <f>+'ARR by TO'!$R7</f>
        <v>151129.41</v>
      </c>
      <c r="D24" s="158">
        <f t="shared" ref="D24" si="1">ROUND(C24/$C$38,4)</f>
        <v>2.9999999999999997E-4</v>
      </c>
    </row>
    <row r="25" spans="2:4">
      <c r="B25" s="128" t="s">
        <v>444</v>
      </c>
      <c r="C25" s="430">
        <f>+'ARR by TO'!$S7</f>
        <v>89063.679999999993</v>
      </c>
      <c r="D25" s="158">
        <f t="shared" si="0"/>
        <v>2.0000000000000001E-4</v>
      </c>
    </row>
    <row r="26" spans="2:4">
      <c r="B26" s="128" t="s">
        <v>8</v>
      </c>
      <c r="C26" s="430">
        <f>+'ARR by TO'!$T7</f>
        <v>1960232.11</v>
      </c>
      <c r="D26" s="158">
        <f t="shared" si="0"/>
        <v>4.3E-3</v>
      </c>
    </row>
    <row r="27" spans="2:4">
      <c r="B27" s="128" t="s">
        <v>7</v>
      </c>
      <c r="C27" s="430">
        <f>+'ARR by TO'!$U7</f>
        <v>25736835.25</v>
      </c>
      <c r="D27" s="158">
        <f t="shared" si="0"/>
        <v>5.6800000000000003E-2</v>
      </c>
    </row>
    <row r="28" spans="2:4">
      <c r="B28" s="128" t="s">
        <v>445</v>
      </c>
      <c r="C28" s="430">
        <f>+'ARR by TO'!$V7</f>
        <v>0</v>
      </c>
      <c r="D28" s="158">
        <f t="shared" si="0"/>
        <v>0</v>
      </c>
    </row>
    <row r="29" spans="2:4">
      <c r="B29" s="128" t="s">
        <v>726</v>
      </c>
      <c r="C29" s="430">
        <f>+'ARR by TO'!$W7</f>
        <v>9651910.2200000007</v>
      </c>
      <c r="D29" s="158">
        <f>ROUND(C29/$C$38,4)</f>
        <v>2.1299999999999999E-2</v>
      </c>
    </row>
    <row r="30" spans="2:4">
      <c r="B30" s="128" t="s">
        <v>10</v>
      </c>
      <c r="C30" s="430">
        <f>+'ARR by TO'!$X7</f>
        <v>3896775.73</v>
      </c>
      <c r="D30" s="158">
        <f t="shared" si="0"/>
        <v>8.6E-3</v>
      </c>
    </row>
    <row r="31" spans="2:4">
      <c r="B31" s="128" t="s">
        <v>9</v>
      </c>
      <c r="C31" s="430">
        <f>+'ARR by TO'!$Y7</f>
        <v>87136265.420000002</v>
      </c>
      <c r="D31" s="158">
        <f t="shared" si="0"/>
        <v>0.19239999999999999</v>
      </c>
    </row>
    <row r="32" spans="2:4">
      <c r="B32" s="128" t="s">
        <v>11</v>
      </c>
      <c r="C32" s="430">
        <f>+'ARR by TO'!$Z7</f>
        <v>17720614.530000001</v>
      </c>
      <c r="D32" s="158">
        <f t="shared" si="0"/>
        <v>3.9100000000000003E-2</v>
      </c>
    </row>
    <row r="33" spans="2:10">
      <c r="B33" s="157" t="s">
        <v>933</v>
      </c>
      <c r="C33" s="431">
        <f>'ARR by TO'!AA7-MTEP08!O11-MTEP08!O15</f>
        <v>3327213.4723339477</v>
      </c>
      <c r="D33" s="810">
        <f t="shared" si="0"/>
        <v>7.3000000000000001E-3</v>
      </c>
    </row>
    <row r="34" spans="2:10">
      <c r="B34" s="128" t="s">
        <v>12</v>
      </c>
      <c r="C34" s="430">
        <f>+'ARR by TO'!$AB7</f>
        <v>0</v>
      </c>
      <c r="D34" s="158">
        <f t="shared" si="0"/>
        <v>0</v>
      </c>
    </row>
    <row r="35" spans="2:10">
      <c r="B35" s="128" t="s">
        <v>599</v>
      </c>
      <c r="C35" s="430">
        <f>+'ARR by TO'!$AC7</f>
        <v>1260782.1599999999</v>
      </c>
      <c r="D35" s="158">
        <f t="shared" si="0"/>
        <v>2.8E-3</v>
      </c>
    </row>
    <row r="36" spans="2:10">
      <c r="B36" s="128" t="s">
        <v>600</v>
      </c>
      <c r="C36" s="430">
        <f>+'ARR by TO'!$AD7</f>
        <v>20643560.18</v>
      </c>
      <c r="D36" s="158">
        <f t="shared" si="0"/>
        <v>4.5600000000000002E-2</v>
      </c>
    </row>
    <row r="37" spans="2:10">
      <c r="C37" s="396"/>
      <c r="G37" s="511" t="s">
        <v>125</v>
      </c>
      <c r="H37" s="512"/>
      <c r="I37" s="512"/>
      <c r="J37" s="512"/>
    </row>
    <row r="38" spans="2:10" ht="13.8" thickBot="1">
      <c r="B38" s="157" t="s">
        <v>119</v>
      </c>
      <c r="C38" s="414">
        <f>SUM(C9:C37)</f>
        <v>452888981.75233418</v>
      </c>
      <c r="D38" s="159">
        <f>SUM(D9:D37)</f>
        <v>0.99999999999999989</v>
      </c>
      <c r="G38" s="513">
        <f>+Summary!G53</f>
        <v>452888981.75286853</v>
      </c>
      <c r="H38" s="513">
        <f>+C38-G38</f>
        <v>-5.3435564041137695E-4</v>
      </c>
      <c r="I38" s="512" t="s">
        <v>667</v>
      </c>
      <c r="J38" s="512"/>
    </row>
    <row r="39" spans="2:10" ht="13.8" thickTop="1"/>
    <row r="40" spans="2:10">
      <c r="B40" s="367" t="s">
        <v>590</v>
      </c>
    </row>
    <row r="42" spans="2:10">
      <c r="B42" s="367" t="s">
        <v>627</v>
      </c>
    </row>
  </sheetData>
  <mergeCells count="3">
    <mergeCell ref="A1:F1"/>
    <mergeCell ref="A2:F2"/>
    <mergeCell ref="A3:F3"/>
  </mergeCells>
  <pageMargins left="0.5" right="0.5" top="0.75" bottom="0.5" header="0.5" footer="0.25"/>
  <pageSetup scale="99" orientation="landscape" r:id="rId1"/>
  <headerFooter alignWithMargins="0">
    <oddHeader>&amp;LMidAmerican Energy Company Attachment 1-1j&amp;R&amp;12Effective January 1, 2016</oddHeader>
    <oddFooter>&amp;L&amp;11&amp;D&amp;R&amp;Z&amp;F</oddFooter>
  </headerFooter>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L305"/>
  <sheetViews>
    <sheetView tabSelected="1" topLeftCell="B78"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20.1093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44140625" style="167" customWidth="1"/>
    <col min="19" max="16384" width="9.109375" style="167"/>
  </cols>
  <sheetData>
    <row r="1" spans="1:64">
      <c r="A1"/>
      <c r="B1"/>
      <c r="C1"/>
      <c r="D1"/>
      <c r="E1"/>
      <c r="F1"/>
      <c r="G1"/>
      <c r="H1"/>
      <c r="I1"/>
      <c r="J1"/>
      <c r="K1"/>
      <c r="L1"/>
      <c r="M1"/>
      <c r="N1"/>
    </row>
    <row r="2" spans="1:64">
      <c r="A2"/>
      <c r="B2"/>
      <c r="C2"/>
      <c r="D2"/>
      <c r="E2"/>
      <c r="F2"/>
      <c r="G2"/>
      <c r="H2"/>
      <c r="I2"/>
      <c r="J2"/>
      <c r="K2"/>
      <c r="L2"/>
      <c r="M2"/>
      <c r="N2"/>
    </row>
    <row r="4" spans="1:64" ht="15">
      <c r="N4" s="222" t="s">
        <v>276</v>
      </c>
    </row>
    <row r="5" spans="1:64" ht="15">
      <c r="C5" s="169" t="s">
        <v>277</v>
      </c>
      <c r="D5" s="169"/>
      <c r="E5" s="169"/>
      <c r="F5" s="169"/>
      <c r="G5" s="170" t="s">
        <v>278</v>
      </c>
      <c r="H5" s="169"/>
      <c r="I5" s="169"/>
      <c r="J5" s="169"/>
      <c r="K5" s="171"/>
      <c r="M5" s="172"/>
      <c r="N5" s="260" t="s">
        <v>990</v>
      </c>
      <c r="O5" s="173"/>
      <c r="P5" s="174"/>
      <c r="Q5" s="174"/>
      <c r="R5" s="175"/>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row>
    <row r="6" spans="1:64" ht="15">
      <c r="C6" s="169"/>
      <c r="D6" s="169"/>
      <c r="E6" s="176" t="s">
        <v>40</v>
      </c>
      <c r="F6" s="176"/>
      <c r="G6" s="176" t="s">
        <v>279</v>
      </c>
      <c r="H6" s="176"/>
      <c r="I6" s="176"/>
      <c r="J6" s="176"/>
      <c r="K6" s="171"/>
      <c r="M6" s="172"/>
      <c r="N6" s="171"/>
      <c r="O6" s="173"/>
      <c r="P6" s="177"/>
      <c r="Q6" s="174"/>
      <c r="R6" s="175"/>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row>
    <row r="7" spans="1:64" ht="15">
      <c r="C7" s="172"/>
      <c r="D7" s="172"/>
      <c r="E7" s="172"/>
      <c r="F7" s="172"/>
      <c r="G7" s="172"/>
      <c r="H7" s="172"/>
      <c r="I7" s="172"/>
      <c r="J7" s="172"/>
      <c r="K7" s="172"/>
      <c r="M7" s="172"/>
      <c r="N7" s="172" t="s">
        <v>280</v>
      </c>
      <c r="O7" s="173"/>
      <c r="P7" s="174"/>
      <c r="Q7" s="174"/>
      <c r="R7" s="175"/>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row>
    <row r="8" spans="1:64" ht="15">
      <c r="A8" s="178"/>
      <c r="C8" s="172"/>
      <c r="D8" s="172"/>
      <c r="E8" s="172"/>
      <c r="F8" s="172"/>
      <c r="G8" s="179" t="s">
        <v>775</v>
      </c>
      <c r="H8" s="172"/>
      <c r="I8" s="172"/>
      <c r="J8" s="172"/>
      <c r="K8" s="172"/>
      <c r="L8" s="172"/>
      <c r="M8" s="172"/>
      <c r="N8" s="172"/>
      <c r="O8" s="173"/>
      <c r="P8" s="174"/>
      <c r="Q8" s="174"/>
      <c r="R8" s="175"/>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row>
    <row r="9" spans="1:64" ht="15">
      <c r="A9" s="178"/>
      <c r="C9" s="172"/>
      <c r="D9" s="172"/>
      <c r="E9" s="172"/>
      <c r="F9" s="172"/>
      <c r="G9" s="180"/>
      <c r="H9" s="172"/>
      <c r="I9" s="172"/>
      <c r="J9" s="172"/>
      <c r="K9" s="172"/>
      <c r="L9" s="172"/>
      <c r="M9" s="172"/>
      <c r="N9" s="172"/>
      <c r="O9" s="173"/>
      <c r="P9" s="174"/>
      <c r="Q9" s="174"/>
      <c r="R9" s="175"/>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row>
    <row r="10" spans="1:64" ht="15">
      <c r="A10" s="178"/>
      <c r="C10" s="172" t="s">
        <v>281</v>
      </c>
      <c r="D10" s="172"/>
      <c r="E10" s="172"/>
      <c r="F10" s="172"/>
      <c r="G10" s="180"/>
      <c r="H10" s="172"/>
      <c r="I10" s="172"/>
      <c r="J10" s="172"/>
      <c r="K10" s="172"/>
      <c r="L10" s="172"/>
      <c r="M10" s="172"/>
      <c r="N10" s="172"/>
      <c r="O10" s="173"/>
      <c r="P10" s="174"/>
      <c r="Q10" s="174"/>
      <c r="R10" s="175"/>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row>
    <row r="11" spans="1:64" ht="15">
      <c r="A11" s="178"/>
      <c r="C11" s="172"/>
      <c r="D11" s="172"/>
      <c r="E11" s="172"/>
      <c r="F11" s="172"/>
      <c r="G11" s="180"/>
      <c r="L11" s="172"/>
      <c r="M11" s="172"/>
      <c r="N11" s="172"/>
      <c r="O11" s="173"/>
      <c r="P11" s="173"/>
      <c r="Q11" s="173"/>
      <c r="R11" s="175"/>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row>
    <row r="12" spans="1:64" ht="15">
      <c r="A12" s="178"/>
      <c r="C12" s="172"/>
      <c r="D12" s="172"/>
      <c r="E12" s="172"/>
      <c r="F12" s="172"/>
      <c r="G12" s="172"/>
      <c r="L12" s="181"/>
      <c r="M12" s="172"/>
      <c r="N12" s="172"/>
      <c r="O12" s="173"/>
      <c r="P12" s="173"/>
      <c r="Q12" s="173"/>
      <c r="R12" s="175"/>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row>
    <row r="13" spans="1:64" ht="15">
      <c r="C13" s="182" t="s">
        <v>282</v>
      </c>
      <c r="D13" s="182"/>
      <c r="E13" s="182" t="s">
        <v>283</v>
      </c>
      <c r="F13" s="182"/>
      <c r="G13" s="182" t="s">
        <v>284</v>
      </c>
      <c r="L13" s="183" t="s">
        <v>285</v>
      </c>
      <c r="M13" s="176"/>
      <c r="N13" s="183"/>
      <c r="O13" s="184"/>
      <c r="P13" s="183"/>
      <c r="Q13" s="184"/>
      <c r="R13" s="17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row>
    <row r="14" spans="1:64" ht="15.6">
      <c r="C14" s="186"/>
      <c r="D14" s="186"/>
      <c r="E14" s="187" t="s">
        <v>286</v>
      </c>
      <c r="F14" s="187"/>
      <c r="G14" s="176"/>
      <c r="M14" s="176"/>
      <c r="O14" s="184"/>
      <c r="P14" s="188"/>
      <c r="Q14" s="188"/>
      <c r="R14" s="17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row>
    <row r="15" spans="1:64" ht="15.6">
      <c r="A15" s="178" t="s">
        <v>287</v>
      </c>
      <c r="C15" s="186"/>
      <c r="D15" s="186"/>
      <c r="E15" s="189" t="s">
        <v>288</v>
      </c>
      <c r="F15" s="189"/>
      <c r="G15" s="190" t="s">
        <v>289</v>
      </c>
      <c r="L15" s="190" t="s">
        <v>290</v>
      </c>
      <c r="M15" s="176"/>
      <c r="O15" s="173"/>
      <c r="P15" s="191"/>
      <c r="Q15" s="188"/>
      <c r="R15" s="17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row>
    <row r="16" spans="1:64" ht="15.6">
      <c r="A16" s="178" t="s">
        <v>291</v>
      </c>
      <c r="C16" s="192"/>
      <c r="D16" s="192"/>
      <c r="E16" s="176"/>
      <c r="F16" s="176"/>
      <c r="G16" s="176"/>
      <c r="L16" s="176"/>
      <c r="M16" s="176"/>
      <c r="N16" s="176"/>
      <c r="O16" s="173"/>
      <c r="P16" s="184"/>
      <c r="Q16" s="184"/>
      <c r="R16" s="17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row>
    <row r="17" spans="1:64" ht="15.6">
      <c r="A17" s="193"/>
      <c r="C17" s="186"/>
      <c r="D17" s="186"/>
      <c r="E17" s="176"/>
      <c r="F17" s="176"/>
      <c r="G17" s="176"/>
      <c r="L17" s="176"/>
      <c r="M17" s="176"/>
      <c r="N17" s="176"/>
      <c r="O17" s="173"/>
      <c r="P17" s="184"/>
      <c r="Q17" s="184"/>
      <c r="R17" s="17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row>
    <row r="18" spans="1:64" ht="15">
      <c r="A18" s="194">
        <v>1</v>
      </c>
      <c r="C18" s="186" t="s">
        <v>292</v>
      </c>
      <c r="D18" s="186"/>
      <c r="E18" s="195" t="s">
        <v>293</v>
      </c>
      <c r="F18" s="195"/>
      <c r="G18" s="265">
        <v>1917040601</v>
      </c>
      <c r="M18" s="176"/>
      <c r="N18" s="176"/>
      <c r="O18" s="173"/>
      <c r="P18" s="184"/>
      <c r="Q18" s="184"/>
      <c r="R18" s="17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row>
    <row r="19" spans="1:64" ht="15">
      <c r="A19" s="194">
        <v>2</v>
      </c>
      <c r="C19" s="186" t="s">
        <v>294</v>
      </c>
      <c r="D19" s="186"/>
      <c r="E19" s="195" t="s">
        <v>295</v>
      </c>
      <c r="F19" s="195"/>
      <c r="G19" s="265">
        <v>1436058340</v>
      </c>
      <c r="M19" s="176"/>
      <c r="N19" s="176"/>
      <c r="O19" s="173"/>
      <c r="P19" s="184"/>
      <c r="Q19" s="184"/>
      <c r="R19" s="17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row>
    <row r="20" spans="1:64" ht="15">
      <c r="A20" s="194"/>
      <c r="E20" s="195"/>
      <c r="F20" s="195"/>
      <c r="M20" s="176"/>
      <c r="N20" s="176"/>
      <c r="O20" s="173"/>
      <c r="P20" s="184"/>
      <c r="Q20" s="184"/>
      <c r="R20" s="17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row>
    <row r="21" spans="1:64" ht="15">
      <c r="A21" s="194"/>
      <c r="C21" s="186" t="s">
        <v>296</v>
      </c>
      <c r="D21" s="186"/>
      <c r="E21" s="195"/>
      <c r="F21" s="195"/>
      <c r="G21" s="176"/>
      <c r="L21" s="176"/>
      <c r="M21" s="176"/>
      <c r="N21" s="176"/>
      <c r="O21" s="184"/>
      <c r="P21" s="184"/>
      <c r="Q21" s="184"/>
      <c r="R21" s="17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row>
    <row r="22" spans="1:64" ht="15">
      <c r="A22" s="194">
        <v>3</v>
      </c>
      <c r="C22" s="186" t="s">
        <v>297</v>
      </c>
      <c r="D22" s="186"/>
      <c r="E22" s="195" t="s">
        <v>298</v>
      </c>
      <c r="F22" s="195"/>
      <c r="G22" s="265">
        <v>46676783</v>
      </c>
      <c r="M22" s="176"/>
      <c r="N22" s="176"/>
      <c r="O22" s="184"/>
      <c r="P22" s="184"/>
      <c r="Q22" s="184"/>
      <c r="R22" s="17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row>
    <row r="23" spans="1:64" ht="15.6">
      <c r="A23" s="194">
        <v>4</v>
      </c>
      <c r="C23" s="186" t="s">
        <v>299</v>
      </c>
      <c r="D23" s="186"/>
      <c r="E23" s="195" t="s">
        <v>300</v>
      </c>
      <c r="F23" s="195"/>
      <c r="G23" s="196">
        <f>IF(G22=0,0,G22/G18)</f>
        <v>2.4348353903225442E-2</v>
      </c>
      <c r="L23" s="197">
        <f>G23</f>
        <v>2.4348353903225442E-2</v>
      </c>
      <c r="M23" s="176"/>
      <c r="N23" s="198"/>
      <c r="O23" s="199"/>
      <c r="P23" s="200"/>
      <c r="Q23" s="184"/>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row>
    <row r="24" spans="1:64" ht="15.6">
      <c r="A24" s="194"/>
      <c r="C24" s="186"/>
      <c r="D24" s="186"/>
      <c r="E24" s="195"/>
      <c r="F24" s="195"/>
      <c r="G24" s="196"/>
      <c r="L24" s="197"/>
      <c r="M24" s="176"/>
      <c r="N24" s="198"/>
      <c r="O24" s="199"/>
      <c r="P24" s="200"/>
      <c r="Q24" s="184"/>
      <c r="R24" s="17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row>
    <row r="25" spans="1:64" ht="15.6">
      <c r="A25" s="194"/>
      <c r="C25" s="186" t="s">
        <v>483</v>
      </c>
      <c r="D25" s="186"/>
      <c r="E25" s="195"/>
      <c r="F25" s="195"/>
      <c r="G25" s="176"/>
      <c r="L25" s="176"/>
      <c r="M25" s="176"/>
      <c r="N25" s="198"/>
      <c r="O25" s="199"/>
      <c r="P25" s="200"/>
      <c r="Q25" s="184"/>
      <c r="R25" s="17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row>
    <row r="26" spans="1:64" ht="15.6">
      <c r="A26" s="194">
        <v>5</v>
      </c>
      <c r="C26" s="186" t="s">
        <v>486</v>
      </c>
      <c r="D26" s="186"/>
      <c r="E26" s="195" t="s">
        <v>484</v>
      </c>
      <c r="F26" s="195"/>
      <c r="G26" s="265">
        <v>4409668</v>
      </c>
      <c r="M26" s="176"/>
      <c r="N26" s="198"/>
      <c r="O26" s="199"/>
      <c r="P26" s="200"/>
      <c r="Q26" s="184"/>
      <c r="R26" s="17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row>
    <row r="27" spans="1:64" ht="15.6">
      <c r="A27" s="194">
        <v>6</v>
      </c>
      <c r="C27" s="186" t="s">
        <v>487</v>
      </c>
      <c r="D27" s="186"/>
      <c r="E27" s="195" t="s">
        <v>307</v>
      </c>
      <c r="F27" s="195"/>
      <c r="G27" s="196">
        <f>IF(G26=0,0,G26/G18)</f>
        <v>2.3002475783245029E-3</v>
      </c>
      <c r="L27" s="399">
        <f>G27</f>
        <v>2.3002475783245029E-3</v>
      </c>
      <c r="M27" s="176"/>
      <c r="N27" s="198"/>
      <c r="O27" s="199"/>
      <c r="P27" s="200"/>
      <c r="Q27" s="184"/>
      <c r="R27" s="17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row>
    <row r="28" spans="1:64" ht="15">
      <c r="A28" s="194"/>
      <c r="E28" s="195"/>
      <c r="F28" s="195"/>
      <c r="M28" s="176"/>
      <c r="O28" s="184"/>
      <c r="P28" s="176"/>
      <c r="Q28" s="184"/>
      <c r="R28" s="17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row>
    <row r="29" spans="1:64" ht="15">
      <c r="A29" s="201"/>
      <c r="C29" s="186" t="s">
        <v>301</v>
      </c>
      <c r="D29" s="186"/>
      <c r="E29" s="202"/>
      <c r="F29" s="202"/>
      <c r="G29" s="176"/>
      <c r="L29" s="176"/>
      <c r="M29" s="176"/>
      <c r="N29" s="176"/>
      <c r="O29" s="184"/>
      <c r="P29" s="176"/>
      <c r="Q29" s="184"/>
      <c r="R29" s="17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row>
    <row r="30" spans="1:64" ht="15.6">
      <c r="A30" s="374" t="s">
        <v>308</v>
      </c>
      <c r="C30" s="186" t="s">
        <v>303</v>
      </c>
      <c r="D30" s="186"/>
      <c r="E30" s="195" t="s">
        <v>304</v>
      </c>
      <c r="F30" s="195"/>
      <c r="G30" s="265">
        <v>2530581</v>
      </c>
      <c r="M30" s="176"/>
      <c r="N30" s="203"/>
      <c r="O30" s="184"/>
      <c r="P30" s="204"/>
      <c r="Q30" s="188"/>
      <c r="R30" s="17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row>
    <row r="31" spans="1:64" ht="15.6">
      <c r="A31" s="374" t="s">
        <v>312</v>
      </c>
      <c r="C31" s="186" t="s">
        <v>306</v>
      </c>
      <c r="D31" s="186"/>
      <c r="E31" s="195" t="s">
        <v>482</v>
      </c>
      <c r="F31" s="195"/>
      <c r="G31" s="196">
        <f>IF(G30=0,0,G30/G18)</f>
        <v>1.3200455945898873E-3</v>
      </c>
      <c r="L31" s="197">
        <f>G31</f>
        <v>1.3200455945898873E-3</v>
      </c>
      <c r="M31" s="176"/>
      <c r="N31" s="198"/>
      <c r="O31" s="184"/>
      <c r="P31" s="200"/>
      <c r="Q31" s="188"/>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row>
    <row r="32" spans="1:64" ht="15">
      <c r="A32" s="201"/>
      <c r="C32" s="186"/>
      <c r="D32" s="186"/>
      <c r="E32" s="195"/>
      <c r="F32" s="195"/>
      <c r="G32" s="176"/>
      <c r="L32" s="176"/>
      <c r="M32" s="176"/>
      <c r="Q32" s="184"/>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row>
    <row r="33" spans="1:64" ht="15.6">
      <c r="A33" s="205" t="s">
        <v>315</v>
      </c>
      <c r="B33" s="206"/>
      <c r="C33" s="192" t="s">
        <v>309</v>
      </c>
      <c r="D33" s="192"/>
      <c r="E33" s="187" t="s">
        <v>481</v>
      </c>
      <c r="F33" s="187"/>
      <c r="G33" s="207"/>
      <c r="L33" s="208">
        <f>L23+L27+L31</f>
        <v>2.7968647076139833E-2</v>
      </c>
      <c r="M33" s="176"/>
      <c r="Q33" s="184"/>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row>
    <row r="34" spans="1:64" ht="15">
      <c r="A34" s="201"/>
      <c r="C34" s="186"/>
      <c r="D34" s="186"/>
      <c r="E34" s="195"/>
      <c r="F34" s="195"/>
      <c r="G34" s="176"/>
      <c r="L34" s="176"/>
      <c r="M34" s="176"/>
      <c r="N34" s="176"/>
      <c r="O34" s="184"/>
      <c r="P34" s="209"/>
      <c r="Q34" s="184"/>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row>
    <row r="35" spans="1:64" ht="15">
      <c r="A35" s="210"/>
      <c r="B35" s="211"/>
      <c r="C35" s="176" t="s">
        <v>311</v>
      </c>
      <c r="D35" s="176"/>
      <c r="E35" s="195"/>
      <c r="F35" s="195"/>
      <c r="G35" s="176"/>
      <c r="L35" s="176"/>
      <c r="M35" s="212"/>
      <c r="N35" s="211"/>
      <c r="Q35" s="188"/>
      <c r="R35" s="17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row>
    <row r="36" spans="1:64" ht="15">
      <c r="A36" s="374" t="s">
        <v>319</v>
      </c>
      <c r="B36" s="211"/>
      <c r="C36" s="176" t="s">
        <v>313</v>
      </c>
      <c r="D36" s="176"/>
      <c r="E36" s="195" t="s">
        <v>314</v>
      </c>
      <c r="F36" s="195"/>
      <c r="G36" s="265">
        <v>49941009</v>
      </c>
      <c r="L36" s="176"/>
      <c r="M36" s="212"/>
      <c r="N36" s="211"/>
      <c r="Q36" s="188"/>
      <c r="R36" s="17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row>
    <row r="37" spans="1:64" ht="15">
      <c r="A37" s="374" t="s">
        <v>322</v>
      </c>
      <c r="B37" s="211"/>
      <c r="C37" s="176" t="s">
        <v>316</v>
      </c>
      <c r="D37" s="176"/>
      <c r="E37" s="195" t="s">
        <v>324</v>
      </c>
      <c r="F37" s="195"/>
      <c r="G37" s="196">
        <f>IF(G36=0,0,G36/G19)</f>
        <v>3.4776448566845829E-2</v>
      </c>
      <c r="L37" s="197">
        <f>G37</f>
        <v>3.4776448566845829E-2</v>
      </c>
      <c r="M37" s="212"/>
      <c r="N37" s="211"/>
      <c r="O37" s="184"/>
      <c r="P37" s="184"/>
      <c r="Q37" s="188"/>
      <c r="R37" s="175"/>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row>
    <row r="38" spans="1:64" ht="15">
      <c r="A38" s="201"/>
      <c r="C38" s="176"/>
      <c r="D38" s="176"/>
      <c r="E38" s="195"/>
      <c r="F38" s="195"/>
      <c r="G38" s="176"/>
      <c r="L38" s="176"/>
      <c r="M38" s="176"/>
      <c r="O38" s="173"/>
      <c r="P38" s="184"/>
      <c r="Q38" s="173"/>
      <c r="R38" s="17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row>
    <row r="39" spans="1:64" ht="15">
      <c r="A39" s="201"/>
      <c r="C39" s="186" t="s">
        <v>318</v>
      </c>
      <c r="D39" s="186"/>
      <c r="E39" s="213"/>
      <c r="F39" s="213"/>
      <c r="M39" s="176"/>
      <c r="O39" s="184"/>
      <c r="P39" s="184"/>
      <c r="Q39" s="184"/>
      <c r="R39" s="17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row>
    <row r="40" spans="1:64" ht="15">
      <c r="A40" s="374" t="s">
        <v>325</v>
      </c>
      <c r="C40" s="186" t="s">
        <v>320</v>
      </c>
      <c r="D40" s="186"/>
      <c r="E40" s="195" t="s">
        <v>321</v>
      </c>
      <c r="F40" s="195"/>
      <c r="G40" s="265">
        <v>106113678</v>
      </c>
      <c r="L40" s="176"/>
      <c r="M40" s="176"/>
      <c r="O40" s="184"/>
      <c r="P40" s="184"/>
      <c r="Q40" s="184"/>
      <c r="R40" s="17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row>
    <row r="41" spans="1:64" ht="15">
      <c r="A41" s="374" t="s">
        <v>477</v>
      </c>
      <c r="B41" s="211"/>
      <c r="C41" s="176" t="s">
        <v>323</v>
      </c>
      <c r="D41" s="176"/>
      <c r="E41" s="195" t="s">
        <v>480</v>
      </c>
      <c r="F41" s="195"/>
      <c r="G41" s="214">
        <f>IF(G40=0,0,G40/G19)</f>
        <v>7.3892316937485977E-2</v>
      </c>
      <c r="L41" s="197">
        <f>G41</f>
        <v>7.3892316937485977E-2</v>
      </c>
      <c r="M41" s="176"/>
      <c r="P41" s="215"/>
      <c r="Q41" s="188"/>
      <c r="R41" s="17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row>
    <row r="42" spans="1:64" ht="15">
      <c r="A42" s="201"/>
      <c r="C42" s="186"/>
      <c r="D42" s="186"/>
      <c r="E42" s="195"/>
      <c r="F42" s="195"/>
      <c r="G42" s="176"/>
      <c r="L42" s="176"/>
      <c r="M42" s="176"/>
      <c r="N42" s="213"/>
      <c r="O42" s="184"/>
      <c r="P42" s="184"/>
      <c r="Q42" s="184"/>
      <c r="R42" s="17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row>
    <row r="43" spans="1:64" ht="15.6">
      <c r="A43" s="205" t="s">
        <v>478</v>
      </c>
      <c r="B43" s="206"/>
      <c r="C43" s="192" t="s">
        <v>326</v>
      </c>
      <c r="D43" s="192"/>
      <c r="E43" s="187" t="s">
        <v>479</v>
      </c>
      <c r="F43" s="187"/>
      <c r="G43" s="207"/>
      <c r="L43" s="208">
        <f>L37+L41</f>
        <v>0.1086687655043318</v>
      </c>
      <c r="M43" s="176"/>
      <c r="N43" s="213"/>
      <c r="O43" s="184"/>
      <c r="P43" s="184"/>
      <c r="Q43" s="184"/>
      <c r="R43" s="17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row>
    <row r="44" spans="1:64" ht="15">
      <c r="M44" s="216"/>
      <c r="N44" s="216"/>
      <c r="O44" s="184"/>
      <c r="P44" s="184"/>
      <c r="Q44" s="184"/>
      <c r="R44" s="17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row>
    <row r="45" spans="1:64" ht="15">
      <c r="M45" s="216"/>
      <c r="N45" s="216"/>
      <c r="O45" s="184"/>
      <c r="P45" s="184"/>
      <c r="Q45" s="184"/>
      <c r="R45" s="17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row>
    <row r="46" spans="1:64" ht="15">
      <c r="M46" s="216"/>
      <c r="N46" s="216"/>
      <c r="O46" s="184"/>
      <c r="P46" s="184"/>
      <c r="Q46" s="184"/>
      <c r="R46" s="17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row>
    <row r="47" spans="1:64" ht="15">
      <c r="M47" s="172"/>
      <c r="N47" s="172"/>
      <c r="O47" s="185"/>
      <c r="P47" s="185"/>
      <c r="Q47" s="185"/>
      <c r="R47" s="17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row>
    <row r="48" spans="1:64" ht="15">
      <c r="M48" s="176"/>
      <c r="N48" s="176"/>
      <c r="O48" s="184"/>
      <c r="P48" s="173"/>
      <c r="Q48" s="184"/>
      <c r="R48" s="17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row>
    <row r="49" spans="1:64" ht="15.6">
      <c r="M49" s="176"/>
      <c r="N49" s="198"/>
      <c r="O49" s="184"/>
      <c r="P49" s="184"/>
      <c r="Q49" s="204"/>
      <c r="R49" s="175"/>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row>
    <row r="50" spans="1:64" ht="15.6">
      <c r="M50" s="176"/>
      <c r="N50" s="198"/>
      <c r="O50" s="184"/>
      <c r="P50" s="184"/>
      <c r="Q50" s="204"/>
      <c r="R50" s="175"/>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row>
    <row r="51" spans="1:64" ht="15.6">
      <c r="M51" s="176"/>
      <c r="N51" s="198"/>
      <c r="O51" s="184"/>
      <c r="P51" s="184"/>
      <c r="Q51" s="204"/>
      <c r="R51" s="175"/>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row>
    <row r="52" spans="1:64" ht="15.6">
      <c r="A52" s="210"/>
      <c r="B52" s="211"/>
      <c r="C52" s="217"/>
      <c r="D52" s="217"/>
      <c r="E52" s="202"/>
      <c r="F52" s="202"/>
      <c r="G52" s="176"/>
      <c r="H52" s="217"/>
      <c r="I52" s="217"/>
      <c r="J52" s="196"/>
      <c r="K52" s="217"/>
      <c r="L52" s="176"/>
      <c r="M52" s="176"/>
      <c r="N52" s="198"/>
      <c r="O52" s="184"/>
      <c r="P52" s="184"/>
      <c r="Q52" s="204"/>
      <c r="R52" s="175"/>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row>
    <row r="53" spans="1:64" ht="15.6">
      <c r="A53" s="210"/>
      <c r="B53" s="211"/>
      <c r="C53" s="217"/>
      <c r="D53" s="217"/>
      <c r="E53" s="202"/>
      <c r="F53" s="202"/>
      <c r="G53" s="176"/>
      <c r="H53" s="217"/>
      <c r="I53" s="217"/>
      <c r="J53" s="196"/>
      <c r="K53" s="217"/>
      <c r="L53" s="176"/>
      <c r="M53" s="176"/>
      <c r="N53" s="198"/>
      <c r="O53" s="184"/>
      <c r="P53" s="184"/>
      <c r="Q53" s="204"/>
      <c r="R53" s="175"/>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row>
    <row r="54" spans="1:64">
      <c r="A54"/>
      <c r="B54"/>
      <c r="C54"/>
      <c r="D54"/>
      <c r="E54"/>
      <c r="F54"/>
      <c r="G54"/>
      <c r="H54"/>
      <c r="I54"/>
      <c r="J54"/>
      <c r="K54"/>
      <c r="L54"/>
      <c r="M54"/>
      <c r="N54"/>
      <c r="O54" s="220"/>
      <c r="P54" s="184"/>
      <c r="Q54" s="204"/>
      <c r="R54" s="175"/>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row>
    <row r="55" spans="1:64">
      <c r="A55"/>
      <c r="B55"/>
      <c r="C55"/>
      <c r="D55"/>
      <c r="E55"/>
      <c r="F55"/>
      <c r="G55"/>
      <c r="H55"/>
      <c r="I55"/>
      <c r="J55"/>
      <c r="K55"/>
      <c r="L55"/>
      <c r="M55"/>
      <c r="N55"/>
      <c r="O55" s="220"/>
      <c r="P55" s="184"/>
      <c r="Q55" s="204"/>
      <c r="R55" s="175"/>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row>
    <row r="56" spans="1:64">
      <c r="A56"/>
      <c r="B56"/>
      <c r="C56"/>
      <c r="D56"/>
      <c r="E56"/>
      <c r="F56"/>
      <c r="G56"/>
      <c r="H56"/>
      <c r="I56"/>
      <c r="J56"/>
      <c r="K56"/>
      <c r="L56"/>
      <c r="M56"/>
      <c r="N56"/>
      <c r="O56" s="220"/>
      <c r="P56" s="184"/>
      <c r="Q56" s="204"/>
      <c r="R56" s="175"/>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row>
    <row r="57" spans="1:64">
      <c r="A57"/>
      <c r="B57"/>
      <c r="C57"/>
      <c r="D57"/>
      <c r="E57"/>
      <c r="F57"/>
      <c r="G57"/>
      <c r="H57"/>
      <c r="I57"/>
      <c r="J57"/>
      <c r="K57"/>
      <c r="L57"/>
      <c r="M57"/>
      <c r="N57"/>
      <c r="O57" s="184"/>
      <c r="P57" s="184"/>
      <c r="Q57" s="188"/>
      <c r="R57" s="17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row>
    <row r="58" spans="1:64">
      <c r="A58"/>
      <c r="B58"/>
      <c r="C58"/>
      <c r="D58"/>
      <c r="E58"/>
      <c r="F58"/>
      <c r="G58"/>
      <c r="H58"/>
      <c r="I58"/>
      <c r="J58"/>
      <c r="K58"/>
      <c r="L58"/>
      <c r="M58"/>
      <c r="N58"/>
    </row>
    <row r="59" spans="1:64">
      <c r="A59"/>
      <c r="B59"/>
      <c r="C59"/>
      <c r="D59"/>
      <c r="E59"/>
      <c r="F59"/>
      <c r="G59"/>
      <c r="H59"/>
      <c r="I59"/>
      <c r="J59"/>
      <c r="K59"/>
      <c r="L59"/>
      <c r="M59"/>
      <c r="N59"/>
    </row>
    <row r="61" spans="1:64" ht="15">
      <c r="A61" s="178"/>
      <c r="C61" s="217"/>
      <c r="D61" s="217"/>
      <c r="E61" s="217"/>
      <c r="F61" s="217"/>
      <c r="G61" s="176"/>
      <c r="H61" s="217"/>
      <c r="I61" s="217"/>
      <c r="J61" s="217"/>
      <c r="K61" s="217"/>
      <c r="M61" s="176"/>
      <c r="N61" s="222" t="s">
        <v>276</v>
      </c>
      <c r="O61" s="184"/>
      <c r="P61" s="173"/>
      <c r="Q61" s="184"/>
      <c r="R61" s="17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row>
    <row r="62" spans="1:64"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7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row>
    <row r="63" spans="1:64" ht="15">
      <c r="A63" s="178"/>
      <c r="C63" s="186"/>
      <c r="D63" s="186"/>
      <c r="E63" s="217"/>
      <c r="F63" s="217"/>
      <c r="G63" s="217" t="str">
        <f>G6</f>
        <v xml:space="preserve"> Utilizing Attachment O Data</v>
      </c>
      <c r="H63" s="217"/>
      <c r="I63" s="217"/>
      <c r="J63" s="217"/>
      <c r="K63" s="217"/>
      <c r="L63" s="176"/>
      <c r="M63" s="176"/>
      <c r="O63" s="184"/>
      <c r="P63" s="173"/>
      <c r="Q63" s="184"/>
      <c r="R63" s="17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row>
    <row r="64" spans="1:64" ht="14.25" customHeight="1">
      <c r="A64" s="178"/>
      <c r="C64" s="217"/>
      <c r="D64" s="217"/>
      <c r="E64" s="217"/>
      <c r="F64" s="217"/>
      <c r="G64" s="217"/>
      <c r="H64" s="217"/>
      <c r="I64" s="217"/>
      <c r="J64" s="217"/>
      <c r="K64" s="217"/>
      <c r="M64" s="176"/>
      <c r="N64" s="217" t="s">
        <v>328</v>
      </c>
      <c r="O64" s="184"/>
      <c r="P64" s="173"/>
      <c r="Q64" s="184"/>
      <c r="R64" s="17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row>
    <row r="65" spans="1:64" ht="15">
      <c r="A65" s="178"/>
      <c r="E65" s="217"/>
      <c r="F65" s="217"/>
      <c r="G65" s="217" t="str">
        <f>G8</f>
        <v>AIC</v>
      </c>
      <c r="H65" s="217"/>
      <c r="I65" s="217"/>
      <c r="J65" s="217"/>
      <c r="K65" s="217"/>
      <c r="L65" s="217"/>
      <c r="M65" s="176"/>
      <c r="N65" s="176"/>
      <c r="O65" s="184"/>
      <c r="P65" s="173"/>
      <c r="Q65" s="184"/>
      <c r="R65" s="17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row>
    <row r="66" spans="1:64" ht="15">
      <c r="A66" s="178"/>
      <c r="E66" s="186"/>
      <c r="F66" s="186"/>
      <c r="G66" s="186"/>
      <c r="H66" s="186"/>
      <c r="I66" s="186"/>
      <c r="J66" s="186"/>
      <c r="K66" s="186"/>
      <c r="L66" s="186"/>
      <c r="M66" s="186"/>
      <c r="N66" s="186"/>
      <c r="O66" s="184"/>
      <c r="P66" s="173"/>
      <c r="Q66" s="184"/>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row>
    <row r="67" spans="1:64" ht="15.6">
      <c r="A67" s="178"/>
      <c r="C67" s="217"/>
      <c r="D67" s="217"/>
      <c r="E67" s="192" t="s">
        <v>329</v>
      </c>
      <c r="F67" s="192"/>
      <c r="H67" s="172"/>
      <c r="I67" s="172"/>
      <c r="J67" s="172"/>
      <c r="K67" s="172"/>
      <c r="L67" s="172"/>
      <c r="M67" s="176"/>
      <c r="N67" s="176"/>
      <c r="O67" s="184"/>
      <c r="P67" s="173"/>
      <c r="Q67" s="184"/>
      <c r="R67" s="17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row>
    <row r="68" spans="1:64"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row>
    <row r="69" spans="1:64"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7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row>
    <row r="70" spans="1:64"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row>
    <row r="71" spans="1:64"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row>
    <row r="72" spans="1:64"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row>
    <row r="73" spans="1:64">
      <c r="A73" s="240" t="s">
        <v>349</v>
      </c>
      <c r="C73" s="167" t="s">
        <v>93</v>
      </c>
      <c r="D73" s="257">
        <v>728</v>
      </c>
      <c r="E73" s="258">
        <v>3424487</v>
      </c>
      <c r="F73" s="197">
        <f>$L$33</f>
        <v>2.7968647076139833E-2</v>
      </c>
      <c r="G73" s="259">
        <f>E73*F73</f>
        <v>95778.268319828872</v>
      </c>
      <c r="H73" s="258">
        <v>2941428</v>
      </c>
      <c r="I73" s="197">
        <f>$L$43</f>
        <v>0.1086687655043318</v>
      </c>
      <c r="J73" s="259">
        <f>H73*I73</f>
        <v>319641.34957987565</v>
      </c>
      <c r="K73" s="258">
        <v>52500</v>
      </c>
      <c r="L73" s="259">
        <f>G73+J73+K73</f>
        <v>467919.61789970449</v>
      </c>
      <c r="M73" s="262">
        <v>-20657</v>
      </c>
      <c r="N73" s="261">
        <f>L73+M73</f>
        <v>447262.61789970449</v>
      </c>
      <c r="O73" s="242"/>
      <c r="P73" s="242"/>
      <c r="Q73" s="242"/>
      <c r="R73" s="447">
        <f>+E73</f>
        <v>3424487</v>
      </c>
      <c r="S73" s="242"/>
      <c r="T73" s="242"/>
    </row>
    <row r="74" spans="1:64">
      <c r="A74" s="240" t="s">
        <v>350</v>
      </c>
      <c r="C74" s="167" t="s">
        <v>96</v>
      </c>
      <c r="D74" s="257">
        <v>870</v>
      </c>
      <c r="E74" s="258">
        <v>5994479</v>
      </c>
      <c r="F74" s="197">
        <f>$L$33</f>
        <v>2.7968647076139833E-2</v>
      </c>
      <c r="G74" s="259">
        <f>E74*F74</f>
        <v>167657.46755633163</v>
      </c>
      <c r="H74" s="258">
        <v>5095420</v>
      </c>
      <c r="I74" s="197">
        <f>$L$43</f>
        <v>0.1086687655043318</v>
      </c>
      <c r="J74" s="259">
        <f>H74*I74</f>
        <v>553713.00112608238</v>
      </c>
      <c r="K74" s="258">
        <v>99720</v>
      </c>
      <c r="L74" s="259">
        <f>G74+J74+K74</f>
        <v>821090.46868241404</v>
      </c>
      <c r="M74" s="262">
        <v>-45173</v>
      </c>
      <c r="N74" s="261">
        <f>L74+M74</f>
        <v>775917.46868241404</v>
      </c>
      <c r="O74" s="242"/>
      <c r="P74" s="242"/>
      <c r="Q74" s="242"/>
      <c r="R74" s="447">
        <f t="shared" ref="R74:R80" si="0">+E74</f>
        <v>5994479</v>
      </c>
      <c r="S74" s="242"/>
      <c r="T74" s="242"/>
    </row>
    <row r="75" spans="1:64">
      <c r="A75" s="240" t="s">
        <v>351</v>
      </c>
      <c r="C75" s="167" t="s">
        <v>97</v>
      </c>
      <c r="D75" s="257">
        <v>2068</v>
      </c>
      <c r="E75" s="258">
        <v>23567231</v>
      </c>
      <c r="F75" s="197">
        <f>$L$33</f>
        <v>2.7968647076139833E-2</v>
      </c>
      <c r="G75" s="259">
        <f>E75*F75</f>
        <v>659143.56640086207</v>
      </c>
      <c r="H75" s="258">
        <v>22559921</v>
      </c>
      <c r="I75" s="197">
        <f>$L$43</f>
        <v>0.1086687655043318</v>
      </c>
      <c r="J75" s="259">
        <f>H75*I75</f>
        <v>2451558.7649452505</v>
      </c>
      <c r="K75" s="258">
        <v>398220</v>
      </c>
      <c r="L75" s="259">
        <f>G75+J75+K75</f>
        <v>3508922.3313461123</v>
      </c>
      <c r="M75" s="262">
        <v>262869</v>
      </c>
      <c r="N75" s="261">
        <f>L75+M75</f>
        <v>3771791.3313461123</v>
      </c>
      <c r="O75" s="242"/>
      <c r="P75" s="242"/>
      <c r="Q75" s="242"/>
      <c r="R75" s="447">
        <f t="shared" si="0"/>
        <v>23567231</v>
      </c>
      <c r="S75" s="242"/>
      <c r="T75" s="242"/>
    </row>
    <row r="76" spans="1:64">
      <c r="A76" s="240" t="s">
        <v>383</v>
      </c>
      <c r="C76" s="167" t="s">
        <v>97</v>
      </c>
      <c r="D76" s="257">
        <v>2069</v>
      </c>
      <c r="E76" s="258">
        <v>29776042</v>
      </c>
      <c r="F76" s="197">
        <f>$L$33</f>
        <v>2.7968647076139833E-2</v>
      </c>
      <c r="G76" s="259">
        <f>E76*F76</f>
        <v>832795.61002231692</v>
      </c>
      <c r="H76" s="258">
        <v>29271494</v>
      </c>
      <c r="I76" s="197">
        <f>$L$43</f>
        <v>0.1086687655043318</v>
      </c>
      <c r="J76" s="259">
        <f>H76*I76</f>
        <v>3180897.1174474554</v>
      </c>
      <c r="K76" s="258">
        <v>477312</v>
      </c>
      <c r="L76" s="259">
        <f>G76+J76+K76</f>
        <v>4491004.7274697721</v>
      </c>
      <c r="M76" s="262">
        <v>0</v>
      </c>
      <c r="N76" s="261">
        <f>L76+M76</f>
        <v>4491004.7274697721</v>
      </c>
      <c r="O76" s="242"/>
      <c r="P76" s="242"/>
      <c r="Q76" s="242"/>
      <c r="R76" s="447">
        <f t="shared" si="0"/>
        <v>29776042</v>
      </c>
      <c r="S76" s="242"/>
      <c r="T76" s="242"/>
    </row>
    <row r="77" spans="1:64">
      <c r="A77" s="240" t="s">
        <v>384</v>
      </c>
      <c r="C77" s="578" t="s">
        <v>772</v>
      </c>
      <c r="D77" s="579" t="s">
        <v>454</v>
      </c>
      <c r="E77" s="258">
        <v>0</v>
      </c>
      <c r="F77" s="197">
        <f t="shared" ref="F77:F80" si="1">$L$33</f>
        <v>2.7968647076139833E-2</v>
      </c>
      <c r="G77" s="259">
        <f t="shared" ref="G77:G80" si="2">E77*F77</f>
        <v>0</v>
      </c>
      <c r="H77" s="258">
        <v>0</v>
      </c>
      <c r="I77" s="197">
        <f t="shared" ref="I77:I80" si="3">$L$43</f>
        <v>0.1086687655043318</v>
      </c>
      <c r="J77" s="259">
        <f t="shared" ref="J77:J80" si="4">H77*I77</f>
        <v>0</v>
      </c>
      <c r="K77" s="258">
        <v>0</v>
      </c>
      <c r="L77" s="259">
        <f t="shared" ref="L77:L80" si="5">G77+J77+K77</f>
        <v>0</v>
      </c>
      <c r="M77" s="262">
        <v>0</v>
      </c>
      <c r="N77" s="261">
        <f t="shared" ref="N77:N80" si="6">L77+M77</f>
        <v>0</v>
      </c>
      <c r="O77" s="242"/>
      <c r="P77" s="242"/>
      <c r="Q77" s="242"/>
      <c r="R77" s="447">
        <f t="shared" si="0"/>
        <v>0</v>
      </c>
      <c r="S77" s="242"/>
      <c r="T77" s="242"/>
    </row>
    <row r="78" spans="1:64">
      <c r="A78" s="240" t="s">
        <v>385</v>
      </c>
      <c r="C78" s="167" t="s">
        <v>768</v>
      </c>
      <c r="D78" s="257" t="s">
        <v>455</v>
      </c>
      <c r="E78" s="258">
        <v>0</v>
      </c>
      <c r="F78" s="197">
        <f t="shared" si="1"/>
        <v>2.7968647076139833E-2</v>
      </c>
      <c r="G78" s="259">
        <f t="shared" si="2"/>
        <v>0</v>
      </c>
      <c r="H78" s="258">
        <v>0</v>
      </c>
      <c r="I78" s="197">
        <f t="shared" si="3"/>
        <v>0.1086687655043318</v>
      </c>
      <c r="J78" s="259">
        <f t="shared" si="4"/>
        <v>0</v>
      </c>
      <c r="K78" s="258">
        <v>0</v>
      </c>
      <c r="L78" s="259">
        <f t="shared" si="5"/>
        <v>0</v>
      </c>
      <c r="M78" s="262">
        <v>0</v>
      </c>
      <c r="N78" s="261">
        <f t="shared" si="6"/>
        <v>0</v>
      </c>
      <c r="O78" s="242"/>
      <c r="P78" s="242"/>
      <c r="Q78" s="242"/>
      <c r="R78" s="447">
        <f t="shared" si="0"/>
        <v>0</v>
      </c>
      <c r="S78" s="242"/>
      <c r="T78" s="242"/>
    </row>
    <row r="79" spans="1:64">
      <c r="A79" s="240" t="s">
        <v>386</v>
      </c>
      <c r="C79" s="167" t="s">
        <v>204</v>
      </c>
      <c r="D79" s="257">
        <v>2472</v>
      </c>
      <c r="E79" s="258">
        <v>30285967</v>
      </c>
      <c r="F79" s="197">
        <f t="shared" si="1"/>
        <v>2.7968647076139833E-2</v>
      </c>
      <c r="G79" s="259">
        <f t="shared" si="2"/>
        <v>847057.52238261746</v>
      </c>
      <c r="H79" s="258">
        <v>30149872</v>
      </c>
      <c r="I79" s="197">
        <f t="shared" si="3"/>
        <v>0.1086687655043318</v>
      </c>
      <c r="J79" s="259">
        <f t="shared" si="4"/>
        <v>3276349.3703536191</v>
      </c>
      <c r="K79" s="258">
        <v>470323</v>
      </c>
      <c r="L79" s="259">
        <f t="shared" si="5"/>
        <v>4593729.8927362366</v>
      </c>
      <c r="M79" s="262">
        <v>0</v>
      </c>
      <c r="N79" s="261">
        <f t="shared" si="6"/>
        <v>4593729.8927362366</v>
      </c>
      <c r="O79" s="242"/>
      <c r="P79" s="242"/>
      <c r="Q79" s="242"/>
      <c r="R79" s="447">
        <f t="shared" si="0"/>
        <v>30285967</v>
      </c>
      <c r="S79" s="242"/>
      <c r="T79" s="242"/>
    </row>
    <row r="80" spans="1:64">
      <c r="A80" s="240" t="s">
        <v>436</v>
      </c>
      <c r="C80" s="167" t="s">
        <v>204</v>
      </c>
      <c r="D80" s="257">
        <v>2829</v>
      </c>
      <c r="E80" s="258">
        <v>5592558</v>
      </c>
      <c r="F80" s="197">
        <f t="shared" si="1"/>
        <v>2.7968647076139833E-2</v>
      </c>
      <c r="G80" s="259">
        <f t="shared" si="2"/>
        <v>156416.28095484243</v>
      </c>
      <c r="H80" s="258">
        <v>5046129</v>
      </c>
      <c r="I80" s="197">
        <f t="shared" si="3"/>
        <v>0.1086687655043318</v>
      </c>
      <c r="J80" s="259">
        <f t="shared" si="4"/>
        <v>548356.60900560836</v>
      </c>
      <c r="K80" s="258">
        <v>98904</v>
      </c>
      <c r="L80" s="259">
        <f t="shared" si="5"/>
        <v>803676.88996045082</v>
      </c>
      <c r="M80" s="262">
        <v>-2536</v>
      </c>
      <c r="N80" s="261">
        <f t="shared" si="6"/>
        <v>801140.88996045082</v>
      </c>
      <c r="O80" s="242"/>
      <c r="P80" s="242"/>
      <c r="Q80" s="242"/>
      <c r="R80" s="447">
        <f t="shared" si="0"/>
        <v>5592558</v>
      </c>
      <c r="S80" s="242"/>
      <c r="T80" s="242"/>
    </row>
    <row r="81" spans="1:20">
      <c r="A81" s="240"/>
      <c r="C81" s="242"/>
      <c r="D81" s="242"/>
      <c r="E81" s="242"/>
      <c r="F81" s="242"/>
      <c r="G81" s="243"/>
      <c r="H81" s="242"/>
      <c r="I81" s="242"/>
      <c r="J81" s="243"/>
      <c r="K81" s="242"/>
      <c r="L81" s="243"/>
      <c r="M81" s="242"/>
      <c r="N81" s="243"/>
      <c r="O81" s="242"/>
      <c r="P81" s="242"/>
      <c r="Q81" s="242"/>
      <c r="R81" s="242"/>
      <c r="S81" s="242"/>
      <c r="T81" s="242"/>
    </row>
    <row r="82" spans="1:20">
      <c r="A82" s="240"/>
      <c r="C82" s="242"/>
      <c r="D82" s="242"/>
      <c r="E82" s="242"/>
      <c r="F82" s="242"/>
      <c r="G82" s="243"/>
      <c r="H82" s="242"/>
      <c r="I82" s="242"/>
      <c r="J82" s="243"/>
      <c r="K82" s="242"/>
      <c r="L82" s="243"/>
      <c r="M82" s="242"/>
      <c r="N82" s="243"/>
      <c r="O82" s="242"/>
      <c r="P82" s="242"/>
      <c r="Q82" s="242"/>
      <c r="R82" s="242"/>
      <c r="S82" s="242"/>
      <c r="T82" s="242"/>
    </row>
    <row r="83" spans="1:20">
      <c r="A83" s="240"/>
      <c r="C83" s="242"/>
      <c r="D83" s="242"/>
      <c r="E83" s="242"/>
      <c r="F83" s="242"/>
      <c r="G83" s="243"/>
      <c r="H83" s="242"/>
      <c r="I83" s="242"/>
      <c r="J83" s="243"/>
      <c r="K83" s="242"/>
      <c r="L83" s="243"/>
      <c r="M83" s="242"/>
      <c r="N83" s="243"/>
      <c r="O83" s="242"/>
      <c r="P83" s="242"/>
      <c r="Q83" s="242"/>
      <c r="R83" s="242"/>
      <c r="S83" s="242"/>
      <c r="T83" s="242"/>
    </row>
    <row r="84" spans="1:20">
      <c r="A84" s="240"/>
      <c r="C84" s="242"/>
      <c r="D84" s="242"/>
      <c r="E84" s="242"/>
      <c r="F84" s="242"/>
      <c r="G84" s="243"/>
      <c r="H84" s="242"/>
      <c r="I84" s="242"/>
      <c r="J84" s="243"/>
      <c r="K84" s="242"/>
      <c r="L84" s="243"/>
      <c r="M84" s="242"/>
      <c r="N84" s="243"/>
      <c r="O84" s="242"/>
      <c r="P84" s="242"/>
      <c r="Q84" s="242"/>
      <c r="R84" s="242"/>
      <c r="S84" s="242"/>
      <c r="T84" s="242"/>
    </row>
    <row r="85" spans="1:20">
      <c r="A85" s="240"/>
      <c r="C85" s="242"/>
      <c r="D85" s="242"/>
      <c r="E85" s="242"/>
      <c r="F85" s="242"/>
      <c r="G85" s="243"/>
      <c r="H85" s="242"/>
      <c r="I85" s="242"/>
      <c r="J85" s="243"/>
      <c r="K85" s="242"/>
      <c r="L85" s="243"/>
      <c r="M85" s="242"/>
      <c r="N85" s="243"/>
      <c r="O85" s="242"/>
      <c r="P85" s="242"/>
      <c r="Q85" s="242"/>
      <c r="R85" s="242"/>
      <c r="S85" s="242"/>
      <c r="T85" s="242"/>
    </row>
    <row r="86" spans="1:20">
      <c r="A86" s="240"/>
      <c r="C86" s="242"/>
      <c r="D86" s="242"/>
      <c r="E86" s="242"/>
      <c r="F86" s="242"/>
      <c r="G86" s="243"/>
      <c r="H86" s="242"/>
      <c r="I86" s="242"/>
      <c r="J86" s="243"/>
      <c r="K86" s="242"/>
      <c r="L86" s="243"/>
      <c r="M86" s="242"/>
      <c r="N86" s="243"/>
      <c r="O86" s="242"/>
      <c r="P86" s="242"/>
      <c r="Q86" s="242"/>
      <c r="R86" s="242"/>
      <c r="S86" s="242"/>
      <c r="T86" s="242"/>
    </row>
    <row r="87" spans="1:20">
      <c r="A87" s="240"/>
      <c r="C87" s="242"/>
      <c r="D87" s="242"/>
      <c r="E87" s="242"/>
      <c r="F87" s="242"/>
      <c r="G87" s="243"/>
      <c r="H87" s="242"/>
      <c r="I87" s="242"/>
      <c r="J87" s="243"/>
      <c r="K87" s="242"/>
      <c r="L87" s="243"/>
      <c r="M87" s="242"/>
      <c r="N87" s="243"/>
      <c r="O87" s="242"/>
      <c r="P87" s="242"/>
      <c r="Q87" s="242"/>
      <c r="R87" s="242"/>
      <c r="S87" s="242"/>
      <c r="T87" s="242"/>
    </row>
    <row r="88" spans="1:20">
      <c r="A88" s="240"/>
      <c r="C88" s="242"/>
      <c r="D88" s="242"/>
      <c r="E88" s="242"/>
      <c r="F88" s="242"/>
      <c r="G88" s="243"/>
      <c r="H88" s="242"/>
      <c r="I88" s="242"/>
      <c r="J88" s="243"/>
      <c r="K88" s="242"/>
      <c r="L88" s="243"/>
      <c r="M88" s="242"/>
      <c r="N88" s="243"/>
      <c r="O88" s="242"/>
      <c r="P88" s="242"/>
      <c r="Q88" s="242"/>
      <c r="R88" s="242"/>
      <c r="S88" s="242"/>
      <c r="T88" s="242"/>
    </row>
    <row r="89" spans="1:20">
      <c r="A89" s="240"/>
      <c r="C89" s="242"/>
      <c r="D89" s="242"/>
      <c r="E89" s="242"/>
      <c r="F89" s="242"/>
      <c r="G89" s="243"/>
      <c r="H89" s="242"/>
      <c r="I89" s="242"/>
      <c r="J89" s="243"/>
      <c r="K89" s="242"/>
      <c r="L89" s="243"/>
      <c r="M89" s="242"/>
      <c r="N89" s="243"/>
      <c r="O89" s="242"/>
      <c r="P89" s="242"/>
      <c r="Q89" s="242"/>
      <c r="R89" s="242"/>
      <c r="S89" s="242"/>
      <c r="T89" s="242"/>
    </row>
    <row r="90" spans="1:20">
      <c r="A90" s="240"/>
      <c r="C90" s="242"/>
      <c r="D90" s="242"/>
      <c r="E90" s="242"/>
      <c r="F90" s="242"/>
      <c r="G90" s="243"/>
      <c r="H90" s="242"/>
      <c r="I90" s="242"/>
      <c r="J90" s="243"/>
      <c r="K90" s="242"/>
      <c r="L90" s="243"/>
      <c r="M90" s="242"/>
      <c r="N90" s="243"/>
      <c r="O90" s="242"/>
      <c r="P90" s="242"/>
      <c r="Q90" s="242"/>
      <c r="R90" s="242"/>
      <c r="S90" s="242"/>
      <c r="T90" s="242"/>
    </row>
    <row r="91" spans="1:20">
      <c r="A91" s="240"/>
      <c r="C91" s="242"/>
      <c r="D91" s="242"/>
      <c r="E91" s="242"/>
      <c r="F91" s="242"/>
      <c r="G91" s="243"/>
      <c r="H91" s="242"/>
      <c r="I91" s="242"/>
      <c r="J91" s="243"/>
      <c r="K91" s="242"/>
      <c r="L91" s="243"/>
      <c r="M91" s="242"/>
      <c r="N91" s="243"/>
      <c r="O91" s="242"/>
      <c r="P91" s="242"/>
      <c r="Q91" s="242"/>
      <c r="R91" s="242"/>
      <c r="S91" s="242"/>
      <c r="T91" s="242"/>
    </row>
    <row r="92" spans="1:20">
      <c r="A92" s="244"/>
      <c r="B92" s="245"/>
      <c r="C92" s="246"/>
      <c r="D92" s="246"/>
      <c r="E92" s="246"/>
      <c r="F92" s="246"/>
      <c r="G92" s="247"/>
      <c r="H92" s="246"/>
      <c r="I92" s="246"/>
      <c r="J92" s="247"/>
      <c r="K92" s="246"/>
      <c r="L92" s="247"/>
      <c r="M92" s="246"/>
      <c r="N92" s="247"/>
      <c r="O92" s="242"/>
      <c r="P92" s="242"/>
      <c r="Q92" s="242"/>
      <c r="R92" s="242"/>
      <c r="S92" s="242"/>
      <c r="T92" s="242"/>
    </row>
    <row r="93" spans="1:20" ht="15.6" thickBot="1">
      <c r="A93" s="183" t="s">
        <v>352</v>
      </c>
      <c r="B93" s="211"/>
      <c r="C93" s="186" t="s">
        <v>353</v>
      </c>
      <c r="D93" s="186"/>
      <c r="E93" s="614">
        <f>SUM(E73:E92)</f>
        <v>98640764</v>
      </c>
      <c r="F93" s="202"/>
      <c r="G93" s="176"/>
      <c r="H93" s="176"/>
      <c r="I93" s="176"/>
      <c r="J93" s="176"/>
      <c r="K93" s="176"/>
      <c r="L93" s="264">
        <f>SUM(L73:L92)</f>
        <v>14686343.928094691</v>
      </c>
      <c r="M93" s="264">
        <f>SUM(M73:M92)</f>
        <v>194503</v>
      </c>
      <c r="N93" s="264">
        <f>SUM(N73:N92)</f>
        <v>14880846.928094691</v>
      </c>
      <c r="O93" s="242"/>
      <c r="P93" s="242"/>
      <c r="Q93" s="242"/>
      <c r="R93" s="726">
        <f>SUM(R73:R92)</f>
        <v>98640764</v>
      </c>
      <c r="S93" s="242"/>
      <c r="T93" s="242"/>
    </row>
    <row r="94" spans="1:20"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row>
    <row r="95" spans="1:20" ht="15">
      <c r="A95" s="249">
        <v>3</v>
      </c>
      <c r="B95" s="242"/>
      <c r="C95" s="217" t="s">
        <v>354</v>
      </c>
      <c r="D95" s="242"/>
      <c r="E95" s="242"/>
      <c r="F95" s="242"/>
      <c r="G95" s="242"/>
      <c r="H95" s="242"/>
      <c r="I95" s="242"/>
      <c r="J95" s="242"/>
      <c r="K95" s="242"/>
      <c r="L95" s="264">
        <f>L93</f>
        <v>14686343.928094691</v>
      </c>
      <c r="M95" s="242"/>
      <c r="N95" s="242"/>
      <c r="O95" s="242"/>
      <c r="P95" s="242"/>
      <c r="Q95" s="242"/>
      <c r="R95" s="242"/>
      <c r="S95" s="242"/>
      <c r="T95" s="242"/>
    </row>
    <row r="96" spans="1:20">
      <c r="A96" s="242"/>
      <c r="B96" s="242"/>
      <c r="C96" s="242"/>
      <c r="D96" s="242"/>
      <c r="E96" s="242"/>
      <c r="F96" s="242"/>
      <c r="G96" s="242"/>
      <c r="H96" s="242"/>
      <c r="I96" s="242"/>
      <c r="J96" s="242"/>
      <c r="K96" s="242"/>
      <c r="L96" s="242"/>
      <c r="M96" s="242"/>
      <c r="N96" s="242"/>
      <c r="O96" s="242"/>
      <c r="P96" s="242"/>
      <c r="Q96" s="242"/>
      <c r="R96" s="242"/>
      <c r="S96" s="242"/>
      <c r="T96" s="242"/>
    </row>
    <row r="97" spans="1:20">
      <c r="A97" s="242"/>
      <c r="B97" s="242"/>
      <c r="C97" s="242"/>
      <c r="D97" s="242"/>
      <c r="E97" s="242"/>
      <c r="F97" s="242"/>
      <c r="G97" s="242"/>
      <c r="H97" s="242"/>
      <c r="I97" s="242"/>
      <c r="J97" s="242"/>
      <c r="K97" s="242"/>
      <c r="L97" s="242"/>
      <c r="M97" s="242"/>
      <c r="N97" s="242"/>
      <c r="O97" s="242"/>
      <c r="P97" s="242"/>
      <c r="Q97" s="242"/>
      <c r="R97" s="242"/>
      <c r="S97" s="242"/>
      <c r="T97" s="242"/>
    </row>
    <row r="98" spans="1:20" ht="15">
      <c r="A98" s="217" t="s">
        <v>355</v>
      </c>
      <c r="B98" s="242"/>
      <c r="C98" s="242"/>
      <c r="D98" s="242"/>
      <c r="E98" s="242"/>
      <c r="F98" s="242"/>
      <c r="G98" s="242"/>
      <c r="H98" s="242"/>
      <c r="I98" s="242"/>
      <c r="J98" s="242"/>
      <c r="K98" s="242"/>
      <c r="L98" s="242"/>
      <c r="M98" s="242"/>
      <c r="N98" s="242"/>
      <c r="O98" s="242"/>
      <c r="P98" s="242"/>
      <c r="Q98" s="242"/>
      <c r="R98" s="242"/>
      <c r="S98" s="242"/>
      <c r="T98" s="242"/>
    </row>
    <row r="99" spans="1:20" ht="15.6" thickBot="1">
      <c r="A99" s="250" t="s">
        <v>356</v>
      </c>
      <c r="B99" s="242"/>
      <c r="C99" s="242"/>
      <c r="D99" s="242"/>
      <c r="E99" s="242"/>
      <c r="F99" s="242"/>
      <c r="G99" s="242"/>
      <c r="H99" s="242"/>
      <c r="I99" s="242"/>
      <c r="J99" s="242"/>
      <c r="K99" s="242"/>
      <c r="L99" s="242"/>
      <c r="M99" s="242"/>
      <c r="N99" s="242"/>
      <c r="O99" s="242"/>
      <c r="P99" s="242"/>
      <c r="Q99" s="242"/>
      <c r="R99" s="242"/>
      <c r="S99" s="242"/>
      <c r="T99" s="242"/>
    </row>
    <row r="100" spans="1:20"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row>
    <row r="101" spans="1:20"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row>
    <row r="102" spans="1:20"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row>
    <row r="103" spans="1:20"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row>
    <row r="104" spans="1:20"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row>
    <row r="105" spans="1:20"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row>
    <row r="106" spans="1:20"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row>
    <row r="107" spans="1:20"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row>
    <row r="108" spans="1:20">
      <c r="A108"/>
      <c r="B108"/>
      <c r="C108"/>
      <c r="D108"/>
      <c r="E108"/>
      <c r="F108"/>
      <c r="G108"/>
      <c r="H108"/>
      <c r="I108"/>
      <c r="J108"/>
      <c r="K108"/>
      <c r="L108"/>
      <c r="M108"/>
      <c r="N108"/>
      <c r="O108" s="242"/>
      <c r="P108" s="242"/>
      <c r="Q108" s="242"/>
      <c r="R108" s="242"/>
      <c r="S108" s="242"/>
      <c r="T108" s="242"/>
    </row>
    <row r="109" spans="1:20">
      <c r="A109"/>
      <c r="B109"/>
      <c r="C109"/>
      <c r="D109"/>
      <c r="E109"/>
      <c r="F109"/>
      <c r="G109"/>
      <c r="H109"/>
      <c r="I109"/>
      <c r="J109"/>
      <c r="K109"/>
      <c r="L109"/>
      <c r="M109"/>
      <c r="N109"/>
      <c r="O109" s="242"/>
      <c r="P109" s="242"/>
      <c r="Q109" s="242"/>
      <c r="R109" s="242"/>
      <c r="S109" s="242"/>
      <c r="T109" s="242"/>
    </row>
    <row r="110" spans="1:20">
      <c r="C110" s="242"/>
      <c r="D110" s="242"/>
      <c r="E110" s="242"/>
      <c r="F110" s="242"/>
      <c r="G110" s="242"/>
      <c r="H110" s="242"/>
      <c r="I110" s="242"/>
      <c r="J110" s="242"/>
      <c r="K110" s="242"/>
      <c r="L110" s="242"/>
      <c r="M110" s="242"/>
      <c r="N110" s="242"/>
      <c r="O110" s="242"/>
      <c r="P110" s="242"/>
      <c r="Q110" s="242"/>
      <c r="R110" s="242"/>
      <c r="S110" s="242"/>
      <c r="T110" s="242"/>
    </row>
    <row r="111" spans="1:20">
      <c r="C111" s="242"/>
      <c r="D111" s="242"/>
      <c r="E111" s="242"/>
      <c r="F111" s="242"/>
      <c r="G111" s="242"/>
      <c r="H111" s="242"/>
      <c r="I111" s="242"/>
      <c r="J111" s="242"/>
      <c r="K111" s="242"/>
      <c r="L111" s="242"/>
      <c r="M111" s="242"/>
      <c r="N111" s="242"/>
      <c r="O111" s="242"/>
      <c r="P111" s="242"/>
      <c r="Q111" s="242"/>
      <c r="R111" s="242"/>
      <c r="S111" s="242"/>
      <c r="T111" s="242"/>
    </row>
    <row r="112" spans="1:20">
      <c r="C112" s="242"/>
      <c r="D112" s="242"/>
      <c r="E112" s="242"/>
      <c r="F112" s="242"/>
      <c r="G112" s="242"/>
      <c r="H112" s="242"/>
      <c r="I112" s="242"/>
      <c r="J112" s="242"/>
      <c r="K112" s="242"/>
      <c r="L112" s="242"/>
      <c r="M112" s="242"/>
      <c r="N112" s="242"/>
      <c r="O112" s="242"/>
      <c r="P112" s="242"/>
      <c r="Q112" s="242"/>
      <c r="R112" s="242"/>
      <c r="S112" s="242"/>
      <c r="T112" s="242"/>
    </row>
    <row r="113" spans="3:20">
      <c r="C113" s="242"/>
      <c r="D113" s="242"/>
      <c r="E113" s="242"/>
      <c r="F113" s="242"/>
      <c r="G113" s="242"/>
      <c r="H113" s="242"/>
      <c r="I113" s="242"/>
      <c r="J113" s="242"/>
      <c r="K113" s="242"/>
      <c r="L113" s="242"/>
      <c r="M113" s="242"/>
      <c r="N113" s="242"/>
      <c r="O113" s="242"/>
      <c r="P113" s="242"/>
      <c r="Q113" s="242"/>
      <c r="R113" s="242"/>
      <c r="S113" s="242"/>
      <c r="T113" s="242"/>
    </row>
    <row r="114" spans="3:20">
      <c r="C114" s="242"/>
      <c r="D114" s="242"/>
      <c r="E114" s="242"/>
      <c r="F114" s="242"/>
      <c r="G114" s="242"/>
      <c r="H114" s="242"/>
      <c r="I114" s="242"/>
      <c r="J114" s="242"/>
      <c r="K114" s="242"/>
      <c r="L114" s="242"/>
      <c r="M114" s="242"/>
      <c r="N114" s="242"/>
      <c r="O114" s="242"/>
      <c r="P114" s="242"/>
      <c r="Q114" s="242"/>
      <c r="R114" s="242"/>
      <c r="S114" s="242"/>
      <c r="T114" s="242"/>
    </row>
    <row r="115" spans="3:20">
      <c r="C115" s="242"/>
      <c r="D115" s="242"/>
      <c r="E115" s="242"/>
      <c r="F115" s="242"/>
      <c r="G115" s="242"/>
      <c r="H115" s="242"/>
      <c r="I115" s="242"/>
      <c r="J115" s="242"/>
      <c r="K115" s="242"/>
      <c r="L115" s="242"/>
      <c r="M115" s="242"/>
      <c r="N115" s="242"/>
      <c r="O115" s="242"/>
      <c r="P115" s="242"/>
      <c r="Q115" s="242"/>
      <c r="R115" s="242"/>
      <c r="S115" s="242"/>
      <c r="T115" s="242"/>
    </row>
    <row r="116" spans="3:20">
      <c r="C116" s="242"/>
      <c r="D116" s="242"/>
      <c r="E116" s="242"/>
      <c r="F116" s="242"/>
      <c r="G116" s="242"/>
      <c r="H116" s="242"/>
      <c r="I116" s="242"/>
      <c r="J116" s="242"/>
      <c r="K116" s="242"/>
      <c r="L116" s="242"/>
      <c r="M116" s="242"/>
      <c r="N116" s="242"/>
      <c r="O116" s="242"/>
      <c r="P116" s="242"/>
      <c r="Q116" s="242"/>
      <c r="R116" s="242"/>
      <c r="S116" s="242"/>
      <c r="T116" s="242"/>
    </row>
    <row r="117" spans="3:20">
      <c r="C117" s="242"/>
      <c r="D117" s="242"/>
      <c r="E117" s="242"/>
      <c r="F117" s="242"/>
      <c r="G117" s="242"/>
      <c r="H117" s="242"/>
      <c r="I117" s="242"/>
      <c r="J117" s="242"/>
      <c r="K117" s="242"/>
      <c r="L117" s="242"/>
      <c r="M117" s="242"/>
      <c r="N117" s="242"/>
      <c r="O117" s="242"/>
      <c r="P117" s="242"/>
      <c r="Q117" s="242"/>
      <c r="R117" s="242"/>
      <c r="S117" s="242"/>
      <c r="T117" s="242"/>
    </row>
    <row r="118" spans="3:20">
      <c r="C118" s="242"/>
      <c r="D118" s="242"/>
      <c r="E118" s="242"/>
      <c r="F118" s="242"/>
      <c r="G118" s="242"/>
      <c r="H118" s="242"/>
      <c r="I118" s="242"/>
      <c r="J118" s="242"/>
      <c r="K118" s="242"/>
      <c r="L118" s="242"/>
      <c r="M118" s="242"/>
      <c r="N118" s="242"/>
      <c r="O118" s="242"/>
      <c r="P118" s="242"/>
      <c r="Q118" s="242"/>
      <c r="R118" s="242"/>
      <c r="S118" s="242"/>
      <c r="T118" s="242"/>
    </row>
    <row r="119" spans="3:20">
      <c r="C119" s="242"/>
      <c r="D119" s="242"/>
      <c r="E119" s="242"/>
      <c r="F119" s="242"/>
      <c r="G119" s="242"/>
      <c r="H119" s="242"/>
      <c r="I119" s="242"/>
      <c r="J119" s="242"/>
      <c r="K119" s="242"/>
      <c r="L119" s="242"/>
      <c r="M119" s="242"/>
      <c r="N119" s="242"/>
      <c r="O119" s="242"/>
      <c r="P119" s="242"/>
      <c r="Q119" s="242"/>
      <c r="R119" s="242"/>
      <c r="S119" s="242"/>
      <c r="T119" s="242"/>
    </row>
    <row r="120" spans="3:20">
      <c r="C120" s="242"/>
      <c r="D120" s="242"/>
      <c r="E120" s="242"/>
      <c r="F120" s="242"/>
      <c r="G120" s="242"/>
      <c r="H120" s="242"/>
      <c r="I120" s="242"/>
      <c r="J120" s="242"/>
      <c r="K120" s="242"/>
      <c r="L120" s="242"/>
      <c r="M120" s="242"/>
      <c r="N120" s="242"/>
      <c r="O120" s="242"/>
      <c r="P120" s="242"/>
      <c r="Q120" s="242"/>
      <c r="R120" s="242"/>
      <c r="S120" s="242"/>
      <c r="T120" s="242"/>
    </row>
    <row r="121" spans="3:20">
      <c r="C121" s="242"/>
      <c r="D121" s="242"/>
      <c r="E121" s="242"/>
      <c r="F121" s="242"/>
      <c r="G121" s="242"/>
      <c r="H121" s="242"/>
      <c r="I121" s="242"/>
      <c r="J121" s="242"/>
      <c r="K121" s="242"/>
      <c r="L121" s="242"/>
      <c r="M121" s="242"/>
      <c r="N121" s="242"/>
      <c r="O121" s="242"/>
      <c r="P121" s="242"/>
      <c r="Q121" s="242"/>
      <c r="R121" s="242"/>
      <c r="S121" s="242"/>
      <c r="T121" s="242"/>
    </row>
    <row r="122" spans="3:20">
      <c r="C122" s="242"/>
      <c r="D122" s="242"/>
      <c r="E122" s="242"/>
      <c r="F122" s="242"/>
      <c r="G122" s="242"/>
      <c r="H122" s="242"/>
      <c r="I122" s="242"/>
      <c r="J122" s="242"/>
      <c r="K122" s="242"/>
      <c r="L122" s="242"/>
      <c r="M122" s="242"/>
      <c r="N122" s="242"/>
      <c r="O122" s="242"/>
      <c r="P122" s="242"/>
      <c r="Q122" s="242"/>
      <c r="R122" s="242"/>
      <c r="S122" s="242"/>
      <c r="T122" s="242"/>
    </row>
    <row r="123" spans="3:20">
      <c r="C123" s="242"/>
      <c r="D123" s="242"/>
      <c r="E123" s="242"/>
      <c r="F123" s="242"/>
      <c r="G123" s="242"/>
      <c r="H123" s="242"/>
      <c r="I123" s="242"/>
      <c r="J123" s="242"/>
      <c r="K123" s="242"/>
      <c r="L123" s="242"/>
      <c r="M123" s="242"/>
      <c r="N123" s="242"/>
      <c r="O123" s="242"/>
      <c r="P123" s="242"/>
      <c r="Q123" s="242"/>
      <c r="R123" s="242"/>
      <c r="S123" s="242"/>
      <c r="T123" s="242"/>
    </row>
    <row r="124" spans="3:20">
      <c r="C124" s="242"/>
      <c r="D124" s="242"/>
      <c r="E124" s="242"/>
      <c r="F124" s="242"/>
      <c r="G124" s="242"/>
      <c r="H124" s="242"/>
      <c r="I124" s="242"/>
      <c r="J124" s="242"/>
      <c r="K124" s="242"/>
      <c r="L124" s="242"/>
      <c r="M124" s="242"/>
      <c r="N124" s="242"/>
      <c r="O124" s="242"/>
      <c r="P124" s="242"/>
      <c r="Q124" s="242"/>
      <c r="R124" s="242"/>
      <c r="S124" s="242"/>
      <c r="T124" s="242"/>
    </row>
    <row r="125" spans="3:20">
      <c r="C125" s="242"/>
      <c r="D125" s="242"/>
      <c r="E125" s="242"/>
      <c r="F125" s="242"/>
      <c r="G125" s="242"/>
      <c r="H125" s="242"/>
      <c r="I125" s="242"/>
      <c r="J125" s="242"/>
      <c r="K125" s="242"/>
      <c r="L125" s="242"/>
      <c r="M125" s="242"/>
      <c r="N125" s="242"/>
      <c r="O125" s="242"/>
      <c r="P125" s="242"/>
      <c r="Q125" s="242"/>
      <c r="R125" s="242"/>
      <c r="S125" s="242"/>
      <c r="T125" s="242"/>
    </row>
    <row r="126" spans="3:20">
      <c r="C126" s="242"/>
      <c r="D126" s="242"/>
      <c r="E126" s="242"/>
      <c r="F126" s="242"/>
      <c r="G126" s="242"/>
      <c r="H126" s="242"/>
      <c r="I126" s="242"/>
      <c r="J126" s="242"/>
      <c r="K126" s="242"/>
      <c r="L126" s="242"/>
      <c r="M126" s="242"/>
      <c r="N126" s="242"/>
      <c r="O126" s="242"/>
      <c r="P126" s="242"/>
      <c r="Q126" s="242"/>
      <c r="R126" s="242"/>
      <c r="S126" s="242"/>
      <c r="T126" s="242"/>
    </row>
    <row r="127" spans="3:20">
      <c r="C127" s="242"/>
      <c r="D127" s="242"/>
      <c r="E127" s="242"/>
      <c r="F127" s="242"/>
      <c r="G127" s="242"/>
      <c r="H127" s="242"/>
      <c r="I127" s="242"/>
      <c r="J127" s="242"/>
      <c r="K127" s="242"/>
      <c r="L127" s="242"/>
      <c r="M127" s="242"/>
      <c r="N127" s="242"/>
      <c r="O127" s="242"/>
      <c r="P127" s="242"/>
      <c r="Q127" s="242"/>
      <c r="R127" s="242"/>
      <c r="S127" s="242"/>
      <c r="T127" s="242"/>
    </row>
    <row r="128" spans="3:20">
      <c r="C128" s="242"/>
      <c r="D128" s="242"/>
      <c r="E128" s="242"/>
      <c r="F128" s="242"/>
      <c r="G128" s="242"/>
      <c r="H128" s="242"/>
      <c r="I128" s="242"/>
      <c r="J128" s="242"/>
      <c r="K128" s="242"/>
      <c r="L128" s="242"/>
      <c r="M128" s="242"/>
      <c r="N128" s="242"/>
      <c r="O128" s="242"/>
      <c r="P128" s="242"/>
      <c r="Q128" s="242"/>
      <c r="R128" s="242"/>
      <c r="S128" s="242"/>
      <c r="T128" s="242"/>
    </row>
    <row r="129" spans="3:20">
      <c r="C129" s="242"/>
      <c r="D129" s="242"/>
      <c r="E129" s="242"/>
      <c r="F129" s="242"/>
      <c r="G129" s="242"/>
      <c r="H129" s="242"/>
      <c r="I129" s="242"/>
      <c r="J129" s="242"/>
      <c r="K129" s="242"/>
      <c r="L129" s="242"/>
      <c r="M129" s="242"/>
      <c r="N129" s="242"/>
      <c r="O129" s="242"/>
      <c r="P129" s="242"/>
      <c r="Q129" s="242"/>
      <c r="R129" s="242"/>
      <c r="S129" s="242"/>
      <c r="T129" s="242"/>
    </row>
    <row r="130" spans="3:20">
      <c r="C130" s="242"/>
      <c r="D130" s="242"/>
      <c r="E130" s="242"/>
      <c r="F130" s="242"/>
      <c r="G130" s="242"/>
      <c r="H130" s="242"/>
      <c r="I130" s="242"/>
      <c r="J130" s="242"/>
      <c r="K130" s="242"/>
      <c r="L130" s="242"/>
      <c r="M130" s="242"/>
      <c r="N130" s="242"/>
      <c r="O130" s="242"/>
      <c r="P130" s="242"/>
      <c r="Q130" s="242"/>
      <c r="R130" s="242"/>
      <c r="S130" s="242"/>
      <c r="T130" s="242"/>
    </row>
    <row r="131" spans="3:20">
      <c r="C131" s="242"/>
      <c r="D131" s="242"/>
      <c r="E131" s="242"/>
      <c r="F131" s="242"/>
      <c r="G131" s="242"/>
      <c r="H131" s="242"/>
      <c r="I131" s="242"/>
      <c r="J131" s="242"/>
      <c r="K131" s="242"/>
      <c r="L131" s="242"/>
      <c r="M131" s="242"/>
      <c r="N131" s="242"/>
      <c r="O131" s="242"/>
      <c r="P131" s="242"/>
      <c r="Q131" s="242"/>
      <c r="R131" s="242"/>
      <c r="S131" s="242"/>
      <c r="T131" s="242"/>
    </row>
    <row r="132" spans="3:20">
      <c r="C132" s="242"/>
      <c r="D132" s="242"/>
      <c r="E132" s="242"/>
      <c r="F132" s="242"/>
      <c r="G132" s="242"/>
      <c r="H132" s="242"/>
      <c r="I132" s="242"/>
      <c r="J132" s="242"/>
      <c r="K132" s="242"/>
      <c r="L132" s="242"/>
      <c r="M132" s="242"/>
      <c r="N132" s="242"/>
      <c r="O132" s="242"/>
      <c r="P132" s="242"/>
      <c r="Q132" s="242"/>
      <c r="R132" s="242"/>
      <c r="S132" s="242"/>
      <c r="T132" s="242"/>
    </row>
    <row r="133" spans="3:20">
      <c r="C133" s="242"/>
      <c r="D133" s="242"/>
      <c r="E133" s="242"/>
      <c r="F133" s="242"/>
      <c r="G133" s="242"/>
      <c r="H133" s="242"/>
      <c r="I133" s="242"/>
      <c r="J133" s="242"/>
      <c r="K133" s="242"/>
      <c r="L133" s="242"/>
      <c r="M133" s="242"/>
      <c r="N133" s="242"/>
      <c r="O133" s="242"/>
      <c r="P133" s="242"/>
      <c r="Q133" s="242"/>
      <c r="R133" s="242"/>
      <c r="S133" s="242"/>
      <c r="T133" s="242"/>
    </row>
    <row r="134" spans="3:20">
      <c r="C134" s="242"/>
      <c r="D134" s="242"/>
      <c r="E134" s="242"/>
      <c r="F134" s="242"/>
      <c r="G134" s="242"/>
      <c r="H134" s="242"/>
      <c r="I134" s="242"/>
      <c r="J134" s="242"/>
      <c r="K134" s="242"/>
      <c r="L134" s="242"/>
      <c r="M134" s="242"/>
      <c r="N134" s="242"/>
      <c r="O134" s="242"/>
      <c r="P134" s="242"/>
      <c r="Q134" s="242"/>
      <c r="R134" s="242"/>
      <c r="S134" s="242"/>
      <c r="T134" s="242"/>
    </row>
    <row r="135" spans="3:20">
      <c r="C135" s="242"/>
      <c r="D135" s="242"/>
      <c r="E135" s="242"/>
      <c r="F135" s="242"/>
      <c r="G135" s="242"/>
      <c r="H135" s="242"/>
      <c r="I135" s="242"/>
      <c r="J135" s="242"/>
      <c r="K135" s="242"/>
      <c r="L135" s="242"/>
      <c r="M135" s="242"/>
      <c r="N135" s="242"/>
      <c r="O135" s="242"/>
      <c r="P135" s="242"/>
      <c r="Q135" s="242"/>
      <c r="R135" s="242"/>
      <c r="S135" s="242"/>
      <c r="T135" s="242"/>
    </row>
    <row r="136" spans="3:20">
      <c r="C136" s="242"/>
      <c r="D136" s="242"/>
      <c r="E136" s="242"/>
      <c r="F136" s="242"/>
      <c r="G136" s="242"/>
      <c r="H136" s="242"/>
      <c r="I136" s="242"/>
      <c r="J136" s="242"/>
      <c r="K136" s="242"/>
      <c r="L136" s="242"/>
      <c r="M136" s="242"/>
      <c r="N136" s="242"/>
      <c r="O136" s="242"/>
      <c r="P136" s="242"/>
      <c r="Q136" s="242"/>
      <c r="R136" s="242"/>
      <c r="S136" s="242"/>
      <c r="T136" s="242"/>
    </row>
    <row r="137" spans="3:20">
      <c r="C137" s="242"/>
      <c r="D137" s="242"/>
      <c r="E137" s="242"/>
      <c r="F137" s="242"/>
      <c r="G137" s="242"/>
      <c r="H137" s="242"/>
      <c r="I137" s="242"/>
      <c r="J137" s="242"/>
      <c r="K137" s="242"/>
      <c r="L137" s="242"/>
      <c r="M137" s="242"/>
      <c r="N137" s="242"/>
      <c r="O137" s="242"/>
      <c r="P137" s="242"/>
      <c r="Q137" s="242"/>
      <c r="R137" s="242"/>
      <c r="S137" s="242"/>
      <c r="T137" s="242"/>
    </row>
    <row r="138" spans="3:20">
      <c r="C138" s="242"/>
      <c r="D138" s="242"/>
      <c r="E138" s="242"/>
      <c r="F138" s="242"/>
      <c r="G138" s="242"/>
      <c r="H138" s="242"/>
      <c r="I138" s="242"/>
      <c r="J138" s="242"/>
      <c r="K138" s="242"/>
      <c r="L138" s="242"/>
      <c r="M138" s="242"/>
      <c r="N138" s="242"/>
      <c r="O138" s="242"/>
      <c r="P138" s="242"/>
      <c r="Q138" s="242"/>
      <c r="R138" s="242"/>
      <c r="S138" s="242"/>
      <c r="T138" s="242"/>
    </row>
    <row r="139" spans="3:20">
      <c r="C139" s="242"/>
      <c r="D139" s="242"/>
      <c r="E139" s="242"/>
      <c r="F139" s="242"/>
      <c r="G139" s="242"/>
      <c r="H139" s="242"/>
      <c r="I139" s="242"/>
      <c r="J139" s="242"/>
      <c r="K139" s="242"/>
      <c r="L139" s="242"/>
      <c r="M139" s="242"/>
      <c r="N139" s="242"/>
      <c r="O139" s="242"/>
      <c r="P139" s="242"/>
      <c r="Q139" s="242"/>
      <c r="R139" s="242"/>
      <c r="S139" s="242"/>
      <c r="T139" s="242"/>
    </row>
    <row r="140" spans="3:20">
      <c r="C140" s="242"/>
      <c r="D140" s="242"/>
      <c r="E140" s="242"/>
      <c r="F140" s="242"/>
      <c r="G140" s="242"/>
      <c r="H140" s="242"/>
      <c r="I140" s="242"/>
      <c r="J140" s="242"/>
      <c r="K140" s="242"/>
      <c r="L140" s="242"/>
      <c r="M140" s="242"/>
      <c r="N140" s="242"/>
      <c r="O140" s="242"/>
      <c r="P140" s="242"/>
      <c r="Q140" s="242"/>
      <c r="R140" s="242"/>
      <c r="S140" s="242"/>
      <c r="T140" s="242"/>
    </row>
    <row r="141" spans="3:20">
      <c r="C141" s="242"/>
      <c r="D141" s="242"/>
      <c r="E141" s="242"/>
      <c r="F141" s="242"/>
      <c r="G141" s="242"/>
      <c r="H141" s="242"/>
      <c r="I141" s="242"/>
      <c r="J141" s="242"/>
      <c r="K141" s="242"/>
      <c r="L141" s="242"/>
      <c r="M141" s="242"/>
      <c r="N141" s="242"/>
      <c r="O141" s="242"/>
      <c r="P141" s="242"/>
      <c r="Q141" s="242"/>
      <c r="R141" s="242"/>
      <c r="S141" s="242"/>
      <c r="T141" s="242"/>
    </row>
    <row r="142" spans="3:20">
      <c r="C142" s="242"/>
      <c r="D142" s="242"/>
      <c r="E142" s="242"/>
      <c r="F142" s="242"/>
      <c r="G142" s="242"/>
      <c r="H142" s="242"/>
      <c r="I142" s="242"/>
      <c r="J142" s="242"/>
      <c r="K142" s="242"/>
      <c r="L142" s="242"/>
      <c r="M142" s="242"/>
      <c r="N142" s="242"/>
      <c r="O142" s="242"/>
      <c r="P142" s="242"/>
      <c r="Q142" s="242"/>
      <c r="R142" s="242"/>
      <c r="S142" s="242"/>
      <c r="T142" s="242"/>
    </row>
    <row r="143" spans="3:20">
      <c r="C143" s="242"/>
      <c r="D143" s="242"/>
      <c r="E143" s="242"/>
      <c r="F143" s="242"/>
      <c r="G143" s="242"/>
      <c r="H143" s="242"/>
      <c r="I143" s="242"/>
      <c r="J143" s="242"/>
      <c r="K143" s="242"/>
      <c r="L143" s="242"/>
      <c r="M143" s="242"/>
      <c r="N143" s="242"/>
      <c r="O143" s="242"/>
      <c r="P143" s="242"/>
      <c r="Q143" s="242"/>
      <c r="R143" s="242"/>
      <c r="S143" s="242"/>
      <c r="T143" s="242"/>
    </row>
    <row r="144" spans="3:20">
      <c r="C144" s="242"/>
      <c r="D144" s="242"/>
      <c r="E144" s="242"/>
      <c r="F144" s="242"/>
      <c r="G144" s="242"/>
      <c r="H144" s="242"/>
      <c r="I144" s="242"/>
      <c r="J144" s="242"/>
      <c r="K144" s="242"/>
      <c r="L144" s="242"/>
      <c r="M144" s="242"/>
      <c r="N144" s="242"/>
      <c r="O144" s="242"/>
      <c r="P144" s="242"/>
      <c r="Q144" s="242"/>
      <c r="R144" s="242"/>
      <c r="S144" s="242"/>
      <c r="T144" s="242"/>
    </row>
    <row r="145" spans="3:20">
      <c r="C145" s="242"/>
      <c r="D145" s="242"/>
      <c r="E145" s="242"/>
      <c r="F145" s="242"/>
      <c r="G145" s="242"/>
      <c r="H145" s="242"/>
      <c r="I145" s="242"/>
      <c r="J145" s="242"/>
      <c r="K145" s="242"/>
      <c r="L145" s="242"/>
      <c r="M145" s="242"/>
      <c r="N145" s="242"/>
      <c r="O145" s="242"/>
      <c r="P145" s="242"/>
      <c r="Q145" s="242"/>
      <c r="R145" s="242"/>
      <c r="S145" s="242"/>
      <c r="T145" s="242"/>
    </row>
    <row r="146" spans="3:20">
      <c r="C146" s="242"/>
      <c r="D146" s="242"/>
      <c r="E146" s="242"/>
      <c r="F146" s="242"/>
      <c r="G146" s="242"/>
      <c r="H146" s="242"/>
      <c r="I146" s="242"/>
      <c r="J146" s="242"/>
      <c r="K146" s="242"/>
      <c r="L146" s="242"/>
      <c r="M146" s="242"/>
      <c r="N146" s="242"/>
      <c r="O146" s="242"/>
      <c r="P146" s="242"/>
      <c r="Q146" s="242"/>
      <c r="R146" s="242"/>
      <c r="S146" s="242"/>
      <c r="T146" s="242"/>
    </row>
    <row r="147" spans="3:20">
      <c r="C147" s="242"/>
      <c r="D147" s="242"/>
      <c r="E147" s="242"/>
      <c r="F147" s="242"/>
      <c r="G147" s="242"/>
      <c r="H147" s="242"/>
      <c r="I147" s="242"/>
      <c r="J147" s="242"/>
      <c r="K147" s="242"/>
      <c r="L147" s="242"/>
      <c r="M147" s="242"/>
      <c r="N147" s="242"/>
      <c r="O147" s="242"/>
      <c r="P147" s="242"/>
      <c r="Q147" s="242"/>
      <c r="R147" s="242"/>
      <c r="S147" s="242"/>
      <c r="T147" s="242"/>
    </row>
    <row r="148" spans="3:20">
      <c r="C148" s="242"/>
      <c r="D148" s="242"/>
      <c r="E148" s="242"/>
      <c r="F148" s="242"/>
      <c r="G148" s="242"/>
      <c r="H148" s="242"/>
      <c r="I148" s="242"/>
      <c r="J148" s="242"/>
      <c r="K148" s="242"/>
      <c r="L148" s="242"/>
      <c r="M148" s="242"/>
      <c r="N148" s="242"/>
      <c r="O148" s="242"/>
      <c r="P148" s="242"/>
      <c r="Q148" s="242"/>
      <c r="R148" s="242"/>
      <c r="S148" s="242"/>
      <c r="T148" s="242"/>
    </row>
    <row r="149" spans="3:20">
      <c r="C149" s="242"/>
      <c r="D149" s="242"/>
      <c r="E149" s="242"/>
      <c r="F149" s="242"/>
      <c r="G149" s="242"/>
      <c r="H149" s="242"/>
      <c r="I149" s="242"/>
      <c r="J149" s="242"/>
      <c r="K149" s="242"/>
      <c r="L149" s="242"/>
      <c r="M149" s="242"/>
      <c r="N149" s="242"/>
      <c r="O149" s="242"/>
      <c r="P149" s="242"/>
      <c r="Q149" s="242"/>
      <c r="R149" s="242"/>
      <c r="S149" s="242"/>
      <c r="T149" s="242"/>
    </row>
    <row r="150" spans="3:20">
      <c r="C150" s="242"/>
      <c r="D150" s="242"/>
      <c r="E150" s="242"/>
      <c r="F150" s="242"/>
      <c r="G150" s="242"/>
      <c r="H150" s="242"/>
      <c r="I150" s="242"/>
      <c r="J150" s="242"/>
      <c r="K150" s="242"/>
      <c r="L150" s="242"/>
      <c r="M150" s="242"/>
      <c r="N150" s="242"/>
      <c r="O150" s="242"/>
      <c r="P150" s="242"/>
      <c r="Q150" s="242"/>
      <c r="R150" s="242"/>
      <c r="S150" s="242"/>
      <c r="T150" s="242"/>
    </row>
    <row r="151" spans="3:20">
      <c r="C151" s="242"/>
      <c r="D151" s="242"/>
      <c r="E151" s="242"/>
      <c r="F151" s="242"/>
      <c r="G151" s="242"/>
      <c r="H151" s="242"/>
      <c r="I151" s="242"/>
      <c r="J151" s="242"/>
      <c r="K151" s="242"/>
      <c r="L151" s="242"/>
      <c r="M151" s="242"/>
      <c r="N151" s="242"/>
      <c r="O151" s="242"/>
      <c r="P151" s="242"/>
      <c r="Q151" s="242"/>
      <c r="R151" s="242"/>
      <c r="S151" s="242"/>
      <c r="T151" s="242"/>
    </row>
    <row r="152" spans="3:20">
      <c r="C152" s="242"/>
      <c r="D152" s="242"/>
      <c r="E152" s="242"/>
      <c r="F152" s="242"/>
      <c r="G152" s="242"/>
      <c r="H152" s="242"/>
      <c r="I152" s="242"/>
      <c r="J152" s="242"/>
      <c r="K152" s="242"/>
      <c r="L152" s="242"/>
      <c r="M152" s="242"/>
      <c r="N152" s="242"/>
      <c r="O152" s="242"/>
      <c r="P152" s="242"/>
      <c r="Q152" s="242"/>
      <c r="R152" s="242"/>
      <c r="S152" s="242"/>
      <c r="T152" s="242"/>
    </row>
    <row r="153" spans="3:20">
      <c r="C153" s="242"/>
      <c r="D153" s="242"/>
      <c r="E153" s="242"/>
      <c r="F153" s="242"/>
      <c r="G153" s="242"/>
      <c r="H153" s="242"/>
      <c r="I153" s="242"/>
      <c r="J153" s="242"/>
      <c r="K153" s="242"/>
      <c r="L153" s="242"/>
      <c r="M153" s="242"/>
      <c r="N153" s="242"/>
      <c r="O153" s="242"/>
      <c r="P153" s="242"/>
      <c r="Q153" s="242"/>
      <c r="R153" s="242"/>
      <c r="S153" s="242"/>
      <c r="T153" s="242"/>
    </row>
    <row r="154" spans="3:20">
      <c r="C154" s="242"/>
      <c r="D154" s="242"/>
      <c r="E154" s="242"/>
      <c r="F154" s="242"/>
      <c r="G154" s="242"/>
      <c r="H154" s="242"/>
      <c r="I154" s="242"/>
      <c r="J154" s="242"/>
      <c r="K154" s="242"/>
      <c r="L154" s="242"/>
      <c r="M154" s="242"/>
      <c r="N154" s="242"/>
      <c r="O154" s="242"/>
      <c r="P154" s="242"/>
      <c r="Q154" s="242"/>
      <c r="R154" s="242"/>
      <c r="S154" s="242"/>
      <c r="T154" s="242"/>
    </row>
    <row r="155" spans="3:20">
      <c r="C155" s="242"/>
      <c r="D155" s="242"/>
      <c r="E155" s="242"/>
      <c r="F155" s="242"/>
      <c r="G155" s="242"/>
      <c r="H155" s="242"/>
      <c r="I155" s="242"/>
      <c r="J155" s="242"/>
      <c r="K155" s="242"/>
      <c r="L155" s="242"/>
      <c r="M155" s="242"/>
      <c r="N155" s="242"/>
      <c r="O155" s="242"/>
      <c r="P155" s="242"/>
      <c r="Q155" s="242"/>
      <c r="R155" s="242"/>
      <c r="S155" s="242"/>
      <c r="T155" s="242"/>
    </row>
    <row r="156" spans="3:20">
      <c r="C156" s="242"/>
      <c r="D156" s="242"/>
      <c r="E156" s="242"/>
      <c r="F156" s="242"/>
      <c r="G156" s="242"/>
      <c r="H156" s="242"/>
      <c r="I156" s="242"/>
      <c r="J156" s="242"/>
      <c r="K156" s="242"/>
      <c r="L156" s="242"/>
      <c r="M156" s="242"/>
      <c r="N156" s="242"/>
      <c r="O156" s="242"/>
      <c r="P156" s="242"/>
      <c r="Q156" s="242"/>
      <c r="R156" s="242"/>
      <c r="S156" s="242"/>
      <c r="T156" s="242"/>
    </row>
    <row r="157" spans="3:20">
      <c r="C157" s="242"/>
      <c r="D157" s="242"/>
      <c r="E157" s="242"/>
      <c r="F157" s="242"/>
      <c r="G157" s="242"/>
      <c r="H157" s="242"/>
      <c r="I157" s="242"/>
      <c r="J157" s="242"/>
      <c r="K157" s="242"/>
      <c r="L157" s="242"/>
      <c r="M157" s="242"/>
      <c r="N157" s="242"/>
      <c r="O157" s="242"/>
      <c r="P157" s="242"/>
      <c r="Q157" s="242"/>
      <c r="R157" s="242"/>
      <c r="S157" s="242"/>
      <c r="T157" s="242"/>
    </row>
    <row r="158" spans="3:20">
      <c r="C158" s="242"/>
      <c r="D158" s="242"/>
      <c r="E158" s="242"/>
      <c r="F158" s="242"/>
      <c r="G158" s="242"/>
      <c r="H158" s="242"/>
      <c r="I158" s="242"/>
      <c r="J158" s="242"/>
      <c r="K158" s="242"/>
      <c r="L158" s="242"/>
      <c r="M158" s="242"/>
      <c r="N158" s="242"/>
      <c r="O158" s="242"/>
      <c r="P158" s="242"/>
      <c r="Q158" s="242"/>
      <c r="R158" s="242"/>
      <c r="S158" s="242"/>
      <c r="T158" s="242"/>
    </row>
    <row r="159" spans="3:20">
      <c r="C159" s="242"/>
      <c r="D159" s="242"/>
      <c r="E159" s="242"/>
      <c r="F159" s="242"/>
      <c r="G159" s="242"/>
      <c r="H159" s="242"/>
      <c r="I159" s="242"/>
      <c r="J159" s="242"/>
      <c r="K159" s="242"/>
      <c r="L159" s="242"/>
      <c r="M159" s="242"/>
      <c r="N159" s="242"/>
      <c r="O159" s="242"/>
      <c r="P159" s="242"/>
      <c r="Q159" s="242"/>
      <c r="R159" s="242"/>
      <c r="S159" s="242"/>
      <c r="T159" s="242"/>
    </row>
    <row r="160" spans="3:20">
      <c r="C160" s="242"/>
      <c r="D160" s="242"/>
      <c r="E160" s="242"/>
      <c r="F160" s="242"/>
      <c r="G160" s="242"/>
      <c r="H160" s="242"/>
      <c r="I160" s="242"/>
      <c r="J160" s="242"/>
      <c r="K160" s="242"/>
      <c r="L160" s="242"/>
      <c r="M160" s="242"/>
      <c r="N160" s="242"/>
      <c r="O160" s="242"/>
      <c r="P160" s="242"/>
      <c r="Q160" s="242"/>
      <c r="R160" s="242"/>
      <c r="S160" s="242"/>
      <c r="T160" s="242"/>
    </row>
    <row r="161" spans="3:20">
      <c r="C161" s="242"/>
      <c r="D161" s="242"/>
      <c r="E161" s="242"/>
      <c r="F161" s="242"/>
      <c r="G161" s="242"/>
      <c r="H161" s="242"/>
      <c r="I161" s="242"/>
      <c r="J161" s="242"/>
      <c r="K161" s="242"/>
      <c r="L161" s="242"/>
      <c r="M161" s="242"/>
      <c r="N161" s="242"/>
      <c r="O161" s="242"/>
      <c r="P161" s="242"/>
      <c r="Q161" s="242"/>
      <c r="R161" s="242"/>
      <c r="S161" s="242"/>
      <c r="T161" s="242"/>
    </row>
    <row r="162" spans="3:20">
      <c r="C162" s="242"/>
      <c r="D162" s="242"/>
      <c r="E162" s="242"/>
      <c r="F162" s="242"/>
      <c r="G162" s="242"/>
      <c r="H162" s="242"/>
      <c r="I162" s="242"/>
      <c r="J162" s="242"/>
      <c r="K162" s="242"/>
      <c r="L162" s="242"/>
      <c r="M162" s="242"/>
      <c r="N162" s="242"/>
      <c r="O162" s="242"/>
      <c r="P162" s="242"/>
      <c r="Q162" s="242"/>
      <c r="R162" s="242"/>
      <c r="S162" s="242"/>
      <c r="T162" s="242"/>
    </row>
    <row r="163" spans="3:20">
      <c r="C163" s="242"/>
      <c r="D163" s="242"/>
      <c r="E163" s="242"/>
      <c r="F163" s="242"/>
      <c r="G163" s="242"/>
      <c r="H163" s="242"/>
      <c r="I163" s="242"/>
      <c r="J163" s="242"/>
      <c r="K163" s="242"/>
      <c r="L163" s="242"/>
      <c r="M163" s="242"/>
      <c r="N163" s="242"/>
      <c r="O163" s="242"/>
      <c r="P163" s="242"/>
      <c r="Q163" s="242"/>
      <c r="R163" s="242"/>
      <c r="S163" s="242"/>
      <c r="T163" s="242"/>
    </row>
    <row r="164" spans="3:20">
      <c r="C164" s="242"/>
      <c r="D164" s="242"/>
      <c r="E164" s="242"/>
      <c r="F164" s="242"/>
      <c r="G164" s="242"/>
      <c r="H164" s="242"/>
      <c r="I164" s="242"/>
      <c r="J164" s="242"/>
      <c r="K164" s="242"/>
      <c r="L164" s="242"/>
      <c r="M164" s="242"/>
      <c r="N164" s="242"/>
      <c r="O164" s="242"/>
      <c r="P164" s="242"/>
      <c r="Q164" s="242"/>
      <c r="R164" s="242"/>
      <c r="S164" s="242"/>
      <c r="T164" s="242"/>
    </row>
    <row r="165" spans="3:20">
      <c r="C165" s="242"/>
      <c r="D165" s="242"/>
      <c r="E165" s="242"/>
      <c r="F165" s="242"/>
      <c r="G165" s="242"/>
      <c r="H165" s="242"/>
      <c r="I165" s="242"/>
      <c r="J165" s="242"/>
      <c r="K165" s="242"/>
      <c r="L165" s="242"/>
      <c r="M165" s="242"/>
      <c r="N165" s="242"/>
      <c r="O165" s="242"/>
      <c r="P165" s="242"/>
      <c r="Q165" s="242"/>
      <c r="R165" s="242"/>
      <c r="S165" s="242"/>
      <c r="T165" s="242"/>
    </row>
    <row r="166" spans="3:20">
      <c r="C166" s="242"/>
      <c r="D166" s="242"/>
      <c r="E166" s="242"/>
      <c r="F166" s="242"/>
      <c r="G166" s="242"/>
      <c r="H166" s="242"/>
      <c r="I166" s="242"/>
      <c r="J166" s="242"/>
      <c r="K166" s="242"/>
      <c r="L166" s="242"/>
      <c r="M166" s="242"/>
      <c r="N166" s="242"/>
      <c r="O166" s="242"/>
      <c r="P166" s="242"/>
      <c r="Q166" s="242"/>
      <c r="R166" s="242"/>
      <c r="S166" s="242"/>
      <c r="T166" s="242"/>
    </row>
    <row r="167" spans="3:20">
      <c r="C167" s="242"/>
      <c r="D167" s="242"/>
      <c r="E167" s="242"/>
      <c r="F167" s="242"/>
      <c r="G167" s="242"/>
      <c r="H167" s="242"/>
      <c r="I167" s="242"/>
      <c r="J167" s="242"/>
      <c r="K167" s="242"/>
      <c r="L167" s="242"/>
      <c r="M167" s="242"/>
      <c r="N167" s="242"/>
      <c r="O167" s="242"/>
      <c r="P167" s="242"/>
      <c r="Q167" s="242"/>
      <c r="R167" s="242"/>
      <c r="S167" s="242"/>
      <c r="T167" s="242"/>
    </row>
    <row r="168" spans="3:20">
      <c r="C168" s="242"/>
      <c r="D168" s="242"/>
      <c r="E168" s="242"/>
      <c r="F168" s="242"/>
      <c r="G168" s="242"/>
      <c r="H168" s="242"/>
      <c r="I168" s="242"/>
      <c r="J168" s="242"/>
      <c r="K168" s="242"/>
      <c r="L168" s="242"/>
      <c r="M168" s="242"/>
      <c r="N168" s="242"/>
      <c r="O168" s="242"/>
      <c r="P168" s="242"/>
      <c r="Q168" s="242"/>
      <c r="R168" s="242"/>
      <c r="S168" s="242"/>
      <c r="T168" s="242"/>
    </row>
    <row r="169" spans="3:20">
      <c r="C169" s="242"/>
      <c r="D169" s="242"/>
      <c r="E169" s="242"/>
      <c r="F169" s="242"/>
      <c r="G169" s="242"/>
      <c r="H169" s="242"/>
      <c r="I169" s="242"/>
      <c r="J169" s="242"/>
      <c r="K169" s="242"/>
      <c r="L169" s="242"/>
      <c r="M169" s="242"/>
      <c r="N169" s="242"/>
      <c r="O169" s="242"/>
      <c r="P169" s="242"/>
      <c r="Q169" s="242"/>
      <c r="R169" s="242"/>
      <c r="S169" s="242"/>
      <c r="T169" s="242"/>
    </row>
    <row r="170" spans="3:20">
      <c r="C170" s="242"/>
      <c r="D170" s="242"/>
      <c r="E170" s="242"/>
      <c r="F170" s="242"/>
      <c r="G170" s="242"/>
      <c r="H170" s="242"/>
      <c r="I170" s="242"/>
      <c r="J170" s="242"/>
      <c r="K170" s="242"/>
      <c r="L170" s="242"/>
      <c r="M170" s="242"/>
      <c r="N170" s="242"/>
      <c r="O170" s="242"/>
      <c r="P170" s="242"/>
      <c r="Q170" s="242"/>
      <c r="R170" s="242"/>
      <c r="S170" s="242"/>
      <c r="T170" s="242"/>
    </row>
    <row r="171" spans="3:20">
      <c r="C171" s="242"/>
      <c r="D171" s="242"/>
      <c r="E171" s="242"/>
      <c r="F171" s="242"/>
      <c r="G171" s="242"/>
      <c r="H171" s="242"/>
      <c r="I171" s="242"/>
      <c r="J171" s="242"/>
      <c r="K171" s="242"/>
      <c r="L171" s="242"/>
      <c r="M171" s="242"/>
      <c r="N171" s="242"/>
      <c r="O171" s="242"/>
      <c r="P171" s="242"/>
      <c r="Q171" s="242"/>
      <c r="R171" s="242"/>
      <c r="S171" s="242"/>
      <c r="T171" s="242"/>
    </row>
    <row r="172" spans="3:20">
      <c r="C172" s="242"/>
      <c r="D172" s="242"/>
      <c r="E172" s="242"/>
      <c r="F172" s="242"/>
      <c r="G172" s="242"/>
      <c r="H172" s="242"/>
      <c r="I172" s="242"/>
      <c r="J172" s="242"/>
      <c r="K172" s="242"/>
      <c r="L172" s="242"/>
      <c r="M172" s="242"/>
      <c r="N172" s="242"/>
      <c r="O172" s="242"/>
      <c r="P172" s="242"/>
      <c r="Q172" s="242"/>
      <c r="R172" s="242"/>
      <c r="S172" s="242"/>
      <c r="T172" s="242"/>
    </row>
    <row r="173" spans="3:20">
      <c r="C173" s="242"/>
      <c r="D173" s="242"/>
      <c r="E173" s="242"/>
      <c r="F173" s="242"/>
      <c r="G173" s="242"/>
      <c r="H173" s="242"/>
      <c r="I173" s="242"/>
      <c r="J173" s="242"/>
      <c r="K173" s="242"/>
      <c r="L173" s="242"/>
      <c r="M173" s="242"/>
      <c r="N173" s="242"/>
      <c r="O173" s="242"/>
      <c r="P173" s="242"/>
      <c r="Q173" s="242"/>
      <c r="R173" s="242"/>
      <c r="S173" s="242"/>
      <c r="T173" s="242"/>
    </row>
    <row r="174" spans="3:20">
      <c r="C174" s="242"/>
      <c r="D174" s="242"/>
      <c r="E174" s="242"/>
      <c r="F174" s="242"/>
      <c r="G174" s="242"/>
      <c r="H174" s="242"/>
      <c r="I174" s="242"/>
      <c r="J174" s="242"/>
      <c r="K174" s="242"/>
      <c r="L174" s="242"/>
      <c r="M174" s="242"/>
      <c r="N174" s="242"/>
      <c r="O174" s="242"/>
      <c r="P174" s="242"/>
      <c r="Q174" s="242"/>
      <c r="R174" s="242"/>
      <c r="S174" s="242"/>
      <c r="T174" s="242"/>
    </row>
    <row r="175" spans="3:20">
      <c r="C175" s="242"/>
      <c r="D175" s="242"/>
      <c r="E175" s="242"/>
      <c r="F175" s="242"/>
      <c r="G175" s="242"/>
      <c r="H175" s="242"/>
      <c r="I175" s="242"/>
      <c r="J175" s="242"/>
      <c r="K175" s="242"/>
      <c r="L175" s="242"/>
      <c r="M175" s="242"/>
      <c r="N175" s="242"/>
      <c r="O175" s="242"/>
      <c r="P175" s="242"/>
      <c r="Q175" s="242"/>
      <c r="R175" s="242"/>
      <c r="S175" s="242"/>
      <c r="T175" s="242"/>
    </row>
    <row r="176" spans="3:20">
      <c r="C176" s="242"/>
      <c r="D176" s="242"/>
      <c r="E176" s="242"/>
      <c r="F176" s="242"/>
      <c r="G176" s="242"/>
      <c r="H176" s="242"/>
      <c r="I176" s="242"/>
      <c r="J176" s="242"/>
      <c r="K176" s="242"/>
      <c r="L176" s="242"/>
      <c r="M176" s="242"/>
      <c r="N176" s="242"/>
      <c r="O176" s="242"/>
      <c r="P176" s="242"/>
      <c r="Q176" s="242"/>
      <c r="R176" s="242"/>
      <c r="S176" s="242"/>
      <c r="T176" s="242"/>
    </row>
    <row r="177" spans="3:20">
      <c r="C177" s="242"/>
      <c r="D177" s="242"/>
      <c r="E177" s="242"/>
      <c r="F177" s="242"/>
      <c r="G177" s="242"/>
      <c r="H177" s="242"/>
      <c r="I177" s="242"/>
      <c r="J177" s="242"/>
      <c r="K177" s="242"/>
      <c r="L177" s="242"/>
      <c r="M177" s="242"/>
      <c r="N177" s="242"/>
      <c r="O177" s="242"/>
      <c r="P177" s="242"/>
      <c r="Q177" s="242"/>
      <c r="R177" s="242"/>
      <c r="S177" s="242"/>
      <c r="T177" s="242"/>
    </row>
    <row r="178" spans="3:20">
      <c r="C178" s="242"/>
      <c r="D178" s="242"/>
      <c r="E178" s="242"/>
      <c r="F178" s="242"/>
      <c r="G178" s="242"/>
      <c r="H178" s="242"/>
      <c r="I178" s="242"/>
      <c r="J178" s="242"/>
      <c r="K178" s="242"/>
      <c r="L178" s="242"/>
      <c r="M178" s="242"/>
      <c r="N178" s="242"/>
      <c r="O178" s="242"/>
      <c r="P178" s="242"/>
      <c r="Q178" s="242"/>
      <c r="R178" s="242"/>
      <c r="S178" s="242"/>
      <c r="T178" s="242"/>
    </row>
    <row r="179" spans="3:20">
      <c r="C179" s="242"/>
      <c r="D179" s="242"/>
      <c r="E179" s="242"/>
      <c r="F179" s="242"/>
      <c r="G179" s="242"/>
      <c r="H179" s="242"/>
      <c r="I179" s="242"/>
      <c r="J179" s="242"/>
      <c r="K179" s="242"/>
      <c r="L179" s="242"/>
      <c r="M179" s="242"/>
      <c r="N179" s="242"/>
      <c r="O179" s="242"/>
      <c r="P179" s="242"/>
      <c r="Q179" s="242"/>
      <c r="R179" s="242"/>
      <c r="S179" s="242"/>
      <c r="T179" s="242"/>
    </row>
    <row r="180" spans="3:20">
      <c r="C180" s="242"/>
      <c r="D180" s="242"/>
      <c r="E180" s="242"/>
      <c r="F180" s="242"/>
      <c r="G180" s="242"/>
      <c r="H180" s="242"/>
      <c r="I180" s="242"/>
      <c r="J180" s="242"/>
      <c r="K180" s="242"/>
      <c r="L180" s="242"/>
      <c r="M180" s="242"/>
      <c r="N180" s="242"/>
      <c r="O180" s="242"/>
      <c r="P180" s="242"/>
      <c r="Q180" s="242"/>
      <c r="R180" s="242"/>
      <c r="S180" s="242"/>
      <c r="T180" s="242"/>
    </row>
    <row r="181" spans="3:20">
      <c r="C181" s="242"/>
      <c r="D181" s="242"/>
      <c r="E181" s="242"/>
      <c r="F181" s="242"/>
      <c r="G181" s="242"/>
      <c r="H181" s="242"/>
      <c r="I181" s="242"/>
      <c r="J181" s="242"/>
      <c r="K181" s="242"/>
      <c r="L181" s="242"/>
      <c r="M181" s="242"/>
      <c r="N181" s="242"/>
      <c r="O181" s="242"/>
      <c r="P181" s="242"/>
      <c r="Q181" s="242"/>
      <c r="R181" s="242"/>
      <c r="S181" s="242"/>
      <c r="T181" s="242"/>
    </row>
    <row r="182" spans="3:20">
      <c r="C182" s="242"/>
      <c r="D182" s="242"/>
      <c r="E182" s="242"/>
      <c r="F182" s="242"/>
      <c r="G182" s="242"/>
      <c r="H182" s="242"/>
      <c r="I182" s="242"/>
      <c r="J182" s="242"/>
      <c r="K182" s="242"/>
      <c r="L182" s="242"/>
      <c r="M182" s="242"/>
      <c r="N182" s="242"/>
      <c r="O182" s="242"/>
      <c r="P182" s="242"/>
      <c r="Q182" s="242"/>
      <c r="R182" s="242"/>
      <c r="S182" s="242"/>
      <c r="T182" s="242"/>
    </row>
    <row r="183" spans="3:20">
      <c r="C183" s="242"/>
      <c r="D183" s="242"/>
      <c r="E183" s="242"/>
      <c r="F183" s="242"/>
      <c r="G183" s="242"/>
      <c r="H183" s="242"/>
      <c r="I183" s="242"/>
      <c r="J183" s="242"/>
      <c r="K183" s="242"/>
      <c r="L183" s="242"/>
      <c r="M183" s="242"/>
      <c r="N183" s="242"/>
      <c r="O183" s="242"/>
      <c r="P183" s="242"/>
      <c r="Q183" s="242"/>
      <c r="R183" s="242"/>
      <c r="S183" s="242"/>
      <c r="T183" s="242"/>
    </row>
    <row r="184" spans="3:20">
      <c r="C184" s="242"/>
      <c r="D184" s="242"/>
      <c r="E184" s="242"/>
      <c r="F184" s="242"/>
      <c r="G184" s="242"/>
      <c r="H184" s="242"/>
      <c r="I184" s="242"/>
      <c r="J184" s="242"/>
      <c r="K184" s="242"/>
      <c r="L184" s="242"/>
      <c r="M184" s="242"/>
      <c r="N184" s="242"/>
      <c r="O184" s="242"/>
      <c r="P184" s="242"/>
      <c r="Q184" s="242"/>
      <c r="R184" s="242"/>
      <c r="S184" s="242"/>
      <c r="T184" s="242"/>
    </row>
    <row r="185" spans="3:20">
      <c r="C185" s="242"/>
      <c r="D185" s="242"/>
      <c r="E185" s="242"/>
      <c r="F185" s="242"/>
      <c r="G185" s="242"/>
      <c r="H185" s="242"/>
      <c r="I185" s="242"/>
      <c r="J185" s="242"/>
      <c r="K185" s="242"/>
      <c r="L185" s="242"/>
      <c r="M185" s="242"/>
      <c r="N185" s="242"/>
      <c r="O185" s="242"/>
      <c r="P185" s="242"/>
      <c r="Q185" s="242"/>
      <c r="R185" s="242"/>
      <c r="S185" s="242"/>
      <c r="T185" s="242"/>
    </row>
    <row r="186" spans="3:20">
      <c r="C186" s="242"/>
      <c r="D186" s="242"/>
      <c r="E186" s="242"/>
      <c r="F186" s="242"/>
      <c r="G186" s="242"/>
      <c r="H186" s="242"/>
      <c r="I186" s="242"/>
      <c r="J186" s="242"/>
      <c r="K186" s="242"/>
      <c r="L186" s="242"/>
      <c r="M186" s="242"/>
      <c r="N186" s="242"/>
      <c r="O186" s="242"/>
      <c r="P186" s="242"/>
      <c r="Q186" s="242"/>
      <c r="R186" s="242"/>
      <c r="S186" s="242"/>
      <c r="T186" s="242"/>
    </row>
    <row r="187" spans="3:20">
      <c r="C187" s="242"/>
      <c r="D187" s="242"/>
      <c r="E187" s="242"/>
      <c r="F187" s="242"/>
      <c r="G187" s="242"/>
      <c r="H187" s="242"/>
      <c r="I187" s="242"/>
      <c r="J187" s="242"/>
      <c r="K187" s="242"/>
      <c r="L187" s="242"/>
      <c r="M187" s="242"/>
      <c r="N187" s="242"/>
      <c r="O187" s="242"/>
      <c r="P187" s="242"/>
      <c r="Q187" s="242"/>
      <c r="R187" s="242"/>
      <c r="S187" s="242"/>
      <c r="T187" s="242"/>
    </row>
    <row r="188" spans="3:20">
      <c r="C188" s="242"/>
      <c r="D188" s="242"/>
      <c r="E188" s="242"/>
      <c r="F188" s="242"/>
      <c r="G188" s="242"/>
      <c r="H188" s="242"/>
      <c r="I188" s="242"/>
      <c r="J188" s="242"/>
      <c r="K188" s="242"/>
      <c r="L188" s="242"/>
      <c r="M188" s="242"/>
      <c r="N188" s="242"/>
      <c r="O188" s="242"/>
      <c r="P188" s="242"/>
      <c r="Q188" s="242"/>
      <c r="R188" s="242"/>
      <c r="S188" s="242"/>
      <c r="T188" s="242"/>
    </row>
    <row r="189" spans="3:20">
      <c r="C189" s="242"/>
      <c r="D189" s="242"/>
      <c r="E189" s="242"/>
      <c r="F189" s="242"/>
      <c r="G189" s="242"/>
      <c r="H189" s="242"/>
      <c r="I189" s="242"/>
      <c r="J189" s="242"/>
      <c r="K189" s="242"/>
      <c r="L189" s="242"/>
      <c r="M189" s="242"/>
      <c r="N189" s="242"/>
      <c r="O189" s="242"/>
      <c r="P189" s="242"/>
      <c r="Q189" s="242"/>
      <c r="R189" s="242"/>
      <c r="S189" s="242"/>
      <c r="T189" s="242"/>
    </row>
    <row r="190" spans="3:20">
      <c r="C190" s="242"/>
      <c r="D190" s="242"/>
      <c r="E190" s="242"/>
      <c r="F190" s="242"/>
      <c r="G190" s="242"/>
      <c r="H190" s="242"/>
      <c r="I190" s="242"/>
      <c r="J190" s="242"/>
      <c r="K190" s="242"/>
      <c r="L190" s="242"/>
      <c r="M190" s="242"/>
      <c r="N190" s="242"/>
      <c r="O190" s="242"/>
      <c r="P190" s="242"/>
      <c r="Q190" s="242"/>
      <c r="R190" s="242"/>
      <c r="S190" s="242"/>
      <c r="T190" s="242"/>
    </row>
    <row r="191" spans="3:20">
      <c r="C191" s="242"/>
      <c r="D191" s="242"/>
      <c r="E191" s="242"/>
      <c r="F191" s="242"/>
      <c r="G191" s="242"/>
      <c r="H191" s="242"/>
      <c r="I191" s="242"/>
      <c r="J191" s="242"/>
      <c r="K191" s="242"/>
      <c r="L191" s="242"/>
      <c r="M191" s="242"/>
      <c r="N191" s="242"/>
      <c r="O191" s="242"/>
      <c r="P191" s="242"/>
      <c r="Q191" s="242"/>
      <c r="R191" s="242"/>
      <c r="S191" s="242"/>
      <c r="T191" s="242"/>
    </row>
    <row r="192" spans="3:20">
      <c r="C192" s="242"/>
      <c r="D192" s="242"/>
      <c r="E192" s="242"/>
      <c r="F192" s="242"/>
      <c r="G192" s="242"/>
      <c r="H192" s="242"/>
      <c r="I192" s="242"/>
      <c r="J192" s="242"/>
      <c r="K192" s="242"/>
      <c r="L192" s="242"/>
      <c r="M192" s="242"/>
      <c r="N192" s="242"/>
      <c r="O192" s="242"/>
      <c r="P192" s="242"/>
      <c r="Q192" s="242"/>
      <c r="R192" s="242"/>
      <c r="S192" s="242"/>
      <c r="T192" s="242"/>
    </row>
    <row r="193" spans="3:20">
      <c r="C193" s="242"/>
      <c r="D193" s="242"/>
      <c r="E193" s="242"/>
      <c r="F193" s="242"/>
      <c r="G193" s="242"/>
      <c r="H193" s="242"/>
      <c r="I193" s="242"/>
      <c r="J193" s="242"/>
      <c r="K193" s="242"/>
      <c r="L193" s="242"/>
      <c r="M193" s="242"/>
      <c r="N193" s="242"/>
      <c r="O193" s="242"/>
      <c r="P193" s="242"/>
      <c r="Q193" s="242"/>
      <c r="R193" s="242"/>
      <c r="S193" s="242"/>
      <c r="T193" s="242"/>
    </row>
    <row r="194" spans="3:20">
      <c r="C194" s="242"/>
      <c r="D194" s="242"/>
      <c r="E194" s="242"/>
      <c r="F194" s="242"/>
      <c r="G194" s="242"/>
      <c r="H194" s="242"/>
      <c r="I194" s="242"/>
      <c r="J194" s="242"/>
      <c r="K194" s="242"/>
      <c r="L194" s="242"/>
      <c r="M194" s="242"/>
      <c r="N194" s="242"/>
      <c r="O194" s="242"/>
      <c r="P194" s="242"/>
      <c r="Q194" s="242"/>
      <c r="R194" s="242"/>
      <c r="S194" s="242"/>
      <c r="T194" s="242"/>
    </row>
    <row r="195" spans="3:20">
      <c r="C195" s="242"/>
      <c r="D195" s="242"/>
      <c r="E195" s="242"/>
      <c r="F195" s="242"/>
      <c r="G195" s="242"/>
      <c r="H195" s="242"/>
      <c r="I195" s="242"/>
      <c r="J195" s="242"/>
      <c r="K195" s="242"/>
      <c r="L195" s="242"/>
      <c r="M195" s="242"/>
      <c r="N195" s="242"/>
      <c r="O195" s="242"/>
      <c r="P195" s="242"/>
      <c r="Q195" s="242"/>
      <c r="R195" s="242"/>
      <c r="S195" s="242"/>
      <c r="T195" s="242"/>
    </row>
    <row r="196" spans="3:20">
      <c r="C196" s="242"/>
      <c r="D196" s="242"/>
      <c r="E196" s="242"/>
      <c r="F196" s="242"/>
      <c r="G196" s="242"/>
      <c r="H196" s="242"/>
      <c r="I196" s="242"/>
      <c r="J196" s="242"/>
      <c r="K196" s="242"/>
      <c r="L196" s="242"/>
      <c r="M196" s="242"/>
      <c r="N196" s="242"/>
      <c r="O196" s="242"/>
      <c r="P196" s="242"/>
      <c r="Q196" s="242"/>
      <c r="R196" s="242"/>
      <c r="S196" s="242"/>
      <c r="T196" s="242"/>
    </row>
    <row r="197" spans="3:20">
      <c r="C197" s="242"/>
      <c r="D197" s="242"/>
      <c r="E197" s="242"/>
      <c r="F197" s="242"/>
      <c r="G197" s="242"/>
      <c r="H197" s="242"/>
      <c r="I197" s="242"/>
      <c r="J197" s="242"/>
      <c r="K197" s="242"/>
      <c r="L197" s="242"/>
      <c r="M197" s="242"/>
      <c r="N197" s="242"/>
      <c r="O197" s="242"/>
      <c r="P197" s="242"/>
      <c r="Q197" s="242"/>
      <c r="R197" s="242"/>
      <c r="S197" s="242"/>
      <c r="T197" s="242"/>
    </row>
    <row r="198" spans="3:20">
      <c r="C198" s="242"/>
      <c r="D198" s="242"/>
      <c r="E198" s="242"/>
      <c r="F198" s="242"/>
      <c r="G198" s="242"/>
      <c r="H198" s="242"/>
      <c r="I198" s="242"/>
      <c r="J198" s="242"/>
      <c r="K198" s="242"/>
      <c r="L198" s="242"/>
      <c r="M198" s="242"/>
      <c r="N198" s="242"/>
      <c r="O198" s="242"/>
      <c r="P198" s="242"/>
      <c r="Q198" s="242"/>
      <c r="R198" s="242"/>
      <c r="S198" s="242"/>
      <c r="T198" s="242"/>
    </row>
    <row r="199" spans="3:20">
      <c r="C199" s="242"/>
      <c r="D199" s="242"/>
      <c r="E199" s="242"/>
      <c r="F199" s="242"/>
      <c r="G199" s="242"/>
      <c r="H199" s="242"/>
      <c r="I199" s="242"/>
      <c r="J199" s="242"/>
      <c r="K199" s="242"/>
      <c r="L199" s="242"/>
      <c r="M199" s="242"/>
      <c r="N199" s="242"/>
      <c r="O199" s="242"/>
      <c r="P199" s="242"/>
      <c r="Q199" s="242"/>
      <c r="R199" s="242"/>
      <c r="S199" s="242"/>
      <c r="T199" s="242"/>
    </row>
    <row r="200" spans="3:20">
      <c r="C200" s="242"/>
      <c r="D200" s="242"/>
      <c r="E200" s="242"/>
      <c r="F200" s="242"/>
      <c r="G200" s="242"/>
      <c r="H200" s="242"/>
      <c r="I200" s="242"/>
      <c r="J200" s="242"/>
      <c r="K200" s="242"/>
      <c r="L200" s="242"/>
      <c r="M200" s="242"/>
      <c r="N200" s="242"/>
      <c r="O200" s="242"/>
      <c r="P200" s="242"/>
      <c r="Q200" s="242"/>
      <c r="R200" s="242"/>
      <c r="S200" s="242"/>
      <c r="T200" s="242"/>
    </row>
    <row r="201" spans="3:20">
      <c r="C201" s="242"/>
      <c r="D201" s="242"/>
      <c r="E201" s="242"/>
      <c r="F201" s="242"/>
      <c r="G201" s="242"/>
      <c r="H201" s="242"/>
      <c r="I201" s="242"/>
      <c r="J201" s="242"/>
      <c r="K201" s="242"/>
      <c r="L201" s="242"/>
      <c r="M201" s="242"/>
      <c r="N201" s="242"/>
      <c r="O201" s="242"/>
      <c r="P201" s="242"/>
      <c r="Q201" s="242"/>
      <c r="R201" s="242"/>
      <c r="S201" s="242"/>
      <c r="T201" s="242"/>
    </row>
    <row r="202" spans="3:20">
      <c r="C202" s="242"/>
      <c r="D202" s="242"/>
      <c r="E202" s="242"/>
      <c r="F202" s="242"/>
      <c r="G202" s="242"/>
      <c r="H202" s="242"/>
      <c r="I202" s="242"/>
      <c r="J202" s="242"/>
      <c r="K202" s="242"/>
      <c r="L202" s="242"/>
      <c r="M202" s="242"/>
      <c r="N202" s="242"/>
      <c r="O202" s="242"/>
      <c r="P202" s="242"/>
      <c r="Q202" s="242"/>
      <c r="R202" s="242"/>
      <c r="S202" s="242"/>
      <c r="T202" s="242"/>
    </row>
    <row r="203" spans="3:20">
      <c r="C203" s="242"/>
      <c r="D203" s="242"/>
      <c r="E203" s="242"/>
      <c r="F203" s="242"/>
      <c r="G203" s="242"/>
      <c r="H203" s="242"/>
      <c r="I203" s="242"/>
      <c r="J203" s="242"/>
      <c r="K203" s="242"/>
      <c r="L203" s="242"/>
      <c r="M203" s="242"/>
      <c r="N203" s="242"/>
      <c r="O203" s="242"/>
      <c r="P203" s="242"/>
      <c r="Q203" s="242"/>
      <c r="R203" s="242"/>
      <c r="S203" s="242"/>
      <c r="T203" s="242"/>
    </row>
    <row r="204" spans="3:20">
      <c r="C204" s="242"/>
      <c r="D204" s="242"/>
      <c r="E204" s="242"/>
      <c r="F204" s="242"/>
      <c r="G204" s="242"/>
      <c r="H204" s="242"/>
      <c r="I204" s="242"/>
      <c r="J204" s="242"/>
      <c r="K204" s="242"/>
      <c r="L204" s="242"/>
      <c r="M204" s="242"/>
      <c r="N204" s="242"/>
      <c r="O204" s="242"/>
      <c r="P204" s="242"/>
      <c r="Q204" s="242"/>
      <c r="R204" s="242"/>
      <c r="S204" s="242"/>
      <c r="T204" s="242"/>
    </row>
    <row r="205" spans="3:20">
      <c r="C205" s="242"/>
      <c r="D205" s="242"/>
      <c r="E205" s="242"/>
      <c r="F205" s="242"/>
      <c r="G205" s="242"/>
      <c r="H205" s="242"/>
      <c r="I205" s="242"/>
      <c r="J205" s="242"/>
      <c r="K205" s="242"/>
      <c r="L205" s="242"/>
      <c r="M205" s="242"/>
      <c r="N205" s="242"/>
      <c r="O205" s="242"/>
      <c r="P205" s="242"/>
      <c r="Q205" s="242"/>
      <c r="R205" s="242"/>
      <c r="S205" s="242"/>
      <c r="T205" s="242"/>
    </row>
    <row r="206" spans="3:20">
      <c r="C206" s="242"/>
      <c r="D206" s="242"/>
      <c r="E206" s="242"/>
      <c r="F206" s="242"/>
      <c r="G206" s="242"/>
      <c r="H206" s="242"/>
      <c r="I206" s="242"/>
      <c r="J206" s="242"/>
      <c r="K206" s="242"/>
      <c r="L206" s="242"/>
      <c r="M206" s="242"/>
      <c r="N206" s="242"/>
      <c r="O206" s="242"/>
      <c r="P206" s="242"/>
      <c r="Q206" s="242"/>
      <c r="R206" s="242"/>
      <c r="S206" s="242"/>
      <c r="T206" s="242"/>
    </row>
    <row r="207" spans="3:20">
      <c r="C207" s="242"/>
      <c r="D207" s="242"/>
      <c r="E207" s="242"/>
      <c r="F207" s="242"/>
      <c r="G207" s="242"/>
      <c r="H207" s="242"/>
      <c r="I207" s="242"/>
      <c r="J207" s="242"/>
      <c r="K207" s="242"/>
      <c r="L207" s="242"/>
      <c r="M207" s="242"/>
      <c r="N207" s="242"/>
      <c r="O207" s="242"/>
      <c r="P207" s="242"/>
      <c r="Q207" s="242"/>
      <c r="R207" s="242"/>
      <c r="S207" s="242"/>
      <c r="T207" s="242"/>
    </row>
    <row r="208" spans="3:20">
      <c r="C208" s="242"/>
      <c r="D208" s="242"/>
      <c r="E208" s="242"/>
      <c r="F208" s="242"/>
      <c r="G208" s="242"/>
      <c r="H208" s="242"/>
      <c r="I208" s="242"/>
      <c r="J208" s="242"/>
      <c r="K208" s="242"/>
      <c r="L208" s="242"/>
      <c r="M208" s="242"/>
      <c r="N208" s="242"/>
      <c r="O208" s="242"/>
      <c r="P208" s="242"/>
      <c r="Q208" s="242"/>
      <c r="R208" s="242"/>
      <c r="S208" s="242"/>
      <c r="T208" s="242"/>
    </row>
    <row r="209" spans="3:20">
      <c r="C209" s="242"/>
      <c r="D209" s="242"/>
      <c r="E209" s="242"/>
      <c r="F209" s="242"/>
      <c r="G209" s="242"/>
      <c r="H209" s="242"/>
      <c r="I209" s="242"/>
      <c r="J209" s="242"/>
      <c r="K209" s="242"/>
      <c r="L209" s="242"/>
      <c r="M209" s="242"/>
      <c r="N209" s="242"/>
      <c r="O209" s="242"/>
      <c r="P209" s="242"/>
      <c r="Q209" s="242"/>
      <c r="R209" s="242"/>
      <c r="S209" s="242"/>
      <c r="T209" s="242"/>
    </row>
    <row r="210" spans="3:20">
      <c r="C210" s="242"/>
      <c r="D210" s="242"/>
      <c r="E210" s="242"/>
      <c r="F210" s="242"/>
      <c r="G210" s="242"/>
      <c r="H210" s="242"/>
      <c r="I210" s="242"/>
      <c r="J210" s="242"/>
      <c r="K210" s="242"/>
      <c r="L210" s="242"/>
      <c r="M210" s="242"/>
      <c r="N210" s="242"/>
      <c r="O210" s="242"/>
      <c r="P210" s="242"/>
      <c r="Q210" s="242"/>
      <c r="R210" s="242"/>
      <c r="S210" s="242"/>
      <c r="T210" s="242"/>
    </row>
    <row r="211" spans="3:20">
      <c r="C211" s="242"/>
      <c r="D211" s="242"/>
      <c r="E211" s="242"/>
      <c r="F211" s="242"/>
      <c r="G211" s="242"/>
      <c r="H211" s="242"/>
      <c r="I211" s="242"/>
      <c r="J211" s="242"/>
      <c r="K211" s="242"/>
      <c r="L211" s="242"/>
      <c r="M211" s="242"/>
      <c r="N211" s="242"/>
      <c r="O211" s="242"/>
      <c r="P211" s="242"/>
      <c r="Q211" s="242"/>
      <c r="R211" s="242"/>
      <c r="S211" s="242"/>
      <c r="T211" s="242"/>
    </row>
    <row r="212" spans="3:20">
      <c r="C212" s="242"/>
      <c r="D212" s="242"/>
      <c r="E212" s="242"/>
      <c r="F212" s="242"/>
      <c r="G212" s="242"/>
      <c r="H212" s="242"/>
      <c r="I212" s="242"/>
      <c r="J212" s="242"/>
      <c r="K212" s="242"/>
      <c r="L212" s="242"/>
      <c r="M212" s="242"/>
      <c r="N212" s="242"/>
      <c r="O212" s="242"/>
      <c r="P212" s="242"/>
      <c r="Q212" s="242"/>
      <c r="R212" s="242"/>
      <c r="S212" s="242"/>
      <c r="T212" s="242"/>
    </row>
    <row r="213" spans="3:20">
      <c r="C213" s="242"/>
      <c r="D213" s="242"/>
      <c r="E213" s="242"/>
      <c r="F213" s="242"/>
      <c r="G213" s="242"/>
      <c r="H213" s="242"/>
      <c r="I213" s="242"/>
      <c r="J213" s="242"/>
      <c r="K213" s="242"/>
      <c r="L213" s="242"/>
      <c r="M213" s="242"/>
      <c r="N213" s="242"/>
      <c r="O213" s="242"/>
      <c r="P213" s="242"/>
      <c r="Q213" s="242"/>
      <c r="R213" s="242"/>
      <c r="S213" s="242"/>
      <c r="T213" s="242"/>
    </row>
    <row r="214" spans="3:20">
      <c r="C214" s="242"/>
      <c r="D214" s="242"/>
      <c r="E214" s="242"/>
      <c r="F214" s="242"/>
      <c r="G214" s="242"/>
      <c r="H214" s="242"/>
      <c r="I214" s="242"/>
      <c r="J214" s="242"/>
      <c r="K214" s="242"/>
      <c r="L214" s="242"/>
      <c r="M214" s="242"/>
      <c r="N214" s="242"/>
      <c r="O214" s="242"/>
      <c r="P214" s="242"/>
      <c r="Q214" s="242"/>
      <c r="R214" s="242"/>
      <c r="S214" s="242"/>
      <c r="T214" s="242"/>
    </row>
    <row r="215" spans="3:20">
      <c r="C215" s="242"/>
      <c r="D215" s="242"/>
      <c r="E215" s="242"/>
      <c r="F215" s="242"/>
      <c r="G215" s="242"/>
      <c r="H215" s="242"/>
      <c r="I215" s="242"/>
      <c r="J215" s="242"/>
      <c r="K215" s="242"/>
      <c r="L215" s="242"/>
      <c r="M215" s="242"/>
      <c r="N215" s="242"/>
      <c r="O215" s="242"/>
      <c r="P215" s="242"/>
      <c r="Q215" s="242"/>
      <c r="R215" s="242"/>
      <c r="S215" s="242"/>
      <c r="T215" s="242"/>
    </row>
    <row r="216" spans="3:20">
      <c r="C216" s="242"/>
      <c r="D216" s="242"/>
      <c r="E216" s="242"/>
      <c r="F216" s="242"/>
      <c r="G216" s="242"/>
      <c r="H216" s="242"/>
      <c r="I216" s="242"/>
      <c r="J216" s="242"/>
      <c r="K216" s="242"/>
      <c r="L216" s="242"/>
      <c r="M216" s="242"/>
      <c r="N216" s="242"/>
      <c r="O216" s="242"/>
      <c r="P216" s="242"/>
      <c r="Q216" s="242"/>
      <c r="R216" s="242"/>
      <c r="S216" s="242"/>
      <c r="T216" s="242"/>
    </row>
    <row r="217" spans="3:20">
      <c r="C217" s="242"/>
      <c r="D217" s="242"/>
      <c r="E217" s="242"/>
      <c r="F217" s="242"/>
      <c r="G217" s="242"/>
      <c r="H217" s="242"/>
      <c r="I217" s="242"/>
      <c r="J217" s="242"/>
      <c r="K217" s="242"/>
      <c r="L217" s="242"/>
      <c r="M217" s="242"/>
      <c r="N217" s="242"/>
      <c r="O217" s="242"/>
      <c r="P217" s="242"/>
      <c r="Q217" s="242"/>
      <c r="R217" s="242"/>
      <c r="S217" s="242"/>
      <c r="T217" s="242"/>
    </row>
    <row r="218" spans="3:20">
      <c r="C218" s="242"/>
      <c r="D218" s="242"/>
      <c r="E218" s="242"/>
      <c r="F218" s="242"/>
      <c r="G218" s="242"/>
      <c r="H218" s="242"/>
      <c r="I218" s="242"/>
      <c r="J218" s="242"/>
      <c r="K218" s="242"/>
      <c r="L218" s="242"/>
      <c r="M218" s="242"/>
      <c r="N218" s="242"/>
      <c r="O218" s="242"/>
      <c r="P218" s="242"/>
      <c r="Q218" s="242"/>
      <c r="R218" s="242"/>
      <c r="S218" s="242"/>
      <c r="T218" s="242"/>
    </row>
    <row r="219" spans="3:20">
      <c r="C219" s="242"/>
      <c r="D219" s="242"/>
      <c r="E219" s="242"/>
      <c r="F219" s="242"/>
      <c r="G219" s="242"/>
      <c r="H219" s="242"/>
      <c r="I219" s="242"/>
      <c r="J219" s="242"/>
      <c r="K219" s="242"/>
      <c r="L219" s="242"/>
      <c r="M219" s="242"/>
      <c r="N219" s="242"/>
      <c r="O219" s="242"/>
      <c r="P219" s="242"/>
      <c r="Q219" s="242"/>
      <c r="R219" s="242"/>
      <c r="S219" s="242"/>
      <c r="T219" s="242"/>
    </row>
    <row r="220" spans="3:20">
      <c r="C220" s="242"/>
      <c r="D220" s="242"/>
      <c r="E220" s="242"/>
      <c r="F220" s="242"/>
      <c r="G220" s="242"/>
      <c r="H220" s="242"/>
      <c r="I220" s="242"/>
      <c r="J220" s="242"/>
      <c r="K220" s="242"/>
      <c r="L220" s="242"/>
      <c r="M220" s="242"/>
      <c r="N220" s="242"/>
      <c r="O220" s="242"/>
      <c r="P220" s="242"/>
      <c r="Q220" s="242"/>
      <c r="R220" s="242"/>
      <c r="S220" s="242"/>
      <c r="T220" s="242"/>
    </row>
    <row r="221" spans="3:20">
      <c r="C221" s="242"/>
      <c r="D221" s="242"/>
      <c r="E221" s="242"/>
      <c r="F221" s="242"/>
      <c r="G221" s="242"/>
      <c r="H221" s="242"/>
      <c r="I221" s="242"/>
      <c r="J221" s="242"/>
      <c r="K221" s="242"/>
      <c r="L221" s="242"/>
      <c r="M221" s="242"/>
      <c r="N221" s="242"/>
      <c r="O221" s="242"/>
      <c r="P221" s="242"/>
      <c r="Q221" s="242"/>
      <c r="R221" s="242"/>
      <c r="S221" s="242"/>
      <c r="T221" s="242"/>
    </row>
    <row r="222" spans="3:20">
      <c r="C222" s="242"/>
      <c r="D222" s="242"/>
      <c r="E222" s="242"/>
      <c r="F222" s="242"/>
      <c r="G222" s="242"/>
      <c r="H222" s="242"/>
      <c r="I222" s="242"/>
      <c r="J222" s="242"/>
      <c r="K222" s="242"/>
      <c r="L222" s="242"/>
      <c r="M222" s="242"/>
      <c r="N222" s="242"/>
      <c r="O222" s="242"/>
      <c r="P222" s="242"/>
      <c r="Q222" s="242"/>
      <c r="R222" s="242"/>
      <c r="S222" s="242"/>
      <c r="T222" s="242"/>
    </row>
    <row r="223" spans="3:20">
      <c r="C223" s="242"/>
      <c r="D223" s="242"/>
      <c r="E223" s="242"/>
      <c r="F223" s="242"/>
      <c r="G223" s="242"/>
      <c r="H223" s="242"/>
      <c r="I223" s="242"/>
      <c r="J223" s="242"/>
      <c r="K223" s="242"/>
      <c r="L223" s="242"/>
      <c r="M223" s="242"/>
      <c r="N223" s="242"/>
      <c r="O223" s="242"/>
      <c r="P223" s="242"/>
      <c r="Q223" s="242"/>
      <c r="R223" s="242"/>
      <c r="S223" s="242"/>
      <c r="T223" s="242"/>
    </row>
    <row r="224" spans="3:20">
      <c r="C224" s="242"/>
      <c r="D224" s="242"/>
      <c r="E224" s="242"/>
      <c r="F224" s="242"/>
      <c r="G224" s="242"/>
      <c r="H224" s="242"/>
      <c r="I224" s="242"/>
      <c r="J224" s="242"/>
      <c r="K224" s="242"/>
      <c r="L224" s="242"/>
      <c r="M224" s="242"/>
      <c r="N224" s="242"/>
      <c r="O224" s="242"/>
      <c r="P224" s="242"/>
      <c r="Q224" s="242"/>
      <c r="R224" s="242"/>
      <c r="S224" s="242"/>
      <c r="T224" s="242"/>
    </row>
    <row r="225" spans="3:20">
      <c r="C225" s="242"/>
      <c r="D225" s="242"/>
      <c r="E225" s="242"/>
      <c r="F225" s="242"/>
      <c r="G225" s="242"/>
      <c r="H225" s="242"/>
      <c r="I225" s="242"/>
      <c r="J225" s="242"/>
      <c r="K225" s="242"/>
      <c r="L225" s="242"/>
      <c r="M225" s="242"/>
      <c r="N225" s="242"/>
      <c r="O225" s="242"/>
      <c r="P225" s="242"/>
      <c r="Q225" s="242"/>
      <c r="R225" s="242"/>
      <c r="S225" s="242"/>
      <c r="T225" s="242"/>
    </row>
    <row r="226" spans="3:20">
      <c r="C226" s="242"/>
      <c r="D226" s="242"/>
      <c r="E226" s="242"/>
      <c r="F226" s="242"/>
      <c r="G226" s="242"/>
      <c r="H226" s="242"/>
      <c r="I226" s="242"/>
      <c r="J226" s="242"/>
      <c r="K226" s="242"/>
      <c r="L226" s="242"/>
      <c r="M226" s="242"/>
      <c r="N226" s="242"/>
      <c r="O226" s="242"/>
      <c r="P226" s="242"/>
      <c r="Q226" s="242"/>
      <c r="R226" s="242"/>
      <c r="S226" s="242"/>
      <c r="T226" s="242"/>
    </row>
    <row r="227" spans="3:20">
      <c r="C227" s="242"/>
      <c r="D227" s="242"/>
      <c r="E227" s="242"/>
      <c r="F227" s="242"/>
      <c r="G227" s="242"/>
      <c r="H227" s="242"/>
      <c r="I227" s="242"/>
      <c r="J227" s="242"/>
      <c r="K227" s="242"/>
      <c r="L227" s="242"/>
      <c r="M227" s="242"/>
      <c r="N227" s="242"/>
      <c r="O227" s="242"/>
      <c r="P227" s="242"/>
      <c r="Q227" s="242"/>
      <c r="R227" s="242"/>
      <c r="S227" s="242"/>
      <c r="T227" s="242"/>
    </row>
    <row r="228" spans="3:20">
      <c r="C228" s="242"/>
      <c r="D228" s="242"/>
      <c r="E228" s="242"/>
      <c r="F228" s="242"/>
      <c r="G228" s="242"/>
      <c r="H228" s="242"/>
      <c r="I228" s="242"/>
      <c r="J228" s="242"/>
      <c r="K228" s="242"/>
      <c r="L228" s="242"/>
      <c r="M228" s="242"/>
      <c r="N228" s="242"/>
      <c r="O228" s="242"/>
      <c r="P228" s="242"/>
      <c r="Q228" s="242"/>
      <c r="R228" s="242"/>
      <c r="S228" s="242"/>
      <c r="T228" s="242"/>
    </row>
    <row r="229" spans="3:20">
      <c r="C229" s="242"/>
      <c r="D229" s="242"/>
      <c r="E229" s="242"/>
      <c r="F229" s="242"/>
      <c r="G229" s="242"/>
      <c r="H229" s="242"/>
      <c r="I229" s="242"/>
      <c r="J229" s="242"/>
      <c r="K229" s="242"/>
      <c r="L229" s="242"/>
      <c r="M229" s="242"/>
      <c r="N229" s="242"/>
      <c r="O229" s="242"/>
      <c r="P229" s="242"/>
      <c r="Q229" s="242"/>
      <c r="R229" s="242"/>
      <c r="S229" s="242"/>
      <c r="T229" s="242"/>
    </row>
    <row r="230" spans="3:20">
      <c r="C230" s="242"/>
      <c r="D230" s="242"/>
      <c r="E230" s="242"/>
      <c r="F230" s="242"/>
      <c r="G230" s="242"/>
      <c r="H230" s="242"/>
      <c r="I230" s="242"/>
      <c r="J230" s="242"/>
      <c r="K230" s="242"/>
      <c r="L230" s="242"/>
      <c r="M230" s="242"/>
      <c r="N230" s="242"/>
      <c r="O230" s="242"/>
      <c r="P230" s="242"/>
      <c r="Q230" s="242"/>
      <c r="R230" s="242"/>
      <c r="S230" s="242"/>
      <c r="T230" s="242"/>
    </row>
    <row r="231" spans="3:20">
      <c r="C231" s="242"/>
      <c r="D231" s="242"/>
      <c r="E231" s="242"/>
      <c r="F231" s="242"/>
      <c r="G231" s="242"/>
      <c r="H231" s="242"/>
      <c r="I231" s="242"/>
      <c r="J231" s="242"/>
      <c r="K231" s="242"/>
      <c r="L231" s="242"/>
      <c r="M231" s="242"/>
      <c r="N231" s="242"/>
      <c r="O231" s="242"/>
      <c r="P231" s="242"/>
      <c r="Q231" s="242"/>
      <c r="R231" s="242"/>
      <c r="S231" s="242"/>
      <c r="T231" s="242"/>
    </row>
    <row r="232" spans="3:20">
      <c r="C232" s="242"/>
      <c r="D232" s="242"/>
      <c r="E232" s="242"/>
      <c r="F232" s="242"/>
      <c r="G232" s="242"/>
      <c r="H232" s="242"/>
      <c r="I232" s="242"/>
      <c r="J232" s="242"/>
      <c r="K232" s="242"/>
      <c r="L232" s="242"/>
      <c r="M232" s="242"/>
      <c r="N232" s="242"/>
      <c r="O232" s="242"/>
      <c r="P232" s="242"/>
      <c r="Q232" s="242"/>
      <c r="R232" s="242"/>
      <c r="S232" s="242"/>
      <c r="T232" s="242"/>
    </row>
    <row r="233" spans="3:20">
      <c r="C233" s="242"/>
      <c r="D233" s="242"/>
      <c r="E233" s="242"/>
      <c r="F233" s="242"/>
      <c r="G233" s="242"/>
      <c r="H233" s="242"/>
      <c r="I233" s="242"/>
      <c r="J233" s="242"/>
      <c r="K233" s="242"/>
      <c r="L233" s="242"/>
      <c r="M233" s="242"/>
      <c r="N233" s="242"/>
      <c r="O233" s="242"/>
      <c r="P233" s="242"/>
      <c r="Q233" s="242"/>
      <c r="R233" s="242"/>
      <c r="S233" s="242"/>
      <c r="T233" s="242"/>
    </row>
    <row r="234" spans="3:20">
      <c r="C234" s="242"/>
      <c r="D234" s="242"/>
      <c r="E234" s="242"/>
      <c r="F234" s="242"/>
      <c r="G234" s="242"/>
      <c r="H234" s="242"/>
      <c r="I234" s="242"/>
      <c r="J234" s="242"/>
      <c r="K234" s="242"/>
      <c r="L234" s="242"/>
      <c r="M234" s="242"/>
      <c r="N234" s="242"/>
      <c r="O234" s="242"/>
      <c r="P234" s="242"/>
      <c r="Q234" s="242"/>
      <c r="R234" s="242"/>
      <c r="S234" s="242"/>
      <c r="T234" s="242"/>
    </row>
    <row r="235" spans="3:20">
      <c r="C235" s="242"/>
      <c r="D235" s="242"/>
      <c r="E235" s="242"/>
      <c r="F235" s="242"/>
      <c r="G235" s="242"/>
      <c r="H235" s="242"/>
      <c r="I235" s="242"/>
      <c r="J235" s="242"/>
      <c r="K235" s="242"/>
      <c r="L235" s="242"/>
      <c r="M235" s="242"/>
      <c r="N235" s="242"/>
      <c r="O235" s="242"/>
      <c r="P235" s="242"/>
      <c r="Q235" s="242"/>
      <c r="R235" s="242"/>
      <c r="S235" s="242"/>
      <c r="T235" s="242"/>
    </row>
    <row r="236" spans="3:20">
      <c r="C236" s="242"/>
      <c r="D236" s="242"/>
      <c r="E236" s="242"/>
      <c r="F236" s="242"/>
      <c r="G236" s="242"/>
      <c r="H236" s="242"/>
      <c r="I236" s="242"/>
      <c r="J236" s="242"/>
      <c r="K236" s="242"/>
      <c r="L236" s="242"/>
      <c r="M236" s="242"/>
      <c r="N236" s="242"/>
      <c r="O236" s="242"/>
      <c r="P236" s="242"/>
      <c r="Q236" s="242"/>
      <c r="R236" s="242"/>
      <c r="S236" s="242"/>
      <c r="T236" s="242"/>
    </row>
    <row r="237" spans="3:20">
      <c r="C237" s="242"/>
      <c r="D237" s="242"/>
      <c r="E237" s="242"/>
      <c r="F237" s="242"/>
      <c r="G237" s="242"/>
      <c r="H237" s="242"/>
      <c r="I237" s="242"/>
      <c r="J237" s="242"/>
      <c r="K237" s="242"/>
      <c r="L237" s="242"/>
      <c r="M237" s="242"/>
      <c r="N237" s="242"/>
      <c r="O237" s="242"/>
      <c r="P237" s="242"/>
      <c r="Q237" s="242"/>
      <c r="R237" s="242"/>
      <c r="S237" s="242"/>
      <c r="T237" s="242"/>
    </row>
    <row r="238" spans="3:20">
      <c r="C238" s="242"/>
      <c r="D238" s="242"/>
      <c r="E238" s="242"/>
      <c r="F238" s="242"/>
      <c r="G238" s="242"/>
      <c r="H238" s="242"/>
      <c r="I238" s="242"/>
      <c r="J238" s="242"/>
      <c r="K238" s="242"/>
      <c r="L238" s="242"/>
      <c r="M238" s="242"/>
      <c r="N238" s="242"/>
      <c r="O238" s="242"/>
      <c r="P238" s="242"/>
      <c r="Q238" s="242"/>
      <c r="R238" s="242"/>
      <c r="S238" s="242"/>
      <c r="T238" s="242"/>
    </row>
    <row r="239" spans="3:20">
      <c r="C239" s="242"/>
      <c r="D239" s="242"/>
      <c r="E239" s="242"/>
      <c r="F239" s="242"/>
      <c r="G239" s="242"/>
      <c r="H239" s="242"/>
      <c r="I239" s="242"/>
      <c r="J239" s="242"/>
      <c r="K239" s="242"/>
      <c r="L239" s="242"/>
      <c r="M239" s="242"/>
      <c r="N239" s="242"/>
      <c r="O239" s="242"/>
      <c r="P239" s="242"/>
      <c r="Q239" s="242"/>
      <c r="R239" s="242"/>
      <c r="S239" s="242"/>
      <c r="T239" s="242"/>
    </row>
    <row r="240" spans="3:20">
      <c r="C240" s="242"/>
      <c r="D240" s="242"/>
      <c r="E240" s="242"/>
      <c r="F240" s="242"/>
      <c r="G240" s="242"/>
      <c r="H240" s="242"/>
      <c r="I240" s="242"/>
      <c r="J240" s="242"/>
      <c r="K240" s="242"/>
      <c r="L240" s="242"/>
      <c r="M240" s="242"/>
      <c r="N240" s="242"/>
      <c r="O240" s="242"/>
      <c r="P240" s="242"/>
      <c r="Q240" s="242"/>
      <c r="R240" s="242"/>
      <c r="S240" s="242"/>
      <c r="T240" s="242"/>
    </row>
    <row r="241" spans="3:20">
      <c r="C241" s="242"/>
      <c r="D241" s="242"/>
      <c r="E241" s="242"/>
      <c r="F241" s="242"/>
      <c r="G241" s="242"/>
      <c r="H241" s="242"/>
      <c r="I241" s="242"/>
      <c r="J241" s="242"/>
      <c r="K241" s="242"/>
      <c r="L241" s="242"/>
      <c r="M241" s="242"/>
      <c r="N241" s="242"/>
      <c r="O241" s="242"/>
      <c r="P241" s="242"/>
      <c r="Q241" s="242"/>
      <c r="R241" s="242"/>
      <c r="S241" s="242"/>
      <c r="T241" s="242"/>
    </row>
    <row r="242" spans="3:20">
      <c r="C242" s="242"/>
      <c r="D242" s="242"/>
      <c r="E242" s="242"/>
      <c r="F242" s="242"/>
      <c r="G242" s="242"/>
      <c r="H242" s="242"/>
      <c r="I242" s="242"/>
      <c r="J242" s="242"/>
      <c r="K242" s="242"/>
      <c r="L242" s="242"/>
      <c r="M242" s="242"/>
      <c r="N242" s="242"/>
      <c r="O242" s="242"/>
      <c r="P242" s="242"/>
      <c r="Q242" s="242"/>
      <c r="R242" s="242"/>
      <c r="S242" s="242"/>
      <c r="T242" s="242"/>
    </row>
    <row r="243" spans="3:20">
      <c r="C243" s="242"/>
      <c r="D243" s="242"/>
      <c r="E243" s="242"/>
      <c r="F243" s="242"/>
      <c r="G243" s="242"/>
      <c r="H243" s="242"/>
      <c r="I243" s="242"/>
      <c r="J243" s="242"/>
      <c r="K243" s="242"/>
      <c r="L243" s="242"/>
      <c r="M243" s="242"/>
      <c r="N243" s="242"/>
      <c r="O243" s="242"/>
      <c r="P243" s="242"/>
      <c r="Q243" s="242"/>
      <c r="R243" s="242"/>
      <c r="S243" s="242"/>
      <c r="T243" s="242"/>
    </row>
    <row r="244" spans="3:20">
      <c r="C244" s="242"/>
      <c r="D244" s="242"/>
      <c r="E244" s="242"/>
      <c r="F244" s="242"/>
      <c r="G244" s="242"/>
      <c r="H244" s="242"/>
      <c r="I244" s="242"/>
      <c r="J244" s="242"/>
      <c r="K244" s="242"/>
      <c r="L244" s="242"/>
      <c r="M244" s="242"/>
      <c r="N244" s="242"/>
      <c r="O244" s="242"/>
      <c r="P244" s="242"/>
      <c r="Q244" s="242"/>
      <c r="R244" s="242"/>
      <c r="S244" s="242"/>
      <c r="T244" s="242"/>
    </row>
    <row r="245" spans="3:20">
      <c r="C245" s="242"/>
      <c r="D245" s="242"/>
      <c r="E245" s="242"/>
      <c r="F245" s="242"/>
      <c r="G245" s="242"/>
      <c r="H245" s="242"/>
      <c r="I245" s="242"/>
      <c r="J245" s="242"/>
      <c r="K245" s="242"/>
      <c r="L245" s="242"/>
      <c r="M245" s="242"/>
      <c r="N245" s="242"/>
      <c r="O245" s="242"/>
      <c r="P245" s="242"/>
      <c r="Q245" s="242"/>
      <c r="R245" s="242"/>
      <c r="S245" s="242"/>
      <c r="T245" s="242"/>
    </row>
    <row r="246" spans="3:20">
      <c r="C246" s="242"/>
      <c r="D246" s="242"/>
      <c r="E246" s="242"/>
      <c r="F246" s="242"/>
      <c r="G246" s="242"/>
      <c r="H246" s="242"/>
      <c r="I246" s="242"/>
      <c r="J246" s="242"/>
      <c r="K246" s="242"/>
      <c r="L246" s="242"/>
      <c r="M246" s="242"/>
      <c r="N246" s="242"/>
      <c r="O246" s="242"/>
      <c r="P246" s="242"/>
      <c r="Q246" s="242"/>
      <c r="R246" s="242"/>
      <c r="S246" s="242"/>
      <c r="T246" s="242"/>
    </row>
    <row r="247" spans="3:20">
      <c r="C247" s="242"/>
      <c r="D247" s="242"/>
      <c r="E247" s="242"/>
      <c r="F247" s="242"/>
      <c r="G247" s="242"/>
      <c r="H247" s="242"/>
      <c r="I247" s="242"/>
      <c r="J247" s="242"/>
      <c r="K247" s="242"/>
      <c r="L247" s="242"/>
      <c r="M247" s="242"/>
      <c r="N247" s="242"/>
      <c r="O247" s="242"/>
      <c r="P247" s="242"/>
      <c r="Q247" s="242"/>
      <c r="R247" s="242"/>
      <c r="S247" s="242"/>
      <c r="T247" s="242"/>
    </row>
    <row r="248" spans="3:20">
      <c r="C248" s="242"/>
      <c r="D248" s="242"/>
      <c r="E248" s="242"/>
      <c r="F248" s="242"/>
      <c r="G248" s="242"/>
      <c r="H248" s="242"/>
      <c r="I248" s="242"/>
      <c r="J248" s="242"/>
      <c r="K248" s="242"/>
      <c r="L248" s="242"/>
      <c r="M248" s="242"/>
      <c r="N248" s="242"/>
      <c r="O248" s="242"/>
      <c r="P248" s="242"/>
      <c r="Q248" s="242"/>
      <c r="R248" s="242"/>
      <c r="S248" s="242"/>
      <c r="T248" s="242"/>
    </row>
    <row r="249" spans="3:20">
      <c r="C249" s="242"/>
      <c r="D249" s="242"/>
      <c r="E249" s="242"/>
      <c r="F249" s="242"/>
      <c r="G249" s="242"/>
      <c r="H249" s="242"/>
      <c r="I249" s="242"/>
      <c r="J249" s="242"/>
      <c r="K249" s="242"/>
      <c r="L249" s="242"/>
      <c r="M249" s="242"/>
      <c r="N249" s="242"/>
      <c r="O249" s="242"/>
      <c r="P249" s="242"/>
      <c r="Q249" s="242"/>
      <c r="R249" s="242"/>
      <c r="S249" s="242"/>
      <c r="T249" s="242"/>
    </row>
    <row r="250" spans="3:20">
      <c r="C250" s="242"/>
      <c r="D250" s="242"/>
      <c r="E250" s="242"/>
      <c r="F250" s="242"/>
      <c r="G250" s="242"/>
      <c r="H250" s="242"/>
      <c r="I250" s="242"/>
      <c r="J250" s="242"/>
      <c r="K250" s="242"/>
      <c r="L250" s="242"/>
      <c r="M250" s="242"/>
      <c r="N250" s="242"/>
      <c r="O250" s="242"/>
      <c r="P250" s="242"/>
      <c r="Q250" s="242"/>
      <c r="R250" s="242"/>
      <c r="S250" s="242"/>
      <c r="T250" s="242"/>
    </row>
    <row r="251" spans="3:20">
      <c r="C251" s="242"/>
      <c r="D251" s="242"/>
      <c r="E251" s="242"/>
      <c r="F251" s="242"/>
      <c r="G251" s="242"/>
      <c r="H251" s="242"/>
      <c r="I251" s="242"/>
      <c r="J251" s="242"/>
      <c r="K251" s="242"/>
      <c r="L251" s="242"/>
      <c r="M251" s="242"/>
      <c r="N251" s="242"/>
      <c r="O251" s="242"/>
      <c r="P251" s="242"/>
      <c r="Q251" s="242"/>
      <c r="R251" s="242"/>
      <c r="S251" s="242"/>
      <c r="T251" s="242"/>
    </row>
    <row r="252" spans="3:20">
      <c r="C252" s="242"/>
      <c r="D252" s="242"/>
      <c r="E252" s="242"/>
      <c r="F252" s="242"/>
      <c r="G252" s="242"/>
      <c r="H252" s="242"/>
      <c r="I252" s="242"/>
      <c r="J252" s="242"/>
      <c r="K252" s="242"/>
      <c r="L252" s="242"/>
      <c r="M252" s="242"/>
      <c r="N252" s="242"/>
      <c r="O252" s="242"/>
      <c r="P252" s="242"/>
      <c r="Q252" s="242"/>
      <c r="R252" s="242"/>
      <c r="S252" s="242"/>
      <c r="T252" s="242"/>
    </row>
    <row r="253" spans="3:20">
      <c r="C253" s="242"/>
      <c r="D253" s="242"/>
      <c r="E253" s="242"/>
      <c r="F253" s="242"/>
      <c r="G253" s="242"/>
      <c r="H253" s="242"/>
      <c r="I253" s="242"/>
      <c r="J253" s="242"/>
      <c r="K253" s="242"/>
      <c r="L253" s="242"/>
      <c r="M253" s="242"/>
      <c r="N253" s="242"/>
      <c r="O253" s="242"/>
      <c r="P253" s="242"/>
      <c r="Q253" s="242"/>
      <c r="R253" s="242"/>
      <c r="S253" s="242"/>
      <c r="T253" s="242"/>
    </row>
    <row r="254" spans="3:20">
      <c r="C254" s="242"/>
      <c r="D254" s="242"/>
      <c r="E254" s="242"/>
      <c r="F254" s="242"/>
      <c r="G254" s="242"/>
      <c r="H254" s="242"/>
      <c r="I254" s="242"/>
      <c r="J254" s="242"/>
      <c r="K254" s="242"/>
      <c r="L254" s="242"/>
      <c r="M254" s="242"/>
      <c r="N254" s="242"/>
      <c r="O254" s="242"/>
      <c r="P254" s="242"/>
      <c r="Q254" s="242"/>
      <c r="R254" s="242"/>
      <c r="S254" s="242"/>
      <c r="T254" s="242"/>
    </row>
    <row r="255" spans="3:20">
      <c r="C255" s="242"/>
      <c r="D255" s="242"/>
      <c r="E255" s="242"/>
      <c r="F255" s="242"/>
      <c r="G255" s="242"/>
      <c r="H255" s="242"/>
      <c r="I255" s="242"/>
      <c r="J255" s="242"/>
      <c r="K255" s="242"/>
      <c r="L255" s="242"/>
      <c r="M255" s="242"/>
      <c r="N255" s="242"/>
      <c r="O255" s="242"/>
      <c r="P255" s="242"/>
      <c r="Q255" s="242"/>
      <c r="R255" s="242"/>
      <c r="S255" s="242"/>
      <c r="T255" s="242"/>
    </row>
    <row r="256" spans="3:20">
      <c r="C256" s="242"/>
      <c r="D256" s="242"/>
      <c r="E256" s="242"/>
      <c r="F256" s="242"/>
      <c r="G256" s="242"/>
      <c r="H256" s="242"/>
      <c r="I256" s="242"/>
      <c r="J256" s="242"/>
      <c r="K256" s="242"/>
      <c r="L256" s="242"/>
      <c r="M256" s="242"/>
      <c r="N256" s="242"/>
      <c r="O256" s="242"/>
      <c r="P256" s="242"/>
      <c r="Q256" s="242"/>
      <c r="R256" s="242"/>
      <c r="S256" s="242"/>
      <c r="T256" s="242"/>
    </row>
    <row r="257" spans="3:20">
      <c r="C257" s="242"/>
      <c r="D257" s="242"/>
      <c r="E257" s="242"/>
      <c r="F257" s="242"/>
      <c r="G257" s="242"/>
      <c r="H257" s="242"/>
      <c r="I257" s="242"/>
      <c r="J257" s="242"/>
      <c r="K257" s="242"/>
      <c r="L257" s="242"/>
      <c r="M257" s="242"/>
      <c r="N257" s="242"/>
      <c r="O257" s="242"/>
      <c r="P257" s="242"/>
      <c r="Q257" s="242"/>
      <c r="R257" s="242"/>
      <c r="S257" s="242"/>
      <c r="T257" s="242"/>
    </row>
    <row r="258" spans="3:20">
      <c r="C258" s="242"/>
      <c r="D258" s="242"/>
      <c r="E258" s="242"/>
      <c r="F258" s="242"/>
      <c r="G258" s="242"/>
      <c r="H258" s="242"/>
      <c r="I258" s="242"/>
      <c r="J258" s="242"/>
      <c r="K258" s="242"/>
      <c r="L258" s="242"/>
      <c r="M258" s="242"/>
      <c r="N258" s="242"/>
      <c r="O258" s="242"/>
      <c r="P258" s="242"/>
      <c r="Q258" s="242"/>
      <c r="R258" s="242"/>
      <c r="S258" s="242"/>
      <c r="T258" s="242"/>
    </row>
    <row r="259" spans="3:20">
      <c r="C259" s="242"/>
      <c r="D259" s="242"/>
      <c r="E259" s="242"/>
      <c r="F259" s="242"/>
      <c r="G259" s="242"/>
      <c r="H259" s="242"/>
      <c r="I259" s="242"/>
      <c r="J259" s="242"/>
      <c r="K259" s="242"/>
      <c r="L259" s="242"/>
      <c r="M259" s="242"/>
      <c r="N259" s="242"/>
      <c r="O259" s="242"/>
      <c r="P259" s="242"/>
      <c r="Q259" s="242"/>
      <c r="R259" s="242"/>
      <c r="S259" s="242"/>
      <c r="T259" s="242"/>
    </row>
    <row r="260" spans="3:20">
      <c r="C260" s="242"/>
      <c r="D260" s="242"/>
      <c r="E260" s="242"/>
      <c r="F260" s="242"/>
      <c r="G260" s="242"/>
      <c r="H260" s="242"/>
      <c r="I260" s="242"/>
      <c r="J260" s="242"/>
      <c r="K260" s="242"/>
      <c r="L260" s="242"/>
      <c r="M260" s="242"/>
      <c r="N260" s="242"/>
      <c r="O260" s="242"/>
      <c r="P260" s="242"/>
      <c r="Q260" s="242"/>
      <c r="R260" s="242"/>
      <c r="S260" s="242"/>
      <c r="T260" s="242"/>
    </row>
    <row r="261" spans="3:20">
      <c r="C261" s="242"/>
      <c r="D261" s="242"/>
      <c r="E261" s="242"/>
      <c r="F261" s="242"/>
      <c r="G261" s="242"/>
      <c r="H261" s="242"/>
      <c r="I261" s="242"/>
      <c r="J261" s="242"/>
      <c r="K261" s="242"/>
      <c r="L261" s="242"/>
      <c r="M261" s="242"/>
      <c r="N261" s="242"/>
      <c r="O261" s="242"/>
      <c r="P261" s="242"/>
      <c r="Q261" s="242"/>
      <c r="R261" s="242"/>
      <c r="S261" s="242"/>
      <c r="T261" s="242"/>
    </row>
    <row r="262" spans="3:20">
      <c r="C262" s="242"/>
      <c r="D262" s="242"/>
      <c r="E262" s="242"/>
      <c r="F262" s="242"/>
      <c r="G262" s="242"/>
      <c r="H262" s="242"/>
      <c r="I262" s="242"/>
      <c r="J262" s="242"/>
      <c r="K262" s="242"/>
      <c r="L262" s="242"/>
      <c r="M262" s="242"/>
      <c r="N262" s="242"/>
      <c r="O262" s="242"/>
      <c r="P262" s="242"/>
      <c r="Q262" s="242"/>
      <c r="R262" s="242"/>
      <c r="S262" s="242"/>
      <c r="T262" s="242"/>
    </row>
    <row r="263" spans="3:20">
      <c r="C263" s="242"/>
      <c r="D263" s="242"/>
      <c r="E263" s="242"/>
      <c r="F263" s="242"/>
      <c r="G263" s="242"/>
      <c r="H263" s="242"/>
      <c r="I263" s="242"/>
      <c r="J263" s="242"/>
      <c r="K263" s="242"/>
      <c r="L263" s="242"/>
      <c r="M263" s="242"/>
      <c r="N263" s="242"/>
      <c r="O263" s="242"/>
      <c r="P263" s="242"/>
      <c r="Q263" s="242"/>
      <c r="R263" s="242"/>
      <c r="S263" s="242"/>
      <c r="T263" s="242"/>
    </row>
    <row r="264" spans="3:20">
      <c r="C264" s="242"/>
      <c r="D264" s="242"/>
      <c r="E264" s="242"/>
      <c r="F264" s="242"/>
      <c r="G264" s="242"/>
      <c r="H264" s="242"/>
      <c r="I264" s="242"/>
      <c r="J264" s="242"/>
      <c r="K264" s="242"/>
      <c r="L264" s="242"/>
      <c r="M264" s="242"/>
      <c r="N264" s="242"/>
      <c r="O264" s="242"/>
      <c r="P264" s="242"/>
      <c r="Q264" s="242"/>
      <c r="R264" s="242"/>
      <c r="S264" s="242"/>
      <c r="T264" s="242"/>
    </row>
    <row r="265" spans="3:20">
      <c r="C265" s="242"/>
      <c r="D265" s="242"/>
      <c r="E265" s="242"/>
      <c r="F265" s="242"/>
      <c r="G265" s="242"/>
      <c r="H265" s="242"/>
      <c r="I265" s="242"/>
      <c r="J265" s="242"/>
      <c r="K265" s="242"/>
      <c r="L265" s="242"/>
      <c r="M265" s="242"/>
      <c r="N265" s="242"/>
      <c r="O265" s="242"/>
      <c r="P265" s="242"/>
      <c r="Q265" s="242"/>
      <c r="R265" s="242"/>
      <c r="S265" s="242"/>
      <c r="T265" s="242"/>
    </row>
    <row r="266" spans="3:20">
      <c r="C266" s="242"/>
      <c r="D266" s="242"/>
      <c r="E266" s="242"/>
      <c r="F266" s="242"/>
      <c r="G266" s="242"/>
      <c r="H266" s="242"/>
      <c r="I266" s="242"/>
      <c r="J266" s="242"/>
      <c r="K266" s="242"/>
      <c r="L266" s="242"/>
      <c r="M266" s="242"/>
      <c r="N266" s="242"/>
      <c r="O266" s="242"/>
      <c r="P266" s="242"/>
      <c r="Q266" s="242"/>
      <c r="R266" s="242"/>
      <c r="S266" s="242"/>
      <c r="T266" s="242"/>
    </row>
    <row r="267" spans="3:20">
      <c r="C267" s="242"/>
      <c r="D267" s="242"/>
      <c r="E267" s="242"/>
      <c r="F267" s="242"/>
      <c r="G267" s="242"/>
      <c r="H267" s="242"/>
      <c r="I267" s="242"/>
      <c r="J267" s="242"/>
      <c r="K267" s="242"/>
      <c r="L267" s="242"/>
      <c r="M267" s="242"/>
      <c r="N267" s="242"/>
      <c r="O267" s="242"/>
      <c r="P267" s="242"/>
      <c r="Q267" s="242"/>
      <c r="R267" s="242"/>
      <c r="S267" s="242"/>
      <c r="T267" s="242"/>
    </row>
    <row r="268" spans="3:20">
      <c r="C268" s="242"/>
      <c r="D268" s="242"/>
      <c r="E268" s="242"/>
      <c r="F268" s="242"/>
      <c r="G268" s="242"/>
      <c r="H268" s="242"/>
      <c r="I268" s="242"/>
      <c r="J268" s="242"/>
      <c r="K268" s="242"/>
      <c r="L268" s="242"/>
      <c r="M268" s="242"/>
      <c r="N268" s="242"/>
      <c r="O268" s="242"/>
      <c r="P268" s="242"/>
      <c r="Q268" s="242"/>
      <c r="R268" s="242"/>
      <c r="S268" s="242"/>
      <c r="T268" s="242"/>
    </row>
    <row r="269" spans="3:20">
      <c r="C269" s="242"/>
      <c r="D269" s="242"/>
      <c r="E269" s="242"/>
      <c r="F269" s="242"/>
      <c r="G269" s="242"/>
      <c r="H269" s="242"/>
      <c r="I269" s="242"/>
      <c r="J269" s="242"/>
      <c r="K269" s="242"/>
      <c r="L269" s="242"/>
      <c r="M269" s="242"/>
      <c r="N269" s="242"/>
      <c r="O269" s="242"/>
      <c r="P269" s="242"/>
      <c r="Q269" s="242"/>
      <c r="R269" s="242"/>
      <c r="S269" s="242"/>
      <c r="T269" s="242"/>
    </row>
    <row r="270" spans="3:20">
      <c r="C270" s="242"/>
      <c r="D270" s="242"/>
      <c r="E270" s="242"/>
      <c r="F270" s="242"/>
      <c r="G270" s="242"/>
      <c r="H270" s="242"/>
      <c r="I270" s="242"/>
      <c r="J270" s="242"/>
      <c r="K270" s="242"/>
      <c r="L270" s="242"/>
      <c r="M270" s="242"/>
      <c r="N270" s="242"/>
      <c r="O270" s="242"/>
      <c r="P270" s="242"/>
      <c r="Q270" s="242"/>
      <c r="R270" s="242"/>
      <c r="S270" s="242"/>
      <c r="T270" s="242"/>
    </row>
    <row r="271" spans="3:20">
      <c r="C271" s="242"/>
      <c r="D271" s="242"/>
      <c r="E271" s="242"/>
      <c r="F271" s="242"/>
      <c r="G271" s="242"/>
      <c r="H271" s="242"/>
      <c r="I271" s="242"/>
      <c r="J271" s="242"/>
      <c r="K271" s="242"/>
      <c r="L271" s="242"/>
      <c r="M271" s="242"/>
      <c r="N271" s="242"/>
      <c r="O271" s="242"/>
      <c r="P271" s="242"/>
      <c r="Q271" s="242"/>
      <c r="R271" s="242"/>
      <c r="S271" s="242"/>
      <c r="T271" s="242"/>
    </row>
    <row r="272" spans="3:20">
      <c r="C272" s="242"/>
      <c r="D272" s="242"/>
      <c r="E272" s="242"/>
      <c r="F272" s="242"/>
      <c r="G272" s="242"/>
      <c r="H272" s="242"/>
      <c r="I272" s="242"/>
      <c r="J272" s="242"/>
      <c r="K272" s="242"/>
      <c r="L272" s="242"/>
      <c r="M272" s="242"/>
      <c r="N272" s="242"/>
      <c r="O272" s="242"/>
      <c r="P272" s="242"/>
      <c r="Q272" s="242"/>
      <c r="R272" s="242"/>
      <c r="S272" s="242"/>
      <c r="T272" s="242"/>
    </row>
    <row r="273" spans="3:20">
      <c r="C273" s="242"/>
      <c r="D273" s="242"/>
      <c r="E273" s="242"/>
      <c r="F273" s="242"/>
      <c r="G273" s="242"/>
      <c r="H273" s="242"/>
      <c r="I273" s="242"/>
      <c r="J273" s="242"/>
      <c r="K273" s="242"/>
      <c r="L273" s="242"/>
      <c r="M273" s="242"/>
      <c r="N273" s="242"/>
      <c r="O273" s="242"/>
      <c r="P273" s="242"/>
      <c r="Q273" s="242"/>
      <c r="R273" s="242"/>
      <c r="S273" s="242"/>
      <c r="T273" s="242"/>
    </row>
    <row r="274" spans="3:20">
      <c r="C274" s="242"/>
      <c r="D274" s="242"/>
      <c r="E274" s="242"/>
      <c r="F274" s="242"/>
      <c r="G274" s="242"/>
      <c r="H274" s="242"/>
      <c r="I274" s="242"/>
      <c r="J274" s="242"/>
      <c r="K274" s="242"/>
      <c r="L274" s="242"/>
      <c r="M274" s="242"/>
      <c r="N274" s="242"/>
      <c r="O274" s="242"/>
      <c r="P274" s="242"/>
      <c r="Q274" s="242"/>
      <c r="R274" s="242"/>
      <c r="S274" s="242"/>
      <c r="T274" s="242"/>
    </row>
    <row r="275" spans="3:20">
      <c r="C275" s="242"/>
      <c r="D275" s="242"/>
      <c r="E275" s="242"/>
      <c r="F275" s="242"/>
      <c r="G275" s="242"/>
      <c r="H275" s="242"/>
      <c r="I275" s="242"/>
      <c r="J275" s="242"/>
      <c r="K275" s="242"/>
      <c r="L275" s="242"/>
      <c r="M275" s="242"/>
      <c r="N275" s="242"/>
      <c r="O275" s="242"/>
      <c r="P275" s="242"/>
      <c r="Q275" s="242"/>
      <c r="R275" s="242"/>
      <c r="S275" s="242"/>
      <c r="T275" s="242"/>
    </row>
    <row r="276" spans="3:20">
      <c r="C276" s="242"/>
      <c r="D276" s="242"/>
      <c r="E276" s="242"/>
      <c r="F276" s="242"/>
      <c r="G276" s="242"/>
      <c r="H276" s="242"/>
      <c r="I276" s="242"/>
      <c r="J276" s="242"/>
      <c r="K276" s="242"/>
      <c r="L276" s="242"/>
      <c r="M276" s="242"/>
      <c r="N276" s="242"/>
      <c r="O276" s="242"/>
      <c r="P276" s="242"/>
      <c r="Q276" s="242"/>
      <c r="R276" s="242"/>
      <c r="S276" s="242"/>
      <c r="T276" s="242"/>
    </row>
    <row r="277" spans="3:20">
      <c r="C277" s="242"/>
      <c r="D277" s="242"/>
      <c r="E277" s="242"/>
      <c r="F277" s="242"/>
      <c r="G277" s="242"/>
      <c r="H277" s="242"/>
      <c r="I277" s="242"/>
      <c r="J277" s="242"/>
      <c r="K277" s="242"/>
      <c r="L277" s="242"/>
      <c r="M277" s="242"/>
      <c r="N277" s="242"/>
      <c r="O277" s="242"/>
      <c r="P277" s="242"/>
      <c r="Q277" s="242"/>
      <c r="R277" s="242"/>
      <c r="S277" s="242"/>
      <c r="T277" s="242"/>
    </row>
    <row r="278" spans="3:20">
      <c r="C278" s="242"/>
      <c r="D278" s="242"/>
      <c r="E278" s="242"/>
      <c r="F278" s="242"/>
      <c r="G278" s="242"/>
      <c r="H278" s="242"/>
      <c r="I278" s="242"/>
      <c r="J278" s="242"/>
      <c r="K278" s="242"/>
      <c r="L278" s="242"/>
      <c r="M278" s="242"/>
      <c r="N278" s="242"/>
      <c r="O278" s="242"/>
      <c r="P278" s="242"/>
      <c r="Q278" s="242"/>
      <c r="R278" s="242"/>
      <c r="S278" s="242"/>
      <c r="T278" s="242"/>
    </row>
    <row r="279" spans="3:20">
      <c r="C279" s="242"/>
      <c r="D279" s="242"/>
      <c r="E279" s="242"/>
      <c r="F279" s="242"/>
      <c r="G279" s="242"/>
      <c r="H279" s="242"/>
      <c r="I279" s="242"/>
      <c r="J279" s="242"/>
      <c r="K279" s="242"/>
      <c r="L279" s="242"/>
      <c r="M279" s="242"/>
      <c r="N279" s="242"/>
      <c r="O279" s="242"/>
      <c r="P279" s="242"/>
      <c r="Q279" s="242"/>
      <c r="R279" s="242"/>
      <c r="S279" s="242"/>
      <c r="T279" s="242"/>
    </row>
    <row r="280" spans="3:20">
      <c r="C280" s="242"/>
      <c r="D280" s="242"/>
      <c r="E280" s="242"/>
      <c r="F280" s="242"/>
      <c r="G280" s="242"/>
      <c r="H280" s="242"/>
      <c r="I280" s="242"/>
      <c r="J280" s="242"/>
      <c r="K280" s="242"/>
      <c r="L280" s="242"/>
      <c r="M280" s="242"/>
      <c r="N280" s="242"/>
      <c r="O280" s="242"/>
      <c r="P280" s="242"/>
      <c r="Q280" s="242"/>
      <c r="R280" s="242"/>
      <c r="S280" s="242"/>
      <c r="T280" s="242"/>
    </row>
    <row r="281" spans="3:20">
      <c r="C281" s="242"/>
      <c r="D281" s="242"/>
      <c r="E281" s="242"/>
      <c r="F281" s="242"/>
      <c r="G281" s="242"/>
      <c r="H281" s="242"/>
      <c r="I281" s="242"/>
      <c r="J281" s="242"/>
      <c r="K281" s="242"/>
      <c r="L281" s="242"/>
      <c r="M281" s="242"/>
      <c r="N281" s="242"/>
      <c r="O281" s="242"/>
      <c r="P281" s="242"/>
      <c r="Q281" s="242"/>
      <c r="R281" s="242"/>
      <c r="S281" s="242"/>
      <c r="T281" s="242"/>
    </row>
    <row r="282" spans="3:20">
      <c r="C282" s="242"/>
      <c r="D282" s="242"/>
      <c r="E282" s="242"/>
      <c r="F282" s="242"/>
      <c r="G282" s="242"/>
      <c r="H282" s="242"/>
      <c r="I282" s="242"/>
      <c r="J282" s="242"/>
      <c r="K282" s="242"/>
      <c r="L282" s="242"/>
      <c r="M282" s="242"/>
      <c r="N282" s="242"/>
      <c r="O282" s="242"/>
      <c r="P282" s="242"/>
      <c r="Q282" s="242"/>
      <c r="R282" s="242"/>
      <c r="S282" s="242"/>
      <c r="T282" s="242"/>
    </row>
    <row r="283" spans="3:20">
      <c r="C283" s="242"/>
      <c r="D283" s="242"/>
      <c r="E283" s="242"/>
      <c r="F283" s="242"/>
      <c r="G283" s="242"/>
      <c r="H283" s="242"/>
      <c r="I283" s="242"/>
      <c r="J283" s="242"/>
      <c r="K283" s="242"/>
      <c r="L283" s="242"/>
      <c r="M283" s="242"/>
      <c r="N283" s="242"/>
      <c r="O283" s="242"/>
      <c r="P283" s="242"/>
      <c r="Q283" s="242"/>
      <c r="R283" s="242"/>
      <c r="S283" s="242"/>
      <c r="T283" s="242"/>
    </row>
    <row r="284" spans="3:20">
      <c r="C284" s="242"/>
      <c r="D284" s="242"/>
      <c r="E284" s="242"/>
      <c r="F284" s="242"/>
      <c r="G284" s="242"/>
      <c r="H284" s="242"/>
      <c r="I284" s="242"/>
      <c r="J284" s="242"/>
      <c r="K284" s="242"/>
      <c r="L284" s="242"/>
      <c r="M284" s="242"/>
      <c r="N284" s="242"/>
      <c r="O284" s="242"/>
      <c r="P284" s="242"/>
      <c r="Q284" s="242"/>
      <c r="R284" s="242"/>
      <c r="S284" s="242"/>
      <c r="T284" s="242"/>
    </row>
    <row r="285" spans="3:20">
      <c r="C285" s="242"/>
      <c r="D285" s="242"/>
      <c r="E285" s="242"/>
      <c r="F285" s="242"/>
      <c r="G285" s="242"/>
      <c r="H285" s="242"/>
      <c r="I285" s="242"/>
      <c r="J285" s="242"/>
      <c r="K285" s="242"/>
      <c r="L285" s="242"/>
      <c r="M285" s="242"/>
      <c r="N285" s="242"/>
      <c r="O285" s="242"/>
      <c r="P285" s="242"/>
      <c r="Q285" s="242"/>
      <c r="R285" s="242"/>
      <c r="S285" s="242"/>
      <c r="T285" s="242"/>
    </row>
    <row r="286" spans="3:20">
      <c r="C286" s="242"/>
      <c r="D286" s="242"/>
      <c r="E286" s="242"/>
      <c r="F286" s="242"/>
      <c r="G286" s="242"/>
      <c r="H286" s="242"/>
      <c r="I286" s="242"/>
      <c r="J286" s="242"/>
      <c r="K286" s="242"/>
      <c r="L286" s="242"/>
      <c r="M286" s="242"/>
      <c r="N286" s="242"/>
      <c r="O286" s="242"/>
      <c r="P286" s="242"/>
      <c r="Q286" s="242"/>
      <c r="R286" s="242"/>
      <c r="S286" s="242"/>
      <c r="T286" s="242"/>
    </row>
    <row r="287" spans="3:20">
      <c r="C287" s="242"/>
      <c r="D287" s="242"/>
      <c r="E287" s="242"/>
      <c r="F287" s="242"/>
      <c r="G287" s="242"/>
      <c r="H287" s="242"/>
      <c r="I287" s="242"/>
      <c r="J287" s="242"/>
      <c r="K287" s="242"/>
      <c r="L287" s="242"/>
      <c r="M287" s="242"/>
      <c r="N287" s="242"/>
      <c r="O287" s="242"/>
      <c r="P287" s="242"/>
      <c r="Q287" s="242"/>
      <c r="R287" s="242"/>
      <c r="S287" s="242"/>
      <c r="T287" s="242"/>
    </row>
    <row r="288" spans="3:20">
      <c r="C288" s="242"/>
      <c r="D288" s="242"/>
      <c r="E288" s="242"/>
      <c r="F288" s="242"/>
      <c r="G288" s="242"/>
      <c r="H288" s="242"/>
      <c r="I288" s="242"/>
      <c r="J288" s="242"/>
      <c r="K288" s="242"/>
      <c r="L288" s="242"/>
      <c r="M288" s="242"/>
      <c r="N288" s="242"/>
      <c r="O288" s="242"/>
      <c r="P288" s="242"/>
      <c r="Q288" s="242"/>
      <c r="R288" s="242"/>
      <c r="S288" s="242"/>
      <c r="T288" s="242"/>
    </row>
    <row r="289" spans="3:20">
      <c r="C289" s="242"/>
      <c r="D289" s="242"/>
      <c r="E289" s="242"/>
      <c r="F289" s="242"/>
      <c r="G289" s="242"/>
      <c r="H289" s="242"/>
      <c r="I289" s="242"/>
      <c r="J289" s="242"/>
      <c r="K289" s="242"/>
      <c r="L289" s="242"/>
      <c r="M289" s="242"/>
      <c r="N289" s="242"/>
      <c r="O289" s="242"/>
      <c r="P289" s="242"/>
      <c r="Q289" s="242"/>
      <c r="R289" s="242"/>
      <c r="S289" s="242"/>
      <c r="T289" s="242"/>
    </row>
    <row r="290" spans="3:20">
      <c r="C290" s="242"/>
      <c r="D290" s="242"/>
      <c r="E290" s="242"/>
      <c r="F290" s="242"/>
      <c r="G290" s="242"/>
      <c r="H290" s="242"/>
      <c r="I290" s="242"/>
      <c r="J290" s="242"/>
      <c r="K290" s="242"/>
      <c r="L290" s="242"/>
      <c r="M290" s="242"/>
      <c r="N290" s="242"/>
      <c r="O290" s="242"/>
      <c r="P290" s="242"/>
      <c r="Q290" s="242"/>
      <c r="R290" s="242"/>
      <c r="S290" s="242"/>
      <c r="T290" s="242"/>
    </row>
    <row r="291" spans="3:20">
      <c r="C291" s="242"/>
      <c r="D291" s="242"/>
      <c r="E291" s="242"/>
      <c r="F291" s="242"/>
      <c r="G291" s="242"/>
      <c r="H291" s="242"/>
      <c r="I291" s="242"/>
      <c r="J291" s="242"/>
      <c r="K291" s="242"/>
      <c r="L291" s="242"/>
      <c r="M291" s="242"/>
      <c r="N291" s="242"/>
      <c r="O291" s="242"/>
      <c r="P291" s="242"/>
      <c r="Q291" s="242"/>
      <c r="R291" s="242"/>
      <c r="S291" s="242"/>
      <c r="T291" s="242"/>
    </row>
    <row r="292" spans="3:20">
      <c r="C292" s="242"/>
      <c r="D292" s="242"/>
      <c r="E292" s="242"/>
      <c r="F292" s="242"/>
      <c r="G292" s="242"/>
      <c r="H292" s="242"/>
      <c r="I292" s="242"/>
      <c r="J292" s="242"/>
      <c r="K292" s="242"/>
      <c r="L292" s="242"/>
      <c r="M292" s="242"/>
      <c r="N292" s="242"/>
      <c r="O292" s="242"/>
      <c r="P292" s="242"/>
      <c r="Q292" s="242"/>
      <c r="R292" s="242"/>
      <c r="S292" s="242"/>
      <c r="T292" s="242"/>
    </row>
    <row r="293" spans="3:20">
      <c r="C293" s="242"/>
      <c r="D293" s="242"/>
      <c r="E293" s="242"/>
      <c r="F293" s="242"/>
      <c r="G293" s="242"/>
      <c r="H293" s="242"/>
      <c r="I293" s="242"/>
      <c r="J293" s="242"/>
      <c r="K293" s="242"/>
      <c r="L293" s="242"/>
      <c r="M293" s="242"/>
      <c r="N293" s="242"/>
      <c r="O293" s="242"/>
      <c r="P293" s="242"/>
      <c r="Q293" s="242"/>
      <c r="R293" s="242"/>
      <c r="S293" s="242"/>
      <c r="T293" s="242"/>
    </row>
    <row r="294" spans="3:20">
      <c r="C294" s="242"/>
      <c r="D294" s="242"/>
      <c r="E294" s="242"/>
      <c r="F294" s="242"/>
      <c r="G294" s="242"/>
      <c r="H294" s="242"/>
      <c r="I294" s="242"/>
      <c r="J294" s="242"/>
      <c r="K294" s="242"/>
      <c r="L294" s="242"/>
      <c r="M294" s="242"/>
      <c r="N294" s="242"/>
      <c r="O294" s="242"/>
      <c r="P294" s="242"/>
      <c r="Q294" s="242"/>
      <c r="R294" s="242"/>
      <c r="S294" s="242"/>
      <c r="T294" s="242"/>
    </row>
    <row r="295" spans="3:20">
      <c r="C295" s="242"/>
      <c r="D295" s="242"/>
      <c r="E295" s="242"/>
      <c r="F295" s="242"/>
      <c r="G295" s="242"/>
      <c r="H295" s="242"/>
      <c r="I295" s="242"/>
      <c r="J295" s="242"/>
      <c r="K295" s="242"/>
      <c r="L295" s="242"/>
      <c r="M295" s="242"/>
      <c r="N295" s="242"/>
      <c r="O295" s="242"/>
      <c r="P295" s="242"/>
      <c r="Q295" s="242"/>
      <c r="R295" s="242"/>
      <c r="S295" s="242"/>
      <c r="T295" s="242"/>
    </row>
    <row r="296" spans="3:20">
      <c r="C296" s="242"/>
      <c r="D296" s="242"/>
      <c r="E296" s="242"/>
      <c r="F296" s="242"/>
      <c r="G296" s="242"/>
      <c r="H296" s="242"/>
      <c r="I296" s="242"/>
      <c r="J296" s="242"/>
      <c r="K296" s="242"/>
      <c r="L296" s="242"/>
      <c r="M296" s="242"/>
      <c r="N296" s="242"/>
      <c r="O296" s="242"/>
      <c r="P296" s="242"/>
      <c r="Q296" s="242"/>
      <c r="R296" s="242"/>
      <c r="S296" s="242"/>
      <c r="T296" s="242"/>
    </row>
    <row r="297" spans="3:20">
      <c r="C297" s="242"/>
      <c r="D297" s="242"/>
      <c r="E297" s="242"/>
      <c r="F297" s="242"/>
      <c r="G297" s="242"/>
      <c r="H297" s="242"/>
      <c r="I297" s="242"/>
      <c r="J297" s="242"/>
      <c r="K297" s="242"/>
      <c r="L297" s="242"/>
      <c r="M297" s="242"/>
      <c r="N297" s="242"/>
      <c r="O297" s="242"/>
      <c r="P297" s="242"/>
      <c r="Q297" s="242"/>
      <c r="R297" s="242"/>
      <c r="S297" s="242"/>
      <c r="T297" s="242"/>
    </row>
    <row r="298" spans="3:20">
      <c r="C298" s="242"/>
      <c r="D298" s="242"/>
      <c r="E298" s="242"/>
      <c r="F298" s="242"/>
      <c r="G298" s="242"/>
      <c r="H298" s="242"/>
      <c r="I298" s="242"/>
      <c r="J298" s="242"/>
      <c r="K298" s="242"/>
      <c r="L298" s="242"/>
      <c r="M298" s="242"/>
      <c r="N298" s="242"/>
    </row>
    <row r="299" spans="3:20">
      <c r="C299" s="242"/>
      <c r="D299" s="242"/>
      <c r="E299" s="242"/>
      <c r="F299" s="242"/>
      <c r="G299" s="242"/>
      <c r="H299" s="242"/>
      <c r="I299" s="242"/>
      <c r="J299" s="242"/>
      <c r="K299" s="242"/>
      <c r="L299" s="242"/>
      <c r="M299" s="242"/>
      <c r="N299" s="242"/>
    </row>
    <row r="300" spans="3:20">
      <c r="C300" s="242"/>
      <c r="D300" s="242"/>
      <c r="E300" s="242"/>
      <c r="F300" s="242"/>
      <c r="G300" s="242"/>
      <c r="H300" s="242"/>
      <c r="I300" s="242"/>
      <c r="J300" s="242"/>
      <c r="K300" s="242"/>
      <c r="L300" s="242"/>
      <c r="M300" s="242"/>
      <c r="N300" s="242"/>
    </row>
    <row r="301" spans="3:20">
      <c r="C301" s="242"/>
      <c r="D301" s="242"/>
      <c r="E301" s="242"/>
      <c r="F301" s="242"/>
      <c r="G301" s="242"/>
      <c r="H301" s="242"/>
      <c r="I301" s="242"/>
      <c r="J301" s="242"/>
      <c r="K301" s="242"/>
      <c r="L301" s="242"/>
      <c r="M301" s="242"/>
      <c r="N301" s="242"/>
    </row>
    <row r="302" spans="3:20">
      <c r="C302" s="242"/>
      <c r="D302" s="242"/>
      <c r="E302" s="242"/>
      <c r="F302" s="242"/>
      <c r="G302" s="242"/>
      <c r="H302" s="242"/>
      <c r="I302" s="242"/>
      <c r="J302" s="242"/>
      <c r="K302" s="242"/>
      <c r="L302" s="242"/>
      <c r="M302" s="242"/>
      <c r="N302" s="242"/>
    </row>
    <row r="303" spans="3:20">
      <c r="C303" s="242"/>
      <c r="D303" s="242"/>
      <c r="E303" s="242"/>
      <c r="F303" s="242"/>
      <c r="G303" s="242"/>
      <c r="H303" s="242"/>
      <c r="I303" s="242"/>
      <c r="J303" s="242"/>
      <c r="K303" s="242"/>
      <c r="L303" s="242"/>
      <c r="M303" s="242"/>
      <c r="N303" s="242"/>
    </row>
    <row r="304" spans="3:20">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W54"/>
  <sheetViews>
    <sheetView tabSelected="1" zoomScale="90" zoomScaleNormal="90" zoomScalePageLayoutView="90" workbookViewId="0">
      <selection activeCell="B2" sqref="B2"/>
    </sheetView>
  </sheetViews>
  <sheetFormatPr defaultRowHeight="13.2"/>
  <cols>
    <col min="1" max="1" width="9.33203125" customWidth="1"/>
    <col min="2" max="2" width="15.44140625" customWidth="1"/>
    <col min="3" max="3" width="14.6640625" customWidth="1"/>
    <col min="4" max="4" width="17.33203125" customWidth="1"/>
    <col min="5" max="5" width="16.109375" customWidth="1"/>
    <col min="6" max="6" width="17.109375" customWidth="1"/>
    <col min="7" max="7" width="17" customWidth="1"/>
    <col min="8" max="13" width="16.109375" customWidth="1"/>
    <col min="14" max="14" width="17.88671875" bestFit="1" customWidth="1"/>
    <col min="15" max="15" width="14.44140625" customWidth="1"/>
    <col min="16" max="16" width="2.5546875" customWidth="1"/>
    <col min="17" max="17" width="14.44140625" customWidth="1"/>
    <col min="18" max="18" width="11.5546875" bestFit="1" customWidth="1"/>
    <col min="19" max="19" width="3" customWidth="1"/>
    <col min="20" max="20" width="16.5546875" bestFit="1" customWidth="1"/>
    <col min="21" max="21" width="15" bestFit="1" customWidth="1"/>
  </cols>
  <sheetData>
    <row r="1" spans="1:23">
      <c r="B1" s="127"/>
      <c r="C1" s="127"/>
      <c r="D1" s="29"/>
      <c r="E1" s="29"/>
      <c r="F1" s="29"/>
      <c r="G1" s="29"/>
      <c r="H1" s="29"/>
      <c r="I1" s="29"/>
      <c r="J1" s="29"/>
      <c r="K1" s="29"/>
      <c r="L1" s="29"/>
      <c r="M1" s="29"/>
      <c r="N1" s="33"/>
      <c r="O1" s="69"/>
    </row>
    <row r="2" spans="1:23">
      <c r="B2" s="127"/>
      <c r="C2" s="127"/>
      <c r="D2" s="30" t="s">
        <v>864</v>
      </c>
      <c r="E2" s="29"/>
      <c r="F2" s="29"/>
      <c r="G2" s="29"/>
      <c r="H2" s="29"/>
      <c r="I2" s="29"/>
      <c r="J2" s="29"/>
      <c r="K2" s="29"/>
      <c r="L2" s="29"/>
      <c r="M2" s="29"/>
      <c r="N2" s="403" t="s">
        <v>39</v>
      </c>
      <c r="O2" s="69" t="s">
        <v>41</v>
      </c>
    </row>
    <row r="3" spans="1:23">
      <c r="B3" s="127"/>
      <c r="C3" s="127"/>
      <c r="D3" s="30"/>
      <c r="E3" s="29"/>
      <c r="F3" s="29"/>
      <c r="G3" s="29"/>
      <c r="H3" s="29"/>
      <c r="I3" s="29"/>
      <c r="J3" s="29"/>
      <c r="K3" s="29"/>
      <c r="L3" s="29"/>
      <c r="M3" s="29"/>
      <c r="N3" s="403" t="s">
        <v>542</v>
      </c>
      <c r="O3" s="69" t="s">
        <v>42</v>
      </c>
      <c r="Q3" s="428" t="s">
        <v>265</v>
      </c>
    </row>
    <row r="4" spans="1:23">
      <c r="B4" s="127"/>
      <c r="C4" s="127"/>
      <c r="D4" s="28"/>
      <c r="E4" s="28"/>
      <c r="F4" s="28"/>
      <c r="G4" s="28"/>
      <c r="H4" s="28"/>
      <c r="I4" s="28"/>
      <c r="J4" s="28"/>
      <c r="K4" s="28"/>
      <c r="L4" s="28"/>
      <c r="M4" s="28"/>
      <c r="N4" s="403" t="s">
        <v>543</v>
      </c>
      <c r="O4" s="70"/>
    </row>
    <row r="5" spans="1:23" ht="27.75" customHeight="1" thickBot="1">
      <c r="A5" s="853" t="s">
        <v>968</v>
      </c>
      <c r="B5" s="847"/>
      <c r="C5" s="848" t="s">
        <v>14</v>
      </c>
      <c r="D5" s="78" t="s">
        <v>93</v>
      </c>
      <c r="E5" s="37" t="s">
        <v>96</v>
      </c>
      <c r="F5" s="37" t="s">
        <v>97</v>
      </c>
      <c r="G5" s="37" t="s">
        <v>204</v>
      </c>
      <c r="H5" s="37" t="s">
        <v>466</v>
      </c>
      <c r="I5" s="37" t="s">
        <v>629</v>
      </c>
      <c r="J5" s="37" t="s">
        <v>786</v>
      </c>
      <c r="K5" s="37" t="s">
        <v>868</v>
      </c>
      <c r="L5" s="37" t="s">
        <v>922</v>
      </c>
      <c r="M5" s="37" t="s">
        <v>979</v>
      </c>
      <c r="N5" s="38" t="s">
        <v>38</v>
      </c>
      <c r="O5" s="71" t="s">
        <v>39</v>
      </c>
      <c r="Q5" s="71" t="s">
        <v>39</v>
      </c>
      <c r="R5" s="162" t="s">
        <v>266</v>
      </c>
      <c r="T5" s="486" t="s">
        <v>125</v>
      </c>
    </row>
    <row r="6" spans="1:23" ht="13.8">
      <c r="A6" s="854"/>
      <c r="B6" s="397" t="s">
        <v>540</v>
      </c>
      <c r="C6" s="849">
        <v>0</v>
      </c>
      <c r="D6" s="31">
        <f>+MTEP06!L10</f>
        <v>1069404.2055347257</v>
      </c>
      <c r="E6" s="31">
        <f>+MTEP07!L10</f>
        <v>85037.261937142117</v>
      </c>
      <c r="F6" s="31">
        <f>+MTEP08!L10</f>
        <v>3882340.613918032</v>
      </c>
      <c r="G6" s="31">
        <f>+MTEP09!L10</f>
        <v>259953.95022099331</v>
      </c>
      <c r="H6" s="31">
        <f>+MTEP10!L10</f>
        <v>3075.0900809553727</v>
      </c>
      <c r="I6" s="31">
        <f>+MTEP11!L10</f>
        <v>0</v>
      </c>
      <c r="J6" s="31">
        <f>+MTEP12!L10</f>
        <v>0</v>
      </c>
      <c r="K6" s="31">
        <f>+MTEP13!L10</f>
        <v>0</v>
      </c>
      <c r="L6" s="31">
        <f>MTEP14!L10</f>
        <v>0</v>
      </c>
      <c r="M6" s="31">
        <f>MTEP15!L10</f>
        <v>0</v>
      </c>
      <c r="N6" s="34">
        <f>SUM(D6:M6)</f>
        <v>5299811.1216918491</v>
      </c>
      <c r="O6" s="72">
        <v>0</v>
      </c>
      <c r="Q6" s="855">
        <v>0</v>
      </c>
      <c r="R6" s="158" t="e">
        <f t="shared" ref="R6:R29" si="0">ROUND((O6-Q6)/Q6,4)</f>
        <v>#DIV/0!</v>
      </c>
      <c r="T6" s="411">
        <f>+'Schedule 37 ATSI Bill'!G42</f>
        <v>5299811.1216918482</v>
      </c>
      <c r="U6" s="411">
        <f>+N6-T6</f>
        <v>0</v>
      </c>
      <c r="V6" s="412" t="s">
        <v>562</v>
      </c>
      <c r="W6" s="412"/>
    </row>
    <row r="7" spans="1:23" ht="13.8">
      <c r="A7" s="854"/>
      <c r="B7" s="397" t="s">
        <v>662</v>
      </c>
      <c r="C7" s="850">
        <v>0</v>
      </c>
      <c r="D7" s="31">
        <f>+MTEP06!L11</f>
        <v>3079600.9133161055</v>
      </c>
      <c r="E7" s="31">
        <f>+MTEP07!L11</f>
        <v>873933.50888512703</v>
      </c>
      <c r="F7" s="31">
        <f>+MTEP08!L11</f>
        <v>1600162.5985196009</v>
      </c>
      <c r="G7" s="31">
        <f>+MTEP09!L11</f>
        <v>480335.14915814198</v>
      </c>
      <c r="H7" s="31">
        <f>+MTEP10!L11</f>
        <v>728369.17171998415</v>
      </c>
      <c r="I7" s="31">
        <f>+MTEP11!L11</f>
        <v>16152.470846153965</v>
      </c>
      <c r="J7" s="31">
        <f>+MTEP12!L11</f>
        <v>0</v>
      </c>
      <c r="K7" s="31">
        <f>+MTEP13!L11</f>
        <v>0</v>
      </c>
      <c r="L7" s="31">
        <f>MTEP14!L11</f>
        <v>0</v>
      </c>
      <c r="M7" s="31">
        <f>MTEP15!L11</f>
        <v>0</v>
      </c>
      <c r="N7" s="34">
        <f t="shared" ref="N7:N39" si="1">SUM(D7:M7)</f>
        <v>6778553.8124451134</v>
      </c>
      <c r="O7" s="72">
        <v>0</v>
      </c>
      <c r="Q7" s="855">
        <v>0</v>
      </c>
      <c r="R7" s="158"/>
      <c r="T7" s="411">
        <f>+'Schedule 38 DEO &amp; DEK Bills'!I54</f>
        <v>6778553.8124451116</v>
      </c>
      <c r="U7" s="411">
        <f>+N7-T7</f>
        <v>0</v>
      </c>
      <c r="V7" s="412" t="s">
        <v>562</v>
      </c>
      <c r="W7" s="412"/>
    </row>
    <row r="8" spans="1:23" ht="13.8">
      <c r="A8" s="854">
        <v>9</v>
      </c>
      <c r="B8" s="397" t="s">
        <v>4</v>
      </c>
      <c r="C8" s="840">
        <v>594580</v>
      </c>
      <c r="D8" s="31">
        <f>+MTEP06!L12</f>
        <v>786511.57669831358</v>
      </c>
      <c r="E8" s="31">
        <f>+MTEP07!L12</f>
        <v>4936.6406974300262</v>
      </c>
      <c r="F8" s="31">
        <f>+MTEP08!L12</f>
        <v>232226.51777363505</v>
      </c>
      <c r="G8" s="31">
        <f>+MTEP09!L12</f>
        <v>279105.37144072395</v>
      </c>
      <c r="H8" s="31">
        <f>+MTEP10!L12</f>
        <v>262781.74590229167</v>
      </c>
      <c r="I8" s="31">
        <f>+MTEP11!L12</f>
        <v>1707.9231714823504</v>
      </c>
      <c r="J8" s="31">
        <f>+MTEP12!L12</f>
        <v>-6569.0245468219691</v>
      </c>
      <c r="K8" s="31">
        <f>+MTEP13!L12</f>
        <v>0</v>
      </c>
      <c r="L8" s="31">
        <f>MTEP14!L12</f>
        <v>6610.279052817099</v>
      </c>
      <c r="M8" s="31">
        <f>MTEP15!L12</f>
        <v>20.458380618823103</v>
      </c>
      <c r="N8" s="34">
        <f t="shared" si="1"/>
        <v>1567331.4885704904</v>
      </c>
      <c r="O8" s="72">
        <f>ROUND((N8/C8)*1000,4)</f>
        <v>2636.0313000000001</v>
      </c>
      <c r="Q8" s="855">
        <v>2642.4870999999998</v>
      </c>
      <c r="R8" s="158">
        <f t="shared" si="0"/>
        <v>-2.3999999999999998E-3</v>
      </c>
    </row>
    <row r="9" spans="1:23" ht="13.8">
      <c r="A9" s="854">
        <v>5</v>
      </c>
      <c r="B9" s="397" t="s">
        <v>651</v>
      </c>
      <c r="C9" s="840">
        <v>6395303</v>
      </c>
      <c r="D9" s="31">
        <f>MTEP06!L13</f>
        <v>5696637.8353356225</v>
      </c>
      <c r="E9" s="31">
        <f>MTEP07!L13</f>
        <v>1197726.3506994981</v>
      </c>
      <c r="F9" s="31">
        <f>MTEP08!L13</f>
        <v>2141595.6311117504</v>
      </c>
      <c r="G9" s="31">
        <f>MTEP09!L13</f>
        <v>658578.01024362037</v>
      </c>
      <c r="H9" s="31">
        <f>MTEP10!L13</f>
        <v>1001663.359087579</v>
      </c>
      <c r="I9" s="31">
        <f>MTEP11!L13</f>
        <v>19736.693705280642</v>
      </c>
      <c r="J9" s="31">
        <f>+MTEP12!L13</f>
        <v>-68822.342400866357</v>
      </c>
      <c r="K9" s="31">
        <f>+MTEP13!L13</f>
        <v>0</v>
      </c>
      <c r="L9" s="31">
        <f>MTEP14!L13</f>
        <v>66212.251753148725</v>
      </c>
      <c r="M9" s="31">
        <f>MTEP15!L13</f>
        <v>220.0503598282842</v>
      </c>
      <c r="N9" s="34">
        <f t="shared" si="1"/>
        <v>10713547.839895464</v>
      </c>
      <c r="O9" s="72">
        <f>ROUND((N9/C9)*1000,4)</f>
        <v>1675.2212999999999</v>
      </c>
      <c r="Q9" s="855">
        <v>1690.2999</v>
      </c>
      <c r="R9" s="158">
        <f t="shared" si="0"/>
        <v>-8.8999999999999999E-3</v>
      </c>
    </row>
    <row r="10" spans="1:23" ht="13.8">
      <c r="A10" s="854">
        <v>23</v>
      </c>
      <c r="B10" s="397" t="s">
        <v>16</v>
      </c>
      <c r="C10" s="840">
        <v>1016210</v>
      </c>
      <c r="D10" s="31">
        <f>+MTEP06!L14</f>
        <v>7612882.6257400103</v>
      </c>
      <c r="E10" s="31">
        <f>+MTEP07!L14</f>
        <v>7743.7901071101769</v>
      </c>
      <c r="F10" s="31">
        <f>+MTEP08!L14</f>
        <v>1050954.1309717174</v>
      </c>
      <c r="G10" s="31">
        <f>+MTEP09!L14</f>
        <v>202740.36724171371</v>
      </c>
      <c r="H10" s="31">
        <f>+MTEP10!L14</f>
        <v>287.44683027801864</v>
      </c>
      <c r="I10" s="31">
        <f>+MTEP11!L14</f>
        <v>3017.6068596237792</v>
      </c>
      <c r="J10" s="31">
        <f>+MTEP12!L14</f>
        <v>-11713.690353699938</v>
      </c>
      <c r="K10" s="31">
        <f>+MTEP13!L14</f>
        <v>0</v>
      </c>
      <c r="L10" s="31">
        <f>MTEP14!L14</f>
        <v>11870.643981454912</v>
      </c>
      <c r="M10" s="31">
        <f>MTEP15!L14</f>
        <v>34.491870424920634</v>
      </c>
      <c r="N10" s="34">
        <f t="shared" si="1"/>
        <v>8877817.4132486358</v>
      </c>
      <c r="O10" s="72">
        <f>ROUND((N10/C10)*1000,4)</f>
        <v>8736.2036000000007</v>
      </c>
      <c r="Q10" s="855">
        <v>8821.0378999999994</v>
      </c>
      <c r="R10" s="158">
        <f t="shared" si="0"/>
        <v>-9.5999999999999992E-3</v>
      </c>
    </row>
    <row r="11" spans="1:23" ht="13.8">
      <c r="A11" s="854">
        <v>11</v>
      </c>
      <c r="B11" s="397" t="s">
        <v>6</v>
      </c>
      <c r="C11" s="840">
        <v>2431583</v>
      </c>
      <c r="D11" s="31">
        <f>+MTEP06!L15</f>
        <v>1313736.7675950103</v>
      </c>
      <c r="E11" s="31">
        <f>+MTEP07!L15</f>
        <v>19363.992160247511</v>
      </c>
      <c r="F11" s="31">
        <f>+MTEP08!L15</f>
        <v>898414.31620618887</v>
      </c>
      <c r="G11" s="31">
        <f>+MTEP09!L15</f>
        <v>546765.80955437524</v>
      </c>
      <c r="H11" s="31">
        <f>+MTEP10!L15</f>
        <v>739.48273536126294</v>
      </c>
      <c r="I11" s="31">
        <f>+MTEP11!L15</f>
        <v>7821.9800384720857</v>
      </c>
      <c r="J11" s="31">
        <f>+MTEP12!L15</f>
        <v>-28117.145988441363</v>
      </c>
      <c r="K11" s="31">
        <f>+MTEP13!L15</f>
        <v>0</v>
      </c>
      <c r="L11" s="31">
        <f>MTEP14!L15</f>
        <v>28025.578076033038</v>
      </c>
      <c r="M11" s="31">
        <f>MTEP15!L15</f>
        <v>83.666202227218761</v>
      </c>
      <c r="N11" s="34">
        <f t="shared" si="1"/>
        <v>2786834.4465794736</v>
      </c>
      <c r="O11" s="72">
        <f>ROUND((N11/C11)*1000,4)</f>
        <v>1146.0988</v>
      </c>
      <c r="Q11" s="855">
        <v>1141.3154999999999</v>
      </c>
      <c r="R11" s="158">
        <f t="shared" si="0"/>
        <v>4.1999999999999997E-3</v>
      </c>
    </row>
    <row r="12" spans="1:23" ht="13.8">
      <c r="A12" s="854">
        <v>17</v>
      </c>
      <c r="B12" s="397" t="s">
        <v>10</v>
      </c>
      <c r="C12" s="840">
        <v>2988489</v>
      </c>
      <c r="D12" s="31">
        <f>+MTEP06!L16</f>
        <v>891005.9945841647</v>
      </c>
      <c r="E12" s="31">
        <f>+MTEP07!L16</f>
        <v>1249342.0557557605</v>
      </c>
      <c r="F12" s="31">
        <f>+MTEP08!L16</f>
        <v>1779901.5605540222</v>
      </c>
      <c r="G12" s="31">
        <f>+MTEP09!L16</f>
        <v>129183.01310171316</v>
      </c>
      <c r="H12" s="31">
        <f>+MTEP10!L16</f>
        <v>1726861.050777466</v>
      </c>
      <c r="I12" s="31">
        <f>+MTEP11!L16</f>
        <v>105457.97358316829</v>
      </c>
      <c r="J12" s="31">
        <f>+MTEP12!L16</f>
        <v>-33908.263144028344</v>
      </c>
      <c r="K12" s="31">
        <f>+MTEP13!L16</f>
        <v>0</v>
      </c>
      <c r="L12" s="31">
        <f>MTEP14!L16</f>
        <v>33345.929557057345</v>
      </c>
      <c r="M12" s="31">
        <f>MTEP15!L16</f>
        <v>101.28316020905034</v>
      </c>
      <c r="N12" s="34">
        <f t="shared" si="1"/>
        <v>5881290.5979295326</v>
      </c>
      <c r="O12" s="72">
        <f>ROUND((N12/C12)*1000,4)</f>
        <v>1967.9812999999999</v>
      </c>
      <c r="Q12" s="855">
        <v>2036.8724999999999</v>
      </c>
      <c r="R12" s="158">
        <f t="shared" si="0"/>
        <v>-3.3799999999999997E-2</v>
      </c>
    </row>
    <row r="13" spans="1:23" ht="13.8">
      <c r="A13" s="854">
        <v>13</v>
      </c>
      <c r="B13" s="397" t="s">
        <v>259</v>
      </c>
      <c r="C13" s="840">
        <v>6755500</v>
      </c>
      <c r="D13" s="31">
        <f>+MTEP06!L17</f>
        <v>16194468.886044964</v>
      </c>
      <c r="E13" s="31">
        <f>+MTEP07!L17</f>
        <v>4105910.4274839256</v>
      </c>
      <c r="F13" s="31">
        <f>+MTEP08!L17+MTEP08!L24</f>
        <v>23332952.483931314</v>
      </c>
      <c r="G13" s="31">
        <f>+MTEP09!L17+MTEP09!L24</f>
        <v>7936139.1376908878</v>
      </c>
      <c r="H13" s="31">
        <f>+MTEP10!L17+MTEP10!L24</f>
        <v>2985231.0366721889</v>
      </c>
      <c r="I13" s="31">
        <f>+MTEP11!L17+MTEP11!L24</f>
        <v>33369506.926924601</v>
      </c>
      <c r="J13" s="31">
        <f>+MTEP12!L17+MTEP12!L24</f>
        <v>1936042.0363393736</v>
      </c>
      <c r="K13" s="31">
        <f>+MTEP13!L17+MTEP13!L24</f>
        <v>0</v>
      </c>
      <c r="L13" s="31">
        <f>MTEP14!L17+MTEP14!L24</f>
        <v>77886.410588340368</v>
      </c>
      <c r="M13" s="31">
        <f>MTEP15!L17+MTEP15!L24</f>
        <v>232.68491865651586</v>
      </c>
      <c r="N13" s="34">
        <f t="shared" si="1"/>
        <v>89938370.030594245</v>
      </c>
      <c r="O13" s="72">
        <f>ROUND((N13/C13)*1000,4)+O14</f>
        <v>13356.7737</v>
      </c>
      <c r="Q13" s="855">
        <v>13053.3449</v>
      </c>
      <c r="R13" s="158">
        <f t="shared" si="0"/>
        <v>2.3199999999999998E-2</v>
      </c>
    </row>
    <row r="14" spans="1:23" ht="13.8">
      <c r="A14" s="854" t="s">
        <v>77</v>
      </c>
      <c r="B14" s="397" t="s">
        <v>257</v>
      </c>
      <c r="C14" s="840">
        <v>7237881</v>
      </c>
      <c r="D14" s="31">
        <v>0</v>
      </c>
      <c r="E14" s="31">
        <v>0</v>
      </c>
      <c r="F14" s="31">
        <f>+MTEP08!L23</f>
        <v>287777.25251514319</v>
      </c>
      <c r="G14" s="31">
        <f>+MTEP09!L23</f>
        <v>9222.4578078635259</v>
      </c>
      <c r="H14" s="31">
        <f>+MTEP10!L23</f>
        <v>147.66385069912496</v>
      </c>
      <c r="I14" s="31">
        <f>+MTEP11!L23</f>
        <v>1564.8180135662831</v>
      </c>
      <c r="J14" s="31">
        <f>+MTEP12!L23</f>
        <v>8349.5075619553172</v>
      </c>
      <c r="K14" s="31">
        <f>+MTEP13!L23</f>
        <v>0</v>
      </c>
      <c r="L14" s="31">
        <f>MTEP14!L23</f>
        <v>7181.0502868767644</v>
      </c>
      <c r="M14" s="31">
        <f>MTEP15!L23</f>
        <v>16.597823844206843</v>
      </c>
      <c r="N14" s="34">
        <f t="shared" si="1"/>
        <v>314259.34785994841</v>
      </c>
      <c r="O14" s="72">
        <f t="shared" ref="O14:O32" si="2">ROUND((N14/C14)*1000,4)</f>
        <v>43.418700000000001</v>
      </c>
      <c r="Q14" s="855">
        <v>40.848500000000001</v>
      </c>
      <c r="R14" s="158">
        <f t="shared" si="0"/>
        <v>6.2899999999999998E-2</v>
      </c>
    </row>
    <row r="15" spans="1:23" ht="13.8">
      <c r="A15" s="854">
        <v>10</v>
      </c>
      <c r="B15" s="397" t="s">
        <v>5</v>
      </c>
      <c r="C15" s="840">
        <v>8586625</v>
      </c>
      <c r="D15" s="31">
        <f>+MTEP06!L18</f>
        <v>15318309.723083308</v>
      </c>
      <c r="E15" s="31">
        <f>+MTEP07!L18</f>
        <v>77855.367133920125</v>
      </c>
      <c r="F15" s="31">
        <f>+MTEP08!L18</f>
        <v>4511837.5724788848</v>
      </c>
      <c r="G15" s="31">
        <f>+MTEP09!L18</f>
        <v>189760.76818887709</v>
      </c>
      <c r="H15" s="31">
        <f>+MTEP10!L18</f>
        <v>2442.6552663786015</v>
      </c>
      <c r="I15" s="31">
        <f>+MTEP11!L18</f>
        <v>144742.37642036102</v>
      </c>
      <c r="J15" s="31">
        <f>+MTEP12!L18</f>
        <v>723086.36527114338</v>
      </c>
      <c r="K15" s="31">
        <f>+MTEP13!L18</f>
        <v>637485.4806258285</v>
      </c>
      <c r="L15" s="31">
        <f>MTEP14!L18</f>
        <v>4878123.5859057736</v>
      </c>
      <c r="M15" s="31">
        <f>MTEP15!L18</f>
        <v>63302.401027198292</v>
      </c>
      <c r="N15" s="34">
        <f t="shared" si="1"/>
        <v>26546946.295401674</v>
      </c>
      <c r="O15" s="72">
        <f t="shared" si="2"/>
        <v>3091.6624999999999</v>
      </c>
      <c r="Q15" s="855">
        <v>2901.8229000000001</v>
      </c>
      <c r="R15" s="158">
        <f t="shared" si="0"/>
        <v>6.54E-2</v>
      </c>
    </row>
    <row r="16" spans="1:23" ht="13.8">
      <c r="A16" s="854">
        <v>1</v>
      </c>
      <c r="B16" s="397" t="s">
        <v>116</v>
      </c>
      <c r="C16" s="840">
        <v>2945000</v>
      </c>
      <c r="D16" s="31">
        <f>+MTEP06!L19</f>
        <v>2902586.3139131572</v>
      </c>
      <c r="E16" s="31">
        <f>+MTEP07!L19</f>
        <v>23814.758154143783</v>
      </c>
      <c r="F16" s="31">
        <f>+MTEP08!L19</f>
        <v>11361621.170984125</v>
      </c>
      <c r="G16" s="31">
        <f>+MTEP09!L19</f>
        <v>9036474.4868249819</v>
      </c>
      <c r="H16" s="31">
        <f>+MTEP10!L19</f>
        <v>874.97246781200374</v>
      </c>
      <c r="I16" s="31">
        <f>+MTEP11!L19</f>
        <v>2086505.0817806756</v>
      </c>
      <c r="J16" s="31">
        <f>+MTEP12!L19</f>
        <v>3539355.0572571945</v>
      </c>
      <c r="K16" s="31">
        <f>+MTEP13!L19</f>
        <v>0</v>
      </c>
      <c r="L16" s="31">
        <f>MTEP14!L19</f>
        <v>34382.066229750126</v>
      </c>
      <c r="M16" s="31">
        <f>MTEP15!L19</f>
        <v>99.714734826851469</v>
      </c>
      <c r="N16" s="34">
        <f t="shared" si="1"/>
        <v>28985713.622346666</v>
      </c>
      <c r="O16" s="72">
        <f t="shared" si="2"/>
        <v>9842.3475999999991</v>
      </c>
      <c r="Q16" s="855">
        <v>9036.6473000000005</v>
      </c>
      <c r="R16" s="158">
        <f t="shared" si="0"/>
        <v>8.9200000000000002E-2</v>
      </c>
    </row>
    <row r="17" spans="1:20" ht="13.8">
      <c r="A17" s="854">
        <v>6</v>
      </c>
      <c r="B17" s="397" t="s">
        <v>1</v>
      </c>
      <c r="C17" s="840">
        <v>277000</v>
      </c>
      <c r="D17" s="31">
        <f>+MTEP06!L20</f>
        <v>20369.170837736005</v>
      </c>
      <c r="E17" s="31">
        <f>+MTEP07!L20</f>
        <v>1746.054952920771</v>
      </c>
      <c r="F17" s="31">
        <f>+MTEP08!L20</f>
        <v>78975.430670995294</v>
      </c>
      <c r="G17" s="31">
        <f>+MTEP09!L20</f>
        <v>5699.289302793065</v>
      </c>
      <c r="H17" s="31">
        <f>+MTEP10!L20</f>
        <v>67.855738449513822</v>
      </c>
      <c r="I17" s="31">
        <f>+MTEP11!L20</f>
        <v>780.44666704120755</v>
      </c>
      <c r="J17" s="31">
        <f>+MTEP12!L20</f>
        <v>5295.6786355921049</v>
      </c>
      <c r="K17" s="31">
        <f>+MTEP13!L20</f>
        <v>0</v>
      </c>
      <c r="L17" s="31">
        <f>MTEP14!L20</f>
        <v>3100.0533693603998</v>
      </c>
      <c r="M17" s="31">
        <f>MTEP15!L20</f>
        <v>9.5310495331393561</v>
      </c>
      <c r="N17" s="34">
        <f t="shared" si="1"/>
        <v>116043.5112244215</v>
      </c>
      <c r="O17" s="72">
        <f t="shared" si="2"/>
        <v>418.92959999999999</v>
      </c>
      <c r="Q17" s="855">
        <v>400.55149999999998</v>
      </c>
      <c r="R17" s="158">
        <f t="shared" si="0"/>
        <v>4.5900000000000003E-2</v>
      </c>
    </row>
    <row r="18" spans="1:20" ht="13.8">
      <c r="A18" s="854" t="s">
        <v>64</v>
      </c>
      <c r="B18" s="397" t="s">
        <v>45</v>
      </c>
      <c r="C18" s="840">
        <v>7118197</v>
      </c>
      <c r="D18" s="31">
        <f>+MTEP06!L21</f>
        <v>2380956.7902992829</v>
      </c>
      <c r="E18" s="31">
        <f>+MTEP07!L21</f>
        <v>908574.26643259334</v>
      </c>
      <c r="F18" s="31">
        <f>+MTEP08!L22</f>
        <v>9335852.7157304473</v>
      </c>
      <c r="G18" s="31">
        <f>+MTEP09!L22</f>
        <v>4313783.2119760141</v>
      </c>
      <c r="H18" s="31">
        <f>+MTEP10!L22</f>
        <v>1977.7907366034524</v>
      </c>
      <c r="I18" s="31">
        <f>+MTEP11!L22</f>
        <v>180643.67838754095</v>
      </c>
      <c r="J18" s="31">
        <f>+MTEP12!L22</f>
        <v>133057.68028244149</v>
      </c>
      <c r="K18" s="31">
        <f>+MTEP13!L22</f>
        <v>0</v>
      </c>
      <c r="L18" s="31">
        <f>MTEP14!L22</f>
        <v>83036.872916897395</v>
      </c>
      <c r="M18" s="31">
        <f>MTEP15!L22</f>
        <v>244.13718003706452</v>
      </c>
      <c r="N18" s="34">
        <f t="shared" si="1"/>
        <v>17338127.143941857</v>
      </c>
      <c r="O18" s="72">
        <f t="shared" si="2"/>
        <v>2435.7469999999998</v>
      </c>
      <c r="Q18" s="855">
        <v>1929.1288999999999</v>
      </c>
      <c r="R18" s="158">
        <f t="shared" si="0"/>
        <v>0.2626</v>
      </c>
    </row>
    <row r="19" spans="1:20" ht="13.8">
      <c r="A19" s="854" t="s">
        <v>66</v>
      </c>
      <c r="B19" s="397" t="s">
        <v>46</v>
      </c>
      <c r="C19" s="840">
        <v>6949405</v>
      </c>
      <c r="D19" s="31">
        <f>+MTEP06!L22</f>
        <v>814601.68311554461</v>
      </c>
      <c r="E19" s="31">
        <f>+MTEP07!L22</f>
        <v>2332976.3506633695</v>
      </c>
      <c r="F19" s="31">
        <f>+MTEP08!L21</f>
        <v>5759617.5256280247</v>
      </c>
      <c r="G19" s="31">
        <f>+MTEP09!L21</f>
        <v>2434164.8469239129</v>
      </c>
      <c r="H19" s="31">
        <f>+MTEP10!L21</f>
        <v>1938.822646363438</v>
      </c>
      <c r="I19" s="31">
        <f>+MTEP11!L21</f>
        <v>61218.934426279855</v>
      </c>
      <c r="J19" s="31">
        <f>+MTEP12!L21</f>
        <v>139781.61829262605</v>
      </c>
      <c r="K19" s="31">
        <f>+MTEP13!L21</f>
        <v>0</v>
      </c>
      <c r="L19" s="31">
        <f>MTEP14!L21</f>
        <v>80713.552857273637</v>
      </c>
      <c r="M19" s="31">
        <f>MTEP15!L21</f>
        <v>240.74749839913059</v>
      </c>
      <c r="N19" s="34">
        <f t="shared" si="1"/>
        <v>11625254.082051795</v>
      </c>
      <c r="O19" s="72">
        <f t="shared" si="2"/>
        <v>1672.8416</v>
      </c>
      <c r="Q19" s="855">
        <v>1638.1742999999999</v>
      </c>
      <c r="R19" s="158">
        <f t="shared" si="0"/>
        <v>2.12E-2</v>
      </c>
    </row>
    <row r="20" spans="1:20" ht="13.8">
      <c r="A20" s="854">
        <v>7</v>
      </c>
      <c r="B20" s="397" t="s">
        <v>2</v>
      </c>
      <c r="C20" s="840">
        <v>314000</v>
      </c>
      <c r="D20" s="31">
        <f>+MTEP06!L23</f>
        <v>32120.474310455083</v>
      </c>
      <c r="E20" s="31">
        <f>+MTEP07!L23</f>
        <v>1162328.3832417477</v>
      </c>
      <c r="F20" s="31">
        <f>+MTEP08!L25</f>
        <v>142099.10286234508</v>
      </c>
      <c r="G20" s="31">
        <f>+MTEP09!L25</f>
        <v>13619.755835586599</v>
      </c>
      <c r="H20" s="31">
        <f>+MTEP10!L25</f>
        <v>100.21740073439371</v>
      </c>
      <c r="I20" s="31">
        <f>+MTEP11!L25</f>
        <v>922.48582417238083</v>
      </c>
      <c r="J20" s="31">
        <f>+MTEP12!L25</f>
        <v>5858.6572457320699</v>
      </c>
      <c r="K20" s="31">
        <f>+MTEP13!L25</f>
        <v>0</v>
      </c>
      <c r="L20" s="31">
        <f>MTEP14!L25</f>
        <v>3677.6491682146179</v>
      </c>
      <c r="M20" s="31">
        <f>MTEP15!L25</f>
        <v>10.804150012295155</v>
      </c>
      <c r="N20" s="34">
        <f t="shared" si="1"/>
        <v>1360737.5300390003</v>
      </c>
      <c r="O20" s="72">
        <f t="shared" si="2"/>
        <v>4333.5590000000002</v>
      </c>
      <c r="Q20" s="855">
        <v>4284.0361999999996</v>
      </c>
      <c r="R20" s="158">
        <f t="shared" si="0"/>
        <v>1.1599999999999999E-2</v>
      </c>
    </row>
    <row r="21" spans="1:20" ht="13.8">
      <c r="A21" s="854">
        <v>19</v>
      </c>
      <c r="B21" s="397" t="s">
        <v>12</v>
      </c>
      <c r="C21" s="840">
        <v>476667</v>
      </c>
      <c r="D21" s="31">
        <f>+MTEP06!L24</f>
        <v>71255.060255211371</v>
      </c>
      <c r="E21" s="31">
        <f>+MTEP07!L24</f>
        <v>2412.6744539359738</v>
      </c>
      <c r="F21" s="31">
        <f>+MTEP08!L26</f>
        <v>120716.50905011185</v>
      </c>
      <c r="G21" s="31">
        <f>+MTEP09!L26</f>
        <v>9211.0894681947429</v>
      </c>
      <c r="H21" s="31">
        <f>+MTEP10!L26</f>
        <v>105.02664401081199</v>
      </c>
      <c r="I21" s="31">
        <f>+MTEP11!L26</f>
        <v>1040.8770154197</v>
      </c>
      <c r="J21" s="31">
        <f>+MTEP12!L26</f>
        <v>6752.7640308837144</v>
      </c>
      <c r="K21" s="31">
        <f>+MTEP13!L26</f>
        <v>0</v>
      </c>
      <c r="L21" s="31">
        <f>MTEP14!L26</f>
        <v>4536.7090842361104</v>
      </c>
      <c r="M21" s="31">
        <f>MTEP15!L26</f>
        <v>16.401215840479917</v>
      </c>
      <c r="N21" s="34">
        <f t="shared" si="1"/>
        <v>216047.11121784482</v>
      </c>
      <c r="O21" s="72">
        <f t="shared" si="2"/>
        <v>453.24540000000002</v>
      </c>
      <c r="Q21" s="855">
        <v>427.78</v>
      </c>
      <c r="R21" s="158">
        <f t="shared" si="0"/>
        <v>5.9499999999999997E-2</v>
      </c>
      <c r="T21" s="396"/>
    </row>
    <row r="22" spans="1:20" ht="13.8">
      <c r="A22" s="854" t="s">
        <v>969</v>
      </c>
      <c r="B22" s="397" t="s">
        <v>18</v>
      </c>
      <c r="C22" s="840">
        <v>9645109</v>
      </c>
      <c r="D22" s="31">
        <f>+MTEP06!L25</f>
        <v>23831871.849179097</v>
      </c>
      <c r="E22" s="31">
        <f>+MTEP07!L25</f>
        <v>117058.71196956292</v>
      </c>
      <c r="F22" s="31">
        <f>+MTEP08!L27</f>
        <v>25355264.811091803</v>
      </c>
      <c r="G22" s="31">
        <f>+MTEP09!L27</f>
        <v>371133.51776216534</v>
      </c>
      <c r="H22" s="31">
        <f>+MTEP10!L27</f>
        <v>68788.785931197111</v>
      </c>
      <c r="I22" s="31">
        <f>+MTEP11!L27</f>
        <v>13196833.754374003</v>
      </c>
      <c r="J22" s="31">
        <f>+MTEP12!L27</f>
        <v>17523754.795810424</v>
      </c>
      <c r="K22" s="31">
        <f>+MTEP13!L27</f>
        <v>0</v>
      </c>
      <c r="L22" s="31">
        <f>MTEP14!L27</f>
        <v>117365.92698610426</v>
      </c>
      <c r="M22" s="31">
        <f>MTEP15!L27</f>
        <v>343.1688224829029</v>
      </c>
      <c r="N22" s="34">
        <f t="shared" si="1"/>
        <v>80582415.321926832</v>
      </c>
      <c r="O22" s="72">
        <f t="shared" si="2"/>
        <v>8354.7438999999995</v>
      </c>
      <c r="Q22" s="855">
        <v>8572.2471000000005</v>
      </c>
      <c r="R22" s="158">
        <f t="shared" si="0"/>
        <v>-2.5399999999999999E-2</v>
      </c>
    </row>
    <row r="23" spans="1:20" ht="13.8">
      <c r="A23" s="854">
        <v>16</v>
      </c>
      <c r="B23" s="397" t="s">
        <v>449</v>
      </c>
      <c r="C23" s="840">
        <v>7844746</v>
      </c>
      <c r="D23" s="31">
        <f>+MTEP06!L26</f>
        <v>7248608.0904408004</v>
      </c>
      <c r="E23" s="31">
        <f>+MTEP07!L26</f>
        <v>664560.29656177282</v>
      </c>
      <c r="F23" s="31">
        <f>+MTEP08!L28</f>
        <v>75888300.657260612</v>
      </c>
      <c r="G23" s="31">
        <f>+MTEP09!L28</f>
        <v>1128485.0864196711</v>
      </c>
      <c r="H23" s="31">
        <f>+MTEP10!L28</f>
        <v>90625.233769363404</v>
      </c>
      <c r="I23" s="31">
        <f>+MTEP11!L28</f>
        <v>6400458.1796586663</v>
      </c>
      <c r="J23" s="31">
        <f>+MTEP12!L28</f>
        <v>4417560.8209944814</v>
      </c>
      <c r="K23" s="31">
        <f>+MTEP13!L28</f>
        <v>0</v>
      </c>
      <c r="L23" s="31">
        <f>MTEP14!L28</f>
        <v>91805.522647220248</v>
      </c>
      <c r="M23" s="31">
        <f>MTEP15!L28</f>
        <v>272.92752157826749</v>
      </c>
      <c r="N23" s="34">
        <f t="shared" si="1"/>
        <v>95930676.815274149</v>
      </c>
      <c r="O23" s="72">
        <f t="shared" si="2"/>
        <v>12228.653</v>
      </c>
      <c r="Q23" s="855">
        <v>10050.881799999999</v>
      </c>
      <c r="R23" s="158">
        <f>ROUND((O23-Q23)/Q23,4)</f>
        <v>0.2167</v>
      </c>
    </row>
    <row r="24" spans="1:20" ht="13.8">
      <c r="A24" s="854">
        <v>14</v>
      </c>
      <c r="B24" s="397" t="s">
        <v>7</v>
      </c>
      <c r="C24" s="840">
        <v>1659834</v>
      </c>
      <c r="D24" s="31">
        <f>+MTEP06!L27</f>
        <v>3040733.4506718651</v>
      </c>
      <c r="E24" s="31">
        <f>+MTEP07!L27</f>
        <v>3791414.3809497459</v>
      </c>
      <c r="F24" s="31">
        <f>+MTEP08!L29</f>
        <v>10277189.914422136</v>
      </c>
      <c r="G24" s="31">
        <f>+MTEP09!L29</f>
        <v>29245.602002130319</v>
      </c>
      <c r="H24" s="31">
        <f>+MTEP10!L29</f>
        <v>330198.88980405329</v>
      </c>
      <c r="I24" s="31">
        <f>+MTEP11!L29</f>
        <v>3380117.0802585813</v>
      </c>
      <c r="J24" s="31">
        <f>+MTEP12!L29</f>
        <v>555468.90446269687</v>
      </c>
      <c r="K24" s="31">
        <f>+MTEP13!L29</f>
        <v>0</v>
      </c>
      <c r="L24" s="31">
        <f>MTEP14!L29</f>
        <v>20365.013385377853</v>
      </c>
      <c r="M24" s="31">
        <f>MTEP15!L29</f>
        <v>60.209945244952209</v>
      </c>
      <c r="N24" s="34">
        <f t="shared" si="1"/>
        <v>21424793.445901833</v>
      </c>
      <c r="O24" s="72">
        <f t="shared" si="2"/>
        <v>12907.7929</v>
      </c>
      <c r="Q24" s="855">
        <v>11015.7803</v>
      </c>
      <c r="R24" s="158">
        <f t="shared" si="0"/>
        <v>0.17180000000000001</v>
      </c>
    </row>
    <row r="25" spans="1:20" ht="13.8">
      <c r="A25" s="854">
        <v>20</v>
      </c>
      <c r="B25" s="397" t="s">
        <v>13</v>
      </c>
      <c r="C25" s="840">
        <v>261219</v>
      </c>
      <c r="D25" s="31">
        <f>+MTEP06!L28</f>
        <v>25216.31350825651</v>
      </c>
      <c r="E25" s="31">
        <f>+MTEP07!L28</f>
        <v>1939.4780112027327</v>
      </c>
      <c r="F25" s="31">
        <f>+MTEP08!L30</f>
        <v>3032433.359933387</v>
      </c>
      <c r="G25" s="31">
        <f>+MTEP09!L30</f>
        <v>34467.306216469166</v>
      </c>
      <c r="H25" s="31">
        <f>+MTEP10!L30</f>
        <v>73.432200030791194</v>
      </c>
      <c r="I25" s="31">
        <f>+MTEP11!L30</f>
        <v>739.24398757315691</v>
      </c>
      <c r="J25" s="31">
        <f>+MTEP12!L30</f>
        <v>4829.2219658075765</v>
      </c>
      <c r="K25" s="31">
        <f>+MTEP13!L30</f>
        <v>0</v>
      </c>
      <c r="L25" s="31">
        <f>MTEP14!L30</f>
        <v>2873.9080359318077</v>
      </c>
      <c r="M25" s="31">
        <f>MTEP15!L30</f>
        <v>9.1067629923698927</v>
      </c>
      <c r="N25" s="34">
        <f t="shared" si="1"/>
        <v>3102581.3706216509</v>
      </c>
      <c r="O25" s="72">
        <f t="shared" si="2"/>
        <v>11877.3189</v>
      </c>
      <c r="Q25" s="855">
        <v>10355.818300000001</v>
      </c>
      <c r="R25" s="158">
        <f>ROUND((O25-Q25)/Q25,4)</f>
        <v>0.1469</v>
      </c>
    </row>
    <row r="26" spans="1:20" ht="13.8">
      <c r="A26" s="854">
        <v>8</v>
      </c>
      <c r="B26" s="397" t="s">
        <v>3</v>
      </c>
      <c r="C26" s="840">
        <v>1067059</v>
      </c>
      <c r="D26" s="31">
        <f>+MTEP06!L29</f>
        <v>330433.5347617541</v>
      </c>
      <c r="E26" s="31">
        <f>+MTEP07!L29</f>
        <v>22680.485166262279</v>
      </c>
      <c r="F26" s="31">
        <f>+MTEP08!L31</f>
        <v>4495641.8593393518</v>
      </c>
      <c r="G26" s="31">
        <f>+MTEP09!L31</f>
        <v>423784.51645504887</v>
      </c>
      <c r="H26" s="31">
        <f>+MTEP10!L31</f>
        <v>71078.968221367206</v>
      </c>
      <c r="I26" s="31">
        <f>+MTEP11!L31</f>
        <v>383698.20936719293</v>
      </c>
      <c r="J26" s="31">
        <f>+MTEP12!L31</f>
        <v>44187.889580110241</v>
      </c>
      <c r="K26" s="31">
        <f>+MTEP13!L31</f>
        <v>0</v>
      </c>
      <c r="L26" s="31">
        <f>MTEP14!L31</f>
        <v>12009.694684777634</v>
      </c>
      <c r="M26" s="31">
        <f>MTEP15!L31</f>
        <v>35.912925824626981</v>
      </c>
      <c r="N26" s="34">
        <f t="shared" si="1"/>
        <v>5783551.0705016898</v>
      </c>
      <c r="O26" s="72">
        <f t="shared" si="2"/>
        <v>5420.0856000000003</v>
      </c>
      <c r="Q26" s="855">
        <v>4811.0892999999996</v>
      </c>
      <c r="R26" s="158">
        <f t="shared" si="0"/>
        <v>0.12659999999999999</v>
      </c>
    </row>
    <row r="27" spans="1:20" ht="13.8">
      <c r="A27" s="854">
        <v>18</v>
      </c>
      <c r="B27" s="397" t="s">
        <v>450</v>
      </c>
      <c r="C27" s="840">
        <v>1312323</v>
      </c>
      <c r="D27" s="31">
        <f>+MTEP06!L30</f>
        <v>3878314.566967119</v>
      </c>
      <c r="E27" s="31">
        <f>+MTEP07!L30</f>
        <v>559424.1163176496</v>
      </c>
      <c r="F27" s="31">
        <f>+MTEP08!L32</f>
        <v>17158773.333520669</v>
      </c>
      <c r="G27" s="31">
        <f>+MTEP09!L32</f>
        <v>188661.86783499102</v>
      </c>
      <c r="H27" s="31">
        <f>+MTEP10!L32</f>
        <v>659487.14742041449</v>
      </c>
      <c r="I27" s="31">
        <f>+MTEP11!L32</f>
        <v>2016367.2547402659</v>
      </c>
      <c r="J27" s="31">
        <f>+MTEP12!L32</f>
        <v>28278.853496378255</v>
      </c>
      <c r="K27" s="31">
        <f>+MTEP13!L32</f>
        <v>0</v>
      </c>
      <c r="L27" s="31">
        <f>MTEP14!L32</f>
        <v>14403.338399152924</v>
      </c>
      <c r="M27" s="31">
        <f>MTEP15!L32</f>
        <v>44.20899907674309</v>
      </c>
      <c r="N27" s="34">
        <f t="shared" si="1"/>
        <v>24503754.687695716</v>
      </c>
      <c r="O27" s="72">
        <f t="shared" si="2"/>
        <v>18672.045399999999</v>
      </c>
      <c r="Q27" s="855">
        <v>17384.625199999999</v>
      </c>
      <c r="R27" s="158">
        <f t="shared" si="0"/>
        <v>7.4099999999999999E-2</v>
      </c>
    </row>
    <row r="28" spans="1:20" ht="13.8">
      <c r="A28" s="854">
        <v>15</v>
      </c>
      <c r="B28" s="397" t="s">
        <v>8</v>
      </c>
      <c r="C28" s="840">
        <v>540717</v>
      </c>
      <c r="D28" s="31">
        <f>+MTEP06!L31</f>
        <v>56005.419873578707</v>
      </c>
      <c r="E28" s="31">
        <f>+MTEP07!L31</f>
        <v>4582.5220820946552</v>
      </c>
      <c r="F28" s="31">
        <f>+MTEP08!L33</f>
        <v>1334741.2529725181</v>
      </c>
      <c r="G28" s="31">
        <f>+MTEP09!L33</f>
        <v>1926912.1427710601</v>
      </c>
      <c r="H28" s="31">
        <f>+MTEP10!L33</f>
        <v>188.90229690047858</v>
      </c>
      <c r="I28" s="31">
        <f>+MTEP11!L33</f>
        <v>2853.9513918570378</v>
      </c>
      <c r="J28" s="31">
        <f>+MTEP12!L33</f>
        <v>12949.995101971319</v>
      </c>
      <c r="K28" s="31">
        <f>+MTEP13!L33</f>
        <v>0</v>
      </c>
      <c r="L28" s="31">
        <f>MTEP14!L33</f>
        <v>6059.953078210533</v>
      </c>
      <c r="M28" s="31">
        <f>MTEP15!L33</f>
        <v>17.70184281648233</v>
      </c>
      <c r="N28" s="34">
        <f t="shared" si="1"/>
        <v>3344311.8414110066</v>
      </c>
      <c r="O28" s="72">
        <f t="shared" si="2"/>
        <v>6184.9578000000001</v>
      </c>
      <c r="P28" s="135"/>
      <c r="Q28" s="855">
        <v>5147.9636</v>
      </c>
      <c r="R28" s="158">
        <f t="shared" si="0"/>
        <v>0.2014</v>
      </c>
    </row>
    <row r="29" spans="1:20" ht="13.8">
      <c r="A29" s="854">
        <v>24</v>
      </c>
      <c r="B29" s="397" t="s">
        <v>444</v>
      </c>
      <c r="C29" s="840">
        <v>4296759</v>
      </c>
      <c r="D29" s="31">
        <v>0</v>
      </c>
      <c r="E29" s="31">
        <v>0</v>
      </c>
      <c r="F29" s="31">
        <v>0</v>
      </c>
      <c r="G29" s="31">
        <v>0</v>
      </c>
      <c r="H29" s="31">
        <f>+MTEP10!L34</f>
        <v>1083.0644020258028</v>
      </c>
      <c r="I29" s="31">
        <f>+MTEP11!L34</f>
        <v>52065.39815620127</v>
      </c>
      <c r="J29" s="31">
        <f>+MTEP12!L34</f>
        <v>89224.099465583451</v>
      </c>
      <c r="K29" s="31">
        <f>+MTEP13!L34</f>
        <v>0</v>
      </c>
      <c r="L29" s="31">
        <f>MTEP14!L34</f>
        <v>47017.391451180083</v>
      </c>
      <c r="M29" s="31">
        <f>MTEP15!L34</f>
        <v>146.32631536460894</v>
      </c>
      <c r="N29" s="34">
        <f t="shared" si="1"/>
        <v>189536.27979035521</v>
      </c>
      <c r="O29" s="72">
        <f t="shared" si="2"/>
        <v>44.111499999999999</v>
      </c>
      <c r="P29" s="135"/>
      <c r="Q29" s="855">
        <v>52.448099999999997</v>
      </c>
      <c r="R29" s="158">
        <f t="shared" si="0"/>
        <v>-0.15890000000000001</v>
      </c>
    </row>
    <row r="30" spans="1:20" ht="13.8">
      <c r="A30" s="854">
        <v>25</v>
      </c>
      <c r="B30" s="397" t="s">
        <v>445</v>
      </c>
      <c r="C30" s="840">
        <v>120458</v>
      </c>
      <c r="D30" s="31">
        <v>0</v>
      </c>
      <c r="E30" s="31">
        <v>0</v>
      </c>
      <c r="F30" s="31">
        <v>0</v>
      </c>
      <c r="G30" s="31">
        <v>0</v>
      </c>
      <c r="H30" s="31">
        <f>+MTEP10!L35</f>
        <v>36.440134945805106</v>
      </c>
      <c r="I30" s="31">
        <f>+MTEP11!L35</f>
        <v>392.74388819575239</v>
      </c>
      <c r="J30" s="31">
        <f>+MTEP12!L35</f>
        <v>2484.3517425061646</v>
      </c>
      <c r="K30" s="31">
        <f>+MTEP13!L35</f>
        <v>0</v>
      </c>
      <c r="L30" s="31">
        <f>MTEP14!L35</f>
        <v>1413.8385274355001</v>
      </c>
      <c r="M30" s="31">
        <f>MTEP15!L35</f>
        <v>4.1447334464364642</v>
      </c>
      <c r="N30" s="34">
        <f t="shared" si="1"/>
        <v>4331.5190265296587</v>
      </c>
      <c r="O30" s="72">
        <f t="shared" si="2"/>
        <v>35.9587</v>
      </c>
      <c r="P30" s="135"/>
      <c r="Q30" s="855">
        <v>43.814599999999999</v>
      </c>
      <c r="R30" s="158">
        <f t="shared" ref="R30:R32" si="3">ROUND((O30-Q30)/Q30,4)</f>
        <v>-0.17929999999999999</v>
      </c>
    </row>
    <row r="31" spans="1:20" ht="13.8">
      <c r="A31" s="854">
        <v>26</v>
      </c>
      <c r="B31" s="397" t="s">
        <v>461</v>
      </c>
      <c r="C31" s="840">
        <v>878575</v>
      </c>
      <c r="D31" s="31">
        <v>0</v>
      </c>
      <c r="E31" s="31">
        <v>0</v>
      </c>
      <c r="F31" s="31">
        <v>0</v>
      </c>
      <c r="G31" s="31">
        <v>0</v>
      </c>
      <c r="H31" s="31">
        <f>+MTEP10!L36</f>
        <v>0</v>
      </c>
      <c r="I31" s="31">
        <f>+MTEP11!L36</f>
        <v>1237902.7788735565</v>
      </c>
      <c r="J31" s="31">
        <f>+MTEP12!L36</f>
        <v>401857.36218625295</v>
      </c>
      <c r="K31" s="31">
        <f>+MTEP13!L36</f>
        <v>0</v>
      </c>
      <c r="L31" s="31">
        <f>MTEP14!L36</f>
        <v>10328.30395400019</v>
      </c>
      <c r="M31" s="31">
        <f>MTEP15!L36</f>
        <v>30.15957831059557</v>
      </c>
      <c r="N31" s="34">
        <f t="shared" si="1"/>
        <v>1650118.60459212</v>
      </c>
      <c r="O31" s="72">
        <f t="shared" si="2"/>
        <v>1878.1760999999999</v>
      </c>
      <c r="P31" s="135"/>
      <c r="Q31" s="855">
        <v>1716.3606</v>
      </c>
      <c r="R31" s="158">
        <f t="shared" si="3"/>
        <v>9.4299999999999995E-2</v>
      </c>
    </row>
    <row r="32" spans="1:20" ht="13.8">
      <c r="A32" s="854">
        <v>27</v>
      </c>
      <c r="B32" s="397" t="s">
        <v>464</v>
      </c>
      <c r="C32" s="851">
        <v>1501167</v>
      </c>
      <c r="D32" s="31">
        <v>0</v>
      </c>
      <c r="E32" s="31">
        <v>0</v>
      </c>
      <c r="F32" s="31">
        <v>0</v>
      </c>
      <c r="G32" s="31">
        <v>0</v>
      </c>
      <c r="H32" s="31">
        <v>0</v>
      </c>
      <c r="I32" s="31">
        <f>+MTEP11!L37</f>
        <v>4290.054411465625</v>
      </c>
      <c r="J32" s="31">
        <f>+MTEP12!L37</f>
        <v>-15598.373978610842</v>
      </c>
      <c r="K32" s="31">
        <f>+MTEP13!L37</f>
        <v>0</v>
      </c>
      <c r="L32" s="31">
        <f>MTEP14!L37</f>
        <v>16958.438175540967</v>
      </c>
      <c r="M32" s="31">
        <f>MTEP15!L37</f>
        <v>50.519723743797329</v>
      </c>
      <c r="N32" s="34">
        <f t="shared" si="1"/>
        <v>5700.6383321395479</v>
      </c>
      <c r="O32" s="72">
        <f t="shared" si="2"/>
        <v>3.7974999999999999</v>
      </c>
      <c r="P32" s="135"/>
      <c r="Q32" s="855">
        <v>53.381</v>
      </c>
      <c r="R32" s="158">
        <f t="shared" si="3"/>
        <v>-0.92889999999999995</v>
      </c>
    </row>
    <row r="33" spans="1:18" ht="13.8">
      <c r="A33" s="854">
        <v>28</v>
      </c>
      <c r="B33" s="397" t="s">
        <v>857</v>
      </c>
      <c r="C33" s="851">
        <v>5844083</v>
      </c>
      <c r="D33" s="31">
        <v>0</v>
      </c>
      <c r="E33" s="31">
        <v>0</v>
      </c>
      <c r="F33" s="31">
        <v>0</v>
      </c>
      <c r="G33" s="31">
        <v>0</v>
      </c>
      <c r="H33" s="31">
        <v>0</v>
      </c>
      <c r="I33" s="31">
        <v>0</v>
      </c>
      <c r="J33" s="31">
        <v>0</v>
      </c>
      <c r="K33" s="31">
        <v>0</v>
      </c>
      <c r="L33" s="31">
        <f>MTEP14!L38</f>
        <v>0</v>
      </c>
      <c r="M33" s="31">
        <f>MTEP15!L38</f>
        <v>0</v>
      </c>
      <c r="N33" s="34">
        <f t="shared" si="1"/>
        <v>0</v>
      </c>
      <c r="O33" s="72">
        <f>IF(N33=0,0,ROUND((N33/C33)*1000,4))</f>
        <v>0</v>
      </c>
      <c r="P33" s="135"/>
      <c r="Q33" s="855">
        <v>0</v>
      </c>
      <c r="R33" s="158" t="e">
        <f t="shared" ref="R33:R37" si="4">ROUND((O33-Q33)/Q33,4)</f>
        <v>#DIV/0!</v>
      </c>
    </row>
    <row r="34" spans="1:18" ht="13.8">
      <c r="A34" s="854">
        <v>29</v>
      </c>
      <c r="B34" s="397" t="s">
        <v>858</v>
      </c>
      <c r="C34" s="851">
        <v>11650500</v>
      </c>
      <c r="D34" s="31">
        <v>0</v>
      </c>
      <c r="E34" s="31">
        <v>0</v>
      </c>
      <c r="F34" s="31">
        <v>0</v>
      </c>
      <c r="G34" s="31">
        <v>0</v>
      </c>
      <c r="H34" s="31">
        <v>0</v>
      </c>
      <c r="I34" s="31">
        <v>0</v>
      </c>
      <c r="J34" s="31">
        <v>0</v>
      </c>
      <c r="K34" s="31">
        <v>0</v>
      </c>
      <c r="L34" s="31">
        <f>MTEP14!L39</f>
        <v>0</v>
      </c>
      <c r="M34" s="31">
        <f>MTEP15!L39</f>
        <v>0</v>
      </c>
      <c r="N34" s="34">
        <f t="shared" si="1"/>
        <v>0</v>
      </c>
      <c r="O34" s="72">
        <f t="shared" ref="O34:O37" si="5">IF(N34=0,0,ROUND((N34/C34)*1000,4))</f>
        <v>0</v>
      </c>
      <c r="P34" s="135"/>
      <c r="Q34" s="855">
        <v>0</v>
      </c>
      <c r="R34" s="158" t="e">
        <f t="shared" si="4"/>
        <v>#DIV/0!</v>
      </c>
    </row>
    <row r="35" spans="1:18" ht="13.8">
      <c r="A35" s="854">
        <v>30</v>
      </c>
      <c r="B35" s="397" t="s">
        <v>859</v>
      </c>
      <c r="C35" s="851">
        <v>3047784</v>
      </c>
      <c r="D35" s="31">
        <v>0</v>
      </c>
      <c r="E35" s="31">
        <v>0</v>
      </c>
      <c r="F35" s="31">
        <v>0</v>
      </c>
      <c r="G35" s="31">
        <v>0</v>
      </c>
      <c r="H35" s="31">
        <v>0</v>
      </c>
      <c r="I35" s="31">
        <v>0</v>
      </c>
      <c r="J35" s="31">
        <v>0</v>
      </c>
      <c r="K35" s="31">
        <v>0</v>
      </c>
      <c r="L35" s="31">
        <f>MTEP14!L40</f>
        <v>0</v>
      </c>
      <c r="M35" s="31">
        <f>MTEP15!L40</f>
        <v>0</v>
      </c>
      <c r="N35" s="34">
        <f t="shared" si="1"/>
        <v>0</v>
      </c>
      <c r="O35" s="72">
        <f t="shared" si="5"/>
        <v>0</v>
      </c>
      <c r="P35" s="135"/>
      <c r="Q35" s="855">
        <v>0</v>
      </c>
      <c r="R35" s="158" t="e">
        <f t="shared" si="4"/>
        <v>#DIV/0!</v>
      </c>
    </row>
    <row r="36" spans="1:18" ht="13.8">
      <c r="A36" s="854">
        <v>31</v>
      </c>
      <c r="B36" s="397" t="s">
        <v>860</v>
      </c>
      <c r="C36" s="851">
        <v>3563667</v>
      </c>
      <c r="D36" s="31">
        <v>0</v>
      </c>
      <c r="E36" s="31">
        <v>0</v>
      </c>
      <c r="F36" s="31">
        <v>0</v>
      </c>
      <c r="G36" s="31">
        <v>0</v>
      </c>
      <c r="H36" s="31">
        <v>0</v>
      </c>
      <c r="I36" s="31">
        <v>0</v>
      </c>
      <c r="J36" s="31">
        <v>0</v>
      </c>
      <c r="K36" s="31">
        <v>0</v>
      </c>
      <c r="L36" s="31">
        <f>MTEP14!L41</f>
        <v>0</v>
      </c>
      <c r="M36" s="31">
        <f>MTEP15!L41</f>
        <v>0</v>
      </c>
      <c r="N36" s="34">
        <f t="shared" si="1"/>
        <v>0</v>
      </c>
      <c r="O36" s="72">
        <f t="shared" si="5"/>
        <v>0</v>
      </c>
      <c r="P36" s="135"/>
      <c r="Q36" s="855">
        <v>0</v>
      </c>
      <c r="R36" s="158" t="e">
        <f t="shared" si="4"/>
        <v>#DIV/0!</v>
      </c>
    </row>
    <row r="37" spans="1:18" ht="13.8">
      <c r="A37" s="854">
        <v>32</v>
      </c>
      <c r="B37" s="397" t="s">
        <v>861</v>
      </c>
      <c r="C37" s="851">
        <v>1670417</v>
      </c>
      <c r="D37" s="31">
        <v>0</v>
      </c>
      <c r="E37" s="31">
        <v>0</v>
      </c>
      <c r="F37" s="31">
        <v>0</v>
      </c>
      <c r="G37" s="31">
        <v>0</v>
      </c>
      <c r="H37" s="31">
        <v>0</v>
      </c>
      <c r="I37" s="31">
        <v>0</v>
      </c>
      <c r="J37" s="31">
        <v>0</v>
      </c>
      <c r="K37" s="31">
        <v>0</v>
      </c>
      <c r="L37" s="31">
        <f>MTEP14!L42</f>
        <v>0</v>
      </c>
      <c r="M37" s="31">
        <f>MTEP15!L42</f>
        <v>0</v>
      </c>
      <c r="N37" s="34">
        <f t="shared" si="1"/>
        <v>0</v>
      </c>
      <c r="O37" s="72">
        <f t="shared" si="5"/>
        <v>0</v>
      </c>
      <c r="P37" s="135"/>
      <c r="Q37" s="855">
        <v>0</v>
      </c>
      <c r="R37" s="158" t="e">
        <f t="shared" si="4"/>
        <v>#DIV/0!</v>
      </c>
    </row>
    <row r="38" spans="1:18" ht="13.8">
      <c r="A38" s="854">
        <v>33</v>
      </c>
      <c r="B38" s="397" t="s">
        <v>862</v>
      </c>
      <c r="C38" s="851">
        <v>726333</v>
      </c>
      <c r="D38" s="31">
        <v>0</v>
      </c>
      <c r="E38" s="31">
        <v>0</v>
      </c>
      <c r="F38" s="31">
        <v>0</v>
      </c>
      <c r="G38" s="31">
        <v>0</v>
      </c>
      <c r="H38" s="31">
        <v>0</v>
      </c>
      <c r="I38" s="31">
        <v>0</v>
      </c>
      <c r="J38" s="31">
        <v>0</v>
      </c>
      <c r="K38" s="31">
        <v>0</v>
      </c>
      <c r="L38" s="31">
        <f>MTEP14!L43</f>
        <v>0</v>
      </c>
      <c r="M38" s="31">
        <f>MTEP15!L43</f>
        <v>0</v>
      </c>
      <c r="N38" s="34">
        <f t="shared" si="1"/>
        <v>0</v>
      </c>
      <c r="O38" s="72">
        <f t="shared" ref="O38:O39" si="6">IF(N38=0,0,ROUND((N38/C38)*1000,4))</f>
        <v>0</v>
      </c>
      <c r="P38" s="135"/>
      <c r="Q38" s="855">
        <v>0</v>
      </c>
      <c r="R38" s="158" t="e">
        <f t="shared" ref="R38:R39" si="7">ROUND((O38-Q38)/Q38,4)</f>
        <v>#DIV/0!</v>
      </c>
    </row>
    <row r="39" spans="1:18" ht="13.8">
      <c r="A39" s="854">
        <v>34</v>
      </c>
      <c r="B39" s="852" t="s">
        <v>863</v>
      </c>
      <c r="C39" s="851">
        <v>377667</v>
      </c>
      <c r="D39" s="31">
        <v>0</v>
      </c>
      <c r="E39" s="31">
        <v>0</v>
      </c>
      <c r="F39" s="31">
        <v>0</v>
      </c>
      <c r="G39" s="31">
        <v>0</v>
      </c>
      <c r="H39" s="31">
        <v>0</v>
      </c>
      <c r="I39" s="31">
        <v>0</v>
      </c>
      <c r="J39" s="31">
        <v>0</v>
      </c>
      <c r="K39" s="31">
        <v>0</v>
      </c>
      <c r="L39" s="31">
        <f>MTEP14!L44</f>
        <v>0</v>
      </c>
      <c r="M39" s="31">
        <f>MTEP15!L44</f>
        <v>0</v>
      </c>
      <c r="N39" s="34">
        <f t="shared" si="1"/>
        <v>0</v>
      </c>
      <c r="O39" s="72">
        <f t="shared" si="6"/>
        <v>0</v>
      </c>
      <c r="P39" s="135"/>
      <c r="Q39" s="855">
        <v>0</v>
      </c>
      <c r="R39" s="158" t="e">
        <f t="shared" si="7"/>
        <v>#DIV/0!</v>
      </c>
    </row>
    <row r="40" spans="1:18">
      <c r="B40" s="834"/>
      <c r="C40" s="841"/>
      <c r="D40" s="32"/>
      <c r="E40" s="32"/>
      <c r="F40" s="32"/>
      <c r="G40" s="32"/>
      <c r="H40" s="32"/>
      <c r="I40" s="32"/>
      <c r="J40" s="32"/>
      <c r="K40" s="32"/>
      <c r="L40" s="31"/>
      <c r="M40" s="31"/>
      <c r="N40" s="35"/>
      <c r="O40" s="73"/>
      <c r="Q40" s="161"/>
      <c r="R40" s="158"/>
    </row>
    <row r="41" spans="1:18" ht="13.8" thickBot="1">
      <c r="B41" s="834" t="s">
        <v>258</v>
      </c>
      <c r="C41" s="839">
        <f>SUM(C6:C39)-C14</f>
        <v>102856976</v>
      </c>
      <c r="D41" s="835">
        <f t="shared" ref="D41:N41" si="8">SUM(D6:D39)</f>
        <v>96595631.246066093</v>
      </c>
      <c r="E41" s="836">
        <f t="shared" si="8"/>
        <v>17215361.873817161</v>
      </c>
      <c r="F41" s="837">
        <f t="shared" si="8"/>
        <v>204059390.32144681</v>
      </c>
      <c r="G41" s="837">
        <f t="shared" si="8"/>
        <v>30607426.754441936</v>
      </c>
      <c r="H41" s="837">
        <f t="shared" si="8"/>
        <v>7938224.252737456</v>
      </c>
      <c r="I41" s="837">
        <f t="shared" si="8"/>
        <v>62676538.922771394</v>
      </c>
      <c r="J41" s="837">
        <f t="shared" si="8"/>
        <v>29413446.81931068</v>
      </c>
      <c r="K41" s="837">
        <f t="shared" si="8"/>
        <v>637485.4806258285</v>
      </c>
      <c r="L41" s="837">
        <f t="shared" si="8"/>
        <v>5659303.9621521672</v>
      </c>
      <c r="M41" s="837">
        <f t="shared" ref="M41" si="9">SUM(M6:M39)</f>
        <v>65647.356742538046</v>
      </c>
      <c r="N41" s="838">
        <f t="shared" si="8"/>
        <v>454868456.99011195</v>
      </c>
      <c r="O41" s="74"/>
      <c r="Q41" s="74"/>
      <c r="R41" s="164"/>
    </row>
    <row r="42" spans="1:18" ht="13.8" thickTop="1">
      <c r="B42" s="732"/>
      <c r="F42" s="124"/>
      <c r="N42" s="124"/>
    </row>
    <row r="43" spans="1:18">
      <c r="B43" t="s">
        <v>260</v>
      </c>
    </row>
    <row r="44" spans="1:18">
      <c r="B44" s="367" t="s">
        <v>661</v>
      </c>
      <c r="C44" s="36"/>
    </row>
    <row r="45" spans="1:18">
      <c r="B45" s="367" t="s">
        <v>541</v>
      </c>
    </row>
    <row r="46" spans="1:18">
      <c r="B46" s="470" t="s">
        <v>966</v>
      </c>
      <c r="O46" s="127"/>
      <c r="P46" s="127"/>
    </row>
    <row r="47" spans="1:18">
      <c r="B47" s="470"/>
      <c r="O47" s="127"/>
      <c r="P47" s="127"/>
    </row>
    <row r="48" spans="1:18">
      <c r="B48" s="163" t="s">
        <v>571</v>
      </c>
    </row>
    <row r="49" spans="2:18">
      <c r="B49" s="367" t="s">
        <v>630</v>
      </c>
      <c r="G49" s="396">
        <f>'Rev Allo Sch 26, 37, 38'!C39</f>
        <v>454868455.62233418</v>
      </c>
    </row>
    <row r="50" spans="2:18">
      <c r="B50" t="s">
        <v>596</v>
      </c>
      <c r="G50" s="396">
        <f>+MTEP06!L465-MTEP06!O11</f>
        <v>129738.43368026637</v>
      </c>
      <c r="Q50" s="428" t="s">
        <v>265</v>
      </c>
    </row>
    <row r="51" spans="2:18">
      <c r="B51" t="s">
        <v>597</v>
      </c>
      <c r="G51" s="396">
        <f>+MTEP06!L855-MTEP06!O12</f>
        <v>198214.98411462619</v>
      </c>
      <c r="O51" s="162" t="s">
        <v>39</v>
      </c>
      <c r="Q51" s="162" t="s">
        <v>39</v>
      </c>
    </row>
    <row r="52" spans="2:18">
      <c r="B52" t="s">
        <v>612</v>
      </c>
      <c r="G52" s="396">
        <f>MTEP06!L72-MTEP06!O16</f>
        <v>1651520.4516707084</v>
      </c>
    </row>
    <row r="53" spans="2:18" ht="13.8" thickBot="1">
      <c r="B53" t="s">
        <v>572</v>
      </c>
      <c r="G53" s="488">
        <f>+G49-G50-G51-G52</f>
        <v>452888981.75286853</v>
      </c>
      <c r="H53" s="396"/>
      <c r="I53" s="396"/>
      <c r="J53" s="396"/>
      <c r="K53" s="396"/>
      <c r="L53" s="396"/>
      <c r="M53" s="396"/>
      <c r="O53" s="415">
        <f>ROUND(+(G53/C41)*1000,4)</f>
        <v>4403.0945000000002</v>
      </c>
      <c r="Q53" s="856">
        <v>4117.9092000000001</v>
      </c>
      <c r="R53" s="164">
        <f>ROUND((O53-Q53)/Q53,4)</f>
        <v>6.93E-2</v>
      </c>
    </row>
    <row r="54" spans="2:18" ht="13.8" thickTop="1"/>
  </sheetData>
  <phoneticPr fontId="10" type="noConversion"/>
  <pageMargins left="0.5" right="0.5" top="0.75" bottom="0.5" header="0.5" footer="0.25"/>
  <pageSetup scale="49" orientation="landscape" r:id="rId1"/>
  <headerFooter alignWithMargins="0">
    <oddHeader>&amp;LMidAmerican Energy Company Attachment 1-1j&amp;R&amp;12Effective January 1, 2016</oddHeader>
    <oddFooter>&amp;L&amp;11&amp;D&amp;R&amp;Z&amp;F</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64"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2.886718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46</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954634166</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665462357</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30366139</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3.1809189406279852E-2</v>
      </c>
      <c r="L23" s="197">
        <f>G23</f>
        <v>3.1809189406279852E-2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839936</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8.7985118269902774E-4</v>
      </c>
      <c r="L27" s="399">
        <f>G27</f>
        <v>8.7985118269902774E-4</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9399479</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9.84615817741432E-3</v>
      </c>
      <c r="L31" s="197">
        <f>G31</f>
        <v>9.84615817741432E-3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4.2535198766393202E-2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19292707</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2.8991432493603843E-2</v>
      </c>
      <c r="L37" s="197">
        <f>G37</f>
        <v>2.8991432493603843E-2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44852283</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6.7400180533427223E-2</v>
      </c>
      <c r="L41" s="197">
        <f>G41</f>
        <v>6.7400180533427223E-2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9.6391613027031059E-2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c r="O58"/>
    </row>
    <row r="59" spans="1:65">
      <c r="A59"/>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AMMO</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75" customHeight="1">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96</v>
      </c>
      <c r="D73" s="257">
        <v>152</v>
      </c>
      <c r="E73" s="258">
        <v>15537893</v>
      </c>
      <c r="F73" s="197">
        <f>$L$33</f>
        <v>4.2535198766393202E-2</v>
      </c>
      <c r="G73" s="259">
        <f>E73*F73</f>
        <v>660907.36716594954</v>
      </c>
      <c r="H73" s="258">
        <v>14866278</v>
      </c>
      <c r="I73" s="197">
        <f>$L$43</f>
        <v>9.6391613027031059E-2</v>
      </c>
      <c r="J73" s="259">
        <f>H73*I73</f>
        <v>1432984.5161282653</v>
      </c>
      <c r="K73" s="258">
        <v>237192</v>
      </c>
      <c r="L73" s="259">
        <f>G73+J73+K73</f>
        <v>2331083.883294215</v>
      </c>
      <c r="M73" s="262">
        <v>0</v>
      </c>
      <c r="N73" s="261">
        <f>L73+M73</f>
        <v>2331083.883294215</v>
      </c>
      <c r="O73" s="242"/>
      <c r="P73" s="242"/>
      <c r="Q73" s="242"/>
      <c r="R73" s="447">
        <f>+E73</f>
        <v>15537893</v>
      </c>
      <c r="S73" s="242"/>
      <c r="T73" s="242"/>
      <c r="U73" s="242"/>
    </row>
    <row r="74" spans="1:65">
      <c r="A74" s="240" t="s">
        <v>350</v>
      </c>
      <c r="C74" s="167" t="s">
        <v>204</v>
      </c>
      <c r="D74" s="257">
        <v>1240</v>
      </c>
      <c r="E74" s="258">
        <v>15620832</v>
      </c>
      <c r="F74" s="197">
        <f>$L$33</f>
        <v>4.2535198766393202E-2</v>
      </c>
      <c r="G74" s="259">
        <f>E74*F74</f>
        <v>664435.19401643542</v>
      </c>
      <c r="H74" s="258">
        <v>14680724</v>
      </c>
      <c r="I74" s="197">
        <f>$L$43</f>
        <v>9.6391613027031059E-2</v>
      </c>
      <c r="J74" s="259">
        <f>H74*I74</f>
        <v>1415098.6667646475</v>
      </c>
      <c r="K74" s="258">
        <v>336452</v>
      </c>
      <c r="L74" s="259">
        <f>G74+J74+K74</f>
        <v>2415985.8607810829</v>
      </c>
      <c r="M74" s="262">
        <v>0</v>
      </c>
      <c r="N74" s="261">
        <f>L74+M74</f>
        <v>2415985.8607810829</v>
      </c>
      <c r="O74" s="242"/>
      <c r="P74" s="242"/>
      <c r="Q74" s="242"/>
      <c r="R74" s="447">
        <f t="shared" ref="R74:R80" si="0">+E74</f>
        <v>15620832</v>
      </c>
      <c r="S74" s="242"/>
      <c r="T74" s="242"/>
      <c r="U74" s="242"/>
    </row>
    <row r="75" spans="1:65">
      <c r="A75" s="240" t="s">
        <v>351</v>
      </c>
      <c r="C75" s="167" t="s">
        <v>97</v>
      </c>
      <c r="D75" s="257">
        <v>2061</v>
      </c>
      <c r="E75" s="258">
        <v>22410810</v>
      </c>
      <c r="F75" s="197">
        <f>$L$33</f>
        <v>4.2535198766393202E-2</v>
      </c>
      <c r="G75" s="259">
        <f>E75*F75</f>
        <v>953248.25786587247</v>
      </c>
      <c r="H75" s="258">
        <v>20653854</v>
      </c>
      <c r="I75" s="197">
        <f>$L$43</f>
        <v>9.6391613027031059E-2</v>
      </c>
      <c r="J75" s="259">
        <f>H75*I75</f>
        <v>1990858.3022847977</v>
      </c>
      <c r="K75" s="258">
        <v>398139</v>
      </c>
      <c r="L75" s="259">
        <f>G75+J75+K75</f>
        <v>3342245.5601506699</v>
      </c>
      <c r="M75" s="262">
        <v>0</v>
      </c>
      <c r="N75" s="261">
        <f>L75+M75</f>
        <v>3342245.5601506699</v>
      </c>
      <c r="O75" s="242"/>
      <c r="P75" s="242"/>
      <c r="Q75" s="242"/>
      <c r="R75" s="447">
        <f t="shared" si="0"/>
        <v>22410810</v>
      </c>
      <c r="S75" s="242"/>
      <c r="T75" s="242"/>
      <c r="U75" s="242"/>
    </row>
    <row r="76" spans="1:65">
      <c r="A76" s="240" t="s">
        <v>383</v>
      </c>
      <c r="C76" s="381" t="s">
        <v>629</v>
      </c>
      <c r="D76" s="257">
        <v>2306</v>
      </c>
      <c r="E76" s="258">
        <v>0</v>
      </c>
      <c r="F76" s="197">
        <f>$L$33</f>
        <v>4.2535198766393202E-2</v>
      </c>
      <c r="G76" s="259">
        <f>E76*F76</f>
        <v>0</v>
      </c>
      <c r="H76" s="258">
        <v>0</v>
      </c>
      <c r="I76" s="197">
        <f>$L$43</f>
        <v>9.6391613027031059E-2</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8089315.3042259682</v>
      </c>
      <c r="M93" s="264">
        <f>SUM(M73:M92)</f>
        <v>0</v>
      </c>
      <c r="N93" s="264">
        <f>SUM(N73:N92)</f>
        <v>8089315.3042259682</v>
      </c>
      <c r="O93" s="242"/>
      <c r="P93" s="242"/>
      <c r="Q93" s="242"/>
      <c r="R93" s="726">
        <f>SUM(R73:R92)</f>
        <v>53569535</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8089315.3042259682</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A110"/>
      <c r="B110"/>
      <c r="C110"/>
      <c r="D110"/>
      <c r="E110"/>
      <c r="F110"/>
      <c r="G110"/>
      <c r="H110"/>
      <c r="I110"/>
      <c r="J110"/>
      <c r="K110"/>
      <c r="L110"/>
      <c r="M110"/>
      <c r="N110"/>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N313"/>
  <sheetViews>
    <sheetView tabSelected="1" topLeftCell="D76"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61.5546875" style="167" customWidth="1"/>
    <col min="4" max="4" width="21.109375" style="167" customWidth="1"/>
    <col min="5" max="5" width="22.33203125" style="167" customWidth="1"/>
    <col min="6" max="6" width="15.33203125" style="167" customWidth="1"/>
    <col min="7" max="7" width="18.109375" style="167" customWidth="1"/>
    <col min="8" max="8" width="17.88671875" style="167" customWidth="1"/>
    <col min="9" max="10" width="16.44140625" style="167" customWidth="1"/>
    <col min="11" max="12" width="17.44140625" style="167" customWidth="1"/>
    <col min="13" max="13" width="19.5546875" style="167" customWidth="1"/>
    <col min="14" max="14" width="16.44140625" style="167" customWidth="1"/>
    <col min="15" max="15" width="17.88671875" style="167" customWidth="1"/>
    <col min="16" max="16" width="2.44140625" style="167" customWidth="1"/>
    <col min="17" max="17" width="16.6640625" style="167" customWidth="1"/>
    <col min="18" max="18" width="9.109375" style="167"/>
    <col min="19" max="19" width="27.88671875" style="167" customWidth="1"/>
    <col min="20" max="20" width="9.6640625" style="167" customWidth="1"/>
    <col min="21" max="16384" width="9.109375" style="167"/>
  </cols>
  <sheetData>
    <row r="1" spans="1:66">
      <c r="O1" s="168"/>
    </row>
    <row r="2" spans="1:66">
      <c r="O2" s="168"/>
    </row>
    <row r="4" spans="1:66" ht="15">
      <c r="O4" s="222" t="s">
        <v>897</v>
      </c>
    </row>
    <row r="5" spans="1:66" ht="15">
      <c r="C5" s="169" t="s">
        <v>277</v>
      </c>
      <c r="D5" s="169"/>
      <c r="E5" s="169"/>
      <c r="F5" s="169"/>
      <c r="G5" s="170" t="s">
        <v>278</v>
      </c>
      <c r="H5" s="169"/>
      <c r="I5" s="169"/>
      <c r="J5" s="169"/>
      <c r="K5" s="171"/>
      <c r="L5" s="171"/>
      <c r="N5" s="172"/>
      <c r="O5" s="260" t="s">
        <v>990</v>
      </c>
      <c r="P5" s="173"/>
      <c r="Q5" s="174"/>
      <c r="R5" s="174"/>
      <c r="S5" s="173"/>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row>
    <row r="6" spans="1:66" ht="15">
      <c r="C6" s="169"/>
      <c r="D6" s="169"/>
      <c r="E6" s="176" t="s">
        <v>40</v>
      </c>
      <c r="F6" s="176"/>
      <c r="G6" s="176" t="s">
        <v>906</v>
      </c>
      <c r="H6" s="176"/>
      <c r="I6" s="176"/>
      <c r="J6" s="176"/>
      <c r="K6" s="171"/>
      <c r="L6" s="171"/>
      <c r="N6" s="172"/>
      <c r="O6" s="171"/>
      <c r="P6" s="173"/>
      <c r="Q6" s="177"/>
      <c r="R6" s="174"/>
      <c r="S6" s="173"/>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row>
    <row r="7" spans="1:66" ht="15">
      <c r="C7" s="172"/>
      <c r="D7" s="172"/>
      <c r="E7" s="172"/>
      <c r="F7" s="172"/>
      <c r="G7" s="172"/>
      <c r="H7" s="172"/>
      <c r="I7" s="172"/>
      <c r="J7" s="172"/>
      <c r="K7" s="172"/>
      <c r="L7" s="172"/>
      <c r="N7" s="172"/>
      <c r="O7" s="172" t="s">
        <v>280</v>
      </c>
      <c r="P7" s="173"/>
      <c r="Q7" s="174"/>
      <c r="R7" s="174"/>
      <c r="S7" s="173"/>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row>
    <row r="8" spans="1:66" ht="15">
      <c r="A8" s="178"/>
      <c r="C8" s="172"/>
      <c r="D8" s="172"/>
      <c r="E8" s="172"/>
      <c r="F8" s="172"/>
      <c r="G8" s="179" t="s">
        <v>896</v>
      </c>
      <c r="H8" s="172"/>
      <c r="I8" s="172"/>
      <c r="J8" s="172"/>
      <c r="K8" s="172"/>
      <c r="L8" s="172"/>
      <c r="M8" s="172"/>
      <c r="N8" s="172"/>
      <c r="O8" s="172"/>
      <c r="P8" s="173"/>
      <c r="Q8" s="174"/>
      <c r="R8" s="174"/>
      <c r="S8" s="173"/>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row>
    <row r="9" spans="1:66" ht="15">
      <c r="A9" s="178"/>
      <c r="C9" s="172"/>
      <c r="D9" s="172"/>
      <c r="E9" s="172"/>
      <c r="F9" s="172"/>
      <c r="G9" s="180"/>
      <c r="H9" s="172"/>
      <c r="I9" s="172"/>
      <c r="J9" s="172"/>
      <c r="K9" s="172"/>
      <c r="L9" s="172"/>
      <c r="M9" s="172"/>
      <c r="N9" s="172"/>
      <c r="O9" s="172"/>
      <c r="P9" s="173"/>
      <c r="Q9" s="174"/>
      <c r="R9" s="174"/>
      <c r="S9" s="173"/>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row>
    <row r="10" spans="1:66" ht="15">
      <c r="A10" s="178"/>
      <c r="C10" s="172" t="s">
        <v>895</v>
      </c>
      <c r="D10" s="172"/>
      <c r="E10" s="172"/>
      <c r="F10" s="172"/>
      <c r="G10" s="180"/>
      <c r="H10" s="172"/>
      <c r="I10" s="172"/>
      <c r="J10" s="172"/>
      <c r="K10" s="172"/>
      <c r="L10" s="172"/>
      <c r="M10" s="172"/>
      <c r="N10" s="172"/>
      <c r="O10" s="172"/>
      <c r="P10" s="173"/>
      <c r="Q10" s="174"/>
      <c r="R10" s="174"/>
      <c r="S10" s="173"/>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row>
    <row r="11" spans="1:66" ht="15">
      <c r="A11" s="178"/>
      <c r="C11" s="172"/>
      <c r="D11" s="172"/>
      <c r="E11" s="172"/>
      <c r="F11" s="172"/>
      <c r="G11" s="180"/>
      <c r="M11" s="172"/>
      <c r="N11" s="172"/>
      <c r="O11" s="172"/>
      <c r="P11" s="173"/>
      <c r="Q11" s="173"/>
      <c r="R11" s="173"/>
      <c r="S11" s="173"/>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row>
    <row r="12" spans="1:66" ht="15">
      <c r="A12" s="178"/>
      <c r="C12" s="172"/>
      <c r="D12" s="172"/>
      <c r="E12" s="172"/>
      <c r="F12" s="172"/>
      <c r="G12" s="172"/>
      <c r="M12" s="181"/>
      <c r="N12" s="172"/>
      <c r="O12" s="172"/>
      <c r="P12" s="173"/>
      <c r="Q12" s="173"/>
      <c r="R12" s="173"/>
      <c r="S12" s="173"/>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row>
    <row r="13" spans="1:66" ht="15">
      <c r="C13" s="182" t="s">
        <v>282</v>
      </c>
      <c r="D13" s="182"/>
      <c r="E13" s="182" t="s">
        <v>283</v>
      </c>
      <c r="F13" s="182"/>
      <c r="G13" s="182" t="s">
        <v>284</v>
      </c>
      <c r="M13" s="183" t="s">
        <v>285</v>
      </c>
      <c r="N13" s="176"/>
      <c r="O13" s="183"/>
      <c r="P13" s="184"/>
      <c r="Q13" s="183"/>
      <c r="R13" s="184"/>
      <c r="S13" s="18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row>
    <row r="14" spans="1:66" ht="15.6">
      <c r="C14" s="186"/>
      <c r="D14" s="186"/>
      <c r="E14" s="187" t="s">
        <v>898</v>
      </c>
      <c r="F14" s="187"/>
      <c r="G14" s="176"/>
      <c r="N14" s="176"/>
      <c r="P14" s="184"/>
      <c r="Q14" s="188"/>
      <c r="R14" s="188"/>
      <c r="S14" s="18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row>
    <row r="15" spans="1:66" ht="15.6">
      <c r="A15" s="178" t="s">
        <v>287</v>
      </c>
      <c r="C15" s="186"/>
      <c r="D15" s="186"/>
      <c r="E15" s="189" t="s">
        <v>288</v>
      </c>
      <c r="F15" s="189"/>
      <c r="G15" s="190" t="s">
        <v>289</v>
      </c>
      <c r="M15" s="190" t="s">
        <v>290</v>
      </c>
      <c r="N15" s="176"/>
      <c r="P15" s="173"/>
      <c r="Q15" s="191"/>
      <c r="R15" s="188"/>
      <c r="S15" s="18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row>
    <row r="16" spans="1:66" ht="15.6">
      <c r="A16" s="178" t="s">
        <v>291</v>
      </c>
      <c r="C16" s="192"/>
      <c r="D16" s="192"/>
      <c r="E16" s="176"/>
      <c r="F16" s="176"/>
      <c r="G16" s="176"/>
      <c r="M16" s="176"/>
      <c r="N16" s="176"/>
      <c r="O16" s="176"/>
      <c r="P16" s="173"/>
      <c r="Q16" s="184"/>
      <c r="R16" s="184"/>
      <c r="S16" s="18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row>
    <row r="17" spans="1:66" ht="15.6">
      <c r="A17" s="193"/>
      <c r="C17" s="186"/>
      <c r="D17" s="186"/>
      <c r="E17" s="176"/>
      <c r="F17" s="176"/>
      <c r="G17" s="176"/>
      <c r="M17" s="176"/>
      <c r="N17" s="176"/>
      <c r="O17" s="176"/>
      <c r="P17" s="173"/>
      <c r="Q17" s="184"/>
      <c r="R17" s="184"/>
      <c r="S17" s="18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row>
    <row r="18" spans="1:66" ht="15">
      <c r="A18" s="194">
        <v>1</v>
      </c>
      <c r="C18" s="186" t="s">
        <v>292</v>
      </c>
      <c r="D18" s="186"/>
      <c r="E18" s="195" t="s">
        <v>899</v>
      </c>
      <c r="F18" s="195"/>
      <c r="G18" s="265">
        <v>5101682290</v>
      </c>
      <c r="N18" s="176"/>
      <c r="O18" s="176"/>
      <c r="P18" s="173"/>
      <c r="Q18" s="184"/>
      <c r="R18" s="184"/>
      <c r="S18" s="18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row>
    <row r="19" spans="1:66" ht="15">
      <c r="A19" s="194">
        <v>2</v>
      </c>
      <c r="C19" s="186" t="s">
        <v>294</v>
      </c>
      <c r="D19" s="186"/>
      <c r="E19" s="195" t="s">
        <v>900</v>
      </c>
      <c r="F19" s="195"/>
      <c r="G19" s="265">
        <v>3827454717</v>
      </c>
      <c r="N19" s="176"/>
      <c r="O19" s="176"/>
      <c r="P19" s="173"/>
      <c r="Q19" s="184"/>
      <c r="R19" s="184"/>
      <c r="S19" s="18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row>
    <row r="20" spans="1:66" ht="15">
      <c r="A20" s="194"/>
      <c r="E20" s="195"/>
      <c r="F20" s="195"/>
      <c r="N20" s="176"/>
      <c r="O20" s="176"/>
      <c r="P20" s="173"/>
      <c r="Q20" s="184"/>
      <c r="R20" s="184"/>
      <c r="S20" s="18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row>
    <row r="21" spans="1:66" ht="15">
      <c r="A21" s="194"/>
      <c r="C21" s="186" t="s">
        <v>296</v>
      </c>
      <c r="D21" s="186"/>
      <c r="E21" s="195"/>
      <c r="F21" s="195"/>
      <c r="G21" s="176"/>
      <c r="M21" s="176"/>
      <c r="N21" s="176"/>
      <c r="O21" s="176"/>
      <c r="P21" s="184"/>
      <c r="Q21" s="184"/>
      <c r="R21" s="184"/>
      <c r="S21" s="18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c r="BN21" s="175"/>
    </row>
    <row r="22" spans="1:66" ht="15">
      <c r="A22" s="194">
        <v>3</v>
      </c>
      <c r="C22" s="186" t="s">
        <v>297</v>
      </c>
      <c r="D22" s="186"/>
      <c r="E22" s="195" t="s">
        <v>901</v>
      </c>
      <c r="F22" s="195"/>
      <c r="G22" s="265">
        <v>145085659</v>
      </c>
      <c r="N22" s="176"/>
      <c r="O22" s="176"/>
      <c r="P22" s="184"/>
      <c r="Q22" s="184"/>
      <c r="R22" s="184"/>
      <c r="S22" s="18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row>
    <row r="23" spans="1:66" ht="15">
      <c r="A23" s="194" t="s">
        <v>507</v>
      </c>
      <c r="C23" s="602" t="s">
        <v>870</v>
      </c>
      <c r="D23" s="186"/>
      <c r="E23" s="603" t="s">
        <v>872</v>
      </c>
      <c r="F23" s="195"/>
      <c r="G23" s="265">
        <v>9862089</v>
      </c>
      <c r="N23" s="176"/>
      <c r="O23" s="176"/>
      <c r="P23" s="184"/>
      <c r="Q23" s="184"/>
      <c r="R23" s="184"/>
      <c r="S23" s="18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row>
    <row r="24" spans="1:66" ht="15">
      <c r="A24" s="194" t="s">
        <v>508</v>
      </c>
      <c r="C24" s="602" t="s">
        <v>871</v>
      </c>
      <c r="D24" s="186"/>
      <c r="E24" s="603" t="s">
        <v>873</v>
      </c>
      <c r="F24" s="195"/>
      <c r="G24" s="604">
        <f>+G22-G23</f>
        <v>135223570</v>
      </c>
      <c r="N24" s="176"/>
      <c r="O24" s="176"/>
      <c r="P24" s="184"/>
      <c r="Q24" s="184"/>
      <c r="R24" s="184"/>
      <c r="S24" s="18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row>
    <row r="25" spans="1:66" ht="15.6">
      <c r="A25" s="194">
        <v>4</v>
      </c>
      <c r="C25" s="186" t="s">
        <v>299</v>
      </c>
      <c r="D25" s="186"/>
      <c r="E25" s="603" t="s">
        <v>874</v>
      </c>
      <c r="F25" s="195"/>
      <c r="G25" s="196">
        <f>IF(G24=0,0,G24/G18)</f>
        <v>2.6505682305042168E-2</v>
      </c>
      <c r="M25" s="197">
        <f>G25</f>
        <v>2.6505682305042168E-2</v>
      </c>
      <c r="N25" s="176"/>
      <c r="O25" s="198"/>
      <c r="P25" s="199"/>
      <c r="Q25" s="200"/>
      <c r="R25" s="184"/>
      <c r="S25" s="18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c r="BN25" s="175"/>
    </row>
    <row r="26" spans="1:66" ht="15.6">
      <c r="A26" s="194"/>
      <c r="C26" s="186"/>
      <c r="D26" s="186"/>
      <c r="E26" s="195"/>
      <c r="F26" s="195"/>
      <c r="G26" s="196"/>
      <c r="M26" s="197"/>
      <c r="N26" s="176"/>
      <c r="O26" s="198"/>
      <c r="P26" s="199"/>
      <c r="Q26" s="200"/>
      <c r="R26" s="184"/>
      <c r="S26" s="18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row>
    <row r="27" spans="1:66" ht="15.6">
      <c r="A27" s="194"/>
      <c r="C27" s="186" t="s">
        <v>483</v>
      </c>
      <c r="D27" s="186"/>
      <c r="E27" s="195"/>
      <c r="F27" s="195"/>
      <c r="G27" s="176"/>
      <c r="M27" s="176"/>
      <c r="N27" s="176"/>
      <c r="O27" s="198"/>
      <c r="P27" s="199"/>
      <c r="Q27" s="200"/>
      <c r="R27" s="184"/>
      <c r="S27" s="18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row>
    <row r="28" spans="1:66" ht="15.6">
      <c r="A28" s="194">
        <v>5</v>
      </c>
      <c r="C28" s="186" t="s">
        <v>486</v>
      </c>
      <c r="D28" s="186"/>
      <c r="E28" s="195" t="s">
        <v>902</v>
      </c>
      <c r="F28" s="195"/>
      <c r="G28" s="265">
        <v>9148828</v>
      </c>
      <c r="N28" s="176"/>
      <c r="O28" s="198"/>
      <c r="P28" s="199"/>
      <c r="Q28" s="200"/>
      <c r="R28" s="184"/>
      <c r="S28" s="18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row>
    <row r="29" spans="1:66" ht="15.6">
      <c r="A29" s="194">
        <v>6</v>
      </c>
      <c r="C29" s="186" t="s">
        <v>487</v>
      </c>
      <c r="D29" s="186"/>
      <c r="E29" s="195" t="s">
        <v>307</v>
      </c>
      <c r="F29" s="195"/>
      <c r="G29" s="196">
        <f>IF(G28=0,0,G28/G18)</f>
        <v>1.793296305011577E-3</v>
      </c>
      <c r="M29" s="197">
        <f>G29</f>
        <v>1.793296305011577E-3</v>
      </c>
      <c r="N29" s="176"/>
      <c r="O29" s="198"/>
      <c r="P29" s="199"/>
      <c r="Q29" s="200"/>
      <c r="R29" s="184"/>
      <c r="S29" s="18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row>
    <row r="30" spans="1:66" ht="15">
      <c r="A30" s="194"/>
      <c r="E30" s="195"/>
      <c r="F30" s="195"/>
      <c r="N30" s="176"/>
      <c r="P30" s="184"/>
      <c r="Q30" s="176"/>
      <c r="R30" s="184"/>
      <c r="S30" s="18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row>
    <row r="31" spans="1:66" ht="15">
      <c r="A31" s="201"/>
      <c r="C31" s="186" t="s">
        <v>301</v>
      </c>
      <c r="D31" s="186"/>
      <c r="E31" s="202"/>
      <c r="F31" s="202"/>
      <c r="G31" s="176"/>
      <c r="M31" s="176"/>
      <c r="N31" s="176"/>
      <c r="O31" s="176"/>
      <c r="P31" s="184"/>
      <c r="Q31" s="176"/>
      <c r="R31" s="184"/>
      <c r="S31" s="18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row>
    <row r="32" spans="1:66" ht="15.6">
      <c r="A32" s="201" t="s">
        <v>308</v>
      </c>
      <c r="C32" s="186" t="s">
        <v>303</v>
      </c>
      <c r="D32" s="186"/>
      <c r="E32" s="195" t="s">
        <v>903</v>
      </c>
      <c r="F32" s="195"/>
      <c r="G32" s="265">
        <v>24995930</v>
      </c>
      <c r="N32" s="176"/>
      <c r="O32" s="203"/>
      <c r="P32" s="184"/>
      <c r="Q32" s="204"/>
      <c r="R32" s="188"/>
      <c r="S32" s="18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row>
    <row r="33" spans="1:66" ht="15.6">
      <c r="A33" s="201" t="s">
        <v>312</v>
      </c>
      <c r="C33" s="186" t="s">
        <v>306</v>
      </c>
      <c r="D33" s="186"/>
      <c r="E33" s="195" t="s">
        <v>482</v>
      </c>
      <c r="F33" s="195"/>
      <c r="G33" s="196">
        <f>IF(G32=0,0,G32/G18)</f>
        <v>4.8995465768214268E-3</v>
      </c>
      <c r="M33" s="197">
        <f>G33</f>
        <v>4.8995465768214268E-3</v>
      </c>
      <c r="N33" s="176"/>
      <c r="O33" s="198"/>
      <c r="P33" s="184"/>
      <c r="Q33" s="200"/>
      <c r="R33" s="188"/>
      <c r="S33" s="18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row>
    <row r="34" spans="1:66" ht="15">
      <c r="A34" s="201"/>
      <c r="C34" s="186"/>
      <c r="D34" s="186"/>
      <c r="E34" s="195"/>
      <c r="F34" s="195"/>
      <c r="G34" s="176"/>
      <c r="M34" s="176"/>
      <c r="N34" s="176"/>
      <c r="R34" s="184"/>
      <c r="S34" s="18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row>
    <row r="35" spans="1:66" ht="15.6">
      <c r="A35" s="205" t="s">
        <v>315</v>
      </c>
      <c r="B35" s="206"/>
      <c r="C35" s="192" t="s">
        <v>309</v>
      </c>
      <c r="D35" s="192"/>
      <c r="E35" s="187" t="s">
        <v>481</v>
      </c>
      <c r="F35" s="187"/>
      <c r="G35" s="207"/>
      <c r="M35" s="208">
        <f>M25+M29+M33</f>
        <v>3.3198525186875175E-2</v>
      </c>
      <c r="N35" s="176"/>
      <c r="R35" s="184"/>
      <c r="S35" s="18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row>
    <row r="36" spans="1:66" ht="15">
      <c r="A36" s="201"/>
      <c r="C36" s="186"/>
      <c r="D36" s="186"/>
      <c r="E36" s="195"/>
      <c r="F36" s="195"/>
      <c r="G36" s="176"/>
      <c r="M36" s="176"/>
      <c r="N36" s="176"/>
      <c r="O36" s="176"/>
      <c r="P36" s="184"/>
      <c r="Q36" s="209"/>
      <c r="R36" s="184"/>
      <c r="S36" s="18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row>
    <row r="37" spans="1:66" ht="15">
      <c r="A37" s="210"/>
      <c r="B37" s="211"/>
      <c r="C37" s="176" t="s">
        <v>311</v>
      </c>
      <c r="D37" s="176"/>
      <c r="E37" s="195"/>
      <c r="F37" s="195"/>
      <c r="G37" s="176"/>
      <c r="M37" s="176"/>
      <c r="N37" s="212"/>
      <c r="O37" s="211"/>
      <c r="R37" s="188"/>
      <c r="S37" s="184" t="s">
        <v>40</v>
      </c>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row>
    <row r="38" spans="1:66" ht="15">
      <c r="A38" s="201" t="s">
        <v>319</v>
      </c>
      <c r="B38" s="211"/>
      <c r="C38" s="176" t="s">
        <v>313</v>
      </c>
      <c r="D38" s="176"/>
      <c r="E38" s="195" t="s">
        <v>904</v>
      </c>
      <c r="F38" s="195"/>
      <c r="G38" s="265">
        <v>116326263</v>
      </c>
      <c r="M38" s="176"/>
      <c r="N38" s="212"/>
      <c r="O38" s="211"/>
      <c r="R38" s="188"/>
      <c r="S38" s="184"/>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row>
    <row r="39" spans="1:66" ht="15">
      <c r="A39" s="201" t="s">
        <v>322</v>
      </c>
      <c r="B39" s="211"/>
      <c r="C39" s="176" t="s">
        <v>316</v>
      </c>
      <c r="D39" s="176"/>
      <c r="E39" s="195" t="s">
        <v>324</v>
      </c>
      <c r="F39" s="195"/>
      <c r="G39" s="196">
        <f>IF(G38=0,0,G38/G19)</f>
        <v>3.0392590272414189E-2</v>
      </c>
      <c r="M39" s="197">
        <f>G39</f>
        <v>3.0392590272414189E-2</v>
      </c>
      <c r="N39" s="212"/>
      <c r="O39" s="211"/>
      <c r="P39" s="184"/>
      <c r="Q39" s="184"/>
      <c r="R39" s="188"/>
      <c r="S39" s="184"/>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row>
    <row r="40" spans="1:66" ht="15">
      <c r="A40" s="201"/>
      <c r="C40" s="176"/>
      <c r="D40" s="176"/>
      <c r="E40" s="195"/>
      <c r="F40" s="195"/>
      <c r="G40" s="176"/>
      <c r="M40" s="176"/>
      <c r="N40" s="176"/>
      <c r="P40" s="173"/>
      <c r="Q40" s="184"/>
      <c r="R40" s="173"/>
      <c r="S40" s="18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row>
    <row r="41" spans="1:66" ht="15">
      <c r="A41" s="201"/>
      <c r="C41" s="186" t="s">
        <v>318</v>
      </c>
      <c r="D41" s="186"/>
      <c r="E41" s="213"/>
      <c r="F41" s="213"/>
      <c r="N41" s="176"/>
      <c r="P41" s="184"/>
      <c r="Q41" s="184"/>
      <c r="R41" s="184"/>
      <c r="S41" s="18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c r="BN41" s="175"/>
    </row>
    <row r="42" spans="1:66" ht="15">
      <c r="A42" s="201" t="s">
        <v>325</v>
      </c>
      <c r="C42" s="186" t="s">
        <v>320</v>
      </c>
      <c r="D42" s="186"/>
      <c r="E42" s="195" t="s">
        <v>905</v>
      </c>
      <c r="F42" s="195"/>
      <c r="G42" s="265">
        <v>277638435</v>
      </c>
      <c r="M42" s="176"/>
      <c r="N42" s="176"/>
      <c r="P42" s="184"/>
      <c r="Q42" s="184"/>
      <c r="R42" s="184"/>
      <c r="S42" s="18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row>
    <row r="43" spans="1:66" ht="15">
      <c r="A43" s="201" t="s">
        <v>477</v>
      </c>
      <c r="B43" s="211"/>
      <c r="C43" s="176" t="s">
        <v>323</v>
      </c>
      <c r="D43" s="176"/>
      <c r="E43" s="195" t="s">
        <v>480</v>
      </c>
      <c r="F43" s="195"/>
      <c r="G43" s="214">
        <f>IF(G42=0,0,G42/G19)</f>
        <v>7.253865963896132E-2</v>
      </c>
      <c r="M43" s="197">
        <f>G43</f>
        <v>7.253865963896132E-2</v>
      </c>
      <c r="N43" s="176"/>
      <c r="Q43" s="215"/>
      <c r="R43" s="188"/>
      <c r="S43" s="184"/>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c r="BN43" s="175"/>
    </row>
    <row r="44" spans="1:66" ht="15">
      <c r="A44" s="201"/>
      <c r="C44" s="186"/>
      <c r="D44" s="186"/>
      <c r="E44" s="195"/>
      <c r="F44" s="195"/>
      <c r="G44" s="176"/>
      <c r="M44" s="176"/>
      <c r="N44" s="176"/>
      <c r="O44" s="213"/>
      <c r="P44" s="184"/>
      <c r="Q44" s="184"/>
      <c r="R44" s="184"/>
      <c r="S44" s="18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c r="BN44" s="175"/>
    </row>
    <row r="45" spans="1:66" ht="15.6">
      <c r="A45" s="205" t="s">
        <v>478</v>
      </c>
      <c r="B45" s="206"/>
      <c r="C45" s="192" t="s">
        <v>326</v>
      </c>
      <c r="D45" s="192"/>
      <c r="E45" s="187" t="s">
        <v>479</v>
      </c>
      <c r="F45" s="187"/>
      <c r="G45" s="207"/>
      <c r="M45" s="208">
        <f>M39+M43</f>
        <v>0.10293124991137551</v>
      </c>
      <c r="N45" s="176"/>
      <c r="O45" s="213"/>
      <c r="P45" s="184"/>
      <c r="Q45" s="184"/>
      <c r="R45" s="184"/>
      <c r="S45" s="18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c r="BN45" s="175"/>
    </row>
    <row r="46" spans="1:66" ht="15">
      <c r="N46" s="216"/>
      <c r="O46" s="216"/>
      <c r="P46" s="184"/>
      <c r="Q46" s="184"/>
      <c r="R46" s="184"/>
      <c r="S46" s="18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c r="BN46" s="175"/>
    </row>
    <row r="47" spans="1:66" ht="15">
      <c r="N47" s="216"/>
      <c r="O47" s="216"/>
      <c r="P47" s="184"/>
      <c r="Q47" s="184"/>
      <c r="R47" s="184"/>
      <c r="S47" s="18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c r="BN47" s="175"/>
    </row>
    <row r="48" spans="1:66" ht="15">
      <c r="N48" s="216"/>
      <c r="O48" s="216"/>
      <c r="P48" s="184"/>
      <c r="Q48" s="184"/>
      <c r="R48" s="184"/>
      <c r="S48" s="18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row>
    <row r="49" spans="1:66" ht="15">
      <c r="N49" s="172"/>
      <c r="O49" s="172"/>
      <c r="P49" s="185"/>
      <c r="Q49" s="185"/>
      <c r="R49" s="185"/>
      <c r="S49" s="18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row>
    <row r="50" spans="1:66" ht="15">
      <c r="N50" s="176"/>
      <c r="O50" s="176"/>
      <c r="P50" s="184"/>
      <c r="Q50" s="173"/>
      <c r="R50" s="184"/>
      <c r="S50" s="18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row>
    <row r="51" spans="1:66" ht="15.6">
      <c r="N51" s="176"/>
      <c r="O51" s="198"/>
      <c r="P51" s="184"/>
      <c r="Q51" s="184"/>
      <c r="R51" s="204"/>
      <c r="S51" s="184"/>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row>
    <row r="52" spans="1:66" ht="15.6">
      <c r="N52" s="176"/>
      <c r="O52" s="198"/>
      <c r="P52" s="184"/>
      <c r="Q52" s="184"/>
      <c r="R52" s="204"/>
      <c r="S52" s="184"/>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row>
    <row r="53" spans="1:66" ht="15.6">
      <c r="N53" s="176"/>
      <c r="O53" s="198"/>
      <c r="P53" s="184"/>
      <c r="Q53" s="184"/>
      <c r="R53" s="204"/>
      <c r="S53" s="184"/>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row>
    <row r="54" spans="1:66" ht="15.6">
      <c r="A54" s="210"/>
      <c r="B54" s="211"/>
      <c r="C54" s="217"/>
      <c r="D54" s="217"/>
      <c r="E54" s="202"/>
      <c r="F54" s="202"/>
      <c r="G54" s="176"/>
      <c r="H54" s="217"/>
      <c r="I54" s="217"/>
      <c r="J54" s="196"/>
      <c r="K54" s="217"/>
      <c r="L54" s="217"/>
      <c r="M54" s="176"/>
      <c r="N54" s="176"/>
      <c r="O54" s="198"/>
      <c r="P54" s="184"/>
      <c r="Q54" s="184"/>
      <c r="R54" s="204"/>
      <c r="S54" s="184"/>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row>
    <row r="55" spans="1:66" ht="15.6">
      <c r="A55" s="210"/>
      <c r="B55" s="211"/>
      <c r="C55" s="217"/>
      <c r="D55" s="217"/>
      <c r="E55" s="202"/>
      <c r="F55" s="202"/>
      <c r="G55" s="176"/>
      <c r="H55" s="217"/>
      <c r="I55" s="217"/>
      <c r="J55" s="196"/>
      <c r="K55" s="217"/>
      <c r="L55" s="217"/>
      <c r="M55" s="176"/>
      <c r="N55" s="176"/>
      <c r="O55" s="198"/>
      <c r="P55" s="184"/>
      <c r="Q55" s="184"/>
      <c r="R55" s="204"/>
      <c r="S55" s="184"/>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row>
    <row r="56" spans="1:66" ht="15.6">
      <c r="A56" s="218"/>
      <c r="B56" s="175"/>
      <c r="C56" s="210"/>
      <c r="D56" s="210"/>
      <c r="E56" s="202"/>
      <c r="F56" s="202"/>
      <c r="G56" s="176"/>
      <c r="H56" s="217"/>
      <c r="I56" s="217"/>
      <c r="J56" s="196"/>
      <c r="K56" s="217"/>
      <c r="L56" s="217"/>
      <c r="N56" s="176"/>
      <c r="O56" s="219"/>
      <c r="P56" s="220"/>
      <c r="Q56" s="184"/>
      <c r="R56" s="204"/>
      <c r="S56" s="184"/>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row>
    <row r="57" spans="1:66" ht="15.6">
      <c r="A57" s="218"/>
      <c r="B57" s="175"/>
      <c r="C57" s="210"/>
      <c r="D57" s="210"/>
      <c r="E57" s="202"/>
      <c r="F57" s="202"/>
      <c r="G57" s="176"/>
      <c r="H57" s="217"/>
      <c r="I57" s="217"/>
      <c r="J57" s="196"/>
      <c r="K57" s="217"/>
      <c r="L57" s="217"/>
      <c r="N57" s="176"/>
      <c r="O57" s="198"/>
      <c r="P57" s="220"/>
      <c r="Q57" s="184"/>
      <c r="R57" s="204"/>
      <c r="S57" s="184"/>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row>
    <row r="58" spans="1:66" ht="15.6">
      <c r="A58" s="221"/>
      <c r="B58" s="175"/>
      <c r="C58" s="210"/>
      <c r="D58" s="210"/>
      <c r="E58" s="202"/>
      <c r="F58" s="202"/>
      <c r="G58" s="176"/>
      <c r="H58" s="217"/>
      <c r="I58" s="217"/>
      <c r="J58" s="196"/>
      <c r="K58" s="217"/>
      <c r="L58" s="217"/>
      <c r="N58" s="176"/>
      <c r="O58" s="198"/>
      <c r="P58" s="220"/>
      <c r="Q58" s="184"/>
      <c r="R58" s="204"/>
      <c r="S58" s="184"/>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c r="BN58" s="175"/>
    </row>
    <row r="59" spans="1:66" ht="15">
      <c r="A59" s="178"/>
      <c r="C59" s="217"/>
      <c r="D59" s="217"/>
      <c r="E59" s="217"/>
      <c r="F59" s="217"/>
      <c r="G59" s="176"/>
      <c r="H59" s="217"/>
      <c r="I59" s="217"/>
      <c r="J59" s="217"/>
      <c r="K59" s="217"/>
      <c r="L59" s="217"/>
      <c r="N59" s="176"/>
      <c r="O59" s="176"/>
      <c r="P59" s="184"/>
      <c r="Q59" s="184"/>
      <c r="R59" s="188"/>
      <c r="S59" s="184" t="s">
        <v>40</v>
      </c>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c r="BN59" s="175"/>
    </row>
    <row r="60" spans="1:66">
      <c r="O60" s="168"/>
    </row>
    <row r="61" spans="1:66">
      <c r="O61" s="168"/>
    </row>
    <row r="63" spans="1:66" ht="15">
      <c r="A63" s="178"/>
      <c r="C63" s="217"/>
      <c r="D63" s="217"/>
      <c r="E63" s="217"/>
      <c r="F63" s="217"/>
      <c r="G63" s="176"/>
      <c r="H63" s="217"/>
      <c r="I63" s="217"/>
      <c r="J63" s="217"/>
      <c r="K63" s="217"/>
      <c r="L63" s="217"/>
      <c r="N63" s="176"/>
      <c r="O63" s="222" t="s">
        <v>897</v>
      </c>
      <c r="P63" s="184"/>
      <c r="Q63" s="173"/>
      <c r="R63" s="184"/>
      <c r="S63" s="18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row>
    <row r="64" spans="1:66" ht="15">
      <c r="A64" s="178"/>
      <c r="C64" s="186" t="str">
        <f>C5</f>
        <v>Formula Rate calculation</v>
      </c>
      <c r="D64" s="186"/>
      <c r="E64" s="217"/>
      <c r="F64" s="217"/>
      <c r="G64" s="217" t="str">
        <f>G5</f>
        <v xml:space="preserve">     Rate Formula Template</v>
      </c>
      <c r="H64" s="217"/>
      <c r="I64" s="217"/>
      <c r="J64" s="217"/>
      <c r="K64" s="217"/>
      <c r="L64" s="217"/>
      <c r="N64" s="176"/>
      <c r="O64" s="222" t="str">
        <f>O5</f>
        <v>For  the 12 months ended 12/31/2016</v>
      </c>
      <c r="P64" s="184"/>
      <c r="Q64" s="173"/>
      <c r="R64" s="184"/>
      <c r="S64" s="18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row>
    <row r="65" spans="1:66" ht="15">
      <c r="A65" s="178"/>
      <c r="C65" s="186"/>
      <c r="D65" s="186"/>
      <c r="E65" s="217"/>
      <c r="F65" s="217"/>
      <c r="G65" s="217" t="str">
        <f>G6</f>
        <v xml:space="preserve"> Utilizing Attachment O - ATCLLC Data</v>
      </c>
      <c r="H65" s="217"/>
      <c r="I65" s="217"/>
      <c r="J65" s="217"/>
      <c r="K65" s="217"/>
      <c r="L65" s="217"/>
      <c r="M65" s="176"/>
      <c r="N65" s="176"/>
      <c r="P65" s="184"/>
      <c r="Q65" s="173"/>
      <c r="R65" s="184"/>
      <c r="S65" s="18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c r="BN65" s="175"/>
    </row>
    <row r="66" spans="1:66" ht="14.25" customHeight="1">
      <c r="A66" s="178"/>
      <c r="C66" s="217"/>
      <c r="D66" s="217"/>
      <c r="E66" s="217"/>
      <c r="F66" s="217"/>
      <c r="G66" s="217"/>
      <c r="H66" s="217"/>
      <c r="I66" s="217"/>
      <c r="J66" s="217"/>
      <c r="K66" s="217"/>
      <c r="L66" s="217"/>
      <c r="N66" s="176"/>
      <c r="O66" s="217" t="s">
        <v>328</v>
      </c>
      <c r="P66" s="184"/>
      <c r="Q66" s="173"/>
      <c r="R66" s="184"/>
      <c r="S66" s="18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row>
    <row r="67" spans="1:66" ht="15">
      <c r="A67" s="178"/>
      <c r="E67" s="217"/>
      <c r="F67" s="217"/>
      <c r="G67" s="217" t="str">
        <f>G8</f>
        <v>ATCLLC</v>
      </c>
      <c r="H67" s="217"/>
      <c r="I67" s="217"/>
      <c r="J67" s="217"/>
      <c r="K67" s="217"/>
      <c r="L67" s="217"/>
      <c r="M67" s="217"/>
      <c r="N67" s="176"/>
      <c r="O67" s="176"/>
      <c r="P67" s="184"/>
      <c r="Q67" s="173"/>
      <c r="R67" s="184"/>
      <c r="S67" s="18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c r="BN67" s="175"/>
    </row>
    <row r="68" spans="1:66" ht="15">
      <c r="A68" s="178"/>
      <c r="E68" s="186"/>
      <c r="F68" s="186"/>
      <c r="G68" s="186"/>
      <c r="H68" s="186"/>
      <c r="I68" s="186"/>
      <c r="J68" s="186"/>
      <c r="K68" s="186"/>
      <c r="L68" s="186"/>
      <c r="M68" s="186"/>
      <c r="N68" s="186"/>
      <c r="O68" s="186"/>
      <c r="P68" s="184"/>
      <c r="Q68" s="173"/>
      <c r="R68" s="184"/>
      <c r="S68" s="18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c r="BN68" s="175"/>
    </row>
    <row r="69" spans="1:66" ht="15.6">
      <c r="A69" s="178"/>
      <c r="C69" s="217"/>
      <c r="D69" s="217"/>
      <c r="E69" s="192" t="s">
        <v>329</v>
      </c>
      <c r="F69" s="192"/>
      <c r="H69" s="172"/>
      <c r="I69" s="172"/>
      <c r="J69" s="172"/>
      <c r="K69" s="172"/>
      <c r="L69" s="172"/>
      <c r="M69" s="172"/>
      <c r="N69" s="176"/>
      <c r="O69" s="176"/>
      <c r="P69" s="184"/>
      <c r="Q69" s="173"/>
      <c r="R69" s="184"/>
      <c r="S69" s="18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c r="BN69" s="175"/>
    </row>
    <row r="70" spans="1:66" ht="39.6">
      <c r="A70" s="178"/>
      <c r="C70" s="217"/>
      <c r="D70" s="217"/>
      <c r="E70" s="192"/>
      <c r="F70" s="192"/>
      <c r="H70" s="172"/>
      <c r="I70" s="172"/>
      <c r="J70" s="172"/>
      <c r="K70" s="172"/>
      <c r="L70" s="172"/>
      <c r="M70" s="172"/>
      <c r="N70" s="176"/>
      <c r="O70" s="176"/>
      <c r="P70" s="184"/>
      <c r="Q70" s="173"/>
      <c r="R70" s="184"/>
      <c r="S70" s="843" t="s">
        <v>974</v>
      </c>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row>
    <row r="71" spans="1:66" ht="15.6">
      <c r="A71" s="178"/>
      <c r="C71" s="223">
        <v>-1</v>
      </c>
      <c r="D71" s="223">
        <v>-2</v>
      </c>
      <c r="E71" s="223">
        <v>-3</v>
      </c>
      <c r="F71" s="223">
        <v>-4</v>
      </c>
      <c r="G71" s="223">
        <v>-5</v>
      </c>
      <c r="H71" s="223">
        <v>-6</v>
      </c>
      <c r="I71" s="223">
        <v>-7</v>
      </c>
      <c r="J71" s="223">
        <v>-8</v>
      </c>
      <c r="K71" s="223">
        <v>-9</v>
      </c>
      <c r="L71" s="223" t="s">
        <v>875</v>
      </c>
      <c r="M71" s="223">
        <v>-10</v>
      </c>
      <c r="N71" s="223">
        <v>-11</v>
      </c>
      <c r="O71" s="223">
        <v>-12</v>
      </c>
      <c r="P71" s="184"/>
      <c r="Q71" s="173"/>
      <c r="R71" s="184"/>
      <c r="S71" s="18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c r="BN71" s="175"/>
    </row>
    <row r="72" spans="1:66" ht="66" customHeight="1">
      <c r="A72" s="224" t="s">
        <v>330</v>
      </c>
      <c r="B72" s="225"/>
      <c r="C72" s="225" t="s">
        <v>331</v>
      </c>
      <c r="D72" s="226" t="s">
        <v>332</v>
      </c>
      <c r="E72" s="227" t="s">
        <v>333</v>
      </c>
      <c r="F72" s="227" t="s">
        <v>309</v>
      </c>
      <c r="G72" s="228" t="s">
        <v>334</v>
      </c>
      <c r="H72" s="227" t="s">
        <v>335</v>
      </c>
      <c r="I72" s="227" t="s">
        <v>326</v>
      </c>
      <c r="J72" s="228" t="s">
        <v>336</v>
      </c>
      <c r="K72" s="227" t="s">
        <v>337</v>
      </c>
      <c r="L72" s="605" t="s">
        <v>876</v>
      </c>
      <c r="M72" s="229" t="s">
        <v>114</v>
      </c>
      <c r="N72" s="230" t="s">
        <v>338</v>
      </c>
      <c r="O72" s="229" t="s">
        <v>47</v>
      </c>
      <c r="P72" s="199"/>
      <c r="Q72" s="173"/>
      <c r="R72" s="184"/>
      <c r="S72" s="229" t="s">
        <v>576</v>
      </c>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c r="BN72" s="175"/>
    </row>
    <row r="73" spans="1:66" ht="45" customHeight="1">
      <c r="A73" s="231"/>
      <c r="B73" s="232"/>
      <c r="C73" s="232"/>
      <c r="D73" s="232"/>
      <c r="E73" s="233" t="s">
        <v>339</v>
      </c>
      <c r="F73" s="233" t="s">
        <v>340</v>
      </c>
      <c r="G73" s="234" t="s">
        <v>341</v>
      </c>
      <c r="H73" s="233" t="s">
        <v>342</v>
      </c>
      <c r="I73" s="233" t="s">
        <v>343</v>
      </c>
      <c r="J73" s="234" t="s">
        <v>344</v>
      </c>
      <c r="K73" s="233" t="s">
        <v>345</v>
      </c>
      <c r="L73" s="606" t="s">
        <v>877</v>
      </c>
      <c r="M73" s="607" t="s">
        <v>878</v>
      </c>
      <c r="N73" s="235" t="s">
        <v>347</v>
      </c>
      <c r="O73" s="236" t="s">
        <v>348</v>
      </c>
      <c r="P73" s="184"/>
      <c r="Q73" s="173"/>
      <c r="R73" s="184"/>
      <c r="S73" s="278"/>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c r="BM73" s="175"/>
      <c r="BN73" s="175"/>
    </row>
    <row r="74" spans="1:66" ht="15">
      <c r="A74" s="237"/>
      <c r="B74" s="172"/>
      <c r="C74" s="172"/>
      <c r="D74" s="172"/>
      <c r="E74" s="172"/>
      <c r="F74" s="172"/>
      <c r="G74" s="238"/>
      <c r="H74" s="172"/>
      <c r="I74" s="172"/>
      <c r="J74" s="238"/>
      <c r="K74" s="172"/>
      <c r="L74" s="172"/>
      <c r="M74" s="238"/>
      <c r="N74" s="176"/>
      <c r="O74" s="239"/>
      <c r="P74" s="184"/>
      <c r="Q74" s="173"/>
      <c r="R74" s="184"/>
      <c r="S74" s="185"/>
      <c r="T74" s="175"/>
      <c r="U74" s="175"/>
      <c r="V74" s="175"/>
      <c r="W74" s="175"/>
      <c r="X74" s="175"/>
      <c r="Y74" s="175"/>
      <c r="Z74" s="175"/>
      <c r="AA74" s="175"/>
      <c r="AB74" s="175"/>
      <c r="AC74" s="175"/>
      <c r="AD74" s="175"/>
      <c r="AE74" s="175"/>
      <c r="AF74" s="175"/>
      <c r="AG74" s="175"/>
      <c r="AH74" s="175"/>
      <c r="AI74" s="175"/>
      <c r="AJ74" s="175"/>
      <c r="AK74" s="175"/>
      <c r="AL74" s="175"/>
      <c r="AM74" s="175"/>
      <c r="AN74" s="175"/>
      <c r="AO74" s="175"/>
      <c r="AP74" s="175"/>
      <c r="AQ74" s="175"/>
      <c r="AR74" s="175"/>
      <c r="AS74" s="175"/>
      <c r="AT74" s="175"/>
      <c r="AU74" s="175"/>
      <c r="AV74" s="175"/>
      <c r="AW74" s="175"/>
      <c r="AX74" s="175"/>
      <c r="AY74" s="175"/>
      <c r="AZ74" s="175"/>
      <c r="BA74" s="175"/>
      <c r="BB74" s="175"/>
      <c r="BC74" s="175"/>
      <c r="BD74" s="175"/>
      <c r="BE74" s="175"/>
      <c r="BF74" s="175"/>
      <c r="BG74" s="175"/>
      <c r="BH74" s="175"/>
      <c r="BI74" s="175"/>
      <c r="BJ74" s="175"/>
      <c r="BK74" s="175"/>
      <c r="BL74" s="175"/>
      <c r="BM74" s="175"/>
      <c r="BN74" s="175"/>
    </row>
    <row r="75" spans="1:66">
      <c r="A75" s="240" t="s">
        <v>349</v>
      </c>
      <c r="C75" s="167" t="s">
        <v>93</v>
      </c>
      <c r="D75" s="257">
        <v>345</v>
      </c>
      <c r="E75" s="258">
        <v>148505803</v>
      </c>
      <c r="F75" s="197">
        <f t="shared" ref="F75:F93" si="0">$M$35</f>
        <v>3.3198525186875175E-2</v>
      </c>
      <c r="G75" s="263">
        <f t="shared" ref="G75:G82" si="1">E75*F75</f>
        <v>4930173.6412926232</v>
      </c>
      <c r="H75" s="258">
        <v>120159932</v>
      </c>
      <c r="I75" s="197">
        <f t="shared" ref="I75:I93" si="2">$M$45</f>
        <v>0.10293124991137551</v>
      </c>
      <c r="J75" s="259">
        <f t="shared" ref="J75:J82" si="3">H75*I75</f>
        <v>12368211.990025887</v>
      </c>
      <c r="K75" s="258">
        <v>3846484</v>
      </c>
      <c r="L75" s="258">
        <v>0</v>
      </c>
      <c r="M75" s="259">
        <f>G75+J75+K75+L75</f>
        <v>21144869.63131851</v>
      </c>
      <c r="N75" s="262">
        <v>-1197078</v>
      </c>
      <c r="O75" s="261">
        <f>M75+N75</f>
        <v>19947791.63131851</v>
      </c>
      <c r="P75" s="242"/>
      <c r="Q75" s="242"/>
      <c r="R75" s="242"/>
      <c r="S75" s="447">
        <f>+E75</f>
        <v>148505803</v>
      </c>
      <c r="T75" s="242"/>
      <c r="U75" s="242"/>
      <c r="V75" s="242"/>
    </row>
    <row r="76" spans="1:66">
      <c r="A76" s="240" t="s">
        <v>350</v>
      </c>
      <c r="C76" s="167" t="s">
        <v>93</v>
      </c>
      <c r="D76" s="257">
        <v>352</v>
      </c>
      <c r="E76" s="258">
        <v>88220916</v>
      </c>
      <c r="F76" s="197">
        <f t="shared" si="0"/>
        <v>3.3198525186875175E-2</v>
      </c>
      <c r="G76" s="263">
        <f t="shared" si="1"/>
        <v>2928804.3018351989</v>
      </c>
      <c r="H76" s="258">
        <v>71977079</v>
      </c>
      <c r="I76" s="197">
        <f t="shared" si="2"/>
        <v>0.10293124991137551</v>
      </c>
      <c r="J76" s="259">
        <f t="shared" si="3"/>
        <v>7408690.7064398173</v>
      </c>
      <c r="K76" s="258">
        <v>2270475</v>
      </c>
      <c r="L76" s="258">
        <v>0</v>
      </c>
      <c r="M76" s="259">
        <f t="shared" ref="M76:M93" si="4">G76+J76+K76+L76</f>
        <v>12607970.008275017</v>
      </c>
      <c r="N76" s="262">
        <v>-6055212</v>
      </c>
      <c r="O76" s="261">
        <f t="shared" ref="O76:O82" si="5">M76+N76</f>
        <v>6552758.0082750171</v>
      </c>
      <c r="P76" s="242"/>
      <c r="Q76" s="242"/>
      <c r="R76" s="242"/>
      <c r="S76" s="447">
        <f t="shared" ref="S76:S88" si="6">+E76</f>
        <v>88220916</v>
      </c>
      <c r="T76" s="242"/>
      <c r="U76" s="242"/>
      <c r="V76" s="242"/>
    </row>
    <row r="77" spans="1:66">
      <c r="A77" s="240" t="s">
        <v>351</v>
      </c>
      <c r="C77" s="167" t="s">
        <v>725</v>
      </c>
      <c r="D77" s="257">
        <v>356</v>
      </c>
      <c r="E77" s="258">
        <v>141173980</v>
      </c>
      <c r="F77" s="197">
        <f t="shared" si="0"/>
        <v>3.3198525186875175E-2</v>
      </c>
      <c r="G77" s="263">
        <f t="shared" si="1"/>
        <v>4686767.9307614118</v>
      </c>
      <c r="H77" s="258">
        <v>129174647</v>
      </c>
      <c r="I77" s="197">
        <f t="shared" si="2"/>
        <v>0.10293124991137551</v>
      </c>
      <c r="J77" s="259">
        <f t="shared" si="3"/>
        <v>13296107.872570712</v>
      </c>
      <c r="K77" s="258">
        <v>3387242</v>
      </c>
      <c r="L77" s="258">
        <v>0</v>
      </c>
      <c r="M77" s="259">
        <f t="shared" si="4"/>
        <v>21370117.803332124</v>
      </c>
      <c r="N77" s="262">
        <v>-1048820</v>
      </c>
      <c r="O77" s="261">
        <f t="shared" si="5"/>
        <v>20321297.803332124</v>
      </c>
      <c r="P77" s="242"/>
      <c r="Q77" s="242"/>
      <c r="R77" s="242"/>
      <c r="S77" s="447">
        <f t="shared" si="6"/>
        <v>141173980</v>
      </c>
      <c r="T77" s="242"/>
      <c r="U77" s="242"/>
      <c r="V77" s="242"/>
    </row>
    <row r="78" spans="1:66">
      <c r="A78" s="240" t="s">
        <v>383</v>
      </c>
      <c r="C78" s="167" t="s">
        <v>786</v>
      </c>
      <c r="D78" s="257">
        <v>1270</v>
      </c>
      <c r="E78" s="258">
        <v>0</v>
      </c>
      <c r="F78" s="197">
        <f t="shared" si="0"/>
        <v>3.3198525186875175E-2</v>
      </c>
      <c r="G78" s="263">
        <f t="shared" ref="G78" si="7">E78*F78</f>
        <v>0</v>
      </c>
      <c r="H78" s="258">
        <v>0</v>
      </c>
      <c r="I78" s="197">
        <f t="shared" si="2"/>
        <v>0.10293124991137551</v>
      </c>
      <c r="J78" s="259">
        <f t="shared" ref="J78" si="8">H78*I78</f>
        <v>0</v>
      </c>
      <c r="K78" s="258">
        <v>0</v>
      </c>
      <c r="L78" s="258">
        <v>0</v>
      </c>
      <c r="M78" s="259">
        <f t="shared" si="4"/>
        <v>0</v>
      </c>
      <c r="N78" s="262">
        <v>-68307</v>
      </c>
      <c r="O78" s="261">
        <f t="shared" ref="O78" si="9">M78+N78</f>
        <v>-68307</v>
      </c>
      <c r="P78" s="242"/>
      <c r="Q78" s="242"/>
      <c r="R78" s="242"/>
      <c r="S78" s="562">
        <v>0</v>
      </c>
      <c r="T78" s="242"/>
      <c r="U78" s="242"/>
      <c r="V78" s="242"/>
    </row>
    <row r="79" spans="1:66">
      <c r="A79" s="240" t="s">
        <v>384</v>
      </c>
      <c r="C79" s="167" t="s">
        <v>93</v>
      </c>
      <c r="D79" s="257">
        <v>1453</v>
      </c>
      <c r="E79" s="258">
        <v>8751972</v>
      </c>
      <c r="F79" s="197">
        <f t="shared" si="0"/>
        <v>3.3198525186875175E-2</v>
      </c>
      <c r="G79" s="263">
        <f t="shared" si="1"/>
        <v>290552.56287682627</v>
      </c>
      <c r="H79" s="859">
        <v>6808951</v>
      </c>
      <c r="I79" s="197">
        <f t="shared" si="2"/>
        <v>0.10293124991137551</v>
      </c>
      <c r="J79" s="259">
        <f t="shared" si="3"/>
        <v>700853.83701531019</v>
      </c>
      <c r="K79" s="258">
        <v>251596</v>
      </c>
      <c r="L79" s="258">
        <v>0</v>
      </c>
      <c r="M79" s="259">
        <f t="shared" si="4"/>
        <v>1243002.3998921365</v>
      </c>
      <c r="N79" s="262">
        <v>-47002</v>
      </c>
      <c r="O79" s="261">
        <f t="shared" si="5"/>
        <v>1196000.3998921365</v>
      </c>
      <c r="P79" s="242"/>
      <c r="Q79" s="242"/>
      <c r="R79" s="242"/>
      <c r="S79" s="447">
        <f t="shared" si="6"/>
        <v>8751972</v>
      </c>
      <c r="T79" s="242"/>
      <c r="U79" s="242"/>
      <c r="V79" s="242"/>
    </row>
    <row r="80" spans="1:66">
      <c r="A80" s="240" t="s">
        <v>385</v>
      </c>
      <c r="C80" s="560" t="s">
        <v>435</v>
      </c>
      <c r="D80" s="561">
        <v>1470</v>
      </c>
      <c r="E80" s="258">
        <v>0</v>
      </c>
      <c r="F80" s="197">
        <f t="shared" si="0"/>
        <v>3.3198525186875175E-2</v>
      </c>
      <c r="G80" s="263">
        <f t="shared" si="1"/>
        <v>0</v>
      </c>
      <c r="H80" s="258">
        <v>0</v>
      </c>
      <c r="I80" s="197">
        <f t="shared" si="2"/>
        <v>0.10293124991137551</v>
      </c>
      <c r="J80" s="259">
        <f t="shared" si="3"/>
        <v>0</v>
      </c>
      <c r="K80" s="258">
        <v>0</v>
      </c>
      <c r="L80" s="258">
        <v>0</v>
      </c>
      <c r="M80" s="259">
        <f t="shared" si="4"/>
        <v>0</v>
      </c>
      <c r="N80" s="262">
        <v>0</v>
      </c>
      <c r="O80" s="261">
        <f t="shared" si="5"/>
        <v>0</v>
      </c>
      <c r="P80" s="242"/>
      <c r="Q80" s="242"/>
      <c r="R80" s="242"/>
      <c r="S80" s="447"/>
      <c r="T80" s="242"/>
      <c r="U80" s="242"/>
      <c r="V80" s="242"/>
    </row>
    <row r="81" spans="1:22">
      <c r="A81" s="240" t="s">
        <v>386</v>
      </c>
      <c r="C81" s="167" t="s">
        <v>528</v>
      </c>
      <c r="D81" s="257">
        <v>1616</v>
      </c>
      <c r="E81" s="258">
        <v>1379726</v>
      </c>
      <c r="F81" s="197">
        <f t="shared" si="0"/>
        <v>3.3198525186875175E-2</v>
      </c>
      <c r="G81" s="263">
        <f t="shared" si="1"/>
        <v>45804.868361986541</v>
      </c>
      <c r="H81" s="258">
        <v>1085023</v>
      </c>
      <c r="I81" s="197">
        <f t="shared" si="2"/>
        <v>0.10293124991137551</v>
      </c>
      <c r="J81" s="259">
        <f t="shared" si="3"/>
        <v>111682.77357259039</v>
      </c>
      <c r="K81" s="258">
        <v>38146</v>
      </c>
      <c r="L81" s="258">
        <v>0</v>
      </c>
      <c r="M81" s="259">
        <f t="shared" si="4"/>
        <v>195633.64193457694</v>
      </c>
      <c r="N81" s="262">
        <v>-162276</v>
      </c>
      <c r="O81" s="261">
        <f t="shared" si="5"/>
        <v>33357.641934576939</v>
      </c>
      <c r="P81" s="242"/>
      <c r="Q81" s="242"/>
      <c r="R81" s="242"/>
      <c r="S81" s="447">
        <f t="shared" si="6"/>
        <v>1379726</v>
      </c>
      <c r="T81" s="242"/>
      <c r="U81" s="242"/>
      <c r="V81" s="242"/>
    </row>
    <row r="82" spans="1:22">
      <c r="A82" s="240" t="s">
        <v>436</v>
      </c>
      <c r="C82" s="560" t="s">
        <v>527</v>
      </c>
      <c r="D82" s="561">
        <v>1617</v>
      </c>
      <c r="E82" s="258">
        <v>0</v>
      </c>
      <c r="F82" s="197">
        <f t="shared" si="0"/>
        <v>3.3198525186875175E-2</v>
      </c>
      <c r="G82" s="263">
        <f t="shared" si="1"/>
        <v>0</v>
      </c>
      <c r="H82" s="258">
        <v>0</v>
      </c>
      <c r="I82" s="197">
        <f t="shared" si="2"/>
        <v>0.10293124991137551</v>
      </c>
      <c r="J82" s="259">
        <f t="shared" si="3"/>
        <v>0</v>
      </c>
      <c r="K82" s="258">
        <v>0</v>
      </c>
      <c r="L82" s="258">
        <v>0</v>
      </c>
      <c r="M82" s="259">
        <f t="shared" si="4"/>
        <v>0</v>
      </c>
      <c r="N82" s="262">
        <v>0</v>
      </c>
      <c r="O82" s="261">
        <f t="shared" si="5"/>
        <v>0</v>
      </c>
      <c r="P82" s="242"/>
      <c r="Q82" s="242"/>
      <c r="R82" s="242"/>
      <c r="S82" s="447"/>
      <c r="T82" s="242"/>
      <c r="U82" s="242"/>
      <c r="V82" s="242"/>
    </row>
    <row r="83" spans="1:22">
      <c r="A83" s="240" t="s">
        <v>437</v>
      </c>
      <c r="C83" s="381" t="s">
        <v>629</v>
      </c>
      <c r="D83" s="257">
        <v>1950</v>
      </c>
      <c r="E83" s="258">
        <v>15402303</v>
      </c>
      <c r="F83" s="197">
        <f t="shared" si="0"/>
        <v>3.3198525186875175E-2</v>
      </c>
      <c r="G83" s="263">
        <f t="shared" ref="G83" si="10">E83*F83</f>
        <v>511333.74408138305</v>
      </c>
      <c r="H83" s="258">
        <v>13146428</v>
      </c>
      <c r="I83" s="197">
        <f t="shared" si="2"/>
        <v>0.10293124991137551</v>
      </c>
      <c r="J83" s="259">
        <f t="shared" ref="J83" si="11">H83*I83</f>
        <v>1353178.2659099044</v>
      </c>
      <c r="K83" s="258">
        <v>456123</v>
      </c>
      <c r="L83" s="258">
        <v>0</v>
      </c>
      <c r="M83" s="259">
        <f t="shared" si="4"/>
        <v>2320635.0099912873</v>
      </c>
      <c r="N83" s="262">
        <v>-75332</v>
      </c>
      <c r="O83" s="261">
        <f t="shared" ref="O83" si="12">M83+N83</f>
        <v>2245303.0099912873</v>
      </c>
      <c r="P83" s="242"/>
      <c r="Q83" s="242"/>
      <c r="R83" s="242"/>
      <c r="S83" s="447">
        <f t="shared" ref="S83" si="13">+E83</f>
        <v>15402303</v>
      </c>
      <c r="T83" s="242"/>
      <c r="U83" s="242"/>
      <c r="V83" s="242"/>
    </row>
    <row r="84" spans="1:22">
      <c r="A84" s="240" t="s">
        <v>438</v>
      </c>
      <c r="C84" s="167" t="s">
        <v>204</v>
      </c>
      <c r="D84" s="257">
        <v>2452</v>
      </c>
      <c r="E84" s="258">
        <v>2141427</v>
      </c>
      <c r="F84" s="197">
        <f t="shared" si="0"/>
        <v>3.3198525186875175E-2</v>
      </c>
      <c r="G84" s="263">
        <f>E84*F84</f>
        <v>71092.218195354551</v>
      </c>
      <c r="H84" s="258">
        <v>1888529</v>
      </c>
      <c r="I84" s="197">
        <f t="shared" si="2"/>
        <v>0.10293124991137551</v>
      </c>
      <c r="J84" s="259">
        <f>H84*I84</f>
        <v>194388.65046388007</v>
      </c>
      <c r="K84" s="258">
        <v>59365</v>
      </c>
      <c r="L84" s="258">
        <v>0</v>
      </c>
      <c r="M84" s="259">
        <f t="shared" si="4"/>
        <v>324845.86865923461</v>
      </c>
      <c r="N84" s="262">
        <v>-140343</v>
      </c>
      <c r="O84" s="261">
        <f>M84+N84</f>
        <v>184502.86865923461</v>
      </c>
      <c r="P84" s="242"/>
      <c r="Q84" s="242"/>
      <c r="R84" s="242"/>
      <c r="S84" s="447">
        <f t="shared" si="6"/>
        <v>2141427</v>
      </c>
      <c r="T84" s="242"/>
      <c r="U84" s="242"/>
      <c r="V84" s="242"/>
    </row>
    <row r="85" spans="1:22">
      <c r="A85" s="240" t="s">
        <v>439</v>
      </c>
      <c r="C85" s="560" t="s">
        <v>727</v>
      </c>
      <c r="D85" s="561" t="s">
        <v>774</v>
      </c>
      <c r="E85" s="258">
        <v>0</v>
      </c>
      <c r="F85" s="197">
        <f t="shared" si="0"/>
        <v>3.3198525186875175E-2</v>
      </c>
      <c r="G85" s="263">
        <f>E85*F85</f>
        <v>0</v>
      </c>
      <c r="H85" s="258">
        <v>0</v>
      </c>
      <c r="I85" s="197">
        <f t="shared" si="2"/>
        <v>0.10293124991137551</v>
      </c>
      <c r="J85" s="259">
        <f>H85*I85</f>
        <v>0</v>
      </c>
      <c r="K85" s="258">
        <v>0</v>
      </c>
      <c r="L85" s="258">
        <v>0</v>
      </c>
      <c r="M85" s="259">
        <f t="shared" si="4"/>
        <v>0</v>
      </c>
      <c r="N85" s="262">
        <v>0</v>
      </c>
      <c r="O85" s="261">
        <f>M85+N85</f>
        <v>0</v>
      </c>
      <c r="P85" s="242"/>
      <c r="Q85" s="242"/>
      <c r="R85" s="242"/>
      <c r="S85" s="447"/>
      <c r="T85" s="242"/>
      <c r="U85" s="242"/>
      <c r="V85" s="242"/>
    </row>
    <row r="86" spans="1:22">
      <c r="A86" s="240" t="s">
        <v>440</v>
      </c>
      <c r="C86" s="167" t="s">
        <v>466</v>
      </c>
      <c r="D86" s="257" t="s">
        <v>473</v>
      </c>
      <c r="E86" s="258">
        <v>405930</v>
      </c>
      <c r="F86" s="197">
        <f t="shared" si="0"/>
        <v>3.3198525186875175E-2</v>
      </c>
      <c r="G86" s="263">
        <f>E86*F86</f>
        <v>13476.277329108239</v>
      </c>
      <c r="H86" s="258">
        <v>338246</v>
      </c>
      <c r="I86" s="197">
        <f t="shared" si="2"/>
        <v>0.10293124991137551</v>
      </c>
      <c r="J86" s="259">
        <f>H86*I86</f>
        <v>34816.083557523118</v>
      </c>
      <c r="K86" s="258">
        <v>17699</v>
      </c>
      <c r="L86" s="258">
        <v>0</v>
      </c>
      <c r="M86" s="259">
        <f t="shared" si="4"/>
        <v>65991.360886631359</v>
      </c>
      <c r="N86" s="262">
        <v>-35448</v>
      </c>
      <c r="O86" s="261">
        <f>M86+N86</f>
        <v>30543.360886631359</v>
      </c>
      <c r="P86" s="242"/>
      <c r="Q86" s="242"/>
      <c r="R86" s="242"/>
      <c r="S86" s="447">
        <f t="shared" si="6"/>
        <v>405930</v>
      </c>
      <c r="T86" s="242"/>
      <c r="U86" s="242"/>
      <c r="V86" s="242"/>
    </row>
    <row r="87" spans="1:22">
      <c r="A87" s="380" t="s">
        <v>441</v>
      </c>
      <c r="C87" s="560" t="s">
        <v>727</v>
      </c>
      <c r="D87" s="561" t="s">
        <v>773</v>
      </c>
      <c r="E87" s="258">
        <v>0</v>
      </c>
      <c r="F87" s="197">
        <f t="shared" si="0"/>
        <v>3.3198525186875175E-2</v>
      </c>
      <c r="G87" s="263">
        <f>E87*F87</f>
        <v>0</v>
      </c>
      <c r="H87" s="258">
        <v>0</v>
      </c>
      <c r="I87" s="197">
        <f t="shared" si="2"/>
        <v>0.10293124991137551</v>
      </c>
      <c r="J87" s="259">
        <f>H87*I87</f>
        <v>0</v>
      </c>
      <c r="K87" s="258">
        <v>0</v>
      </c>
      <c r="L87" s="258">
        <v>0</v>
      </c>
      <c r="M87" s="259">
        <f t="shared" si="4"/>
        <v>0</v>
      </c>
      <c r="N87" s="262">
        <v>0</v>
      </c>
      <c r="O87" s="261">
        <f>M87+N87</f>
        <v>0</v>
      </c>
      <c r="P87" s="242"/>
      <c r="Q87" s="242"/>
      <c r="R87" s="242"/>
      <c r="S87" s="447"/>
      <c r="T87" s="242"/>
      <c r="U87" s="242"/>
      <c r="V87" s="242"/>
    </row>
    <row r="88" spans="1:22">
      <c r="A88" s="380" t="s">
        <v>442</v>
      </c>
      <c r="C88" s="167" t="s">
        <v>466</v>
      </c>
      <c r="D88" s="257" t="s">
        <v>472</v>
      </c>
      <c r="E88" s="258">
        <v>626603</v>
      </c>
      <c r="F88" s="197">
        <f t="shared" si="0"/>
        <v>3.3198525186875175E-2</v>
      </c>
      <c r="G88" s="263">
        <f>E88*F88</f>
        <v>20802.295477671545</v>
      </c>
      <c r="H88" s="258">
        <v>546115</v>
      </c>
      <c r="I88" s="197">
        <f t="shared" si="2"/>
        <v>0.10293124991137551</v>
      </c>
      <c r="J88" s="259">
        <f>H88*I88</f>
        <v>56212.299545350834</v>
      </c>
      <c r="K88" s="258">
        <v>18279</v>
      </c>
      <c r="L88" s="258">
        <v>0</v>
      </c>
      <c r="M88" s="259">
        <f t="shared" si="4"/>
        <v>95293.595023022383</v>
      </c>
      <c r="N88" s="262">
        <v>-43594</v>
      </c>
      <c r="O88" s="261">
        <f>M88+N88</f>
        <v>51699.595023022383</v>
      </c>
      <c r="P88" s="242"/>
      <c r="Q88" s="242"/>
      <c r="R88" s="242"/>
      <c r="S88" s="447">
        <f t="shared" si="6"/>
        <v>626603</v>
      </c>
      <c r="T88" s="242"/>
      <c r="U88" s="242"/>
      <c r="V88" s="242"/>
    </row>
    <row r="89" spans="1:22">
      <c r="A89" s="380" t="s">
        <v>443</v>
      </c>
      <c r="C89" s="381" t="s">
        <v>629</v>
      </c>
      <c r="D89" s="254">
        <v>2846</v>
      </c>
      <c r="E89" s="258">
        <v>124237816</v>
      </c>
      <c r="F89" s="197">
        <f t="shared" si="0"/>
        <v>3.3198525186875175E-2</v>
      </c>
      <c r="G89" s="263">
        <f t="shared" ref="G89:G91" si="14">E89*F89</f>
        <v>4124512.2636383637</v>
      </c>
      <c r="H89" s="258">
        <v>117375350</v>
      </c>
      <c r="I89" s="197">
        <f t="shared" si="2"/>
        <v>0.10293124991137551</v>
      </c>
      <c r="J89" s="259">
        <f t="shared" ref="J89:J91" si="15">H89*I89</f>
        <v>12081591.484285168</v>
      </c>
      <c r="K89" s="258">
        <v>3356379</v>
      </c>
      <c r="L89" s="258">
        <v>0</v>
      </c>
      <c r="M89" s="259">
        <f t="shared" si="4"/>
        <v>19562482.747923531</v>
      </c>
      <c r="N89" s="262">
        <v>-1032009</v>
      </c>
      <c r="O89" s="261">
        <f t="shared" ref="O89:O91" si="16">M89+N89</f>
        <v>18530473.747923531</v>
      </c>
      <c r="P89" s="242"/>
      <c r="Q89" s="242"/>
      <c r="R89" s="242"/>
      <c r="S89" s="447">
        <f>+E89</f>
        <v>124237816</v>
      </c>
      <c r="T89" s="242"/>
      <c r="U89" s="242"/>
      <c r="V89" s="242"/>
    </row>
    <row r="90" spans="1:22">
      <c r="A90" s="240" t="s">
        <v>451</v>
      </c>
      <c r="C90" s="242" t="s">
        <v>786</v>
      </c>
      <c r="D90" s="254">
        <v>3125</v>
      </c>
      <c r="E90" s="258">
        <v>26455061</v>
      </c>
      <c r="F90" s="197">
        <f t="shared" si="0"/>
        <v>3.3198525186875175E-2</v>
      </c>
      <c r="G90" s="263">
        <f t="shared" ref="G90" si="17">E90*F90</f>
        <v>878269.00892881909</v>
      </c>
      <c r="H90" s="258">
        <v>25981304</v>
      </c>
      <c r="I90" s="197">
        <f t="shared" si="2"/>
        <v>0.10293124991137551</v>
      </c>
      <c r="J90" s="259">
        <f t="shared" ref="J90" si="18">H90*I90</f>
        <v>2674288.0950474199</v>
      </c>
      <c r="K90" s="258">
        <v>714689</v>
      </c>
      <c r="L90" s="258">
        <v>0</v>
      </c>
      <c r="M90" s="259">
        <f t="shared" si="4"/>
        <v>4267246.1039762385</v>
      </c>
      <c r="N90" s="262">
        <v>253922</v>
      </c>
      <c r="O90" s="261">
        <f t="shared" ref="O90" si="19">M90+N90</f>
        <v>4521168.1039762385</v>
      </c>
      <c r="P90" s="242"/>
      <c r="Q90" s="242"/>
      <c r="R90" s="242"/>
      <c r="S90" s="447">
        <f>+E90</f>
        <v>26455061</v>
      </c>
      <c r="T90" s="242"/>
      <c r="U90" s="242"/>
      <c r="V90" s="242"/>
    </row>
    <row r="91" spans="1:22">
      <c r="A91" s="240" t="s">
        <v>682</v>
      </c>
      <c r="C91" s="381" t="s">
        <v>629</v>
      </c>
      <c r="D91" s="254">
        <v>3206</v>
      </c>
      <c r="E91" s="258">
        <v>1172755</v>
      </c>
      <c r="F91" s="197">
        <f t="shared" si="0"/>
        <v>3.3198525186875175E-2</v>
      </c>
      <c r="G91" s="263">
        <f t="shared" si="14"/>
        <v>38933.736405533797</v>
      </c>
      <c r="H91" s="258">
        <v>1172755</v>
      </c>
      <c r="I91" s="197">
        <f t="shared" si="2"/>
        <v>0.10293124991137551</v>
      </c>
      <c r="J91" s="259">
        <f t="shared" si="15"/>
        <v>120713.13798981518</v>
      </c>
      <c r="K91" s="258">
        <v>0</v>
      </c>
      <c r="L91" s="258">
        <v>0</v>
      </c>
      <c r="M91" s="259">
        <f t="shared" si="4"/>
        <v>159646.87439534898</v>
      </c>
      <c r="N91" s="262">
        <v>-33000</v>
      </c>
      <c r="O91" s="261">
        <f t="shared" si="16"/>
        <v>126646.87439534898</v>
      </c>
      <c r="P91" s="242"/>
      <c r="Q91" s="242"/>
      <c r="R91" s="242"/>
      <c r="S91" s="860">
        <f>E91-1172755</f>
        <v>0</v>
      </c>
      <c r="T91" s="242"/>
      <c r="U91" s="242"/>
      <c r="V91" s="242"/>
    </row>
    <row r="92" spans="1:22">
      <c r="A92" s="240" t="s">
        <v>683</v>
      </c>
      <c r="C92" s="242" t="s">
        <v>786</v>
      </c>
      <c r="D92" s="254">
        <v>3679</v>
      </c>
      <c r="E92" s="258">
        <v>100967755</v>
      </c>
      <c r="F92" s="197">
        <f t="shared" si="0"/>
        <v>3.3198525186875175E-2</v>
      </c>
      <c r="G92" s="263">
        <f t="shared" ref="G92:G93" si="20">E92*F92</f>
        <v>3351980.5574297421</v>
      </c>
      <c r="H92" s="258">
        <v>100811933</v>
      </c>
      <c r="I92" s="197">
        <f t="shared" si="2"/>
        <v>0.10293124991137551</v>
      </c>
      <c r="J92" s="259">
        <f t="shared" ref="J92:J93" si="21">H92*I92</f>
        <v>10376698.269671842</v>
      </c>
      <c r="K92" s="258">
        <v>783865</v>
      </c>
      <c r="L92" s="258">
        <v>0</v>
      </c>
      <c r="M92" s="259">
        <f t="shared" si="4"/>
        <v>14512543.827101585</v>
      </c>
      <c r="N92" s="262">
        <v>-1367057</v>
      </c>
      <c r="O92" s="261">
        <f t="shared" ref="O92:O93" si="22">M92+N92</f>
        <v>13145486.827101585</v>
      </c>
      <c r="P92" s="242"/>
      <c r="Q92" s="242"/>
      <c r="R92" s="242"/>
      <c r="S92" s="447">
        <f>E92-67507029</f>
        <v>33460726</v>
      </c>
      <c r="T92" s="242"/>
      <c r="U92" s="242"/>
      <c r="V92" s="242"/>
    </row>
    <row r="93" spans="1:22">
      <c r="A93" s="240" t="s">
        <v>684</v>
      </c>
      <c r="C93" s="242" t="s">
        <v>786</v>
      </c>
      <c r="D93" s="254">
        <v>3781</v>
      </c>
      <c r="E93" s="258">
        <v>0</v>
      </c>
      <c r="F93" s="197">
        <f t="shared" si="0"/>
        <v>3.3198525186875175E-2</v>
      </c>
      <c r="G93" s="263">
        <f t="shared" si="20"/>
        <v>0</v>
      </c>
      <c r="H93" s="258">
        <v>0</v>
      </c>
      <c r="I93" s="197">
        <f t="shared" si="2"/>
        <v>0.10293124991137551</v>
      </c>
      <c r="J93" s="259">
        <f t="shared" si="21"/>
        <v>0</v>
      </c>
      <c r="K93" s="258">
        <v>0</v>
      </c>
      <c r="L93" s="258">
        <v>0</v>
      </c>
      <c r="M93" s="259">
        <f t="shared" si="4"/>
        <v>0</v>
      </c>
      <c r="N93" s="262">
        <v>0</v>
      </c>
      <c r="O93" s="261">
        <f t="shared" si="22"/>
        <v>0</v>
      </c>
      <c r="P93" s="242"/>
      <c r="Q93" s="242"/>
      <c r="R93" s="242"/>
      <c r="S93" s="447">
        <f t="shared" ref="S93:S95" si="23">+E93</f>
        <v>0</v>
      </c>
      <c r="T93" s="242"/>
      <c r="U93" s="242"/>
      <c r="V93" s="242"/>
    </row>
    <row r="94" spans="1:22">
      <c r="A94" s="240" t="s">
        <v>685</v>
      </c>
      <c r="C94" s="242"/>
      <c r="D94" s="254"/>
      <c r="E94" s="242"/>
      <c r="F94" s="242"/>
      <c r="G94" s="243"/>
      <c r="H94" s="242"/>
      <c r="I94" s="242"/>
      <c r="J94" s="243"/>
      <c r="K94" s="242"/>
      <c r="L94" s="242"/>
      <c r="M94" s="243"/>
      <c r="N94" s="242"/>
      <c r="O94" s="243"/>
      <c r="P94" s="242"/>
      <c r="Q94" s="242"/>
      <c r="R94" s="242"/>
      <c r="S94" s="447">
        <f t="shared" si="23"/>
        <v>0</v>
      </c>
      <c r="T94" s="242"/>
      <c r="U94" s="242"/>
      <c r="V94" s="242"/>
    </row>
    <row r="95" spans="1:22">
      <c r="C95" s="242"/>
      <c r="D95" s="254"/>
      <c r="E95" s="242"/>
      <c r="F95" s="242"/>
      <c r="G95" s="243"/>
      <c r="H95" s="242"/>
      <c r="I95" s="242"/>
      <c r="J95" s="243"/>
      <c r="K95" s="242"/>
      <c r="L95" s="242"/>
      <c r="M95" s="243"/>
      <c r="N95" s="242"/>
      <c r="O95" s="243"/>
      <c r="P95" s="242"/>
      <c r="Q95" s="242"/>
      <c r="R95" s="242"/>
      <c r="S95" s="447">
        <f t="shared" si="23"/>
        <v>0</v>
      </c>
      <c r="T95" s="242"/>
      <c r="U95" s="242"/>
      <c r="V95" s="242"/>
    </row>
    <row r="96" spans="1:22">
      <c r="C96" s="242"/>
      <c r="D96" s="242"/>
      <c r="E96" s="242"/>
      <c r="F96" s="242"/>
      <c r="G96" s="243"/>
      <c r="H96" s="242"/>
      <c r="I96" s="242"/>
      <c r="J96" s="243"/>
      <c r="K96" s="242"/>
      <c r="L96" s="242"/>
      <c r="M96" s="243"/>
      <c r="N96" s="242"/>
      <c r="O96" s="243"/>
      <c r="P96" s="242"/>
      <c r="Q96" s="242"/>
      <c r="R96" s="242"/>
      <c r="S96" s="242"/>
      <c r="T96" s="242"/>
      <c r="U96" s="242"/>
      <c r="V96" s="242"/>
    </row>
    <row r="97" spans="1:22">
      <c r="A97" s="240"/>
      <c r="C97" s="242"/>
      <c r="D97" s="242"/>
      <c r="E97" s="242"/>
      <c r="F97" s="242"/>
      <c r="G97" s="243"/>
      <c r="H97" s="242"/>
      <c r="I97" s="242"/>
      <c r="J97" s="243"/>
      <c r="K97" s="242"/>
      <c r="L97" s="242"/>
      <c r="M97" s="243"/>
      <c r="N97" s="242"/>
      <c r="O97" s="243"/>
      <c r="P97" s="242"/>
      <c r="Q97" s="242"/>
      <c r="R97" s="242"/>
      <c r="S97" s="242"/>
      <c r="T97" s="242"/>
      <c r="U97" s="242"/>
      <c r="V97" s="242"/>
    </row>
    <row r="98" spans="1:22">
      <c r="A98" s="240"/>
      <c r="C98" s="242"/>
      <c r="D98" s="242"/>
      <c r="E98" s="242"/>
      <c r="F98" s="242"/>
      <c r="G98" s="243"/>
      <c r="H98" s="242"/>
      <c r="I98" s="242"/>
      <c r="J98" s="243"/>
      <c r="K98" s="242"/>
      <c r="L98" s="242"/>
      <c r="M98" s="243"/>
      <c r="N98" s="242"/>
      <c r="O98" s="243"/>
      <c r="P98" s="242"/>
      <c r="Q98" s="242"/>
      <c r="R98" s="242"/>
      <c r="T98" s="242"/>
      <c r="U98" s="242"/>
      <c r="V98" s="242"/>
    </row>
    <row r="99" spans="1:22">
      <c r="A99" s="240"/>
      <c r="C99" s="242"/>
      <c r="D99" s="242"/>
      <c r="E99" s="242"/>
      <c r="F99" s="242"/>
      <c r="G99" s="243"/>
      <c r="H99" s="242"/>
      <c r="I99" s="242"/>
      <c r="J99" s="243"/>
      <c r="K99" s="242"/>
      <c r="L99" s="242"/>
      <c r="M99" s="243"/>
      <c r="N99" s="242"/>
      <c r="O99" s="243"/>
      <c r="P99" s="242"/>
      <c r="Q99" s="242"/>
      <c r="R99" s="242"/>
      <c r="S99" s="242"/>
      <c r="T99" s="242"/>
      <c r="U99" s="242"/>
      <c r="V99" s="242"/>
    </row>
    <row r="100" spans="1:22">
      <c r="A100" s="244"/>
      <c r="B100" s="245"/>
      <c r="C100" s="246"/>
      <c r="D100" s="246"/>
      <c r="E100" s="246"/>
      <c r="F100" s="246"/>
      <c r="G100" s="247"/>
      <c r="H100" s="246"/>
      <c r="I100" s="246"/>
      <c r="J100" s="247"/>
      <c r="K100" s="246"/>
      <c r="L100" s="246"/>
      <c r="M100" s="247"/>
      <c r="N100" s="246"/>
      <c r="O100" s="247"/>
      <c r="P100" s="242"/>
      <c r="Q100" s="242"/>
      <c r="R100" s="242"/>
      <c r="S100" s="242"/>
      <c r="T100" s="242"/>
      <c r="U100" s="242"/>
      <c r="V100" s="242"/>
    </row>
    <row r="101" spans="1:22" ht="15.6" thickBot="1">
      <c r="A101" s="183" t="s">
        <v>352</v>
      </c>
      <c r="B101" s="211"/>
      <c r="C101" s="186" t="s">
        <v>353</v>
      </c>
      <c r="D101" s="186"/>
      <c r="E101" s="614">
        <f>SUM(E75:E100)</f>
        <v>659442047</v>
      </c>
      <c r="F101" s="202"/>
      <c r="G101" s="176"/>
      <c r="H101" s="176"/>
      <c r="I101" s="176"/>
      <c r="J101" s="176"/>
      <c r="K101" s="176"/>
      <c r="L101" s="264">
        <f>SUM(L75:L100)</f>
        <v>0</v>
      </c>
      <c r="M101" s="264">
        <f>SUM(M75:M100)</f>
        <v>97870278.872709244</v>
      </c>
      <c r="N101" s="264">
        <f>SUM(N75:N100)</f>
        <v>-11051556</v>
      </c>
      <c r="O101" s="264">
        <f>SUM(O75:O100)</f>
        <v>86818722.872709244</v>
      </c>
      <c r="P101" s="242"/>
      <c r="Q101" s="242"/>
      <c r="R101" s="242"/>
      <c r="S101" s="726">
        <f>SUM(S75:S100)</f>
        <v>590762263</v>
      </c>
      <c r="T101" s="242"/>
      <c r="U101" s="242"/>
      <c r="V101" s="242"/>
    </row>
    <row r="102" spans="1:22" ht="15.6" thickTop="1">
      <c r="A102" s="248"/>
      <c r="B102" s="242"/>
      <c r="C102" s="242"/>
      <c r="D102" s="242"/>
      <c r="E102" s="242"/>
      <c r="F102" s="242"/>
      <c r="G102" s="242"/>
      <c r="H102" s="242"/>
      <c r="I102" s="242"/>
      <c r="J102" s="242"/>
      <c r="K102" s="242"/>
      <c r="L102" s="242"/>
      <c r="M102" s="242"/>
      <c r="N102" s="242"/>
      <c r="O102" s="242"/>
      <c r="P102" s="242"/>
      <c r="Q102" s="242"/>
      <c r="R102" s="242"/>
      <c r="S102" s="615">
        <f>+E101-S101</f>
        <v>68679784</v>
      </c>
      <c r="T102" s="615" t="s">
        <v>125</v>
      </c>
      <c r="U102" s="242"/>
      <c r="V102" s="242"/>
    </row>
    <row r="103" spans="1:22" ht="15">
      <c r="A103" s="249">
        <v>3</v>
      </c>
      <c r="B103" s="242"/>
      <c r="C103" s="217" t="s">
        <v>907</v>
      </c>
      <c r="D103" s="242"/>
      <c r="E103" s="242"/>
      <c r="F103" s="242"/>
      <c r="G103" s="242"/>
      <c r="H103" s="242"/>
      <c r="I103" s="242"/>
      <c r="J103" s="242"/>
      <c r="K103" s="242"/>
      <c r="L103" s="242"/>
      <c r="M103" s="264">
        <f>M101</f>
        <v>97870278.872709244</v>
      </c>
      <c r="N103" s="242"/>
      <c r="O103" s="242"/>
      <c r="P103" s="242"/>
      <c r="Q103" s="242"/>
      <c r="R103" s="242"/>
      <c r="S103" s="617" t="s">
        <v>917</v>
      </c>
      <c r="T103" s="616"/>
      <c r="U103" s="242"/>
      <c r="V103" s="242"/>
    </row>
    <row r="104" spans="1:22">
      <c r="A104" s="242"/>
      <c r="B104" s="242"/>
      <c r="C104" s="242"/>
      <c r="D104" s="242"/>
      <c r="E104" s="242"/>
      <c r="F104" s="242"/>
      <c r="G104" s="242"/>
      <c r="H104" s="242"/>
      <c r="I104" s="242"/>
      <c r="J104" s="242"/>
      <c r="K104" s="242"/>
      <c r="L104" s="242"/>
      <c r="M104" s="242"/>
      <c r="N104" s="242"/>
      <c r="O104" s="242"/>
      <c r="P104" s="242"/>
      <c r="Q104" s="242"/>
      <c r="R104" s="242"/>
      <c r="S104" s="242"/>
      <c r="T104" s="242"/>
      <c r="U104" s="242"/>
      <c r="V104" s="242"/>
    </row>
    <row r="105" spans="1:22">
      <c r="A105" s="242"/>
      <c r="B105" s="242"/>
      <c r="C105" s="242"/>
      <c r="D105" s="242"/>
      <c r="E105" s="242"/>
      <c r="F105" s="242"/>
      <c r="G105" s="242"/>
      <c r="H105" s="242"/>
      <c r="I105" s="242"/>
      <c r="J105" s="242"/>
      <c r="K105" s="242"/>
      <c r="L105" s="242"/>
      <c r="M105" s="242"/>
      <c r="N105" s="242"/>
      <c r="O105" s="242"/>
      <c r="P105" s="242"/>
      <c r="Q105" s="242"/>
      <c r="R105" s="242"/>
      <c r="S105" s="242"/>
      <c r="T105" s="242"/>
      <c r="U105" s="242"/>
      <c r="V105" s="242"/>
    </row>
    <row r="106" spans="1:22" ht="15">
      <c r="A106" s="217" t="s">
        <v>355</v>
      </c>
      <c r="B106" s="242"/>
      <c r="C106" s="242"/>
      <c r="D106" s="242"/>
      <c r="E106" s="242"/>
      <c r="F106" s="242"/>
      <c r="G106" s="242"/>
      <c r="H106" s="242"/>
      <c r="I106" s="242"/>
      <c r="J106" s="242"/>
      <c r="K106" s="242"/>
      <c r="L106" s="242"/>
      <c r="M106" s="242"/>
      <c r="N106" s="242"/>
      <c r="O106" s="242"/>
      <c r="P106" s="242"/>
      <c r="Q106" s="242"/>
      <c r="R106" s="242"/>
      <c r="S106" s="242"/>
      <c r="T106" s="242"/>
      <c r="U106" s="242"/>
      <c r="V106" s="242"/>
    </row>
    <row r="107" spans="1:22" ht="15.6" thickBot="1">
      <c r="A107" s="250" t="s">
        <v>356</v>
      </c>
      <c r="B107" s="242"/>
      <c r="C107" s="242"/>
      <c r="D107" s="242"/>
      <c r="E107" s="242"/>
      <c r="F107" s="242"/>
      <c r="G107" s="242"/>
      <c r="H107" s="242"/>
      <c r="I107" s="242"/>
      <c r="J107" s="242"/>
      <c r="K107" s="242"/>
      <c r="L107" s="242"/>
      <c r="M107" s="242"/>
      <c r="N107" s="242"/>
      <c r="O107" s="242"/>
      <c r="P107" s="242"/>
      <c r="Q107" s="242"/>
      <c r="R107" s="242"/>
      <c r="S107" s="242"/>
      <c r="T107" s="242"/>
      <c r="U107" s="242"/>
      <c r="V107" s="242"/>
    </row>
    <row r="108" spans="1:22" ht="15" customHeight="1">
      <c r="A108" s="541" t="s">
        <v>357</v>
      </c>
      <c r="B108" s="388"/>
      <c r="C108" s="1005" t="s">
        <v>883</v>
      </c>
      <c r="D108" s="1005"/>
      <c r="E108" s="1005"/>
      <c r="F108" s="1005"/>
      <c r="G108" s="1005"/>
      <c r="H108" s="1005"/>
      <c r="I108" s="1005"/>
      <c r="J108" s="1005"/>
      <c r="K108" s="1005"/>
      <c r="L108" s="1005"/>
      <c r="M108" s="1005"/>
      <c r="N108" s="1005"/>
      <c r="O108" s="1005"/>
      <c r="P108" s="242"/>
      <c r="Q108" s="242"/>
      <c r="R108" s="242"/>
      <c r="S108" s="242"/>
      <c r="T108" s="242"/>
      <c r="U108" s="242"/>
      <c r="V108" s="242"/>
    </row>
    <row r="109" spans="1:22" ht="15" customHeight="1">
      <c r="A109" s="541" t="s">
        <v>359</v>
      </c>
      <c r="B109" s="388"/>
      <c r="C109" s="1005" t="s">
        <v>884</v>
      </c>
      <c r="D109" s="1005"/>
      <c r="E109" s="1005"/>
      <c r="F109" s="1005"/>
      <c r="G109" s="1005"/>
      <c r="H109" s="1005"/>
      <c r="I109" s="1005"/>
      <c r="J109" s="1005"/>
      <c r="K109" s="1005"/>
      <c r="L109" s="1005"/>
      <c r="M109" s="1005"/>
      <c r="N109" s="1005"/>
      <c r="O109" s="1005"/>
      <c r="P109" s="242"/>
      <c r="Q109" s="242"/>
      <c r="R109" s="242"/>
      <c r="S109" s="242"/>
      <c r="T109" s="242"/>
      <c r="U109" s="242"/>
      <c r="V109" s="242"/>
    </row>
    <row r="110" spans="1:22" ht="33" customHeight="1">
      <c r="A110" s="541" t="s">
        <v>361</v>
      </c>
      <c r="B110" s="388"/>
      <c r="C110" s="1005" t="s">
        <v>763</v>
      </c>
      <c r="D110" s="1005"/>
      <c r="E110" s="1005"/>
      <c r="F110" s="1005"/>
      <c r="G110" s="1005"/>
      <c r="H110" s="1005"/>
      <c r="I110" s="1005"/>
      <c r="J110" s="1005"/>
      <c r="K110" s="1005"/>
      <c r="L110" s="1005"/>
      <c r="M110" s="1005"/>
      <c r="N110" s="1005"/>
      <c r="O110" s="1005"/>
      <c r="P110" s="242"/>
      <c r="Q110" s="242"/>
      <c r="R110" s="242"/>
      <c r="S110" s="242"/>
      <c r="T110" s="242"/>
      <c r="U110" s="242"/>
      <c r="V110" s="242"/>
    </row>
    <row r="111" spans="1:22" ht="15" customHeight="1">
      <c r="A111" s="541" t="s">
        <v>363</v>
      </c>
      <c r="B111" s="388"/>
      <c r="C111" s="1005" t="s">
        <v>364</v>
      </c>
      <c r="D111" s="1005"/>
      <c r="E111" s="1005"/>
      <c r="F111" s="1005"/>
      <c r="G111" s="1005"/>
      <c r="H111" s="1005"/>
      <c r="I111" s="1005"/>
      <c r="J111" s="1005"/>
      <c r="K111" s="1005"/>
      <c r="L111" s="1005"/>
      <c r="M111" s="1005"/>
      <c r="N111" s="1005"/>
      <c r="O111" s="1005"/>
      <c r="P111" s="242"/>
      <c r="Q111" s="242"/>
      <c r="R111" s="242"/>
      <c r="S111" s="242"/>
      <c r="T111" s="242"/>
      <c r="U111" s="242"/>
      <c r="V111" s="242"/>
    </row>
    <row r="112" spans="1:22" ht="15" customHeight="1">
      <c r="A112" s="541" t="s">
        <v>365</v>
      </c>
      <c r="B112" s="388"/>
      <c r="C112" s="1005" t="s">
        <v>882</v>
      </c>
      <c r="D112" s="1005"/>
      <c r="E112" s="1005"/>
      <c r="F112" s="1005"/>
      <c r="G112" s="1005"/>
      <c r="H112" s="1005"/>
      <c r="I112" s="1005"/>
      <c r="J112" s="1005"/>
      <c r="K112" s="1005"/>
      <c r="L112" s="1005"/>
      <c r="M112" s="1005"/>
      <c r="N112" s="1005"/>
      <c r="O112" s="1005"/>
      <c r="P112" s="242"/>
      <c r="Q112" s="242"/>
      <c r="R112" s="242"/>
      <c r="S112" s="242"/>
      <c r="T112" s="242"/>
      <c r="U112" s="242"/>
      <c r="V112" s="242"/>
    </row>
    <row r="113" spans="1:22" ht="15" customHeight="1">
      <c r="A113" s="541" t="s">
        <v>367</v>
      </c>
      <c r="B113" s="388"/>
      <c r="C113" s="1005" t="s">
        <v>368</v>
      </c>
      <c r="D113" s="1005"/>
      <c r="E113" s="1005"/>
      <c r="F113" s="1005"/>
      <c r="G113" s="1005"/>
      <c r="H113" s="1005"/>
      <c r="I113" s="1005"/>
      <c r="J113" s="1005"/>
      <c r="K113" s="1005"/>
      <c r="L113" s="1005"/>
      <c r="M113" s="1005"/>
      <c r="N113" s="1005"/>
      <c r="O113" s="1005"/>
      <c r="P113" s="242"/>
      <c r="Q113" s="242"/>
      <c r="R113" s="242"/>
      <c r="S113" s="242"/>
      <c r="T113" s="242"/>
      <c r="U113" s="242"/>
      <c r="V113" s="242"/>
    </row>
    <row r="114" spans="1:22" ht="15">
      <c r="A114" s="541" t="s">
        <v>369</v>
      </c>
      <c r="B114" s="388"/>
      <c r="C114" s="1005" t="s">
        <v>881</v>
      </c>
      <c r="D114" s="1005"/>
      <c r="E114" s="1005"/>
      <c r="F114" s="1005"/>
      <c r="G114" s="1005"/>
      <c r="H114" s="1005"/>
      <c r="I114" s="1005"/>
      <c r="J114" s="1005"/>
      <c r="K114" s="1005"/>
      <c r="L114" s="1005"/>
      <c r="M114" s="1005"/>
      <c r="N114" s="1005"/>
      <c r="O114" s="1005"/>
      <c r="P114" s="242"/>
      <c r="Q114" s="242"/>
      <c r="R114" s="242"/>
      <c r="S114" s="242"/>
      <c r="T114" s="242"/>
      <c r="U114" s="242"/>
      <c r="V114" s="242"/>
    </row>
    <row r="115" spans="1:22" ht="15">
      <c r="A115" s="541" t="s">
        <v>387</v>
      </c>
      <c r="B115" s="382"/>
      <c r="C115" s="1005" t="s">
        <v>485</v>
      </c>
      <c r="D115" s="1005"/>
      <c r="E115" s="1005"/>
      <c r="F115" s="1005"/>
      <c r="G115" s="1005"/>
      <c r="H115" s="1005"/>
      <c r="I115" s="1005"/>
      <c r="J115" s="1005"/>
      <c r="K115" s="1005"/>
      <c r="L115" s="1005"/>
      <c r="M115" s="1005"/>
      <c r="N115" s="1005"/>
      <c r="O115" s="1005"/>
      <c r="P115" s="242"/>
      <c r="Q115" s="242"/>
      <c r="R115" s="242"/>
      <c r="S115" s="242"/>
      <c r="T115" s="242"/>
      <c r="U115" s="242"/>
      <c r="V115" s="242"/>
    </row>
    <row r="116" spans="1:22" ht="15" customHeight="1">
      <c r="A116" s="541" t="s">
        <v>519</v>
      </c>
      <c r="B116" s="255"/>
      <c r="C116" s="1005" t="s">
        <v>879</v>
      </c>
      <c r="D116" s="1005"/>
      <c r="E116" s="1005"/>
      <c r="F116" s="1005"/>
      <c r="G116" s="1005"/>
      <c r="H116" s="1005"/>
      <c r="I116" s="1005"/>
      <c r="J116" s="1005"/>
      <c r="K116" s="1005"/>
      <c r="L116" s="1005"/>
      <c r="M116" s="1005"/>
      <c r="N116" s="1005"/>
      <c r="O116" s="1005"/>
      <c r="P116" s="242"/>
      <c r="Q116" s="242"/>
      <c r="R116" s="242"/>
      <c r="S116" s="242"/>
      <c r="T116" s="242"/>
      <c r="U116" s="242"/>
      <c r="V116" s="242"/>
    </row>
    <row r="117" spans="1:22" ht="33" customHeight="1">
      <c r="A117" s="541" t="s">
        <v>692</v>
      </c>
      <c r="B117" s="255"/>
      <c r="C117" s="1005" t="s">
        <v>880</v>
      </c>
      <c r="D117" s="1005"/>
      <c r="E117" s="1005"/>
      <c r="F117" s="1005"/>
      <c r="G117" s="1005"/>
      <c r="H117" s="1005"/>
      <c r="I117" s="1005"/>
      <c r="J117" s="1005"/>
      <c r="K117" s="1005"/>
      <c r="L117" s="1005"/>
      <c r="M117" s="1005"/>
      <c r="N117" s="1005"/>
      <c r="O117" s="1005"/>
      <c r="P117" s="242"/>
      <c r="Q117" s="242"/>
      <c r="R117" s="242"/>
      <c r="S117" s="242"/>
      <c r="T117" s="242"/>
      <c r="U117" s="242"/>
      <c r="V117" s="242"/>
    </row>
    <row r="118" spans="1:22">
      <c r="C118" s="242"/>
      <c r="D118" s="242"/>
      <c r="E118" s="242"/>
      <c r="F118" s="242"/>
      <c r="G118" s="242"/>
      <c r="H118" s="242"/>
      <c r="I118" s="242"/>
      <c r="J118" s="242"/>
      <c r="K118" s="242"/>
      <c r="L118" s="242"/>
      <c r="M118" s="242"/>
      <c r="N118" s="242"/>
      <c r="O118" s="242"/>
      <c r="P118" s="242"/>
      <c r="Q118" s="242"/>
      <c r="R118" s="242"/>
      <c r="S118" s="242"/>
      <c r="T118" s="242"/>
      <c r="U118" s="242"/>
      <c r="V118" s="242"/>
    </row>
    <row r="119" spans="1:22">
      <c r="C119" s="242"/>
      <c r="D119" s="242"/>
      <c r="E119" s="242"/>
      <c r="F119" s="242"/>
      <c r="G119" s="242"/>
      <c r="H119" s="242"/>
      <c r="I119" s="242"/>
      <c r="J119" s="242"/>
      <c r="K119" s="242"/>
      <c r="L119" s="242"/>
      <c r="M119" s="242"/>
      <c r="N119" s="242"/>
      <c r="O119" s="242"/>
      <c r="P119" s="242"/>
      <c r="Q119" s="242"/>
      <c r="R119" s="242"/>
      <c r="S119" s="242"/>
      <c r="T119" s="242"/>
      <c r="U119" s="242"/>
      <c r="V119" s="242"/>
    </row>
    <row r="120" spans="1:22">
      <c r="C120" s="242"/>
      <c r="D120" s="242"/>
      <c r="E120" s="242"/>
      <c r="F120" s="242"/>
      <c r="G120" s="242"/>
      <c r="H120" s="242"/>
      <c r="I120" s="242"/>
      <c r="J120" s="242"/>
      <c r="K120" s="242"/>
      <c r="L120" s="242"/>
      <c r="M120" s="242"/>
      <c r="N120" s="242"/>
      <c r="O120" s="242"/>
      <c r="P120" s="242"/>
      <c r="Q120" s="242"/>
      <c r="R120" s="242"/>
      <c r="S120" s="242"/>
      <c r="T120" s="242"/>
      <c r="U120" s="242"/>
      <c r="V120" s="242"/>
    </row>
    <row r="121" spans="1:22">
      <c r="C121" s="242"/>
      <c r="D121" s="242"/>
      <c r="E121" s="242"/>
      <c r="F121" s="242"/>
      <c r="G121" s="242"/>
      <c r="H121" s="242"/>
      <c r="I121" s="242"/>
      <c r="J121" s="242"/>
      <c r="K121" s="242"/>
      <c r="L121" s="242"/>
      <c r="M121" s="242"/>
      <c r="N121" s="242"/>
      <c r="O121" s="242"/>
      <c r="P121" s="242"/>
      <c r="Q121" s="242"/>
      <c r="R121" s="242"/>
      <c r="S121" s="242"/>
      <c r="T121" s="242"/>
      <c r="U121" s="242"/>
      <c r="V121" s="242"/>
    </row>
    <row r="122" spans="1:22">
      <c r="C122" s="242"/>
      <c r="D122" s="242"/>
      <c r="E122" s="242"/>
      <c r="F122" s="242"/>
      <c r="G122" s="242"/>
      <c r="H122" s="242"/>
      <c r="I122" s="242"/>
      <c r="J122" s="242"/>
      <c r="K122" s="242"/>
      <c r="L122" s="242"/>
      <c r="M122" s="242"/>
      <c r="N122" s="242"/>
      <c r="O122" s="242"/>
      <c r="P122" s="242"/>
      <c r="Q122" s="242"/>
      <c r="R122" s="242"/>
      <c r="S122" s="242"/>
      <c r="T122" s="242"/>
      <c r="U122" s="242"/>
      <c r="V122" s="242"/>
    </row>
    <row r="123" spans="1:22">
      <c r="C123" s="242"/>
      <c r="D123" s="242"/>
      <c r="E123" s="242"/>
      <c r="F123" s="242"/>
      <c r="G123" s="242"/>
      <c r="H123" s="242"/>
      <c r="I123" s="242"/>
      <c r="J123" s="242"/>
      <c r="K123" s="242"/>
      <c r="L123" s="242"/>
      <c r="M123" s="242"/>
      <c r="N123" s="242"/>
      <c r="O123" s="242"/>
      <c r="P123" s="242"/>
      <c r="Q123" s="242"/>
      <c r="R123" s="242"/>
      <c r="S123" s="242"/>
      <c r="T123" s="242"/>
      <c r="U123" s="242"/>
      <c r="V123" s="242"/>
    </row>
    <row r="124" spans="1:22">
      <c r="C124" s="242"/>
      <c r="D124" s="242"/>
      <c r="E124" s="242"/>
      <c r="F124" s="242"/>
      <c r="G124" s="242"/>
      <c r="H124" s="242"/>
      <c r="I124" s="242"/>
      <c r="J124" s="242"/>
      <c r="K124" s="242"/>
      <c r="L124" s="242"/>
      <c r="M124" s="242"/>
      <c r="N124" s="242"/>
      <c r="O124" s="242"/>
      <c r="P124" s="242"/>
      <c r="Q124" s="242"/>
      <c r="R124" s="242"/>
      <c r="S124" s="242"/>
      <c r="T124" s="242"/>
      <c r="U124" s="242"/>
      <c r="V124" s="242"/>
    </row>
    <row r="125" spans="1:22">
      <c r="C125" s="242"/>
      <c r="D125" s="242"/>
      <c r="E125" s="242"/>
      <c r="F125" s="242"/>
      <c r="G125" s="242"/>
      <c r="H125" s="242"/>
      <c r="I125" s="242"/>
      <c r="J125" s="242"/>
      <c r="K125" s="242"/>
      <c r="L125" s="242"/>
      <c r="M125" s="242"/>
      <c r="N125" s="242"/>
      <c r="O125" s="242"/>
      <c r="P125" s="242"/>
      <c r="Q125" s="242"/>
      <c r="R125" s="242"/>
      <c r="S125" s="242"/>
      <c r="T125" s="242"/>
      <c r="U125" s="242"/>
      <c r="V125" s="242"/>
    </row>
    <row r="126" spans="1:22">
      <c r="C126" s="242"/>
      <c r="D126" s="242"/>
      <c r="E126" s="242"/>
      <c r="F126" s="242"/>
      <c r="G126" s="242"/>
      <c r="H126" s="242"/>
      <c r="I126" s="242"/>
      <c r="J126" s="242"/>
      <c r="K126" s="242"/>
      <c r="L126" s="242"/>
      <c r="M126" s="242"/>
      <c r="N126" s="242"/>
      <c r="O126" s="242"/>
      <c r="P126" s="242"/>
      <c r="Q126" s="242"/>
      <c r="R126" s="242"/>
      <c r="S126" s="242"/>
      <c r="T126" s="242"/>
      <c r="U126" s="242"/>
      <c r="V126" s="242"/>
    </row>
    <row r="127" spans="1:22">
      <c r="C127" s="242"/>
      <c r="D127" s="242"/>
      <c r="E127" s="242"/>
      <c r="F127" s="242"/>
      <c r="G127" s="242"/>
      <c r="H127" s="242"/>
      <c r="I127" s="242"/>
      <c r="J127" s="242"/>
      <c r="K127" s="242"/>
      <c r="L127" s="242"/>
      <c r="M127" s="242"/>
      <c r="N127" s="242"/>
      <c r="O127" s="242"/>
      <c r="P127" s="242"/>
      <c r="Q127" s="242"/>
      <c r="R127" s="242"/>
      <c r="S127" s="242"/>
      <c r="T127" s="242"/>
      <c r="U127" s="242"/>
      <c r="V127" s="242"/>
    </row>
    <row r="128" spans="1:22">
      <c r="C128" s="242"/>
      <c r="D128" s="242"/>
      <c r="E128" s="242"/>
      <c r="F128" s="242"/>
      <c r="G128" s="242"/>
      <c r="H128" s="242"/>
      <c r="I128" s="242"/>
      <c r="J128" s="242"/>
      <c r="K128" s="242"/>
      <c r="L128" s="242"/>
      <c r="M128" s="242"/>
      <c r="N128" s="242"/>
      <c r="O128" s="242"/>
      <c r="P128" s="242"/>
      <c r="Q128" s="242"/>
      <c r="R128" s="242"/>
      <c r="S128" s="242"/>
      <c r="T128" s="242"/>
      <c r="U128" s="242"/>
      <c r="V128" s="242"/>
    </row>
    <row r="129" spans="3:22">
      <c r="C129" s="242"/>
      <c r="D129" s="242"/>
      <c r="E129" s="242"/>
      <c r="F129" s="242"/>
      <c r="G129" s="242"/>
      <c r="H129" s="242"/>
      <c r="I129" s="242"/>
      <c r="J129" s="242"/>
      <c r="K129" s="242"/>
      <c r="L129" s="242"/>
      <c r="M129" s="242"/>
      <c r="N129" s="242"/>
      <c r="O129" s="242"/>
      <c r="P129" s="242"/>
      <c r="Q129" s="242"/>
      <c r="R129" s="242"/>
      <c r="S129" s="242"/>
      <c r="T129" s="242"/>
      <c r="U129" s="242"/>
      <c r="V129" s="242"/>
    </row>
    <row r="130" spans="3:22">
      <c r="C130" s="242"/>
      <c r="D130" s="242"/>
      <c r="E130" s="242"/>
      <c r="F130" s="242"/>
      <c r="G130" s="242"/>
      <c r="H130" s="242"/>
      <c r="I130" s="242"/>
      <c r="J130" s="242"/>
      <c r="K130" s="242"/>
      <c r="L130" s="242"/>
      <c r="M130" s="242"/>
      <c r="N130" s="242"/>
      <c r="O130" s="242"/>
      <c r="P130" s="242"/>
      <c r="Q130" s="242"/>
      <c r="R130" s="242"/>
      <c r="S130" s="242"/>
      <c r="T130" s="242"/>
      <c r="U130" s="242"/>
      <c r="V130" s="242"/>
    </row>
    <row r="131" spans="3:22">
      <c r="C131" s="242"/>
      <c r="D131" s="242"/>
      <c r="E131" s="242"/>
      <c r="F131" s="242"/>
      <c r="G131" s="242"/>
      <c r="H131" s="242"/>
      <c r="I131" s="242"/>
      <c r="J131" s="242"/>
      <c r="K131" s="242"/>
      <c r="L131" s="242"/>
      <c r="M131" s="242"/>
      <c r="N131" s="242"/>
      <c r="O131" s="242"/>
      <c r="P131" s="242"/>
      <c r="Q131" s="242"/>
      <c r="R131" s="242"/>
      <c r="S131" s="242"/>
      <c r="T131" s="242"/>
      <c r="U131" s="242"/>
      <c r="V131" s="242"/>
    </row>
    <row r="132" spans="3:22">
      <c r="C132" s="242"/>
      <c r="D132" s="242"/>
      <c r="E132" s="242"/>
      <c r="F132" s="242"/>
      <c r="G132" s="242"/>
      <c r="H132" s="242"/>
      <c r="I132" s="242"/>
      <c r="J132" s="242"/>
      <c r="K132" s="242"/>
      <c r="L132" s="242"/>
      <c r="M132" s="242"/>
      <c r="N132" s="242"/>
      <c r="O132" s="242"/>
      <c r="P132" s="242"/>
      <c r="Q132" s="242"/>
      <c r="R132" s="242"/>
      <c r="S132" s="242"/>
      <c r="T132" s="242"/>
      <c r="U132" s="242"/>
      <c r="V132" s="242"/>
    </row>
    <row r="133" spans="3:22">
      <c r="C133" s="242"/>
      <c r="D133" s="242"/>
      <c r="E133" s="242"/>
      <c r="F133" s="242"/>
      <c r="G133" s="242"/>
      <c r="H133" s="242"/>
      <c r="I133" s="242"/>
      <c r="J133" s="242"/>
      <c r="K133" s="242"/>
      <c r="L133" s="242"/>
      <c r="M133" s="242"/>
      <c r="N133" s="242"/>
      <c r="O133" s="242"/>
      <c r="P133" s="242"/>
      <c r="Q133" s="242"/>
      <c r="R133" s="242"/>
      <c r="S133" s="242"/>
      <c r="T133" s="242"/>
      <c r="U133" s="242"/>
      <c r="V133" s="242"/>
    </row>
    <row r="134" spans="3:22">
      <c r="C134" s="242"/>
      <c r="D134" s="242"/>
      <c r="E134" s="242"/>
      <c r="F134" s="242"/>
      <c r="G134" s="242"/>
      <c r="H134" s="242"/>
      <c r="I134" s="242"/>
      <c r="J134" s="242"/>
      <c r="K134" s="242"/>
      <c r="L134" s="242"/>
      <c r="M134" s="242"/>
      <c r="N134" s="242"/>
      <c r="O134" s="242"/>
      <c r="P134" s="242"/>
      <c r="Q134" s="242"/>
      <c r="R134" s="242"/>
      <c r="S134" s="242"/>
      <c r="T134" s="242"/>
      <c r="U134" s="242"/>
      <c r="V134" s="242"/>
    </row>
    <row r="135" spans="3:22">
      <c r="C135" s="242"/>
      <c r="D135" s="242"/>
      <c r="E135" s="242"/>
      <c r="F135" s="242"/>
      <c r="G135" s="242"/>
      <c r="H135" s="242"/>
      <c r="I135" s="242"/>
      <c r="J135" s="242"/>
      <c r="K135" s="242"/>
      <c r="L135" s="242"/>
      <c r="M135" s="242"/>
      <c r="N135" s="242"/>
      <c r="O135" s="242"/>
      <c r="P135" s="242"/>
      <c r="Q135" s="242"/>
      <c r="R135" s="242"/>
      <c r="S135" s="242"/>
      <c r="T135" s="242"/>
      <c r="U135" s="242"/>
      <c r="V135" s="242"/>
    </row>
    <row r="136" spans="3:22">
      <c r="C136" s="242"/>
      <c r="D136" s="242"/>
      <c r="E136" s="242"/>
      <c r="F136" s="242"/>
      <c r="G136" s="242"/>
      <c r="H136" s="242"/>
      <c r="I136" s="242"/>
      <c r="J136" s="242"/>
      <c r="K136" s="242"/>
      <c r="L136" s="242"/>
      <c r="M136" s="242"/>
      <c r="N136" s="242"/>
      <c r="O136" s="242"/>
      <c r="P136" s="242"/>
      <c r="Q136" s="242"/>
      <c r="R136" s="242"/>
      <c r="S136" s="242"/>
      <c r="T136" s="242"/>
      <c r="U136" s="242"/>
      <c r="V136" s="242"/>
    </row>
    <row r="137" spans="3:22">
      <c r="C137" s="242"/>
      <c r="D137" s="242"/>
      <c r="E137" s="242"/>
      <c r="F137" s="242"/>
      <c r="G137" s="242"/>
      <c r="H137" s="242"/>
      <c r="I137" s="242"/>
      <c r="J137" s="242"/>
      <c r="K137" s="242"/>
      <c r="L137" s="242"/>
      <c r="M137" s="242"/>
      <c r="N137" s="242"/>
      <c r="O137" s="242"/>
      <c r="P137" s="242"/>
      <c r="Q137" s="242"/>
      <c r="R137" s="242"/>
      <c r="S137" s="242"/>
      <c r="T137" s="242"/>
      <c r="U137" s="242"/>
      <c r="V137" s="242"/>
    </row>
    <row r="138" spans="3:22">
      <c r="C138" s="242"/>
      <c r="D138" s="242"/>
      <c r="E138" s="242"/>
      <c r="F138" s="242"/>
      <c r="G138" s="242"/>
      <c r="H138" s="242"/>
      <c r="I138" s="242"/>
      <c r="J138" s="242"/>
      <c r="K138" s="242"/>
      <c r="L138" s="242"/>
      <c r="M138" s="242"/>
      <c r="N138" s="242"/>
      <c r="O138" s="242"/>
      <c r="P138" s="242"/>
      <c r="Q138" s="242"/>
      <c r="R138" s="242"/>
      <c r="S138" s="242"/>
      <c r="T138" s="242"/>
      <c r="U138" s="242"/>
      <c r="V138" s="242"/>
    </row>
    <row r="139" spans="3:22">
      <c r="C139" s="242"/>
      <c r="D139" s="242"/>
      <c r="E139" s="242"/>
      <c r="F139" s="242"/>
      <c r="G139" s="242"/>
      <c r="H139" s="242"/>
      <c r="I139" s="242"/>
      <c r="J139" s="242"/>
      <c r="K139" s="242"/>
      <c r="L139" s="242"/>
      <c r="M139" s="242"/>
      <c r="N139" s="242"/>
      <c r="O139" s="242"/>
      <c r="P139" s="242"/>
      <c r="Q139" s="242"/>
      <c r="R139" s="242"/>
      <c r="S139" s="242"/>
      <c r="T139" s="242"/>
      <c r="U139" s="242"/>
      <c r="V139" s="242"/>
    </row>
    <row r="140" spans="3:22">
      <c r="C140" s="242"/>
      <c r="D140" s="242"/>
      <c r="E140" s="242"/>
      <c r="F140" s="242"/>
      <c r="G140" s="242"/>
      <c r="H140" s="242"/>
      <c r="I140" s="242"/>
      <c r="J140" s="242"/>
      <c r="K140" s="242"/>
      <c r="L140" s="242"/>
      <c r="M140" s="242"/>
      <c r="N140" s="242"/>
      <c r="O140" s="242"/>
      <c r="P140" s="242"/>
      <c r="Q140" s="242"/>
      <c r="R140" s="242"/>
      <c r="S140" s="242"/>
      <c r="T140" s="242"/>
      <c r="U140" s="242"/>
      <c r="V140" s="242"/>
    </row>
    <row r="141" spans="3:22">
      <c r="C141" s="242"/>
      <c r="D141" s="242"/>
      <c r="E141" s="242"/>
      <c r="F141" s="242"/>
      <c r="G141" s="242"/>
      <c r="H141" s="242"/>
      <c r="I141" s="242"/>
      <c r="J141" s="242"/>
      <c r="K141" s="242"/>
      <c r="L141" s="242"/>
      <c r="M141" s="242"/>
      <c r="N141" s="242"/>
      <c r="O141" s="242"/>
      <c r="P141" s="242"/>
      <c r="Q141" s="242"/>
      <c r="R141" s="242"/>
      <c r="S141" s="242"/>
      <c r="T141" s="242"/>
      <c r="U141" s="242"/>
      <c r="V141" s="242"/>
    </row>
    <row r="142" spans="3:22">
      <c r="C142" s="242"/>
      <c r="D142" s="242"/>
      <c r="E142" s="242"/>
      <c r="F142" s="242"/>
      <c r="G142" s="242"/>
      <c r="H142" s="242"/>
      <c r="I142" s="242"/>
      <c r="J142" s="242"/>
      <c r="K142" s="242"/>
      <c r="L142" s="242"/>
      <c r="M142" s="242"/>
      <c r="N142" s="242"/>
      <c r="O142" s="242"/>
      <c r="P142" s="242"/>
      <c r="Q142" s="242"/>
      <c r="R142" s="242"/>
      <c r="S142" s="242"/>
      <c r="T142" s="242"/>
      <c r="U142" s="242"/>
      <c r="V142" s="242"/>
    </row>
    <row r="143" spans="3:22">
      <c r="C143" s="242"/>
      <c r="D143" s="242"/>
      <c r="E143" s="242"/>
      <c r="F143" s="242"/>
      <c r="G143" s="242"/>
      <c r="H143" s="242"/>
      <c r="I143" s="242"/>
      <c r="J143" s="242"/>
      <c r="K143" s="242"/>
      <c r="L143" s="242"/>
      <c r="M143" s="242"/>
      <c r="N143" s="242"/>
      <c r="O143" s="242"/>
      <c r="P143" s="242"/>
      <c r="Q143" s="242"/>
      <c r="R143" s="242"/>
      <c r="S143" s="242"/>
      <c r="T143" s="242"/>
      <c r="U143" s="242"/>
      <c r="V143" s="242"/>
    </row>
    <row r="144" spans="3:22">
      <c r="C144" s="242"/>
      <c r="D144" s="242"/>
      <c r="E144" s="242"/>
      <c r="F144" s="242"/>
      <c r="G144" s="242"/>
      <c r="H144" s="242"/>
      <c r="I144" s="242"/>
      <c r="J144" s="242"/>
      <c r="K144" s="242"/>
      <c r="L144" s="242"/>
      <c r="M144" s="242"/>
      <c r="N144" s="242"/>
      <c r="O144" s="242"/>
      <c r="P144" s="242"/>
      <c r="Q144" s="242"/>
      <c r="R144" s="242"/>
      <c r="S144" s="242"/>
      <c r="T144" s="242"/>
      <c r="U144" s="242"/>
      <c r="V144" s="242"/>
    </row>
    <row r="145" spans="3:22">
      <c r="C145" s="242"/>
      <c r="D145" s="242"/>
      <c r="E145" s="242"/>
      <c r="F145" s="242"/>
      <c r="G145" s="242"/>
      <c r="H145" s="242"/>
      <c r="I145" s="242"/>
      <c r="J145" s="242"/>
      <c r="K145" s="242"/>
      <c r="L145" s="242"/>
      <c r="M145" s="242"/>
      <c r="N145" s="242"/>
      <c r="O145" s="242"/>
      <c r="P145" s="242"/>
      <c r="Q145" s="242"/>
      <c r="R145" s="242"/>
      <c r="S145" s="242"/>
      <c r="T145" s="242"/>
      <c r="U145" s="242"/>
      <c r="V145" s="242"/>
    </row>
    <row r="146" spans="3:22">
      <c r="C146" s="242"/>
      <c r="D146" s="242"/>
      <c r="E146" s="242"/>
      <c r="F146" s="242"/>
      <c r="G146" s="242"/>
      <c r="H146" s="242"/>
      <c r="I146" s="242"/>
      <c r="J146" s="242"/>
      <c r="K146" s="242"/>
      <c r="L146" s="242"/>
      <c r="M146" s="242"/>
      <c r="N146" s="242"/>
      <c r="O146" s="242"/>
      <c r="P146" s="242"/>
      <c r="Q146" s="242"/>
      <c r="R146" s="242"/>
      <c r="S146" s="242"/>
      <c r="T146" s="242"/>
      <c r="U146" s="242"/>
      <c r="V146" s="242"/>
    </row>
    <row r="147" spans="3:22">
      <c r="C147" s="242"/>
      <c r="D147" s="242"/>
      <c r="E147" s="242"/>
      <c r="F147" s="242"/>
      <c r="G147" s="242"/>
      <c r="H147" s="242"/>
      <c r="I147" s="242"/>
      <c r="J147" s="242"/>
      <c r="K147" s="242"/>
      <c r="L147" s="242"/>
      <c r="M147" s="242"/>
      <c r="N147" s="242"/>
      <c r="O147" s="242"/>
      <c r="P147" s="242"/>
      <c r="Q147" s="242"/>
      <c r="R147" s="242"/>
      <c r="S147" s="242"/>
      <c r="T147" s="242"/>
      <c r="U147" s="242"/>
      <c r="V147" s="242"/>
    </row>
    <row r="148" spans="3:22">
      <c r="C148" s="242"/>
      <c r="D148" s="242"/>
      <c r="E148" s="242"/>
      <c r="F148" s="242"/>
      <c r="G148" s="242"/>
      <c r="H148" s="242"/>
      <c r="I148" s="242"/>
      <c r="J148" s="242"/>
      <c r="K148" s="242"/>
      <c r="L148" s="242"/>
      <c r="M148" s="242"/>
      <c r="N148" s="242"/>
      <c r="O148" s="242"/>
      <c r="P148" s="242"/>
      <c r="Q148" s="242"/>
      <c r="R148" s="242"/>
      <c r="S148" s="242"/>
      <c r="T148" s="242"/>
      <c r="U148" s="242"/>
      <c r="V148" s="242"/>
    </row>
    <row r="149" spans="3:22">
      <c r="C149" s="242"/>
      <c r="D149" s="242"/>
      <c r="E149" s="242"/>
      <c r="F149" s="242"/>
      <c r="G149" s="242"/>
      <c r="H149" s="242"/>
      <c r="I149" s="242"/>
      <c r="J149" s="242"/>
      <c r="K149" s="242"/>
      <c r="L149" s="242"/>
      <c r="M149" s="242"/>
      <c r="N149" s="242"/>
      <c r="O149" s="242"/>
      <c r="P149" s="242"/>
      <c r="Q149" s="242"/>
      <c r="R149" s="242"/>
      <c r="S149" s="242"/>
      <c r="T149" s="242"/>
      <c r="U149" s="242"/>
      <c r="V149" s="242"/>
    </row>
    <row r="150" spans="3:22">
      <c r="C150" s="242"/>
      <c r="D150" s="242"/>
      <c r="E150" s="242"/>
      <c r="F150" s="242"/>
      <c r="G150" s="242"/>
      <c r="H150" s="242"/>
      <c r="I150" s="242"/>
      <c r="J150" s="242"/>
      <c r="K150" s="242"/>
      <c r="L150" s="242"/>
      <c r="M150" s="242"/>
      <c r="N150" s="242"/>
      <c r="O150" s="242"/>
      <c r="P150" s="242"/>
      <c r="Q150" s="242"/>
      <c r="R150" s="242"/>
      <c r="S150" s="242"/>
      <c r="T150" s="242"/>
      <c r="U150" s="242"/>
      <c r="V150" s="242"/>
    </row>
    <row r="151" spans="3:22">
      <c r="C151" s="242"/>
      <c r="D151" s="242"/>
      <c r="E151" s="242"/>
      <c r="F151" s="242"/>
      <c r="G151" s="242"/>
      <c r="H151" s="242"/>
      <c r="I151" s="242"/>
      <c r="J151" s="242"/>
      <c r="K151" s="242"/>
      <c r="L151" s="242"/>
      <c r="M151" s="242"/>
      <c r="N151" s="242"/>
      <c r="O151" s="242"/>
      <c r="P151" s="242"/>
      <c r="Q151" s="242"/>
      <c r="R151" s="242"/>
      <c r="S151" s="242"/>
      <c r="T151" s="242"/>
      <c r="U151" s="242"/>
      <c r="V151" s="242"/>
    </row>
    <row r="152" spans="3:22">
      <c r="C152" s="242"/>
      <c r="D152" s="242"/>
      <c r="E152" s="242"/>
      <c r="F152" s="242"/>
      <c r="G152" s="242"/>
      <c r="H152" s="242"/>
      <c r="I152" s="242"/>
      <c r="J152" s="242"/>
      <c r="K152" s="242"/>
      <c r="L152" s="242"/>
      <c r="M152" s="242"/>
      <c r="N152" s="242"/>
      <c r="O152" s="242"/>
      <c r="P152" s="242"/>
      <c r="Q152" s="242"/>
      <c r="R152" s="242"/>
      <c r="S152" s="242"/>
      <c r="T152" s="242"/>
      <c r="U152" s="242"/>
      <c r="V152" s="242"/>
    </row>
    <row r="153" spans="3:22">
      <c r="C153" s="242"/>
      <c r="D153" s="242"/>
      <c r="E153" s="242"/>
      <c r="F153" s="242"/>
      <c r="G153" s="242"/>
      <c r="H153" s="242"/>
      <c r="I153" s="242"/>
      <c r="J153" s="242"/>
      <c r="K153" s="242"/>
      <c r="L153" s="242"/>
      <c r="M153" s="242"/>
      <c r="N153" s="242"/>
      <c r="O153" s="242"/>
      <c r="P153" s="242"/>
      <c r="Q153" s="242"/>
      <c r="R153" s="242"/>
      <c r="S153" s="242"/>
      <c r="T153" s="242"/>
      <c r="U153" s="242"/>
      <c r="V153" s="242"/>
    </row>
    <row r="154" spans="3:22">
      <c r="C154" s="242"/>
      <c r="D154" s="242"/>
      <c r="E154" s="242"/>
      <c r="F154" s="242"/>
      <c r="G154" s="242"/>
      <c r="H154" s="242"/>
      <c r="I154" s="242"/>
      <c r="J154" s="242"/>
      <c r="K154" s="242"/>
      <c r="L154" s="242"/>
      <c r="M154" s="242"/>
      <c r="N154" s="242"/>
      <c r="O154" s="242"/>
      <c r="P154" s="242"/>
      <c r="Q154" s="242"/>
      <c r="R154" s="242"/>
      <c r="S154" s="242"/>
      <c r="T154" s="242"/>
      <c r="U154" s="242"/>
      <c r="V154" s="242"/>
    </row>
    <row r="155" spans="3:22">
      <c r="C155" s="242"/>
      <c r="D155" s="242"/>
      <c r="E155" s="242"/>
      <c r="F155" s="242"/>
      <c r="G155" s="242"/>
      <c r="H155" s="242"/>
      <c r="I155" s="242"/>
      <c r="J155" s="242"/>
      <c r="K155" s="242"/>
      <c r="L155" s="242"/>
      <c r="M155" s="242"/>
      <c r="N155" s="242"/>
      <c r="O155" s="242"/>
      <c r="P155" s="242"/>
      <c r="Q155" s="242"/>
      <c r="R155" s="242"/>
      <c r="S155" s="242"/>
      <c r="T155" s="242"/>
      <c r="U155" s="242"/>
      <c r="V155" s="242"/>
    </row>
    <row r="156" spans="3:22">
      <c r="C156" s="242"/>
      <c r="D156" s="242"/>
      <c r="E156" s="242"/>
      <c r="F156" s="242"/>
      <c r="G156" s="242"/>
      <c r="H156" s="242"/>
      <c r="I156" s="242"/>
      <c r="J156" s="242"/>
      <c r="K156" s="242"/>
      <c r="L156" s="242"/>
      <c r="M156" s="242"/>
      <c r="N156" s="242"/>
      <c r="O156" s="242"/>
      <c r="P156" s="242"/>
      <c r="Q156" s="242"/>
      <c r="R156" s="242"/>
      <c r="S156" s="242"/>
      <c r="T156" s="242"/>
      <c r="U156" s="242"/>
      <c r="V156" s="242"/>
    </row>
    <row r="157" spans="3:22">
      <c r="C157" s="242"/>
      <c r="D157" s="242"/>
      <c r="E157" s="242"/>
      <c r="F157" s="242"/>
      <c r="G157" s="242"/>
      <c r="H157" s="242"/>
      <c r="I157" s="242"/>
      <c r="J157" s="242"/>
      <c r="K157" s="242"/>
      <c r="L157" s="242"/>
      <c r="M157" s="242"/>
      <c r="N157" s="242"/>
      <c r="O157" s="242"/>
      <c r="P157" s="242"/>
      <c r="Q157" s="242"/>
      <c r="R157" s="242"/>
      <c r="S157" s="242"/>
      <c r="T157" s="242"/>
      <c r="U157" s="242"/>
      <c r="V157" s="242"/>
    </row>
    <row r="158" spans="3:22">
      <c r="C158" s="242"/>
      <c r="D158" s="242"/>
      <c r="E158" s="242"/>
      <c r="F158" s="242"/>
      <c r="G158" s="242"/>
      <c r="H158" s="242"/>
      <c r="I158" s="242"/>
      <c r="J158" s="242"/>
      <c r="K158" s="242"/>
      <c r="L158" s="242"/>
      <c r="M158" s="242"/>
      <c r="N158" s="242"/>
      <c r="O158" s="242"/>
      <c r="P158" s="242"/>
      <c r="Q158" s="242"/>
      <c r="R158" s="242"/>
      <c r="S158" s="242"/>
      <c r="T158" s="242"/>
      <c r="U158" s="242"/>
      <c r="V158" s="242"/>
    </row>
    <row r="159" spans="3:22">
      <c r="C159" s="242"/>
      <c r="D159" s="242"/>
      <c r="E159" s="242"/>
      <c r="F159" s="242"/>
      <c r="G159" s="242"/>
      <c r="H159" s="242"/>
      <c r="I159" s="242"/>
      <c r="J159" s="242"/>
      <c r="K159" s="242"/>
      <c r="L159" s="242"/>
      <c r="M159" s="242"/>
      <c r="N159" s="242"/>
      <c r="O159" s="242"/>
      <c r="P159" s="242"/>
      <c r="Q159" s="242"/>
      <c r="R159" s="242"/>
      <c r="S159" s="242"/>
      <c r="T159" s="242"/>
      <c r="U159" s="242"/>
      <c r="V159" s="242"/>
    </row>
    <row r="160" spans="3:22">
      <c r="C160" s="242"/>
      <c r="D160" s="242"/>
      <c r="E160" s="242"/>
      <c r="F160" s="242"/>
      <c r="G160" s="242"/>
      <c r="H160" s="242"/>
      <c r="I160" s="242"/>
      <c r="J160" s="242"/>
      <c r="K160" s="242"/>
      <c r="L160" s="242"/>
      <c r="M160" s="242"/>
      <c r="N160" s="242"/>
      <c r="O160" s="242"/>
      <c r="P160" s="242"/>
      <c r="Q160" s="242"/>
      <c r="R160" s="242"/>
      <c r="S160" s="242"/>
      <c r="T160" s="242"/>
      <c r="U160" s="242"/>
      <c r="V160" s="242"/>
    </row>
    <row r="161" spans="3:22">
      <c r="C161" s="242"/>
      <c r="D161" s="242"/>
      <c r="E161" s="242"/>
      <c r="F161" s="242"/>
      <c r="G161" s="242"/>
      <c r="H161" s="242"/>
      <c r="I161" s="242"/>
      <c r="J161" s="242"/>
      <c r="K161" s="242"/>
      <c r="L161" s="242"/>
      <c r="M161" s="242"/>
      <c r="N161" s="242"/>
      <c r="O161" s="242"/>
      <c r="P161" s="242"/>
      <c r="Q161" s="242"/>
      <c r="R161" s="242"/>
      <c r="S161" s="242"/>
      <c r="T161" s="242"/>
      <c r="U161" s="242"/>
      <c r="V161" s="242"/>
    </row>
    <row r="162" spans="3:22">
      <c r="C162" s="242"/>
      <c r="D162" s="242"/>
      <c r="E162" s="242"/>
      <c r="F162" s="242"/>
      <c r="G162" s="242"/>
      <c r="H162" s="242"/>
      <c r="I162" s="242"/>
      <c r="J162" s="242"/>
      <c r="K162" s="242"/>
      <c r="L162" s="242"/>
      <c r="M162" s="242"/>
      <c r="N162" s="242"/>
      <c r="O162" s="242"/>
      <c r="P162" s="242"/>
      <c r="Q162" s="242"/>
      <c r="R162" s="242"/>
      <c r="S162" s="242"/>
      <c r="T162" s="242"/>
      <c r="U162" s="242"/>
      <c r="V162" s="242"/>
    </row>
    <row r="163" spans="3:22">
      <c r="C163" s="242"/>
      <c r="D163" s="242"/>
      <c r="E163" s="242"/>
      <c r="F163" s="242"/>
      <c r="G163" s="242"/>
      <c r="H163" s="242"/>
      <c r="I163" s="242"/>
      <c r="J163" s="242"/>
      <c r="K163" s="242"/>
      <c r="L163" s="242"/>
      <c r="M163" s="242"/>
      <c r="N163" s="242"/>
      <c r="O163" s="242"/>
      <c r="P163" s="242"/>
      <c r="Q163" s="242"/>
      <c r="R163" s="242"/>
      <c r="S163" s="242"/>
      <c r="T163" s="242"/>
      <c r="U163" s="242"/>
      <c r="V163" s="242"/>
    </row>
    <row r="164" spans="3:22">
      <c r="C164" s="242"/>
      <c r="D164" s="242"/>
      <c r="E164" s="242"/>
      <c r="F164" s="242"/>
      <c r="G164" s="242"/>
      <c r="H164" s="242"/>
      <c r="I164" s="242"/>
      <c r="J164" s="242"/>
      <c r="K164" s="242"/>
      <c r="L164" s="242"/>
      <c r="M164" s="242"/>
      <c r="N164" s="242"/>
      <c r="O164" s="242"/>
      <c r="P164" s="242"/>
      <c r="Q164" s="242"/>
      <c r="R164" s="242"/>
      <c r="S164" s="242"/>
      <c r="T164" s="242"/>
      <c r="U164" s="242"/>
      <c r="V164" s="242"/>
    </row>
    <row r="165" spans="3:22">
      <c r="C165" s="242"/>
      <c r="D165" s="242"/>
      <c r="E165" s="242"/>
      <c r="F165" s="242"/>
      <c r="G165" s="242"/>
      <c r="H165" s="242"/>
      <c r="I165" s="242"/>
      <c r="J165" s="242"/>
      <c r="K165" s="242"/>
      <c r="L165" s="242"/>
      <c r="M165" s="242"/>
      <c r="N165" s="242"/>
      <c r="O165" s="242"/>
      <c r="P165" s="242"/>
      <c r="Q165" s="242"/>
      <c r="R165" s="242"/>
      <c r="S165" s="242"/>
      <c r="T165" s="242"/>
      <c r="U165" s="242"/>
      <c r="V165" s="242"/>
    </row>
    <row r="166" spans="3:22">
      <c r="C166" s="242"/>
      <c r="D166" s="242"/>
      <c r="E166" s="242"/>
      <c r="F166" s="242"/>
      <c r="G166" s="242"/>
      <c r="H166" s="242"/>
      <c r="I166" s="242"/>
      <c r="J166" s="242"/>
      <c r="K166" s="242"/>
      <c r="L166" s="242"/>
      <c r="M166" s="242"/>
      <c r="N166" s="242"/>
      <c r="O166" s="242"/>
      <c r="P166" s="242"/>
      <c r="Q166" s="242"/>
      <c r="R166" s="242"/>
      <c r="S166" s="242"/>
      <c r="T166" s="242"/>
      <c r="U166" s="242"/>
      <c r="V166" s="242"/>
    </row>
    <row r="167" spans="3:22">
      <c r="C167" s="242"/>
      <c r="D167" s="242"/>
      <c r="E167" s="242"/>
      <c r="F167" s="242"/>
      <c r="G167" s="242"/>
      <c r="H167" s="242"/>
      <c r="I167" s="242"/>
      <c r="J167" s="242"/>
      <c r="K167" s="242"/>
      <c r="L167" s="242"/>
      <c r="M167" s="242"/>
      <c r="N167" s="242"/>
      <c r="O167" s="242"/>
      <c r="P167" s="242"/>
      <c r="Q167" s="242"/>
      <c r="R167" s="242"/>
      <c r="S167" s="242"/>
      <c r="T167" s="242"/>
      <c r="U167" s="242"/>
      <c r="V167" s="242"/>
    </row>
    <row r="168" spans="3:22">
      <c r="C168" s="242"/>
      <c r="D168" s="242"/>
      <c r="E168" s="242"/>
      <c r="F168" s="242"/>
      <c r="G168" s="242"/>
      <c r="H168" s="242"/>
      <c r="I168" s="242"/>
      <c r="J168" s="242"/>
      <c r="K168" s="242"/>
      <c r="L168" s="242"/>
      <c r="M168" s="242"/>
      <c r="N168" s="242"/>
      <c r="O168" s="242"/>
      <c r="P168" s="242"/>
      <c r="Q168" s="242"/>
      <c r="R168" s="242"/>
      <c r="S168" s="242"/>
      <c r="T168" s="242"/>
      <c r="U168" s="242"/>
      <c r="V168" s="242"/>
    </row>
    <row r="169" spans="3:22">
      <c r="C169" s="242"/>
      <c r="D169" s="242"/>
      <c r="E169" s="242"/>
      <c r="F169" s="242"/>
      <c r="G169" s="242"/>
      <c r="H169" s="242"/>
      <c r="I169" s="242"/>
      <c r="J169" s="242"/>
      <c r="K169" s="242"/>
      <c r="L169" s="242"/>
      <c r="M169" s="242"/>
      <c r="N169" s="242"/>
      <c r="O169" s="242"/>
      <c r="P169" s="242"/>
      <c r="Q169" s="242"/>
      <c r="R169" s="242"/>
      <c r="S169" s="242"/>
      <c r="T169" s="242"/>
      <c r="U169" s="242"/>
      <c r="V169" s="242"/>
    </row>
    <row r="170" spans="3:22">
      <c r="C170" s="242"/>
      <c r="D170" s="242"/>
      <c r="E170" s="242"/>
      <c r="F170" s="242"/>
      <c r="G170" s="242"/>
      <c r="H170" s="242"/>
      <c r="I170" s="242"/>
      <c r="J170" s="242"/>
      <c r="K170" s="242"/>
      <c r="L170" s="242"/>
      <c r="M170" s="242"/>
      <c r="N170" s="242"/>
      <c r="O170" s="242"/>
      <c r="P170" s="242"/>
      <c r="Q170" s="242"/>
      <c r="R170" s="242"/>
      <c r="S170" s="242"/>
      <c r="T170" s="242"/>
      <c r="U170" s="242"/>
      <c r="V170" s="242"/>
    </row>
    <row r="171" spans="3:22">
      <c r="C171" s="242"/>
      <c r="D171" s="242"/>
      <c r="E171" s="242"/>
      <c r="F171" s="242"/>
      <c r="G171" s="242"/>
      <c r="H171" s="242"/>
      <c r="I171" s="242"/>
      <c r="J171" s="242"/>
      <c r="K171" s="242"/>
      <c r="L171" s="242"/>
      <c r="M171" s="242"/>
      <c r="N171" s="242"/>
      <c r="O171" s="242"/>
      <c r="P171" s="242"/>
      <c r="Q171" s="242"/>
      <c r="R171" s="242"/>
      <c r="S171" s="242"/>
      <c r="T171" s="242"/>
      <c r="U171" s="242"/>
      <c r="V171" s="242"/>
    </row>
    <row r="172" spans="3:22">
      <c r="C172" s="242"/>
      <c r="D172" s="242"/>
      <c r="E172" s="242"/>
      <c r="F172" s="242"/>
      <c r="G172" s="242"/>
      <c r="H172" s="242"/>
      <c r="I172" s="242"/>
      <c r="J172" s="242"/>
      <c r="K172" s="242"/>
      <c r="L172" s="242"/>
      <c r="M172" s="242"/>
      <c r="N172" s="242"/>
      <c r="O172" s="242"/>
      <c r="P172" s="242"/>
      <c r="Q172" s="242"/>
      <c r="R172" s="242"/>
      <c r="S172" s="242"/>
      <c r="T172" s="242"/>
      <c r="U172" s="242"/>
      <c r="V172" s="242"/>
    </row>
    <row r="173" spans="3:22">
      <c r="C173" s="242"/>
      <c r="D173" s="242"/>
      <c r="E173" s="242"/>
      <c r="F173" s="242"/>
      <c r="G173" s="242"/>
      <c r="H173" s="242"/>
      <c r="I173" s="242"/>
      <c r="J173" s="242"/>
      <c r="K173" s="242"/>
      <c r="L173" s="242"/>
      <c r="M173" s="242"/>
      <c r="N173" s="242"/>
      <c r="O173" s="242"/>
      <c r="P173" s="242"/>
      <c r="Q173" s="242"/>
      <c r="R173" s="242"/>
      <c r="S173" s="242"/>
      <c r="T173" s="242"/>
      <c r="U173" s="242"/>
      <c r="V173" s="242"/>
    </row>
    <row r="174" spans="3:22">
      <c r="C174" s="242"/>
      <c r="D174" s="242"/>
      <c r="E174" s="242"/>
      <c r="F174" s="242"/>
      <c r="G174" s="242"/>
      <c r="H174" s="242"/>
      <c r="I174" s="242"/>
      <c r="J174" s="242"/>
      <c r="K174" s="242"/>
      <c r="L174" s="242"/>
      <c r="M174" s="242"/>
      <c r="N174" s="242"/>
      <c r="O174" s="242"/>
      <c r="P174" s="242"/>
      <c r="Q174" s="242"/>
      <c r="R174" s="242"/>
      <c r="S174" s="242"/>
      <c r="T174" s="242"/>
      <c r="U174" s="242"/>
      <c r="V174" s="242"/>
    </row>
    <row r="175" spans="3:22">
      <c r="C175" s="242"/>
      <c r="D175" s="242"/>
      <c r="E175" s="242"/>
      <c r="F175" s="242"/>
      <c r="G175" s="242"/>
      <c r="H175" s="242"/>
      <c r="I175" s="242"/>
      <c r="J175" s="242"/>
      <c r="K175" s="242"/>
      <c r="L175" s="242"/>
      <c r="M175" s="242"/>
      <c r="N175" s="242"/>
      <c r="O175" s="242"/>
      <c r="P175" s="242"/>
      <c r="Q175" s="242"/>
      <c r="R175" s="242"/>
      <c r="S175" s="242"/>
      <c r="T175" s="242"/>
      <c r="U175" s="242"/>
      <c r="V175" s="242"/>
    </row>
    <row r="176" spans="3:22">
      <c r="C176" s="242"/>
      <c r="D176" s="242"/>
      <c r="E176" s="242"/>
      <c r="F176" s="242"/>
      <c r="G176" s="242"/>
      <c r="H176" s="242"/>
      <c r="I176" s="242"/>
      <c r="J176" s="242"/>
      <c r="K176" s="242"/>
      <c r="L176" s="242"/>
      <c r="M176" s="242"/>
      <c r="N176" s="242"/>
      <c r="O176" s="242"/>
      <c r="P176" s="242"/>
      <c r="Q176" s="242"/>
      <c r="R176" s="242"/>
      <c r="S176" s="242"/>
      <c r="T176" s="242"/>
      <c r="U176" s="242"/>
      <c r="V176" s="242"/>
    </row>
    <row r="177" spans="3:22">
      <c r="C177" s="242"/>
      <c r="D177" s="242"/>
      <c r="E177" s="242"/>
      <c r="F177" s="242"/>
      <c r="G177" s="242"/>
      <c r="H177" s="242"/>
      <c r="I177" s="242"/>
      <c r="J177" s="242"/>
      <c r="K177" s="242"/>
      <c r="L177" s="242"/>
      <c r="M177" s="242"/>
      <c r="N177" s="242"/>
      <c r="O177" s="242"/>
      <c r="P177" s="242"/>
      <c r="Q177" s="242"/>
      <c r="R177" s="242"/>
      <c r="S177" s="242"/>
      <c r="T177" s="242"/>
      <c r="U177" s="242"/>
      <c r="V177" s="242"/>
    </row>
    <row r="178" spans="3:22">
      <c r="C178" s="242"/>
      <c r="D178" s="242"/>
      <c r="E178" s="242"/>
      <c r="F178" s="242"/>
      <c r="G178" s="242"/>
      <c r="H178" s="242"/>
      <c r="I178" s="242"/>
      <c r="J178" s="242"/>
      <c r="K178" s="242"/>
      <c r="L178" s="242"/>
      <c r="M178" s="242"/>
      <c r="N178" s="242"/>
      <c r="O178" s="242"/>
      <c r="P178" s="242"/>
      <c r="Q178" s="242"/>
      <c r="R178" s="242"/>
      <c r="S178" s="242"/>
      <c r="T178" s="242"/>
      <c r="U178" s="242"/>
      <c r="V178" s="242"/>
    </row>
    <row r="179" spans="3:22">
      <c r="C179" s="242"/>
      <c r="D179" s="242"/>
      <c r="E179" s="242"/>
      <c r="F179" s="242"/>
      <c r="G179" s="242"/>
      <c r="H179" s="242"/>
      <c r="I179" s="242"/>
      <c r="J179" s="242"/>
      <c r="K179" s="242"/>
      <c r="L179" s="242"/>
      <c r="M179" s="242"/>
      <c r="N179" s="242"/>
      <c r="O179" s="242"/>
      <c r="P179" s="242"/>
      <c r="Q179" s="242"/>
      <c r="R179" s="242"/>
      <c r="S179" s="242"/>
      <c r="T179" s="242"/>
      <c r="U179" s="242"/>
      <c r="V179" s="242"/>
    </row>
    <row r="180" spans="3:22">
      <c r="C180" s="242"/>
      <c r="D180" s="242"/>
      <c r="E180" s="242"/>
      <c r="F180" s="242"/>
      <c r="G180" s="242"/>
      <c r="H180" s="242"/>
      <c r="I180" s="242"/>
      <c r="J180" s="242"/>
      <c r="K180" s="242"/>
      <c r="L180" s="242"/>
      <c r="M180" s="242"/>
      <c r="N180" s="242"/>
      <c r="O180" s="242"/>
      <c r="P180" s="242"/>
      <c r="Q180" s="242"/>
      <c r="R180" s="242"/>
      <c r="S180" s="242"/>
      <c r="T180" s="242"/>
      <c r="U180" s="242"/>
      <c r="V180" s="242"/>
    </row>
    <row r="181" spans="3:22">
      <c r="C181" s="242"/>
      <c r="D181" s="242"/>
      <c r="E181" s="242"/>
      <c r="F181" s="242"/>
      <c r="G181" s="242"/>
      <c r="H181" s="242"/>
      <c r="I181" s="242"/>
      <c r="J181" s="242"/>
      <c r="K181" s="242"/>
      <c r="L181" s="242"/>
      <c r="M181" s="242"/>
      <c r="N181" s="242"/>
      <c r="O181" s="242"/>
      <c r="P181" s="242"/>
      <c r="Q181" s="242"/>
      <c r="R181" s="242"/>
      <c r="S181" s="242"/>
      <c r="T181" s="242"/>
      <c r="U181" s="242"/>
      <c r="V181" s="242"/>
    </row>
    <row r="182" spans="3:22">
      <c r="C182" s="242"/>
      <c r="D182" s="242"/>
      <c r="E182" s="242"/>
      <c r="F182" s="242"/>
      <c r="G182" s="242"/>
      <c r="H182" s="242"/>
      <c r="I182" s="242"/>
      <c r="J182" s="242"/>
      <c r="K182" s="242"/>
      <c r="L182" s="242"/>
      <c r="M182" s="242"/>
      <c r="N182" s="242"/>
      <c r="O182" s="242"/>
      <c r="P182" s="242"/>
      <c r="Q182" s="242"/>
      <c r="R182" s="242"/>
      <c r="S182" s="242"/>
      <c r="T182" s="242"/>
      <c r="U182" s="242"/>
      <c r="V182" s="242"/>
    </row>
    <row r="183" spans="3:22">
      <c r="C183" s="242"/>
      <c r="D183" s="242"/>
      <c r="E183" s="242"/>
      <c r="F183" s="242"/>
      <c r="G183" s="242"/>
      <c r="H183" s="242"/>
      <c r="I183" s="242"/>
      <c r="J183" s="242"/>
      <c r="K183" s="242"/>
      <c r="L183" s="242"/>
      <c r="M183" s="242"/>
      <c r="N183" s="242"/>
      <c r="O183" s="242"/>
      <c r="P183" s="242"/>
      <c r="Q183" s="242"/>
      <c r="R183" s="242"/>
      <c r="S183" s="242"/>
      <c r="T183" s="242"/>
      <c r="U183" s="242"/>
      <c r="V183" s="242"/>
    </row>
    <row r="184" spans="3:22">
      <c r="C184" s="242"/>
      <c r="D184" s="242"/>
      <c r="E184" s="242"/>
      <c r="F184" s="242"/>
      <c r="G184" s="242"/>
      <c r="H184" s="242"/>
      <c r="I184" s="242"/>
      <c r="J184" s="242"/>
      <c r="K184" s="242"/>
      <c r="L184" s="242"/>
      <c r="M184" s="242"/>
      <c r="N184" s="242"/>
      <c r="O184" s="242"/>
      <c r="P184" s="242"/>
      <c r="Q184" s="242"/>
      <c r="R184" s="242"/>
      <c r="S184" s="242"/>
      <c r="T184" s="242"/>
      <c r="U184" s="242"/>
      <c r="V184" s="242"/>
    </row>
    <row r="185" spans="3:22">
      <c r="C185" s="242"/>
      <c r="D185" s="242"/>
      <c r="E185" s="242"/>
      <c r="F185" s="242"/>
      <c r="G185" s="242"/>
      <c r="H185" s="242"/>
      <c r="I185" s="242"/>
      <c r="J185" s="242"/>
      <c r="K185" s="242"/>
      <c r="L185" s="242"/>
      <c r="M185" s="242"/>
      <c r="N185" s="242"/>
      <c r="O185" s="242"/>
      <c r="P185" s="242"/>
      <c r="Q185" s="242"/>
      <c r="R185" s="242"/>
      <c r="S185" s="242"/>
      <c r="T185" s="242"/>
      <c r="U185" s="242"/>
      <c r="V185" s="242"/>
    </row>
    <row r="186" spans="3:22">
      <c r="C186" s="242"/>
      <c r="D186" s="242"/>
      <c r="E186" s="242"/>
      <c r="F186" s="242"/>
      <c r="G186" s="242"/>
      <c r="H186" s="242"/>
      <c r="I186" s="242"/>
      <c r="J186" s="242"/>
      <c r="K186" s="242"/>
      <c r="L186" s="242"/>
      <c r="M186" s="242"/>
      <c r="N186" s="242"/>
      <c r="O186" s="242"/>
      <c r="P186" s="242"/>
      <c r="Q186" s="242"/>
      <c r="R186" s="242"/>
      <c r="S186" s="242"/>
      <c r="T186" s="242"/>
      <c r="U186" s="242"/>
      <c r="V186" s="242"/>
    </row>
    <row r="187" spans="3:22">
      <c r="C187" s="242"/>
      <c r="D187" s="242"/>
      <c r="E187" s="242"/>
      <c r="F187" s="242"/>
      <c r="G187" s="242"/>
      <c r="H187" s="242"/>
      <c r="I187" s="242"/>
      <c r="J187" s="242"/>
      <c r="K187" s="242"/>
      <c r="L187" s="242"/>
      <c r="M187" s="242"/>
      <c r="N187" s="242"/>
      <c r="O187" s="242"/>
      <c r="P187" s="242"/>
      <c r="Q187" s="242"/>
      <c r="R187" s="242"/>
      <c r="S187" s="242"/>
      <c r="T187" s="242"/>
      <c r="U187" s="242"/>
      <c r="V187" s="242"/>
    </row>
    <row r="188" spans="3:22">
      <c r="C188" s="242"/>
      <c r="D188" s="242"/>
      <c r="E188" s="242"/>
      <c r="F188" s="242"/>
      <c r="G188" s="242"/>
      <c r="H188" s="242"/>
      <c r="I188" s="242"/>
      <c r="J188" s="242"/>
      <c r="K188" s="242"/>
      <c r="L188" s="242"/>
      <c r="M188" s="242"/>
      <c r="N188" s="242"/>
      <c r="O188" s="242"/>
      <c r="P188" s="242"/>
      <c r="Q188" s="242"/>
      <c r="R188" s="242"/>
      <c r="S188" s="242"/>
      <c r="T188" s="242"/>
      <c r="U188" s="242"/>
      <c r="V188" s="242"/>
    </row>
    <row r="189" spans="3:22">
      <c r="C189" s="242"/>
      <c r="D189" s="242"/>
      <c r="E189" s="242"/>
      <c r="F189" s="242"/>
      <c r="G189" s="242"/>
      <c r="H189" s="242"/>
      <c r="I189" s="242"/>
      <c r="J189" s="242"/>
      <c r="K189" s="242"/>
      <c r="L189" s="242"/>
      <c r="M189" s="242"/>
      <c r="N189" s="242"/>
      <c r="O189" s="242"/>
      <c r="P189" s="242"/>
      <c r="Q189" s="242"/>
      <c r="R189" s="242"/>
      <c r="S189" s="242"/>
      <c r="T189" s="242"/>
      <c r="U189" s="242"/>
      <c r="V189" s="242"/>
    </row>
    <row r="190" spans="3:22">
      <c r="C190" s="242"/>
      <c r="D190" s="242"/>
      <c r="E190" s="242"/>
      <c r="F190" s="242"/>
      <c r="G190" s="242"/>
      <c r="H190" s="242"/>
      <c r="I190" s="242"/>
      <c r="J190" s="242"/>
      <c r="K190" s="242"/>
      <c r="L190" s="242"/>
      <c r="M190" s="242"/>
      <c r="N190" s="242"/>
      <c r="O190" s="242"/>
      <c r="P190" s="242"/>
      <c r="Q190" s="242"/>
      <c r="R190" s="242"/>
      <c r="S190" s="242"/>
      <c r="T190" s="242"/>
      <c r="U190" s="242"/>
      <c r="V190" s="242"/>
    </row>
    <row r="191" spans="3:22">
      <c r="C191" s="242"/>
      <c r="D191" s="242"/>
      <c r="E191" s="242"/>
      <c r="F191" s="242"/>
      <c r="G191" s="242"/>
      <c r="H191" s="242"/>
      <c r="I191" s="242"/>
      <c r="J191" s="242"/>
      <c r="K191" s="242"/>
      <c r="L191" s="242"/>
      <c r="M191" s="242"/>
      <c r="N191" s="242"/>
      <c r="O191" s="242"/>
      <c r="P191" s="242"/>
      <c r="Q191" s="242"/>
      <c r="R191" s="242"/>
      <c r="S191" s="242"/>
      <c r="T191" s="242"/>
      <c r="U191" s="242"/>
      <c r="V191" s="242"/>
    </row>
    <row r="192" spans="3:22">
      <c r="C192" s="242"/>
      <c r="D192" s="242"/>
      <c r="E192" s="242"/>
      <c r="F192" s="242"/>
      <c r="G192" s="242"/>
      <c r="H192" s="242"/>
      <c r="I192" s="242"/>
      <c r="J192" s="242"/>
      <c r="K192" s="242"/>
      <c r="L192" s="242"/>
      <c r="M192" s="242"/>
      <c r="N192" s="242"/>
      <c r="O192" s="242"/>
      <c r="P192" s="242"/>
      <c r="Q192" s="242"/>
      <c r="R192" s="242"/>
      <c r="S192" s="242"/>
      <c r="T192" s="242"/>
      <c r="U192" s="242"/>
      <c r="V192" s="242"/>
    </row>
    <row r="193" spans="3:22">
      <c r="C193" s="242"/>
      <c r="D193" s="242"/>
      <c r="E193" s="242"/>
      <c r="F193" s="242"/>
      <c r="G193" s="242"/>
      <c r="H193" s="242"/>
      <c r="I193" s="242"/>
      <c r="J193" s="242"/>
      <c r="K193" s="242"/>
      <c r="L193" s="242"/>
      <c r="M193" s="242"/>
      <c r="N193" s="242"/>
      <c r="O193" s="242"/>
      <c r="P193" s="242"/>
      <c r="Q193" s="242"/>
      <c r="R193" s="242"/>
      <c r="S193" s="242"/>
      <c r="T193" s="242"/>
      <c r="U193" s="242"/>
      <c r="V193" s="242"/>
    </row>
    <row r="194" spans="3:22">
      <c r="C194" s="242"/>
      <c r="D194" s="242"/>
      <c r="E194" s="242"/>
      <c r="F194" s="242"/>
      <c r="G194" s="242"/>
      <c r="H194" s="242"/>
      <c r="I194" s="242"/>
      <c r="J194" s="242"/>
      <c r="K194" s="242"/>
      <c r="L194" s="242"/>
      <c r="M194" s="242"/>
      <c r="N194" s="242"/>
      <c r="O194" s="242"/>
      <c r="P194" s="242"/>
      <c r="Q194" s="242"/>
      <c r="R194" s="242"/>
      <c r="S194" s="242"/>
      <c r="T194" s="242"/>
      <c r="U194" s="242"/>
      <c r="V194" s="242"/>
    </row>
    <row r="195" spans="3:22">
      <c r="C195" s="242"/>
      <c r="D195" s="242"/>
      <c r="E195" s="242"/>
      <c r="F195" s="242"/>
      <c r="G195" s="242"/>
      <c r="H195" s="242"/>
      <c r="I195" s="242"/>
      <c r="J195" s="242"/>
      <c r="K195" s="242"/>
      <c r="L195" s="242"/>
      <c r="M195" s="242"/>
      <c r="N195" s="242"/>
      <c r="O195" s="242"/>
      <c r="P195" s="242"/>
      <c r="Q195" s="242"/>
      <c r="R195" s="242"/>
      <c r="S195" s="242"/>
      <c r="T195" s="242"/>
      <c r="U195" s="242"/>
      <c r="V195" s="242"/>
    </row>
    <row r="196" spans="3:22">
      <c r="C196" s="242"/>
      <c r="D196" s="242"/>
      <c r="E196" s="242"/>
      <c r="F196" s="242"/>
      <c r="G196" s="242"/>
      <c r="H196" s="242"/>
      <c r="I196" s="242"/>
      <c r="J196" s="242"/>
      <c r="K196" s="242"/>
      <c r="L196" s="242"/>
      <c r="M196" s="242"/>
      <c r="N196" s="242"/>
      <c r="O196" s="242"/>
      <c r="P196" s="242"/>
      <c r="Q196" s="242"/>
      <c r="R196" s="242"/>
      <c r="S196" s="242"/>
      <c r="T196" s="242"/>
      <c r="U196" s="242"/>
      <c r="V196" s="242"/>
    </row>
    <row r="197" spans="3:22">
      <c r="C197" s="242"/>
      <c r="D197" s="242"/>
      <c r="E197" s="242"/>
      <c r="F197" s="242"/>
      <c r="G197" s="242"/>
      <c r="H197" s="242"/>
      <c r="I197" s="242"/>
      <c r="J197" s="242"/>
      <c r="K197" s="242"/>
      <c r="L197" s="242"/>
      <c r="M197" s="242"/>
      <c r="N197" s="242"/>
      <c r="O197" s="242"/>
      <c r="P197" s="242"/>
      <c r="Q197" s="242"/>
      <c r="R197" s="242"/>
      <c r="S197" s="242"/>
      <c r="T197" s="242"/>
      <c r="U197" s="242"/>
      <c r="V197" s="242"/>
    </row>
    <row r="198" spans="3:22">
      <c r="C198" s="242"/>
      <c r="D198" s="242"/>
      <c r="E198" s="242"/>
      <c r="F198" s="242"/>
      <c r="G198" s="242"/>
      <c r="H198" s="242"/>
      <c r="I198" s="242"/>
      <c r="J198" s="242"/>
      <c r="K198" s="242"/>
      <c r="L198" s="242"/>
      <c r="M198" s="242"/>
      <c r="N198" s="242"/>
      <c r="O198" s="242"/>
      <c r="P198" s="242"/>
      <c r="Q198" s="242"/>
      <c r="R198" s="242"/>
      <c r="S198" s="242"/>
      <c r="T198" s="242"/>
      <c r="U198" s="242"/>
      <c r="V198" s="242"/>
    </row>
    <row r="199" spans="3:22">
      <c r="C199" s="242"/>
      <c r="D199" s="242"/>
      <c r="E199" s="242"/>
      <c r="F199" s="242"/>
      <c r="G199" s="242"/>
      <c r="H199" s="242"/>
      <c r="I199" s="242"/>
      <c r="J199" s="242"/>
      <c r="K199" s="242"/>
      <c r="L199" s="242"/>
      <c r="M199" s="242"/>
      <c r="N199" s="242"/>
      <c r="O199" s="242"/>
      <c r="P199" s="242"/>
      <c r="Q199" s="242"/>
      <c r="R199" s="242"/>
      <c r="S199" s="242"/>
      <c r="T199" s="242"/>
      <c r="U199" s="242"/>
      <c r="V199" s="242"/>
    </row>
    <row r="200" spans="3:22">
      <c r="C200" s="242"/>
      <c r="D200" s="242"/>
      <c r="E200" s="242"/>
      <c r="F200" s="242"/>
      <c r="G200" s="242"/>
      <c r="H200" s="242"/>
      <c r="I200" s="242"/>
      <c r="J200" s="242"/>
      <c r="K200" s="242"/>
      <c r="L200" s="242"/>
      <c r="M200" s="242"/>
      <c r="N200" s="242"/>
      <c r="O200" s="242"/>
      <c r="P200" s="242"/>
      <c r="Q200" s="242"/>
      <c r="R200" s="242"/>
      <c r="S200" s="242"/>
      <c r="T200" s="242"/>
      <c r="U200" s="242"/>
      <c r="V200" s="242"/>
    </row>
    <row r="201" spans="3:22">
      <c r="C201" s="242"/>
      <c r="D201" s="242"/>
      <c r="E201" s="242"/>
      <c r="F201" s="242"/>
      <c r="G201" s="242"/>
      <c r="H201" s="242"/>
      <c r="I201" s="242"/>
      <c r="J201" s="242"/>
      <c r="K201" s="242"/>
      <c r="L201" s="242"/>
      <c r="M201" s="242"/>
      <c r="N201" s="242"/>
      <c r="O201" s="242"/>
      <c r="P201" s="242"/>
      <c r="Q201" s="242"/>
      <c r="R201" s="242"/>
      <c r="S201" s="242"/>
      <c r="T201" s="242"/>
      <c r="U201" s="242"/>
      <c r="V201" s="242"/>
    </row>
    <row r="202" spans="3:22">
      <c r="C202" s="242"/>
      <c r="D202" s="242"/>
      <c r="E202" s="242"/>
      <c r="F202" s="242"/>
      <c r="G202" s="242"/>
      <c r="H202" s="242"/>
      <c r="I202" s="242"/>
      <c r="J202" s="242"/>
      <c r="K202" s="242"/>
      <c r="L202" s="242"/>
      <c r="M202" s="242"/>
      <c r="N202" s="242"/>
      <c r="O202" s="242"/>
      <c r="P202" s="242"/>
      <c r="Q202" s="242"/>
      <c r="R202" s="242"/>
      <c r="S202" s="242"/>
      <c r="T202" s="242"/>
      <c r="U202" s="242"/>
      <c r="V202" s="242"/>
    </row>
    <row r="203" spans="3:22">
      <c r="C203" s="242"/>
      <c r="D203" s="242"/>
      <c r="E203" s="242"/>
      <c r="F203" s="242"/>
      <c r="G203" s="242"/>
      <c r="H203" s="242"/>
      <c r="I203" s="242"/>
      <c r="J203" s="242"/>
      <c r="K203" s="242"/>
      <c r="L203" s="242"/>
      <c r="M203" s="242"/>
      <c r="N203" s="242"/>
      <c r="O203" s="242"/>
      <c r="P203" s="242"/>
      <c r="Q203" s="242"/>
      <c r="R203" s="242"/>
      <c r="S203" s="242"/>
      <c r="T203" s="242"/>
      <c r="U203" s="242"/>
      <c r="V203" s="242"/>
    </row>
    <row r="204" spans="3:22">
      <c r="C204" s="242"/>
      <c r="D204" s="242"/>
      <c r="E204" s="242"/>
      <c r="F204" s="242"/>
      <c r="G204" s="242"/>
      <c r="H204" s="242"/>
      <c r="I204" s="242"/>
      <c r="J204" s="242"/>
      <c r="K204" s="242"/>
      <c r="L204" s="242"/>
      <c r="M204" s="242"/>
      <c r="N204" s="242"/>
      <c r="O204" s="242"/>
      <c r="P204" s="242"/>
      <c r="Q204" s="242"/>
      <c r="R204" s="242"/>
      <c r="S204" s="242"/>
      <c r="T204" s="242"/>
      <c r="U204" s="242"/>
      <c r="V204" s="242"/>
    </row>
    <row r="205" spans="3:22">
      <c r="C205" s="242"/>
      <c r="D205" s="242"/>
      <c r="E205" s="242"/>
      <c r="F205" s="242"/>
      <c r="G205" s="242"/>
      <c r="H205" s="242"/>
      <c r="I205" s="242"/>
      <c r="J205" s="242"/>
      <c r="K205" s="242"/>
      <c r="L205" s="242"/>
      <c r="M205" s="242"/>
      <c r="N205" s="242"/>
      <c r="O205" s="242"/>
      <c r="P205" s="242"/>
      <c r="Q205" s="242"/>
      <c r="R205" s="242"/>
      <c r="S205" s="242"/>
      <c r="T205" s="242"/>
      <c r="U205" s="242"/>
      <c r="V205" s="242"/>
    </row>
    <row r="206" spans="3:22">
      <c r="C206" s="242"/>
      <c r="D206" s="242"/>
      <c r="E206" s="242"/>
      <c r="F206" s="242"/>
      <c r="G206" s="242"/>
      <c r="H206" s="242"/>
      <c r="I206" s="242"/>
      <c r="J206" s="242"/>
      <c r="K206" s="242"/>
      <c r="L206" s="242"/>
      <c r="M206" s="242"/>
      <c r="N206" s="242"/>
      <c r="O206" s="242"/>
      <c r="P206" s="242"/>
      <c r="Q206" s="242"/>
      <c r="R206" s="242"/>
      <c r="S206" s="242"/>
      <c r="T206" s="242"/>
      <c r="U206" s="242"/>
      <c r="V206" s="242"/>
    </row>
    <row r="207" spans="3:22">
      <c r="C207" s="242"/>
      <c r="D207" s="242"/>
      <c r="E207" s="242"/>
      <c r="F207" s="242"/>
      <c r="G207" s="242"/>
      <c r="H207" s="242"/>
      <c r="I207" s="242"/>
      <c r="J207" s="242"/>
      <c r="K207" s="242"/>
      <c r="L207" s="242"/>
      <c r="M207" s="242"/>
      <c r="N207" s="242"/>
      <c r="O207" s="242"/>
      <c r="P207" s="242"/>
      <c r="Q207" s="242"/>
      <c r="R207" s="242"/>
      <c r="S207" s="242"/>
      <c r="T207" s="242"/>
      <c r="U207" s="242"/>
      <c r="V207" s="242"/>
    </row>
    <row r="208" spans="3:22">
      <c r="C208" s="242"/>
      <c r="D208" s="242"/>
      <c r="E208" s="242"/>
      <c r="F208" s="242"/>
      <c r="G208" s="242"/>
      <c r="H208" s="242"/>
      <c r="I208" s="242"/>
      <c r="J208" s="242"/>
      <c r="K208" s="242"/>
      <c r="L208" s="242"/>
      <c r="M208" s="242"/>
      <c r="N208" s="242"/>
      <c r="O208" s="242"/>
      <c r="P208" s="242"/>
      <c r="Q208" s="242"/>
      <c r="R208" s="242"/>
      <c r="S208" s="242"/>
      <c r="T208" s="242"/>
      <c r="U208" s="242"/>
      <c r="V208" s="242"/>
    </row>
    <row r="209" spans="3:22">
      <c r="C209" s="242"/>
      <c r="D209" s="242"/>
      <c r="E209" s="242"/>
      <c r="F209" s="242"/>
      <c r="G209" s="242"/>
      <c r="H209" s="242"/>
      <c r="I209" s="242"/>
      <c r="J209" s="242"/>
      <c r="K209" s="242"/>
      <c r="L209" s="242"/>
      <c r="M209" s="242"/>
      <c r="N209" s="242"/>
      <c r="O209" s="242"/>
      <c r="P209" s="242"/>
      <c r="Q209" s="242"/>
      <c r="R209" s="242"/>
      <c r="S209" s="242"/>
      <c r="T209" s="242"/>
      <c r="U209" s="242"/>
      <c r="V209" s="242"/>
    </row>
    <row r="210" spans="3:22">
      <c r="C210" s="242"/>
      <c r="D210" s="242"/>
      <c r="E210" s="242"/>
      <c r="F210" s="242"/>
      <c r="G210" s="242"/>
      <c r="H210" s="242"/>
      <c r="I210" s="242"/>
      <c r="J210" s="242"/>
      <c r="K210" s="242"/>
      <c r="L210" s="242"/>
      <c r="M210" s="242"/>
      <c r="N210" s="242"/>
      <c r="O210" s="242"/>
      <c r="P210" s="242"/>
      <c r="Q210" s="242"/>
      <c r="R210" s="242"/>
      <c r="S210" s="242"/>
      <c r="T210" s="242"/>
      <c r="U210" s="242"/>
      <c r="V210" s="242"/>
    </row>
    <row r="211" spans="3:22">
      <c r="C211" s="242"/>
      <c r="D211" s="242"/>
      <c r="E211" s="242"/>
      <c r="F211" s="242"/>
      <c r="G211" s="242"/>
      <c r="H211" s="242"/>
      <c r="I211" s="242"/>
      <c r="J211" s="242"/>
      <c r="K211" s="242"/>
      <c r="L211" s="242"/>
      <c r="M211" s="242"/>
      <c r="N211" s="242"/>
      <c r="O211" s="242"/>
      <c r="P211" s="242"/>
      <c r="Q211" s="242"/>
      <c r="R211" s="242"/>
      <c r="S211" s="242"/>
      <c r="T211" s="242"/>
      <c r="U211" s="242"/>
      <c r="V211" s="242"/>
    </row>
    <row r="212" spans="3:22">
      <c r="C212" s="242"/>
      <c r="D212" s="242"/>
      <c r="E212" s="242"/>
      <c r="F212" s="242"/>
      <c r="G212" s="242"/>
      <c r="H212" s="242"/>
      <c r="I212" s="242"/>
      <c r="J212" s="242"/>
      <c r="K212" s="242"/>
      <c r="L212" s="242"/>
      <c r="M212" s="242"/>
      <c r="N212" s="242"/>
      <c r="O212" s="242"/>
      <c r="P212" s="242"/>
      <c r="Q212" s="242"/>
      <c r="R212" s="242"/>
      <c r="S212" s="242"/>
      <c r="T212" s="242"/>
      <c r="U212" s="242"/>
      <c r="V212" s="242"/>
    </row>
    <row r="213" spans="3:22">
      <c r="C213" s="242"/>
      <c r="D213" s="242"/>
      <c r="E213" s="242"/>
      <c r="F213" s="242"/>
      <c r="G213" s="242"/>
      <c r="H213" s="242"/>
      <c r="I213" s="242"/>
      <c r="J213" s="242"/>
      <c r="K213" s="242"/>
      <c r="L213" s="242"/>
      <c r="M213" s="242"/>
      <c r="N213" s="242"/>
      <c r="O213" s="242"/>
      <c r="P213" s="242"/>
      <c r="Q213" s="242"/>
      <c r="R213" s="242"/>
      <c r="S213" s="242"/>
      <c r="T213" s="242"/>
      <c r="U213" s="242"/>
      <c r="V213" s="242"/>
    </row>
    <row r="214" spans="3:22">
      <c r="C214" s="242"/>
      <c r="D214" s="242"/>
      <c r="E214" s="242"/>
      <c r="F214" s="242"/>
      <c r="G214" s="242"/>
      <c r="H214" s="242"/>
      <c r="I214" s="242"/>
      <c r="J214" s="242"/>
      <c r="K214" s="242"/>
      <c r="L214" s="242"/>
      <c r="M214" s="242"/>
      <c r="N214" s="242"/>
      <c r="O214" s="242"/>
      <c r="P214" s="242"/>
      <c r="Q214" s="242"/>
      <c r="R214" s="242"/>
      <c r="S214" s="242"/>
      <c r="T214" s="242"/>
      <c r="U214" s="242"/>
      <c r="V214" s="242"/>
    </row>
    <row r="215" spans="3:22">
      <c r="C215" s="242"/>
      <c r="D215" s="242"/>
      <c r="E215" s="242"/>
      <c r="F215" s="242"/>
      <c r="G215" s="242"/>
      <c r="H215" s="242"/>
      <c r="I215" s="242"/>
      <c r="J215" s="242"/>
      <c r="K215" s="242"/>
      <c r="L215" s="242"/>
      <c r="M215" s="242"/>
      <c r="N215" s="242"/>
      <c r="O215" s="242"/>
      <c r="P215" s="242"/>
      <c r="Q215" s="242"/>
      <c r="R215" s="242"/>
      <c r="S215" s="242"/>
      <c r="T215" s="242"/>
      <c r="U215" s="242"/>
      <c r="V215" s="242"/>
    </row>
    <row r="216" spans="3:22">
      <c r="C216" s="242"/>
      <c r="D216" s="242"/>
      <c r="E216" s="242"/>
      <c r="F216" s="242"/>
      <c r="G216" s="242"/>
      <c r="H216" s="242"/>
      <c r="I216" s="242"/>
      <c r="J216" s="242"/>
      <c r="K216" s="242"/>
      <c r="L216" s="242"/>
      <c r="M216" s="242"/>
      <c r="N216" s="242"/>
      <c r="O216" s="242"/>
      <c r="P216" s="242"/>
      <c r="Q216" s="242"/>
      <c r="R216" s="242"/>
      <c r="S216" s="242"/>
      <c r="T216" s="242"/>
      <c r="U216" s="242"/>
      <c r="V216" s="242"/>
    </row>
    <row r="217" spans="3:22">
      <c r="C217" s="242"/>
      <c r="D217" s="242"/>
      <c r="E217" s="242"/>
      <c r="F217" s="242"/>
      <c r="G217" s="242"/>
      <c r="H217" s="242"/>
      <c r="I217" s="242"/>
      <c r="J217" s="242"/>
      <c r="K217" s="242"/>
      <c r="L217" s="242"/>
      <c r="M217" s="242"/>
      <c r="N217" s="242"/>
      <c r="O217" s="242"/>
      <c r="P217" s="242"/>
      <c r="Q217" s="242"/>
      <c r="R217" s="242"/>
      <c r="S217" s="242"/>
      <c r="T217" s="242"/>
      <c r="U217" s="242"/>
      <c r="V217" s="242"/>
    </row>
    <row r="218" spans="3:22">
      <c r="C218" s="242"/>
      <c r="D218" s="242"/>
      <c r="E218" s="242"/>
      <c r="F218" s="242"/>
      <c r="G218" s="242"/>
      <c r="H218" s="242"/>
      <c r="I218" s="242"/>
      <c r="J218" s="242"/>
      <c r="K218" s="242"/>
      <c r="L218" s="242"/>
      <c r="M218" s="242"/>
      <c r="N218" s="242"/>
      <c r="O218" s="242"/>
      <c r="P218" s="242"/>
      <c r="Q218" s="242"/>
      <c r="R218" s="242"/>
      <c r="S218" s="242"/>
      <c r="T218" s="242"/>
      <c r="U218" s="242"/>
      <c r="V218" s="242"/>
    </row>
    <row r="219" spans="3:22">
      <c r="C219" s="242"/>
      <c r="D219" s="242"/>
      <c r="E219" s="242"/>
      <c r="F219" s="242"/>
      <c r="G219" s="242"/>
      <c r="H219" s="242"/>
      <c r="I219" s="242"/>
      <c r="J219" s="242"/>
      <c r="K219" s="242"/>
      <c r="L219" s="242"/>
      <c r="M219" s="242"/>
      <c r="N219" s="242"/>
      <c r="O219" s="242"/>
      <c r="P219" s="242"/>
      <c r="Q219" s="242"/>
      <c r="R219" s="242"/>
      <c r="S219" s="242"/>
      <c r="T219" s="242"/>
      <c r="U219" s="242"/>
      <c r="V219" s="242"/>
    </row>
    <row r="220" spans="3:22">
      <c r="C220" s="242"/>
      <c r="D220" s="242"/>
      <c r="E220" s="242"/>
      <c r="F220" s="242"/>
      <c r="G220" s="242"/>
      <c r="H220" s="242"/>
      <c r="I220" s="242"/>
      <c r="J220" s="242"/>
      <c r="K220" s="242"/>
      <c r="L220" s="242"/>
      <c r="M220" s="242"/>
      <c r="N220" s="242"/>
      <c r="O220" s="242"/>
      <c r="P220" s="242"/>
      <c r="Q220" s="242"/>
      <c r="R220" s="242"/>
      <c r="S220" s="242"/>
      <c r="T220" s="242"/>
      <c r="U220" s="242"/>
      <c r="V220" s="242"/>
    </row>
    <row r="221" spans="3:22">
      <c r="C221" s="242"/>
      <c r="D221" s="242"/>
      <c r="E221" s="242"/>
      <c r="F221" s="242"/>
      <c r="G221" s="242"/>
      <c r="H221" s="242"/>
      <c r="I221" s="242"/>
      <c r="J221" s="242"/>
      <c r="K221" s="242"/>
      <c r="L221" s="242"/>
      <c r="M221" s="242"/>
      <c r="N221" s="242"/>
      <c r="O221" s="242"/>
      <c r="P221" s="242"/>
      <c r="Q221" s="242"/>
      <c r="R221" s="242"/>
      <c r="S221" s="242"/>
      <c r="T221" s="242"/>
      <c r="U221" s="242"/>
      <c r="V221" s="242"/>
    </row>
    <row r="222" spans="3:22">
      <c r="C222" s="242"/>
      <c r="D222" s="242"/>
      <c r="E222" s="242"/>
      <c r="F222" s="242"/>
      <c r="G222" s="242"/>
      <c r="H222" s="242"/>
      <c r="I222" s="242"/>
      <c r="J222" s="242"/>
      <c r="K222" s="242"/>
      <c r="L222" s="242"/>
      <c r="M222" s="242"/>
      <c r="N222" s="242"/>
      <c r="O222" s="242"/>
      <c r="P222" s="242"/>
      <c r="Q222" s="242"/>
      <c r="R222" s="242"/>
      <c r="S222" s="242"/>
      <c r="T222" s="242"/>
      <c r="U222" s="242"/>
      <c r="V222" s="242"/>
    </row>
    <row r="223" spans="3:22">
      <c r="C223" s="242"/>
      <c r="D223" s="242"/>
      <c r="E223" s="242"/>
      <c r="F223" s="242"/>
      <c r="G223" s="242"/>
      <c r="H223" s="242"/>
      <c r="I223" s="242"/>
      <c r="J223" s="242"/>
      <c r="K223" s="242"/>
      <c r="L223" s="242"/>
      <c r="M223" s="242"/>
      <c r="N223" s="242"/>
      <c r="O223" s="242"/>
      <c r="P223" s="242"/>
      <c r="Q223" s="242"/>
      <c r="R223" s="242"/>
      <c r="S223" s="242"/>
      <c r="T223" s="242"/>
      <c r="U223" s="242"/>
      <c r="V223" s="242"/>
    </row>
    <row r="224" spans="3:22">
      <c r="C224" s="242"/>
      <c r="D224" s="242"/>
      <c r="E224" s="242"/>
      <c r="F224" s="242"/>
      <c r="G224" s="242"/>
      <c r="H224" s="242"/>
      <c r="I224" s="242"/>
      <c r="J224" s="242"/>
      <c r="K224" s="242"/>
      <c r="L224" s="242"/>
      <c r="M224" s="242"/>
      <c r="N224" s="242"/>
      <c r="O224" s="242"/>
      <c r="P224" s="242"/>
      <c r="Q224" s="242"/>
      <c r="R224" s="242"/>
      <c r="S224" s="242"/>
      <c r="T224" s="242"/>
      <c r="U224" s="242"/>
      <c r="V224" s="242"/>
    </row>
    <row r="225" spans="3:22">
      <c r="C225" s="242"/>
      <c r="D225" s="242"/>
      <c r="E225" s="242"/>
      <c r="F225" s="242"/>
      <c r="G225" s="242"/>
      <c r="H225" s="242"/>
      <c r="I225" s="242"/>
      <c r="J225" s="242"/>
      <c r="K225" s="242"/>
      <c r="L225" s="242"/>
      <c r="M225" s="242"/>
      <c r="N225" s="242"/>
      <c r="O225" s="242"/>
      <c r="P225" s="242"/>
      <c r="Q225" s="242"/>
      <c r="R225" s="242"/>
      <c r="S225" s="242"/>
      <c r="T225" s="242"/>
      <c r="U225" s="242"/>
      <c r="V225" s="242"/>
    </row>
    <row r="226" spans="3:22">
      <c r="C226" s="242"/>
      <c r="D226" s="242"/>
      <c r="E226" s="242"/>
      <c r="F226" s="242"/>
      <c r="G226" s="242"/>
      <c r="H226" s="242"/>
      <c r="I226" s="242"/>
      <c r="J226" s="242"/>
      <c r="K226" s="242"/>
      <c r="L226" s="242"/>
      <c r="M226" s="242"/>
      <c r="N226" s="242"/>
      <c r="O226" s="242"/>
      <c r="P226" s="242"/>
      <c r="Q226" s="242"/>
      <c r="R226" s="242"/>
      <c r="S226" s="242"/>
      <c r="T226" s="242"/>
      <c r="U226" s="242"/>
      <c r="V226" s="242"/>
    </row>
    <row r="227" spans="3:22">
      <c r="C227" s="242"/>
      <c r="D227" s="242"/>
      <c r="E227" s="242"/>
      <c r="F227" s="242"/>
      <c r="G227" s="242"/>
      <c r="H227" s="242"/>
      <c r="I227" s="242"/>
      <c r="J227" s="242"/>
      <c r="K227" s="242"/>
      <c r="L227" s="242"/>
      <c r="M227" s="242"/>
      <c r="N227" s="242"/>
      <c r="O227" s="242"/>
      <c r="P227" s="242"/>
      <c r="Q227" s="242"/>
      <c r="R227" s="242"/>
      <c r="S227" s="242"/>
      <c r="T227" s="242"/>
      <c r="U227" s="242"/>
      <c r="V227" s="242"/>
    </row>
    <row r="228" spans="3:22">
      <c r="C228" s="242"/>
      <c r="D228" s="242"/>
      <c r="E228" s="242"/>
      <c r="F228" s="242"/>
      <c r="G228" s="242"/>
      <c r="H228" s="242"/>
      <c r="I228" s="242"/>
      <c r="J228" s="242"/>
      <c r="K228" s="242"/>
      <c r="L228" s="242"/>
      <c r="M228" s="242"/>
      <c r="N228" s="242"/>
      <c r="O228" s="242"/>
      <c r="P228" s="242"/>
      <c r="Q228" s="242"/>
      <c r="R228" s="242"/>
      <c r="S228" s="242"/>
      <c r="T228" s="242"/>
      <c r="U228" s="242"/>
      <c r="V228" s="242"/>
    </row>
    <row r="229" spans="3:22">
      <c r="C229" s="242"/>
      <c r="D229" s="242"/>
      <c r="E229" s="242"/>
      <c r="F229" s="242"/>
      <c r="G229" s="242"/>
      <c r="H229" s="242"/>
      <c r="I229" s="242"/>
      <c r="J229" s="242"/>
      <c r="K229" s="242"/>
      <c r="L229" s="242"/>
      <c r="M229" s="242"/>
      <c r="N229" s="242"/>
      <c r="O229" s="242"/>
      <c r="P229" s="242"/>
      <c r="Q229" s="242"/>
      <c r="R229" s="242"/>
      <c r="S229" s="242"/>
      <c r="T229" s="242"/>
      <c r="U229" s="242"/>
      <c r="V229" s="242"/>
    </row>
    <row r="230" spans="3:22">
      <c r="C230" s="242"/>
      <c r="D230" s="242"/>
      <c r="E230" s="242"/>
      <c r="F230" s="242"/>
      <c r="G230" s="242"/>
      <c r="H230" s="242"/>
      <c r="I230" s="242"/>
      <c r="J230" s="242"/>
      <c r="K230" s="242"/>
      <c r="L230" s="242"/>
      <c r="M230" s="242"/>
      <c r="N230" s="242"/>
      <c r="O230" s="242"/>
      <c r="P230" s="242"/>
      <c r="Q230" s="242"/>
      <c r="R230" s="242"/>
      <c r="S230" s="242"/>
      <c r="T230" s="242"/>
      <c r="U230" s="242"/>
      <c r="V230" s="242"/>
    </row>
    <row r="231" spans="3:22">
      <c r="C231" s="242"/>
      <c r="D231" s="242"/>
      <c r="E231" s="242"/>
      <c r="F231" s="242"/>
      <c r="G231" s="242"/>
      <c r="H231" s="242"/>
      <c r="I231" s="242"/>
      <c r="J231" s="242"/>
      <c r="K231" s="242"/>
      <c r="L231" s="242"/>
      <c r="M231" s="242"/>
      <c r="N231" s="242"/>
      <c r="O231" s="242"/>
      <c r="P231" s="242"/>
      <c r="Q231" s="242"/>
      <c r="R231" s="242"/>
      <c r="S231" s="242"/>
      <c r="T231" s="242"/>
      <c r="U231" s="242"/>
      <c r="V231" s="242"/>
    </row>
    <row r="232" spans="3:22">
      <c r="C232" s="242"/>
      <c r="D232" s="242"/>
      <c r="E232" s="242"/>
      <c r="F232" s="242"/>
      <c r="G232" s="242"/>
      <c r="H232" s="242"/>
      <c r="I232" s="242"/>
      <c r="J232" s="242"/>
      <c r="K232" s="242"/>
      <c r="L232" s="242"/>
      <c r="M232" s="242"/>
      <c r="N232" s="242"/>
      <c r="O232" s="242"/>
      <c r="P232" s="242"/>
      <c r="Q232" s="242"/>
      <c r="R232" s="242"/>
      <c r="S232" s="242"/>
      <c r="T232" s="242"/>
      <c r="U232" s="242"/>
      <c r="V232" s="242"/>
    </row>
    <row r="233" spans="3:22">
      <c r="C233" s="242"/>
      <c r="D233" s="242"/>
      <c r="E233" s="242"/>
      <c r="F233" s="242"/>
      <c r="G233" s="242"/>
      <c r="H233" s="242"/>
      <c r="I233" s="242"/>
      <c r="J233" s="242"/>
      <c r="K233" s="242"/>
      <c r="L233" s="242"/>
      <c r="M233" s="242"/>
      <c r="N233" s="242"/>
      <c r="O233" s="242"/>
      <c r="P233" s="242"/>
      <c r="Q233" s="242"/>
      <c r="R233" s="242"/>
      <c r="S233" s="242"/>
      <c r="T233" s="242"/>
      <c r="U233" s="242"/>
      <c r="V233" s="242"/>
    </row>
    <row r="234" spans="3:22">
      <c r="C234" s="242"/>
      <c r="D234" s="242"/>
      <c r="E234" s="242"/>
      <c r="F234" s="242"/>
      <c r="G234" s="242"/>
      <c r="H234" s="242"/>
      <c r="I234" s="242"/>
      <c r="J234" s="242"/>
      <c r="K234" s="242"/>
      <c r="L234" s="242"/>
      <c r="M234" s="242"/>
      <c r="N234" s="242"/>
      <c r="O234" s="242"/>
      <c r="P234" s="242"/>
      <c r="Q234" s="242"/>
      <c r="R234" s="242"/>
      <c r="S234" s="242"/>
      <c r="T234" s="242"/>
      <c r="U234" s="242"/>
      <c r="V234" s="242"/>
    </row>
    <row r="235" spans="3:22">
      <c r="C235" s="242"/>
      <c r="D235" s="242"/>
      <c r="E235" s="242"/>
      <c r="F235" s="242"/>
      <c r="G235" s="242"/>
      <c r="H235" s="242"/>
      <c r="I235" s="242"/>
      <c r="J235" s="242"/>
      <c r="K235" s="242"/>
      <c r="L235" s="242"/>
      <c r="M235" s="242"/>
      <c r="N235" s="242"/>
      <c r="O235" s="242"/>
      <c r="P235" s="242"/>
      <c r="Q235" s="242"/>
      <c r="R235" s="242"/>
      <c r="S235" s="242"/>
      <c r="T235" s="242"/>
      <c r="U235" s="242"/>
      <c r="V235" s="242"/>
    </row>
    <row r="236" spans="3:22">
      <c r="C236" s="242"/>
      <c r="D236" s="242"/>
      <c r="E236" s="242"/>
      <c r="F236" s="242"/>
      <c r="G236" s="242"/>
      <c r="H236" s="242"/>
      <c r="I236" s="242"/>
      <c r="J236" s="242"/>
      <c r="K236" s="242"/>
      <c r="L236" s="242"/>
      <c r="M236" s="242"/>
      <c r="N236" s="242"/>
      <c r="O236" s="242"/>
      <c r="P236" s="242"/>
      <c r="Q236" s="242"/>
      <c r="R236" s="242"/>
      <c r="S236" s="242"/>
      <c r="T236" s="242"/>
      <c r="U236" s="242"/>
      <c r="V236" s="242"/>
    </row>
    <row r="237" spans="3:22">
      <c r="C237" s="242"/>
      <c r="D237" s="242"/>
      <c r="E237" s="242"/>
      <c r="F237" s="242"/>
      <c r="G237" s="242"/>
      <c r="H237" s="242"/>
      <c r="I237" s="242"/>
      <c r="J237" s="242"/>
      <c r="K237" s="242"/>
      <c r="L237" s="242"/>
      <c r="M237" s="242"/>
      <c r="N237" s="242"/>
      <c r="O237" s="242"/>
      <c r="P237" s="242"/>
      <c r="Q237" s="242"/>
      <c r="R237" s="242"/>
      <c r="S237" s="242"/>
      <c r="T237" s="242"/>
      <c r="U237" s="242"/>
      <c r="V237" s="242"/>
    </row>
    <row r="238" spans="3:22">
      <c r="C238" s="242"/>
      <c r="D238" s="242"/>
      <c r="E238" s="242"/>
      <c r="F238" s="242"/>
      <c r="G238" s="242"/>
      <c r="H238" s="242"/>
      <c r="I238" s="242"/>
      <c r="J238" s="242"/>
      <c r="K238" s="242"/>
      <c r="L238" s="242"/>
      <c r="M238" s="242"/>
      <c r="N238" s="242"/>
      <c r="O238" s="242"/>
      <c r="P238" s="242"/>
      <c r="Q238" s="242"/>
      <c r="R238" s="242"/>
      <c r="S238" s="242"/>
      <c r="T238" s="242"/>
      <c r="U238" s="242"/>
      <c r="V238" s="242"/>
    </row>
    <row r="239" spans="3:22">
      <c r="C239" s="242"/>
      <c r="D239" s="242"/>
      <c r="E239" s="242"/>
      <c r="F239" s="242"/>
      <c r="G239" s="242"/>
      <c r="H239" s="242"/>
      <c r="I239" s="242"/>
      <c r="J239" s="242"/>
      <c r="K239" s="242"/>
      <c r="L239" s="242"/>
      <c r="M239" s="242"/>
      <c r="N239" s="242"/>
      <c r="O239" s="242"/>
      <c r="P239" s="242"/>
      <c r="Q239" s="242"/>
      <c r="R239" s="242"/>
      <c r="S239" s="242"/>
      <c r="T239" s="242"/>
      <c r="U239" s="242"/>
      <c r="V239" s="242"/>
    </row>
    <row r="240" spans="3:22">
      <c r="C240" s="242"/>
      <c r="D240" s="242"/>
      <c r="E240" s="242"/>
      <c r="F240" s="242"/>
      <c r="G240" s="242"/>
      <c r="H240" s="242"/>
      <c r="I240" s="242"/>
      <c r="J240" s="242"/>
      <c r="K240" s="242"/>
      <c r="L240" s="242"/>
      <c r="M240" s="242"/>
      <c r="N240" s="242"/>
      <c r="O240" s="242"/>
      <c r="P240" s="242"/>
      <c r="Q240" s="242"/>
      <c r="R240" s="242"/>
      <c r="S240" s="242"/>
      <c r="T240" s="242"/>
      <c r="U240" s="242"/>
      <c r="V240" s="242"/>
    </row>
    <row r="241" spans="3:22">
      <c r="C241" s="242"/>
      <c r="D241" s="242"/>
      <c r="E241" s="242"/>
      <c r="F241" s="242"/>
      <c r="G241" s="242"/>
      <c r="H241" s="242"/>
      <c r="I241" s="242"/>
      <c r="J241" s="242"/>
      <c r="K241" s="242"/>
      <c r="L241" s="242"/>
      <c r="M241" s="242"/>
      <c r="N241" s="242"/>
      <c r="O241" s="242"/>
      <c r="P241" s="242"/>
      <c r="Q241" s="242"/>
      <c r="R241" s="242"/>
      <c r="S241" s="242"/>
      <c r="T241" s="242"/>
      <c r="U241" s="242"/>
      <c r="V241" s="242"/>
    </row>
    <row r="242" spans="3:22">
      <c r="C242" s="242"/>
      <c r="D242" s="242"/>
      <c r="E242" s="242"/>
      <c r="F242" s="242"/>
      <c r="G242" s="242"/>
      <c r="H242" s="242"/>
      <c r="I242" s="242"/>
      <c r="J242" s="242"/>
      <c r="K242" s="242"/>
      <c r="L242" s="242"/>
      <c r="M242" s="242"/>
      <c r="N242" s="242"/>
      <c r="O242" s="242"/>
      <c r="P242" s="242"/>
      <c r="Q242" s="242"/>
      <c r="R242" s="242"/>
      <c r="S242" s="242"/>
      <c r="T242" s="242"/>
      <c r="U242" s="242"/>
      <c r="V242" s="242"/>
    </row>
    <row r="243" spans="3:22">
      <c r="C243" s="242"/>
      <c r="D243" s="242"/>
      <c r="E243" s="242"/>
      <c r="F243" s="242"/>
      <c r="G243" s="242"/>
      <c r="H243" s="242"/>
      <c r="I243" s="242"/>
      <c r="J243" s="242"/>
      <c r="K243" s="242"/>
      <c r="L243" s="242"/>
      <c r="M243" s="242"/>
      <c r="N243" s="242"/>
      <c r="O243" s="242"/>
      <c r="P243" s="242"/>
      <c r="Q243" s="242"/>
      <c r="R243" s="242"/>
      <c r="S243" s="242"/>
      <c r="T243" s="242"/>
      <c r="U243" s="242"/>
      <c r="V243" s="242"/>
    </row>
    <row r="244" spans="3:22">
      <c r="C244" s="242"/>
      <c r="D244" s="242"/>
      <c r="E244" s="242"/>
      <c r="F244" s="242"/>
      <c r="G244" s="242"/>
      <c r="H244" s="242"/>
      <c r="I244" s="242"/>
      <c r="J244" s="242"/>
      <c r="K244" s="242"/>
      <c r="L244" s="242"/>
      <c r="M244" s="242"/>
      <c r="N244" s="242"/>
      <c r="O244" s="242"/>
      <c r="P244" s="242"/>
      <c r="Q244" s="242"/>
      <c r="R244" s="242"/>
      <c r="S244" s="242"/>
      <c r="T244" s="242"/>
      <c r="U244" s="242"/>
      <c r="V244" s="242"/>
    </row>
    <row r="245" spans="3:22">
      <c r="C245" s="242"/>
      <c r="D245" s="242"/>
      <c r="E245" s="242"/>
      <c r="F245" s="242"/>
      <c r="G245" s="242"/>
      <c r="H245" s="242"/>
      <c r="I245" s="242"/>
      <c r="J245" s="242"/>
      <c r="K245" s="242"/>
      <c r="L245" s="242"/>
      <c r="M245" s="242"/>
      <c r="N245" s="242"/>
      <c r="O245" s="242"/>
      <c r="P245" s="242"/>
      <c r="Q245" s="242"/>
      <c r="R245" s="242"/>
      <c r="S245" s="242"/>
      <c r="T245" s="242"/>
      <c r="U245" s="242"/>
      <c r="V245" s="242"/>
    </row>
    <row r="246" spans="3:22">
      <c r="C246" s="242"/>
      <c r="D246" s="242"/>
      <c r="E246" s="242"/>
      <c r="F246" s="242"/>
      <c r="G246" s="242"/>
      <c r="H246" s="242"/>
      <c r="I246" s="242"/>
      <c r="J246" s="242"/>
      <c r="K246" s="242"/>
      <c r="L246" s="242"/>
      <c r="M246" s="242"/>
      <c r="N246" s="242"/>
      <c r="O246" s="242"/>
      <c r="P246" s="242"/>
      <c r="Q246" s="242"/>
      <c r="R246" s="242"/>
      <c r="S246" s="242"/>
      <c r="T246" s="242"/>
      <c r="U246" s="242"/>
      <c r="V246" s="242"/>
    </row>
    <row r="247" spans="3:22">
      <c r="C247" s="242"/>
      <c r="D247" s="242"/>
      <c r="E247" s="242"/>
      <c r="F247" s="242"/>
      <c r="G247" s="242"/>
      <c r="H247" s="242"/>
      <c r="I247" s="242"/>
      <c r="J247" s="242"/>
      <c r="K247" s="242"/>
      <c r="L247" s="242"/>
      <c r="M247" s="242"/>
      <c r="N247" s="242"/>
      <c r="O247" s="242"/>
      <c r="P247" s="242"/>
      <c r="Q247" s="242"/>
      <c r="R247" s="242"/>
      <c r="S247" s="242"/>
      <c r="T247" s="242"/>
      <c r="U247" s="242"/>
      <c r="V247" s="242"/>
    </row>
    <row r="248" spans="3:22">
      <c r="C248" s="242"/>
      <c r="D248" s="242"/>
      <c r="E248" s="242"/>
      <c r="F248" s="242"/>
      <c r="G248" s="242"/>
      <c r="H248" s="242"/>
      <c r="I248" s="242"/>
      <c r="J248" s="242"/>
      <c r="K248" s="242"/>
      <c r="L248" s="242"/>
      <c r="M248" s="242"/>
      <c r="N248" s="242"/>
      <c r="O248" s="242"/>
      <c r="P248" s="242"/>
      <c r="Q248" s="242"/>
      <c r="R248" s="242"/>
      <c r="S248" s="242"/>
      <c r="T248" s="242"/>
      <c r="U248" s="242"/>
      <c r="V248" s="242"/>
    </row>
    <row r="249" spans="3:22">
      <c r="C249" s="242"/>
      <c r="D249" s="242"/>
      <c r="E249" s="242"/>
      <c r="F249" s="242"/>
      <c r="G249" s="242"/>
      <c r="H249" s="242"/>
      <c r="I249" s="242"/>
      <c r="J249" s="242"/>
      <c r="K249" s="242"/>
      <c r="L249" s="242"/>
      <c r="M249" s="242"/>
      <c r="N249" s="242"/>
      <c r="O249" s="242"/>
      <c r="P249" s="242"/>
      <c r="Q249" s="242"/>
      <c r="R249" s="242"/>
      <c r="S249" s="242"/>
      <c r="T249" s="242"/>
      <c r="U249" s="242"/>
      <c r="V249" s="242"/>
    </row>
    <row r="250" spans="3:22">
      <c r="C250" s="242"/>
      <c r="D250" s="242"/>
      <c r="E250" s="242"/>
      <c r="F250" s="242"/>
      <c r="G250" s="242"/>
      <c r="H250" s="242"/>
      <c r="I250" s="242"/>
      <c r="J250" s="242"/>
      <c r="K250" s="242"/>
      <c r="L250" s="242"/>
      <c r="M250" s="242"/>
      <c r="N250" s="242"/>
      <c r="O250" s="242"/>
      <c r="P250" s="242"/>
      <c r="Q250" s="242"/>
      <c r="R250" s="242"/>
      <c r="S250" s="242"/>
      <c r="T250" s="242"/>
      <c r="U250" s="242"/>
      <c r="V250" s="242"/>
    </row>
    <row r="251" spans="3:22">
      <c r="C251" s="242"/>
      <c r="D251" s="242"/>
      <c r="E251" s="242"/>
      <c r="F251" s="242"/>
      <c r="G251" s="242"/>
      <c r="H251" s="242"/>
      <c r="I251" s="242"/>
      <c r="J251" s="242"/>
      <c r="K251" s="242"/>
      <c r="L251" s="242"/>
      <c r="M251" s="242"/>
      <c r="N251" s="242"/>
      <c r="O251" s="242"/>
      <c r="P251" s="242"/>
      <c r="Q251" s="242"/>
      <c r="R251" s="242"/>
      <c r="S251" s="242"/>
      <c r="T251" s="242"/>
      <c r="U251" s="242"/>
      <c r="V251" s="242"/>
    </row>
    <row r="252" spans="3:22">
      <c r="C252" s="242"/>
      <c r="D252" s="242"/>
      <c r="E252" s="242"/>
      <c r="F252" s="242"/>
      <c r="G252" s="242"/>
      <c r="H252" s="242"/>
      <c r="I252" s="242"/>
      <c r="J252" s="242"/>
      <c r="K252" s="242"/>
      <c r="L252" s="242"/>
      <c r="M252" s="242"/>
      <c r="N252" s="242"/>
      <c r="O252" s="242"/>
      <c r="P252" s="242"/>
      <c r="Q252" s="242"/>
      <c r="R252" s="242"/>
      <c r="S252" s="242"/>
      <c r="T252" s="242"/>
      <c r="U252" s="242"/>
      <c r="V252" s="242"/>
    </row>
    <row r="253" spans="3:22">
      <c r="C253" s="242"/>
      <c r="D253" s="242"/>
      <c r="E253" s="242"/>
      <c r="F253" s="242"/>
      <c r="G253" s="242"/>
      <c r="H253" s="242"/>
      <c r="I253" s="242"/>
      <c r="J253" s="242"/>
      <c r="K253" s="242"/>
      <c r="L253" s="242"/>
      <c r="M253" s="242"/>
      <c r="N253" s="242"/>
      <c r="O253" s="242"/>
      <c r="P253" s="242"/>
      <c r="Q253" s="242"/>
      <c r="R253" s="242"/>
      <c r="S253" s="242"/>
      <c r="T253" s="242"/>
      <c r="U253" s="242"/>
      <c r="V253" s="242"/>
    </row>
    <row r="254" spans="3:22">
      <c r="C254" s="242"/>
      <c r="D254" s="242"/>
      <c r="E254" s="242"/>
      <c r="F254" s="242"/>
      <c r="G254" s="242"/>
      <c r="H254" s="242"/>
      <c r="I254" s="242"/>
      <c r="J254" s="242"/>
      <c r="K254" s="242"/>
      <c r="L254" s="242"/>
      <c r="M254" s="242"/>
      <c r="N254" s="242"/>
      <c r="O254" s="242"/>
      <c r="P254" s="242"/>
      <c r="Q254" s="242"/>
      <c r="R254" s="242"/>
      <c r="S254" s="242"/>
      <c r="T254" s="242"/>
      <c r="U254" s="242"/>
      <c r="V254" s="242"/>
    </row>
    <row r="255" spans="3:22">
      <c r="C255" s="242"/>
      <c r="D255" s="242"/>
      <c r="E255" s="242"/>
      <c r="F255" s="242"/>
      <c r="G255" s="242"/>
      <c r="H255" s="242"/>
      <c r="I255" s="242"/>
      <c r="J255" s="242"/>
      <c r="K255" s="242"/>
      <c r="L255" s="242"/>
      <c r="M255" s="242"/>
      <c r="N255" s="242"/>
      <c r="O255" s="242"/>
      <c r="P255" s="242"/>
      <c r="Q255" s="242"/>
      <c r="R255" s="242"/>
      <c r="S255" s="242"/>
      <c r="T255" s="242"/>
      <c r="U255" s="242"/>
      <c r="V255" s="242"/>
    </row>
    <row r="256" spans="3:22">
      <c r="C256" s="242"/>
      <c r="D256" s="242"/>
      <c r="E256" s="242"/>
      <c r="F256" s="242"/>
      <c r="G256" s="242"/>
      <c r="H256" s="242"/>
      <c r="I256" s="242"/>
      <c r="J256" s="242"/>
      <c r="K256" s="242"/>
      <c r="L256" s="242"/>
      <c r="M256" s="242"/>
      <c r="N256" s="242"/>
      <c r="O256" s="242"/>
      <c r="P256" s="242"/>
      <c r="Q256" s="242"/>
      <c r="R256" s="242"/>
      <c r="S256" s="242"/>
      <c r="T256" s="242"/>
      <c r="U256" s="242"/>
      <c r="V256" s="242"/>
    </row>
    <row r="257" spans="3:22">
      <c r="C257" s="242"/>
      <c r="D257" s="242"/>
      <c r="E257" s="242"/>
      <c r="F257" s="242"/>
      <c r="G257" s="242"/>
      <c r="H257" s="242"/>
      <c r="I257" s="242"/>
      <c r="J257" s="242"/>
      <c r="K257" s="242"/>
      <c r="L257" s="242"/>
      <c r="M257" s="242"/>
      <c r="N257" s="242"/>
      <c r="O257" s="242"/>
      <c r="P257" s="242"/>
      <c r="Q257" s="242"/>
      <c r="R257" s="242"/>
      <c r="S257" s="242"/>
      <c r="T257" s="242"/>
      <c r="U257" s="242"/>
      <c r="V257" s="242"/>
    </row>
    <row r="258" spans="3:22">
      <c r="C258" s="242"/>
      <c r="D258" s="242"/>
      <c r="E258" s="242"/>
      <c r="F258" s="242"/>
      <c r="G258" s="242"/>
      <c r="H258" s="242"/>
      <c r="I258" s="242"/>
      <c r="J258" s="242"/>
      <c r="K258" s="242"/>
      <c r="L258" s="242"/>
      <c r="M258" s="242"/>
      <c r="N258" s="242"/>
      <c r="O258" s="242"/>
      <c r="P258" s="242"/>
      <c r="Q258" s="242"/>
      <c r="R258" s="242"/>
      <c r="S258" s="242"/>
      <c r="T258" s="242"/>
      <c r="U258" s="242"/>
      <c r="V258" s="242"/>
    </row>
    <row r="259" spans="3:22">
      <c r="C259" s="242"/>
      <c r="D259" s="242"/>
      <c r="E259" s="242"/>
      <c r="F259" s="242"/>
      <c r="G259" s="242"/>
      <c r="H259" s="242"/>
      <c r="I259" s="242"/>
      <c r="J259" s="242"/>
      <c r="K259" s="242"/>
      <c r="L259" s="242"/>
      <c r="M259" s="242"/>
      <c r="N259" s="242"/>
      <c r="O259" s="242"/>
      <c r="P259" s="242"/>
      <c r="Q259" s="242"/>
      <c r="R259" s="242"/>
      <c r="S259" s="242"/>
      <c r="T259" s="242"/>
      <c r="U259" s="242"/>
      <c r="V259" s="242"/>
    </row>
    <row r="260" spans="3:22">
      <c r="C260" s="242"/>
      <c r="D260" s="242"/>
      <c r="E260" s="242"/>
      <c r="F260" s="242"/>
      <c r="G260" s="242"/>
      <c r="H260" s="242"/>
      <c r="I260" s="242"/>
      <c r="J260" s="242"/>
      <c r="K260" s="242"/>
      <c r="L260" s="242"/>
      <c r="M260" s="242"/>
      <c r="N260" s="242"/>
      <c r="O260" s="242"/>
      <c r="P260" s="242"/>
      <c r="Q260" s="242"/>
      <c r="R260" s="242"/>
      <c r="S260" s="242"/>
      <c r="T260" s="242"/>
      <c r="U260" s="242"/>
      <c r="V260" s="242"/>
    </row>
    <row r="261" spans="3:22">
      <c r="C261" s="242"/>
      <c r="D261" s="242"/>
      <c r="E261" s="242"/>
      <c r="F261" s="242"/>
      <c r="G261" s="242"/>
      <c r="H261" s="242"/>
      <c r="I261" s="242"/>
      <c r="J261" s="242"/>
      <c r="K261" s="242"/>
      <c r="L261" s="242"/>
      <c r="M261" s="242"/>
      <c r="N261" s="242"/>
      <c r="O261" s="242"/>
      <c r="P261" s="242"/>
      <c r="Q261" s="242"/>
      <c r="R261" s="242"/>
      <c r="S261" s="242"/>
      <c r="T261" s="242"/>
      <c r="U261" s="242"/>
      <c r="V261" s="242"/>
    </row>
    <row r="262" spans="3:22">
      <c r="C262" s="242"/>
      <c r="D262" s="242"/>
      <c r="E262" s="242"/>
      <c r="F262" s="242"/>
      <c r="G262" s="242"/>
      <c r="H262" s="242"/>
      <c r="I262" s="242"/>
      <c r="J262" s="242"/>
      <c r="K262" s="242"/>
      <c r="L262" s="242"/>
      <c r="M262" s="242"/>
      <c r="N262" s="242"/>
      <c r="O262" s="242"/>
      <c r="P262" s="242"/>
      <c r="Q262" s="242"/>
      <c r="R262" s="242"/>
      <c r="S262" s="242"/>
      <c r="T262" s="242"/>
      <c r="U262" s="242"/>
      <c r="V262" s="242"/>
    </row>
    <row r="263" spans="3:22">
      <c r="C263" s="242"/>
      <c r="D263" s="242"/>
      <c r="E263" s="242"/>
      <c r="F263" s="242"/>
      <c r="G263" s="242"/>
      <c r="H263" s="242"/>
      <c r="I263" s="242"/>
      <c r="J263" s="242"/>
      <c r="K263" s="242"/>
      <c r="L263" s="242"/>
      <c r="M263" s="242"/>
      <c r="N263" s="242"/>
      <c r="O263" s="242"/>
      <c r="P263" s="242"/>
      <c r="Q263" s="242"/>
      <c r="R263" s="242"/>
      <c r="S263" s="242"/>
      <c r="T263" s="242"/>
      <c r="U263" s="242"/>
      <c r="V263" s="242"/>
    </row>
    <row r="264" spans="3:22">
      <c r="C264" s="242"/>
      <c r="D264" s="242"/>
      <c r="E264" s="242"/>
      <c r="F264" s="242"/>
      <c r="G264" s="242"/>
      <c r="H264" s="242"/>
      <c r="I264" s="242"/>
      <c r="J264" s="242"/>
      <c r="K264" s="242"/>
      <c r="L264" s="242"/>
      <c r="M264" s="242"/>
      <c r="N264" s="242"/>
      <c r="O264" s="242"/>
      <c r="P264" s="242"/>
      <c r="Q264" s="242"/>
      <c r="R264" s="242"/>
      <c r="S264" s="242"/>
      <c r="T264" s="242"/>
      <c r="U264" s="242"/>
      <c r="V264" s="242"/>
    </row>
    <row r="265" spans="3:22">
      <c r="C265" s="242"/>
      <c r="D265" s="242"/>
      <c r="E265" s="242"/>
      <c r="F265" s="242"/>
      <c r="G265" s="242"/>
      <c r="H265" s="242"/>
      <c r="I265" s="242"/>
      <c r="J265" s="242"/>
      <c r="K265" s="242"/>
      <c r="L265" s="242"/>
      <c r="M265" s="242"/>
      <c r="N265" s="242"/>
      <c r="O265" s="242"/>
      <c r="P265" s="242"/>
      <c r="Q265" s="242"/>
      <c r="R265" s="242"/>
      <c r="S265" s="242"/>
      <c r="T265" s="242"/>
      <c r="U265" s="242"/>
      <c r="V265" s="242"/>
    </row>
    <row r="266" spans="3:22">
      <c r="C266" s="242"/>
      <c r="D266" s="242"/>
      <c r="E266" s="242"/>
      <c r="F266" s="242"/>
      <c r="G266" s="242"/>
      <c r="H266" s="242"/>
      <c r="I266" s="242"/>
      <c r="J266" s="242"/>
      <c r="K266" s="242"/>
      <c r="L266" s="242"/>
      <c r="M266" s="242"/>
      <c r="N266" s="242"/>
      <c r="O266" s="242"/>
      <c r="P266" s="242"/>
      <c r="Q266" s="242"/>
      <c r="R266" s="242"/>
      <c r="S266" s="242"/>
      <c r="T266" s="242"/>
      <c r="U266" s="242"/>
      <c r="V266" s="242"/>
    </row>
    <row r="267" spans="3:22">
      <c r="C267" s="242"/>
      <c r="D267" s="242"/>
      <c r="E267" s="242"/>
      <c r="F267" s="242"/>
      <c r="G267" s="242"/>
      <c r="H267" s="242"/>
      <c r="I267" s="242"/>
      <c r="J267" s="242"/>
      <c r="K267" s="242"/>
      <c r="L267" s="242"/>
      <c r="M267" s="242"/>
      <c r="N267" s="242"/>
      <c r="O267" s="242"/>
      <c r="P267" s="242"/>
      <c r="Q267" s="242"/>
      <c r="R267" s="242"/>
      <c r="S267" s="242"/>
      <c r="T267" s="242"/>
      <c r="U267" s="242"/>
      <c r="V267" s="242"/>
    </row>
    <row r="268" spans="3:22">
      <c r="C268" s="242"/>
      <c r="D268" s="242"/>
      <c r="E268" s="242"/>
      <c r="F268" s="242"/>
      <c r="G268" s="242"/>
      <c r="H268" s="242"/>
      <c r="I268" s="242"/>
      <c r="J268" s="242"/>
      <c r="K268" s="242"/>
      <c r="L268" s="242"/>
      <c r="M268" s="242"/>
      <c r="N268" s="242"/>
      <c r="O268" s="242"/>
      <c r="P268" s="242"/>
      <c r="Q268" s="242"/>
      <c r="R268" s="242"/>
      <c r="S268" s="242"/>
      <c r="T268" s="242"/>
      <c r="U268" s="242"/>
      <c r="V268" s="242"/>
    </row>
    <row r="269" spans="3:22">
      <c r="C269" s="242"/>
      <c r="D269" s="242"/>
      <c r="E269" s="242"/>
      <c r="F269" s="242"/>
      <c r="G269" s="242"/>
      <c r="H269" s="242"/>
      <c r="I269" s="242"/>
      <c r="J269" s="242"/>
      <c r="K269" s="242"/>
      <c r="L269" s="242"/>
      <c r="M269" s="242"/>
      <c r="N269" s="242"/>
      <c r="O269" s="242"/>
      <c r="P269" s="242"/>
      <c r="Q269" s="242"/>
      <c r="R269" s="242"/>
      <c r="S269" s="242"/>
      <c r="T269" s="242"/>
      <c r="U269" s="242"/>
      <c r="V269" s="242"/>
    </row>
    <row r="270" spans="3:22">
      <c r="C270" s="242"/>
      <c r="D270" s="242"/>
      <c r="E270" s="242"/>
      <c r="F270" s="242"/>
      <c r="G270" s="242"/>
      <c r="H270" s="242"/>
      <c r="I270" s="242"/>
      <c r="J270" s="242"/>
      <c r="K270" s="242"/>
      <c r="L270" s="242"/>
      <c r="M270" s="242"/>
      <c r="N270" s="242"/>
      <c r="O270" s="242"/>
      <c r="P270" s="242"/>
      <c r="Q270" s="242"/>
      <c r="R270" s="242"/>
      <c r="S270" s="242"/>
      <c r="T270" s="242"/>
      <c r="U270" s="242"/>
      <c r="V270" s="242"/>
    </row>
    <row r="271" spans="3:22">
      <c r="C271" s="242"/>
      <c r="D271" s="242"/>
      <c r="E271" s="242"/>
      <c r="F271" s="242"/>
      <c r="G271" s="242"/>
      <c r="H271" s="242"/>
      <c r="I271" s="242"/>
      <c r="J271" s="242"/>
      <c r="K271" s="242"/>
      <c r="L271" s="242"/>
      <c r="M271" s="242"/>
      <c r="N271" s="242"/>
      <c r="O271" s="242"/>
      <c r="P271" s="242"/>
      <c r="Q271" s="242"/>
      <c r="R271" s="242"/>
      <c r="S271" s="242"/>
      <c r="T271" s="242"/>
      <c r="U271" s="242"/>
      <c r="V271" s="242"/>
    </row>
    <row r="272" spans="3:22">
      <c r="C272" s="242"/>
      <c r="D272" s="242"/>
      <c r="E272" s="242"/>
      <c r="F272" s="242"/>
      <c r="G272" s="242"/>
      <c r="H272" s="242"/>
      <c r="I272" s="242"/>
      <c r="J272" s="242"/>
      <c r="K272" s="242"/>
      <c r="L272" s="242"/>
      <c r="M272" s="242"/>
      <c r="N272" s="242"/>
      <c r="O272" s="242"/>
      <c r="P272" s="242"/>
      <c r="Q272" s="242"/>
      <c r="R272" s="242"/>
      <c r="S272" s="242"/>
      <c r="T272" s="242"/>
      <c r="U272" s="242"/>
      <c r="V272" s="242"/>
    </row>
    <row r="273" spans="3:22">
      <c r="C273" s="242"/>
      <c r="D273" s="242"/>
      <c r="E273" s="242"/>
      <c r="F273" s="242"/>
      <c r="G273" s="242"/>
      <c r="H273" s="242"/>
      <c r="I273" s="242"/>
      <c r="J273" s="242"/>
      <c r="K273" s="242"/>
      <c r="L273" s="242"/>
      <c r="M273" s="242"/>
      <c r="N273" s="242"/>
      <c r="O273" s="242"/>
      <c r="P273" s="242"/>
      <c r="Q273" s="242"/>
      <c r="R273" s="242"/>
      <c r="S273" s="242"/>
      <c r="T273" s="242"/>
      <c r="U273" s="242"/>
      <c r="V273" s="242"/>
    </row>
    <row r="274" spans="3:22">
      <c r="C274" s="242"/>
      <c r="D274" s="242"/>
      <c r="E274" s="242"/>
      <c r="F274" s="242"/>
      <c r="G274" s="242"/>
      <c r="H274" s="242"/>
      <c r="I274" s="242"/>
      <c r="J274" s="242"/>
      <c r="K274" s="242"/>
      <c r="L274" s="242"/>
      <c r="M274" s="242"/>
      <c r="N274" s="242"/>
      <c r="O274" s="242"/>
      <c r="P274" s="242"/>
      <c r="Q274" s="242"/>
      <c r="R274" s="242"/>
      <c r="S274" s="242"/>
      <c r="T274" s="242"/>
      <c r="U274" s="242"/>
      <c r="V274" s="242"/>
    </row>
    <row r="275" spans="3:22">
      <c r="C275" s="242"/>
      <c r="D275" s="242"/>
      <c r="E275" s="242"/>
      <c r="F275" s="242"/>
      <c r="G275" s="242"/>
      <c r="H275" s="242"/>
      <c r="I275" s="242"/>
      <c r="J275" s="242"/>
      <c r="K275" s="242"/>
      <c r="L275" s="242"/>
      <c r="M275" s="242"/>
      <c r="N275" s="242"/>
      <c r="O275" s="242"/>
      <c r="P275" s="242"/>
      <c r="Q275" s="242"/>
      <c r="R275" s="242"/>
      <c r="S275" s="242"/>
      <c r="T275" s="242"/>
      <c r="U275" s="242"/>
      <c r="V275" s="242"/>
    </row>
    <row r="276" spans="3:22">
      <c r="C276" s="242"/>
      <c r="D276" s="242"/>
      <c r="E276" s="242"/>
      <c r="F276" s="242"/>
      <c r="G276" s="242"/>
      <c r="H276" s="242"/>
      <c r="I276" s="242"/>
      <c r="J276" s="242"/>
      <c r="K276" s="242"/>
      <c r="L276" s="242"/>
      <c r="M276" s="242"/>
      <c r="N276" s="242"/>
      <c r="O276" s="242"/>
      <c r="P276" s="242"/>
      <c r="Q276" s="242"/>
      <c r="R276" s="242"/>
      <c r="S276" s="242"/>
      <c r="T276" s="242"/>
      <c r="U276" s="242"/>
      <c r="V276" s="242"/>
    </row>
    <row r="277" spans="3:22">
      <c r="C277" s="242"/>
      <c r="D277" s="242"/>
      <c r="E277" s="242"/>
      <c r="F277" s="242"/>
      <c r="G277" s="242"/>
      <c r="H277" s="242"/>
      <c r="I277" s="242"/>
      <c r="J277" s="242"/>
      <c r="K277" s="242"/>
      <c r="L277" s="242"/>
      <c r="M277" s="242"/>
      <c r="N277" s="242"/>
      <c r="O277" s="242"/>
      <c r="P277" s="242"/>
      <c r="Q277" s="242"/>
      <c r="R277" s="242"/>
      <c r="S277" s="242"/>
      <c r="T277" s="242"/>
      <c r="U277" s="242"/>
      <c r="V277" s="242"/>
    </row>
    <row r="278" spans="3:22">
      <c r="C278" s="242"/>
      <c r="D278" s="242"/>
      <c r="E278" s="242"/>
      <c r="F278" s="242"/>
      <c r="G278" s="242"/>
      <c r="H278" s="242"/>
      <c r="I278" s="242"/>
      <c r="J278" s="242"/>
      <c r="K278" s="242"/>
      <c r="L278" s="242"/>
      <c r="M278" s="242"/>
      <c r="N278" s="242"/>
      <c r="O278" s="242"/>
      <c r="P278" s="242"/>
      <c r="Q278" s="242"/>
      <c r="R278" s="242"/>
      <c r="S278" s="242"/>
      <c r="T278" s="242"/>
      <c r="U278" s="242"/>
      <c r="V278" s="242"/>
    </row>
    <row r="279" spans="3:22">
      <c r="C279" s="242"/>
      <c r="D279" s="242"/>
      <c r="E279" s="242"/>
      <c r="F279" s="242"/>
      <c r="G279" s="242"/>
      <c r="H279" s="242"/>
      <c r="I279" s="242"/>
      <c r="J279" s="242"/>
      <c r="K279" s="242"/>
      <c r="L279" s="242"/>
      <c r="M279" s="242"/>
      <c r="N279" s="242"/>
      <c r="O279" s="242"/>
      <c r="P279" s="242"/>
      <c r="Q279" s="242"/>
      <c r="R279" s="242"/>
      <c r="S279" s="242"/>
      <c r="T279" s="242"/>
      <c r="U279" s="242"/>
      <c r="V279" s="242"/>
    </row>
    <row r="280" spans="3:22">
      <c r="C280" s="242"/>
      <c r="D280" s="242"/>
      <c r="E280" s="242"/>
      <c r="F280" s="242"/>
      <c r="G280" s="242"/>
      <c r="H280" s="242"/>
      <c r="I280" s="242"/>
      <c r="J280" s="242"/>
      <c r="K280" s="242"/>
      <c r="L280" s="242"/>
      <c r="M280" s="242"/>
      <c r="N280" s="242"/>
      <c r="O280" s="242"/>
      <c r="P280" s="242"/>
      <c r="Q280" s="242"/>
      <c r="R280" s="242"/>
      <c r="S280" s="242"/>
      <c r="T280" s="242"/>
      <c r="U280" s="242"/>
      <c r="V280" s="242"/>
    </row>
    <row r="281" spans="3:22">
      <c r="C281" s="242"/>
      <c r="D281" s="242"/>
      <c r="E281" s="242"/>
      <c r="F281" s="242"/>
      <c r="G281" s="242"/>
      <c r="H281" s="242"/>
      <c r="I281" s="242"/>
      <c r="J281" s="242"/>
      <c r="K281" s="242"/>
      <c r="L281" s="242"/>
      <c r="M281" s="242"/>
      <c r="N281" s="242"/>
      <c r="O281" s="242"/>
      <c r="P281" s="242"/>
      <c r="Q281" s="242"/>
      <c r="R281" s="242"/>
      <c r="S281" s="242"/>
      <c r="T281" s="242"/>
      <c r="U281" s="242"/>
      <c r="V281" s="242"/>
    </row>
    <row r="282" spans="3:22">
      <c r="C282" s="242"/>
      <c r="D282" s="242"/>
      <c r="E282" s="242"/>
      <c r="F282" s="242"/>
      <c r="G282" s="242"/>
      <c r="H282" s="242"/>
      <c r="I282" s="242"/>
      <c r="J282" s="242"/>
      <c r="K282" s="242"/>
      <c r="L282" s="242"/>
      <c r="M282" s="242"/>
      <c r="N282" s="242"/>
      <c r="O282" s="242"/>
      <c r="P282" s="242"/>
      <c r="Q282" s="242"/>
      <c r="R282" s="242"/>
      <c r="S282" s="242"/>
      <c r="T282" s="242"/>
      <c r="U282" s="242"/>
      <c r="V282" s="242"/>
    </row>
    <row r="283" spans="3:22">
      <c r="C283" s="242"/>
      <c r="D283" s="242"/>
      <c r="E283" s="242"/>
      <c r="F283" s="242"/>
      <c r="G283" s="242"/>
      <c r="H283" s="242"/>
      <c r="I283" s="242"/>
      <c r="J283" s="242"/>
      <c r="K283" s="242"/>
      <c r="L283" s="242"/>
      <c r="M283" s="242"/>
      <c r="N283" s="242"/>
      <c r="O283" s="242"/>
      <c r="P283" s="242"/>
      <c r="Q283" s="242"/>
      <c r="R283" s="242"/>
      <c r="S283" s="242"/>
      <c r="T283" s="242"/>
      <c r="U283" s="242"/>
      <c r="V283" s="242"/>
    </row>
    <row r="284" spans="3:22">
      <c r="C284" s="242"/>
      <c r="D284" s="242"/>
      <c r="E284" s="242"/>
      <c r="F284" s="242"/>
      <c r="G284" s="242"/>
      <c r="H284" s="242"/>
      <c r="I284" s="242"/>
      <c r="J284" s="242"/>
      <c r="K284" s="242"/>
      <c r="L284" s="242"/>
      <c r="M284" s="242"/>
      <c r="N284" s="242"/>
      <c r="O284" s="242"/>
      <c r="P284" s="242"/>
      <c r="Q284" s="242"/>
      <c r="R284" s="242"/>
      <c r="S284" s="242"/>
      <c r="T284" s="242"/>
      <c r="U284" s="242"/>
      <c r="V284" s="242"/>
    </row>
    <row r="285" spans="3:22">
      <c r="C285" s="242"/>
      <c r="D285" s="242"/>
      <c r="E285" s="242"/>
      <c r="F285" s="242"/>
      <c r="G285" s="242"/>
      <c r="H285" s="242"/>
      <c r="I285" s="242"/>
      <c r="J285" s="242"/>
      <c r="K285" s="242"/>
      <c r="L285" s="242"/>
      <c r="M285" s="242"/>
      <c r="N285" s="242"/>
      <c r="O285" s="242"/>
      <c r="P285" s="242"/>
      <c r="Q285" s="242"/>
      <c r="R285" s="242"/>
      <c r="S285" s="242"/>
      <c r="T285" s="242"/>
      <c r="U285" s="242"/>
      <c r="V285" s="242"/>
    </row>
    <row r="286" spans="3:22">
      <c r="C286" s="242"/>
      <c r="D286" s="242"/>
      <c r="E286" s="242"/>
      <c r="F286" s="242"/>
      <c r="G286" s="242"/>
      <c r="H286" s="242"/>
      <c r="I286" s="242"/>
      <c r="J286" s="242"/>
      <c r="K286" s="242"/>
      <c r="L286" s="242"/>
      <c r="M286" s="242"/>
      <c r="N286" s="242"/>
      <c r="O286" s="242"/>
      <c r="P286" s="242"/>
      <c r="Q286" s="242"/>
      <c r="R286" s="242"/>
      <c r="S286" s="242"/>
      <c r="T286" s="242"/>
      <c r="U286" s="242"/>
      <c r="V286" s="242"/>
    </row>
    <row r="287" spans="3:22">
      <c r="C287" s="242"/>
      <c r="D287" s="242"/>
      <c r="E287" s="242"/>
      <c r="F287" s="242"/>
      <c r="G287" s="242"/>
      <c r="H287" s="242"/>
      <c r="I287" s="242"/>
      <c r="J287" s="242"/>
      <c r="K287" s="242"/>
      <c r="L287" s="242"/>
      <c r="M287" s="242"/>
      <c r="N287" s="242"/>
      <c r="O287" s="242"/>
      <c r="P287" s="242"/>
      <c r="Q287" s="242"/>
      <c r="R287" s="242"/>
      <c r="S287" s="242"/>
      <c r="T287" s="242"/>
      <c r="U287" s="242"/>
      <c r="V287" s="242"/>
    </row>
    <row r="288" spans="3:22">
      <c r="C288" s="242"/>
      <c r="D288" s="242"/>
      <c r="E288" s="242"/>
      <c r="F288" s="242"/>
      <c r="G288" s="242"/>
      <c r="H288" s="242"/>
      <c r="I288" s="242"/>
      <c r="J288" s="242"/>
      <c r="K288" s="242"/>
      <c r="L288" s="242"/>
      <c r="M288" s="242"/>
      <c r="N288" s="242"/>
      <c r="O288" s="242"/>
      <c r="P288" s="242"/>
      <c r="Q288" s="242"/>
      <c r="R288" s="242"/>
      <c r="S288" s="242"/>
      <c r="T288" s="242"/>
      <c r="U288" s="242"/>
      <c r="V288" s="242"/>
    </row>
    <row r="289" spans="3:22">
      <c r="C289" s="242"/>
      <c r="D289" s="242"/>
      <c r="E289" s="242"/>
      <c r="F289" s="242"/>
      <c r="G289" s="242"/>
      <c r="H289" s="242"/>
      <c r="I289" s="242"/>
      <c r="J289" s="242"/>
      <c r="K289" s="242"/>
      <c r="L289" s="242"/>
      <c r="M289" s="242"/>
      <c r="N289" s="242"/>
      <c r="O289" s="242"/>
      <c r="P289" s="242"/>
      <c r="Q289" s="242"/>
      <c r="R289" s="242"/>
      <c r="S289" s="242"/>
      <c r="T289" s="242"/>
      <c r="U289" s="242"/>
      <c r="V289" s="242"/>
    </row>
    <row r="290" spans="3:22">
      <c r="C290" s="242"/>
      <c r="D290" s="242"/>
      <c r="E290" s="242"/>
      <c r="F290" s="242"/>
      <c r="G290" s="242"/>
      <c r="H290" s="242"/>
      <c r="I290" s="242"/>
      <c r="J290" s="242"/>
      <c r="K290" s="242"/>
      <c r="L290" s="242"/>
      <c r="M290" s="242"/>
      <c r="N290" s="242"/>
      <c r="O290" s="242"/>
      <c r="P290" s="242"/>
      <c r="Q290" s="242"/>
      <c r="R290" s="242"/>
      <c r="S290" s="242"/>
      <c r="T290" s="242"/>
      <c r="U290" s="242"/>
      <c r="V290" s="242"/>
    </row>
    <row r="291" spans="3:22">
      <c r="C291" s="242"/>
      <c r="D291" s="242"/>
      <c r="E291" s="242"/>
      <c r="F291" s="242"/>
      <c r="G291" s="242"/>
      <c r="H291" s="242"/>
      <c r="I291" s="242"/>
      <c r="J291" s="242"/>
      <c r="K291" s="242"/>
      <c r="L291" s="242"/>
      <c r="M291" s="242"/>
      <c r="N291" s="242"/>
      <c r="O291" s="242"/>
      <c r="P291" s="242"/>
      <c r="Q291" s="242"/>
      <c r="R291" s="242"/>
      <c r="S291" s="242"/>
      <c r="T291" s="242"/>
      <c r="U291" s="242"/>
      <c r="V291" s="242"/>
    </row>
    <row r="292" spans="3:22">
      <c r="C292" s="242"/>
      <c r="D292" s="242"/>
      <c r="E292" s="242"/>
      <c r="F292" s="242"/>
      <c r="G292" s="242"/>
      <c r="H292" s="242"/>
      <c r="I292" s="242"/>
      <c r="J292" s="242"/>
      <c r="K292" s="242"/>
      <c r="L292" s="242"/>
      <c r="M292" s="242"/>
      <c r="N292" s="242"/>
      <c r="O292" s="242"/>
      <c r="P292" s="242"/>
      <c r="Q292" s="242"/>
      <c r="R292" s="242"/>
      <c r="S292" s="242"/>
      <c r="T292" s="242"/>
      <c r="U292" s="242"/>
      <c r="V292" s="242"/>
    </row>
    <row r="293" spans="3:22">
      <c r="C293" s="242"/>
      <c r="D293" s="242"/>
      <c r="E293" s="242"/>
      <c r="F293" s="242"/>
      <c r="G293" s="242"/>
      <c r="H293" s="242"/>
      <c r="I293" s="242"/>
      <c r="J293" s="242"/>
      <c r="K293" s="242"/>
      <c r="L293" s="242"/>
      <c r="M293" s="242"/>
      <c r="N293" s="242"/>
      <c r="O293" s="242"/>
      <c r="P293" s="242"/>
      <c r="Q293" s="242"/>
      <c r="R293" s="242"/>
      <c r="S293" s="242"/>
      <c r="T293" s="242"/>
      <c r="U293" s="242"/>
      <c r="V293" s="242"/>
    </row>
    <row r="294" spans="3:22">
      <c r="C294" s="242"/>
      <c r="D294" s="242"/>
      <c r="E294" s="242"/>
      <c r="F294" s="242"/>
      <c r="G294" s="242"/>
      <c r="H294" s="242"/>
      <c r="I294" s="242"/>
      <c r="J294" s="242"/>
      <c r="K294" s="242"/>
      <c r="L294" s="242"/>
      <c r="M294" s="242"/>
      <c r="N294" s="242"/>
      <c r="O294" s="242"/>
      <c r="P294" s="242"/>
      <c r="Q294" s="242"/>
      <c r="R294" s="242"/>
      <c r="S294" s="242"/>
      <c r="T294" s="242"/>
      <c r="U294" s="242"/>
      <c r="V294" s="242"/>
    </row>
    <row r="295" spans="3:22">
      <c r="C295" s="242"/>
      <c r="D295" s="242"/>
      <c r="E295" s="242"/>
      <c r="F295" s="242"/>
      <c r="G295" s="242"/>
      <c r="H295" s="242"/>
      <c r="I295" s="242"/>
      <c r="J295" s="242"/>
      <c r="K295" s="242"/>
      <c r="L295" s="242"/>
      <c r="M295" s="242"/>
      <c r="N295" s="242"/>
      <c r="O295" s="242"/>
      <c r="P295" s="242"/>
      <c r="Q295" s="242"/>
      <c r="R295" s="242"/>
      <c r="S295" s="242"/>
      <c r="T295" s="242"/>
      <c r="U295" s="242"/>
      <c r="V295" s="242"/>
    </row>
    <row r="296" spans="3:22">
      <c r="C296" s="242"/>
      <c r="D296" s="242"/>
      <c r="E296" s="242"/>
      <c r="F296" s="242"/>
      <c r="G296" s="242"/>
      <c r="H296" s="242"/>
      <c r="I296" s="242"/>
      <c r="J296" s="242"/>
      <c r="K296" s="242"/>
      <c r="L296" s="242"/>
      <c r="M296" s="242"/>
      <c r="N296" s="242"/>
      <c r="O296" s="242"/>
      <c r="P296" s="242"/>
      <c r="Q296" s="242"/>
      <c r="R296" s="242"/>
      <c r="S296" s="242"/>
      <c r="T296" s="242"/>
      <c r="U296" s="242"/>
      <c r="V296" s="242"/>
    </row>
    <row r="297" spans="3:22">
      <c r="C297" s="242"/>
      <c r="D297" s="242"/>
      <c r="E297" s="242"/>
      <c r="F297" s="242"/>
      <c r="G297" s="242"/>
      <c r="H297" s="242"/>
      <c r="I297" s="242"/>
      <c r="J297" s="242"/>
      <c r="K297" s="242"/>
      <c r="L297" s="242"/>
      <c r="M297" s="242"/>
      <c r="N297" s="242"/>
      <c r="O297" s="242"/>
      <c r="P297" s="242"/>
      <c r="Q297" s="242"/>
      <c r="R297" s="242"/>
      <c r="S297" s="242"/>
      <c r="T297" s="242"/>
      <c r="U297" s="242"/>
      <c r="V297" s="242"/>
    </row>
    <row r="298" spans="3:22">
      <c r="C298" s="242"/>
      <c r="D298" s="242"/>
      <c r="E298" s="242"/>
      <c r="F298" s="242"/>
      <c r="G298" s="242"/>
      <c r="H298" s="242"/>
      <c r="I298" s="242"/>
      <c r="J298" s="242"/>
      <c r="K298" s="242"/>
      <c r="L298" s="242"/>
      <c r="M298" s="242"/>
      <c r="N298" s="242"/>
      <c r="O298" s="242"/>
      <c r="P298" s="242"/>
      <c r="Q298" s="242"/>
      <c r="R298" s="242"/>
      <c r="S298" s="242"/>
      <c r="T298" s="242"/>
      <c r="U298" s="242"/>
      <c r="V298" s="242"/>
    </row>
    <row r="299" spans="3:22">
      <c r="C299" s="242"/>
      <c r="D299" s="242"/>
      <c r="E299" s="242"/>
      <c r="F299" s="242"/>
      <c r="G299" s="242"/>
      <c r="H299" s="242"/>
      <c r="I299" s="242"/>
      <c r="J299" s="242"/>
      <c r="K299" s="242"/>
      <c r="L299" s="242"/>
      <c r="M299" s="242"/>
      <c r="N299" s="242"/>
      <c r="O299" s="242"/>
      <c r="P299" s="242"/>
      <c r="Q299" s="242"/>
      <c r="R299" s="242"/>
      <c r="S299" s="242"/>
      <c r="T299" s="242"/>
      <c r="U299" s="242"/>
      <c r="V299" s="242"/>
    </row>
    <row r="300" spans="3:22">
      <c r="C300" s="242"/>
      <c r="D300" s="242"/>
      <c r="E300" s="242"/>
      <c r="F300" s="242"/>
      <c r="G300" s="242"/>
      <c r="H300" s="242"/>
      <c r="I300" s="242"/>
      <c r="J300" s="242"/>
      <c r="K300" s="242"/>
      <c r="L300" s="242"/>
      <c r="M300" s="242"/>
      <c r="N300" s="242"/>
      <c r="O300" s="242"/>
      <c r="P300" s="242"/>
      <c r="Q300" s="242"/>
      <c r="R300" s="242"/>
      <c r="S300" s="242"/>
      <c r="T300" s="242"/>
      <c r="U300" s="242"/>
      <c r="V300" s="242"/>
    </row>
    <row r="301" spans="3:22">
      <c r="C301" s="242"/>
      <c r="D301" s="242"/>
      <c r="E301" s="242"/>
      <c r="F301" s="242"/>
      <c r="G301" s="242"/>
      <c r="H301" s="242"/>
      <c r="I301" s="242"/>
      <c r="J301" s="242"/>
      <c r="K301" s="242"/>
      <c r="L301" s="242"/>
      <c r="M301" s="242"/>
      <c r="N301" s="242"/>
      <c r="O301" s="242"/>
      <c r="P301" s="242"/>
      <c r="Q301" s="242"/>
      <c r="R301" s="242"/>
      <c r="S301" s="242"/>
      <c r="T301" s="242"/>
      <c r="U301" s="242"/>
      <c r="V301" s="242"/>
    </row>
    <row r="302" spans="3:22">
      <c r="C302" s="242"/>
      <c r="D302" s="242"/>
      <c r="E302" s="242"/>
      <c r="F302" s="242"/>
      <c r="G302" s="242"/>
      <c r="H302" s="242"/>
      <c r="I302" s="242"/>
      <c r="J302" s="242"/>
      <c r="K302" s="242"/>
      <c r="L302" s="242"/>
      <c r="M302" s="242"/>
      <c r="N302" s="242"/>
      <c r="O302" s="242"/>
      <c r="P302" s="242"/>
      <c r="Q302" s="242"/>
      <c r="R302" s="242"/>
      <c r="S302" s="242"/>
      <c r="T302" s="242"/>
      <c r="U302" s="242"/>
      <c r="V302" s="242"/>
    </row>
    <row r="303" spans="3:22">
      <c r="C303" s="242"/>
      <c r="D303" s="242"/>
      <c r="E303" s="242"/>
      <c r="F303" s="242"/>
      <c r="G303" s="242"/>
      <c r="H303" s="242"/>
      <c r="I303" s="242"/>
      <c r="J303" s="242"/>
      <c r="K303" s="242"/>
      <c r="L303" s="242"/>
      <c r="M303" s="242"/>
      <c r="N303" s="242"/>
      <c r="O303" s="242"/>
      <c r="P303" s="242"/>
      <c r="Q303" s="242"/>
      <c r="R303" s="242"/>
      <c r="S303" s="242"/>
      <c r="T303" s="242"/>
      <c r="U303" s="242"/>
      <c r="V303" s="242"/>
    </row>
    <row r="304" spans="3:22">
      <c r="C304" s="242"/>
      <c r="D304" s="242"/>
      <c r="E304" s="242"/>
      <c r="F304" s="242"/>
      <c r="G304" s="242"/>
      <c r="H304" s="242"/>
      <c r="I304" s="242"/>
      <c r="J304" s="242"/>
      <c r="K304" s="242"/>
      <c r="L304" s="242"/>
      <c r="M304" s="242"/>
      <c r="N304" s="242"/>
      <c r="O304" s="242"/>
      <c r="P304" s="242"/>
      <c r="Q304" s="242"/>
      <c r="R304" s="242"/>
      <c r="S304" s="242"/>
      <c r="T304" s="242"/>
      <c r="U304" s="242"/>
      <c r="V304" s="242"/>
    </row>
    <row r="305" spans="3:22">
      <c r="C305" s="242"/>
      <c r="D305" s="242"/>
      <c r="E305" s="242"/>
      <c r="F305" s="242"/>
      <c r="G305" s="242"/>
      <c r="H305" s="242"/>
      <c r="I305" s="242"/>
      <c r="J305" s="242"/>
      <c r="K305" s="242"/>
      <c r="L305" s="242"/>
      <c r="M305" s="242"/>
      <c r="N305" s="242"/>
      <c r="O305" s="242"/>
      <c r="P305" s="242"/>
      <c r="Q305" s="242"/>
      <c r="R305" s="242"/>
      <c r="S305" s="242"/>
      <c r="T305" s="242"/>
      <c r="U305" s="242"/>
      <c r="V305" s="242"/>
    </row>
    <row r="306" spans="3:22">
      <c r="C306" s="242"/>
      <c r="D306" s="242"/>
      <c r="E306" s="242"/>
      <c r="F306" s="242"/>
      <c r="G306" s="242"/>
      <c r="H306" s="242"/>
      <c r="I306" s="242"/>
      <c r="J306" s="242"/>
      <c r="K306" s="242"/>
      <c r="L306" s="242"/>
      <c r="M306" s="242"/>
      <c r="N306" s="242"/>
      <c r="O306" s="242"/>
    </row>
    <row r="307" spans="3:22">
      <c r="C307" s="242"/>
      <c r="D307" s="242"/>
      <c r="E307" s="242"/>
      <c r="F307" s="242"/>
      <c r="G307" s="242"/>
      <c r="H307" s="242"/>
      <c r="I307" s="242"/>
      <c r="J307" s="242"/>
      <c r="K307" s="242"/>
      <c r="L307" s="242"/>
      <c r="M307" s="242"/>
      <c r="N307" s="242"/>
      <c r="O307" s="242"/>
    </row>
    <row r="308" spans="3:22">
      <c r="C308" s="242"/>
      <c r="D308" s="242"/>
      <c r="E308" s="242"/>
      <c r="F308" s="242"/>
      <c r="G308" s="242"/>
      <c r="H308" s="242"/>
      <c r="I308" s="242"/>
      <c r="J308" s="242"/>
      <c r="K308" s="242"/>
      <c r="L308" s="242"/>
      <c r="M308" s="242"/>
      <c r="N308" s="242"/>
      <c r="O308" s="242"/>
    </row>
    <row r="309" spans="3:22">
      <c r="C309" s="242"/>
      <c r="D309" s="242"/>
      <c r="E309" s="242"/>
      <c r="F309" s="242"/>
      <c r="G309" s="242"/>
      <c r="H309" s="242"/>
      <c r="I309" s="242"/>
      <c r="J309" s="242"/>
      <c r="K309" s="242"/>
      <c r="L309" s="242"/>
      <c r="M309" s="242"/>
      <c r="N309" s="242"/>
      <c r="O309" s="242"/>
    </row>
    <row r="310" spans="3:22">
      <c r="C310" s="242"/>
      <c r="D310" s="242"/>
      <c r="E310" s="242"/>
      <c r="F310" s="242"/>
      <c r="G310" s="242"/>
      <c r="H310" s="242"/>
      <c r="I310" s="242"/>
      <c r="J310" s="242"/>
      <c r="K310" s="242"/>
      <c r="L310" s="242"/>
      <c r="M310" s="242"/>
      <c r="N310" s="242"/>
      <c r="O310" s="242"/>
    </row>
    <row r="311" spans="3:22">
      <c r="C311" s="242"/>
      <c r="D311" s="242"/>
      <c r="E311" s="242"/>
      <c r="F311" s="242"/>
      <c r="G311" s="242"/>
      <c r="H311" s="242"/>
      <c r="I311" s="242"/>
      <c r="J311" s="242"/>
      <c r="K311" s="242"/>
      <c r="L311" s="242"/>
      <c r="M311" s="242"/>
      <c r="N311" s="242"/>
      <c r="O311" s="242"/>
    </row>
    <row r="312" spans="3:22">
      <c r="C312" s="242"/>
      <c r="D312" s="242"/>
      <c r="E312" s="242"/>
      <c r="F312" s="242"/>
      <c r="G312" s="242"/>
      <c r="H312" s="242"/>
      <c r="I312" s="242"/>
      <c r="J312" s="242"/>
      <c r="K312" s="242"/>
      <c r="L312" s="242"/>
      <c r="M312" s="242"/>
      <c r="N312" s="242"/>
      <c r="O312" s="242"/>
    </row>
    <row r="313" spans="3:22">
      <c r="C313" s="242"/>
      <c r="D313" s="242"/>
      <c r="E313" s="242"/>
      <c r="F313" s="242"/>
      <c r="G313" s="242"/>
      <c r="H313" s="242"/>
      <c r="I313" s="242"/>
      <c r="J313" s="242"/>
      <c r="K313" s="242"/>
      <c r="L313" s="242"/>
      <c r="M313" s="242"/>
      <c r="N313" s="242"/>
      <c r="O313" s="242"/>
    </row>
  </sheetData>
  <mergeCells count="10">
    <mergeCell ref="C117:O117"/>
    <mergeCell ref="C115:O115"/>
    <mergeCell ref="C112:O112"/>
    <mergeCell ref="C113:O113"/>
    <mergeCell ref="C114:O114"/>
    <mergeCell ref="C108:O108"/>
    <mergeCell ref="C109:O109"/>
    <mergeCell ref="C110:O110"/>
    <mergeCell ref="C111:O111"/>
    <mergeCell ref="C116:O116"/>
  </mergeCells>
  <phoneticPr fontId="10" type="noConversion"/>
  <pageMargins left="0.5" right="0.5" top="0.75" bottom="0.5" header="0.5" footer="0.25"/>
  <pageSetup scale="29" orientation="landscape" r:id="rId1"/>
  <headerFooter alignWithMargins="0">
    <oddHeader>&amp;LMidAmerican Energy Company Attachment 1-1j&amp;R&amp;12Effective January 1, 2016</oddHeader>
    <oddFooter>&amp;L&amp;11&amp;D&amp;R&amp;Z&amp;F</oddFooter>
  </headerFooter>
  <rowBreaks count="1" manualBreakCount="1">
    <brk id="58"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N307"/>
  <sheetViews>
    <sheetView tabSelected="1" topLeftCell="A46" zoomScale="60" zoomScaleNormal="60" workbookViewId="0">
      <selection activeCell="B2" sqref="B2"/>
    </sheetView>
  </sheetViews>
  <sheetFormatPr defaultColWidth="9.109375" defaultRowHeight="13.2"/>
  <cols>
    <col min="1" max="1" width="7.6640625" style="385" customWidth="1"/>
    <col min="2" max="2" width="1.88671875" style="385" customWidth="1"/>
    <col min="3" max="3" width="50.33203125" style="385" customWidth="1"/>
    <col min="4" max="4" width="15.44140625" style="385" customWidth="1"/>
    <col min="5" max="5" width="18.5546875" style="385" customWidth="1"/>
    <col min="6" max="6" width="15.33203125" style="385" customWidth="1"/>
    <col min="7" max="7" width="18.109375" style="385" customWidth="1"/>
    <col min="8" max="8" width="17.88671875" style="385" customWidth="1"/>
    <col min="9" max="11" width="16.44140625" style="385" customWidth="1"/>
    <col min="12" max="12" width="17.44140625" style="385" customWidth="1"/>
    <col min="13" max="13" width="20.5546875" style="385" customWidth="1"/>
    <col min="14" max="14" width="16.44140625" style="385" customWidth="1"/>
    <col min="15" max="15" width="17.88671875" style="385" customWidth="1"/>
    <col min="16" max="16" width="2.44140625" style="385" customWidth="1"/>
    <col min="17" max="17" width="16.6640625" style="385" customWidth="1"/>
    <col min="18" max="16384" width="9.109375" style="385"/>
  </cols>
  <sheetData>
    <row r="1" spans="1:66">
      <c r="O1" s="516"/>
    </row>
    <row r="2" spans="1:66">
      <c r="O2" s="516"/>
    </row>
    <row r="4" spans="1:66">
      <c r="O4" s="516" t="s">
        <v>834</v>
      </c>
    </row>
    <row r="5" spans="1:66" ht="15">
      <c r="C5" s="169" t="s">
        <v>277</v>
      </c>
      <c r="D5" s="169"/>
      <c r="E5" s="169"/>
      <c r="F5" s="169"/>
      <c r="G5" s="170" t="s">
        <v>278</v>
      </c>
      <c r="H5" s="169"/>
      <c r="I5" s="169"/>
      <c r="J5" s="169"/>
      <c r="K5" s="169"/>
      <c r="L5" s="171"/>
      <c r="N5" s="172"/>
      <c r="O5" s="266" t="s">
        <v>932</v>
      </c>
      <c r="P5" s="173"/>
      <c r="Q5" s="174"/>
      <c r="R5" s="174"/>
      <c r="S5" s="173"/>
      <c r="T5" s="382"/>
      <c r="U5" s="382"/>
      <c r="V5" s="382"/>
      <c r="W5" s="382"/>
      <c r="X5" s="382"/>
      <c r="Y5" s="382"/>
      <c r="Z5" s="382"/>
      <c r="AA5" s="382"/>
      <c r="AB5" s="382"/>
      <c r="AC5" s="382"/>
      <c r="AD5" s="382"/>
      <c r="AE5" s="382"/>
      <c r="AF5" s="382"/>
      <c r="AG5" s="382"/>
      <c r="AH5" s="382"/>
      <c r="AI5" s="382"/>
      <c r="AJ5" s="382"/>
      <c r="AK5" s="382"/>
      <c r="AL5" s="382"/>
      <c r="AM5" s="382"/>
      <c r="AN5" s="382"/>
      <c r="AO5" s="382"/>
      <c r="AP5" s="382"/>
      <c r="AQ5" s="382"/>
      <c r="AR5" s="382"/>
      <c r="AS5" s="382"/>
      <c r="AT5" s="382"/>
      <c r="AU5" s="382"/>
      <c r="AV5" s="382"/>
      <c r="AW5" s="382"/>
      <c r="AX5" s="382"/>
      <c r="AY5" s="382"/>
      <c r="AZ5" s="382"/>
      <c r="BA5" s="382"/>
      <c r="BB5" s="382"/>
      <c r="BC5" s="382"/>
      <c r="BD5" s="382"/>
      <c r="BE5" s="382"/>
      <c r="BF5" s="382"/>
      <c r="BG5" s="382"/>
      <c r="BH5" s="382"/>
      <c r="BI5" s="382"/>
      <c r="BJ5" s="382"/>
      <c r="BK5" s="382"/>
      <c r="BL5" s="382"/>
      <c r="BM5" s="382"/>
      <c r="BN5" s="382"/>
    </row>
    <row r="6" spans="1:66" ht="15">
      <c r="C6" s="169"/>
      <c r="D6" s="169"/>
      <c r="E6" s="176" t="s">
        <v>40</v>
      </c>
      <c r="F6" s="176"/>
      <c r="G6" s="176" t="s">
        <v>944</v>
      </c>
      <c r="H6" s="176"/>
      <c r="I6" s="176"/>
      <c r="J6" s="176"/>
      <c r="K6" s="176"/>
      <c r="L6" s="171"/>
      <c r="N6" s="172"/>
      <c r="O6" s="171"/>
      <c r="P6" s="173"/>
      <c r="Q6" s="177"/>
      <c r="R6" s="174"/>
      <c r="S6" s="173"/>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c r="BN6" s="382"/>
    </row>
    <row r="7" spans="1:66" ht="15">
      <c r="C7" s="172"/>
      <c r="D7" s="172"/>
      <c r="E7" s="172"/>
      <c r="F7" s="172"/>
      <c r="G7" s="172"/>
      <c r="H7" s="172"/>
      <c r="I7" s="172"/>
      <c r="J7" s="172"/>
      <c r="K7" s="172"/>
      <c r="L7" s="172"/>
      <c r="N7" s="172"/>
      <c r="O7" s="172" t="s">
        <v>280</v>
      </c>
      <c r="P7" s="173"/>
      <c r="Q7" s="174"/>
      <c r="R7" s="174"/>
      <c r="S7" s="173"/>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c r="BL7" s="382"/>
      <c r="BM7" s="382"/>
      <c r="BN7" s="382"/>
    </row>
    <row r="8" spans="1:66" ht="15">
      <c r="A8" s="178"/>
      <c r="C8" s="172"/>
      <c r="D8" s="172"/>
      <c r="E8" s="172"/>
      <c r="F8" s="172"/>
      <c r="G8" s="179" t="s">
        <v>748</v>
      </c>
      <c r="H8" s="172"/>
      <c r="I8" s="172"/>
      <c r="J8" s="172"/>
      <c r="K8" s="172"/>
      <c r="L8" s="172"/>
      <c r="M8" s="172"/>
      <c r="N8" s="172"/>
      <c r="O8" s="172"/>
      <c r="P8" s="173"/>
      <c r="Q8" s="174"/>
      <c r="R8" s="174"/>
      <c r="S8" s="173"/>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c r="BN8" s="382"/>
    </row>
    <row r="9" spans="1:66" ht="15">
      <c r="A9" s="178"/>
      <c r="C9" s="172"/>
      <c r="D9" s="172"/>
      <c r="E9" s="172"/>
      <c r="F9" s="172"/>
      <c r="G9" s="180"/>
      <c r="H9" s="172"/>
      <c r="I9" s="172"/>
      <c r="J9" s="172"/>
      <c r="K9" s="172"/>
      <c r="L9" s="172"/>
      <c r="M9" s="172"/>
      <c r="N9" s="172"/>
      <c r="O9" s="172"/>
      <c r="P9" s="173"/>
      <c r="Q9" s="174"/>
      <c r="R9" s="174"/>
      <c r="S9" s="173"/>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382"/>
      <c r="BA9" s="382"/>
      <c r="BB9" s="382"/>
      <c r="BC9" s="382"/>
      <c r="BD9" s="382"/>
      <c r="BE9" s="382"/>
      <c r="BF9" s="382"/>
      <c r="BG9" s="382"/>
      <c r="BH9" s="382"/>
      <c r="BI9" s="382"/>
      <c r="BJ9" s="382"/>
      <c r="BK9" s="382"/>
      <c r="BL9" s="382"/>
      <c r="BM9" s="382"/>
      <c r="BN9" s="382"/>
    </row>
    <row r="10" spans="1:66" ht="15">
      <c r="A10" s="178"/>
      <c r="C10" s="172" t="s">
        <v>835</v>
      </c>
      <c r="D10" s="172"/>
      <c r="E10" s="172"/>
      <c r="F10" s="172"/>
      <c r="G10" s="180"/>
      <c r="H10" s="172"/>
      <c r="I10" s="172"/>
      <c r="J10" s="172"/>
      <c r="K10" s="172"/>
      <c r="L10" s="172"/>
      <c r="M10" s="172"/>
      <c r="N10" s="172"/>
      <c r="O10" s="172"/>
      <c r="P10" s="173"/>
      <c r="Q10" s="174"/>
      <c r="R10" s="174"/>
      <c r="S10" s="173"/>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c r="BN10" s="382"/>
    </row>
    <row r="11" spans="1:66" ht="15">
      <c r="A11" s="178"/>
      <c r="C11" s="172"/>
      <c r="D11" s="172"/>
      <c r="E11" s="172"/>
      <c r="F11" s="172"/>
      <c r="G11" s="180"/>
      <c r="M11" s="172"/>
      <c r="N11" s="172"/>
      <c r="O11" s="172"/>
      <c r="P11" s="173"/>
      <c r="Q11" s="173"/>
      <c r="R11" s="173"/>
      <c r="S11" s="173"/>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2"/>
      <c r="BG11" s="382"/>
      <c r="BH11" s="382"/>
      <c r="BI11" s="382"/>
      <c r="BJ11" s="382"/>
      <c r="BK11" s="382"/>
      <c r="BL11" s="382"/>
      <c r="BM11" s="382"/>
      <c r="BN11" s="382"/>
    </row>
    <row r="12" spans="1:66" ht="15">
      <c r="A12" s="178"/>
      <c r="C12" s="172"/>
      <c r="D12" s="172"/>
      <c r="E12" s="172"/>
      <c r="F12" s="172"/>
      <c r="G12" s="172"/>
      <c r="M12" s="181"/>
      <c r="N12" s="172"/>
      <c r="O12" s="172"/>
      <c r="P12" s="173"/>
      <c r="Q12" s="173"/>
      <c r="R12" s="173"/>
      <c r="S12" s="173"/>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c r="BF12" s="382"/>
      <c r="BG12" s="382"/>
      <c r="BH12" s="382"/>
      <c r="BI12" s="382"/>
      <c r="BJ12" s="382"/>
      <c r="BK12" s="382"/>
      <c r="BL12" s="382"/>
      <c r="BM12" s="382"/>
      <c r="BN12" s="382"/>
    </row>
    <row r="13" spans="1:66" ht="15">
      <c r="C13" s="182" t="s">
        <v>282</v>
      </c>
      <c r="D13" s="182"/>
      <c r="E13" s="182" t="s">
        <v>283</v>
      </c>
      <c r="F13" s="182"/>
      <c r="G13" s="182" t="s">
        <v>284</v>
      </c>
      <c r="M13" s="183" t="s">
        <v>285</v>
      </c>
      <c r="N13" s="176"/>
      <c r="O13" s="183"/>
      <c r="P13" s="184"/>
      <c r="Q13" s="183"/>
      <c r="R13" s="184"/>
      <c r="S13" s="185"/>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c r="BN13" s="382"/>
    </row>
    <row r="14" spans="1:66" ht="15.6">
      <c r="C14" s="186"/>
      <c r="D14" s="186"/>
      <c r="E14" s="187" t="s">
        <v>839</v>
      </c>
      <c r="F14" s="187"/>
      <c r="G14" s="176"/>
      <c r="N14" s="176"/>
      <c r="P14" s="184"/>
      <c r="Q14" s="188"/>
      <c r="R14" s="188"/>
      <c r="S14" s="185"/>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c r="BN14" s="382"/>
    </row>
    <row r="15" spans="1:66" ht="15.6">
      <c r="A15" s="178" t="s">
        <v>287</v>
      </c>
      <c r="C15" s="186"/>
      <c r="D15" s="186"/>
      <c r="E15" s="517" t="s">
        <v>288</v>
      </c>
      <c r="F15" s="517"/>
      <c r="G15" s="190" t="s">
        <v>289</v>
      </c>
      <c r="M15" s="190" t="s">
        <v>290</v>
      </c>
      <c r="N15" s="176"/>
      <c r="P15" s="173"/>
      <c r="Q15" s="191"/>
      <c r="R15" s="188"/>
      <c r="S15" s="185"/>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c r="BL15" s="382"/>
      <c r="BM15" s="382"/>
      <c r="BN15" s="382"/>
    </row>
    <row r="16" spans="1:66" ht="15.6">
      <c r="A16" s="178" t="s">
        <v>291</v>
      </c>
      <c r="C16" s="192"/>
      <c r="D16" s="192"/>
      <c r="E16" s="176"/>
      <c r="F16" s="176"/>
      <c r="G16" s="176"/>
      <c r="M16" s="176"/>
      <c r="N16" s="176"/>
      <c r="O16" s="176"/>
      <c r="P16" s="173"/>
      <c r="Q16" s="184"/>
      <c r="R16" s="184"/>
      <c r="S16" s="185"/>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c r="BL16" s="382"/>
      <c r="BM16" s="382"/>
      <c r="BN16" s="382"/>
    </row>
    <row r="17" spans="1:66" ht="15.6">
      <c r="A17" s="193"/>
      <c r="C17" s="186"/>
      <c r="D17" s="186"/>
      <c r="E17" s="176"/>
      <c r="F17" s="176"/>
      <c r="G17" s="176"/>
      <c r="M17" s="176"/>
      <c r="N17" s="176"/>
      <c r="O17" s="176"/>
      <c r="P17" s="173"/>
      <c r="Q17" s="184"/>
      <c r="R17" s="184"/>
      <c r="S17" s="185"/>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82"/>
      <c r="BE17" s="382"/>
      <c r="BF17" s="382"/>
      <c r="BG17" s="382"/>
      <c r="BH17" s="382"/>
      <c r="BI17" s="382"/>
      <c r="BJ17" s="382"/>
      <c r="BK17" s="382"/>
      <c r="BL17" s="382"/>
      <c r="BM17" s="382"/>
      <c r="BN17" s="382"/>
    </row>
    <row r="18" spans="1:66" ht="15">
      <c r="A18" s="194">
        <v>1</v>
      </c>
      <c r="C18" s="186" t="s">
        <v>292</v>
      </c>
      <c r="D18" s="186"/>
      <c r="E18" s="195" t="s">
        <v>749</v>
      </c>
      <c r="F18" s="195"/>
      <c r="G18" s="384">
        <v>0</v>
      </c>
      <c r="N18" s="176"/>
      <c r="O18" s="176"/>
      <c r="P18" s="173"/>
      <c r="Q18" s="184"/>
      <c r="R18" s="184"/>
      <c r="S18" s="185"/>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82"/>
      <c r="BE18" s="382"/>
      <c r="BF18" s="382"/>
      <c r="BG18" s="382"/>
      <c r="BH18" s="382"/>
      <c r="BI18" s="382"/>
      <c r="BJ18" s="382"/>
      <c r="BK18" s="382"/>
      <c r="BL18" s="382"/>
      <c r="BM18" s="382"/>
      <c r="BN18" s="382"/>
    </row>
    <row r="19" spans="1:66" ht="15">
      <c r="A19" s="194">
        <v>2</v>
      </c>
      <c r="C19" s="186" t="s">
        <v>294</v>
      </c>
      <c r="D19" s="186"/>
      <c r="E19" s="195" t="s">
        <v>750</v>
      </c>
      <c r="F19" s="195"/>
      <c r="G19" s="518">
        <v>0</v>
      </c>
      <c r="N19" s="176"/>
      <c r="O19" s="176"/>
      <c r="P19" s="173"/>
      <c r="Q19" s="184"/>
      <c r="R19" s="184"/>
      <c r="S19" s="185"/>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2"/>
      <c r="BB19" s="382"/>
      <c r="BC19" s="382"/>
      <c r="BD19" s="382"/>
      <c r="BE19" s="382"/>
      <c r="BF19" s="382"/>
      <c r="BG19" s="382"/>
      <c r="BH19" s="382"/>
      <c r="BI19" s="382"/>
      <c r="BJ19" s="382"/>
      <c r="BK19" s="382"/>
      <c r="BL19" s="382"/>
      <c r="BM19" s="382"/>
      <c r="BN19" s="382"/>
    </row>
    <row r="20" spans="1:66" ht="15">
      <c r="A20" s="194"/>
      <c r="E20" s="195"/>
      <c r="F20" s="195"/>
      <c r="N20" s="176"/>
      <c r="O20" s="176"/>
      <c r="P20" s="173"/>
      <c r="Q20" s="184"/>
      <c r="R20" s="184"/>
      <c r="S20" s="185"/>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c r="AS20" s="382"/>
      <c r="AT20" s="382"/>
      <c r="AU20" s="382"/>
      <c r="AV20" s="382"/>
      <c r="AW20" s="382"/>
      <c r="AX20" s="382"/>
      <c r="AY20" s="382"/>
      <c r="AZ20" s="382"/>
      <c r="BA20" s="382"/>
      <c r="BB20" s="382"/>
      <c r="BC20" s="382"/>
      <c r="BD20" s="382"/>
      <c r="BE20" s="382"/>
      <c r="BF20" s="382"/>
      <c r="BG20" s="382"/>
      <c r="BH20" s="382"/>
      <c r="BI20" s="382"/>
      <c r="BJ20" s="382"/>
      <c r="BK20" s="382"/>
      <c r="BL20" s="382"/>
      <c r="BM20" s="382"/>
      <c r="BN20" s="382"/>
    </row>
    <row r="21" spans="1:66" ht="15">
      <c r="A21" s="194"/>
      <c r="C21" s="186" t="s">
        <v>296</v>
      </c>
      <c r="D21" s="186"/>
      <c r="E21" s="195"/>
      <c r="F21" s="195"/>
      <c r="G21" s="176"/>
      <c r="M21" s="176"/>
      <c r="N21" s="176"/>
      <c r="O21" s="176"/>
      <c r="P21" s="184"/>
      <c r="Q21" s="184"/>
      <c r="R21" s="184"/>
      <c r="S21" s="185"/>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2"/>
      <c r="AR21" s="382"/>
      <c r="AS21" s="382"/>
      <c r="AT21" s="382"/>
      <c r="AU21" s="382"/>
      <c r="AV21" s="382"/>
      <c r="AW21" s="382"/>
      <c r="AX21" s="382"/>
      <c r="AY21" s="382"/>
      <c r="AZ21" s="382"/>
      <c r="BA21" s="382"/>
      <c r="BB21" s="382"/>
      <c r="BC21" s="382"/>
      <c r="BD21" s="382"/>
      <c r="BE21" s="382"/>
      <c r="BF21" s="382"/>
      <c r="BG21" s="382"/>
      <c r="BH21" s="382"/>
      <c r="BI21" s="382"/>
      <c r="BJ21" s="382"/>
      <c r="BK21" s="382"/>
      <c r="BL21" s="382"/>
      <c r="BM21" s="382"/>
      <c r="BN21" s="382"/>
    </row>
    <row r="22" spans="1:66" ht="15">
      <c r="A22" s="194">
        <v>3</v>
      </c>
      <c r="C22" s="186" t="s">
        <v>297</v>
      </c>
      <c r="D22" s="186"/>
      <c r="E22" s="195" t="s">
        <v>298</v>
      </c>
      <c r="F22" s="195"/>
      <c r="G22" s="384">
        <v>0</v>
      </c>
      <c r="N22" s="176"/>
      <c r="O22" s="176"/>
      <c r="P22" s="184"/>
      <c r="Q22" s="184"/>
      <c r="R22" s="184"/>
      <c r="S22" s="185"/>
      <c r="T22" s="382"/>
      <c r="U22" s="382"/>
      <c r="V22" s="382"/>
      <c r="W22" s="382"/>
      <c r="X22" s="382"/>
      <c r="Y22" s="382"/>
      <c r="Z22" s="382"/>
      <c r="AA22" s="382"/>
      <c r="AB22" s="382"/>
      <c r="AC22" s="382"/>
      <c r="AD22" s="382"/>
      <c r="AE22" s="382"/>
      <c r="AF22" s="382"/>
      <c r="AG22" s="382"/>
      <c r="AH22" s="382"/>
      <c r="AI22" s="382"/>
      <c r="AJ22" s="382"/>
      <c r="AK22" s="382"/>
      <c r="AL22" s="382"/>
      <c r="AM22" s="382"/>
      <c r="AN22" s="382"/>
      <c r="AO22" s="382"/>
      <c r="AP22" s="382"/>
      <c r="AQ22" s="382"/>
      <c r="AR22" s="382"/>
      <c r="AS22" s="382"/>
      <c r="AT22" s="382"/>
      <c r="AU22" s="382"/>
      <c r="AV22" s="382"/>
      <c r="AW22" s="382"/>
      <c r="AX22" s="382"/>
      <c r="AY22" s="382"/>
      <c r="AZ22" s="382"/>
      <c r="BA22" s="382"/>
      <c r="BB22" s="382"/>
      <c r="BC22" s="382"/>
      <c r="BD22" s="382"/>
      <c r="BE22" s="382"/>
      <c r="BF22" s="382"/>
      <c r="BG22" s="382"/>
      <c r="BH22" s="382"/>
      <c r="BI22" s="382"/>
      <c r="BJ22" s="382"/>
      <c r="BK22" s="382"/>
      <c r="BL22" s="382"/>
      <c r="BM22" s="382"/>
      <c r="BN22" s="382"/>
    </row>
    <row r="23" spans="1:66" ht="15.6">
      <c r="A23" s="194">
        <v>4</v>
      </c>
      <c r="C23" s="186" t="s">
        <v>299</v>
      </c>
      <c r="D23" s="186"/>
      <c r="E23" s="195" t="s">
        <v>300</v>
      </c>
      <c r="F23" s="195"/>
      <c r="G23" s="196">
        <f>IF(G22=0,0,G22/G18)</f>
        <v>0</v>
      </c>
      <c r="M23" s="197">
        <f>G23</f>
        <v>0</v>
      </c>
      <c r="N23" s="176"/>
      <c r="O23" s="198"/>
      <c r="P23" s="199"/>
      <c r="Q23" s="200"/>
      <c r="R23" s="184"/>
      <c r="S23" s="185"/>
      <c r="T23" s="382"/>
      <c r="U23" s="382"/>
      <c r="V23" s="382"/>
      <c r="W23" s="382"/>
      <c r="X23" s="382"/>
      <c r="Y23" s="382"/>
      <c r="Z23" s="382"/>
      <c r="AA23" s="382"/>
      <c r="AB23" s="382"/>
      <c r="AC23" s="382"/>
      <c r="AD23" s="382"/>
      <c r="AE23" s="382"/>
      <c r="AF23" s="382"/>
      <c r="AG23" s="382"/>
      <c r="AH23" s="382"/>
      <c r="AI23" s="382"/>
      <c r="AJ23" s="382"/>
      <c r="AK23" s="382"/>
      <c r="AL23" s="382"/>
      <c r="AM23" s="382"/>
      <c r="AN23" s="382"/>
      <c r="AO23" s="382"/>
      <c r="AP23" s="382"/>
      <c r="AQ23" s="382"/>
      <c r="AR23" s="382"/>
      <c r="AS23" s="382"/>
      <c r="AT23" s="382"/>
      <c r="AU23" s="382"/>
      <c r="AV23" s="382"/>
      <c r="AW23" s="382"/>
      <c r="AX23" s="382"/>
      <c r="AY23" s="382"/>
      <c r="AZ23" s="382"/>
      <c r="BA23" s="382"/>
      <c r="BB23" s="382"/>
      <c r="BC23" s="382"/>
      <c r="BD23" s="382"/>
      <c r="BE23" s="382"/>
      <c r="BF23" s="382"/>
      <c r="BG23" s="382"/>
      <c r="BH23" s="382"/>
      <c r="BI23" s="382"/>
      <c r="BJ23" s="382"/>
      <c r="BK23" s="382"/>
      <c r="BL23" s="382"/>
      <c r="BM23" s="382"/>
      <c r="BN23" s="382"/>
    </row>
    <row r="24" spans="1:66" ht="15.6">
      <c r="A24" s="194"/>
      <c r="C24" s="186"/>
      <c r="D24" s="186"/>
      <c r="E24" s="195"/>
      <c r="F24" s="195"/>
      <c r="G24" s="196"/>
      <c r="M24" s="197"/>
      <c r="N24" s="176"/>
      <c r="O24" s="198"/>
      <c r="P24" s="199"/>
      <c r="Q24" s="200"/>
      <c r="R24" s="184"/>
      <c r="S24" s="185"/>
      <c r="T24" s="382"/>
      <c r="U24" s="382"/>
      <c r="V24" s="382"/>
      <c r="W24" s="382"/>
      <c r="X24" s="382"/>
      <c r="Y24" s="382"/>
      <c r="Z24" s="382"/>
      <c r="AA24" s="382"/>
      <c r="AB24" s="382"/>
      <c r="AC24" s="382"/>
      <c r="AD24" s="382"/>
      <c r="AE24" s="382"/>
      <c r="AF24" s="382"/>
      <c r="AG24" s="382"/>
      <c r="AH24" s="382"/>
      <c r="AI24" s="382"/>
      <c r="AJ24" s="382"/>
      <c r="AK24" s="382"/>
      <c r="AL24" s="382"/>
      <c r="AM24" s="382"/>
      <c r="AN24" s="382"/>
      <c r="AO24" s="382"/>
      <c r="AP24" s="382"/>
      <c r="AQ24" s="382"/>
      <c r="AR24" s="382"/>
      <c r="AS24" s="382"/>
      <c r="AT24" s="382"/>
      <c r="AU24" s="382"/>
      <c r="AV24" s="382"/>
      <c r="AW24" s="382"/>
      <c r="AX24" s="382"/>
      <c r="AY24" s="382"/>
      <c r="AZ24" s="382"/>
      <c r="BA24" s="382"/>
      <c r="BB24" s="382"/>
      <c r="BC24" s="382"/>
      <c r="BD24" s="382"/>
      <c r="BE24" s="382"/>
      <c r="BF24" s="382"/>
      <c r="BG24" s="382"/>
      <c r="BH24" s="382"/>
      <c r="BI24" s="382"/>
      <c r="BJ24" s="382"/>
      <c r="BK24" s="382"/>
      <c r="BL24" s="382"/>
      <c r="BM24" s="382"/>
      <c r="BN24" s="382"/>
    </row>
    <row r="25" spans="1:66" ht="15.6">
      <c r="A25" s="210"/>
      <c r="B25" s="382"/>
      <c r="C25" s="186" t="s">
        <v>483</v>
      </c>
      <c r="D25" s="186"/>
      <c r="E25" s="383"/>
      <c r="F25" s="383"/>
      <c r="G25" s="176"/>
      <c r="H25" s="382"/>
      <c r="I25" s="382"/>
      <c r="J25" s="382"/>
      <c r="K25" s="382"/>
      <c r="L25" s="382"/>
      <c r="M25" s="176"/>
      <c r="N25" s="176"/>
      <c r="O25" s="198"/>
      <c r="P25" s="199"/>
      <c r="Q25" s="200"/>
      <c r="R25" s="184"/>
      <c r="S25" s="185"/>
      <c r="T25" s="382"/>
      <c r="U25" s="382"/>
      <c r="V25" s="382"/>
      <c r="W25" s="382"/>
      <c r="X25" s="382"/>
      <c r="Y25" s="382"/>
      <c r="Z25" s="382"/>
      <c r="AA25" s="382"/>
      <c r="AB25" s="382"/>
      <c r="AC25" s="382"/>
      <c r="AD25" s="382"/>
      <c r="AE25" s="382"/>
      <c r="AF25" s="382"/>
      <c r="AG25" s="382"/>
      <c r="AH25" s="382"/>
      <c r="AI25" s="382"/>
      <c r="AJ25" s="382"/>
      <c r="AK25" s="382"/>
      <c r="AL25" s="382"/>
      <c r="AM25" s="382"/>
      <c r="AN25" s="382"/>
      <c r="AO25" s="382"/>
      <c r="AP25" s="382"/>
      <c r="AQ25" s="382"/>
      <c r="AR25" s="382"/>
      <c r="AS25" s="382"/>
      <c r="AT25" s="382"/>
      <c r="AU25" s="382"/>
      <c r="AV25" s="382"/>
      <c r="AW25" s="382"/>
      <c r="AX25" s="382"/>
      <c r="AY25" s="382"/>
      <c r="AZ25" s="382"/>
      <c r="BA25" s="382"/>
      <c r="BB25" s="382"/>
      <c r="BC25" s="382"/>
      <c r="BD25" s="382"/>
      <c r="BE25" s="382"/>
      <c r="BF25" s="382"/>
      <c r="BG25" s="382"/>
      <c r="BH25" s="382"/>
      <c r="BI25" s="382"/>
      <c r="BJ25" s="382"/>
      <c r="BK25" s="382"/>
      <c r="BL25" s="382"/>
      <c r="BM25" s="382"/>
      <c r="BN25" s="382"/>
    </row>
    <row r="26" spans="1:66" ht="15.6">
      <c r="A26" s="210" t="s">
        <v>302</v>
      </c>
      <c r="B26" s="382"/>
      <c r="C26" s="186" t="s">
        <v>513</v>
      </c>
      <c r="D26" s="186"/>
      <c r="E26" s="195" t="s">
        <v>688</v>
      </c>
      <c r="F26" s="195"/>
      <c r="G26" s="384">
        <v>0</v>
      </c>
      <c r="H26" s="382"/>
      <c r="I26" s="382"/>
      <c r="J26" s="382"/>
      <c r="K26" s="382"/>
      <c r="L26" s="382"/>
      <c r="M26" s="382"/>
      <c r="N26" s="176"/>
      <c r="O26" s="198"/>
      <c r="P26" s="199"/>
      <c r="Q26" s="200"/>
      <c r="R26" s="184"/>
      <c r="S26" s="185"/>
      <c r="T26" s="382"/>
      <c r="U26" s="382"/>
      <c r="V26" s="382"/>
      <c r="W26" s="382"/>
      <c r="X26" s="382"/>
      <c r="Y26" s="382"/>
      <c r="Z26" s="382"/>
      <c r="AA26" s="382"/>
      <c r="AB26" s="382"/>
      <c r="AC26" s="382"/>
      <c r="AD26" s="382"/>
      <c r="AE26" s="382"/>
      <c r="AF26" s="382"/>
      <c r="AG26" s="382"/>
      <c r="AH26" s="382"/>
      <c r="AI26" s="382"/>
      <c r="AJ26" s="382"/>
      <c r="AK26" s="382"/>
      <c r="AL26" s="382"/>
      <c r="AM26" s="382"/>
      <c r="AN26" s="382"/>
      <c r="AO26" s="382"/>
      <c r="AP26" s="382"/>
      <c r="AQ26" s="382"/>
      <c r="AR26" s="382"/>
      <c r="AS26" s="382"/>
      <c r="AT26" s="382"/>
      <c r="AU26" s="382"/>
      <c r="AV26" s="382"/>
      <c r="AW26" s="382"/>
      <c r="AX26" s="382"/>
      <c r="AY26" s="382"/>
      <c r="AZ26" s="382"/>
      <c r="BA26" s="382"/>
      <c r="BB26" s="382"/>
      <c r="BC26" s="382"/>
      <c r="BD26" s="382"/>
      <c r="BE26" s="382"/>
      <c r="BF26" s="382"/>
      <c r="BG26" s="382"/>
      <c r="BH26" s="382"/>
      <c r="BI26" s="382"/>
      <c r="BJ26" s="382"/>
      <c r="BK26" s="382"/>
      <c r="BL26" s="382"/>
      <c r="BM26" s="382"/>
      <c r="BN26" s="382"/>
    </row>
    <row r="27" spans="1:66" ht="15.6">
      <c r="A27" s="210" t="s">
        <v>305</v>
      </c>
      <c r="B27" s="382"/>
      <c r="C27" s="186" t="s">
        <v>487</v>
      </c>
      <c r="D27" s="186"/>
      <c r="E27" s="195" t="s">
        <v>307</v>
      </c>
      <c r="F27" s="195"/>
      <c r="G27" s="196">
        <f>IF(G26=0,0,G26/G18)</f>
        <v>0</v>
      </c>
      <c r="H27" s="382"/>
      <c r="I27" s="382"/>
      <c r="J27" s="382"/>
      <c r="K27" s="382"/>
      <c r="L27" s="382"/>
      <c r="M27" s="197">
        <f>G27</f>
        <v>0</v>
      </c>
      <c r="N27" s="176"/>
      <c r="O27" s="198"/>
      <c r="P27" s="199"/>
      <c r="Q27" s="200"/>
      <c r="R27" s="184"/>
      <c r="S27" s="185"/>
      <c r="T27" s="382"/>
      <c r="U27" s="382"/>
      <c r="V27" s="382"/>
      <c r="W27" s="382"/>
      <c r="X27" s="382"/>
      <c r="Y27" s="382"/>
      <c r="Z27" s="382"/>
      <c r="AA27" s="382"/>
      <c r="AB27" s="382"/>
      <c r="AC27" s="382"/>
      <c r="AD27" s="382"/>
      <c r="AE27" s="382"/>
      <c r="AF27" s="382"/>
      <c r="AG27" s="382"/>
      <c r="AH27" s="382"/>
      <c r="AI27" s="382"/>
      <c r="AJ27" s="382"/>
      <c r="AK27" s="382"/>
      <c r="AL27" s="382"/>
      <c r="AM27" s="382"/>
      <c r="AN27" s="382"/>
      <c r="AO27" s="382"/>
      <c r="AP27" s="382"/>
      <c r="AQ27" s="382"/>
      <c r="AR27" s="382"/>
      <c r="AS27" s="382"/>
      <c r="AT27" s="382"/>
      <c r="AU27" s="382"/>
      <c r="AV27" s="382"/>
      <c r="AW27" s="382"/>
      <c r="AX27" s="382"/>
      <c r="AY27" s="382"/>
      <c r="AZ27" s="382"/>
      <c r="BA27" s="382"/>
      <c r="BB27" s="382"/>
      <c r="BC27" s="382"/>
      <c r="BD27" s="382"/>
      <c r="BE27" s="382"/>
      <c r="BF27" s="382"/>
      <c r="BG27" s="382"/>
      <c r="BH27" s="382"/>
      <c r="BI27" s="382"/>
      <c r="BJ27" s="382"/>
      <c r="BK27" s="382"/>
      <c r="BL27" s="382"/>
      <c r="BM27" s="382"/>
      <c r="BN27" s="382"/>
    </row>
    <row r="28" spans="1:66" ht="15.6">
      <c r="A28" s="194"/>
      <c r="C28" s="186"/>
      <c r="D28" s="186"/>
      <c r="E28" s="195"/>
      <c r="F28" s="195"/>
      <c r="G28" s="196"/>
      <c r="M28" s="197"/>
      <c r="N28" s="176"/>
      <c r="O28" s="198"/>
      <c r="P28" s="199"/>
      <c r="Q28" s="200"/>
      <c r="R28" s="184"/>
      <c r="S28" s="185"/>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c r="BG28" s="382"/>
      <c r="BH28" s="382"/>
      <c r="BI28" s="382"/>
      <c r="BJ28" s="382"/>
      <c r="BK28" s="382"/>
      <c r="BL28" s="382"/>
      <c r="BM28" s="382"/>
      <c r="BN28" s="382"/>
    </row>
    <row r="29" spans="1:66" ht="15">
      <c r="A29" s="201"/>
      <c r="C29" s="186" t="s">
        <v>301</v>
      </c>
      <c r="D29" s="186"/>
      <c r="E29" s="383"/>
      <c r="F29" s="383"/>
      <c r="G29" s="176"/>
      <c r="M29" s="176"/>
      <c r="N29" s="176"/>
      <c r="O29" s="176"/>
      <c r="P29" s="184"/>
      <c r="Q29" s="176"/>
      <c r="R29" s="184"/>
      <c r="S29" s="185"/>
      <c r="T29" s="382"/>
      <c r="U29" s="382"/>
      <c r="V29" s="382"/>
      <c r="W29" s="382"/>
      <c r="X29" s="382"/>
      <c r="Y29" s="382"/>
      <c r="Z29" s="382"/>
      <c r="AA29" s="382"/>
      <c r="AB29" s="382"/>
      <c r="AC29" s="382"/>
      <c r="AD29" s="382"/>
      <c r="AE29" s="382"/>
      <c r="AF29" s="382"/>
      <c r="AG29" s="382"/>
      <c r="AH29" s="382"/>
      <c r="AI29" s="382"/>
      <c r="AJ29" s="382"/>
      <c r="AK29" s="382"/>
      <c r="AL29" s="382"/>
      <c r="AM29" s="382"/>
      <c r="AN29" s="382"/>
      <c r="AO29" s="382"/>
      <c r="AP29" s="382"/>
      <c r="AQ29" s="382"/>
      <c r="AR29" s="382"/>
      <c r="AS29" s="382"/>
      <c r="AT29" s="382"/>
      <c r="AU29" s="382"/>
      <c r="AV29" s="382"/>
      <c r="AW29" s="382"/>
      <c r="AX29" s="382"/>
      <c r="AY29" s="382"/>
      <c r="AZ29" s="382"/>
      <c r="BA29" s="382"/>
      <c r="BB29" s="382"/>
      <c r="BC29" s="382"/>
      <c r="BD29" s="382"/>
      <c r="BE29" s="382"/>
      <c r="BF29" s="382"/>
      <c r="BG29" s="382"/>
      <c r="BH29" s="382"/>
      <c r="BI29" s="382"/>
      <c r="BJ29" s="382"/>
      <c r="BK29" s="382"/>
      <c r="BL29" s="382"/>
      <c r="BM29" s="382"/>
      <c r="BN29" s="382"/>
    </row>
    <row r="30" spans="1:66" ht="15.6">
      <c r="A30" s="201" t="s">
        <v>308</v>
      </c>
      <c r="C30" s="186" t="s">
        <v>303</v>
      </c>
      <c r="D30" s="186"/>
      <c r="E30" s="195" t="s">
        <v>304</v>
      </c>
      <c r="F30" s="195"/>
      <c r="G30" s="384">
        <v>0</v>
      </c>
      <c r="N30" s="176"/>
      <c r="O30" s="203"/>
      <c r="P30" s="184"/>
      <c r="Q30" s="204"/>
      <c r="R30" s="188"/>
      <c r="S30" s="185"/>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c r="BN30" s="382"/>
    </row>
    <row r="31" spans="1:66" ht="15.6">
      <c r="A31" s="201" t="s">
        <v>312</v>
      </c>
      <c r="C31" s="186" t="s">
        <v>306</v>
      </c>
      <c r="D31" s="186"/>
      <c r="E31" s="195" t="s">
        <v>482</v>
      </c>
      <c r="F31" s="195"/>
      <c r="G31" s="196">
        <f>IF(G30=0,0,G30/G18)</f>
        <v>0</v>
      </c>
      <c r="M31" s="197">
        <f>G31</f>
        <v>0</v>
      </c>
      <c r="N31" s="176"/>
      <c r="O31" s="198"/>
      <c r="P31" s="184"/>
      <c r="Q31" s="200"/>
      <c r="R31" s="188"/>
      <c r="S31" s="185"/>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382"/>
      <c r="AU31" s="382"/>
      <c r="AV31" s="382"/>
      <c r="AW31" s="382"/>
      <c r="AX31" s="382"/>
      <c r="AY31" s="382"/>
      <c r="AZ31" s="382"/>
      <c r="BA31" s="382"/>
      <c r="BB31" s="382"/>
      <c r="BC31" s="382"/>
      <c r="BD31" s="382"/>
      <c r="BE31" s="382"/>
      <c r="BF31" s="382"/>
      <c r="BG31" s="382"/>
      <c r="BH31" s="382"/>
      <c r="BI31" s="382"/>
      <c r="BJ31" s="382"/>
      <c r="BK31" s="382"/>
      <c r="BL31" s="382"/>
      <c r="BM31" s="382"/>
      <c r="BN31" s="382"/>
    </row>
    <row r="32" spans="1:66" ht="15">
      <c r="A32" s="201"/>
      <c r="C32" s="186"/>
      <c r="D32" s="186"/>
      <c r="E32" s="195"/>
      <c r="F32" s="195"/>
      <c r="G32" s="176"/>
      <c r="M32" s="176"/>
      <c r="N32" s="176"/>
      <c r="R32" s="184"/>
      <c r="S32" s="185"/>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2"/>
      <c r="AW32" s="382"/>
      <c r="AX32" s="382"/>
      <c r="AY32" s="382"/>
      <c r="AZ32" s="382"/>
      <c r="BA32" s="382"/>
      <c r="BB32" s="382"/>
      <c r="BC32" s="382"/>
      <c r="BD32" s="382"/>
      <c r="BE32" s="382"/>
      <c r="BF32" s="382"/>
      <c r="BG32" s="382"/>
      <c r="BH32" s="382"/>
      <c r="BI32" s="382"/>
      <c r="BJ32" s="382"/>
      <c r="BK32" s="382"/>
      <c r="BL32" s="382"/>
      <c r="BM32" s="382"/>
      <c r="BN32" s="382"/>
    </row>
    <row r="33" spans="1:66" ht="15.6">
      <c r="A33" s="205" t="s">
        <v>315</v>
      </c>
      <c r="B33" s="386"/>
      <c r="C33" s="192" t="s">
        <v>309</v>
      </c>
      <c r="D33" s="192"/>
      <c r="E33" s="187" t="s">
        <v>481</v>
      </c>
      <c r="F33" s="187"/>
      <c r="G33" s="207"/>
      <c r="M33" s="208">
        <f>M23+M27+M31</f>
        <v>0</v>
      </c>
      <c r="N33" s="176"/>
      <c r="R33" s="184"/>
      <c r="S33" s="185"/>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c r="BM33" s="382"/>
      <c r="BN33" s="382"/>
    </row>
    <row r="34" spans="1:66" ht="15">
      <c r="A34" s="201"/>
      <c r="C34" s="186"/>
      <c r="D34" s="186"/>
      <c r="E34" s="195"/>
      <c r="F34" s="195"/>
      <c r="G34" s="176"/>
      <c r="M34" s="176"/>
      <c r="N34" s="176"/>
      <c r="O34" s="176"/>
      <c r="P34" s="184"/>
      <c r="Q34" s="209"/>
      <c r="R34" s="184"/>
      <c r="S34" s="185"/>
      <c r="T34" s="382"/>
      <c r="U34" s="382"/>
      <c r="V34" s="382"/>
      <c r="W34" s="382"/>
      <c r="X34" s="382"/>
      <c r="Y34" s="382"/>
      <c r="Z34" s="382"/>
      <c r="AA34" s="382"/>
      <c r="AB34" s="382"/>
      <c r="AC34" s="382"/>
      <c r="AD34" s="382"/>
      <c r="AE34" s="382"/>
      <c r="AF34" s="382"/>
      <c r="AG34" s="382"/>
      <c r="AH34" s="382"/>
      <c r="AI34" s="382"/>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2"/>
      <c r="BM34" s="382"/>
      <c r="BN34" s="382"/>
    </row>
    <row r="35" spans="1:66" ht="15">
      <c r="A35" s="210"/>
      <c r="B35" s="387"/>
      <c r="C35" s="176" t="s">
        <v>311</v>
      </c>
      <c r="D35" s="176"/>
      <c r="E35" s="195"/>
      <c r="F35" s="195"/>
      <c r="G35" s="176"/>
      <c r="M35" s="176"/>
      <c r="N35" s="212"/>
      <c r="O35" s="387"/>
      <c r="R35" s="188"/>
      <c r="S35" s="184" t="s">
        <v>40</v>
      </c>
      <c r="T35" s="382"/>
      <c r="U35" s="382"/>
      <c r="V35" s="382"/>
      <c r="W35" s="382"/>
      <c r="X35" s="382"/>
      <c r="Y35" s="382"/>
      <c r="Z35" s="382"/>
      <c r="AA35" s="382"/>
      <c r="AB35" s="382"/>
      <c r="AC35" s="382"/>
      <c r="AD35" s="382"/>
      <c r="AE35" s="382"/>
      <c r="AF35" s="382"/>
      <c r="AG35" s="382"/>
      <c r="AH35" s="382"/>
      <c r="AI35" s="382"/>
      <c r="AJ35" s="382"/>
      <c r="AK35" s="382"/>
      <c r="AL35" s="382"/>
      <c r="AM35" s="382"/>
      <c r="AN35" s="382"/>
      <c r="AO35" s="382"/>
      <c r="AP35" s="382"/>
      <c r="AQ35" s="382"/>
      <c r="AR35" s="382"/>
      <c r="AS35" s="382"/>
      <c r="AT35" s="382"/>
      <c r="AU35" s="382"/>
      <c r="AV35" s="382"/>
      <c r="AW35" s="382"/>
      <c r="AX35" s="382"/>
      <c r="AY35" s="382"/>
      <c r="AZ35" s="382"/>
      <c r="BA35" s="382"/>
      <c r="BB35" s="382"/>
      <c r="BC35" s="382"/>
      <c r="BD35" s="382"/>
      <c r="BE35" s="382"/>
      <c r="BF35" s="382"/>
      <c r="BG35" s="382"/>
      <c r="BH35" s="382"/>
      <c r="BI35" s="382"/>
      <c r="BJ35" s="382"/>
      <c r="BK35" s="382"/>
      <c r="BL35" s="382"/>
      <c r="BM35" s="382"/>
      <c r="BN35" s="382"/>
    </row>
    <row r="36" spans="1:66" ht="15">
      <c r="A36" s="201" t="s">
        <v>319</v>
      </c>
      <c r="B36" s="387"/>
      <c r="C36" s="176" t="s">
        <v>313</v>
      </c>
      <c r="D36" s="176"/>
      <c r="E36" s="195" t="s">
        <v>314</v>
      </c>
      <c r="F36" s="195"/>
      <c r="G36" s="384">
        <v>0</v>
      </c>
      <c r="M36" s="176"/>
      <c r="N36" s="212"/>
      <c r="O36" s="387"/>
      <c r="R36" s="188"/>
      <c r="S36" s="184"/>
      <c r="T36" s="382"/>
      <c r="U36" s="382"/>
      <c r="V36" s="382"/>
      <c r="W36" s="382"/>
      <c r="X36" s="382"/>
      <c r="Y36" s="382"/>
      <c r="Z36" s="382"/>
      <c r="AA36" s="382"/>
      <c r="AB36" s="382"/>
      <c r="AC36" s="382"/>
      <c r="AD36" s="382"/>
      <c r="AE36" s="382"/>
      <c r="AF36" s="382"/>
      <c r="AG36" s="382"/>
      <c r="AH36" s="382"/>
      <c r="AI36" s="382"/>
      <c r="AJ36" s="382"/>
      <c r="AK36" s="382"/>
      <c r="AL36" s="382"/>
      <c r="AM36" s="382"/>
      <c r="AN36" s="382"/>
      <c r="AO36" s="382"/>
      <c r="AP36" s="382"/>
      <c r="AQ36" s="382"/>
      <c r="AR36" s="382"/>
      <c r="AS36" s="382"/>
      <c r="AT36" s="382"/>
      <c r="AU36" s="382"/>
      <c r="AV36" s="382"/>
      <c r="AW36" s="382"/>
      <c r="AX36" s="382"/>
      <c r="AY36" s="382"/>
      <c r="AZ36" s="382"/>
      <c r="BA36" s="382"/>
      <c r="BB36" s="382"/>
      <c r="BC36" s="382"/>
      <c r="BD36" s="382"/>
      <c r="BE36" s="382"/>
      <c r="BF36" s="382"/>
      <c r="BG36" s="382"/>
      <c r="BH36" s="382"/>
      <c r="BI36" s="382"/>
      <c r="BJ36" s="382"/>
      <c r="BK36" s="382"/>
      <c r="BL36" s="382"/>
      <c r="BM36" s="382"/>
      <c r="BN36" s="382"/>
    </row>
    <row r="37" spans="1:66" ht="15">
      <c r="A37" s="201" t="s">
        <v>322</v>
      </c>
      <c r="B37" s="387"/>
      <c r="C37" s="176" t="s">
        <v>316</v>
      </c>
      <c r="D37" s="176"/>
      <c r="E37" s="195" t="s">
        <v>324</v>
      </c>
      <c r="F37" s="195"/>
      <c r="G37" s="196">
        <f>IF(G36=0,0,G36/G19)</f>
        <v>0</v>
      </c>
      <c r="M37" s="197">
        <f>G37</f>
        <v>0</v>
      </c>
      <c r="N37" s="212"/>
      <c r="O37" s="387"/>
      <c r="P37" s="184"/>
      <c r="Q37" s="184"/>
      <c r="R37" s="188"/>
      <c r="S37" s="184"/>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c r="BN37" s="382"/>
    </row>
    <row r="38" spans="1:66" ht="15">
      <c r="A38" s="201"/>
      <c r="C38" s="176"/>
      <c r="D38" s="176"/>
      <c r="E38" s="195"/>
      <c r="F38" s="195"/>
      <c r="G38" s="176"/>
      <c r="M38" s="176"/>
      <c r="N38" s="176"/>
      <c r="P38" s="173"/>
      <c r="Q38" s="184"/>
      <c r="R38" s="173"/>
      <c r="S38" s="185"/>
      <c r="T38" s="382"/>
      <c r="U38" s="382"/>
      <c r="V38" s="382"/>
      <c r="W38" s="382"/>
      <c r="X38" s="382"/>
      <c r="Y38" s="382"/>
      <c r="Z38" s="382"/>
      <c r="AA38" s="382"/>
      <c r="AB38" s="382"/>
      <c r="AC38" s="382"/>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82"/>
      <c r="BB38" s="382"/>
      <c r="BC38" s="382"/>
      <c r="BD38" s="382"/>
      <c r="BE38" s="382"/>
      <c r="BF38" s="382"/>
      <c r="BG38" s="382"/>
      <c r="BH38" s="382"/>
      <c r="BI38" s="382"/>
      <c r="BJ38" s="382"/>
      <c r="BK38" s="382"/>
      <c r="BL38" s="382"/>
      <c r="BM38" s="382"/>
      <c r="BN38" s="382"/>
    </row>
    <row r="39" spans="1:66" ht="15">
      <c r="A39" s="201"/>
      <c r="C39" s="186" t="s">
        <v>700</v>
      </c>
      <c r="D39" s="186"/>
      <c r="E39" s="213"/>
      <c r="F39" s="213"/>
      <c r="N39" s="176"/>
      <c r="P39" s="184"/>
      <c r="Q39" s="184"/>
      <c r="R39" s="184"/>
      <c r="S39" s="185"/>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c r="BN39" s="382"/>
    </row>
    <row r="40" spans="1:66" ht="15">
      <c r="A40" s="201" t="s">
        <v>325</v>
      </c>
      <c r="C40" s="186" t="s">
        <v>320</v>
      </c>
      <c r="D40" s="186"/>
      <c r="E40" s="195" t="s">
        <v>321</v>
      </c>
      <c r="F40" s="195"/>
      <c r="G40" s="384">
        <v>0</v>
      </c>
      <c r="M40" s="176"/>
      <c r="N40" s="176"/>
      <c r="P40" s="184"/>
      <c r="Q40" s="184"/>
      <c r="R40" s="184"/>
      <c r="S40" s="185"/>
      <c r="T40" s="382"/>
      <c r="U40" s="382"/>
      <c r="V40" s="382"/>
      <c r="W40" s="382"/>
      <c r="X40" s="382"/>
      <c r="Y40" s="382"/>
      <c r="Z40" s="382"/>
      <c r="AA40" s="382"/>
      <c r="AB40" s="382"/>
      <c r="AC40" s="382"/>
      <c r="AD40" s="382"/>
      <c r="AE40" s="382"/>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c r="BN40" s="382"/>
    </row>
    <row r="41" spans="1:66" ht="15">
      <c r="A41" s="201" t="s">
        <v>477</v>
      </c>
      <c r="B41" s="387"/>
      <c r="C41" s="176" t="s">
        <v>323</v>
      </c>
      <c r="D41" s="176"/>
      <c r="E41" s="195" t="s">
        <v>480</v>
      </c>
      <c r="F41" s="195"/>
      <c r="G41" s="214">
        <f>IF(G40=0,0,G40/G19)</f>
        <v>0</v>
      </c>
      <c r="M41" s="197">
        <f>G41</f>
        <v>0</v>
      </c>
      <c r="N41" s="176"/>
      <c r="Q41" s="215"/>
      <c r="R41" s="188"/>
      <c r="S41" s="184"/>
      <c r="T41" s="382"/>
      <c r="U41" s="382"/>
      <c r="V41" s="382"/>
      <c r="W41" s="382"/>
      <c r="X41" s="382"/>
      <c r="Y41" s="382"/>
      <c r="Z41" s="382"/>
      <c r="AA41" s="382"/>
      <c r="AB41" s="382"/>
      <c r="AC41" s="382"/>
      <c r="AD41" s="382"/>
      <c r="AE41" s="382"/>
      <c r="AF41" s="382"/>
      <c r="AG41" s="382"/>
      <c r="AH41" s="382"/>
      <c r="AI41" s="382"/>
      <c r="AJ41" s="382"/>
      <c r="AK41" s="382"/>
      <c r="AL41" s="382"/>
      <c r="AM41" s="382"/>
      <c r="AN41" s="382"/>
      <c r="AO41" s="382"/>
      <c r="AP41" s="382"/>
      <c r="AQ41" s="382"/>
      <c r="AR41" s="382"/>
      <c r="AS41" s="382"/>
      <c r="AT41" s="382"/>
      <c r="AU41" s="382"/>
      <c r="AV41" s="382"/>
      <c r="AW41" s="382"/>
      <c r="AX41" s="382"/>
      <c r="AY41" s="382"/>
      <c r="AZ41" s="382"/>
      <c r="BA41" s="382"/>
      <c r="BB41" s="382"/>
      <c r="BC41" s="382"/>
      <c r="BD41" s="382"/>
      <c r="BE41" s="382"/>
      <c r="BF41" s="382"/>
      <c r="BG41" s="382"/>
      <c r="BH41" s="382"/>
      <c r="BI41" s="382"/>
      <c r="BJ41" s="382"/>
      <c r="BK41" s="382"/>
      <c r="BL41" s="382"/>
      <c r="BM41" s="382"/>
      <c r="BN41" s="382"/>
    </row>
    <row r="42" spans="1:66" ht="15">
      <c r="A42" s="201"/>
      <c r="C42" s="186"/>
      <c r="D42" s="186"/>
      <c r="E42" s="195"/>
      <c r="F42" s="195"/>
      <c r="G42" s="176"/>
      <c r="M42" s="176"/>
      <c r="N42" s="176"/>
      <c r="O42" s="213"/>
      <c r="P42" s="184"/>
      <c r="Q42" s="184"/>
      <c r="R42" s="184"/>
      <c r="S42" s="185"/>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c r="BJ42" s="382"/>
      <c r="BK42" s="382"/>
      <c r="BL42" s="382"/>
      <c r="BM42" s="382"/>
      <c r="BN42" s="382"/>
    </row>
    <row r="43" spans="1:66" ht="15.6">
      <c r="A43" s="205" t="s">
        <v>478</v>
      </c>
      <c r="B43" s="386"/>
      <c r="C43" s="192" t="s">
        <v>326</v>
      </c>
      <c r="D43" s="192"/>
      <c r="E43" s="187" t="s">
        <v>479</v>
      </c>
      <c r="F43" s="187"/>
      <c r="G43" s="207"/>
      <c r="M43" s="208">
        <f>M37+M41</f>
        <v>0</v>
      </c>
      <c r="N43" s="176"/>
      <c r="O43" s="213"/>
      <c r="P43" s="184"/>
      <c r="Q43" s="184"/>
      <c r="R43" s="184"/>
      <c r="S43" s="185"/>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row>
    <row r="44" spans="1:66" ht="15">
      <c r="N44" s="216"/>
      <c r="O44" s="216"/>
      <c r="P44" s="184"/>
      <c r="Q44" s="184"/>
      <c r="R44" s="184"/>
      <c r="S44" s="185"/>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c r="BN44" s="382"/>
    </row>
    <row r="45" spans="1:66" ht="15">
      <c r="C45" s="385" t="s">
        <v>751</v>
      </c>
      <c r="N45" s="216"/>
      <c r="O45" s="216"/>
      <c r="P45" s="184"/>
      <c r="Q45" s="184"/>
      <c r="R45" s="184"/>
      <c r="S45" s="185"/>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c r="BN45" s="382"/>
    </row>
    <row r="46" spans="1:66" ht="15.6">
      <c r="A46" s="205" t="s">
        <v>701</v>
      </c>
      <c r="C46" s="385" t="s">
        <v>752</v>
      </c>
      <c r="E46" s="385" t="s">
        <v>753</v>
      </c>
      <c r="G46" s="197">
        <v>0</v>
      </c>
      <c r="M46" s="572">
        <f>G46</f>
        <v>0</v>
      </c>
      <c r="N46" s="216"/>
      <c r="O46" s="216"/>
      <c r="P46" s="184"/>
      <c r="Q46" s="184"/>
      <c r="R46" s="184"/>
      <c r="S46" s="185"/>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c r="BN46" s="382"/>
    </row>
    <row r="47" spans="1:66" ht="15">
      <c r="N47" s="216"/>
      <c r="O47" s="216"/>
      <c r="P47" s="184"/>
      <c r="Q47" s="184"/>
      <c r="R47" s="184"/>
      <c r="S47" s="185"/>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c r="BN47" s="382"/>
    </row>
    <row r="48" spans="1:66" ht="15">
      <c r="N48" s="172"/>
      <c r="O48" s="172"/>
      <c r="P48" s="185"/>
      <c r="Q48" s="185"/>
      <c r="R48" s="185"/>
      <c r="S48" s="185"/>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c r="BN48" s="382"/>
    </row>
    <row r="49" spans="1:66" ht="15">
      <c r="N49" s="176"/>
      <c r="O49" s="176"/>
      <c r="P49" s="184"/>
      <c r="Q49" s="173"/>
      <c r="R49" s="184"/>
      <c r="S49" s="185"/>
      <c r="T49" s="382"/>
      <c r="U49" s="382"/>
      <c r="V49" s="382"/>
      <c r="W49" s="382"/>
      <c r="X49" s="382"/>
      <c r="Y49" s="382"/>
      <c r="Z49" s="382"/>
      <c r="AA49" s="382"/>
      <c r="AB49" s="382"/>
      <c r="AC49" s="382"/>
      <c r="AD49" s="382"/>
      <c r="AE49" s="382"/>
      <c r="AF49" s="382"/>
      <c r="AG49" s="382"/>
      <c r="AH49" s="382"/>
      <c r="AI49" s="382"/>
      <c r="AJ49" s="382"/>
      <c r="AK49" s="382"/>
      <c r="AL49" s="382"/>
      <c r="AM49" s="382"/>
      <c r="AN49" s="382"/>
      <c r="AO49" s="382"/>
      <c r="AP49" s="382"/>
      <c r="AQ49" s="382"/>
      <c r="AR49" s="382"/>
      <c r="AS49" s="382"/>
      <c r="AT49" s="382"/>
      <c r="AU49" s="382"/>
      <c r="AV49" s="382"/>
      <c r="AW49" s="382"/>
      <c r="AX49" s="382"/>
      <c r="AY49" s="382"/>
      <c r="AZ49" s="382"/>
      <c r="BA49" s="382"/>
      <c r="BB49" s="382"/>
      <c r="BC49" s="382"/>
      <c r="BD49" s="382"/>
      <c r="BE49" s="382"/>
      <c r="BF49" s="382"/>
      <c r="BG49" s="382"/>
      <c r="BH49" s="382"/>
      <c r="BI49" s="382"/>
      <c r="BJ49" s="382"/>
      <c r="BK49" s="382"/>
      <c r="BL49" s="382"/>
      <c r="BM49" s="382"/>
      <c r="BN49" s="382"/>
    </row>
    <row r="50" spans="1:66" ht="15.6">
      <c r="N50" s="176"/>
      <c r="O50" s="198"/>
      <c r="P50" s="184"/>
      <c r="Q50" s="184"/>
      <c r="R50" s="204"/>
      <c r="S50" s="184"/>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c r="BN50" s="382"/>
    </row>
    <row r="51" spans="1:66" ht="15.6">
      <c r="N51" s="176"/>
      <c r="O51" s="198"/>
      <c r="P51" s="184"/>
      <c r="Q51" s="184"/>
      <c r="R51" s="204"/>
      <c r="S51" s="184"/>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c r="BN51" s="382"/>
    </row>
    <row r="52" spans="1:66" ht="15.6">
      <c r="N52" s="176"/>
      <c r="O52" s="198"/>
      <c r="P52" s="184"/>
      <c r="Q52" s="184"/>
      <c r="R52" s="204"/>
      <c r="S52" s="184"/>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c r="BN52" s="382"/>
    </row>
    <row r="53" spans="1:66" ht="15.6">
      <c r="A53" s="210"/>
      <c r="B53" s="387"/>
      <c r="C53" s="519"/>
      <c r="D53" s="519"/>
      <c r="E53" s="383"/>
      <c r="F53" s="383"/>
      <c r="G53" s="176"/>
      <c r="H53" s="519"/>
      <c r="I53" s="519"/>
      <c r="J53" s="519"/>
      <c r="K53" s="196"/>
      <c r="L53" s="519"/>
      <c r="M53" s="176"/>
      <c r="N53" s="176"/>
      <c r="O53" s="198"/>
      <c r="P53" s="184"/>
      <c r="Q53" s="184"/>
      <c r="R53" s="204"/>
      <c r="S53" s="184"/>
      <c r="T53" s="382"/>
      <c r="U53" s="382"/>
      <c r="V53" s="382"/>
      <c r="W53" s="382"/>
      <c r="X53" s="382"/>
      <c r="Y53" s="382"/>
      <c r="Z53" s="382"/>
      <c r="AA53" s="382"/>
      <c r="AB53" s="382"/>
      <c r="AC53" s="382"/>
      <c r="AD53" s="382"/>
      <c r="AE53" s="382"/>
      <c r="AF53" s="382"/>
      <c r="AG53" s="382"/>
      <c r="AH53" s="382"/>
      <c r="AI53" s="382"/>
      <c r="AJ53" s="382"/>
      <c r="AK53" s="382"/>
      <c r="AL53" s="382"/>
      <c r="AM53" s="382"/>
      <c r="AN53" s="382"/>
      <c r="AO53" s="382"/>
      <c r="AP53" s="382"/>
      <c r="AQ53" s="382"/>
      <c r="AR53" s="382"/>
      <c r="AS53" s="382"/>
      <c r="AT53" s="382"/>
      <c r="AU53" s="382"/>
      <c r="AV53" s="382"/>
      <c r="AW53" s="382"/>
      <c r="AX53" s="382"/>
      <c r="AY53" s="382"/>
      <c r="AZ53" s="382"/>
      <c r="BA53" s="382"/>
      <c r="BB53" s="382"/>
      <c r="BC53" s="382"/>
      <c r="BD53" s="382"/>
      <c r="BE53" s="382"/>
      <c r="BF53" s="382"/>
      <c r="BG53" s="382"/>
      <c r="BH53" s="382"/>
      <c r="BI53" s="382"/>
      <c r="BJ53" s="382"/>
      <c r="BK53" s="382"/>
      <c r="BL53" s="382"/>
      <c r="BM53" s="382"/>
      <c r="BN53" s="382"/>
    </row>
    <row r="54" spans="1:66" ht="15.6">
      <c r="A54" s="210"/>
      <c r="B54" s="387"/>
      <c r="C54" s="519"/>
      <c r="D54" s="519"/>
      <c r="E54" s="383"/>
      <c r="F54" s="383"/>
      <c r="G54" s="176"/>
      <c r="H54" s="519"/>
      <c r="I54" s="519"/>
      <c r="J54" s="519"/>
      <c r="K54" s="196"/>
      <c r="L54" s="519"/>
      <c r="M54" s="176"/>
      <c r="N54" s="176"/>
      <c r="O54" s="198"/>
      <c r="P54" s="184"/>
      <c r="Q54" s="184"/>
      <c r="R54" s="204"/>
      <c r="S54" s="184"/>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2"/>
      <c r="BC54" s="382"/>
      <c r="BD54" s="382"/>
      <c r="BE54" s="382"/>
      <c r="BF54" s="382"/>
      <c r="BG54" s="382"/>
      <c r="BH54" s="382"/>
      <c r="BI54" s="382"/>
      <c r="BJ54" s="382"/>
      <c r="BK54" s="382"/>
      <c r="BL54" s="382"/>
      <c r="BM54" s="382"/>
      <c r="BN54" s="382"/>
    </row>
    <row r="55" spans="1:66" ht="15.6">
      <c r="A55" s="218"/>
      <c r="B55" s="382"/>
      <c r="C55" s="210"/>
      <c r="D55" s="210"/>
      <c r="E55" s="383"/>
      <c r="F55" s="383"/>
      <c r="G55" s="176"/>
      <c r="H55" s="519"/>
      <c r="I55" s="519"/>
      <c r="J55" s="519"/>
      <c r="K55" s="196"/>
      <c r="L55" s="519"/>
      <c r="N55" s="176"/>
      <c r="O55" s="219"/>
      <c r="P55" s="220"/>
      <c r="Q55" s="184"/>
      <c r="R55" s="204"/>
      <c r="S55" s="184"/>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2"/>
      <c r="AW55" s="382"/>
      <c r="AX55" s="382"/>
      <c r="AY55" s="382"/>
      <c r="AZ55" s="382"/>
      <c r="BA55" s="382"/>
      <c r="BB55" s="382"/>
      <c r="BC55" s="382"/>
      <c r="BD55" s="382"/>
      <c r="BE55" s="382"/>
      <c r="BF55" s="382"/>
      <c r="BG55" s="382"/>
      <c r="BH55" s="382"/>
      <c r="BI55" s="382"/>
      <c r="BJ55" s="382"/>
      <c r="BK55" s="382"/>
      <c r="BL55" s="382"/>
      <c r="BM55" s="382"/>
      <c r="BN55" s="382"/>
    </row>
    <row r="56" spans="1:66" ht="15.6">
      <c r="A56" s="218"/>
      <c r="B56" s="382"/>
      <c r="C56" s="210"/>
      <c r="D56" s="210"/>
      <c r="E56" s="383"/>
      <c r="F56" s="383"/>
      <c r="G56" s="176"/>
      <c r="H56" s="519"/>
      <c r="I56" s="519"/>
      <c r="J56" s="519"/>
      <c r="K56" s="196"/>
      <c r="L56" s="519"/>
      <c r="N56" s="176"/>
      <c r="O56" s="198"/>
      <c r="P56" s="220"/>
      <c r="Q56" s="184"/>
      <c r="R56" s="204"/>
      <c r="S56" s="184"/>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2"/>
      <c r="BD56" s="382"/>
      <c r="BE56" s="382"/>
      <c r="BF56" s="382"/>
      <c r="BG56" s="382"/>
      <c r="BH56" s="382"/>
      <c r="BI56" s="382"/>
      <c r="BJ56" s="382"/>
      <c r="BK56" s="382"/>
      <c r="BL56" s="382"/>
      <c r="BM56" s="382"/>
      <c r="BN56" s="382"/>
    </row>
    <row r="57" spans="1:66" ht="15.6">
      <c r="A57" s="221"/>
      <c r="B57" s="382"/>
      <c r="C57" s="210"/>
      <c r="D57" s="210"/>
      <c r="E57" s="383"/>
      <c r="F57" s="383"/>
      <c r="G57" s="176"/>
      <c r="H57" s="519"/>
      <c r="I57" s="519"/>
      <c r="J57" s="519"/>
      <c r="K57" s="196"/>
      <c r="L57" s="519"/>
      <c r="N57" s="176"/>
      <c r="O57" s="198"/>
      <c r="P57" s="220"/>
      <c r="Q57" s="184"/>
      <c r="R57" s="204"/>
      <c r="S57" s="184"/>
      <c r="T57" s="382"/>
      <c r="U57" s="382"/>
      <c r="V57" s="382"/>
      <c r="W57" s="382"/>
      <c r="X57" s="382"/>
      <c r="Y57" s="382"/>
      <c r="Z57" s="382"/>
      <c r="AA57" s="382"/>
      <c r="AB57" s="382"/>
      <c r="AC57" s="382"/>
      <c r="AD57" s="382"/>
      <c r="AE57" s="382"/>
      <c r="AF57" s="382"/>
      <c r="AG57" s="382"/>
      <c r="AH57" s="382"/>
      <c r="AI57" s="382"/>
      <c r="AJ57" s="382"/>
      <c r="AK57" s="382"/>
      <c r="AL57" s="382"/>
      <c r="AM57" s="382"/>
      <c r="AN57" s="382"/>
      <c r="AO57" s="382"/>
      <c r="AP57" s="382"/>
      <c r="AQ57" s="382"/>
      <c r="AR57" s="382"/>
      <c r="AS57" s="382"/>
      <c r="AT57" s="382"/>
      <c r="AU57" s="382"/>
      <c r="AV57" s="382"/>
      <c r="AW57" s="382"/>
      <c r="AX57" s="382"/>
      <c r="AY57" s="382"/>
      <c r="AZ57" s="382"/>
      <c r="BA57" s="382"/>
      <c r="BB57" s="382"/>
      <c r="BC57" s="382"/>
      <c r="BD57" s="382"/>
      <c r="BE57" s="382"/>
      <c r="BF57" s="382"/>
      <c r="BG57" s="382"/>
      <c r="BH57" s="382"/>
      <c r="BI57" s="382"/>
      <c r="BJ57" s="382"/>
      <c r="BK57" s="382"/>
      <c r="BL57" s="382"/>
      <c r="BM57" s="382"/>
      <c r="BN57" s="382"/>
    </row>
    <row r="58" spans="1:66" ht="15">
      <c r="A58" s="178"/>
      <c r="C58" s="519"/>
      <c r="D58" s="519"/>
      <c r="E58" s="519"/>
      <c r="F58" s="519"/>
      <c r="G58" s="176"/>
      <c r="H58" s="519"/>
      <c r="I58" s="519"/>
      <c r="J58" s="519"/>
      <c r="K58" s="519"/>
      <c r="L58" s="519"/>
      <c r="N58" s="176"/>
      <c r="O58" s="176"/>
      <c r="P58" s="184"/>
      <c r="Q58" s="184"/>
      <c r="R58" s="188"/>
      <c r="S58" s="184" t="s">
        <v>40</v>
      </c>
      <c r="T58" s="382"/>
      <c r="U58" s="382"/>
      <c r="V58" s="382"/>
      <c r="W58" s="382"/>
      <c r="X58" s="382"/>
      <c r="Y58" s="382"/>
      <c r="Z58" s="382"/>
      <c r="AA58" s="382"/>
      <c r="AB58" s="382"/>
      <c r="AC58" s="382"/>
      <c r="AD58" s="382"/>
      <c r="AE58" s="382"/>
      <c r="AF58" s="382"/>
      <c r="AG58" s="382"/>
      <c r="AH58" s="382"/>
      <c r="AI58" s="382"/>
      <c r="AJ58" s="382"/>
      <c r="AK58" s="382"/>
      <c r="AL58" s="382"/>
      <c r="AM58" s="382"/>
      <c r="AN58" s="382"/>
      <c r="AO58" s="382"/>
      <c r="AP58" s="382"/>
      <c r="AQ58" s="382"/>
      <c r="AR58" s="382"/>
      <c r="AS58" s="382"/>
      <c r="AT58" s="382"/>
      <c r="AU58" s="382"/>
      <c r="AV58" s="382"/>
      <c r="AW58" s="382"/>
      <c r="AX58" s="382"/>
      <c r="AY58" s="382"/>
      <c r="AZ58" s="382"/>
      <c r="BA58" s="382"/>
      <c r="BB58" s="382"/>
      <c r="BC58" s="382"/>
      <c r="BD58" s="382"/>
      <c r="BE58" s="382"/>
      <c r="BF58" s="382"/>
      <c r="BG58" s="382"/>
      <c r="BH58" s="382"/>
      <c r="BI58" s="382"/>
      <c r="BJ58" s="382"/>
      <c r="BK58" s="382"/>
      <c r="BL58" s="382"/>
      <c r="BM58" s="382"/>
      <c r="BN58" s="382"/>
    </row>
    <row r="59" spans="1:66">
      <c r="O59" s="516"/>
    </row>
    <row r="60" spans="1:66">
      <c r="O60" s="516"/>
    </row>
    <row r="62" spans="1:66" ht="15">
      <c r="A62" s="178"/>
      <c r="C62" s="519"/>
      <c r="D62" s="519"/>
      <c r="E62" s="519"/>
      <c r="F62" s="519"/>
      <c r="G62" s="176"/>
      <c r="H62" s="519"/>
      <c r="I62" s="519"/>
      <c r="J62" s="519"/>
      <c r="K62" s="519"/>
      <c r="L62" s="519"/>
      <c r="N62" s="176"/>
      <c r="O62" s="516" t="str">
        <f>+O4</f>
        <v>Attachment GG - ATXI</v>
      </c>
      <c r="P62" s="184"/>
      <c r="Q62" s="173"/>
      <c r="R62" s="184"/>
      <c r="S62" s="185"/>
      <c r="T62" s="382"/>
      <c r="U62" s="382"/>
      <c r="V62" s="382"/>
      <c r="W62" s="382"/>
      <c r="X62" s="382"/>
      <c r="Y62" s="382"/>
      <c r="Z62" s="382"/>
      <c r="AA62" s="382"/>
      <c r="AB62" s="382"/>
      <c r="AC62" s="382"/>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c r="BN62" s="382"/>
    </row>
    <row r="63" spans="1:66" ht="15">
      <c r="A63" s="178"/>
      <c r="C63" s="186" t="str">
        <f>C5</f>
        <v>Formula Rate calculation</v>
      </c>
      <c r="D63" s="186"/>
      <c r="E63" s="519"/>
      <c r="F63" s="519"/>
      <c r="G63" s="519" t="str">
        <f>G5</f>
        <v xml:space="preserve">     Rate Formula Template</v>
      </c>
      <c r="H63" s="519"/>
      <c r="I63" s="519"/>
      <c r="J63" s="519"/>
      <c r="K63" s="519"/>
      <c r="L63" s="519"/>
      <c r="N63" s="176"/>
      <c r="O63" s="520" t="str">
        <f>O5</f>
        <v>For  the 12 months ended 12/31/15</v>
      </c>
      <c r="P63" s="184"/>
      <c r="Q63" s="173"/>
      <c r="R63" s="184"/>
      <c r="S63" s="185"/>
      <c r="T63" s="382"/>
      <c r="U63" s="382"/>
      <c r="V63" s="382"/>
      <c r="W63" s="382"/>
      <c r="X63" s="382"/>
      <c r="Y63" s="382"/>
      <c r="Z63" s="382"/>
      <c r="AA63" s="382"/>
      <c r="AB63" s="382"/>
      <c r="AC63" s="382"/>
      <c r="AD63" s="382"/>
      <c r="AE63" s="382"/>
      <c r="AF63" s="382"/>
      <c r="AG63" s="382"/>
      <c r="AH63" s="382"/>
      <c r="AI63" s="382"/>
      <c r="AJ63" s="382"/>
      <c r="AK63" s="382"/>
      <c r="AL63" s="382"/>
      <c r="AM63" s="382"/>
      <c r="AN63" s="382"/>
      <c r="AO63" s="382"/>
      <c r="AP63" s="382"/>
      <c r="AQ63" s="382"/>
      <c r="AR63" s="382"/>
      <c r="AS63" s="382"/>
      <c r="AT63" s="382"/>
      <c r="AU63" s="382"/>
      <c r="AV63" s="382"/>
      <c r="AW63" s="382"/>
      <c r="AX63" s="382"/>
      <c r="AY63" s="382"/>
      <c r="AZ63" s="382"/>
      <c r="BA63" s="382"/>
      <c r="BB63" s="382"/>
      <c r="BC63" s="382"/>
      <c r="BD63" s="382"/>
      <c r="BE63" s="382"/>
      <c r="BF63" s="382"/>
      <c r="BG63" s="382"/>
      <c r="BH63" s="382"/>
      <c r="BI63" s="382"/>
      <c r="BJ63" s="382"/>
      <c r="BK63" s="382"/>
      <c r="BL63" s="382"/>
      <c r="BM63" s="382"/>
      <c r="BN63" s="382"/>
    </row>
    <row r="64" spans="1:66" ht="15">
      <c r="A64" s="178"/>
      <c r="C64" s="186"/>
      <c r="D64" s="186"/>
      <c r="E64" s="519"/>
      <c r="F64" s="519"/>
      <c r="G64" s="519" t="str">
        <f>G6</f>
        <v xml:space="preserve"> Utilizing Attachment O - ATXI Data</v>
      </c>
      <c r="H64" s="519"/>
      <c r="I64" s="519"/>
      <c r="J64" s="519"/>
      <c r="K64" s="519"/>
      <c r="L64" s="519"/>
      <c r="M64" s="176"/>
      <c r="N64" s="176"/>
      <c r="P64" s="184"/>
      <c r="Q64" s="173"/>
      <c r="R64" s="184"/>
      <c r="S64" s="185"/>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c r="BN64" s="382"/>
    </row>
    <row r="65" spans="1:66" ht="14.25" customHeight="1">
      <c r="A65" s="178"/>
      <c r="C65" s="519"/>
      <c r="D65" s="519"/>
      <c r="E65" s="519"/>
      <c r="F65" s="519"/>
      <c r="G65" s="519"/>
      <c r="H65" s="519"/>
      <c r="I65" s="519"/>
      <c r="J65" s="519"/>
      <c r="K65" s="519"/>
      <c r="L65" s="519"/>
      <c r="N65" s="176"/>
      <c r="O65" s="519" t="s">
        <v>328</v>
      </c>
      <c r="P65" s="184"/>
      <c r="Q65" s="173"/>
      <c r="R65" s="184"/>
      <c r="S65" s="185"/>
      <c r="T65" s="382"/>
      <c r="U65" s="382"/>
      <c r="V65" s="382"/>
      <c r="W65" s="382"/>
      <c r="X65" s="382"/>
      <c r="Y65" s="382"/>
      <c r="Z65" s="382"/>
      <c r="AA65" s="382"/>
      <c r="AB65" s="382"/>
      <c r="AC65" s="382"/>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2"/>
      <c r="BF65" s="382"/>
      <c r="BG65" s="382"/>
      <c r="BH65" s="382"/>
      <c r="BI65" s="382"/>
      <c r="BJ65" s="382"/>
      <c r="BK65" s="382"/>
      <c r="BL65" s="382"/>
      <c r="BM65" s="382"/>
      <c r="BN65" s="382"/>
    </row>
    <row r="66" spans="1:66" ht="15">
      <c r="A66" s="178"/>
      <c r="E66" s="519"/>
      <c r="F66" s="519"/>
      <c r="G66" s="519" t="str">
        <f>G8</f>
        <v>ATXI</v>
      </c>
      <c r="H66" s="519"/>
      <c r="I66" s="519"/>
      <c r="J66" s="519"/>
      <c r="K66" s="519"/>
      <c r="L66" s="519"/>
      <c r="M66" s="519"/>
      <c r="N66" s="176"/>
      <c r="O66" s="176"/>
      <c r="P66" s="184"/>
      <c r="Q66" s="173"/>
      <c r="R66" s="184"/>
      <c r="S66" s="185"/>
      <c r="T66" s="382"/>
      <c r="U66" s="382"/>
      <c r="V66" s="382"/>
      <c r="W66" s="382"/>
      <c r="X66" s="382"/>
      <c r="Y66" s="382"/>
      <c r="Z66" s="382"/>
      <c r="AA66" s="382"/>
      <c r="AB66" s="382"/>
      <c r="AC66" s="382"/>
      <c r="AD66" s="382"/>
      <c r="AE66" s="382"/>
      <c r="AF66" s="382"/>
      <c r="AG66" s="382"/>
      <c r="AH66" s="382"/>
      <c r="AI66" s="382"/>
      <c r="AJ66" s="382"/>
      <c r="AK66" s="382"/>
      <c r="AL66" s="382"/>
      <c r="AM66" s="382"/>
      <c r="AN66" s="382"/>
      <c r="AO66" s="382"/>
      <c r="AP66" s="382"/>
      <c r="AQ66" s="382"/>
      <c r="AR66" s="382"/>
      <c r="AS66" s="382"/>
      <c r="AT66" s="382"/>
      <c r="AU66" s="382"/>
      <c r="AV66" s="382"/>
      <c r="AW66" s="382"/>
      <c r="AX66" s="382"/>
      <c r="AY66" s="382"/>
      <c r="AZ66" s="382"/>
      <c r="BA66" s="382"/>
      <c r="BB66" s="382"/>
      <c r="BC66" s="382"/>
      <c r="BD66" s="382"/>
      <c r="BE66" s="382"/>
      <c r="BF66" s="382"/>
      <c r="BG66" s="382"/>
      <c r="BH66" s="382"/>
      <c r="BI66" s="382"/>
      <c r="BJ66" s="382"/>
      <c r="BK66" s="382"/>
      <c r="BL66" s="382"/>
      <c r="BM66" s="382"/>
      <c r="BN66" s="382"/>
    </row>
    <row r="67" spans="1:66" ht="15">
      <c r="A67" s="178"/>
      <c r="E67" s="186"/>
      <c r="F67" s="186"/>
      <c r="G67" s="186"/>
      <c r="H67" s="186"/>
      <c r="I67" s="186"/>
      <c r="J67" s="186"/>
      <c r="K67" s="186"/>
      <c r="L67" s="186"/>
      <c r="M67" s="186"/>
      <c r="N67" s="186"/>
      <c r="O67" s="186"/>
      <c r="P67" s="184"/>
      <c r="Q67" s="173"/>
      <c r="R67" s="184"/>
      <c r="S67" s="185"/>
      <c r="T67" s="382"/>
      <c r="U67" s="382"/>
      <c r="V67" s="382"/>
      <c r="W67" s="382"/>
      <c r="X67" s="382"/>
      <c r="Y67" s="382"/>
      <c r="Z67" s="382"/>
      <c r="AA67" s="382"/>
      <c r="AB67" s="382"/>
      <c r="AC67" s="382"/>
      <c r="AD67" s="382"/>
      <c r="AE67" s="382"/>
      <c r="AF67" s="382"/>
      <c r="AG67" s="382"/>
      <c r="AH67" s="382"/>
      <c r="AI67" s="382"/>
      <c r="AJ67" s="382"/>
      <c r="AK67" s="382"/>
      <c r="AL67" s="382"/>
      <c r="AM67" s="382"/>
      <c r="AN67" s="382"/>
      <c r="AO67" s="382"/>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c r="BN67" s="382"/>
    </row>
    <row r="68" spans="1:66" ht="15.6">
      <c r="A68" s="178"/>
      <c r="C68" s="519"/>
      <c r="D68" s="519"/>
      <c r="E68" s="192" t="s">
        <v>329</v>
      </c>
      <c r="F68" s="192"/>
      <c r="H68" s="172"/>
      <c r="I68" s="172"/>
      <c r="J68" s="172"/>
      <c r="K68" s="172"/>
      <c r="L68" s="172"/>
      <c r="M68" s="172"/>
      <c r="N68" s="176"/>
      <c r="O68" s="176"/>
      <c r="P68" s="184"/>
      <c r="Q68" s="173"/>
      <c r="R68" s="184"/>
      <c r="S68" s="185"/>
      <c r="T68" s="382"/>
      <c r="U68" s="382"/>
      <c r="V68" s="382"/>
      <c r="W68" s="382"/>
      <c r="X68" s="382"/>
      <c r="Y68" s="382"/>
      <c r="Z68" s="382"/>
      <c r="AA68" s="382"/>
      <c r="AB68" s="382"/>
      <c r="AC68" s="382"/>
      <c r="AD68" s="382"/>
      <c r="AE68" s="382"/>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c r="BN68" s="382"/>
    </row>
    <row r="69" spans="1:66" ht="15.6">
      <c r="A69" s="178"/>
      <c r="C69" s="519"/>
      <c r="D69" s="519"/>
      <c r="E69" s="192"/>
      <c r="F69" s="192"/>
      <c r="H69" s="172"/>
      <c r="I69" s="172"/>
      <c r="J69" s="172"/>
      <c r="K69" s="172"/>
      <c r="L69" s="172"/>
      <c r="M69" s="172"/>
      <c r="N69" s="176"/>
      <c r="O69" s="176"/>
      <c r="P69" s="184"/>
      <c r="Q69" s="173"/>
      <c r="R69" s="184"/>
      <c r="S69" s="185"/>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c r="BN69" s="382"/>
    </row>
    <row r="70" spans="1:66" ht="15.6">
      <c r="A70" s="178"/>
      <c r="C70" s="223">
        <v>-1</v>
      </c>
      <c r="D70" s="223">
        <v>-2</v>
      </c>
      <c r="E70" s="223">
        <v>-3</v>
      </c>
      <c r="F70" s="223">
        <v>-4</v>
      </c>
      <c r="G70" s="223">
        <v>-5</v>
      </c>
      <c r="H70" s="223">
        <v>-6</v>
      </c>
      <c r="I70" s="223">
        <v>-7</v>
      </c>
      <c r="J70" s="551" t="s">
        <v>705</v>
      </c>
      <c r="K70" s="223">
        <v>-8</v>
      </c>
      <c r="L70" s="223">
        <v>-9</v>
      </c>
      <c r="M70" s="223">
        <v>-10</v>
      </c>
      <c r="N70" s="223">
        <v>-11</v>
      </c>
      <c r="O70" s="223">
        <v>-12</v>
      </c>
      <c r="P70" s="184"/>
      <c r="Q70" s="173"/>
      <c r="R70" s="184"/>
      <c r="S70" s="185"/>
      <c r="T70" s="382"/>
      <c r="U70" s="382"/>
      <c r="V70" s="382"/>
      <c r="W70" s="382"/>
      <c r="X70" s="382"/>
      <c r="Y70" s="382"/>
      <c r="Z70" s="382"/>
      <c r="AA70" s="382"/>
      <c r="AB70" s="382"/>
      <c r="AC70" s="382"/>
      <c r="AD70" s="382"/>
      <c r="AE70" s="382"/>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2"/>
      <c r="BD70" s="382"/>
      <c r="BE70" s="382"/>
      <c r="BF70" s="382"/>
      <c r="BG70" s="382"/>
      <c r="BH70" s="382"/>
      <c r="BI70" s="382"/>
      <c r="BJ70" s="382"/>
      <c r="BK70" s="382"/>
      <c r="BL70" s="382"/>
      <c r="BM70" s="382"/>
      <c r="BN70" s="382"/>
    </row>
    <row r="71" spans="1:66" ht="62.4">
      <c r="A71" s="521" t="s">
        <v>330</v>
      </c>
      <c r="B71" s="522"/>
      <c r="C71" s="522" t="s">
        <v>331</v>
      </c>
      <c r="D71" s="523" t="s">
        <v>332</v>
      </c>
      <c r="E71" s="227" t="s">
        <v>333</v>
      </c>
      <c r="F71" s="227" t="s">
        <v>309</v>
      </c>
      <c r="G71" s="524" t="s">
        <v>334</v>
      </c>
      <c r="H71" s="227" t="s">
        <v>335</v>
      </c>
      <c r="I71" s="227" t="s">
        <v>326</v>
      </c>
      <c r="J71" s="227" t="s">
        <v>754</v>
      </c>
      <c r="K71" s="524" t="s">
        <v>336</v>
      </c>
      <c r="L71" s="227" t="s">
        <v>337</v>
      </c>
      <c r="M71" s="229" t="s">
        <v>114</v>
      </c>
      <c r="N71" s="230" t="s">
        <v>338</v>
      </c>
      <c r="O71" s="229" t="s">
        <v>47</v>
      </c>
      <c r="P71" s="199"/>
      <c r="Q71" s="173"/>
      <c r="R71" s="184"/>
      <c r="S71" s="185"/>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82"/>
      <c r="BL71" s="382"/>
      <c r="BM71" s="382"/>
      <c r="BN71" s="382"/>
    </row>
    <row r="72" spans="1:66" ht="46.5" customHeight="1">
      <c r="A72" s="231"/>
      <c r="B72" s="232"/>
      <c r="C72" s="232"/>
      <c r="D72" s="232"/>
      <c r="E72" s="233" t="s">
        <v>339</v>
      </c>
      <c r="F72" s="233" t="s">
        <v>689</v>
      </c>
      <c r="G72" s="234" t="s">
        <v>341</v>
      </c>
      <c r="H72" s="233" t="s">
        <v>342</v>
      </c>
      <c r="I72" s="233" t="s">
        <v>690</v>
      </c>
      <c r="J72" s="274" t="s">
        <v>755</v>
      </c>
      <c r="K72" s="275" t="s">
        <v>756</v>
      </c>
      <c r="L72" s="233" t="s">
        <v>345</v>
      </c>
      <c r="M72" s="234" t="s">
        <v>346</v>
      </c>
      <c r="N72" s="235" t="s">
        <v>347</v>
      </c>
      <c r="O72" s="236" t="s">
        <v>348</v>
      </c>
      <c r="P72" s="184"/>
      <c r="Q72" s="173"/>
      <c r="R72" s="184"/>
      <c r="S72" s="185"/>
      <c r="T72" s="382"/>
      <c r="U72" s="382"/>
      <c r="V72" s="382"/>
      <c r="W72" s="382"/>
      <c r="X72" s="382"/>
      <c r="Y72" s="382"/>
      <c r="Z72" s="382"/>
      <c r="AA72" s="382"/>
      <c r="AB72" s="382"/>
      <c r="AC72" s="382"/>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c r="BN72" s="382"/>
    </row>
    <row r="73" spans="1:66" ht="15">
      <c r="A73" s="237"/>
      <c r="B73" s="172"/>
      <c r="C73" s="172"/>
      <c r="D73" s="172"/>
      <c r="E73" s="172"/>
      <c r="F73" s="172"/>
      <c r="G73" s="238"/>
      <c r="H73" s="172"/>
      <c r="I73" s="172"/>
      <c r="J73" s="172"/>
      <c r="K73" s="238"/>
      <c r="L73" s="172"/>
      <c r="M73" s="238"/>
      <c r="N73" s="176"/>
      <c r="O73" s="239"/>
      <c r="P73" s="184"/>
      <c r="Q73" s="173"/>
      <c r="R73" s="184"/>
      <c r="S73" s="185"/>
      <c r="T73" s="382"/>
      <c r="U73" s="382"/>
      <c r="V73" s="382"/>
      <c r="W73" s="382"/>
      <c r="X73" s="382"/>
      <c r="Y73" s="382"/>
      <c r="Z73" s="382"/>
      <c r="AA73" s="382"/>
      <c r="AB73" s="382"/>
      <c r="AC73" s="382"/>
      <c r="AD73" s="382"/>
      <c r="AE73" s="382"/>
      <c r="AF73" s="382"/>
      <c r="AG73" s="382"/>
      <c r="AH73" s="382"/>
      <c r="AI73" s="382"/>
      <c r="AJ73" s="382"/>
      <c r="AK73" s="382"/>
      <c r="AL73" s="382"/>
      <c r="AM73" s="382"/>
      <c r="AN73" s="382"/>
      <c r="AO73" s="382"/>
      <c r="AP73" s="382"/>
      <c r="AQ73" s="382"/>
      <c r="AR73" s="382"/>
      <c r="AS73" s="382"/>
      <c r="AT73" s="382"/>
      <c r="AU73" s="382"/>
      <c r="AV73" s="382"/>
      <c r="AW73" s="382"/>
      <c r="AX73" s="382"/>
      <c r="AY73" s="382"/>
      <c r="AZ73" s="382"/>
      <c r="BA73" s="382"/>
      <c r="BB73" s="382"/>
      <c r="BC73" s="382"/>
      <c r="BD73" s="382"/>
      <c r="BE73" s="382"/>
      <c r="BF73" s="382"/>
      <c r="BG73" s="382"/>
      <c r="BH73" s="382"/>
      <c r="BI73" s="382"/>
      <c r="BJ73" s="382"/>
      <c r="BK73" s="382"/>
      <c r="BL73" s="382"/>
      <c r="BM73" s="382"/>
      <c r="BN73" s="382"/>
    </row>
    <row r="74" spans="1:66" ht="15">
      <c r="A74" s="525" t="s">
        <v>349</v>
      </c>
      <c r="C74" s="385" t="s">
        <v>757</v>
      </c>
      <c r="D74" s="385" t="s">
        <v>758</v>
      </c>
      <c r="E74" s="526">
        <v>0</v>
      </c>
      <c r="F74" s="197">
        <f>$M$33</f>
        <v>0</v>
      </c>
      <c r="G74" s="527">
        <f>E74*F74</f>
        <v>0</v>
      </c>
      <c r="H74" s="526">
        <v>0</v>
      </c>
      <c r="I74" s="197">
        <f>$M$43</f>
        <v>0</v>
      </c>
      <c r="J74" s="197"/>
      <c r="K74" s="527">
        <f>H74*(I74+J74)</f>
        <v>0</v>
      </c>
      <c r="L74" s="528">
        <v>0</v>
      </c>
      <c r="M74" s="527">
        <f>G74+K74+L74</f>
        <v>0</v>
      </c>
      <c r="N74" s="529">
        <v>0</v>
      </c>
      <c r="O74" s="239">
        <f>M74+N74</f>
        <v>0</v>
      </c>
      <c r="P74" s="530"/>
      <c r="Q74" s="530"/>
      <c r="R74" s="530"/>
      <c r="S74" s="530"/>
      <c r="T74" s="530"/>
      <c r="U74" s="530"/>
      <c r="V74" s="530"/>
    </row>
    <row r="75" spans="1:66" ht="15">
      <c r="A75" s="525" t="s">
        <v>350</v>
      </c>
      <c r="C75" s="385" t="s">
        <v>759</v>
      </c>
      <c r="D75" s="385" t="s">
        <v>760</v>
      </c>
      <c r="E75" s="526">
        <v>0</v>
      </c>
      <c r="F75" s="197">
        <f>$M$33</f>
        <v>0</v>
      </c>
      <c r="G75" s="527">
        <f>E75*F75</f>
        <v>0</v>
      </c>
      <c r="H75" s="526">
        <v>0</v>
      </c>
      <c r="I75" s="197">
        <f>$M$43</f>
        <v>0</v>
      </c>
      <c r="J75" s="197"/>
      <c r="K75" s="527">
        <f>H75*(I75+J75)</f>
        <v>0</v>
      </c>
      <c r="L75" s="528">
        <v>0</v>
      </c>
      <c r="M75" s="527">
        <f>G75+K75+L75</f>
        <v>0</v>
      </c>
      <c r="N75" s="529">
        <v>0</v>
      </c>
      <c r="O75" s="239">
        <f>M75+N75</f>
        <v>0</v>
      </c>
      <c r="P75" s="530"/>
      <c r="Q75" s="530"/>
      <c r="R75" s="530"/>
      <c r="S75" s="530"/>
      <c r="T75" s="530"/>
      <c r="U75" s="530"/>
      <c r="V75" s="530"/>
    </row>
    <row r="76" spans="1:66" ht="15">
      <c r="A76" s="525" t="s">
        <v>351</v>
      </c>
      <c r="C76" s="385" t="s">
        <v>761</v>
      </c>
      <c r="D76" s="385" t="s">
        <v>762</v>
      </c>
      <c r="E76" s="526">
        <v>0</v>
      </c>
      <c r="F76" s="197">
        <f>$M$33</f>
        <v>0</v>
      </c>
      <c r="G76" s="527">
        <f>E76*F76</f>
        <v>0</v>
      </c>
      <c r="H76" s="526">
        <v>0</v>
      </c>
      <c r="I76" s="197">
        <f>$M$43</f>
        <v>0</v>
      </c>
      <c r="J76" s="197"/>
      <c r="K76" s="527">
        <f>H76*(I76+J76)</f>
        <v>0</v>
      </c>
      <c r="L76" s="528">
        <v>0</v>
      </c>
      <c r="M76" s="527">
        <f>G76+K76+L76</f>
        <v>0</v>
      </c>
      <c r="N76" s="526">
        <v>0</v>
      </c>
      <c r="O76" s="239">
        <f>M76+N76</f>
        <v>0</v>
      </c>
      <c r="P76" s="530"/>
      <c r="Q76" s="530"/>
      <c r="R76" s="530"/>
      <c r="S76" s="530"/>
      <c r="T76" s="530"/>
      <c r="U76" s="530"/>
      <c r="V76" s="530"/>
    </row>
    <row r="77" spans="1:66">
      <c r="A77" s="525"/>
      <c r="G77" s="527"/>
      <c r="K77" s="527"/>
      <c r="M77" s="527"/>
      <c r="O77" s="527"/>
      <c r="P77" s="530"/>
      <c r="Q77" s="530"/>
      <c r="R77" s="530"/>
      <c r="S77" s="530"/>
      <c r="T77" s="530"/>
      <c r="U77" s="530"/>
      <c r="V77" s="530"/>
    </row>
    <row r="78" spans="1:66">
      <c r="A78" s="525"/>
      <c r="G78" s="527"/>
      <c r="K78" s="527"/>
      <c r="M78" s="527"/>
      <c r="O78" s="527"/>
      <c r="P78" s="530"/>
      <c r="Q78" s="530"/>
      <c r="R78" s="530"/>
      <c r="S78" s="530"/>
      <c r="T78" s="530"/>
      <c r="U78" s="530"/>
      <c r="V78" s="530"/>
    </row>
    <row r="79" spans="1:66">
      <c r="A79" s="525"/>
      <c r="G79" s="527"/>
      <c r="K79" s="527"/>
      <c r="M79" s="527"/>
      <c r="O79" s="527"/>
      <c r="P79" s="530"/>
      <c r="Q79" s="530"/>
      <c r="R79" s="530"/>
      <c r="S79" s="530"/>
      <c r="T79" s="530"/>
      <c r="U79" s="530"/>
      <c r="V79" s="530"/>
    </row>
    <row r="80" spans="1:66">
      <c r="A80" s="525"/>
      <c r="G80" s="527"/>
      <c r="K80" s="527"/>
      <c r="M80" s="527"/>
      <c r="O80" s="527"/>
      <c r="P80" s="530"/>
      <c r="Q80" s="530"/>
      <c r="R80" s="530"/>
      <c r="S80" s="530"/>
      <c r="T80" s="530"/>
      <c r="U80" s="530"/>
      <c r="V80" s="530"/>
    </row>
    <row r="81" spans="1:22">
      <c r="A81" s="525"/>
      <c r="G81" s="527"/>
      <c r="K81" s="527"/>
      <c r="M81" s="527"/>
      <c r="O81" s="527"/>
      <c r="P81" s="530"/>
      <c r="Q81" s="530"/>
      <c r="R81" s="530"/>
      <c r="S81" s="530"/>
      <c r="T81" s="530"/>
      <c r="U81" s="530"/>
      <c r="V81" s="530"/>
    </row>
    <row r="82" spans="1:22">
      <c r="A82" s="525"/>
      <c r="C82" s="530"/>
      <c r="D82" s="530"/>
      <c r="E82" s="530"/>
      <c r="F82" s="530"/>
      <c r="G82" s="531"/>
      <c r="H82" s="530"/>
      <c r="I82" s="530"/>
      <c r="J82" s="530"/>
      <c r="K82" s="531"/>
      <c r="L82" s="530"/>
      <c r="M82" s="531"/>
      <c r="N82" s="530"/>
      <c r="O82" s="531"/>
      <c r="P82" s="530"/>
      <c r="Q82" s="530"/>
      <c r="R82" s="530"/>
      <c r="S82" s="530"/>
      <c r="T82" s="530"/>
      <c r="U82" s="530"/>
      <c r="V82" s="530"/>
    </row>
    <row r="83" spans="1:22">
      <c r="A83" s="525"/>
      <c r="C83" s="530"/>
      <c r="D83" s="530"/>
      <c r="E83" s="530"/>
      <c r="F83" s="530"/>
      <c r="G83" s="531"/>
      <c r="H83" s="530"/>
      <c r="I83" s="530"/>
      <c r="J83" s="530"/>
      <c r="K83" s="531"/>
      <c r="L83" s="530"/>
      <c r="M83" s="531"/>
      <c r="N83" s="530"/>
      <c r="O83" s="531"/>
      <c r="P83" s="530"/>
      <c r="Q83" s="530"/>
      <c r="R83" s="530"/>
      <c r="S83" s="530"/>
      <c r="T83" s="530"/>
      <c r="U83" s="530"/>
      <c r="V83" s="530"/>
    </row>
    <row r="84" spans="1:22">
      <c r="A84" s="525"/>
      <c r="C84" s="530"/>
      <c r="D84" s="530"/>
      <c r="E84" s="530"/>
      <c r="F84" s="530"/>
      <c r="G84" s="531"/>
      <c r="H84" s="530"/>
      <c r="I84" s="530"/>
      <c r="J84" s="530"/>
      <c r="K84" s="531"/>
      <c r="L84" s="530"/>
      <c r="M84" s="531"/>
      <c r="N84" s="530"/>
      <c r="O84" s="531"/>
      <c r="P84" s="530"/>
      <c r="Q84" s="530"/>
      <c r="R84" s="530"/>
      <c r="S84" s="530"/>
      <c r="T84" s="530"/>
      <c r="U84" s="530"/>
      <c r="V84" s="530"/>
    </row>
    <row r="85" spans="1:22">
      <c r="A85" s="525"/>
      <c r="C85" s="530"/>
      <c r="D85" s="530"/>
      <c r="E85" s="530"/>
      <c r="F85" s="530"/>
      <c r="G85" s="531"/>
      <c r="H85" s="530"/>
      <c r="I85" s="530"/>
      <c r="J85" s="530"/>
      <c r="K85" s="531"/>
      <c r="L85" s="530"/>
      <c r="M85" s="531"/>
      <c r="N85" s="530"/>
      <c r="O85" s="531"/>
      <c r="P85" s="530"/>
      <c r="Q85" s="530"/>
      <c r="R85" s="530"/>
      <c r="S85" s="530"/>
      <c r="T85" s="530"/>
      <c r="U85" s="530"/>
      <c r="V85" s="530"/>
    </row>
    <row r="86" spans="1:22">
      <c r="A86" s="525"/>
      <c r="C86" s="530"/>
      <c r="D86" s="530"/>
      <c r="E86" s="530"/>
      <c r="F86" s="530"/>
      <c r="G86" s="531"/>
      <c r="H86" s="530"/>
      <c r="I86" s="530"/>
      <c r="J86" s="530"/>
      <c r="K86" s="531"/>
      <c r="L86" s="530"/>
      <c r="M86" s="531"/>
      <c r="N86" s="530"/>
      <c r="O86" s="531"/>
      <c r="P86" s="530"/>
      <c r="Q86" s="530"/>
      <c r="R86" s="530"/>
      <c r="S86" s="530"/>
      <c r="T86" s="530"/>
      <c r="U86" s="530"/>
      <c r="V86" s="530"/>
    </row>
    <row r="87" spans="1:22">
      <c r="A87" s="525"/>
      <c r="C87" s="530"/>
      <c r="D87" s="530"/>
      <c r="E87" s="530"/>
      <c r="F87" s="530"/>
      <c r="G87" s="531"/>
      <c r="H87" s="530"/>
      <c r="I87" s="530"/>
      <c r="J87" s="530"/>
      <c r="K87" s="531"/>
      <c r="L87" s="530"/>
      <c r="M87" s="531"/>
      <c r="N87" s="530"/>
      <c r="O87" s="531"/>
      <c r="P87" s="530"/>
      <c r="Q87" s="530"/>
      <c r="R87" s="530"/>
      <c r="S87" s="530"/>
      <c r="T87" s="530"/>
      <c r="U87" s="530"/>
      <c r="V87" s="530"/>
    </row>
    <row r="88" spans="1:22">
      <c r="A88" s="525"/>
      <c r="C88" s="530"/>
      <c r="D88" s="530"/>
      <c r="E88" s="530"/>
      <c r="F88" s="530"/>
      <c r="G88" s="531"/>
      <c r="H88" s="530"/>
      <c r="I88" s="530"/>
      <c r="J88" s="530"/>
      <c r="K88" s="531"/>
      <c r="L88" s="530"/>
      <c r="M88" s="531"/>
      <c r="N88" s="530"/>
      <c r="O88" s="531"/>
      <c r="P88" s="530"/>
      <c r="Q88" s="530"/>
      <c r="R88" s="530"/>
      <c r="S88" s="530"/>
      <c r="T88" s="530"/>
      <c r="U88" s="530"/>
      <c r="V88" s="530"/>
    </row>
    <row r="89" spans="1:22">
      <c r="A89" s="525"/>
      <c r="C89" s="530"/>
      <c r="D89" s="530"/>
      <c r="E89" s="530"/>
      <c r="F89" s="530"/>
      <c r="G89" s="531"/>
      <c r="H89" s="530"/>
      <c r="I89" s="530"/>
      <c r="J89" s="530"/>
      <c r="K89" s="531"/>
      <c r="L89" s="530"/>
      <c r="M89" s="531"/>
      <c r="N89" s="530"/>
      <c r="O89" s="531"/>
      <c r="P89" s="530"/>
      <c r="Q89" s="530"/>
      <c r="R89" s="530"/>
      <c r="S89" s="530"/>
      <c r="T89" s="530"/>
      <c r="U89" s="530"/>
      <c r="V89" s="530"/>
    </row>
    <row r="90" spans="1:22">
      <c r="A90" s="525"/>
      <c r="C90" s="530"/>
      <c r="D90" s="530"/>
      <c r="E90" s="530"/>
      <c r="F90" s="530"/>
      <c r="G90" s="531"/>
      <c r="H90" s="530"/>
      <c r="I90" s="530"/>
      <c r="J90" s="530"/>
      <c r="K90" s="531"/>
      <c r="L90" s="530"/>
      <c r="M90" s="531"/>
      <c r="N90" s="530"/>
      <c r="O90" s="531"/>
      <c r="P90" s="530"/>
      <c r="Q90" s="530"/>
      <c r="R90" s="530"/>
      <c r="S90" s="530"/>
      <c r="T90" s="530"/>
      <c r="U90" s="530"/>
      <c r="V90" s="530"/>
    </row>
    <row r="91" spans="1:22">
      <c r="A91" s="525"/>
      <c r="C91" s="530"/>
      <c r="D91" s="530"/>
      <c r="E91" s="530"/>
      <c r="F91" s="530"/>
      <c r="G91" s="531"/>
      <c r="H91" s="530"/>
      <c r="I91" s="530"/>
      <c r="J91" s="530"/>
      <c r="K91" s="531"/>
      <c r="L91" s="530"/>
      <c r="M91" s="531"/>
      <c r="N91" s="530"/>
      <c r="O91" s="531"/>
      <c r="P91" s="530"/>
      <c r="Q91" s="530"/>
      <c r="R91" s="530"/>
      <c r="S91" s="530"/>
      <c r="T91" s="530"/>
      <c r="U91" s="530"/>
      <c r="V91" s="530"/>
    </row>
    <row r="92" spans="1:22">
      <c r="A92" s="525"/>
      <c r="C92" s="530"/>
      <c r="D92" s="530"/>
      <c r="E92" s="530"/>
      <c r="F92" s="530"/>
      <c r="G92" s="531"/>
      <c r="H92" s="530"/>
      <c r="I92" s="530"/>
      <c r="J92" s="530"/>
      <c r="K92" s="531"/>
      <c r="L92" s="530"/>
      <c r="M92" s="531"/>
      <c r="N92" s="530"/>
      <c r="O92" s="531"/>
      <c r="P92" s="530"/>
      <c r="Q92" s="530"/>
      <c r="R92" s="530"/>
      <c r="S92" s="530"/>
      <c r="T92" s="530"/>
      <c r="U92" s="530"/>
      <c r="V92" s="530"/>
    </row>
    <row r="93" spans="1:22">
      <c r="A93" s="532"/>
      <c r="B93" s="533"/>
      <c r="C93" s="534"/>
      <c r="D93" s="534"/>
      <c r="E93" s="534"/>
      <c r="F93" s="534"/>
      <c r="G93" s="535"/>
      <c r="H93" s="534"/>
      <c r="I93" s="534"/>
      <c r="J93" s="534"/>
      <c r="K93" s="535"/>
      <c r="L93" s="534"/>
      <c r="M93" s="535"/>
      <c r="N93" s="534"/>
      <c r="O93" s="535"/>
      <c r="P93" s="530"/>
      <c r="Q93" s="530"/>
      <c r="R93" s="530"/>
      <c r="S93" s="530"/>
      <c r="T93" s="530"/>
      <c r="U93" s="530"/>
      <c r="V93" s="530"/>
    </row>
    <row r="94" spans="1:22" ht="15">
      <c r="A94" s="183" t="s">
        <v>352</v>
      </c>
      <c r="B94" s="387"/>
      <c r="C94" s="186" t="s">
        <v>353</v>
      </c>
      <c r="D94" s="186"/>
      <c r="E94" s="383"/>
      <c r="F94" s="383"/>
      <c r="G94" s="176"/>
      <c r="H94" s="176"/>
      <c r="I94" s="176"/>
      <c r="J94" s="176"/>
      <c r="K94" s="176"/>
      <c r="L94" s="176"/>
      <c r="M94" s="536">
        <f>SUM(M74:M93)</f>
        <v>0</v>
      </c>
      <c r="N94" s="536">
        <f>SUM(N74:N93)</f>
        <v>0</v>
      </c>
      <c r="O94" s="536">
        <f>SUM(O74:O93)</f>
        <v>0</v>
      </c>
      <c r="P94" s="530"/>
      <c r="Q94" s="530"/>
      <c r="R94" s="530"/>
      <c r="S94" s="530"/>
      <c r="T94" s="530"/>
      <c r="U94" s="530"/>
      <c r="V94" s="530"/>
    </row>
    <row r="95" spans="1:22">
      <c r="A95" s="537"/>
      <c r="B95" s="530"/>
      <c r="C95" s="530"/>
      <c r="D95" s="530"/>
      <c r="E95" s="530"/>
      <c r="F95" s="530"/>
      <c r="G95" s="530"/>
      <c r="H95" s="530"/>
      <c r="I95" s="530"/>
      <c r="J95" s="530"/>
      <c r="K95" s="530"/>
      <c r="L95" s="530"/>
      <c r="M95" s="530"/>
      <c r="N95" s="530"/>
      <c r="O95" s="530"/>
      <c r="P95" s="530"/>
      <c r="Q95" s="530"/>
      <c r="R95" s="530"/>
      <c r="S95" s="530"/>
      <c r="T95" s="530"/>
      <c r="U95" s="530"/>
      <c r="V95" s="530"/>
    </row>
    <row r="96" spans="1:22" ht="15">
      <c r="A96" s="249">
        <v>3</v>
      </c>
      <c r="B96" s="530"/>
      <c r="C96" s="519" t="s">
        <v>945</v>
      </c>
      <c r="D96" s="530"/>
      <c r="E96" s="530"/>
      <c r="F96" s="530"/>
      <c r="G96" s="530"/>
      <c r="H96" s="530"/>
      <c r="I96" s="530"/>
      <c r="J96" s="530"/>
      <c r="K96" s="530"/>
      <c r="L96" s="530"/>
      <c r="M96" s="536">
        <f>M94</f>
        <v>0</v>
      </c>
      <c r="N96" s="530"/>
      <c r="O96" s="530"/>
      <c r="P96" s="530"/>
      <c r="Q96" s="530"/>
      <c r="R96" s="530"/>
      <c r="S96" s="530"/>
      <c r="T96" s="530"/>
      <c r="U96" s="530"/>
      <c r="V96" s="530"/>
    </row>
    <row r="97" spans="1:22">
      <c r="A97" s="530"/>
      <c r="B97" s="530"/>
      <c r="C97" s="530"/>
      <c r="D97" s="530"/>
      <c r="E97" s="530"/>
      <c r="F97" s="530"/>
      <c r="G97" s="530"/>
      <c r="H97" s="530"/>
      <c r="I97" s="530"/>
      <c r="J97" s="530"/>
      <c r="K97" s="530"/>
      <c r="L97" s="530"/>
      <c r="M97" s="530"/>
      <c r="N97" s="530"/>
      <c r="O97" s="530"/>
      <c r="P97" s="530"/>
      <c r="Q97" s="530"/>
      <c r="R97" s="530"/>
      <c r="S97" s="530"/>
      <c r="T97" s="530"/>
      <c r="U97" s="530"/>
      <c r="V97" s="530"/>
    </row>
    <row r="98" spans="1:22">
      <c r="A98" s="530"/>
      <c r="B98" s="530"/>
      <c r="C98" s="530"/>
      <c r="D98" s="530"/>
      <c r="E98" s="530"/>
      <c r="F98" s="530"/>
      <c r="G98" s="530"/>
      <c r="H98" s="530"/>
      <c r="I98" s="530"/>
      <c r="J98" s="530"/>
      <c r="K98" s="530"/>
      <c r="L98" s="530"/>
      <c r="M98" s="530"/>
      <c r="N98" s="530"/>
      <c r="O98" s="530"/>
      <c r="P98" s="530"/>
      <c r="Q98" s="530"/>
      <c r="R98" s="530"/>
      <c r="S98" s="530"/>
      <c r="T98" s="530"/>
      <c r="U98" s="530"/>
      <c r="V98" s="530"/>
    </row>
    <row r="99" spans="1:22" ht="15">
      <c r="A99" s="519" t="s">
        <v>355</v>
      </c>
      <c r="B99" s="530"/>
      <c r="C99" s="530"/>
      <c r="D99" s="530"/>
      <c r="E99" s="530"/>
      <c r="F99" s="530"/>
      <c r="G99" s="530"/>
      <c r="H99" s="530"/>
      <c r="I99" s="530"/>
      <c r="J99" s="530"/>
      <c r="K99" s="530"/>
      <c r="L99" s="530"/>
      <c r="M99" s="530"/>
      <c r="N99" s="530"/>
      <c r="O99" s="530"/>
      <c r="P99" s="530"/>
      <c r="Q99" s="530"/>
      <c r="R99" s="530"/>
      <c r="S99" s="530"/>
      <c r="T99" s="530"/>
      <c r="U99" s="530"/>
      <c r="V99" s="530"/>
    </row>
    <row r="100" spans="1:22" ht="15.6" thickBot="1">
      <c r="A100" s="538" t="s">
        <v>356</v>
      </c>
      <c r="B100" s="530"/>
      <c r="C100" s="530"/>
      <c r="D100" s="530"/>
      <c r="E100" s="530"/>
      <c r="F100" s="530"/>
      <c r="G100" s="530"/>
      <c r="H100" s="530"/>
      <c r="I100" s="530"/>
      <c r="J100" s="530"/>
      <c r="K100" s="530"/>
      <c r="L100" s="530"/>
      <c r="M100" s="530"/>
      <c r="N100" s="530"/>
      <c r="O100" s="530"/>
      <c r="P100" s="530"/>
      <c r="Q100" s="530"/>
      <c r="R100" s="530"/>
      <c r="S100" s="530"/>
      <c r="T100" s="530"/>
      <c r="U100" s="530"/>
      <c r="V100" s="530"/>
    </row>
    <row r="101" spans="1:22" ht="15">
      <c r="A101" s="573" t="s">
        <v>357</v>
      </c>
      <c r="B101" s="388"/>
      <c r="C101" s="1010" t="s">
        <v>826</v>
      </c>
      <c r="D101" s="1011"/>
      <c r="E101" s="1011"/>
      <c r="F101" s="1011"/>
      <c r="G101" s="1011"/>
      <c r="H101" s="1011"/>
      <c r="I101" s="1011"/>
      <c r="J101" s="1011"/>
      <c r="K101" s="1011"/>
      <c r="L101" s="1011"/>
      <c r="M101" s="1011"/>
      <c r="N101" s="1011"/>
      <c r="O101" s="1011"/>
      <c r="P101" s="530"/>
      <c r="Q101" s="530"/>
      <c r="R101" s="530"/>
      <c r="S101" s="530"/>
      <c r="T101" s="530"/>
      <c r="U101" s="530"/>
      <c r="V101" s="530"/>
    </row>
    <row r="102" spans="1:22" ht="15">
      <c r="A102" s="573" t="s">
        <v>359</v>
      </c>
      <c r="B102" s="388"/>
      <c r="C102" s="1010" t="s">
        <v>827</v>
      </c>
      <c r="D102" s="1011"/>
      <c r="E102" s="1011"/>
      <c r="F102" s="1011"/>
      <c r="G102" s="1011"/>
      <c r="H102" s="1011"/>
      <c r="I102" s="1011"/>
      <c r="J102" s="1011"/>
      <c r="K102" s="1011"/>
      <c r="L102" s="1011"/>
      <c r="M102" s="1011"/>
      <c r="N102" s="1011"/>
      <c r="O102" s="1011"/>
      <c r="P102" s="530"/>
      <c r="Q102" s="530"/>
      <c r="R102" s="530"/>
      <c r="S102" s="530"/>
      <c r="T102" s="530"/>
      <c r="U102" s="530"/>
      <c r="V102" s="530"/>
    </row>
    <row r="103" spans="1:22" ht="15">
      <c r="A103" s="573" t="s">
        <v>361</v>
      </c>
      <c r="B103" s="388"/>
      <c r="C103" s="1010" t="s">
        <v>763</v>
      </c>
      <c r="D103" s="1006"/>
      <c r="E103" s="1006"/>
      <c r="F103" s="1006"/>
      <c r="G103" s="1006"/>
      <c r="H103" s="1006"/>
      <c r="I103" s="1006"/>
      <c r="J103" s="1006"/>
      <c r="K103" s="1006"/>
      <c r="L103" s="1006"/>
      <c r="M103" s="1006"/>
      <c r="N103" s="1006"/>
      <c r="O103" s="1006"/>
      <c r="P103" s="530"/>
      <c r="Q103" s="530"/>
      <c r="R103" s="530"/>
      <c r="S103" s="530"/>
      <c r="T103" s="530"/>
      <c r="U103" s="530"/>
      <c r="V103" s="530"/>
    </row>
    <row r="104" spans="1:22" ht="15">
      <c r="A104" s="573" t="s">
        <v>363</v>
      </c>
      <c r="B104" s="388"/>
      <c r="C104" s="1012" t="s">
        <v>364</v>
      </c>
      <c r="D104" s="1012"/>
      <c r="E104" s="1012"/>
      <c r="F104" s="1012"/>
      <c r="G104" s="1012"/>
      <c r="H104" s="1012"/>
      <c r="I104" s="1012"/>
      <c r="J104" s="1012"/>
      <c r="K104" s="1012"/>
      <c r="L104" s="1012"/>
      <c r="M104" s="1012"/>
      <c r="N104" s="1012"/>
      <c r="O104" s="1012"/>
      <c r="P104" s="530"/>
      <c r="Q104" s="530"/>
      <c r="R104" s="530"/>
      <c r="S104" s="530"/>
      <c r="T104" s="530"/>
      <c r="U104" s="530"/>
      <c r="V104" s="530"/>
    </row>
    <row r="105" spans="1:22" ht="15">
      <c r="A105" s="574" t="s">
        <v>365</v>
      </c>
      <c r="B105" s="388"/>
      <c r="C105" s="1008" t="s">
        <v>366</v>
      </c>
      <c r="D105" s="1008"/>
      <c r="E105" s="1008"/>
      <c r="F105" s="1008"/>
      <c r="G105" s="1008"/>
      <c r="H105" s="1008"/>
      <c r="I105" s="1008"/>
      <c r="J105" s="1008"/>
      <c r="K105" s="1008"/>
      <c r="L105" s="1008"/>
      <c r="M105" s="1008"/>
      <c r="N105" s="1008"/>
      <c r="O105" s="1008"/>
      <c r="P105" s="530"/>
      <c r="Q105" s="530"/>
      <c r="R105" s="530"/>
      <c r="S105" s="530"/>
      <c r="T105" s="530"/>
      <c r="U105" s="530"/>
      <c r="V105" s="530"/>
    </row>
    <row r="106" spans="1:22" ht="15">
      <c r="A106" s="574" t="s">
        <v>367</v>
      </c>
      <c r="B106" s="388"/>
      <c r="C106" s="1008" t="s">
        <v>368</v>
      </c>
      <c r="D106" s="1008"/>
      <c r="E106" s="1008"/>
      <c r="F106" s="1008"/>
      <c r="G106" s="1008"/>
      <c r="H106" s="1008"/>
      <c r="I106" s="1008"/>
      <c r="J106" s="1008"/>
      <c r="K106" s="1008"/>
      <c r="L106" s="1008"/>
      <c r="M106" s="1008"/>
      <c r="N106" s="1008"/>
      <c r="O106" s="1008"/>
      <c r="P106" s="530"/>
      <c r="Q106" s="530"/>
      <c r="R106" s="530"/>
      <c r="S106" s="530"/>
      <c r="T106" s="530"/>
      <c r="U106" s="530"/>
      <c r="V106" s="530"/>
    </row>
    <row r="107" spans="1:22" ht="15">
      <c r="A107" s="574" t="s">
        <v>369</v>
      </c>
      <c r="B107" s="388"/>
      <c r="C107" s="1008" t="s">
        <v>821</v>
      </c>
      <c r="D107" s="1008"/>
      <c r="E107" s="1008"/>
      <c r="F107" s="1008"/>
      <c r="G107" s="1008"/>
      <c r="H107" s="1008"/>
      <c r="I107" s="1008"/>
      <c r="J107" s="1008"/>
      <c r="K107" s="1008"/>
      <c r="L107" s="1008"/>
      <c r="M107" s="1008"/>
      <c r="N107" s="1008"/>
      <c r="O107" s="1008"/>
      <c r="P107" s="530"/>
      <c r="Q107" s="530"/>
      <c r="R107" s="530"/>
      <c r="S107" s="530"/>
      <c r="T107" s="530"/>
      <c r="U107" s="530"/>
      <c r="V107" s="530"/>
    </row>
    <row r="108" spans="1:22">
      <c r="A108" s="575" t="s">
        <v>387</v>
      </c>
      <c r="B108" s="382"/>
      <c r="C108" s="1009" t="s">
        <v>485</v>
      </c>
      <c r="D108" s="1009"/>
      <c r="E108" s="1009"/>
      <c r="F108" s="1009"/>
      <c r="G108" s="1009"/>
      <c r="H108" s="1009"/>
      <c r="I108" s="1009"/>
      <c r="J108" s="1009"/>
      <c r="K108" s="1009"/>
      <c r="L108" s="1009"/>
      <c r="M108" s="1009"/>
      <c r="N108" s="1009"/>
      <c r="O108" s="1009"/>
      <c r="P108" s="530"/>
      <c r="Q108" s="530"/>
      <c r="R108" s="530"/>
      <c r="S108" s="530"/>
      <c r="T108" s="530"/>
      <c r="U108" s="530"/>
      <c r="V108" s="530"/>
    </row>
    <row r="109" spans="1:22">
      <c r="A109" s="575" t="s">
        <v>519</v>
      </c>
      <c r="B109" s="382"/>
      <c r="C109" s="382" t="s">
        <v>764</v>
      </c>
      <c r="D109" s="382"/>
      <c r="E109" s="382"/>
      <c r="F109" s="382"/>
      <c r="G109" s="382"/>
      <c r="H109" s="382"/>
      <c r="I109" s="382"/>
      <c r="J109" s="382"/>
      <c r="K109" s="382"/>
      <c r="L109" s="382"/>
      <c r="M109" s="530"/>
      <c r="N109" s="530"/>
      <c r="O109" s="530"/>
      <c r="P109" s="530"/>
      <c r="Q109" s="530"/>
      <c r="R109" s="530"/>
      <c r="S109" s="530"/>
      <c r="T109" s="530"/>
      <c r="U109" s="530"/>
      <c r="V109" s="530"/>
    </row>
    <row r="110" spans="1:22" ht="15.6">
      <c r="A110" s="256" t="s">
        <v>692</v>
      </c>
      <c r="B110" s="540"/>
      <c r="C110" s="576" t="s">
        <v>765</v>
      </c>
      <c r="D110" s="210"/>
      <c r="E110" s="383"/>
      <c r="F110" s="383"/>
      <c r="G110" s="176"/>
      <c r="H110" s="519"/>
      <c r="I110" s="519"/>
      <c r="J110" s="519"/>
      <c r="K110" s="196"/>
      <c r="L110" s="519"/>
      <c r="N110" s="176"/>
      <c r="O110" s="219"/>
      <c r="P110" s="530"/>
      <c r="Q110" s="530"/>
      <c r="R110" s="530"/>
      <c r="S110" s="530"/>
      <c r="T110" s="530"/>
      <c r="U110" s="530"/>
      <c r="V110" s="530"/>
    </row>
    <row r="111" spans="1:22" ht="15.6">
      <c r="A111" s="218"/>
      <c r="B111" s="540"/>
      <c r="C111" s="256"/>
      <c r="D111" s="210"/>
      <c r="E111" s="383"/>
      <c r="F111" s="383"/>
      <c r="G111" s="176"/>
      <c r="H111" s="519"/>
      <c r="I111" s="519"/>
      <c r="J111" s="519"/>
      <c r="K111" s="196"/>
      <c r="L111" s="519"/>
      <c r="N111" s="176"/>
      <c r="O111" s="198"/>
      <c r="P111" s="530"/>
      <c r="Q111" s="530"/>
      <c r="R111" s="530"/>
      <c r="S111" s="530"/>
      <c r="T111" s="530"/>
      <c r="U111" s="530"/>
      <c r="V111" s="530"/>
    </row>
    <row r="112" spans="1:22">
      <c r="A112" s="382"/>
      <c r="B112" s="382"/>
      <c r="C112" s="382"/>
      <c r="D112" s="382"/>
      <c r="E112" s="382"/>
      <c r="F112" s="382"/>
      <c r="G112" s="382"/>
      <c r="H112" s="382"/>
      <c r="I112" s="382"/>
      <c r="J112" s="382"/>
      <c r="K112" s="382"/>
      <c r="L112" s="382"/>
      <c r="M112" s="530"/>
      <c r="N112" s="530"/>
      <c r="O112" s="530"/>
      <c r="P112" s="530"/>
      <c r="Q112" s="530"/>
      <c r="R112" s="530"/>
      <c r="S112" s="530"/>
      <c r="T112" s="530"/>
      <c r="U112" s="530"/>
      <c r="V112" s="530"/>
    </row>
    <row r="113" spans="3:22">
      <c r="C113" s="530"/>
      <c r="D113" s="530"/>
      <c r="E113" s="530"/>
      <c r="F113" s="530"/>
      <c r="G113" s="530"/>
      <c r="H113" s="530"/>
      <c r="I113" s="530"/>
      <c r="J113" s="530"/>
      <c r="K113" s="530"/>
      <c r="L113" s="530"/>
      <c r="M113" s="530"/>
      <c r="N113" s="530"/>
      <c r="O113" s="530"/>
      <c r="P113" s="530"/>
      <c r="Q113" s="530"/>
      <c r="R113" s="530"/>
      <c r="S113" s="530"/>
      <c r="T113" s="530"/>
      <c r="U113" s="530"/>
      <c r="V113" s="530"/>
    </row>
    <row r="114" spans="3:22">
      <c r="C114" s="530"/>
      <c r="D114" s="530"/>
      <c r="E114" s="530"/>
      <c r="F114" s="530"/>
      <c r="G114" s="530"/>
      <c r="H114" s="530"/>
      <c r="I114" s="530"/>
      <c r="J114" s="530"/>
      <c r="K114" s="530"/>
      <c r="L114" s="530"/>
      <c r="M114" s="530"/>
      <c r="N114" s="530"/>
      <c r="O114" s="530"/>
      <c r="P114" s="530"/>
      <c r="Q114" s="530"/>
      <c r="R114" s="530"/>
      <c r="S114" s="530"/>
      <c r="T114" s="530"/>
      <c r="U114" s="530"/>
      <c r="V114" s="530"/>
    </row>
    <row r="115" spans="3:22">
      <c r="C115" s="530"/>
      <c r="D115" s="530"/>
      <c r="E115" s="530"/>
      <c r="F115" s="530"/>
      <c r="G115" s="530"/>
      <c r="H115" s="530"/>
      <c r="I115" s="530"/>
      <c r="J115" s="530"/>
      <c r="K115" s="530"/>
      <c r="L115" s="530"/>
      <c r="M115" s="530"/>
      <c r="N115" s="530"/>
      <c r="O115" s="530"/>
      <c r="P115" s="530"/>
      <c r="Q115" s="530"/>
      <c r="R115" s="530"/>
      <c r="S115" s="530"/>
      <c r="T115" s="530"/>
      <c r="U115" s="530"/>
      <c r="V115" s="530"/>
    </row>
    <row r="116" spans="3:22">
      <c r="C116" s="530"/>
      <c r="D116" s="530"/>
      <c r="E116" s="530"/>
      <c r="F116" s="530"/>
      <c r="G116" s="530"/>
      <c r="H116" s="530"/>
      <c r="I116" s="530"/>
      <c r="J116" s="530"/>
      <c r="K116" s="530"/>
      <c r="L116" s="530"/>
      <c r="M116" s="530"/>
      <c r="N116" s="530"/>
      <c r="O116" s="530"/>
      <c r="P116" s="530"/>
      <c r="Q116" s="530"/>
      <c r="R116" s="530"/>
      <c r="S116" s="530"/>
      <c r="T116" s="530"/>
      <c r="U116" s="530"/>
      <c r="V116" s="530"/>
    </row>
    <row r="117" spans="3:22">
      <c r="C117" s="530"/>
      <c r="D117" s="530"/>
      <c r="E117" s="530"/>
      <c r="F117" s="530"/>
      <c r="G117" s="530"/>
      <c r="H117" s="530"/>
      <c r="I117" s="530"/>
      <c r="J117" s="530"/>
      <c r="K117" s="530"/>
      <c r="L117" s="530"/>
      <c r="M117" s="530"/>
      <c r="N117" s="530"/>
      <c r="O117" s="530"/>
      <c r="P117" s="530"/>
      <c r="Q117" s="530"/>
      <c r="R117" s="530"/>
      <c r="S117" s="530"/>
      <c r="T117" s="530"/>
      <c r="U117" s="530"/>
      <c r="V117" s="530"/>
    </row>
    <row r="118" spans="3:22">
      <c r="C118" s="530"/>
      <c r="D118" s="530"/>
      <c r="E118" s="530"/>
      <c r="F118" s="530"/>
      <c r="G118" s="530"/>
      <c r="H118" s="530"/>
      <c r="I118" s="530"/>
      <c r="J118" s="530"/>
      <c r="K118" s="530"/>
      <c r="L118" s="530"/>
      <c r="M118" s="530"/>
      <c r="N118" s="530"/>
      <c r="O118" s="530"/>
      <c r="P118" s="530"/>
      <c r="Q118" s="530"/>
      <c r="R118" s="530"/>
      <c r="S118" s="530"/>
      <c r="T118" s="530"/>
      <c r="U118" s="530"/>
      <c r="V118" s="530"/>
    </row>
    <row r="119" spans="3:22">
      <c r="C119" s="530"/>
      <c r="D119" s="530"/>
      <c r="E119" s="530"/>
      <c r="F119" s="530"/>
      <c r="G119" s="530"/>
      <c r="H119" s="530"/>
      <c r="I119" s="530"/>
      <c r="J119" s="530"/>
      <c r="K119" s="530"/>
      <c r="L119" s="530"/>
      <c r="M119" s="530"/>
      <c r="N119" s="530"/>
      <c r="O119" s="530"/>
      <c r="P119" s="530"/>
      <c r="Q119" s="530"/>
      <c r="R119" s="530"/>
      <c r="S119" s="530"/>
      <c r="T119" s="530"/>
      <c r="U119" s="530"/>
      <c r="V119" s="530"/>
    </row>
    <row r="120" spans="3:22">
      <c r="C120" s="530"/>
      <c r="D120" s="530"/>
      <c r="E120" s="530"/>
      <c r="F120" s="530"/>
      <c r="G120" s="530"/>
      <c r="H120" s="530"/>
      <c r="I120" s="530"/>
      <c r="J120" s="530"/>
      <c r="K120" s="530"/>
      <c r="L120" s="530"/>
      <c r="M120" s="530"/>
      <c r="N120" s="530"/>
      <c r="O120" s="530"/>
      <c r="P120" s="530"/>
      <c r="Q120" s="530"/>
      <c r="R120" s="530"/>
      <c r="S120" s="530"/>
      <c r="T120" s="530"/>
      <c r="U120" s="530"/>
      <c r="V120" s="530"/>
    </row>
    <row r="121" spans="3:22">
      <c r="C121" s="530"/>
      <c r="D121" s="530"/>
      <c r="E121" s="530"/>
      <c r="F121" s="530"/>
      <c r="G121" s="530"/>
      <c r="H121" s="530"/>
      <c r="I121" s="530"/>
      <c r="J121" s="530"/>
      <c r="K121" s="530"/>
      <c r="L121" s="530"/>
      <c r="M121" s="530"/>
      <c r="N121" s="530"/>
      <c r="O121" s="530"/>
      <c r="P121" s="530"/>
      <c r="Q121" s="530"/>
      <c r="R121" s="530"/>
      <c r="S121" s="530"/>
      <c r="T121" s="530"/>
      <c r="U121" s="530"/>
      <c r="V121" s="530"/>
    </row>
    <row r="122" spans="3:22">
      <c r="C122" s="530"/>
      <c r="D122" s="530"/>
      <c r="E122" s="530"/>
      <c r="F122" s="530"/>
      <c r="G122" s="530"/>
      <c r="H122" s="530"/>
      <c r="I122" s="530"/>
      <c r="J122" s="530"/>
      <c r="K122" s="530"/>
      <c r="L122" s="530"/>
      <c r="M122" s="530"/>
      <c r="N122" s="530"/>
      <c r="O122" s="530"/>
      <c r="P122" s="530"/>
      <c r="Q122" s="530"/>
      <c r="R122" s="530"/>
      <c r="S122" s="530"/>
      <c r="T122" s="530"/>
      <c r="U122" s="530"/>
      <c r="V122" s="530"/>
    </row>
    <row r="123" spans="3:22">
      <c r="C123" s="530"/>
      <c r="D123" s="530"/>
      <c r="E123" s="530"/>
      <c r="F123" s="530"/>
      <c r="G123" s="530"/>
      <c r="H123" s="530"/>
      <c r="I123" s="530"/>
      <c r="J123" s="530"/>
      <c r="K123" s="530"/>
      <c r="L123" s="530"/>
      <c r="M123" s="530"/>
      <c r="N123" s="530"/>
      <c r="O123" s="530"/>
      <c r="P123" s="530"/>
      <c r="Q123" s="530"/>
      <c r="R123" s="530"/>
      <c r="S123" s="530"/>
      <c r="T123" s="530"/>
      <c r="U123" s="530"/>
      <c r="V123" s="530"/>
    </row>
    <row r="124" spans="3:22">
      <c r="C124" s="530"/>
      <c r="D124" s="530"/>
      <c r="E124" s="530"/>
      <c r="F124" s="530"/>
      <c r="G124" s="530"/>
      <c r="H124" s="530"/>
      <c r="I124" s="530"/>
      <c r="J124" s="530"/>
      <c r="K124" s="530"/>
      <c r="L124" s="530"/>
      <c r="M124" s="530"/>
      <c r="N124" s="530"/>
      <c r="O124" s="530"/>
      <c r="P124" s="530"/>
      <c r="Q124" s="530"/>
      <c r="R124" s="530"/>
      <c r="S124" s="530"/>
      <c r="T124" s="530"/>
      <c r="U124" s="530"/>
      <c r="V124" s="530"/>
    </row>
    <row r="125" spans="3:22">
      <c r="C125" s="530"/>
      <c r="D125" s="530"/>
      <c r="E125" s="530"/>
      <c r="F125" s="530"/>
      <c r="G125" s="530"/>
      <c r="H125" s="530"/>
      <c r="I125" s="530"/>
      <c r="J125" s="530"/>
      <c r="K125" s="530"/>
      <c r="L125" s="530"/>
      <c r="M125" s="530"/>
      <c r="N125" s="530"/>
      <c r="O125" s="530"/>
      <c r="P125" s="530"/>
      <c r="Q125" s="530"/>
      <c r="R125" s="530"/>
      <c r="S125" s="530"/>
      <c r="T125" s="530"/>
      <c r="U125" s="530"/>
      <c r="V125" s="530"/>
    </row>
    <row r="126" spans="3:22">
      <c r="C126" s="530"/>
      <c r="D126" s="530"/>
      <c r="E126" s="530"/>
      <c r="F126" s="530"/>
      <c r="G126" s="530"/>
      <c r="H126" s="530"/>
      <c r="I126" s="530"/>
      <c r="J126" s="530"/>
      <c r="K126" s="530"/>
      <c r="L126" s="530"/>
      <c r="M126" s="530"/>
      <c r="N126" s="530"/>
      <c r="O126" s="530"/>
      <c r="P126" s="530"/>
      <c r="Q126" s="530"/>
      <c r="R126" s="530"/>
      <c r="S126" s="530"/>
      <c r="T126" s="530"/>
      <c r="U126" s="530"/>
      <c r="V126" s="530"/>
    </row>
    <row r="127" spans="3:22">
      <c r="C127" s="530"/>
      <c r="D127" s="530"/>
      <c r="E127" s="530"/>
      <c r="F127" s="530"/>
      <c r="G127" s="530"/>
      <c r="H127" s="530"/>
      <c r="I127" s="530"/>
      <c r="J127" s="530"/>
      <c r="K127" s="530"/>
      <c r="L127" s="530"/>
      <c r="M127" s="530"/>
      <c r="N127" s="530"/>
      <c r="O127" s="530"/>
      <c r="P127" s="530"/>
      <c r="Q127" s="530"/>
      <c r="R127" s="530"/>
      <c r="S127" s="530"/>
      <c r="T127" s="530"/>
      <c r="U127" s="530"/>
      <c r="V127" s="530"/>
    </row>
    <row r="128" spans="3:22">
      <c r="C128" s="530"/>
      <c r="D128" s="530"/>
      <c r="E128" s="530"/>
      <c r="F128" s="530"/>
      <c r="G128" s="530"/>
      <c r="H128" s="530"/>
      <c r="I128" s="530"/>
      <c r="J128" s="530"/>
      <c r="K128" s="530"/>
      <c r="L128" s="530"/>
      <c r="M128" s="530"/>
      <c r="N128" s="530"/>
      <c r="O128" s="530"/>
      <c r="P128" s="530"/>
      <c r="Q128" s="530"/>
      <c r="R128" s="530"/>
      <c r="S128" s="530"/>
      <c r="T128" s="530"/>
      <c r="U128" s="530"/>
      <c r="V128" s="530"/>
    </row>
    <row r="129" spans="3:22">
      <c r="C129" s="530"/>
      <c r="D129" s="530"/>
      <c r="E129" s="530"/>
      <c r="F129" s="530"/>
      <c r="G129" s="530"/>
      <c r="H129" s="530"/>
      <c r="I129" s="530"/>
      <c r="J129" s="530"/>
      <c r="K129" s="530"/>
      <c r="L129" s="530"/>
      <c r="M129" s="530"/>
      <c r="N129" s="530"/>
      <c r="O129" s="530"/>
      <c r="P129" s="530"/>
      <c r="Q129" s="530"/>
      <c r="R129" s="530"/>
      <c r="S129" s="530"/>
      <c r="T129" s="530"/>
      <c r="U129" s="530"/>
      <c r="V129" s="530"/>
    </row>
    <row r="130" spans="3:22">
      <c r="C130" s="530"/>
      <c r="D130" s="530"/>
      <c r="E130" s="530"/>
      <c r="F130" s="530"/>
      <c r="G130" s="530"/>
      <c r="H130" s="530"/>
      <c r="I130" s="530"/>
      <c r="J130" s="530"/>
      <c r="K130" s="530"/>
      <c r="L130" s="530"/>
      <c r="M130" s="530"/>
      <c r="N130" s="530"/>
      <c r="O130" s="530"/>
      <c r="P130" s="530"/>
      <c r="Q130" s="530"/>
      <c r="R130" s="530"/>
      <c r="S130" s="530"/>
      <c r="T130" s="530"/>
      <c r="U130" s="530"/>
      <c r="V130" s="530"/>
    </row>
    <row r="131" spans="3:22">
      <c r="C131" s="530"/>
      <c r="D131" s="530"/>
      <c r="E131" s="530"/>
      <c r="F131" s="530"/>
      <c r="G131" s="530"/>
      <c r="H131" s="530"/>
      <c r="I131" s="530"/>
      <c r="J131" s="530"/>
      <c r="K131" s="530"/>
      <c r="L131" s="530"/>
      <c r="M131" s="530"/>
      <c r="N131" s="530"/>
      <c r="O131" s="530"/>
      <c r="P131" s="530"/>
      <c r="Q131" s="530"/>
      <c r="R131" s="530"/>
      <c r="S131" s="530"/>
      <c r="T131" s="530"/>
      <c r="U131" s="530"/>
      <c r="V131" s="530"/>
    </row>
    <row r="132" spans="3:22">
      <c r="C132" s="530"/>
      <c r="D132" s="530"/>
      <c r="E132" s="530"/>
      <c r="F132" s="530"/>
      <c r="G132" s="530"/>
      <c r="H132" s="530"/>
      <c r="I132" s="530"/>
      <c r="J132" s="530"/>
      <c r="K132" s="530"/>
      <c r="L132" s="530"/>
      <c r="M132" s="530"/>
      <c r="N132" s="530"/>
      <c r="O132" s="530"/>
      <c r="P132" s="530"/>
      <c r="Q132" s="530"/>
      <c r="R132" s="530"/>
      <c r="S132" s="530"/>
      <c r="T132" s="530"/>
      <c r="U132" s="530"/>
      <c r="V132" s="530"/>
    </row>
    <row r="133" spans="3:22">
      <c r="C133" s="530"/>
      <c r="D133" s="530"/>
      <c r="E133" s="530"/>
      <c r="F133" s="530"/>
      <c r="G133" s="530"/>
      <c r="H133" s="530"/>
      <c r="I133" s="530"/>
      <c r="J133" s="530"/>
      <c r="K133" s="530"/>
      <c r="L133" s="530"/>
      <c r="M133" s="530"/>
      <c r="N133" s="530"/>
      <c r="O133" s="530"/>
      <c r="P133" s="530"/>
      <c r="Q133" s="530"/>
      <c r="R133" s="530"/>
      <c r="S133" s="530"/>
      <c r="T133" s="530"/>
      <c r="U133" s="530"/>
      <c r="V133" s="530"/>
    </row>
    <row r="134" spans="3:22">
      <c r="C134" s="530"/>
      <c r="D134" s="530"/>
      <c r="E134" s="530"/>
      <c r="F134" s="530"/>
      <c r="G134" s="530"/>
      <c r="H134" s="530"/>
      <c r="I134" s="530"/>
      <c r="J134" s="530"/>
      <c r="K134" s="530"/>
      <c r="L134" s="530"/>
      <c r="M134" s="530"/>
      <c r="N134" s="530"/>
      <c r="O134" s="530"/>
      <c r="P134" s="530"/>
      <c r="Q134" s="530"/>
      <c r="R134" s="530"/>
      <c r="S134" s="530"/>
      <c r="T134" s="530"/>
      <c r="U134" s="530"/>
      <c r="V134" s="530"/>
    </row>
    <row r="135" spans="3:22">
      <c r="C135" s="530"/>
      <c r="D135" s="530"/>
      <c r="E135" s="530"/>
      <c r="F135" s="530"/>
      <c r="G135" s="530"/>
      <c r="H135" s="530"/>
      <c r="I135" s="530"/>
      <c r="J135" s="530"/>
      <c r="K135" s="530"/>
      <c r="L135" s="530"/>
      <c r="M135" s="530"/>
      <c r="N135" s="530"/>
      <c r="O135" s="530"/>
      <c r="P135" s="530"/>
      <c r="Q135" s="530"/>
      <c r="R135" s="530"/>
      <c r="S135" s="530"/>
      <c r="T135" s="530"/>
      <c r="U135" s="530"/>
      <c r="V135" s="530"/>
    </row>
    <row r="136" spans="3:22">
      <c r="C136" s="530"/>
      <c r="D136" s="530"/>
      <c r="E136" s="530"/>
      <c r="F136" s="530"/>
      <c r="G136" s="530"/>
      <c r="H136" s="530"/>
      <c r="I136" s="530"/>
      <c r="J136" s="530"/>
      <c r="K136" s="530"/>
      <c r="L136" s="530"/>
      <c r="M136" s="530"/>
      <c r="N136" s="530"/>
      <c r="O136" s="530"/>
      <c r="P136" s="530"/>
      <c r="Q136" s="530"/>
      <c r="R136" s="530"/>
      <c r="S136" s="530"/>
      <c r="T136" s="530"/>
      <c r="U136" s="530"/>
      <c r="V136" s="530"/>
    </row>
    <row r="137" spans="3:22">
      <c r="C137" s="530"/>
      <c r="D137" s="530"/>
      <c r="E137" s="530"/>
      <c r="F137" s="530"/>
      <c r="G137" s="530"/>
      <c r="H137" s="530"/>
      <c r="I137" s="530"/>
      <c r="J137" s="530"/>
      <c r="K137" s="530"/>
      <c r="L137" s="530"/>
      <c r="M137" s="530"/>
      <c r="N137" s="530"/>
      <c r="O137" s="530"/>
      <c r="P137" s="530"/>
      <c r="Q137" s="530"/>
      <c r="R137" s="530"/>
      <c r="S137" s="530"/>
      <c r="T137" s="530"/>
      <c r="U137" s="530"/>
      <c r="V137" s="530"/>
    </row>
    <row r="138" spans="3:22">
      <c r="C138" s="530"/>
      <c r="D138" s="530"/>
      <c r="E138" s="530"/>
      <c r="F138" s="530"/>
      <c r="G138" s="530"/>
      <c r="H138" s="530"/>
      <c r="I138" s="530"/>
      <c r="J138" s="530"/>
      <c r="K138" s="530"/>
      <c r="L138" s="530"/>
      <c r="M138" s="530"/>
      <c r="N138" s="530"/>
      <c r="O138" s="530"/>
      <c r="P138" s="530"/>
      <c r="Q138" s="530"/>
      <c r="R138" s="530"/>
      <c r="S138" s="530"/>
      <c r="T138" s="530"/>
      <c r="U138" s="530"/>
      <c r="V138" s="530"/>
    </row>
    <row r="139" spans="3:22">
      <c r="C139" s="530"/>
      <c r="D139" s="530"/>
      <c r="E139" s="530"/>
      <c r="F139" s="530"/>
      <c r="G139" s="530"/>
      <c r="H139" s="530"/>
      <c r="I139" s="530"/>
      <c r="J139" s="530"/>
      <c r="K139" s="530"/>
      <c r="L139" s="530"/>
      <c r="M139" s="530"/>
      <c r="N139" s="530"/>
      <c r="O139" s="530"/>
      <c r="P139" s="530"/>
      <c r="Q139" s="530"/>
      <c r="R139" s="530"/>
      <c r="S139" s="530"/>
      <c r="T139" s="530"/>
      <c r="U139" s="530"/>
      <c r="V139" s="530"/>
    </row>
    <row r="140" spans="3:22">
      <c r="C140" s="530"/>
      <c r="D140" s="530"/>
      <c r="E140" s="530"/>
      <c r="F140" s="530"/>
      <c r="G140" s="530"/>
      <c r="H140" s="530"/>
      <c r="I140" s="530"/>
      <c r="J140" s="530"/>
      <c r="K140" s="530"/>
      <c r="L140" s="530"/>
      <c r="M140" s="530"/>
      <c r="N140" s="530"/>
      <c r="O140" s="530"/>
      <c r="P140" s="530"/>
      <c r="Q140" s="530"/>
      <c r="R140" s="530"/>
      <c r="S140" s="530"/>
      <c r="T140" s="530"/>
      <c r="U140" s="530"/>
      <c r="V140" s="530"/>
    </row>
    <row r="141" spans="3:22">
      <c r="C141" s="530"/>
      <c r="D141" s="530"/>
      <c r="E141" s="530"/>
      <c r="F141" s="530"/>
      <c r="G141" s="530"/>
      <c r="H141" s="530"/>
      <c r="I141" s="530"/>
      <c r="J141" s="530"/>
      <c r="K141" s="530"/>
      <c r="L141" s="530"/>
      <c r="M141" s="530"/>
      <c r="N141" s="530"/>
      <c r="O141" s="530"/>
      <c r="P141" s="530"/>
      <c r="Q141" s="530"/>
      <c r="R141" s="530"/>
      <c r="S141" s="530"/>
      <c r="T141" s="530"/>
      <c r="U141" s="530"/>
      <c r="V141" s="530"/>
    </row>
    <row r="142" spans="3:22">
      <c r="C142" s="530"/>
      <c r="D142" s="530"/>
      <c r="E142" s="530"/>
      <c r="F142" s="530"/>
      <c r="G142" s="530"/>
      <c r="H142" s="530"/>
      <c r="I142" s="530"/>
      <c r="J142" s="530"/>
      <c r="K142" s="530"/>
      <c r="L142" s="530"/>
      <c r="M142" s="530"/>
      <c r="N142" s="530"/>
      <c r="O142" s="530"/>
      <c r="P142" s="530"/>
      <c r="Q142" s="530"/>
      <c r="R142" s="530"/>
      <c r="S142" s="530"/>
      <c r="T142" s="530"/>
      <c r="U142" s="530"/>
      <c r="V142" s="530"/>
    </row>
    <row r="143" spans="3:22">
      <c r="C143" s="530"/>
      <c r="D143" s="530"/>
      <c r="E143" s="530"/>
      <c r="F143" s="530"/>
      <c r="G143" s="530"/>
      <c r="H143" s="530"/>
      <c r="I143" s="530"/>
      <c r="J143" s="530"/>
      <c r="K143" s="530"/>
      <c r="L143" s="530"/>
      <c r="M143" s="530"/>
      <c r="N143" s="530"/>
      <c r="O143" s="530"/>
      <c r="P143" s="530"/>
      <c r="Q143" s="530"/>
      <c r="R143" s="530"/>
      <c r="S143" s="530"/>
      <c r="T143" s="530"/>
      <c r="U143" s="530"/>
      <c r="V143" s="530"/>
    </row>
    <row r="144" spans="3:22">
      <c r="C144" s="530"/>
      <c r="D144" s="530"/>
      <c r="E144" s="530"/>
      <c r="F144" s="530"/>
      <c r="G144" s="530"/>
      <c r="H144" s="530"/>
      <c r="I144" s="530"/>
      <c r="J144" s="530"/>
      <c r="K144" s="530"/>
      <c r="L144" s="530"/>
      <c r="M144" s="530"/>
      <c r="N144" s="530"/>
      <c r="O144" s="530"/>
      <c r="P144" s="530"/>
      <c r="Q144" s="530"/>
      <c r="R144" s="530"/>
      <c r="S144" s="530"/>
      <c r="T144" s="530"/>
      <c r="U144" s="530"/>
      <c r="V144" s="530"/>
    </row>
    <row r="145" spans="3:22">
      <c r="C145" s="530"/>
      <c r="D145" s="530"/>
      <c r="E145" s="530"/>
      <c r="F145" s="530"/>
      <c r="G145" s="530"/>
      <c r="H145" s="530"/>
      <c r="I145" s="530"/>
      <c r="J145" s="530"/>
      <c r="K145" s="530"/>
      <c r="L145" s="530"/>
      <c r="M145" s="530"/>
      <c r="N145" s="530"/>
      <c r="O145" s="530"/>
      <c r="P145" s="530"/>
      <c r="Q145" s="530"/>
      <c r="R145" s="530"/>
      <c r="S145" s="530"/>
      <c r="T145" s="530"/>
      <c r="U145" s="530"/>
      <c r="V145" s="530"/>
    </row>
    <row r="146" spans="3:22">
      <c r="C146" s="530"/>
      <c r="D146" s="530"/>
      <c r="E146" s="530"/>
      <c r="F146" s="530"/>
      <c r="G146" s="530"/>
      <c r="H146" s="530"/>
      <c r="I146" s="530"/>
      <c r="J146" s="530"/>
      <c r="K146" s="530"/>
      <c r="L146" s="530"/>
      <c r="M146" s="530"/>
      <c r="N146" s="530"/>
      <c r="O146" s="530"/>
      <c r="P146" s="530"/>
      <c r="Q146" s="530"/>
      <c r="R146" s="530"/>
      <c r="S146" s="530"/>
      <c r="T146" s="530"/>
      <c r="U146" s="530"/>
      <c r="V146" s="530"/>
    </row>
    <row r="147" spans="3:22">
      <c r="C147" s="530"/>
      <c r="D147" s="530"/>
      <c r="E147" s="530"/>
      <c r="F147" s="530"/>
      <c r="G147" s="530"/>
      <c r="H147" s="530"/>
      <c r="I147" s="530"/>
      <c r="J147" s="530"/>
      <c r="K147" s="530"/>
      <c r="L147" s="530"/>
      <c r="M147" s="530"/>
      <c r="N147" s="530"/>
      <c r="O147" s="530"/>
      <c r="P147" s="530"/>
      <c r="Q147" s="530"/>
      <c r="R147" s="530"/>
      <c r="S147" s="530"/>
      <c r="T147" s="530"/>
      <c r="U147" s="530"/>
      <c r="V147" s="530"/>
    </row>
    <row r="148" spans="3:22">
      <c r="C148" s="530"/>
      <c r="D148" s="530"/>
      <c r="E148" s="530"/>
      <c r="F148" s="530"/>
      <c r="G148" s="530"/>
      <c r="H148" s="530"/>
      <c r="I148" s="530"/>
      <c r="J148" s="530"/>
      <c r="K148" s="530"/>
      <c r="L148" s="530"/>
      <c r="M148" s="530"/>
      <c r="N148" s="530"/>
      <c r="O148" s="530"/>
      <c r="P148" s="530"/>
      <c r="Q148" s="530"/>
      <c r="R148" s="530"/>
      <c r="S148" s="530"/>
      <c r="T148" s="530"/>
      <c r="U148" s="530"/>
      <c r="V148" s="530"/>
    </row>
    <row r="149" spans="3:22">
      <c r="C149" s="530"/>
      <c r="D149" s="530"/>
      <c r="E149" s="530"/>
      <c r="F149" s="530"/>
      <c r="G149" s="530"/>
      <c r="H149" s="530"/>
      <c r="I149" s="530"/>
      <c r="J149" s="530"/>
      <c r="K149" s="530"/>
      <c r="L149" s="530"/>
      <c r="M149" s="530"/>
      <c r="N149" s="530"/>
      <c r="O149" s="530"/>
      <c r="P149" s="530"/>
      <c r="Q149" s="530"/>
      <c r="R149" s="530"/>
      <c r="S149" s="530"/>
      <c r="T149" s="530"/>
      <c r="U149" s="530"/>
      <c r="V149" s="530"/>
    </row>
    <row r="150" spans="3:22">
      <c r="C150" s="530"/>
      <c r="D150" s="530"/>
      <c r="E150" s="530"/>
      <c r="F150" s="530"/>
      <c r="G150" s="530"/>
      <c r="H150" s="530"/>
      <c r="I150" s="530"/>
      <c r="J150" s="530"/>
      <c r="K150" s="530"/>
      <c r="L150" s="530"/>
      <c r="M150" s="530"/>
      <c r="N150" s="530"/>
      <c r="O150" s="530"/>
      <c r="P150" s="530"/>
      <c r="Q150" s="530"/>
      <c r="R150" s="530"/>
      <c r="S150" s="530"/>
      <c r="T150" s="530"/>
      <c r="U150" s="530"/>
      <c r="V150" s="530"/>
    </row>
    <row r="151" spans="3:22">
      <c r="C151" s="530"/>
      <c r="D151" s="530"/>
      <c r="E151" s="530"/>
      <c r="F151" s="530"/>
      <c r="G151" s="530"/>
      <c r="H151" s="530"/>
      <c r="I151" s="530"/>
      <c r="J151" s="530"/>
      <c r="K151" s="530"/>
      <c r="L151" s="530"/>
      <c r="M151" s="530"/>
      <c r="N151" s="530"/>
      <c r="O151" s="530"/>
      <c r="P151" s="530"/>
      <c r="Q151" s="530"/>
      <c r="R151" s="530"/>
      <c r="S151" s="530"/>
      <c r="T151" s="530"/>
      <c r="U151" s="530"/>
      <c r="V151" s="530"/>
    </row>
    <row r="152" spans="3:22">
      <c r="C152" s="530"/>
      <c r="D152" s="530"/>
      <c r="E152" s="530"/>
      <c r="F152" s="530"/>
      <c r="G152" s="530"/>
      <c r="H152" s="530"/>
      <c r="I152" s="530"/>
      <c r="J152" s="530"/>
      <c r="K152" s="530"/>
      <c r="L152" s="530"/>
      <c r="M152" s="530"/>
      <c r="N152" s="530"/>
      <c r="O152" s="530"/>
      <c r="P152" s="530"/>
      <c r="Q152" s="530"/>
      <c r="R152" s="530"/>
      <c r="S152" s="530"/>
      <c r="T152" s="530"/>
      <c r="U152" s="530"/>
      <c r="V152" s="530"/>
    </row>
    <row r="153" spans="3:22">
      <c r="C153" s="530"/>
      <c r="D153" s="530"/>
      <c r="E153" s="530"/>
      <c r="F153" s="530"/>
      <c r="G153" s="530"/>
      <c r="H153" s="530"/>
      <c r="I153" s="530"/>
      <c r="J153" s="530"/>
      <c r="K153" s="530"/>
      <c r="L153" s="530"/>
      <c r="M153" s="530"/>
      <c r="N153" s="530"/>
      <c r="O153" s="530"/>
      <c r="P153" s="530"/>
      <c r="Q153" s="530"/>
      <c r="R153" s="530"/>
      <c r="S153" s="530"/>
      <c r="T153" s="530"/>
      <c r="U153" s="530"/>
      <c r="V153" s="530"/>
    </row>
    <row r="154" spans="3:22">
      <c r="C154" s="530"/>
      <c r="D154" s="530"/>
      <c r="E154" s="530"/>
      <c r="F154" s="530"/>
      <c r="G154" s="530"/>
      <c r="H154" s="530"/>
      <c r="I154" s="530"/>
      <c r="J154" s="530"/>
      <c r="K154" s="530"/>
      <c r="L154" s="530"/>
      <c r="M154" s="530"/>
      <c r="N154" s="530"/>
      <c r="O154" s="530"/>
      <c r="P154" s="530"/>
      <c r="Q154" s="530"/>
      <c r="R154" s="530"/>
      <c r="S154" s="530"/>
      <c r="T154" s="530"/>
      <c r="U154" s="530"/>
      <c r="V154" s="530"/>
    </row>
    <row r="155" spans="3:22">
      <c r="C155" s="530"/>
      <c r="D155" s="530"/>
      <c r="E155" s="530"/>
      <c r="F155" s="530"/>
      <c r="G155" s="530"/>
      <c r="H155" s="530"/>
      <c r="I155" s="530"/>
      <c r="J155" s="530"/>
      <c r="K155" s="530"/>
      <c r="L155" s="530"/>
      <c r="M155" s="530"/>
      <c r="N155" s="530"/>
      <c r="O155" s="530"/>
      <c r="P155" s="530"/>
      <c r="Q155" s="530"/>
      <c r="R155" s="530"/>
      <c r="S155" s="530"/>
      <c r="T155" s="530"/>
      <c r="U155" s="530"/>
      <c r="V155" s="530"/>
    </row>
    <row r="156" spans="3:22">
      <c r="C156" s="530"/>
      <c r="D156" s="530"/>
      <c r="E156" s="530"/>
      <c r="F156" s="530"/>
      <c r="G156" s="530"/>
      <c r="H156" s="530"/>
      <c r="I156" s="530"/>
      <c r="J156" s="530"/>
      <c r="K156" s="530"/>
      <c r="L156" s="530"/>
      <c r="M156" s="530"/>
      <c r="N156" s="530"/>
      <c r="O156" s="530"/>
      <c r="P156" s="530"/>
      <c r="Q156" s="530"/>
      <c r="R156" s="530"/>
      <c r="S156" s="530"/>
      <c r="T156" s="530"/>
      <c r="U156" s="530"/>
      <c r="V156" s="530"/>
    </row>
    <row r="157" spans="3:22">
      <c r="C157" s="530"/>
      <c r="D157" s="530"/>
      <c r="E157" s="530"/>
      <c r="F157" s="530"/>
      <c r="G157" s="530"/>
      <c r="H157" s="530"/>
      <c r="I157" s="530"/>
      <c r="J157" s="530"/>
      <c r="K157" s="530"/>
      <c r="L157" s="530"/>
      <c r="M157" s="530"/>
      <c r="N157" s="530"/>
      <c r="O157" s="530"/>
      <c r="P157" s="530"/>
      <c r="Q157" s="530"/>
      <c r="R157" s="530"/>
      <c r="S157" s="530"/>
      <c r="T157" s="530"/>
      <c r="U157" s="530"/>
      <c r="V157" s="530"/>
    </row>
    <row r="158" spans="3:22">
      <c r="C158" s="530"/>
      <c r="D158" s="530"/>
      <c r="E158" s="530"/>
      <c r="F158" s="530"/>
      <c r="G158" s="530"/>
      <c r="H158" s="530"/>
      <c r="I158" s="530"/>
      <c r="J158" s="530"/>
      <c r="K158" s="530"/>
      <c r="L158" s="530"/>
      <c r="M158" s="530"/>
      <c r="N158" s="530"/>
      <c r="O158" s="530"/>
      <c r="P158" s="530"/>
      <c r="Q158" s="530"/>
      <c r="R158" s="530"/>
      <c r="S158" s="530"/>
      <c r="T158" s="530"/>
      <c r="U158" s="530"/>
      <c r="V158" s="530"/>
    </row>
    <row r="159" spans="3:22">
      <c r="C159" s="530"/>
      <c r="D159" s="530"/>
      <c r="E159" s="530"/>
      <c r="F159" s="530"/>
      <c r="G159" s="530"/>
      <c r="H159" s="530"/>
      <c r="I159" s="530"/>
      <c r="J159" s="530"/>
      <c r="K159" s="530"/>
      <c r="L159" s="530"/>
      <c r="M159" s="530"/>
      <c r="N159" s="530"/>
      <c r="O159" s="530"/>
      <c r="P159" s="530"/>
      <c r="Q159" s="530"/>
      <c r="R159" s="530"/>
      <c r="S159" s="530"/>
      <c r="T159" s="530"/>
      <c r="U159" s="530"/>
      <c r="V159" s="530"/>
    </row>
    <row r="160" spans="3:22">
      <c r="C160" s="530"/>
      <c r="D160" s="530"/>
      <c r="E160" s="530"/>
      <c r="F160" s="530"/>
      <c r="G160" s="530"/>
      <c r="H160" s="530"/>
      <c r="I160" s="530"/>
      <c r="J160" s="530"/>
      <c r="K160" s="530"/>
      <c r="L160" s="530"/>
      <c r="M160" s="530"/>
      <c r="N160" s="530"/>
      <c r="O160" s="530"/>
      <c r="P160" s="530"/>
      <c r="Q160" s="530"/>
      <c r="R160" s="530"/>
      <c r="S160" s="530"/>
      <c r="T160" s="530"/>
      <c r="U160" s="530"/>
      <c r="V160" s="530"/>
    </row>
    <row r="161" spans="3:22">
      <c r="C161" s="530"/>
      <c r="D161" s="530"/>
      <c r="E161" s="530"/>
      <c r="F161" s="530"/>
      <c r="G161" s="530"/>
      <c r="H161" s="530"/>
      <c r="I161" s="530"/>
      <c r="J161" s="530"/>
      <c r="K161" s="530"/>
      <c r="L161" s="530"/>
      <c r="M161" s="530"/>
      <c r="N161" s="530"/>
      <c r="O161" s="530"/>
      <c r="P161" s="530"/>
      <c r="Q161" s="530"/>
      <c r="R161" s="530"/>
      <c r="S161" s="530"/>
      <c r="T161" s="530"/>
      <c r="U161" s="530"/>
      <c r="V161" s="530"/>
    </row>
    <row r="162" spans="3:22">
      <c r="C162" s="530"/>
      <c r="D162" s="530"/>
      <c r="E162" s="530"/>
      <c r="F162" s="530"/>
      <c r="G162" s="530"/>
      <c r="H162" s="530"/>
      <c r="I162" s="530"/>
      <c r="J162" s="530"/>
      <c r="K162" s="530"/>
      <c r="L162" s="530"/>
      <c r="M162" s="530"/>
      <c r="N162" s="530"/>
      <c r="O162" s="530"/>
      <c r="P162" s="530"/>
      <c r="Q162" s="530"/>
      <c r="R162" s="530"/>
      <c r="S162" s="530"/>
      <c r="T162" s="530"/>
      <c r="U162" s="530"/>
      <c r="V162" s="530"/>
    </row>
    <row r="163" spans="3:22">
      <c r="C163" s="530"/>
      <c r="D163" s="530"/>
      <c r="E163" s="530"/>
      <c r="F163" s="530"/>
      <c r="G163" s="530"/>
      <c r="H163" s="530"/>
      <c r="I163" s="530"/>
      <c r="J163" s="530"/>
      <c r="K163" s="530"/>
      <c r="L163" s="530"/>
      <c r="M163" s="530"/>
      <c r="N163" s="530"/>
      <c r="O163" s="530"/>
      <c r="P163" s="530"/>
      <c r="Q163" s="530"/>
      <c r="R163" s="530"/>
      <c r="S163" s="530"/>
      <c r="T163" s="530"/>
      <c r="U163" s="530"/>
      <c r="V163" s="530"/>
    </row>
    <row r="164" spans="3:22">
      <c r="C164" s="530"/>
      <c r="D164" s="530"/>
      <c r="E164" s="530"/>
      <c r="F164" s="530"/>
      <c r="G164" s="530"/>
      <c r="H164" s="530"/>
      <c r="I164" s="530"/>
      <c r="J164" s="530"/>
      <c r="K164" s="530"/>
      <c r="L164" s="530"/>
      <c r="M164" s="530"/>
      <c r="N164" s="530"/>
      <c r="O164" s="530"/>
      <c r="P164" s="530"/>
      <c r="Q164" s="530"/>
      <c r="R164" s="530"/>
      <c r="S164" s="530"/>
      <c r="T164" s="530"/>
      <c r="U164" s="530"/>
      <c r="V164" s="530"/>
    </row>
    <row r="165" spans="3:22">
      <c r="C165" s="530"/>
      <c r="D165" s="530"/>
      <c r="E165" s="530"/>
      <c r="F165" s="530"/>
      <c r="G165" s="530"/>
      <c r="H165" s="530"/>
      <c r="I165" s="530"/>
      <c r="J165" s="530"/>
      <c r="K165" s="530"/>
      <c r="L165" s="530"/>
      <c r="M165" s="530"/>
      <c r="N165" s="530"/>
      <c r="O165" s="530"/>
      <c r="P165" s="530"/>
      <c r="Q165" s="530"/>
      <c r="R165" s="530"/>
      <c r="S165" s="530"/>
      <c r="T165" s="530"/>
      <c r="U165" s="530"/>
      <c r="V165" s="530"/>
    </row>
    <row r="166" spans="3:22">
      <c r="C166" s="530"/>
      <c r="D166" s="530"/>
      <c r="E166" s="530"/>
      <c r="F166" s="530"/>
      <c r="G166" s="530"/>
      <c r="H166" s="530"/>
      <c r="I166" s="530"/>
      <c r="J166" s="530"/>
      <c r="K166" s="530"/>
      <c r="L166" s="530"/>
      <c r="M166" s="530"/>
      <c r="N166" s="530"/>
      <c r="O166" s="530"/>
      <c r="P166" s="530"/>
      <c r="Q166" s="530"/>
      <c r="R166" s="530"/>
      <c r="S166" s="530"/>
      <c r="T166" s="530"/>
      <c r="U166" s="530"/>
      <c r="V166" s="530"/>
    </row>
    <row r="167" spans="3:22">
      <c r="C167" s="530"/>
      <c r="D167" s="530"/>
      <c r="E167" s="530"/>
      <c r="F167" s="530"/>
      <c r="G167" s="530"/>
      <c r="H167" s="530"/>
      <c r="I167" s="530"/>
      <c r="J167" s="530"/>
      <c r="K167" s="530"/>
      <c r="L167" s="530"/>
      <c r="M167" s="530"/>
      <c r="N167" s="530"/>
      <c r="O167" s="530"/>
      <c r="P167" s="530"/>
      <c r="Q167" s="530"/>
      <c r="R167" s="530"/>
      <c r="S167" s="530"/>
      <c r="T167" s="530"/>
      <c r="U167" s="530"/>
      <c r="V167" s="530"/>
    </row>
    <row r="168" spans="3:22">
      <c r="C168" s="530"/>
      <c r="D168" s="530"/>
      <c r="E168" s="530"/>
      <c r="F168" s="530"/>
      <c r="G168" s="530"/>
      <c r="H168" s="530"/>
      <c r="I168" s="530"/>
      <c r="J168" s="530"/>
      <c r="K168" s="530"/>
      <c r="L168" s="530"/>
      <c r="M168" s="530"/>
      <c r="N168" s="530"/>
      <c r="O168" s="530"/>
      <c r="P168" s="530"/>
      <c r="Q168" s="530"/>
      <c r="R168" s="530"/>
      <c r="S168" s="530"/>
      <c r="T168" s="530"/>
      <c r="U168" s="530"/>
      <c r="V168" s="530"/>
    </row>
    <row r="169" spans="3:22">
      <c r="C169" s="530"/>
      <c r="D169" s="530"/>
      <c r="E169" s="530"/>
      <c r="F169" s="530"/>
      <c r="G169" s="530"/>
      <c r="H169" s="530"/>
      <c r="I169" s="530"/>
      <c r="J169" s="530"/>
      <c r="K169" s="530"/>
      <c r="L169" s="530"/>
      <c r="M169" s="530"/>
      <c r="N169" s="530"/>
      <c r="O169" s="530"/>
      <c r="P169" s="530"/>
      <c r="Q169" s="530"/>
      <c r="R169" s="530"/>
      <c r="S169" s="530"/>
      <c r="T169" s="530"/>
      <c r="U169" s="530"/>
      <c r="V169" s="530"/>
    </row>
    <row r="170" spans="3:22">
      <c r="C170" s="530"/>
      <c r="D170" s="530"/>
      <c r="E170" s="530"/>
      <c r="F170" s="530"/>
      <c r="G170" s="530"/>
      <c r="H170" s="530"/>
      <c r="I170" s="530"/>
      <c r="J170" s="530"/>
      <c r="K170" s="530"/>
      <c r="L170" s="530"/>
      <c r="M170" s="530"/>
      <c r="N170" s="530"/>
      <c r="O170" s="530"/>
      <c r="P170" s="530"/>
      <c r="Q170" s="530"/>
      <c r="R170" s="530"/>
      <c r="S170" s="530"/>
      <c r="T170" s="530"/>
      <c r="U170" s="530"/>
      <c r="V170" s="530"/>
    </row>
    <row r="171" spans="3:22">
      <c r="C171" s="530"/>
      <c r="D171" s="530"/>
      <c r="E171" s="530"/>
      <c r="F171" s="530"/>
      <c r="G171" s="530"/>
      <c r="H171" s="530"/>
      <c r="I171" s="530"/>
      <c r="J171" s="530"/>
      <c r="K171" s="530"/>
      <c r="L171" s="530"/>
      <c r="M171" s="530"/>
      <c r="N171" s="530"/>
      <c r="O171" s="530"/>
      <c r="P171" s="530"/>
      <c r="Q171" s="530"/>
      <c r="R171" s="530"/>
      <c r="S171" s="530"/>
      <c r="T171" s="530"/>
      <c r="U171" s="530"/>
      <c r="V171" s="530"/>
    </row>
    <row r="172" spans="3:22">
      <c r="C172" s="530"/>
      <c r="D172" s="530"/>
      <c r="E172" s="530"/>
      <c r="F172" s="530"/>
      <c r="G172" s="530"/>
      <c r="H172" s="530"/>
      <c r="I172" s="530"/>
      <c r="J172" s="530"/>
      <c r="K172" s="530"/>
      <c r="L172" s="530"/>
      <c r="M172" s="530"/>
      <c r="N172" s="530"/>
      <c r="O172" s="530"/>
      <c r="P172" s="530"/>
      <c r="Q172" s="530"/>
      <c r="R172" s="530"/>
      <c r="S172" s="530"/>
      <c r="T172" s="530"/>
      <c r="U172" s="530"/>
      <c r="V172" s="530"/>
    </row>
    <row r="173" spans="3:22">
      <c r="C173" s="530"/>
      <c r="D173" s="530"/>
      <c r="E173" s="530"/>
      <c r="F173" s="530"/>
      <c r="G173" s="530"/>
      <c r="H173" s="530"/>
      <c r="I173" s="530"/>
      <c r="J173" s="530"/>
      <c r="K173" s="530"/>
      <c r="L173" s="530"/>
      <c r="M173" s="530"/>
      <c r="N173" s="530"/>
      <c r="O173" s="530"/>
      <c r="P173" s="530"/>
      <c r="Q173" s="530"/>
      <c r="R173" s="530"/>
      <c r="S173" s="530"/>
      <c r="T173" s="530"/>
      <c r="U173" s="530"/>
      <c r="V173" s="530"/>
    </row>
    <row r="174" spans="3:22">
      <c r="C174" s="530"/>
      <c r="D174" s="530"/>
      <c r="E174" s="530"/>
      <c r="F174" s="530"/>
      <c r="G174" s="530"/>
      <c r="H174" s="530"/>
      <c r="I174" s="530"/>
      <c r="J174" s="530"/>
      <c r="K174" s="530"/>
      <c r="L174" s="530"/>
      <c r="M174" s="530"/>
      <c r="N174" s="530"/>
      <c r="O174" s="530"/>
      <c r="P174" s="530"/>
      <c r="Q174" s="530"/>
      <c r="R174" s="530"/>
      <c r="S174" s="530"/>
      <c r="T174" s="530"/>
      <c r="U174" s="530"/>
      <c r="V174" s="530"/>
    </row>
    <row r="175" spans="3:22">
      <c r="C175" s="530"/>
      <c r="D175" s="530"/>
      <c r="E175" s="530"/>
      <c r="F175" s="530"/>
      <c r="G175" s="530"/>
      <c r="H175" s="530"/>
      <c r="I175" s="530"/>
      <c r="J175" s="530"/>
      <c r="K175" s="530"/>
      <c r="L175" s="530"/>
      <c r="M175" s="530"/>
      <c r="N175" s="530"/>
      <c r="O175" s="530"/>
      <c r="P175" s="530"/>
      <c r="Q175" s="530"/>
      <c r="R175" s="530"/>
      <c r="S175" s="530"/>
      <c r="T175" s="530"/>
      <c r="U175" s="530"/>
      <c r="V175" s="530"/>
    </row>
    <row r="176" spans="3:22">
      <c r="C176" s="530"/>
      <c r="D176" s="530"/>
      <c r="E176" s="530"/>
      <c r="F176" s="530"/>
      <c r="G176" s="530"/>
      <c r="H176" s="530"/>
      <c r="I176" s="530"/>
      <c r="J176" s="530"/>
      <c r="K176" s="530"/>
      <c r="L176" s="530"/>
      <c r="M176" s="530"/>
      <c r="N176" s="530"/>
      <c r="O176" s="530"/>
      <c r="P176" s="530"/>
      <c r="Q176" s="530"/>
      <c r="R176" s="530"/>
      <c r="S176" s="530"/>
      <c r="T176" s="530"/>
      <c r="U176" s="530"/>
      <c r="V176" s="530"/>
    </row>
    <row r="177" spans="3:22">
      <c r="C177" s="530"/>
      <c r="D177" s="530"/>
      <c r="E177" s="530"/>
      <c r="F177" s="530"/>
      <c r="G177" s="530"/>
      <c r="H177" s="530"/>
      <c r="I177" s="530"/>
      <c r="J177" s="530"/>
      <c r="K177" s="530"/>
      <c r="L177" s="530"/>
      <c r="M177" s="530"/>
      <c r="N177" s="530"/>
      <c r="O177" s="530"/>
      <c r="P177" s="530"/>
      <c r="Q177" s="530"/>
      <c r="R177" s="530"/>
      <c r="S177" s="530"/>
      <c r="T177" s="530"/>
      <c r="U177" s="530"/>
      <c r="V177" s="530"/>
    </row>
    <row r="178" spans="3:22">
      <c r="C178" s="530"/>
      <c r="D178" s="530"/>
      <c r="E178" s="530"/>
      <c r="F178" s="530"/>
      <c r="G178" s="530"/>
      <c r="H178" s="530"/>
      <c r="I178" s="530"/>
      <c r="J178" s="530"/>
      <c r="K178" s="530"/>
      <c r="L178" s="530"/>
      <c r="M178" s="530"/>
      <c r="N178" s="530"/>
      <c r="O178" s="530"/>
      <c r="P178" s="530"/>
      <c r="Q178" s="530"/>
      <c r="R178" s="530"/>
      <c r="S178" s="530"/>
      <c r="T178" s="530"/>
      <c r="U178" s="530"/>
      <c r="V178" s="530"/>
    </row>
    <row r="179" spans="3:22">
      <c r="C179" s="530"/>
      <c r="D179" s="530"/>
      <c r="E179" s="530"/>
      <c r="F179" s="530"/>
      <c r="G179" s="530"/>
      <c r="H179" s="530"/>
      <c r="I179" s="530"/>
      <c r="J179" s="530"/>
      <c r="K179" s="530"/>
      <c r="L179" s="530"/>
      <c r="M179" s="530"/>
      <c r="N179" s="530"/>
      <c r="O179" s="530"/>
      <c r="P179" s="530"/>
      <c r="Q179" s="530"/>
      <c r="R179" s="530"/>
      <c r="S179" s="530"/>
      <c r="T179" s="530"/>
      <c r="U179" s="530"/>
      <c r="V179" s="530"/>
    </row>
    <row r="180" spans="3:22">
      <c r="C180" s="530"/>
      <c r="D180" s="530"/>
      <c r="E180" s="530"/>
      <c r="F180" s="530"/>
      <c r="G180" s="530"/>
      <c r="H180" s="530"/>
      <c r="I180" s="530"/>
      <c r="J180" s="530"/>
      <c r="K180" s="530"/>
      <c r="L180" s="530"/>
      <c r="M180" s="530"/>
      <c r="N180" s="530"/>
      <c r="O180" s="530"/>
      <c r="P180" s="530"/>
      <c r="Q180" s="530"/>
      <c r="R180" s="530"/>
      <c r="S180" s="530"/>
      <c r="T180" s="530"/>
      <c r="U180" s="530"/>
      <c r="V180" s="530"/>
    </row>
    <row r="181" spans="3:22">
      <c r="C181" s="530"/>
      <c r="D181" s="530"/>
      <c r="E181" s="530"/>
      <c r="F181" s="530"/>
      <c r="G181" s="530"/>
      <c r="H181" s="530"/>
      <c r="I181" s="530"/>
      <c r="J181" s="530"/>
      <c r="K181" s="530"/>
      <c r="L181" s="530"/>
      <c r="M181" s="530"/>
      <c r="N181" s="530"/>
      <c r="O181" s="530"/>
      <c r="P181" s="530"/>
      <c r="Q181" s="530"/>
      <c r="R181" s="530"/>
      <c r="S181" s="530"/>
      <c r="T181" s="530"/>
      <c r="U181" s="530"/>
      <c r="V181" s="530"/>
    </row>
    <row r="182" spans="3:22">
      <c r="C182" s="530"/>
      <c r="D182" s="530"/>
      <c r="E182" s="530"/>
      <c r="F182" s="530"/>
      <c r="G182" s="530"/>
      <c r="H182" s="530"/>
      <c r="I182" s="530"/>
      <c r="J182" s="530"/>
      <c r="K182" s="530"/>
      <c r="L182" s="530"/>
      <c r="M182" s="530"/>
      <c r="N182" s="530"/>
      <c r="O182" s="530"/>
      <c r="P182" s="530"/>
      <c r="Q182" s="530"/>
      <c r="R182" s="530"/>
      <c r="S182" s="530"/>
      <c r="T182" s="530"/>
      <c r="U182" s="530"/>
      <c r="V182" s="530"/>
    </row>
    <row r="183" spans="3:22">
      <c r="C183" s="530"/>
      <c r="D183" s="530"/>
      <c r="E183" s="530"/>
      <c r="F183" s="530"/>
      <c r="G183" s="530"/>
      <c r="H183" s="530"/>
      <c r="I183" s="530"/>
      <c r="J183" s="530"/>
      <c r="K183" s="530"/>
      <c r="L183" s="530"/>
      <c r="M183" s="530"/>
      <c r="N183" s="530"/>
      <c r="O183" s="530"/>
      <c r="P183" s="530"/>
      <c r="Q183" s="530"/>
      <c r="R183" s="530"/>
      <c r="S183" s="530"/>
      <c r="T183" s="530"/>
      <c r="U183" s="530"/>
      <c r="V183" s="530"/>
    </row>
    <row r="184" spans="3:22">
      <c r="C184" s="530"/>
      <c r="D184" s="530"/>
      <c r="E184" s="530"/>
      <c r="F184" s="530"/>
      <c r="G184" s="530"/>
      <c r="H184" s="530"/>
      <c r="I184" s="530"/>
      <c r="J184" s="530"/>
      <c r="K184" s="530"/>
      <c r="L184" s="530"/>
      <c r="M184" s="530"/>
      <c r="N184" s="530"/>
      <c r="O184" s="530"/>
      <c r="P184" s="530"/>
      <c r="Q184" s="530"/>
      <c r="R184" s="530"/>
      <c r="S184" s="530"/>
      <c r="T184" s="530"/>
      <c r="U184" s="530"/>
      <c r="V184" s="530"/>
    </row>
    <row r="185" spans="3:22">
      <c r="C185" s="530"/>
      <c r="D185" s="530"/>
      <c r="E185" s="530"/>
      <c r="F185" s="530"/>
      <c r="G185" s="530"/>
      <c r="H185" s="530"/>
      <c r="I185" s="530"/>
      <c r="J185" s="530"/>
      <c r="K185" s="530"/>
      <c r="L185" s="530"/>
      <c r="M185" s="530"/>
      <c r="N185" s="530"/>
      <c r="O185" s="530"/>
      <c r="P185" s="530"/>
      <c r="Q185" s="530"/>
      <c r="R185" s="530"/>
      <c r="S185" s="530"/>
      <c r="T185" s="530"/>
      <c r="U185" s="530"/>
      <c r="V185" s="530"/>
    </row>
    <row r="186" spans="3:22">
      <c r="C186" s="530"/>
      <c r="D186" s="530"/>
      <c r="E186" s="530"/>
      <c r="F186" s="530"/>
      <c r="G186" s="530"/>
      <c r="H186" s="530"/>
      <c r="I186" s="530"/>
      <c r="J186" s="530"/>
      <c r="K186" s="530"/>
      <c r="L186" s="530"/>
      <c r="M186" s="530"/>
      <c r="N186" s="530"/>
      <c r="O186" s="530"/>
      <c r="P186" s="530"/>
      <c r="Q186" s="530"/>
      <c r="R186" s="530"/>
      <c r="S186" s="530"/>
      <c r="T186" s="530"/>
      <c r="U186" s="530"/>
      <c r="V186" s="530"/>
    </row>
    <row r="187" spans="3:22">
      <c r="C187" s="530"/>
      <c r="D187" s="530"/>
      <c r="E187" s="530"/>
      <c r="F187" s="530"/>
      <c r="G187" s="530"/>
      <c r="H187" s="530"/>
      <c r="I187" s="530"/>
      <c r="J187" s="530"/>
      <c r="K187" s="530"/>
      <c r="L187" s="530"/>
      <c r="M187" s="530"/>
      <c r="N187" s="530"/>
      <c r="O187" s="530"/>
      <c r="P187" s="530"/>
      <c r="Q187" s="530"/>
      <c r="R187" s="530"/>
      <c r="S187" s="530"/>
      <c r="T187" s="530"/>
      <c r="U187" s="530"/>
      <c r="V187" s="530"/>
    </row>
    <row r="188" spans="3:22">
      <c r="C188" s="530"/>
      <c r="D188" s="530"/>
      <c r="E188" s="530"/>
      <c r="F188" s="530"/>
      <c r="G188" s="530"/>
      <c r="H188" s="530"/>
      <c r="I188" s="530"/>
      <c r="J188" s="530"/>
      <c r="K188" s="530"/>
      <c r="L188" s="530"/>
      <c r="M188" s="530"/>
      <c r="N188" s="530"/>
      <c r="O188" s="530"/>
      <c r="P188" s="530"/>
      <c r="Q188" s="530"/>
      <c r="R188" s="530"/>
      <c r="S188" s="530"/>
      <c r="T188" s="530"/>
      <c r="U188" s="530"/>
      <c r="V188" s="530"/>
    </row>
    <row r="189" spans="3:22">
      <c r="C189" s="530"/>
      <c r="D189" s="530"/>
      <c r="E189" s="530"/>
      <c r="F189" s="530"/>
      <c r="G189" s="530"/>
      <c r="H189" s="530"/>
      <c r="I189" s="530"/>
      <c r="J189" s="530"/>
      <c r="K189" s="530"/>
      <c r="L189" s="530"/>
      <c r="M189" s="530"/>
      <c r="N189" s="530"/>
      <c r="O189" s="530"/>
      <c r="P189" s="530"/>
      <c r="Q189" s="530"/>
      <c r="R189" s="530"/>
      <c r="S189" s="530"/>
      <c r="T189" s="530"/>
      <c r="U189" s="530"/>
      <c r="V189" s="530"/>
    </row>
    <row r="190" spans="3:22">
      <c r="C190" s="530"/>
      <c r="D190" s="530"/>
      <c r="E190" s="530"/>
      <c r="F190" s="530"/>
      <c r="G190" s="530"/>
      <c r="H190" s="530"/>
      <c r="I190" s="530"/>
      <c r="J190" s="530"/>
      <c r="K190" s="530"/>
      <c r="L190" s="530"/>
      <c r="M190" s="530"/>
      <c r="N190" s="530"/>
      <c r="O190" s="530"/>
      <c r="P190" s="530"/>
      <c r="Q190" s="530"/>
      <c r="R190" s="530"/>
      <c r="S190" s="530"/>
      <c r="T190" s="530"/>
      <c r="U190" s="530"/>
      <c r="V190" s="530"/>
    </row>
    <row r="191" spans="3:22">
      <c r="C191" s="530"/>
      <c r="D191" s="530"/>
      <c r="E191" s="530"/>
      <c r="F191" s="530"/>
      <c r="G191" s="530"/>
      <c r="H191" s="530"/>
      <c r="I191" s="530"/>
      <c r="J191" s="530"/>
      <c r="K191" s="530"/>
      <c r="L191" s="530"/>
      <c r="M191" s="530"/>
      <c r="N191" s="530"/>
      <c r="O191" s="530"/>
      <c r="P191" s="530"/>
      <c r="Q191" s="530"/>
      <c r="R191" s="530"/>
      <c r="S191" s="530"/>
      <c r="T191" s="530"/>
      <c r="U191" s="530"/>
      <c r="V191" s="530"/>
    </row>
    <row r="192" spans="3:22">
      <c r="C192" s="530"/>
      <c r="D192" s="530"/>
      <c r="E192" s="530"/>
      <c r="F192" s="530"/>
      <c r="G192" s="530"/>
      <c r="H192" s="530"/>
      <c r="I192" s="530"/>
      <c r="J192" s="530"/>
      <c r="K192" s="530"/>
      <c r="L192" s="530"/>
      <c r="M192" s="530"/>
      <c r="N192" s="530"/>
      <c r="O192" s="530"/>
      <c r="P192" s="530"/>
      <c r="Q192" s="530"/>
      <c r="R192" s="530"/>
      <c r="S192" s="530"/>
      <c r="T192" s="530"/>
      <c r="U192" s="530"/>
      <c r="V192" s="530"/>
    </row>
    <row r="193" spans="3:22">
      <c r="C193" s="530"/>
      <c r="D193" s="530"/>
      <c r="E193" s="530"/>
      <c r="F193" s="530"/>
      <c r="G193" s="530"/>
      <c r="H193" s="530"/>
      <c r="I193" s="530"/>
      <c r="J193" s="530"/>
      <c r="K193" s="530"/>
      <c r="L193" s="530"/>
      <c r="M193" s="530"/>
      <c r="N193" s="530"/>
      <c r="O193" s="530"/>
      <c r="P193" s="530"/>
      <c r="Q193" s="530"/>
      <c r="R193" s="530"/>
      <c r="S193" s="530"/>
      <c r="T193" s="530"/>
      <c r="U193" s="530"/>
      <c r="V193" s="530"/>
    </row>
    <row r="194" spans="3:22">
      <c r="C194" s="530"/>
      <c r="D194" s="530"/>
      <c r="E194" s="530"/>
      <c r="F194" s="530"/>
      <c r="G194" s="530"/>
      <c r="H194" s="530"/>
      <c r="I194" s="530"/>
      <c r="J194" s="530"/>
      <c r="K194" s="530"/>
      <c r="L194" s="530"/>
      <c r="M194" s="530"/>
      <c r="N194" s="530"/>
      <c r="O194" s="530"/>
      <c r="P194" s="530"/>
      <c r="Q194" s="530"/>
      <c r="R194" s="530"/>
      <c r="S194" s="530"/>
      <c r="T194" s="530"/>
      <c r="U194" s="530"/>
      <c r="V194" s="530"/>
    </row>
    <row r="195" spans="3:22">
      <c r="C195" s="530"/>
      <c r="D195" s="530"/>
      <c r="E195" s="530"/>
      <c r="F195" s="530"/>
      <c r="G195" s="530"/>
      <c r="H195" s="530"/>
      <c r="I195" s="530"/>
      <c r="J195" s="530"/>
      <c r="K195" s="530"/>
      <c r="L195" s="530"/>
      <c r="M195" s="530"/>
      <c r="N195" s="530"/>
      <c r="O195" s="530"/>
      <c r="P195" s="530"/>
      <c r="Q195" s="530"/>
      <c r="R195" s="530"/>
      <c r="S195" s="530"/>
      <c r="T195" s="530"/>
      <c r="U195" s="530"/>
      <c r="V195" s="530"/>
    </row>
    <row r="196" spans="3:22">
      <c r="C196" s="530"/>
      <c r="D196" s="530"/>
      <c r="E196" s="530"/>
      <c r="F196" s="530"/>
      <c r="G196" s="530"/>
      <c r="H196" s="530"/>
      <c r="I196" s="530"/>
      <c r="J196" s="530"/>
      <c r="K196" s="530"/>
      <c r="L196" s="530"/>
      <c r="M196" s="530"/>
      <c r="N196" s="530"/>
      <c r="O196" s="530"/>
      <c r="P196" s="530"/>
      <c r="Q196" s="530"/>
      <c r="R196" s="530"/>
      <c r="S196" s="530"/>
      <c r="T196" s="530"/>
      <c r="U196" s="530"/>
      <c r="V196" s="530"/>
    </row>
    <row r="197" spans="3:22">
      <c r="C197" s="530"/>
      <c r="D197" s="530"/>
      <c r="E197" s="530"/>
      <c r="F197" s="530"/>
      <c r="G197" s="530"/>
      <c r="H197" s="530"/>
      <c r="I197" s="530"/>
      <c r="J197" s="530"/>
      <c r="K197" s="530"/>
      <c r="L197" s="530"/>
      <c r="M197" s="530"/>
      <c r="N197" s="530"/>
      <c r="O197" s="530"/>
      <c r="P197" s="530"/>
      <c r="Q197" s="530"/>
      <c r="R197" s="530"/>
      <c r="S197" s="530"/>
      <c r="T197" s="530"/>
      <c r="U197" s="530"/>
      <c r="V197" s="530"/>
    </row>
    <row r="198" spans="3:22">
      <c r="C198" s="530"/>
      <c r="D198" s="530"/>
      <c r="E198" s="530"/>
      <c r="F198" s="530"/>
      <c r="G198" s="530"/>
      <c r="H198" s="530"/>
      <c r="I198" s="530"/>
      <c r="J198" s="530"/>
      <c r="K198" s="530"/>
      <c r="L198" s="530"/>
      <c r="M198" s="530"/>
      <c r="N198" s="530"/>
      <c r="O198" s="530"/>
      <c r="P198" s="530"/>
      <c r="Q198" s="530"/>
      <c r="R198" s="530"/>
      <c r="S198" s="530"/>
      <c r="T198" s="530"/>
      <c r="U198" s="530"/>
      <c r="V198" s="530"/>
    </row>
    <row r="199" spans="3:22">
      <c r="C199" s="530"/>
      <c r="D199" s="530"/>
      <c r="E199" s="530"/>
      <c r="F199" s="530"/>
      <c r="G199" s="530"/>
      <c r="H199" s="530"/>
      <c r="I199" s="530"/>
      <c r="J199" s="530"/>
      <c r="K199" s="530"/>
      <c r="L199" s="530"/>
      <c r="M199" s="530"/>
      <c r="N199" s="530"/>
      <c r="O199" s="530"/>
      <c r="P199" s="530"/>
      <c r="Q199" s="530"/>
      <c r="R199" s="530"/>
      <c r="S199" s="530"/>
      <c r="T199" s="530"/>
      <c r="U199" s="530"/>
      <c r="V199" s="530"/>
    </row>
    <row r="200" spans="3:22">
      <c r="C200" s="530"/>
      <c r="D200" s="530"/>
      <c r="E200" s="530"/>
      <c r="F200" s="530"/>
      <c r="G200" s="530"/>
      <c r="H200" s="530"/>
      <c r="I200" s="530"/>
      <c r="J200" s="530"/>
      <c r="K200" s="530"/>
      <c r="L200" s="530"/>
      <c r="M200" s="530"/>
      <c r="N200" s="530"/>
      <c r="O200" s="530"/>
      <c r="P200" s="530"/>
      <c r="Q200" s="530"/>
      <c r="R200" s="530"/>
      <c r="S200" s="530"/>
      <c r="T200" s="530"/>
      <c r="U200" s="530"/>
      <c r="V200" s="530"/>
    </row>
    <row r="201" spans="3:22">
      <c r="C201" s="530"/>
      <c r="D201" s="530"/>
      <c r="E201" s="530"/>
      <c r="F201" s="530"/>
      <c r="G201" s="530"/>
      <c r="H201" s="530"/>
      <c r="I201" s="530"/>
      <c r="J201" s="530"/>
      <c r="K201" s="530"/>
      <c r="L201" s="530"/>
      <c r="M201" s="530"/>
      <c r="N201" s="530"/>
      <c r="O201" s="530"/>
      <c r="P201" s="530"/>
      <c r="Q201" s="530"/>
      <c r="R201" s="530"/>
      <c r="S201" s="530"/>
      <c r="T201" s="530"/>
      <c r="U201" s="530"/>
      <c r="V201" s="530"/>
    </row>
    <row r="202" spans="3:22">
      <c r="C202" s="530"/>
      <c r="D202" s="530"/>
      <c r="E202" s="530"/>
      <c r="F202" s="530"/>
      <c r="G202" s="530"/>
      <c r="H202" s="530"/>
      <c r="I202" s="530"/>
      <c r="J202" s="530"/>
      <c r="K202" s="530"/>
      <c r="L202" s="530"/>
      <c r="M202" s="530"/>
      <c r="N202" s="530"/>
      <c r="O202" s="530"/>
      <c r="P202" s="530"/>
      <c r="Q202" s="530"/>
      <c r="R202" s="530"/>
      <c r="S202" s="530"/>
      <c r="T202" s="530"/>
      <c r="U202" s="530"/>
      <c r="V202" s="530"/>
    </row>
    <row r="203" spans="3:22">
      <c r="C203" s="530"/>
      <c r="D203" s="530"/>
      <c r="E203" s="530"/>
      <c r="F203" s="530"/>
      <c r="G203" s="530"/>
      <c r="H203" s="530"/>
      <c r="I203" s="530"/>
      <c r="J203" s="530"/>
      <c r="K203" s="530"/>
      <c r="L203" s="530"/>
      <c r="M203" s="530"/>
      <c r="N203" s="530"/>
      <c r="O203" s="530"/>
      <c r="P203" s="530"/>
      <c r="Q203" s="530"/>
      <c r="R203" s="530"/>
      <c r="S203" s="530"/>
      <c r="T203" s="530"/>
      <c r="U203" s="530"/>
      <c r="V203" s="530"/>
    </row>
    <row r="204" spans="3:22">
      <c r="C204" s="530"/>
      <c r="D204" s="530"/>
      <c r="E204" s="530"/>
      <c r="F204" s="530"/>
      <c r="G204" s="530"/>
      <c r="H204" s="530"/>
      <c r="I204" s="530"/>
      <c r="J204" s="530"/>
      <c r="K204" s="530"/>
      <c r="L204" s="530"/>
      <c r="M204" s="530"/>
      <c r="N204" s="530"/>
      <c r="O204" s="530"/>
      <c r="P204" s="530"/>
      <c r="Q204" s="530"/>
      <c r="R204" s="530"/>
      <c r="S204" s="530"/>
      <c r="T204" s="530"/>
      <c r="U204" s="530"/>
      <c r="V204" s="530"/>
    </row>
    <row r="205" spans="3:22">
      <c r="C205" s="530"/>
      <c r="D205" s="530"/>
      <c r="E205" s="530"/>
      <c r="F205" s="530"/>
      <c r="G205" s="530"/>
      <c r="H205" s="530"/>
      <c r="I205" s="530"/>
      <c r="J205" s="530"/>
      <c r="K205" s="530"/>
      <c r="L205" s="530"/>
      <c r="M205" s="530"/>
      <c r="N205" s="530"/>
      <c r="O205" s="530"/>
      <c r="P205" s="530"/>
      <c r="Q205" s="530"/>
      <c r="R205" s="530"/>
      <c r="S205" s="530"/>
      <c r="T205" s="530"/>
      <c r="U205" s="530"/>
      <c r="V205" s="530"/>
    </row>
    <row r="206" spans="3:22">
      <c r="C206" s="530"/>
      <c r="D206" s="530"/>
      <c r="E206" s="530"/>
      <c r="F206" s="530"/>
      <c r="G206" s="530"/>
      <c r="H206" s="530"/>
      <c r="I206" s="530"/>
      <c r="J206" s="530"/>
      <c r="K206" s="530"/>
      <c r="L206" s="530"/>
      <c r="M206" s="530"/>
      <c r="N206" s="530"/>
      <c r="O206" s="530"/>
      <c r="P206" s="530"/>
      <c r="Q206" s="530"/>
      <c r="R206" s="530"/>
      <c r="S206" s="530"/>
      <c r="T206" s="530"/>
      <c r="U206" s="530"/>
      <c r="V206" s="530"/>
    </row>
    <row r="207" spans="3:22">
      <c r="C207" s="530"/>
      <c r="D207" s="530"/>
      <c r="E207" s="530"/>
      <c r="F207" s="530"/>
      <c r="G207" s="530"/>
      <c r="H207" s="530"/>
      <c r="I207" s="530"/>
      <c r="J207" s="530"/>
      <c r="K207" s="530"/>
      <c r="L207" s="530"/>
      <c r="M207" s="530"/>
      <c r="N207" s="530"/>
      <c r="O207" s="530"/>
      <c r="P207" s="530"/>
      <c r="Q207" s="530"/>
      <c r="R207" s="530"/>
      <c r="S207" s="530"/>
      <c r="T207" s="530"/>
      <c r="U207" s="530"/>
      <c r="V207" s="530"/>
    </row>
    <row r="208" spans="3:22">
      <c r="C208" s="530"/>
      <c r="D208" s="530"/>
      <c r="E208" s="530"/>
      <c r="F208" s="530"/>
      <c r="G208" s="530"/>
      <c r="H208" s="530"/>
      <c r="I208" s="530"/>
      <c r="J208" s="530"/>
      <c r="K208" s="530"/>
      <c r="L208" s="530"/>
      <c r="M208" s="530"/>
      <c r="N208" s="530"/>
      <c r="O208" s="530"/>
      <c r="P208" s="530"/>
      <c r="Q208" s="530"/>
      <c r="R208" s="530"/>
      <c r="S208" s="530"/>
      <c r="T208" s="530"/>
      <c r="U208" s="530"/>
      <c r="V208" s="530"/>
    </row>
    <row r="209" spans="3:22">
      <c r="C209" s="530"/>
      <c r="D209" s="530"/>
      <c r="E209" s="530"/>
      <c r="F209" s="530"/>
      <c r="G209" s="530"/>
      <c r="H209" s="530"/>
      <c r="I209" s="530"/>
      <c r="J209" s="530"/>
      <c r="K209" s="530"/>
      <c r="L209" s="530"/>
      <c r="M209" s="530"/>
      <c r="N209" s="530"/>
      <c r="O209" s="530"/>
      <c r="P209" s="530"/>
      <c r="Q209" s="530"/>
      <c r="R209" s="530"/>
      <c r="S209" s="530"/>
      <c r="T209" s="530"/>
      <c r="U209" s="530"/>
      <c r="V209" s="530"/>
    </row>
    <row r="210" spans="3:22">
      <c r="C210" s="530"/>
      <c r="D210" s="530"/>
      <c r="E210" s="530"/>
      <c r="F210" s="530"/>
      <c r="G210" s="530"/>
      <c r="H210" s="530"/>
      <c r="I210" s="530"/>
      <c r="J210" s="530"/>
      <c r="K210" s="530"/>
      <c r="L210" s="530"/>
      <c r="M210" s="530"/>
      <c r="N210" s="530"/>
      <c r="O210" s="530"/>
      <c r="P210" s="530"/>
      <c r="Q210" s="530"/>
      <c r="R210" s="530"/>
      <c r="S210" s="530"/>
      <c r="T210" s="530"/>
      <c r="U210" s="530"/>
      <c r="V210" s="530"/>
    </row>
    <row r="211" spans="3:22">
      <c r="C211" s="530"/>
      <c r="D211" s="530"/>
      <c r="E211" s="530"/>
      <c r="F211" s="530"/>
      <c r="G211" s="530"/>
      <c r="H211" s="530"/>
      <c r="I211" s="530"/>
      <c r="J211" s="530"/>
      <c r="K211" s="530"/>
      <c r="L211" s="530"/>
      <c r="M211" s="530"/>
      <c r="N211" s="530"/>
      <c r="O211" s="530"/>
      <c r="P211" s="530"/>
      <c r="Q211" s="530"/>
      <c r="R211" s="530"/>
      <c r="S211" s="530"/>
      <c r="T211" s="530"/>
      <c r="U211" s="530"/>
      <c r="V211" s="530"/>
    </row>
    <row r="212" spans="3:22">
      <c r="C212" s="530"/>
      <c r="D212" s="530"/>
      <c r="E212" s="530"/>
      <c r="F212" s="530"/>
      <c r="G212" s="530"/>
      <c r="H212" s="530"/>
      <c r="I212" s="530"/>
      <c r="J212" s="530"/>
      <c r="K212" s="530"/>
      <c r="L212" s="530"/>
      <c r="M212" s="530"/>
      <c r="N212" s="530"/>
      <c r="O212" s="530"/>
      <c r="P212" s="530"/>
      <c r="Q212" s="530"/>
      <c r="R212" s="530"/>
      <c r="S212" s="530"/>
      <c r="T212" s="530"/>
      <c r="U212" s="530"/>
      <c r="V212" s="530"/>
    </row>
    <row r="213" spans="3:22">
      <c r="C213" s="530"/>
      <c r="D213" s="530"/>
      <c r="E213" s="530"/>
      <c r="F213" s="530"/>
      <c r="G213" s="530"/>
      <c r="H213" s="530"/>
      <c r="I213" s="530"/>
      <c r="J213" s="530"/>
      <c r="K213" s="530"/>
      <c r="L213" s="530"/>
      <c r="M213" s="530"/>
      <c r="N213" s="530"/>
      <c r="O213" s="530"/>
      <c r="P213" s="530"/>
      <c r="Q213" s="530"/>
      <c r="R213" s="530"/>
      <c r="S213" s="530"/>
      <c r="T213" s="530"/>
      <c r="U213" s="530"/>
      <c r="V213" s="530"/>
    </row>
    <row r="214" spans="3:22">
      <c r="C214" s="530"/>
      <c r="D214" s="530"/>
      <c r="E214" s="530"/>
      <c r="F214" s="530"/>
      <c r="G214" s="530"/>
      <c r="H214" s="530"/>
      <c r="I214" s="530"/>
      <c r="J214" s="530"/>
      <c r="K214" s="530"/>
      <c r="L214" s="530"/>
      <c r="M214" s="530"/>
      <c r="N214" s="530"/>
      <c r="O214" s="530"/>
      <c r="P214" s="530"/>
      <c r="Q214" s="530"/>
      <c r="R214" s="530"/>
      <c r="S214" s="530"/>
      <c r="T214" s="530"/>
      <c r="U214" s="530"/>
      <c r="V214" s="530"/>
    </row>
    <row r="215" spans="3:22">
      <c r="C215" s="530"/>
      <c r="D215" s="530"/>
      <c r="E215" s="530"/>
      <c r="F215" s="530"/>
      <c r="G215" s="530"/>
      <c r="H215" s="530"/>
      <c r="I215" s="530"/>
      <c r="J215" s="530"/>
      <c r="K215" s="530"/>
      <c r="L215" s="530"/>
      <c r="M215" s="530"/>
      <c r="N215" s="530"/>
      <c r="O215" s="530"/>
      <c r="P215" s="530"/>
      <c r="Q215" s="530"/>
      <c r="R215" s="530"/>
      <c r="S215" s="530"/>
      <c r="T215" s="530"/>
      <c r="U215" s="530"/>
      <c r="V215" s="530"/>
    </row>
    <row r="216" spans="3:22">
      <c r="C216" s="530"/>
      <c r="D216" s="530"/>
      <c r="E216" s="530"/>
      <c r="F216" s="530"/>
      <c r="G216" s="530"/>
      <c r="H216" s="530"/>
      <c r="I216" s="530"/>
      <c r="J216" s="530"/>
      <c r="K216" s="530"/>
      <c r="L216" s="530"/>
      <c r="M216" s="530"/>
      <c r="N216" s="530"/>
      <c r="O216" s="530"/>
      <c r="P216" s="530"/>
      <c r="Q216" s="530"/>
      <c r="R216" s="530"/>
      <c r="S216" s="530"/>
      <c r="T216" s="530"/>
      <c r="U216" s="530"/>
      <c r="V216" s="530"/>
    </row>
    <row r="217" spans="3:22">
      <c r="C217" s="530"/>
      <c r="D217" s="530"/>
      <c r="E217" s="530"/>
      <c r="F217" s="530"/>
      <c r="G217" s="530"/>
      <c r="H217" s="530"/>
      <c r="I217" s="530"/>
      <c r="J217" s="530"/>
      <c r="K217" s="530"/>
      <c r="L217" s="530"/>
      <c r="M217" s="530"/>
      <c r="N217" s="530"/>
      <c r="O217" s="530"/>
      <c r="P217" s="530"/>
      <c r="Q217" s="530"/>
      <c r="R217" s="530"/>
      <c r="S217" s="530"/>
      <c r="T217" s="530"/>
      <c r="U217" s="530"/>
      <c r="V217" s="530"/>
    </row>
    <row r="218" spans="3:22">
      <c r="C218" s="530"/>
      <c r="D218" s="530"/>
      <c r="E218" s="530"/>
      <c r="F218" s="530"/>
      <c r="G218" s="530"/>
      <c r="H218" s="530"/>
      <c r="I218" s="530"/>
      <c r="J218" s="530"/>
      <c r="K218" s="530"/>
      <c r="L218" s="530"/>
      <c r="M218" s="530"/>
      <c r="N218" s="530"/>
      <c r="O218" s="530"/>
      <c r="P218" s="530"/>
      <c r="Q218" s="530"/>
      <c r="R218" s="530"/>
      <c r="S218" s="530"/>
      <c r="T218" s="530"/>
      <c r="U218" s="530"/>
      <c r="V218" s="530"/>
    </row>
    <row r="219" spans="3:22">
      <c r="C219" s="530"/>
      <c r="D219" s="530"/>
      <c r="E219" s="530"/>
      <c r="F219" s="530"/>
      <c r="G219" s="530"/>
      <c r="H219" s="530"/>
      <c r="I219" s="530"/>
      <c r="J219" s="530"/>
      <c r="K219" s="530"/>
      <c r="L219" s="530"/>
      <c r="M219" s="530"/>
      <c r="N219" s="530"/>
      <c r="O219" s="530"/>
      <c r="P219" s="530"/>
      <c r="Q219" s="530"/>
      <c r="R219" s="530"/>
      <c r="S219" s="530"/>
      <c r="T219" s="530"/>
      <c r="U219" s="530"/>
      <c r="V219" s="530"/>
    </row>
    <row r="220" spans="3:22">
      <c r="C220" s="530"/>
      <c r="D220" s="530"/>
      <c r="E220" s="530"/>
      <c r="F220" s="530"/>
      <c r="G220" s="530"/>
      <c r="H220" s="530"/>
      <c r="I220" s="530"/>
      <c r="J220" s="530"/>
      <c r="K220" s="530"/>
      <c r="L220" s="530"/>
      <c r="M220" s="530"/>
      <c r="N220" s="530"/>
      <c r="O220" s="530"/>
      <c r="P220" s="530"/>
      <c r="Q220" s="530"/>
      <c r="R220" s="530"/>
      <c r="S220" s="530"/>
      <c r="T220" s="530"/>
      <c r="U220" s="530"/>
      <c r="V220" s="530"/>
    </row>
    <row r="221" spans="3:22">
      <c r="C221" s="530"/>
      <c r="D221" s="530"/>
      <c r="E221" s="530"/>
      <c r="F221" s="530"/>
      <c r="G221" s="530"/>
      <c r="H221" s="530"/>
      <c r="I221" s="530"/>
      <c r="J221" s="530"/>
      <c r="K221" s="530"/>
      <c r="L221" s="530"/>
      <c r="M221" s="530"/>
      <c r="N221" s="530"/>
      <c r="O221" s="530"/>
      <c r="P221" s="530"/>
      <c r="Q221" s="530"/>
      <c r="R221" s="530"/>
      <c r="S221" s="530"/>
      <c r="T221" s="530"/>
      <c r="U221" s="530"/>
      <c r="V221" s="530"/>
    </row>
    <row r="222" spans="3:22">
      <c r="C222" s="530"/>
      <c r="D222" s="530"/>
      <c r="E222" s="530"/>
      <c r="F222" s="530"/>
      <c r="G222" s="530"/>
      <c r="H222" s="530"/>
      <c r="I222" s="530"/>
      <c r="J222" s="530"/>
      <c r="K222" s="530"/>
      <c r="L222" s="530"/>
      <c r="M222" s="530"/>
      <c r="N222" s="530"/>
      <c r="O222" s="530"/>
      <c r="P222" s="530"/>
      <c r="Q222" s="530"/>
      <c r="R222" s="530"/>
      <c r="S222" s="530"/>
      <c r="T222" s="530"/>
      <c r="U222" s="530"/>
      <c r="V222" s="530"/>
    </row>
    <row r="223" spans="3:22">
      <c r="C223" s="530"/>
      <c r="D223" s="530"/>
      <c r="E223" s="530"/>
      <c r="F223" s="530"/>
      <c r="G223" s="530"/>
      <c r="H223" s="530"/>
      <c r="I223" s="530"/>
      <c r="J223" s="530"/>
      <c r="K223" s="530"/>
      <c r="L223" s="530"/>
      <c r="M223" s="530"/>
      <c r="N223" s="530"/>
      <c r="O223" s="530"/>
      <c r="P223" s="530"/>
      <c r="Q223" s="530"/>
      <c r="R223" s="530"/>
      <c r="S223" s="530"/>
      <c r="T223" s="530"/>
      <c r="U223" s="530"/>
      <c r="V223" s="530"/>
    </row>
    <row r="224" spans="3:22">
      <c r="C224" s="530"/>
      <c r="D224" s="530"/>
      <c r="E224" s="530"/>
      <c r="F224" s="530"/>
      <c r="G224" s="530"/>
      <c r="H224" s="530"/>
      <c r="I224" s="530"/>
      <c r="J224" s="530"/>
      <c r="K224" s="530"/>
      <c r="L224" s="530"/>
      <c r="M224" s="530"/>
      <c r="N224" s="530"/>
      <c r="O224" s="530"/>
      <c r="P224" s="530"/>
      <c r="Q224" s="530"/>
      <c r="R224" s="530"/>
      <c r="S224" s="530"/>
      <c r="T224" s="530"/>
      <c r="U224" s="530"/>
      <c r="V224" s="530"/>
    </row>
    <row r="225" spans="3:22">
      <c r="C225" s="530"/>
      <c r="D225" s="530"/>
      <c r="E225" s="530"/>
      <c r="F225" s="530"/>
      <c r="G225" s="530"/>
      <c r="H225" s="530"/>
      <c r="I225" s="530"/>
      <c r="J225" s="530"/>
      <c r="K225" s="530"/>
      <c r="L225" s="530"/>
      <c r="M225" s="530"/>
      <c r="N225" s="530"/>
      <c r="O225" s="530"/>
      <c r="P225" s="530"/>
      <c r="Q225" s="530"/>
      <c r="R225" s="530"/>
      <c r="S225" s="530"/>
      <c r="T225" s="530"/>
      <c r="U225" s="530"/>
      <c r="V225" s="530"/>
    </row>
    <row r="226" spans="3:22">
      <c r="C226" s="530"/>
      <c r="D226" s="530"/>
      <c r="E226" s="530"/>
      <c r="F226" s="530"/>
      <c r="G226" s="530"/>
      <c r="H226" s="530"/>
      <c r="I226" s="530"/>
      <c r="J226" s="530"/>
      <c r="K226" s="530"/>
      <c r="L226" s="530"/>
      <c r="M226" s="530"/>
      <c r="N226" s="530"/>
      <c r="O226" s="530"/>
      <c r="P226" s="530"/>
      <c r="Q226" s="530"/>
      <c r="R226" s="530"/>
      <c r="S226" s="530"/>
      <c r="T226" s="530"/>
      <c r="U226" s="530"/>
      <c r="V226" s="530"/>
    </row>
    <row r="227" spans="3:22">
      <c r="C227" s="530"/>
      <c r="D227" s="530"/>
      <c r="E227" s="530"/>
      <c r="F227" s="530"/>
      <c r="G227" s="530"/>
      <c r="H227" s="530"/>
      <c r="I227" s="530"/>
      <c r="J227" s="530"/>
      <c r="K227" s="530"/>
      <c r="L227" s="530"/>
      <c r="M227" s="530"/>
      <c r="N227" s="530"/>
      <c r="O227" s="530"/>
      <c r="P227" s="530"/>
      <c r="Q227" s="530"/>
      <c r="R227" s="530"/>
      <c r="S227" s="530"/>
      <c r="T227" s="530"/>
      <c r="U227" s="530"/>
      <c r="V227" s="530"/>
    </row>
    <row r="228" spans="3:22">
      <c r="C228" s="530"/>
      <c r="D228" s="530"/>
      <c r="E228" s="530"/>
      <c r="F228" s="530"/>
      <c r="G228" s="530"/>
      <c r="H228" s="530"/>
      <c r="I228" s="530"/>
      <c r="J228" s="530"/>
      <c r="K228" s="530"/>
      <c r="L228" s="530"/>
      <c r="M228" s="530"/>
      <c r="N228" s="530"/>
      <c r="O228" s="530"/>
      <c r="P228" s="530"/>
      <c r="Q228" s="530"/>
      <c r="R228" s="530"/>
      <c r="S228" s="530"/>
      <c r="T228" s="530"/>
      <c r="U228" s="530"/>
      <c r="V228" s="530"/>
    </row>
    <row r="229" spans="3:22">
      <c r="C229" s="530"/>
      <c r="D229" s="530"/>
      <c r="E229" s="530"/>
      <c r="F229" s="530"/>
      <c r="G229" s="530"/>
      <c r="H229" s="530"/>
      <c r="I229" s="530"/>
      <c r="J229" s="530"/>
      <c r="K229" s="530"/>
      <c r="L229" s="530"/>
      <c r="M229" s="530"/>
      <c r="N229" s="530"/>
      <c r="O229" s="530"/>
      <c r="P229" s="530"/>
      <c r="Q229" s="530"/>
      <c r="R229" s="530"/>
      <c r="S229" s="530"/>
      <c r="T229" s="530"/>
      <c r="U229" s="530"/>
      <c r="V229" s="530"/>
    </row>
    <row r="230" spans="3:22">
      <c r="C230" s="530"/>
      <c r="D230" s="530"/>
      <c r="E230" s="530"/>
      <c r="F230" s="530"/>
      <c r="G230" s="530"/>
      <c r="H230" s="530"/>
      <c r="I230" s="530"/>
      <c r="J230" s="530"/>
      <c r="K230" s="530"/>
      <c r="L230" s="530"/>
      <c r="M230" s="530"/>
      <c r="N230" s="530"/>
      <c r="O230" s="530"/>
      <c r="P230" s="530"/>
      <c r="Q230" s="530"/>
      <c r="R230" s="530"/>
      <c r="S230" s="530"/>
      <c r="T230" s="530"/>
      <c r="U230" s="530"/>
      <c r="V230" s="530"/>
    </row>
    <row r="231" spans="3:22">
      <c r="C231" s="530"/>
      <c r="D231" s="530"/>
      <c r="E231" s="530"/>
      <c r="F231" s="530"/>
      <c r="G231" s="530"/>
      <c r="H231" s="530"/>
      <c r="I231" s="530"/>
      <c r="J231" s="530"/>
      <c r="K231" s="530"/>
      <c r="L231" s="530"/>
      <c r="M231" s="530"/>
      <c r="N231" s="530"/>
      <c r="O231" s="530"/>
      <c r="P231" s="530"/>
      <c r="Q231" s="530"/>
      <c r="R231" s="530"/>
      <c r="S231" s="530"/>
      <c r="T231" s="530"/>
      <c r="U231" s="530"/>
      <c r="V231" s="530"/>
    </row>
    <row r="232" spans="3:22">
      <c r="C232" s="530"/>
      <c r="D232" s="530"/>
      <c r="E232" s="530"/>
      <c r="F232" s="530"/>
      <c r="G232" s="530"/>
      <c r="H232" s="530"/>
      <c r="I232" s="530"/>
      <c r="J232" s="530"/>
      <c r="K232" s="530"/>
      <c r="L232" s="530"/>
      <c r="M232" s="530"/>
      <c r="N232" s="530"/>
      <c r="O232" s="530"/>
      <c r="P232" s="530"/>
      <c r="Q232" s="530"/>
      <c r="R232" s="530"/>
      <c r="S232" s="530"/>
      <c r="T232" s="530"/>
      <c r="U232" s="530"/>
      <c r="V232" s="530"/>
    </row>
    <row r="233" spans="3:22">
      <c r="C233" s="530"/>
      <c r="D233" s="530"/>
      <c r="E233" s="530"/>
      <c r="F233" s="530"/>
      <c r="G233" s="530"/>
      <c r="H233" s="530"/>
      <c r="I233" s="530"/>
      <c r="J233" s="530"/>
      <c r="K233" s="530"/>
      <c r="L233" s="530"/>
      <c r="M233" s="530"/>
      <c r="N233" s="530"/>
      <c r="O233" s="530"/>
      <c r="P233" s="530"/>
      <c r="Q233" s="530"/>
      <c r="R233" s="530"/>
      <c r="S233" s="530"/>
      <c r="T233" s="530"/>
      <c r="U233" s="530"/>
      <c r="V233" s="530"/>
    </row>
    <row r="234" spans="3:22">
      <c r="C234" s="530"/>
      <c r="D234" s="530"/>
      <c r="E234" s="530"/>
      <c r="F234" s="530"/>
      <c r="G234" s="530"/>
      <c r="H234" s="530"/>
      <c r="I234" s="530"/>
      <c r="J234" s="530"/>
      <c r="K234" s="530"/>
      <c r="L234" s="530"/>
      <c r="M234" s="530"/>
      <c r="N234" s="530"/>
      <c r="O234" s="530"/>
      <c r="P234" s="530"/>
      <c r="Q234" s="530"/>
      <c r="R234" s="530"/>
      <c r="S234" s="530"/>
      <c r="T234" s="530"/>
      <c r="U234" s="530"/>
      <c r="V234" s="530"/>
    </row>
    <row r="235" spans="3:22">
      <c r="C235" s="530"/>
      <c r="D235" s="530"/>
      <c r="E235" s="530"/>
      <c r="F235" s="530"/>
      <c r="G235" s="530"/>
      <c r="H235" s="530"/>
      <c r="I235" s="530"/>
      <c r="J235" s="530"/>
      <c r="K235" s="530"/>
      <c r="L235" s="530"/>
      <c r="M235" s="530"/>
      <c r="N235" s="530"/>
      <c r="O235" s="530"/>
      <c r="P235" s="530"/>
      <c r="Q235" s="530"/>
      <c r="R235" s="530"/>
      <c r="S235" s="530"/>
      <c r="T235" s="530"/>
      <c r="U235" s="530"/>
      <c r="V235" s="530"/>
    </row>
    <row r="236" spans="3:22">
      <c r="C236" s="530"/>
      <c r="D236" s="530"/>
      <c r="E236" s="530"/>
      <c r="F236" s="530"/>
      <c r="G236" s="530"/>
      <c r="H236" s="530"/>
      <c r="I236" s="530"/>
      <c r="J236" s="530"/>
      <c r="K236" s="530"/>
      <c r="L236" s="530"/>
      <c r="M236" s="530"/>
      <c r="N236" s="530"/>
      <c r="O236" s="530"/>
      <c r="P236" s="530"/>
      <c r="Q236" s="530"/>
      <c r="R236" s="530"/>
      <c r="S236" s="530"/>
      <c r="T236" s="530"/>
      <c r="U236" s="530"/>
      <c r="V236" s="530"/>
    </row>
    <row r="237" spans="3:22">
      <c r="C237" s="530"/>
      <c r="D237" s="530"/>
      <c r="E237" s="530"/>
      <c r="F237" s="530"/>
      <c r="G237" s="530"/>
      <c r="H237" s="530"/>
      <c r="I237" s="530"/>
      <c r="J237" s="530"/>
      <c r="K237" s="530"/>
      <c r="L237" s="530"/>
      <c r="M237" s="530"/>
      <c r="N237" s="530"/>
      <c r="O237" s="530"/>
      <c r="P237" s="530"/>
      <c r="Q237" s="530"/>
      <c r="R237" s="530"/>
      <c r="S237" s="530"/>
      <c r="T237" s="530"/>
      <c r="U237" s="530"/>
      <c r="V237" s="530"/>
    </row>
    <row r="238" spans="3:22">
      <c r="C238" s="530"/>
      <c r="D238" s="530"/>
      <c r="E238" s="530"/>
      <c r="F238" s="530"/>
      <c r="G238" s="530"/>
      <c r="H238" s="530"/>
      <c r="I238" s="530"/>
      <c r="J238" s="530"/>
      <c r="K238" s="530"/>
      <c r="L238" s="530"/>
      <c r="M238" s="530"/>
      <c r="N238" s="530"/>
      <c r="O238" s="530"/>
      <c r="P238" s="530"/>
      <c r="Q238" s="530"/>
      <c r="R238" s="530"/>
      <c r="S238" s="530"/>
      <c r="T238" s="530"/>
      <c r="U238" s="530"/>
      <c r="V238" s="530"/>
    </row>
    <row r="239" spans="3:22">
      <c r="C239" s="530"/>
      <c r="D239" s="530"/>
      <c r="E239" s="530"/>
      <c r="F239" s="530"/>
      <c r="G239" s="530"/>
      <c r="H239" s="530"/>
      <c r="I239" s="530"/>
      <c r="J239" s="530"/>
      <c r="K239" s="530"/>
      <c r="L239" s="530"/>
      <c r="M239" s="530"/>
      <c r="N239" s="530"/>
      <c r="O239" s="530"/>
      <c r="P239" s="530"/>
      <c r="Q239" s="530"/>
      <c r="R239" s="530"/>
      <c r="S239" s="530"/>
      <c r="T239" s="530"/>
      <c r="U239" s="530"/>
      <c r="V239" s="530"/>
    </row>
    <row r="240" spans="3:22">
      <c r="C240" s="530"/>
      <c r="D240" s="530"/>
      <c r="E240" s="530"/>
      <c r="F240" s="530"/>
      <c r="G240" s="530"/>
      <c r="H240" s="530"/>
      <c r="I240" s="530"/>
      <c r="J240" s="530"/>
      <c r="K240" s="530"/>
      <c r="L240" s="530"/>
      <c r="M240" s="530"/>
      <c r="N240" s="530"/>
      <c r="O240" s="530"/>
      <c r="P240" s="530"/>
      <c r="Q240" s="530"/>
      <c r="R240" s="530"/>
      <c r="S240" s="530"/>
      <c r="T240" s="530"/>
      <c r="U240" s="530"/>
      <c r="V240" s="530"/>
    </row>
    <row r="241" spans="3:22">
      <c r="C241" s="530"/>
      <c r="D241" s="530"/>
      <c r="E241" s="530"/>
      <c r="F241" s="530"/>
      <c r="G241" s="530"/>
      <c r="H241" s="530"/>
      <c r="I241" s="530"/>
      <c r="J241" s="530"/>
      <c r="K241" s="530"/>
      <c r="L241" s="530"/>
      <c r="M241" s="530"/>
      <c r="N241" s="530"/>
      <c r="O241" s="530"/>
      <c r="P241" s="530"/>
      <c r="Q241" s="530"/>
      <c r="R241" s="530"/>
      <c r="S241" s="530"/>
      <c r="T241" s="530"/>
      <c r="U241" s="530"/>
      <c r="V241" s="530"/>
    </row>
    <row r="242" spans="3:22">
      <c r="C242" s="530"/>
      <c r="D242" s="530"/>
      <c r="E242" s="530"/>
      <c r="F242" s="530"/>
      <c r="G242" s="530"/>
      <c r="H242" s="530"/>
      <c r="I242" s="530"/>
      <c r="J242" s="530"/>
      <c r="K242" s="530"/>
      <c r="L242" s="530"/>
      <c r="M242" s="530"/>
      <c r="N242" s="530"/>
      <c r="O242" s="530"/>
      <c r="P242" s="530"/>
      <c r="Q242" s="530"/>
      <c r="R242" s="530"/>
      <c r="S242" s="530"/>
      <c r="T242" s="530"/>
      <c r="U242" s="530"/>
      <c r="V242" s="530"/>
    </row>
    <row r="243" spans="3:22">
      <c r="C243" s="530"/>
      <c r="D243" s="530"/>
      <c r="E243" s="530"/>
      <c r="F243" s="530"/>
      <c r="G243" s="530"/>
      <c r="H243" s="530"/>
      <c r="I243" s="530"/>
      <c r="J243" s="530"/>
      <c r="K243" s="530"/>
      <c r="L243" s="530"/>
      <c r="M243" s="530"/>
      <c r="N243" s="530"/>
      <c r="O243" s="530"/>
      <c r="P243" s="530"/>
      <c r="Q243" s="530"/>
      <c r="R243" s="530"/>
      <c r="S243" s="530"/>
      <c r="T243" s="530"/>
      <c r="U243" s="530"/>
      <c r="V243" s="530"/>
    </row>
    <row r="244" spans="3:22">
      <c r="C244" s="530"/>
      <c r="D244" s="530"/>
      <c r="E244" s="530"/>
      <c r="F244" s="530"/>
      <c r="G244" s="530"/>
      <c r="H244" s="530"/>
      <c r="I244" s="530"/>
      <c r="J244" s="530"/>
      <c r="K244" s="530"/>
      <c r="L244" s="530"/>
      <c r="M244" s="530"/>
      <c r="N244" s="530"/>
      <c r="O244" s="530"/>
      <c r="P244" s="530"/>
      <c r="Q244" s="530"/>
      <c r="R244" s="530"/>
      <c r="S244" s="530"/>
      <c r="T244" s="530"/>
      <c r="U244" s="530"/>
      <c r="V244" s="530"/>
    </row>
    <row r="245" spans="3:22">
      <c r="C245" s="530"/>
      <c r="D245" s="530"/>
      <c r="E245" s="530"/>
      <c r="F245" s="530"/>
      <c r="G245" s="530"/>
      <c r="H245" s="530"/>
      <c r="I245" s="530"/>
      <c r="J245" s="530"/>
      <c r="K245" s="530"/>
      <c r="L245" s="530"/>
      <c r="M245" s="530"/>
      <c r="N245" s="530"/>
      <c r="O245" s="530"/>
      <c r="P245" s="530"/>
      <c r="Q245" s="530"/>
      <c r="R245" s="530"/>
      <c r="S245" s="530"/>
      <c r="T245" s="530"/>
      <c r="U245" s="530"/>
      <c r="V245" s="530"/>
    </row>
    <row r="246" spans="3:22">
      <c r="C246" s="530"/>
      <c r="D246" s="530"/>
      <c r="E246" s="530"/>
      <c r="F246" s="530"/>
      <c r="G246" s="530"/>
      <c r="H246" s="530"/>
      <c r="I246" s="530"/>
      <c r="J246" s="530"/>
      <c r="K246" s="530"/>
      <c r="L246" s="530"/>
      <c r="M246" s="530"/>
      <c r="N246" s="530"/>
      <c r="O246" s="530"/>
      <c r="P246" s="530"/>
      <c r="Q246" s="530"/>
      <c r="R246" s="530"/>
      <c r="S246" s="530"/>
      <c r="T246" s="530"/>
      <c r="U246" s="530"/>
      <c r="V246" s="530"/>
    </row>
    <row r="247" spans="3:22">
      <c r="C247" s="530"/>
      <c r="D247" s="530"/>
      <c r="E247" s="530"/>
      <c r="F247" s="530"/>
      <c r="G247" s="530"/>
      <c r="H247" s="530"/>
      <c r="I247" s="530"/>
      <c r="J247" s="530"/>
      <c r="K247" s="530"/>
      <c r="L247" s="530"/>
      <c r="M247" s="530"/>
      <c r="N247" s="530"/>
      <c r="O247" s="530"/>
      <c r="P247" s="530"/>
      <c r="Q247" s="530"/>
      <c r="R247" s="530"/>
      <c r="S247" s="530"/>
      <c r="T247" s="530"/>
      <c r="U247" s="530"/>
      <c r="V247" s="530"/>
    </row>
    <row r="248" spans="3:22">
      <c r="C248" s="530"/>
      <c r="D248" s="530"/>
      <c r="E248" s="530"/>
      <c r="F248" s="530"/>
      <c r="G248" s="530"/>
      <c r="H248" s="530"/>
      <c r="I248" s="530"/>
      <c r="J248" s="530"/>
      <c r="K248" s="530"/>
      <c r="L248" s="530"/>
      <c r="M248" s="530"/>
      <c r="N248" s="530"/>
      <c r="O248" s="530"/>
      <c r="P248" s="530"/>
      <c r="Q248" s="530"/>
      <c r="R248" s="530"/>
      <c r="S248" s="530"/>
      <c r="T248" s="530"/>
      <c r="U248" s="530"/>
      <c r="V248" s="530"/>
    </row>
    <row r="249" spans="3:22">
      <c r="C249" s="530"/>
      <c r="D249" s="530"/>
      <c r="E249" s="530"/>
      <c r="F249" s="530"/>
      <c r="G249" s="530"/>
      <c r="H249" s="530"/>
      <c r="I249" s="530"/>
      <c r="J249" s="530"/>
      <c r="K249" s="530"/>
      <c r="L249" s="530"/>
      <c r="M249" s="530"/>
      <c r="N249" s="530"/>
      <c r="O249" s="530"/>
      <c r="P249" s="530"/>
      <c r="Q249" s="530"/>
      <c r="R249" s="530"/>
      <c r="S249" s="530"/>
      <c r="T249" s="530"/>
      <c r="U249" s="530"/>
      <c r="V249" s="530"/>
    </row>
    <row r="250" spans="3:22">
      <c r="C250" s="530"/>
      <c r="D250" s="530"/>
      <c r="E250" s="530"/>
      <c r="F250" s="530"/>
      <c r="G250" s="530"/>
      <c r="H250" s="530"/>
      <c r="I250" s="530"/>
      <c r="J250" s="530"/>
      <c r="K250" s="530"/>
      <c r="L250" s="530"/>
      <c r="M250" s="530"/>
      <c r="N250" s="530"/>
      <c r="O250" s="530"/>
      <c r="P250" s="530"/>
      <c r="Q250" s="530"/>
      <c r="R250" s="530"/>
      <c r="S250" s="530"/>
      <c r="T250" s="530"/>
      <c r="U250" s="530"/>
      <c r="V250" s="530"/>
    </row>
    <row r="251" spans="3:22">
      <c r="C251" s="530"/>
      <c r="D251" s="530"/>
      <c r="E251" s="530"/>
      <c r="F251" s="530"/>
      <c r="G251" s="530"/>
      <c r="H251" s="530"/>
      <c r="I251" s="530"/>
      <c r="J251" s="530"/>
      <c r="K251" s="530"/>
      <c r="L251" s="530"/>
      <c r="M251" s="530"/>
      <c r="N251" s="530"/>
      <c r="O251" s="530"/>
      <c r="P251" s="530"/>
      <c r="Q251" s="530"/>
      <c r="R251" s="530"/>
      <c r="S251" s="530"/>
      <c r="T251" s="530"/>
      <c r="U251" s="530"/>
      <c r="V251" s="530"/>
    </row>
    <row r="252" spans="3:22">
      <c r="C252" s="530"/>
      <c r="D252" s="530"/>
      <c r="E252" s="530"/>
      <c r="F252" s="530"/>
      <c r="G252" s="530"/>
      <c r="H252" s="530"/>
      <c r="I252" s="530"/>
      <c r="J252" s="530"/>
      <c r="K252" s="530"/>
      <c r="L252" s="530"/>
      <c r="M252" s="530"/>
      <c r="N252" s="530"/>
      <c r="O252" s="530"/>
      <c r="P252" s="530"/>
      <c r="Q252" s="530"/>
      <c r="R252" s="530"/>
      <c r="S252" s="530"/>
      <c r="T252" s="530"/>
      <c r="U252" s="530"/>
      <c r="V252" s="530"/>
    </row>
    <row r="253" spans="3:22">
      <c r="C253" s="530"/>
      <c r="D253" s="530"/>
      <c r="E253" s="530"/>
      <c r="F253" s="530"/>
      <c r="G253" s="530"/>
      <c r="H253" s="530"/>
      <c r="I253" s="530"/>
      <c r="J253" s="530"/>
      <c r="K253" s="530"/>
      <c r="L253" s="530"/>
      <c r="M253" s="530"/>
      <c r="N253" s="530"/>
      <c r="O253" s="530"/>
      <c r="P253" s="530"/>
      <c r="Q253" s="530"/>
      <c r="R253" s="530"/>
      <c r="S253" s="530"/>
      <c r="T253" s="530"/>
      <c r="U253" s="530"/>
      <c r="V253" s="530"/>
    </row>
    <row r="254" spans="3:22">
      <c r="C254" s="530"/>
      <c r="D254" s="530"/>
      <c r="E254" s="530"/>
      <c r="F254" s="530"/>
      <c r="G254" s="530"/>
      <c r="H254" s="530"/>
      <c r="I254" s="530"/>
      <c r="J254" s="530"/>
      <c r="K254" s="530"/>
      <c r="L254" s="530"/>
      <c r="M254" s="530"/>
      <c r="N254" s="530"/>
      <c r="O254" s="530"/>
      <c r="P254" s="530"/>
      <c r="Q254" s="530"/>
      <c r="R254" s="530"/>
      <c r="S254" s="530"/>
      <c r="T254" s="530"/>
      <c r="U254" s="530"/>
      <c r="V254" s="530"/>
    </row>
    <row r="255" spans="3:22">
      <c r="C255" s="530"/>
      <c r="D255" s="530"/>
      <c r="E255" s="530"/>
      <c r="F255" s="530"/>
      <c r="G255" s="530"/>
      <c r="H255" s="530"/>
      <c r="I255" s="530"/>
      <c r="J255" s="530"/>
      <c r="K255" s="530"/>
      <c r="L255" s="530"/>
      <c r="M255" s="530"/>
      <c r="N255" s="530"/>
      <c r="O255" s="530"/>
      <c r="P255" s="530"/>
      <c r="Q255" s="530"/>
      <c r="R255" s="530"/>
      <c r="S255" s="530"/>
      <c r="T255" s="530"/>
      <c r="U255" s="530"/>
      <c r="V255" s="530"/>
    </row>
    <row r="256" spans="3:22">
      <c r="C256" s="530"/>
      <c r="D256" s="530"/>
      <c r="E256" s="530"/>
      <c r="F256" s="530"/>
      <c r="G256" s="530"/>
      <c r="H256" s="530"/>
      <c r="I256" s="530"/>
      <c r="J256" s="530"/>
      <c r="K256" s="530"/>
      <c r="L256" s="530"/>
      <c r="M256" s="530"/>
      <c r="N256" s="530"/>
      <c r="O256" s="530"/>
      <c r="P256" s="530"/>
      <c r="Q256" s="530"/>
      <c r="R256" s="530"/>
      <c r="S256" s="530"/>
      <c r="T256" s="530"/>
      <c r="U256" s="530"/>
      <c r="V256" s="530"/>
    </row>
    <row r="257" spans="3:22">
      <c r="C257" s="530"/>
      <c r="D257" s="530"/>
      <c r="E257" s="530"/>
      <c r="F257" s="530"/>
      <c r="G257" s="530"/>
      <c r="H257" s="530"/>
      <c r="I257" s="530"/>
      <c r="J257" s="530"/>
      <c r="K257" s="530"/>
      <c r="L257" s="530"/>
      <c r="M257" s="530"/>
      <c r="N257" s="530"/>
      <c r="O257" s="530"/>
      <c r="P257" s="530"/>
      <c r="Q257" s="530"/>
      <c r="R257" s="530"/>
      <c r="S257" s="530"/>
      <c r="T257" s="530"/>
      <c r="U257" s="530"/>
      <c r="V257" s="530"/>
    </row>
    <row r="258" spans="3:22">
      <c r="C258" s="530"/>
      <c r="D258" s="530"/>
      <c r="E258" s="530"/>
      <c r="F258" s="530"/>
      <c r="G258" s="530"/>
      <c r="H258" s="530"/>
      <c r="I258" s="530"/>
      <c r="J258" s="530"/>
      <c r="K258" s="530"/>
      <c r="L258" s="530"/>
      <c r="M258" s="530"/>
      <c r="N258" s="530"/>
      <c r="O258" s="530"/>
      <c r="P258" s="530"/>
      <c r="Q258" s="530"/>
      <c r="R258" s="530"/>
      <c r="S258" s="530"/>
      <c r="T258" s="530"/>
      <c r="U258" s="530"/>
      <c r="V258" s="530"/>
    </row>
    <row r="259" spans="3:22">
      <c r="C259" s="530"/>
      <c r="D259" s="530"/>
      <c r="E259" s="530"/>
      <c r="F259" s="530"/>
      <c r="G259" s="530"/>
      <c r="H259" s="530"/>
      <c r="I259" s="530"/>
      <c r="J259" s="530"/>
      <c r="K259" s="530"/>
      <c r="L259" s="530"/>
      <c r="M259" s="530"/>
      <c r="N259" s="530"/>
      <c r="O259" s="530"/>
      <c r="P259" s="530"/>
      <c r="Q259" s="530"/>
      <c r="R259" s="530"/>
      <c r="S259" s="530"/>
      <c r="T259" s="530"/>
      <c r="U259" s="530"/>
      <c r="V259" s="530"/>
    </row>
    <row r="260" spans="3:22">
      <c r="C260" s="530"/>
      <c r="D260" s="530"/>
      <c r="E260" s="530"/>
      <c r="F260" s="530"/>
      <c r="G260" s="530"/>
      <c r="H260" s="530"/>
      <c r="I260" s="530"/>
      <c r="J260" s="530"/>
      <c r="K260" s="530"/>
      <c r="L260" s="530"/>
      <c r="M260" s="530"/>
      <c r="N260" s="530"/>
      <c r="O260" s="530"/>
      <c r="P260" s="530"/>
      <c r="Q260" s="530"/>
      <c r="R260" s="530"/>
      <c r="S260" s="530"/>
      <c r="T260" s="530"/>
      <c r="U260" s="530"/>
      <c r="V260" s="530"/>
    </row>
    <row r="261" spans="3:22">
      <c r="C261" s="530"/>
      <c r="D261" s="530"/>
      <c r="E261" s="530"/>
      <c r="F261" s="530"/>
      <c r="G261" s="530"/>
      <c r="H261" s="530"/>
      <c r="I261" s="530"/>
      <c r="J261" s="530"/>
      <c r="K261" s="530"/>
      <c r="L261" s="530"/>
      <c r="M261" s="530"/>
      <c r="N261" s="530"/>
      <c r="O261" s="530"/>
      <c r="P261" s="530"/>
      <c r="Q261" s="530"/>
      <c r="R261" s="530"/>
      <c r="S261" s="530"/>
      <c r="T261" s="530"/>
      <c r="U261" s="530"/>
      <c r="V261" s="530"/>
    </row>
    <row r="262" spans="3:22">
      <c r="C262" s="530"/>
      <c r="D262" s="530"/>
      <c r="E262" s="530"/>
      <c r="F262" s="530"/>
      <c r="G262" s="530"/>
      <c r="H262" s="530"/>
      <c r="I262" s="530"/>
      <c r="J262" s="530"/>
      <c r="K262" s="530"/>
      <c r="L262" s="530"/>
      <c r="M262" s="530"/>
      <c r="N262" s="530"/>
      <c r="O262" s="530"/>
      <c r="P262" s="530"/>
      <c r="Q262" s="530"/>
      <c r="R262" s="530"/>
      <c r="S262" s="530"/>
      <c r="T262" s="530"/>
      <c r="U262" s="530"/>
      <c r="V262" s="530"/>
    </row>
    <row r="263" spans="3:22">
      <c r="C263" s="530"/>
      <c r="D263" s="530"/>
      <c r="E263" s="530"/>
      <c r="F263" s="530"/>
      <c r="G263" s="530"/>
      <c r="H263" s="530"/>
      <c r="I263" s="530"/>
      <c r="J263" s="530"/>
      <c r="K263" s="530"/>
      <c r="L263" s="530"/>
      <c r="M263" s="530"/>
      <c r="N263" s="530"/>
      <c r="O263" s="530"/>
      <c r="P263" s="530"/>
      <c r="Q263" s="530"/>
      <c r="R263" s="530"/>
      <c r="S263" s="530"/>
      <c r="T263" s="530"/>
      <c r="U263" s="530"/>
      <c r="V263" s="530"/>
    </row>
    <row r="264" spans="3:22">
      <c r="C264" s="530"/>
      <c r="D264" s="530"/>
      <c r="E264" s="530"/>
      <c r="F264" s="530"/>
      <c r="G264" s="530"/>
      <c r="H264" s="530"/>
      <c r="I264" s="530"/>
      <c r="J264" s="530"/>
      <c r="K264" s="530"/>
      <c r="L264" s="530"/>
      <c r="M264" s="530"/>
      <c r="N264" s="530"/>
      <c r="O264" s="530"/>
      <c r="P264" s="530"/>
      <c r="Q264" s="530"/>
      <c r="R264" s="530"/>
      <c r="S264" s="530"/>
      <c r="T264" s="530"/>
      <c r="U264" s="530"/>
      <c r="V264" s="530"/>
    </row>
    <row r="265" spans="3:22">
      <c r="C265" s="530"/>
      <c r="D265" s="530"/>
      <c r="E265" s="530"/>
      <c r="F265" s="530"/>
      <c r="G265" s="530"/>
      <c r="H265" s="530"/>
      <c r="I265" s="530"/>
      <c r="J265" s="530"/>
      <c r="K265" s="530"/>
      <c r="L265" s="530"/>
      <c r="M265" s="530"/>
      <c r="N265" s="530"/>
      <c r="O265" s="530"/>
      <c r="P265" s="530"/>
      <c r="Q265" s="530"/>
      <c r="R265" s="530"/>
      <c r="S265" s="530"/>
      <c r="T265" s="530"/>
      <c r="U265" s="530"/>
      <c r="V265" s="530"/>
    </row>
    <row r="266" spans="3:22">
      <c r="C266" s="530"/>
      <c r="D266" s="530"/>
      <c r="E266" s="530"/>
      <c r="F266" s="530"/>
      <c r="G266" s="530"/>
      <c r="H266" s="530"/>
      <c r="I266" s="530"/>
      <c r="J266" s="530"/>
      <c r="K266" s="530"/>
      <c r="L266" s="530"/>
      <c r="M266" s="530"/>
      <c r="N266" s="530"/>
      <c r="O266" s="530"/>
      <c r="P266" s="530"/>
      <c r="Q266" s="530"/>
      <c r="R266" s="530"/>
      <c r="S266" s="530"/>
      <c r="T266" s="530"/>
      <c r="U266" s="530"/>
      <c r="V266" s="530"/>
    </row>
    <row r="267" spans="3:22">
      <c r="C267" s="530"/>
      <c r="D267" s="530"/>
      <c r="E267" s="530"/>
      <c r="F267" s="530"/>
      <c r="G267" s="530"/>
      <c r="H267" s="530"/>
      <c r="I267" s="530"/>
      <c r="J267" s="530"/>
      <c r="K267" s="530"/>
      <c r="L267" s="530"/>
      <c r="M267" s="530"/>
      <c r="N267" s="530"/>
      <c r="O267" s="530"/>
      <c r="P267" s="530"/>
      <c r="Q267" s="530"/>
      <c r="R267" s="530"/>
      <c r="S267" s="530"/>
      <c r="T267" s="530"/>
      <c r="U267" s="530"/>
      <c r="V267" s="530"/>
    </row>
    <row r="268" spans="3:22">
      <c r="C268" s="530"/>
      <c r="D268" s="530"/>
      <c r="E268" s="530"/>
      <c r="F268" s="530"/>
      <c r="G268" s="530"/>
      <c r="H268" s="530"/>
      <c r="I268" s="530"/>
      <c r="J268" s="530"/>
      <c r="K268" s="530"/>
      <c r="L268" s="530"/>
      <c r="M268" s="530"/>
      <c r="N268" s="530"/>
      <c r="O268" s="530"/>
      <c r="P268" s="530"/>
      <c r="Q268" s="530"/>
      <c r="R268" s="530"/>
      <c r="S268" s="530"/>
      <c r="T268" s="530"/>
      <c r="U268" s="530"/>
      <c r="V268" s="530"/>
    </row>
    <row r="269" spans="3:22">
      <c r="C269" s="530"/>
      <c r="D269" s="530"/>
      <c r="E269" s="530"/>
      <c r="F269" s="530"/>
      <c r="G269" s="530"/>
      <c r="H269" s="530"/>
      <c r="I269" s="530"/>
      <c r="J269" s="530"/>
      <c r="K269" s="530"/>
      <c r="L269" s="530"/>
      <c r="M269" s="530"/>
      <c r="N269" s="530"/>
      <c r="O269" s="530"/>
      <c r="P269" s="530"/>
      <c r="Q269" s="530"/>
      <c r="R269" s="530"/>
      <c r="S269" s="530"/>
      <c r="T269" s="530"/>
      <c r="U269" s="530"/>
      <c r="V269" s="530"/>
    </row>
    <row r="270" spans="3:22">
      <c r="C270" s="530"/>
      <c r="D270" s="530"/>
      <c r="E270" s="530"/>
      <c r="F270" s="530"/>
      <c r="G270" s="530"/>
      <c r="H270" s="530"/>
      <c r="I270" s="530"/>
      <c r="J270" s="530"/>
      <c r="K270" s="530"/>
      <c r="L270" s="530"/>
      <c r="M270" s="530"/>
      <c r="N270" s="530"/>
      <c r="O270" s="530"/>
      <c r="P270" s="530"/>
      <c r="Q270" s="530"/>
      <c r="R270" s="530"/>
      <c r="S270" s="530"/>
      <c r="T270" s="530"/>
      <c r="U270" s="530"/>
      <c r="V270" s="530"/>
    </row>
    <row r="271" spans="3:22">
      <c r="C271" s="530"/>
      <c r="D271" s="530"/>
      <c r="E271" s="530"/>
      <c r="F271" s="530"/>
      <c r="G271" s="530"/>
      <c r="H271" s="530"/>
      <c r="I271" s="530"/>
      <c r="J271" s="530"/>
      <c r="K271" s="530"/>
      <c r="L271" s="530"/>
      <c r="M271" s="530"/>
      <c r="N271" s="530"/>
      <c r="O271" s="530"/>
      <c r="P271" s="530"/>
      <c r="Q271" s="530"/>
      <c r="R271" s="530"/>
      <c r="S271" s="530"/>
      <c r="T271" s="530"/>
      <c r="U271" s="530"/>
      <c r="V271" s="530"/>
    </row>
    <row r="272" spans="3:22">
      <c r="C272" s="530"/>
      <c r="D272" s="530"/>
      <c r="E272" s="530"/>
      <c r="F272" s="530"/>
      <c r="G272" s="530"/>
      <c r="H272" s="530"/>
      <c r="I272" s="530"/>
      <c r="J272" s="530"/>
      <c r="K272" s="530"/>
      <c r="L272" s="530"/>
      <c r="M272" s="530"/>
      <c r="N272" s="530"/>
      <c r="O272" s="530"/>
      <c r="P272" s="530"/>
      <c r="Q272" s="530"/>
      <c r="R272" s="530"/>
      <c r="S272" s="530"/>
      <c r="T272" s="530"/>
      <c r="U272" s="530"/>
      <c r="V272" s="530"/>
    </row>
    <row r="273" spans="3:22">
      <c r="C273" s="530"/>
      <c r="D273" s="530"/>
      <c r="E273" s="530"/>
      <c r="F273" s="530"/>
      <c r="G273" s="530"/>
      <c r="H273" s="530"/>
      <c r="I273" s="530"/>
      <c r="J273" s="530"/>
      <c r="K273" s="530"/>
      <c r="L273" s="530"/>
      <c r="M273" s="530"/>
      <c r="N273" s="530"/>
      <c r="O273" s="530"/>
      <c r="P273" s="530"/>
      <c r="Q273" s="530"/>
      <c r="R273" s="530"/>
      <c r="S273" s="530"/>
      <c r="T273" s="530"/>
      <c r="U273" s="530"/>
      <c r="V273" s="530"/>
    </row>
    <row r="274" spans="3:22">
      <c r="C274" s="530"/>
      <c r="D274" s="530"/>
      <c r="E274" s="530"/>
      <c r="F274" s="530"/>
      <c r="G274" s="530"/>
      <c r="H274" s="530"/>
      <c r="I274" s="530"/>
      <c r="J274" s="530"/>
      <c r="K274" s="530"/>
      <c r="L274" s="530"/>
      <c r="M274" s="530"/>
      <c r="N274" s="530"/>
      <c r="O274" s="530"/>
      <c r="P274" s="530"/>
      <c r="Q274" s="530"/>
      <c r="R274" s="530"/>
      <c r="S274" s="530"/>
      <c r="T274" s="530"/>
      <c r="U274" s="530"/>
      <c r="V274" s="530"/>
    </row>
    <row r="275" spans="3:22">
      <c r="C275" s="530"/>
      <c r="D275" s="530"/>
      <c r="E275" s="530"/>
      <c r="F275" s="530"/>
      <c r="G275" s="530"/>
      <c r="H275" s="530"/>
      <c r="I275" s="530"/>
      <c r="J275" s="530"/>
      <c r="K275" s="530"/>
      <c r="L275" s="530"/>
      <c r="M275" s="530"/>
      <c r="N275" s="530"/>
      <c r="O275" s="530"/>
      <c r="P275" s="530"/>
      <c r="Q275" s="530"/>
      <c r="R275" s="530"/>
      <c r="S275" s="530"/>
      <c r="T275" s="530"/>
      <c r="U275" s="530"/>
      <c r="V275" s="530"/>
    </row>
    <row r="276" spans="3:22">
      <c r="C276" s="530"/>
      <c r="D276" s="530"/>
      <c r="E276" s="530"/>
      <c r="F276" s="530"/>
      <c r="G276" s="530"/>
      <c r="H276" s="530"/>
      <c r="I276" s="530"/>
      <c r="J276" s="530"/>
      <c r="K276" s="530"/>
      <c r="L276" s="530"/>
      <c r="M276" s="530"/>
      <c r="N276" s="530"/>
      <c r="O276" s="530"/>
      <c r="P276" s="530"/>
      <c r="Q276" s="530"/>
      <c r="R276" s="530"/>
      <c r="S276" s="530"/>
      <c r="T276" s="530"/>
      <c r="U276" s="530"/>
      <c r="V276" s="530"/>
    </row>
    <row r="277" spans="3:22">
      <c r="C277" s="530"/>
      <c r="D277" s="530"/>
      <c r="E277" s="530"/>
      <c r="F277" s="530"/>
      <c r="G277" s="530"/>
      <c r="H277" s="530"/>
      <c r="I277" s="530"/>
      <c r="J277" s="530"/>
      <c r="K277" s="530"/>
      <c r="L277" s="530"/>
      <c r="M277" s="530"/>
      <c r="N277" s="530"/>
      <c r="O277" s="530"/>
      <c r="P277" s="530"/>
      <c r="Q277" s="530"/>
      <c r="R277" s="530"/>
      <c r="S277" s="530"/>
      <c r="T277" s="530"/>
      <c r="U277" s="530"/>
      <c r="V277" s="530"/>
    </row>
    <row r="278" spans="3:22">
      <c r="C278" s="530"/>
      <c r="D278" s="530"/>
      <c r="E278" s="530"/>
      <c r="F278" s="530"/>
      <c r="G278" s="530"/>
      <c r="H278" s="530"/>
      <c r="I278" s="530"/>
      <c r="J278" s="530"/>
      <c r="K278" s="530"/>
      <c r="L278" s="530"/>
      <c r="M278" s="530"/>
      <c r="N278" s="530"/>
      <c r="O278" s="530"/>
      <c r="P278" s="530"/>
      <c r="Q278" s="530"/>
      <c r="R278" s="530"/>
      <c r="S278" s="530"/>
      <c r="T278" s="530"/>
      <c r="U278" s="530"/>
      <c r="V278" s="530"/>
    </row>
    <row r="279" spans="3:22">
      <c r="C279" s="530"/>
      <c r="D279" s="530"/>
      <c r="E279" s="530"/>
      <c r="F279" s="530"/>
      <c r="G279" s="530"/>
      <c r="H279" s="530"/>
      <c r="I279" s="530"/>
      <c r="J279" s="530"/>
      <c r="K279" s="530"/>
      <c r="L279" s="530"/>
      <c r="M279" s="530"/>
      <c r="N279" s="530"/>
      <c r="O279" s="530"/>
      <c r="P279" s="530"/>
      <c r="Q279" s="530"/>
      <c r="R279" s="530"/>
      <c r="S279" s="530"/>
      <c r="T279" s="530"/>
      <c r="U279" s="530"/>
      <c r="V279" s="530"/>
    </row>
    <row r="280" spans="3:22">
      <c r="C280" s="530"/>
      <c r="D280" s="530"/>
      <c r="E280" s="530"/>
      <c r="F280" s="530"/>
      <c r="G280" s="530"/>
      <c r="H280" s="530"/>
      <c r="I280" s="530"/>
      <c r="J280" s="530"/>
      <c r="K280" s="530"/>
      <c r="L280" s="530"/>
      <c r="M280" s="530"/>
      <c r="N280" s="530"/>
      <c r="O280" s="530"/>
      <c r="P280" s="530"/>
      <c r="Q280" s="530"/>
      <c r="R280" s="530"/>
      <c r="S280" s="530"/>
      <c r="T280" s="530"/>
      <c r="U280" s="530"/>
      <c r="V280" s="530"/>
    </row>
    <row r="281" spans="3:22">
      <c r="C281" s="530"/>
      <c r="D281" s="530"/>
      <c r="E281" s="530"/>
      <c r="F281" s="530"/>
      <c r="G281" s="530"/>
      <c r="H281" s="530"/>
      <c r="I281" s="530"/>
      <c r="J281" s="530"/>
      <c r="K281" s="530"/>
      <c r="L281" s="530"/>
      <c r="M281" s="530"/>
      <c r="N281" s="530"/>
      <c r="O281" s="530"/>
      <c r="P281" s="530"/>
      <c r="Q281" s="530"/>
      <c r="R281" s="530"/>
      <c r="S281" s="530"/>
      <c r="T281" s="530"/>
      <c r="U281" s="530"/>
      <c r="V281" s="530"/>
    </row>
    <row r="282" spans="3:22">
      <c r="C282" s="530"/>
      <c r="D282" s="530"/>
      <c r="E282" s="530"/>
      <c r="F282" s="530"/>
      <c r="G282" s="530"/>
      <c r="H282" s="530"/>
      <c r="I282" s="530"/>
      <c r="J282" s="530"/>
      <c r="K282" s="530"/>
      <c r="L282" s="530"/>
      <c r="M282" s="530"/>
      <c r="N282" s="530"/>
      <c r="O282" s="530"/>
      <c r="P282" s="530"/>
      <c r="Q282" s="530"/>
      <c r="R282" s="530"/>
      <c r="S282" s="530"/>
      <c r="T282" s="530"/>
      <c r="U282" s="530"/>
      <c r="V282" s="530"/>
    </row>
    <row r="283" spans="3:22">
      <c r="C283" s="530"/>
      <c r="D283" s="530"/>
      <c r="E283" s="530"/>
      <c r="F283" s="530"/>
      <c r="G283" s="530"/>
      <c r="H283" s="530"/>
      <c r="I283" s="530"/>
      <c r="J283" s="530"/>
      <c r="K283" s="530"/>
      <c r="L283" s="530"/>
      <c r="M283" s="530"/>
      <c r="N283" s="530"/>
      <c r="O283" s="530"/>
      <c r="P283" s="530"/>
      <c r="Q283" s="530"/>
      <c r="R283" s="530"/>
      <c r="S283" s="530"/>
      <c r="T283" s="530"/>
      <c r="U283" s="530"/>
      <c r="V283" s="530"/>
    </row>
    <row r="284" spans="3:22">
      <c r="C284" s="530"/>
      <c r="D284" s="530"/>
      <c r="E284" s="530"/>
      <c r="F284" s="530"/>
      <c r="G284" s="530"/>
      <c r="H284" s="530"/>
      <c r="I284" s="530"/>
      <c r="J284" s="530"/>
      <c r="K284" s="530"/>
      <c r="L284" s="530"/>
      <c r="M284" s="530"/>
      <c r="N284" s="530"/>
      <c r="O284" s="530"/>
      <c r="P284" s="530"/>
      <c r="Q284" s="530"/>
      <c r="R284" s="530"/>
      <c r="S284" s="530"/>
      <c r="T284" s="530"/>
      <c r="U284" s="530"/>
      <c r="V284" s="530"/>
    </row>
    <row r="285" spans="3:22">
      <c r="C285" s="530"/>
      <c r="D285" s="530"/>
      <c r="E285" s="530"/>
      <c r="F285" s="530"/>
      <c r="G285" s="530"/>
      <c r="H285" s="530"/>
      <c r="I285" s="530"/>
      <c r="J285" s="530"/>
      <c r="K285" s="530"/>
      <c r="L285" s="530"/>
      <c r="M285" s="530"/>
      <c r="N285" s="530"/>
      <c r="O285" s="530"/>
      <c r="P285" s="530"/>
      <c r="Q285" s="530"/>
      <c r="R285" s="530"/>
      <c r="S285" s="530"/>
      <c r="T285" s="530"/>
      <c r="U285" s="530"/>
      <c r="V285" s="530"/>
    </row>
    <row r="286" spans="3:22">
      <c r="C286" s="530"/>
      <c r="D286" s="530"/>
      <c r="E286" s="530"/>
      <c r="F286" s="530"/>
      <c r="G286" s="530"/>
      <c r="H286" s="530"/>
      <c r="I286" s="530"/>
      <c r="J286" s="530"/>
      <c r="K286" s="530"/>
      <c r="L286" s="530"/>
      <c r="M286" s="530"/>
      <c r="N286" s="530"/>
      <c r="O286" s="530"/>
      <c r="P286" s="530"/>
      <c r="Q286" s="530"/>
      <c r="R286" s="530"/>
      <c r="S286" s="530"/>
      <c r="T286" s="530"/>
      <c r="U286" s="530"/>
      <c r="V286" s="530"/>
    </row>
    <row r="287" spans="3:22">
      <c r="C287" s="530"/>
      <c r="D287" s="530"/>
      <c r="E287" s="530"/>
      <c r="F287" s="530"/>
      <c r="G287" s="530"/>
      <c r="H287" s="530"/>
      <c r="I287" s="530"/>
      <c r="J287" s="530"/>
      <c r="K287" s="530"/>
      <c r="L287" s="530"/>
      <c r="M287" s="530"/>
      <c r="N287" s="530"/>
      <c r="O287" s="530"/>
      <c r="P287" s="530"/>
      <c r="Q287" s="530"/>
      <c r="R287" s="530"/>
      <c r="S287" s="530"/>
      <c r="T287" s="530"/>
      <c r="U287" s="530"/>
      <c r="V287" s="530"/>
    </row>
    <row r="288" spans="3:22">
      <c r="C288" s="530"/>
      <c r="D288" s="530"/>
      <c r="E288" s="530"/>
      <c r="F288" s="530"/>
      <c r="G288" s="530"/>
      <c r="H288" s="530"/>
      <c r="I288" s="530"/>
      <c r="J288" s="530"/>
      <c r="K288" s="530"/>
      <c r="L288" s="530"/>
      <c r="M288" s="530"/>
      <c r="N288" s="530"/>
      <c r="O288" s="530"/>
      <c r="P288" s="530"/>
      <c r="Q288" s="530"/>
      <c r="R288" s="530"/>
      <c r="S288" s="530"/>
      <c r="T288" s="530"/>
      <c r="U288" s="530"/>
      <c r="V288" s="530"/>
    </row>
    <row r="289" spans="3:22">
      <c r="C289" s="530"/>
      <c r="D289" s="530"/>
      <c r="E289" s="530"/>
      <c r="F289" s="530"/>
      <c r="G289" s="530"/>
      <c r="H289" s="530"/>
      <c r="I289" s="530"/>
      <c r="J289" s="530"/>
      <c r="K289" s="530"/>
      <c r="L289" s="530"/>
      <c r="M289" s="530"/>
      <c r="N289" s="530"/>
      <c r="O289" s="530"/>
      <c r="P289" s="530"/>
      <c r="Q289" s="530"/>
      <c r="R289" s="530"/>
      <c r="S289" s="530"/>
      <c r="T289" s="530"/>
      <c r="U289" s="530"/>
      <c r="V289" s="530"/>
    </row>
    <row r="290" spans="3:22">
      <c r="C290" s="530"/>
      <c r="D290" s="530"/>
      <c r="E290" s="530"/>
      <c r="F290" s="530"/>
      <c r="G290" s="530"/>
      <c r="H290" s="530"/>
      <c r="I290" s="530"/>
      <c r="J290" s="530"/>
      <c r="K290" s="530"/>
      <c r="L290" s="530"/>
      <c r="M290" s="530"/>
      <c r="N290" s="530"/>
      <c r="O290" s="530"/>
      <c r="P290" s="530"/>
      <c r="Q290" s="530"/>
      <c r="R290" s="530"/>
      <c r="S290" s="530"/>
      <c r="T290" s="530"/>
      <c r="U290" s="530"/>
      <c r="V290" s="530"/>
    </row>
    <row r="291" spans="3:22">
      <c r="C291" s="530"/>
      <c r="D291" s="530"/>
      <c r="E291" s="530"/>
      <c r="F291" s="530"/>
      <c r="G291" s="530"/>
      <c r="H291" s="530"/>
      <c r="I291" s="530"/>
      <c r="J291" s="530"/>
      <c r="K291" s="530"/>
      <c r="L291" s="530"/>
      <c r="M291" s="530"/>
      <c r="N291" s="530"/>
      <c r="O291" s="530"/>
      <c r="P291" s="530"/>
      <c r="Q291" s="530"/>
      <c r="R291" s="530"/>
      <c r="S291" s="530"/>
      <c r="T291" s="530"/>
      <c r="U291" s="530"/>
      <c r="V291" s="530"/>
    </row>
    <row r="292" spans="3:22">
      <c r="C292" s="530"/>
      <c r="D292" s="530"/>
      <c r="E292" s="530"/>
      <c r="F292" s="530"/>
      <c r="G292" s="530"/>
      <c r="H292" s="530"/>
      <c r="I292" s="530"/>
      <c r="J292" s="530"/>
      <c r="K292" s="530"/>
      <c r="L292" s="530"/>
      <c r="M292" s="530"/>
      <c r="N292" s="530"/>
      <c r="O292" s="530"/>
      <c r="P292" s="530"/>
      <c r="Q292" s="530"/>
      <c r="R292" s="530"/>
      <c r="S292" s="530"/>
      <c r="T292" s="530"/>
      <c r="U292" s="530"/>
      <c r="V292" s="530"/>
    </row>
    <row r="293" spans="3:22">
      <c r="C293" s="530"/>
      <c r="D293" s="530"/>
      <c r="E293" s="530"/>
      <c r="F293" s="530"/>
      <c r="G293" s="530"/>
      <c r="H293" s="530"/>
      <c r="I293" s="530"/>
      <c r="J293" s="530"/>
      <c r="K293" s="530"/>
      <c r="L293" s="530"/>
      <c r="M293" s="530"/>
      <c r="N293" s="530"/>
      <c r="O293" s="530"/>
      <c r="P293" s="530"/>
      <c r="Q293" s="530"/>
      <c r="R293" s="530"/>
      <c r="S293" s="530"/>
      <c r="T293" s="530"/>
      <c r="U293" s="530"/>
      <c r="V293" s="530"/>
    </row>
    <row r="294" spans="3:22">
      <c r="C294" s="530"/>
      <c r="D294" s="530"/>
      <c r="E294" s="530"/>
      <c r="F294" s="530"/>
      <c r="G294" s="530"/>
      <c r="H294" s="530"/>
      <c r="I294" s="530"/>
      <c r="J294" s="530"/>
      <c r="K294" s="530"/>
      <c r="L294" s="530"/>
      <c r="M294" s="530"/>
      <c r="N294" s="530"/>
      <c r="O294" s="530"/>
      <c r="P294" s="530"/>
      <c r="Q294" s="530"/>
      <c r="R294" s="530"/>
      <c r="S294" s="530"/>
      <c r="T294" s="530"/>
      <c r="U294" s="530"/>
      <c r="V294" s="530"/>
    </row>
    <row r="295" spans="3:22">
      <c r="C295" s="530"/>
      <c r="D295" s="530"/>
      <c r="E295" s="530"/>
      <c r="F295" s="530"/>
      <c r="G295" s="530"/>
      <c r="H295" s="530"/>
      <c r="I295" s="530"/>
      <c r="J295" s="530"/>
      <c r="K295" s="530"/>
      <c r="L295" s="530"/>
      <c r="M295" s="530"/>
      <c r="N295" s="530"/>
      <c r="O295" s="530"/>
      <c r="P295" s="530"/>
      <c r="Q295" s="530"/>
      <c r="R295" s="530"/>
      <c r="S295" s="530"/>
      <c r="T295" s="530"/>
      <c r="U295" s="530"/>
      <c r="V295" s="530"/>
    </row>
    <row r="296" spans="3:22">
      <c r="C296" s="530"/>
      <c r="D296" s="530"/>
      <c r="E296" s="530"/>
      <c r="F296" s="530"/>
      <c r="G296" s="530"/>
      <c r="H296" s="530"/>
      <c r="I296" s="530"/>
      <c r="J296" s="530"/>
      <c r="K296" s="530"/>
      <c r="L296" s="530"/>
      <c r="M296" s="530"/>
      <c r="N296" s="530"/>
      <c r="O296" s="530"/>
      <c r="P296" s="530"/>
      <c r="Q296" s="530"/>
      <c r="R296" s="530"/>
      <c r="S296" s="530"/>
      <c r="T296" s="530"/>
      <c r="U296" s="530"/>
      <c r="V296" s="530"/>
    </row>
    <row r="297" spans="3:22">
      <c r="C297" s="530"/>
      <c r="D297" s="530"/>
      <c r="E297" s="530"/>
      <c r="F297" s="530"/>
      <c r="G297" s="530"/>
      <c r="H297" s="530"/>
      <c r="I297" s="530"/>
      <c r="J297" s="530"/>
      <c r="K297" s="530"/>
      <c r="L297" s="530"/>
      <c r="M297" s="530"/>
      <c r="N297" s="530"/>
      <c r="O297" s="530"/>
      <c r="P297" s="530"/>
      <c r="Q297" s="530"/>
      <c r="R297" s="530"/>
      <c r="S297" s="530"/>
      <c r="T297" s="530"/>
      <c r="U297" s="530"/>
      <c r="V297" s="530"/>
    </row>
    <row r="298" spans="3:22">
      <c r="C298" s="530"/>
      <c r="D298" s="530"/>
      <c r="E298" s="530"/>
      <c r="F298" s="530"/>
      <c r="G298" s="530"/>
      <c r="H298" s="530"/>
      <c r="I298" s="530"/>
      <c r="J298" s="530"/>
      <c r="K298" s="530"/>
      <c r="L298" s="530"/>
      <c r="M298" s="530"/>
      <c r="N298" s="530"/>
      <c r="O298" s="530"/>
      <c r="P298" s="530"/>
      <c r="Q298" s="530"/>
      <c r="R298" s="530"/>
      <c r="S298" s="530"/>
      <c r="T298" s="530"/>
      <c r="U298" s="530"/>
      <c r="V298" s="530"/>
    </row>
    <row r="299" spans="3:22">
      <c r="C299" s="530"/>
      <c r="D299" s="530"/>
      <c r="E299" s="530"/>
      <c r="F299" s="530"/>
      <c r="G299" s="530"/>
      <c r="H299" s="530"/>
      <c r="I299" s="530"/>
      <c r="J299" s="530"/>
      <c r="K299" s="530"/>
      <c r="L299" s="530"/>
      <c r="M299" s="530"/>
      <c r="N299" s="530"/>
      <c r="O299" s="530"/>
      <c r="P299" s="530"/>
      <c r="Q299" s="530"/>
      <c r="R299" s="530"/>
      <c r="S299" s="530"/>
      <c r="T299" s="530"/>
      <c r="U299" s="530"/>
      <c r="V299" s="530"/>
    </row>
    <row r="300" spans="3:22">
      <c r="C300" s="530"/>
      <c r="D300" s="530"/>
      <c r="E300" s="530"/>
      <c r="F300" s="530"/>
      <c r="G300" s="530"/>
      <c r="H300" s="530"/>
      <c r="I300" s="530"/>
      <c r="J300" s="530"/>
      <c r="K300" s="530"/>
      <c r="L300" s="530"/>
      <c r="M300" s="530"/>
      <c r="N300" s="530"/>
      <c r="O300" s="530"/>
    </row>
    <row r="301" spans="3:22">
      <c r="C301" s="530"/>
      <c r="D301" s="530"/>
      <c r="E301" s="530"/>
      <c r="F301" s="530"/>
      <c r="G301" s="530"/>
      <c r="H301" s="530"/>
      <c r="I301" s="530"/>
      <c r="J301" s="530"/>
      <c r="K301" s="530"/>
      <c r="L301" s="530"/>
      <c r="M301" s="530"/>
      <c r="N301" s="530"/>
      <c r="O301" s="530"/>
    </row>
    <row r="302" spans="3:22">
      <c r="C302" s="530"/>
      <c r="D302" s="530"/>
      <c r="E302" s="530"/>
      <c r="F302" s="530"/>
      <c r="G302" s="530"/>
      <c r="H302" s="530"/>
      <c r="I302" s="530"/>
      <c r="J302" s="530"/>
      <c r="K302" s="530"/>
      <c r="L302" s="530"/>
      <c r="M302" s="530"/>
      <c r="N302" s="530"/>
      <c r="O302" s="530"/>
    </row>
    <row r="303" spans="3:22">
      <c r="C303" s="530"/>
      <c r="D303" s="530"/>
      <c r="E303" s="530"/>
      <c r="F303" s="530"/>
      <c r="G303" s="530"/>
      <c r="H303" s="530"/>
      <c r="I303" s="530"/>
      <c r="J303" s="530"/>
      <c r="K303" s="530"/>
      <c r="L303" s="530"/>
      <c r="M303" s="530"/>
      <c r="N303" s="530"/>
      <c r="O303" s="530"/>
    </row>
    <row r="304" spans="3:22">
      <c r="C304" s="530"/>
      <c r="D304" s="530"/>
      <c r="E304" s="530"/>
      <c r="F304" s="530"/>
      <c r="G304" s="530"/>
      <c r="H304" s="530"/>
      <c r="I304" s="530"/>
      <c r="J304" s="530"/>
      <c r="K304" s="530"/>
      <c r="L304" s="530"/>
      <c r="M304" s="530"/>
      <c r="N304" s="530"/>
      <c r="O304" s="530"/>
    </row>
    <row r="305" spans="3:15">
      <c r="C305" s="530"/>
      <c r="D305" s="530"/>
      <c r="E305" s="530"/>
      <c r="F305" s="530"/>
      <c r="G305" s="530"/>
      <c r="H305" s="530"/>
      <c r="I305" s="530"/>
      <c r="J305" s="530"/>
      <c r="K305" s="530"/>
      <c r="L305" s="530"/>
      <c r="M305" s="530"/>
      <c r="N305" s="530"/>
      <c r="O305" s="530"/>
    </row>
    <row r="306" spans="3:15">
      <c r="C306" s="530"/>
      <c r="D306" s="530"/>
      <c r="E306" s="530"/>
      <c r="F306" s="530"/>
      <c r="G306" s="530"/>
      <c r="H306" s="530"/>
      <c r="I306" s="530"/>
      <c r="J306" s="530"/>
      <c r="K306" s="530"/>
      <c r="L306" s="530"/>
      <c r="M306" s="530"/>
      <c r="N306" s="530"/>
      <c r="O306" s="530"/>
    </row>
    <row r="307" spans="3:15">
      <c r="C307" s="530"/>
      <c r="D307" s="530"/>
      <c r="E307" s="530"/>
      <c r="F307" s="530"/>
      <c r="G307" s="530"/>
      <c r="H307" s="530"/>
      <c r="I307" s="530"/>
      <c r="J307" s="530"/>
      <c r="K307" s="530"/>
      <c r="L307" s="530"/>
      <c r="M307" s="530"/>
      <c r="N307" s="530"/>
      <c r="O307" s="530"/>
    </row>
  </sheetData>
  <mergeCells count="8">
    <mergeCell ref="C107:O107"/>
    <mergeCell ref="C108:O108"/>
    <mergeCell ref="C101:O101"/>
    <mergeCell ref="C102:O102"/>
    <mergeCell ref="C103:O103"/>
    <mergeCell ref="C104:O104"/>
    <mergeCell ref="C105:O105"/>
    <mergeCell ref="C106:O106"/>
  </mergeCells>
  <pageMargins left="0.5" right="0.5" top="0.75" bottom="0.5" header="0.5" footer="0.25"/>
  <pageSetup scale="31" orientation="landscape" r:id="rId1"/>
  <headerFooter alignWithMargins="0">
    <oddHeader>&amp;LMidAmerican Energy Company Attachment 1-1j&amp;R&amp;12Effective January 1, 2016</oddHeader>
    <oddFooter>&amp;L&amp;11&amp;D&amp;R&amp;Z&amp;F</oddFooter>
  </headerFooter>
  <rowBreaks count="1" manualBreakCount="1">
    <brk id="60" max="16383" man="1"/>
  </rowBreaks>
  <colBreaks count="1" manualBreakCount="1">
    <brk id="16"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48"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1093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963</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6">
      <c r="A8" s="178"/>
      <c r="C8" s="172"/>
      <c r="D8" s="172"/>
      <c r="E8" s="172"/>
      <c r="F8" s="172"/>
      <c r="G8" s="311" t="s">
        <v>465</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0</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0</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0</v>
      </c>
      <c r="L23" s="399">
        <f>G23</f>
        <v>0</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
      <c r="A24" s="194"/>
      <c r="E24" s="195"/>
      <c r="F24" s="195"/>
      <c r="M24" s="176"/>
      <c r="O24" s="184"/>
      <c r="P24" s="176"/>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
      <c r="A25" s="194"/>
      <c r="C25" s="186" t="s">
        <v>483</v>
      </c>
      <c r="D25" s="186"/>
      <c r="E25" s="195"/>
      <c r="F25" s="195"/>
      <c r="G25" s="176"/>
      <c r="L25" s="176"/>
      <c r="M25" s="176"/>
      <c r="N25" s="176"/>
      <c r="O25" s="184"/>
      <c r="P25" s="176"/>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0</v>
      </c>
      <c r="M26" s="176"/>
      <c r="N26" s="203"/>
      <c r="O26" s="184"/>
      <c r="P26" s="204"/>
      <c r="Q26" s="188"/>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0</v>
      </c>
      <c r="L27" s="399">
        <f>G27</f>
        <v>0</v>
      </c>
      <c r="M27" s="176"/>
      <c r="N27" s="198"/>
      <c r="O27" s="184"/>
      <c r="P27" s="200"/>
      <c r="Q27" s="188"/>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6">
      <c r="A28" s="194"/>
      <c r="E28" s="195"/>
      <c r="F28" s="195"/>
      <c r="M28" s="176"/>
      <c r="N28" s="198"/>
      <c r="O28" s="184"/>
      <c r="P28" s="200"/>
      <c r="Q28" s="188"/>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6">
      <c r="A29" s="201"/>
      <c r="C29" s="186" t="s">
        <v>301</v>
      </c>
      <c r="D29" s="186"/>
      <c r="E29" s="202"/>
      <c r="F29" s="202"/>
      <c r="G29" s="176"/>
      <c r="L29" s="176"/>
      <c r="M29" s="176"/>
      <c r="N29" s="198"/>
      <c r="O29" s="184"/>
      <c r="P29" s="200"/>
      <c r="Q29" s="188"/>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0</v>
      </c>
      <c r="M30" s="176"/>
      <c r="N30" s="198"/>
      <c r="O30" s="184"/>
      <c r="P30" s="200"/>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0</v>
      </c>
      <c r="L31" s="197">
        <f>G31</f>
        <v>0</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0</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0</v>
      </c>
      <c r="L37" s="197">
        <f>G37</f>
        <v>0</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0</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0</v>
      </c>
      <c r="L41" s="197">
        <f>G41</f>
        <v>0</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168"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2/28/2014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Big Rivers Electric Corporation</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979</v>
      </c>
      <c r="D73" s="257" t="s">
        <v>984</v>
      </c>
      <c r="E73" s="258">
        <v>0</v>
      </c>
      <c r="F73" s="197">
        <f>$L$33</f>
        <v>0</v>
      </c>
      <c r="G73" s="259">
        <f>E73*F73</f>
        <v>0</v>
      </c>
      <c r="H73" s="258">
        <v>0</v>
      </c>
      <c r="I73" s="197">
        <f>$L$43</f>
        <v>0</v>
      </c>
      <c r="J73" s="259">
        <f>H73*I73</f>
        <v>0</v>
      </c>
      <c r="K73" s="258">
        <v>0</v>
      </c>
      <c r="L73" s="259">
        <f>G73+J73+K73</f>
        <v>0</v>
      </c>
      <c r="M73" s="262">
        <v>0</v>
      </c>
      <c r="N73" s="261">
        <f>L73+M73</f>
        <v>0</v>
      </c>
      <c r="O73" s="242"/>
      <c r="P73" s="242"/>
      <c r="Q73" s="242"/>
      <c r="R73" s="447">
        <f>+E73</f>
        <v>0</v>
      </c>
      <c r="S73" s="242"/>
      <c r="T73" s="242"/>
      <c r="U73" s="242"/>
    </row>
    <row r="74" spans="1:65">
      <c r="A74" s="240" t="s">
        <v>350</v>
      </c>
      <c r="D74" s="257"/>
      <c r="E74" s="258">
        <v>0</v>
      </c>
      <c r="F74" s="197">
        <f>$L$33</f>
        <v>0</v>
      </c>
      <c r="G74" s="259">
        <f>E74*F74</f>
        <v>0</v>
      </c>
      <c r="H74" s="258">
        <v>0</v>
      </c>
      <c r="I74" s="197">
        <f>$L$43</f>
        <v>0</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0</v>
      </c>
      <c r="G75" s="259">
        <f>E75*F75</f>
        <v>0</v>
      </c>
      <c r="H75" s="258">
        <v>0</v>
      </c>
      <c r="I75" s="197">
        <f>$L$43</f>
        <v>0</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0</v>
      </c>
      <c r="G76" s="259">
        <f>E76*F76</f>
        <v>0</v>
      </c>
      <c r="H76" s="258">
        <v>0</v>
      </c>
      <c r="I76" s="197">
        <f>$L$43</f>
        <v>0</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0</v>
      </c>
      <c r="M93" s="264">
        <f>SUM(M73:M92)</f>
        <v>0</v>
      </c>
      <c r="N93" s="264">
        <f>SUM(N73:N92)</f>
        <v>0</v>
      </c>
      <c r="O93" s="242"/>
      <c r="P93" s="242"/>
      <c r="Q93" s="242"/>
      <c r="R93" s="726">
        <f>SUM(R73:R92)</f>
        <v>0</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0</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2.2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6:N106"/>
    <mergeCell ref="C107:N107"/>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55"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1093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963</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964</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77530919</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24294009</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4180725</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5.3923325737954941E-2</v>
      </c>
      <c r="L23" s="399">
        <f>G23</f>
        <v>5.3923325737954941E-2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
      <c r="A24" s="194"/>
      <c r="E24" s="195"/>
      <c r="F24" s="195"/>
      <c r="M24" s="176"/>
      <c r="O24" s="184"/>
      <c r="P24" s="176"/>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
      <c r="A25" s="194"/>
      <c r="C25" s="186" t="s">
        <v>483</v>
      </c>
      <c r="D25" s="186"/>
      <c r="E25" s="195"/>
      <c r="F25" s="195"/>
      <c r="G25" s="176"/>
      <c r="L25" s="176"/>
      <c r="M25" s="176"/>
      <c r="N25" s="176"/>
      <c r="O25" s="184"/>
      <c r="P25" s="176"/>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181724</v>
      </c>
      <c r="M26" s="176"/>
      <c r="N26" s="203"/>
      <c r="O26" s="184"/>
      <c r="P26" s="204"/>
      <c r="Q26" s="188"/>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2.3438906999154749E-3</v>
      </c>
      <c r="L27" s="399">
        <f>G27</f>
        <v>2.3438906999154749E-3</v>
      </c>
      <c r="M27" s="176"/>
      <c r="N27" s="198"/>
      <c r="O27" s="184"/>
      <c r="P27" s="200"/>
      <c r="Q27" s="188"/>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6">
      <c r="A28" s="194"/>
      <c r="E28" s="195"/>
      <c r="F28" s="195"/>
      <c r="M28" s="176"/>
      <c r="N28" s="198"/>
      <c r="O28" s="184"/>
      <c r="P28" s="200"/>
      <c r="Q28" s="188"/>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6">
      <c r="A29" s="201"/>
      <c r="C29" s="186" t="s">
        <v>301</v>
      </c>
      <c r="D29" s="186"/>
      <c r="E29" s="202"/>
      <c r="F29" s="202"/>
      <c r="G29" s="176"/>
      <c r="L29" s="176"/>
      <c r="M29" s="176"/>
      <c r="N29" s="198"/>
      <c r="O29" s="184"/>
      <c r="P29" s="200"/>
      <c r="Q29" s="188"/>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132552</v>
      </c>
      <c r="M30" s="176"/>
      <c r="N30" s="198"/>
      <c r="O30" s="184"/>
      <c r="P30" s="200"/>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1.7096663074508377E-3</v>
      </c>
      <c r="L31" s="197">
        <f>G31</f>
        <v>1.7096663074508377E-3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5.7976882745321257E-2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0</v>
      </c>
      <c r="L37" s="197">
        <f>G37</f>
        <v>0</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2020429</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8.316573028354439E-2</v>
      </c>
      <c r="L41" s="197">
        <f>G41</f>
        <v>8.316573028354439E-2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8.316573028354439E-2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168"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2/28/2014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City Water, Light and Power - Springfield, IL</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96</v>
      </c>
      <c r="D73" s="257" t="s">
        <v>453</v>
      </c>
      <c r="E73" s="258">
        <v>7049435</v>
      </c>
      <c r="F73" s="197">
        <f>$L$33</f>
        <v>5.7976882745321257E-2</v>
      </c>
      <c r="G73" s="259">
        <f>E73*F73</f>
        <v>408704.26641576376</v>
      </c>
      <c r="H73" s="258">
        <v>5730022</v>
      </c>
      <c r="I73" s="197">
        <f>$L$43</f>
        <v>8.316573028354439E-2</v>
      </c>
      <c r="J73" s="259">
        <f>H73*I73</f>
        <v>476541.46417077561</v>
      </c>
      <c r="K73" s="258">
        <v>274377</v>
      </c>
      <c r="L73" s="259">
        <f>G73+J73+K73</f>
        <v>1159622.7305865395</v>
      </c>
      <c r="M73" s="262">
        <v>0</v>
      </c>
      <c r="N73" s="261">
        <f>L73+M73</f>
        <v>1159622.7305865395</v>
      </c>
      <c r="O73" s="242"/>
      <c r="P73" s="242"/>
      <c r="Q73" s="242"/>
      <c r="R73" s="447">
        <f>+E73</f>
        <v>7049435</v>
      </c>
      <c r="S73" s="242"/>
      <c r="T73" s="242"/>
      <c r="U73" s="242"/>
    </row>
    <row r="74" spans="1:65">
      <c r="A74" s="240" t="s">
        <v>350</v>
      </c>
      <c r="D74" s="257"/>
      <c r="E74" s="258">
        <v>0</v>
      </c>
      <c r="F74" s="197">
        <f>$L$33</f>
        <v>5.7976882745321257E-2</v>
      </c>
      <c r="G74" s="259">
        <f>E74*F74</f>
        <v>0</v>
      </c>
      <c r="H74" s="258">
        <v>0</v>
      </c>
      <c r="I74" s="197">
        <f>$L$43</f>
        <v>8.316573028354439E-2</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5.7976882745321257E-2</v>
      </c>
      <c r="G75" s="259">
        <f>E75*F75</f>
        <v>0</v>
      </c>
      <c r="H75" s="258">
        <v>0</v>
      </c>
      <c r="I75" s="197">
        <f>$L$43</f>
        <v>8.316573028354439E-2</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5.7976882745321257E-2</v>
      </c>
      <c r="G76" s="259">
        <f>E76*F76</f>
        <v>0</v>
      </c>
      <c r="H76" s="258">
        <v>0</v>
      </c>
      <c r="I76" s="197">
        <f>$L$43</f>
        <v>8.316573028354439E-2</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1159622.7305865395</v>
      </c>
      <c r="M93" s="264">
        <f>SUM(M73:M92)</f>
        <v>0</v>
      </c>
      <c r="N93" s="264">
        <f>SUM(N73:N92)</f>
        <v>1159622.7305865395</v>
      </c>
      <c r="O93" s="242"/>
      <c r="P93" s="242"/>
      <c r="Q93" s="242"/>
      <c r="R93" s="726">
        <f>SUM(R73:R92)</f>
        <v>7049435</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1159622.7305865395</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2.2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67"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886718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550</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1275549322</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815912033</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25942387</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2.0338207666735761E-2</v>
      </c>
      <c r="L23" s="197">
        <f>G23</f>
        <v>2.0338207666735761E-2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1510504</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1.1841988184601144E-3</v>
      </c>
      <c r="L27" s="399">
        <f>G27</f>
        <v>1.1841988184601144E-3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3935669</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3.0854698694277537E-3</v>
      </c>
      <c r="L31" s="197">
        <f>G31</f>
        <v>3.0854698694277537E-3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2.4607876354623626E-2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27616124</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3.384693800685741E-2</v>
      </c>
      <c r="L37" s="197">
        <f>G37</f>
        <v>3.384693800685741E-2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58120645</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7.1233959850179093E-2</v>
      </c>
      <c r="L41" s="197">
        <f>G41</f>
        <v>7.1233959850179093E-2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0.1050808978570365</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Duke Energy Indiana</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96</v>
      </c>
      <c r="D73" s="257">
        <v>852</v>
      </c>
      <c r="E73" s="258">
        <f>1257394+7174168</f>
        <v>8431562</v>
      </c>
      <c r="F73" s="197">
        <f t="shared" ref="F73:F77" si="0">$L$33</f>
        <v>2.4607876354623626E-2</v>
      </c>
      <c r="G73" s="259">
        <f t="shared" ref="G73:G77" si="1">E73*F73</f>
        <v>207482.8351723431</v>
      </c>
      <c r="H73" s="258">
        <f>1066770+6722636</f>
        <v>7789406</v>
      </c>
      <c r="I73" s="197">
        <f t="shared" ref="I73:I77" si="2">$L$43</f>
        <v>0.1050808978570365</v>
      </c>
      <c r="J73" s="259">
        <f t="shared" ref="J73:J77" si="3">H73*I73</f>
        <v>818517.77625298733</v>
      </c>
      <c r="K73" s="258">
        <f>35641+209486</f>
        <v>245127</v>
      </c>
      <c r="L73" s="259">
        <f t="shared" ref="L73:L77" si="4">G73+J73+K73</f>
        <v>1271127.6114253304</v>
      </c>
      <c r="M73" s="262">
        <v>0</v>
      </c>
      <c r="N73" s="261">
        <f t="shared" ref="N73:N77" si="5">L73+M73</f>
        <v>1271127.6114253304</v>
      </c>
      <c r="O73" s="242"/>
      <c r="P73" s="242"/>
      <c r="Q73" s="242"/>
      <c r="R73" s="447">
        <f t="shared" ref="R73:R79" si="6">+E73</f>
        <v>8431562</v>
      </c>
      <c r="S73" s="242" t="s">
        <v>606</v>
      </c>
      <c r="T73" s="242"/>
      <c r="U73" s="242"/>
    </row>
    <row r="74" spans="1:65">
      <c r="A74" s="240" t="s">
        <v>350</v>
      </c>
      <c r="C74" s="167" t="s">
        <v>96</v>
      </c>
      <c r="D74" s="257" t="s">
        <v>452</v>
      </c>
      <c r="E74" s="258">
        <v>6064285</v>
      </c>
      <c r="F74" s="197">
        <f t="shared" si="0"/>
        <v>2.4607876354623626E-2</v>
      </c>
      <c r="G74" s="259">
        <f t="shared" si="1"/>
        <v>149229.17545919874</v>
      </c>
      <c r="H74" s="258">
        <v>5375496</v>
      </c>
      <c r="I74" s="197">
        <f t="shared" si="2"/>
        <v>0.1050808978570365</v>
      </c>
      <c r="J74" s="259">
        <f t="shared" si="3"/>
        <v>564861.94610690826</v>
      </c>
      <c r="K74" s="258">
        <v>133843</v>
      </c>
      <c r="L74" s="259">
        <f t="shared" si="4"/>
        <v>847934.12156610703</v>
      </c>
      <c r="M74" s="262">
        <v>0</v>
      </c>
      <c r="N74" s="261">
        <f t="shared" si="5"/>
        <v>847934.12156610703</v>
      </c>
      <c r="O74" s="242"/>
      <c r="P74" s="242"/>
      <c r="Q74" s="242"/>
      <c r="R74" s="447">
        <f t="shared" si="6"/>
        <v>6064285</v>
      </c>
      <c r="S74" s="242" t="s">
        <v>606</v>
      </c>
      <c r="T74" s="242"/>
      <c r="U74" s="242"/>
    </row>
    <row r="75" spans="1:65">
      <c r="A75" s="240" t="s">
        <v>351</v>
      </c>
      <c r="C75" s="167" t="s">
        <v>466</v>
      </c>
      <c r="D75" s="257">
        <v>2050</v>
      </c>
      <c r="E75" s="258">
        <v>13833026</v>
      </c>
      <c r="F75" s="197">
        <f t="shared" si="0"/>
        <v>2.4607876354623626E-2</v>
      </c>
      <c r="G75" s="259">
        <f t="shared" si="1"/>
        <v>340401.39341829385</v>
      </c>
      <c r="H75" s="258">
        <v>12980374</v>
      </c>
      <c r="I75" s="197">
        <f t="shared" si="2"/>
        <v>0.1050808978570365</v>
      </c>
      <c r="J75" s="259">
        <f t="shared" si="3"/>
        <v>1363989.3544401324</v>
      </c>
      <c r="K75" s="258">
        <v>285450</v>
      </c>
      <c r="L75" s="259">
        <f t="shared" si="4"/>
        <v>1989840.7478584263</v>
      </c>
      <c r="M75" s="262">
        <v>0</v>
      </c>
      <c r="N75" s="261">
        <f t="shared" si="5"/>
        <v>1989840.7478584263</v>
      </c>
      <c r="O75" s="242"/>
      <c r="P75" s="242"/>
      <c r="Q75" s="242"/>
      <c r="R75" s="447">
        <f t="shared" si="6"/>
        <v>13833026</v>
      </c>
      <c r="S75" s="242"/>
      <c r="T75" s="242"/>
      <c r="U75" s="242"/>
    </row>
    <row r="76" spans="1:65">
      <c r="A76" s="240" t="s">
        <v>383</v>
      </c>
      <c r="D76" s="257"/>
      <c r="E76" s="258">
        <v>0</v>
      </c>
      <c r="F76" s="197">
        <f t="shared" si="0"/>
        <v>2.4607876354623626E-2</v>
      </c>
      <c r="G76" s="259">
        <f t="shared" si="1"/>
        <v>0</v>
      </c>
      <c r="H76" s="258">
        <v>0</v>
      </c>
      <c r="I76" s="197">
        <f t="shared" si="2"/>
        <v>0.1050808978570365</v>
      </c>
      <c r="J76" s="259">
        <f t="shared" si="3"/>
        <v>0</v>
      </c>
      <c r="K76" s="258">
        <v>0</v>
      </c>
      <c r="L76" s="259">
        <f t="shared" si="4"/>
        <v>0</v>
      </c>
      <c r="M76" s="262">
        <v>0</v>
      </c>
      <c r="N76" s="261">
        <f t="shared" si="5"/>
        <v>0</v>
      </c>
      <c r="O76" s="242"/>
      <c r="P76" s="242"/>
      <c r="Q76" s="242"/>
      <c r="R76" s="447">
        <f t="shared" si="6"/>
        <v>0</v>
      </c>
      <c r="S76" s="242"/>
      <c r="T76" s="242"/>
      <c r="U76" s="242"/>
    </row>
    <row r="77" spans="1:65">
      <c r="A77" s="240" t="s">
        <v>384</v>
      </c>
      <c r="D77" s="257"/>
      <c r="E77" s="258">
        <v>0</v>
      </c>
      <c r="F77" s="197">
        <f t="shared" si="0"/>
        <v>2.4607876354623626E-2</v>
      </c>
      <c r="G77" s="259">
        <f t="shared" si="1"/>
        <v>0</v>
      </c>
      <c r="H77" s="258">
        <v>0</v>
      </c>
      <c r="I77" s="197">
        <f t="shared" si="2"/>
        <v>0.1050808978570365</v>
      </c>
      <c r="J77" s="259">
        <f t="shared" si="3"/>
        <v>0</v>
      </c>
      <c r="K77" s="258">
        <v>0</v>
      </c>
      <c r="L77" s="259">
        <f t="shared" si="4"/>
        <v>0</v>
      </c>
      <c r="M77" s="262">
        <v>0</v>
      </c>
      <c r="N77" s="261">
        <f t="shared" si="5"/>
        <v>0</v>
      </c>
      <c r="O77" s="242"/>
      <c r="P77" s="242"/>
      <c r="Q77" s="242"/>
      <c r="R77" s="447">
        <f t="shared" si="6"/>
        <v>0</v>
      </c>
      <c r="S77" s="242"/>
      <c r="T77" s="242"/>
      <c r="U77" s="242"/>
    </row>
    <row r="78" spans="1:65">
      <c r="A78" s="240" t="s">
        <v>385</v>
      </c>
      <c r="D78" s="257"/>
      <c r="G78" s="241"/>
      <c r="J78" s="241"/>
      <c r="L78" s="241"/>
      <c r="N78" s="241"/>
      <c r="O78" s="242"/>
      <c r="P78" s="242"/>
      <c r="Q78" s="242"/>
      <c r="R78" s="447">
        <f t="shared" si="6"/>
        <v>0</v>
      </c>
      <c r="S78" s="242"/>
      <c r="T78" s="242"/>
      <c r="U78" s="242"/>
    </row>
    <row r="79" spans="1:65">
      <c r="A79" s="240" t="s">
        <v>386</v>
      </c>
      <c r="D79" s="257"/>
      <c r="G79" s="241"/>
      <c r="J79" s="241"/>
      <c r="L79" s="241"/>
      <c r="N79" s="241"/>
      <c r="O79" s="242"/>
      <c r="P79" s="242"/>
      <c r="Q79" s="242"/>
      <c r="R79" s="447">
        <f t="shared" si="6"/>
        <v>0</v>
      </c>
      <c r="S79" s="242"/>
      <c r="T79" s="242"/>
      <c r="U79" s="242"/>
    </row>
    <row r="80" spans="1:65">
      <c r="A80" s="240"/>
      <c r="D80" s="257"/>
      <c r="G80" s="241"/>
      <c r="J80" s="241"/>
      <c r="L80" s="241"/>
      <c r="N80" s="241"/>
      <c r="O80" s="242"/>
      <c r="P80" s="242"/>
      <c r="Q80" s="242"/>
      <c r="R80" s="242"/>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S92" s="242"/>
      <c r="T92" s="242"/>
      <c r="U92" s="242"/>
    </row>
    <row r="93" spans="1:21" ht="15.6" thickBot="1">
      <c r="A93" s="183" t="s">
        <v>352</v>
      </c>
      <c r="B93" s="211"/>
      <c r="C93" s="186" t="s">
        <v>353</v>
      </c>
      <c r="D93" s="186"/>
      <c r="E93" s="202"/>
      <c r="F93" s="202"/>
      <c r="G93" s="176"/>
      <c r="H93" s="176"/>
      <c r="I93" s="176"/>
      <c r="J93" s="176"/>
      <c r="K93" s="176"/>
      <c r="L93" s="264">
        <f>SUM(L73:L92)</f>
        <v>4108902.480849864</v>
      </c>
      <c r="M93" s="264">
        <f>SUM(M73:M92)</f>
        <v>0</v>
      </c>
      <c r="N93" s="264">
        <f>SUM(N73:N92)</f>
        <v>4108902.480849864</v>
      </c>
      <c r="O93" s="242"/>
      <c r="P93" s="242"/>
      <c r="Q93" s="242"/>
      <c r="R93" s="726">
        <f>SUM(R73:R92)</f>
        <v>28328873</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4108902.480849864</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c r="P108" s="242"/>
      <c r="Q108" s="242"/>
      <c r="R108" s="242"/>
      <c r="S108" s="242"/>
      <c r="T108" s="242"/>
      <c r="U108" s="242"/>
    </row>
    <row r="109" spans="1:21">
      <c r="A109"/>
      <c r="B109"/>
      <c r="C109"/>
      <c r="D109"/>
      <c r="E109"/>
      <c r="F109"/>
      <c r="G109"/>
      <c r="H109"/>
      <c r="I109"/>
      <c r="J109"/>
      <c r="K109"/>
      <c r="L109"/>
      <c r="M109"/>
      <c r="N109"/>
      <c r="O109"/>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M306"/>
  <sheetViews>
    <sheetView tabSelected="1" topLeftCell="A61"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886718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549</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672169972</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437343275</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16473152</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2.4507420274942005E-2</v>
      </c>
      <c r="L23" s="197">
        <f>G23</f>
        <v>2.4507420274942005E-2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1832817</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2.7267165692429949E-3</v>
      </c>
      <c r="L27" s="399">
        <f>G27</f>
        <v>2.7267165692429949E-3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22369491</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3.3279515497309363E-2</v>
      </c>
      <c r="L31" s="197">
        <f>G31</f>
        <v>3.3279515497309363E-2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6.0513652341494362E-2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9429991</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2.1561989263468154E-2</v>
      </c>
      <c r="L37" s="197">
        <f>G37</f>
        <v>2.1561989263468154E-2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28173438</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6.4419506622115083E-2</v>
      </c>
      <c r="L41" s="197">
        <f>G41</f>
        <v>6.4419506622115083E-2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8.5981495885583237E-2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Duke Energy Ohio</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15.6">
      <c r="A68" s="178"/>
      <c r="C68" s="217"/>
      <c r="D68" s="217"/>
      <c r="E68" s="192"/>
      <c r="F68" s="192"/>
      <c r="H68" s="172"/>
      <c r="I68" s="172"/>
      <c r="J68" s="172"/>
      <c r="K68" s="172"/>
      <c r="L68" s="172"/>
      <c r="M68" s="176"/>
      <c r="N68" s="176"/>
      <c r="O68" s="184"/>
      <c r="P68" s="173"/>
      <c r="Q68" s="184"/>
      <c r="R68" s="18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93</v>
      </c>
      <c r="D73" s="257">
        <v>91</v>
      </c>
      <c r="E73" s="258">
        <v>17629793</v>
      </c>
      <c r="F73" s="197">
        <f t="shared" ref="F73:F78" si="0">$L$33</f>
        <v>6.0513652341494362E-2</v>
      </c>
      <c r="G73" s="259">
        <f t="shared" ref="G73:G78" si="1">E73*F73</f>
        <v>1066843.1644545109</v>
      </c>
      <c r="H73" s="258">
        <v>15644459</v>
      </c>
      <c r="I73" s="197">
        <f t="shared" ref="I73:I78" si="2">$L$43</f>
        <v>8.5981495885583237E-2</v>
      </c>
      <c r="J73" s="259">
        <f t="shared" ref="J73:J78" si="3">H73*I73</f>
        <v>1345133.9871406755</v>
      </c>
      <c r="K73" s="258">
        <v>306707</v>
      </c>
      <c r="L73" s="259">
        <f t="shared" ref="L73:L78" si="4">G73+J73+K73</f>
        <v>2718684.1515951864</v>
      </c>
      <c r="M73" s="262">
        <v>0</v>
      </c>
      <c r="N73" s="261">
        <f t="shared" ref="N73:N78" si="5">L73+M73</f>
        <v>2718684.1515951864</v>
      </c>
      <c r="O73" s="242"/>
      <c r="P73" s="242"/>
      <c r="Q73" s="242"/>
      <c r="R73" s="447">
        <f>+E73</f>
        <v>17629793</v>
      </c>
      <c r="S73" s="242" t="s">
        <v>605</v>
      </c>
      <c r="T73" s="242"/>
      <c r="U73" s="242"/>
    </row>
    <row r="74" spans="1:65">
      <c r="A74" s="240"/>
      <c r="D74" s="257"/>
      <c r="E74" s="258">
        <v>0</v>
      </c>
      <c r="F74" s="197">
        <f t="shared" si="0"/>
        <v>6.0513652341494362E-2</v>
      </c>
      <c r="G74" s="259">
        <f t="shared" si="1"/>
        <v>0</v>
      </c>
      <c r="H74" s="258">
        <v>0</v>
      </c>
      <c r="I74" s="197">
        <f t="shared" si="2"/>
        <v>8.5981495885583237E-2</v>
      </c>
      <c r="J74" s="259">
        <f t="shared" si="3"/>
        <v>0</v>
      </c>
      <c r="K74" s="258">
        <v>0</v>
      </c>
      <c r="L74" s="259">
        <f t="shared" si="4"/>
        <v>0</v>
      </c>
      <c r="M74" s="262">
        <v>0</v>
      </c>
      <c r="N74" s="261">
        <f t="shared" si="5"/>
        <v>0</v>
      </c>
      <c r="O74" s="242"/>
      <c r="P74" s="242"/>
      <c r="Q74" s="242"/>
      <c r="R74" s="447">
        <f t="shared" ref="R74:R80" si="6">+E74</f>
        <v>0</v>
      </c>
      <c r="S74" s="242" t="s">
        <v>606</v>
      </c>
      <c r="T74" s="242"/>
      <c r="U74" s="242"/>
    </row>
    <row r="75" spans="1:65">
      <c r="A75" s="240"/>
      <c r="D75" s="257"/>
      <c r="E75" s="258">
        <v>0</v>
      </c>
      <c r="F75" s="197">
        <f t="shared" si="0"/>
        <v>6.0513652341494362E-2</v>
      </c>
      <c r="G75" s="259">
        <f t="shared" si="1"/>
        <v>0</v>
      </c>
      <c r="H75" s="258">
        <v>0</v>
      </c>
      <c r="I75" s="197">
        <f t="shared" si="2"/>
        <v>8.5981495885583237E-2</v>
      </c>
      <c r="J75" s="259">
        <f t="shared" si="3"/>
        <v>0</v>
      </c>
      <c r="K75" s="258">
        <v>0</v>
      </c>
      <c r="L75" s="259">
        <f t="shared" si="4"/>
        <v>0</v>
      </c>
      <c r="M75" s="262">
        <v>0</v>
      </c>
      <c r="N75" s="261">
        <f t="shared" si="5"/>
        <v>0</v>
      </c>
      <c r="O75" s="242"/>
      <c r="P75" s="242"/>
      <c r="Q75" s="242"/>
      <c r="R75" s="447">
        <f t="shared" si="6"/>
        <v>0</v>
      </c>
      <c r="S75" s="242" t="s">
        <v>606</v>
      </c>
      <c r="T75" s="242"/>
      <c r="U75" s="242"/>
    </row>
    <row r="76" spans="1:65">
      <c r="A76" s="240"/>
      <c r="D76" s="257"/>
      <c r="E76" s="258">
        <v>0</v>
      </c>
      <c r="F76" s="197">
        <f t="shared" si="0"/>
        <v>6.0513652341494362E-2</v>
      </c>
      <c r="G76" s="259">
        <f t="shared" si="1"/>
        <v>0</v>
      </c>
      <c r="H76" s="258">
        <v>0</v>
      </c>
      <c r="I76" s="197">
        <f t="shared" si="2"/>
        <v>8.5981495885583237E-2</v>
      </c>
      <c r="J76" s="259">
        <f t="shared" si="3"/>
        <v>0</v>
      </c>
      <c r="K76" s="258">
        <v>0</v>
      </c>
      <c r="L76" s="259">
        <f t="shared" si="4"/>
        <v>0</v>
      </c>
      <c r="M76" s="262">
        <v>0</v>
      </c>
      <c r="N76" s="261">
        <f t="shared" si="5"/>
        <v>0</v>
      </c>
      <c r="O76" s="242"/>
      <c r="P76" s="242"/>
      <c r="Q76" s="242"/>
      <c r="R76" s="447">
        <f t="shared" si="6"/>
        <v>0</v>
      </c>
      <c r="S76" s="242"/>
      <c r="T76" s="242"/>
      <c r="U76" s="242"/>
    </row>
    <row r="77" spans="1:65">
      <c r="A77" s="240"/>
      <c r="D77" s="257"/>
      <c r="E77" s="258">
        <v>0</v>
      </c>
      <c r="F77" s="197">
        <f t="shared" si="0"/>
        <v>6.0513652341494362E-2</v>
      </c>
      <c r="G77" s="259">
        <f t="shared" si="1"/>
        <v>0</v>
      </c>
      <c r="H77" s="258">
        <v>0</v>
      </c>
      <c r="I77" s="197">
        <f t="shared" si="2"/>
        <v>8.5981495885583237E-2</v>
      </c>
      <c r="J77" s="259">
        <f t="shared" si="3"/>
        <v>0</v>
      </c>
      <c r="K77" s="258">
        <v>0</v>
      </c>
      <c r="L77" s="259">
        <f t="shared" si="4"/>
        <v>0</v>
      </c>
      <c r="M77" s="262">
        <v>0</v>
      </c>
      <c r="N77" s="261">
        <f t="shared" si="5"/>
        <v>0</v>
      </c>
      <c r="O77" s="242"/>
      <c r="P77" s="242"/>
      <c r="Q77" s="242"/>
      <c r="R77" s="447">
        <f t="shared" si="6"/>
        <v>0</v>
      </c>
      <c r="S77" s="242"/>
      <c r="T77" s="242"/>
      <c r="U77" s="242"/>
    </row>
    <row r="78" spans="1:65">
      <c r="A78" s="240"/>
      <c r="D78" s="257"/>
      <c r="E78" s="258">
        <v>0</v>
      </c>
      <c r="F78" s="197">
        <f t="shared" si="0"/>
        <v>6.0513652341494362E-2</v>
      </c>
      <c r="G78" s="259">
        <f t="shared" si="1"/>
        <v>0</v>
      </c>
      <c r="H78" s="258">
        <v>0</v>
      </c>
      <c r="I78" s="197">
        <f t="shared" si="2"/>
        <v>8.5981495885583237E-2</v>
      </c>
      <c r="J78" s="259">
        <f t="shared" si="3"/>
        <v>0</v>
      </c>
      <c r="K78" s="258">
        <v>0</v>
      </c>
      <c r="L78" s="259">
        <f t="shared" si="4"/>
        <v>0</v>
      </c>
      <c r="M78" s="262">
        <v>0</v>
      </c>
      <c r="N78" s="261">
        <f t="shared" si="5"/>
        <v>0</v>
      </c>
      <c r="O78" s="242"/>
      <c r="P78" s="242"/>
      <c r="Q78" s="242"/>
      <c r="R78" s="447">
        <f t="shared" si="6"/>
        <v>0</v>
      </c>
      <c r="S78" s="242"/>
      <c r="T78" s="242"/>
      <c r="U78" s="242"/>
    </row>
    <row r="79" spans="1:65">
      <c r="A79" s="240"/>
      <c r="D79" s="257"/>
      <c r="G79" s="241"/>
      <c r="J79" s="241"/>
      <c r="L79" s="241"/>
      <c r="N79" s="241"/>
      <c r="O79" s="242"/>
      <c r="P79" s="242"/>
      <c r="Q79" s="242"/>
      <c r="R79" s="447">
        <f t="shared" si="6"/>
        <v>0</v>
      </c>
      <c r="S79" s="242"/>
      <c r="T79" s="242"/>
      <c r="U79" s="242"/>
    </row>
    <row r="80" spans="1:65">
      <c r="A80" s="240"/>
      <c r="D80" s="257"/>
      <c r="G80" s="241"/>
      <c r="J80" s="241"/>
      <c r="L80" s="241"/>
      <c r="N80" s="241"/>
      <c r="O80" s="242"/>
      <c r="P80" s="242"/>
      <c r="Q80" s="242"/>
      <c r="R80" s="447">
        <f t="shared" si="6"/>
        <v>0</v>
      </c>
      <c r="S80" s="242"/>
      <c r="T80" s="242"/>
      <c r="U80" s="242"/>
    </row>
    <row r="81" spans="1:21">
      <c r="A81" s="240"/>
      <c r="D81" s="257"/>
      <c r="G81" s="241"/>
      <c r="J81" s="241"/>
      <c r="L81" s="241"/>
      <c r="N81" s="241"/>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0"/>
      <c r="C92" s="242"/>
      <c r="D92" s="242"/>
      <c r="E92" s="242"/>
      <c r="F92" s="242"/>
      <c r="G92" s="243"/>
      <c r="H92" s="242"/>
      <c r="I92" s="242"/>
      <c r="J92" s="243"/>
      <c r="K92" s="242"/>
      <c r="L92" s="243"/>
      <c r="M92" s="242"/>
      <c r="N92" s="243"/>
      <c r="O92" s="242"/>
      <c r="P92" s="242"/>
      <c r="Q92" s="242"/>
      <c r="R92" s="242"/>
      <c r="S92" s="242"/>
      <c r="T92" s="242"/>
      <c r="U92" s="242"/>
    </row>
    <row r="93" spans="1:21">
      <c r="A93" s="244"/>
      <c r="B93" s="245"/>
      <c r="C93" s="246"/>
      <c r="D93" s="246"/>
      <c r="E93" s="246"/>
      <c r="F93" s="246"/>
      <c r="G93" s="247"/>
      <c r="H93" s="246"/>
      <c r="I93" s="246"/>
      <c r="J93" s="247"/>
      <c r="K93" s="246"/>
      <c r="L93" s="247"/>
      <c r="M93" s="246"/>
      <c r="N93" s="247"/>
      <c r="O93" s="242"/>
      <c r="P93" s="242"/>
      <c r="Q93" s="242"/>
      <c r="S93" s="242"/>
      <c r="T93" s="242"/>
      <c r="U93" s="242"/>
    </row>
    <row r="94" spans="1:21" ht="15.6" thickBot="1">
      <c r="A94" s="183" t="s">
        <v>352</v>
      </c>
      <c r="B94" s="211"/>
      <c r="C94" s="186" t="s">
        <v>353</v>
      </c>
      <c r="D94" s="186"/>
      <c r="E94" s="202"/>
      <c r="F94" s="202"/>
      <c r="G94" s="176"/>
      <c r="H94" s="176"/>
      <c r="I94" s="176"/>
      <c r="J94" s="176"/>
      <c r="K94" s="176"/>
      <c r="L94" s="264">
        <f>SUM(L73:L93)</f>
        <v>2718684.1515951864</v>
      </c>
      <c r="M94" s="264">
        <f>SUM(M73:M93)</f>
        <v>0</v>
      </c>
      <c r="N94" s="264">
        <f>SUM(N73:N93)</f>
        <v>2718684.1515951864</v>
      </c>
      <c r="O94" s="242"/>
      <c r="P94" s="242"/>
      <c r="Q94" s="242"/>
      <c r="R94" s="726">
        <f>SUM(R73:R93)</f>
        <v>17629793</v>
      </c>
      <c r="S94" s="242"/>
      <c r="T94" s="242"/>
      <c r="U94" s="242"/>
    </row>
    <row r="95" spans="1:21" ht="13.8" thickTop="1">
      <c r="A95" s="248"/>
      <c r="B95" s="242"/>
      <c r="C95" s="242"/>
      <c r="D95" s="242"/>
      <c r="E95" s="242"/>
      <c r="F95" s="242"/>
      <c r="G95" s="242"/>
      <c r="H95" s="242"/>
      <c r="I95" s="242"/>
      <c r="J95" s="242"/>
      <c r="K95" s="242"/>
      <c r="L95" s="242"/>
      <c r="M95" s="242"/>
      <c r="N95" s="242"/>
      <c r="O95" s="242"/>
      <c r="P95" s="242"/>
      <c r="Q95" s="242"/>
      <c r="R95" s="242"/>
      <c r="S95" s="242"/>
      <c r="T95" s="242"/>
      <c r="U95" s="242"/>
    </row>
    <row r="96" spans="1:21" ht="15">
      <c r="A96" s="249">
        <v>3</v>
      </c>
      <c r="B96" s="242"/>
      <c r="C96" s="217" t="s">
        <v>354</v>
      </c>
      <c r="D96" s="242"/>
      <c r="E96" s="242"/>
      <c r="F96" s="242"/>
      <c r="G96" s="242"/>
      <c r="H96" s="242"/>
      <c r="I96" s="242"/>
      <c r="J96" s="242"/>
      <c r="K96" s="242"/>
      <c r="L96" s="264">
        <f>L94</f>
        <v>2718684.1515951864</v>
      </c>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c r="A98" s="242"/>
      <c r="B98" s="242"/>
      <c r="C98" s="242"/>
      <c r="D98" s="242"/>
      <c r="E98" s="242"/>
      <c r="F98" s="242"/>
      <c r="G98" s="242"/>
      <c r="H98" s="242"/>
      <c r="I98" s="242"/>
      <c r="J98" s="242"/>
      <c r="K98" s="242"/>
      <c r="L98" s="242"/>
      <c r="M98" s="242"/>
      <c r="N98" s="242"/>
      <c r="O98" s="242"/>
      <c r="P98" s="242"/>
      <c r="Q98" s="242"/>
      <c r="R98" s="242"/>
      <c r="S98" s="242"/>
      <c r="T98" s="242"/>
      <c r="U98" s="242"/>
    </row>
    <row r="99" spans="1:21" ht="15">
      <c r="A99" s="217" t="s">
        <v>355</v>
      </c>
      <c r="B99" s="242"/>
      <c r="C99" s="242"/>
      <c r="D99" s="242"/>
      <c r="E99" s="242"/>
      <c r="F99" s="242"/>
      <c r="G99" s="242"/>
      <c r="H99" s="242"/>
      <c r="I99" s="242"/>
      <c r="J99" s="242"/>
      <c r="K99" s="242"/>
      <c r="L99" s="242"/>
      <c r="M99" s="242"/>
      <c r="N99" s="242"/>
      <c r="O99" s="242"/>
      <c r="P99" s="242"/>
      <c r="Q99" s="242"/>
      <c r="R99" s="242"/>
      <c r="S99" s="242"/>
      <c r="T99" s="242"/>
      <c r="U99" s="242"/>
    </row>
    <row r="100" spans="1:21" ht="15.6" thickBot="1">
      <c r="A100" s="250" t="s">
        <v>356</v>
      </c>
      <c r="B100" s="242"/>
      <c r="C100" s="242"/>
      <c r="D100" s="242"/>
      <c r="E100" s="242"/>
      <c r="F100" s="242"/>
      <c r="G100" s="242"/>
      <c r="H100" s="242"/>
      <c r="I100" s="242"/>
      <c r="J100" s="242"/>
      <c r="K100" s="242"/>
      <c r="L100" s="242"/>
      <c r="M100" s="242"/>
      <c r="N100" s="242"/>
      <c r="O100" s="242"/>
      <c r="P100" s="242"/>
      <c r="Q100" s="242"/>
      <c r="R100" s="242"/>
      <c r="S100" s="242"/>
      <c r="T100" s="242"/>
      <c r="U100" s="242"/>
    </row>
    <row r="101" spans="1:21" ht="15">
      <c r="A101" s="251" t="s">
        <v>357</v>
      </c>
      <c r="B101" s="252"/>
      <c r="C101" s="1013" t="s">
        <v>358</v>
      </c>
      <c r="D101" s="1013"/>
      <c r="E101" s="1013"/>
      <c r="F101" s="1013"/>
      <c r="G101" s="1013"/>
      <c r="H101" s="1013"/>
      <c r="I101" s="1013"/>
      <c r="J101" s="1013"/>
      <c r="K101" s="1013"/>
      <c r="L101" s="1013"/>
      <c r="M101" s="1013"/>
      <c r="N101" s="1013"/>
      <c r="O101" s="242"/>
      <c r="P101" s="242"/>
      <c r="Q101" s="242"/>
      <c r="R101" s="242"/>
      <c r="S101" s="242"/>
      <c r="T101" s="242"/>
      <c r="U101" s="242"/>
    </row>
    <row r="102" spans="1:21" ht="15">
      <c r="A102" s="251" t="s">
        <v>359</v>
      </c>
      <c r="B102" s="252"/>
      <c r="C102" s="1013" t="s">
        <v>360</v>
      </c>
      <c r="D102" s="1013"/>
      <c r="E102" s="1013"/>
      <c r="F102" s="1013"/>
      <c r="G102" s="1013"/>
      <c r="H102" s="1013"/>
      <c r="I102" s="1013"/>
      <c r="J102" s="1013"/>
      <c r="K102" s="1013"/>
      <c r="L102" s="1013"/>
      <c r="M102" s="1013"/>
      <c r="N102" s="1013"/>
      <c r="O102" s="242"/>
      <c r="P102" s="242"/>
      <c r="Q102" s="242"/>
      <c r="R102" s="242"/>
      <c r="S102" s="242"/>
      <c r="T102" s="242"/>
      <c r="U102" s="242"/>
    </row>
    <row r="103" spans="1:21" ht="27.75" customHeight="1">
      <c r="A103" s="253" t="s">
        <v>361</v>
      </c>
      <c r="B103" s="252"/>
      <c r="C103" s="1014" t="s">
        <v>362</v>
      </c>
      <c r="D103" s="1014"/>
      <c r="E103" s="1014"/>
      <c r="F103" s="1014"/>
      <c r="G103" s="1014"/>
      <c r="H103" s="1014"/>
      <c r="I103" s="1014"/>
      <c r="J103" s="1014"/>
      <c r="K103" s="1014"/>
      <c r="L103" s="1014"/>
      <c r="M103" s="1014"/>
      <c r="N103" s="1014"/>
      <c r="O103" s="242"/>
      <c r="P103" s="242"/>
      <c r="Q103" s="242"/>
      <c r="R103" s="242"/>
      <c r="S103" s="242"/>
      <c r="T103" s="242"/>
      <c r="U103" s="242"/>
    </row>
    <row r="104" spans="1:21" ht="15">
      <c r="A104" s="253" t="s">
        <v>363</v>
      </c>
      <c r="B104" s="252"/>
      <c r="C104" s="1014" t="s">
        <v>364</v>
      </c>
      <c r="D104" s="1014"/>
      <c r="E104" s="1014"/>
      <c r="F104" s="1014"/>
      <c r="G104" s="1014"/>
      <c r="H104" s="1014"/>
      <c r="I104" s="1014"/>
      <c r="J104" s="1014"/>
      <c r="K104" s="1014"/>
      <c r="L104" s="1014"/>
      <c r="M104" s="1014"/>
      <c r="N104" s="1014"/>
      <c r="O104" s="242"/>
      <c r="P104" s="242"/>
      <c r="Q104" s="242"/>
      <c r="R104" s="242"/>
      <c r="S104" s="242"/>
      <c r="T104" s="242"/>
      <c r="U104" s="242"/>
    </row>
    <row r="105" spans="1:21" ht="15">
      <c r="A105" s="251" t="s">
        <v>365</v>
      </c>
      <c r="B105" s="252"/>
      <c r="C105" s="1013" t="s">
        <v>366</v>
      </c>
      <c r="D105" s="1013"/>
      <c r="E105" s="1013"/>
      <c r="F105" s="1013"/>
      <c r="G105" s="1013"/>
      <c r="H105" s="1013"/>
      <c r="I105" s="1013"/>
      <c r="J105" s="1013"/>
      <c r="K105" s="1013"/>
      <c r="L105" s="1013"/>
      <c r="M105" s="1013"/>
      <c r="N105" s="1013"/>
      <c r="O105" s="242"/>
      <c r="P105" s="242"/>
      <c r="Q105" s="242"/>
      <c r="R105" s="242"/>
      <c r="S105" s="242"/>
      <c r="T105" s="242"/>
      <c r="U105" s="242"/>
    </row>
    <row r="106" spans="1:21" ht="15">
      <c r="A106" s="251" t="s">
        <v>367</v>
      </c>
      <c r="B106" s="252"/>
      <c r="C106" s="1013" t="s">
        <v>368</v>
      </c>
      <c r="D106" s="1013"/>
      <c r="E106" s="1013"/>
      <c r="F106" s="1013"/>
      <c r="G106" s="1013"/>
      <c r="H106" s="1013"/>
      <c r="I106" s="1013"/>
      <c r="J106" s="1013"/>
      <c r="K106" s="1013"/>
      <c r="L106" s="1013"/>
      <c r="M106" s="1013"/>
      <c r="N106" s="1013"/>
      <c r="O106" s="242"/>
      <c r="P106" s="242"/>
      <c r="Q106" s="242"/>
      <c r="R106" s="242"/>
      <c r="S106" s="242"/>
      <c r="T106" s="242"/>
      <c r="U106" s="242"/>
    </row>
    <row r="107" spans="1:21" ht="15">
      <c r="A107" s="251" t="s">
        <v>369</v>
      </c>
      <c r="B107" s="252"/>
      <c r="C107" s="1004" t="s">
        <v>821</v>
      </c>
      <c r="D107" s="1004"/>
      <c r="E107" s="1004"/>
      <c r="F107" s="1004"/>
      <c r="G107" s="1004"/>
      <c r="H107" s="1004"/>
      <c r="I107" s="1004"/>
      <c r="J107" s="1004"/>
      <c r="K107" s="1004"/>
      <c r="L107" s="1004"/>
      <c r="M107" s="1004"/>
      <c r="N107" s="1004"/>
      <c r="O107" s="242"/>
      <c r="P107" s="242"/>
      <c r="Q107" s="242"/>
      <c r="R107" s="242"/>
      <c r="S107" s="242"/>
      <c r="T107" s="242"/>
      <c r="U107" s="242"/>
    </row>
    <row r="108" spans="1:21">
      <c r="A108" s="254"/>
      <c r="B108" s="242"/>
      <c r="C108" s="242"/>
      <c r="D108" s="242"/>
      <c r="E108" s="242"/>
      <c r="F108" s="242"/>
      <c r="G108" s="242"/>
      <c r="H108" s="242"/>
      <c r="I108" s="242"/>
      <c r="J108" s="242"/>
      <c r="K108" s="242"/>
      <c r="L108" s="242"/>
      <c r="M108" s="242"/>
      <c r="N108" s="242"/>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A110"/>
      <c r="B110"/>
      <c r="C110"/>
      <c r="D110"/>
      <c r="E110"/>
      <c r="F110"/>
      <c r="G110"/>
      <c r="H110"/>
      <c r="I110"/>
      <c r="J110"/>
      <c r="K110"/>
      <c r="L110"/>
      <c r="M110"/>
      <c r="N110"/>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c r="O298" s="242"/>
      <c r="P298" s="242"/>
      <c r="Q298" s="242"/>
      <c r="R298" s="242"/>
      <c r="S298" s="242"/>
      <c r="T298" s="242"/>
      <c r="U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row r="306" spans="3:14">
      <c r="C306" s="242"/>
      <c r="D306" s="242"/>
      <c r="E306" s="242"/>
      <c r="F306" s="242"/>
      <c r="G306" s="242"/>
      <c r="H306" s="242"/>
      <c r="I306" s="242"/>
      <c r="J306" s="242"/>
      <c r="K306" s="242"/>
      <c r="L306" s="242"/>
      <c r="M306" s="242"/>
      <c r="N306" s="242"/>
    </row>
  </sheetData>
  <mergeCells count="7">
    <mergeCell ref="C107:N107"/>
    <mergeCell ref="C101:N101"/>
    <mergeCell ref="C102:N102"/>
    <mergeCell ref="C103:N103"/>
    <mergeCell ref="C104:N104"/>
    <mergeCell ref="C105:N105"/>
    <mergeCell ref="C106:N106"/>
  </mergeCells>
  <pageMargins left="0.5" right="0.5" top="0.75" bottom="0.5" header="0.5" footer="0.25"/>
  <pageSetup scale="31"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306"/>
  <sheetViews>
    <sheetView tabSelected="1" topLeftCell="A61" zoomScale="70" zoomScaleNormal="70" workbookViewId="0">
      <selection activeCell="B2" sqref="B2"/>
    </sheetView>
  </sheetViews>
  <sheetFormatPr defaultColWidth="9.109375" defaultRowHeight="13.2"/>
  <cols>
    <col min="1" max="1" width="7.6640625" style="385" customWidth="1"/>
    <col min="2" max="2" width="1.88671875" style="385" customWidth="1"/>
    <col min="3" max="3" width="50.33203125" style="385" customWidth="1"/>
    <col min="4" max="4" width="15.44140625" style="385" customWidth="1"/>
    <col min="5" max="5" width="18.5546875" style="385" customWidth="1"/>
    <col min="6" max="6" width="15.33203125" style="385" customWidth="1"/>
    <col min="7" max="7" width="18.109375" style="385" customWidth="1"/>
    <col min="8" max="8" width="17.88671875" style="385" customWidth="1"/>
    <col min="9" max="10" width="16.44140625" style="385" customWidth="1"/>
    <col min="11" max="11" width="17.44140625" style="385" customWidth="1"/>
    <col min="12" max="12" width="20.5546875" style="385" customWidth="1"/>
    <col min="13" max="13" width="16.44140625" style="385" customWidth="1"/>
    <col min="14" max="14" width="17.88671875" style="385" customWidth="1"/>
    <col min="15" max="15" width="2.44140625" style="385" customWidth="1"/>
    <col min="16" max="16" width="16.6640625" style="385" customWidth="1"/>
    <col min="17" max="17" width="9.109375" style="385"/>
    <col min="18" max="18" width="21.6640625" style="385" customWidth="1"/>
    <col min="19" max="16384" width="9.109375" style="385"/>
  </cols>
  <sheetData>
    <row r="1" spans="1:65">
      <c r="N1" s="516"/>
    </row>
    <row r="2" spans="1:65">
      <c r="N2" s="516"/>
    </row>
    <row r="4" spans="1:65">
      <c r="N4" s="516" t="s">
        <v>893</v>
      </c>
    </row>
    <row r="5" spans="1:65" ht="15">
      <c r="C5" s="169" t="s">
        <v>277</v>
      </c>
      <c r="D5" s="169"/>
      <c r="E5" s="169"/>
      <c r="F5" s="169"/>
      <c r="G5" s="170" t="s">
        <v>278</v>
      </c>
      <c r="H5" s="169"/>
      <c r="I5" s="169"/>
      <c r="J5" s="169"/>
      <c r="K5" s="171"/>
      <c r="M5" s="172"/>
      <c r="N5" s="266" t="s">
        <v>990</v>
      </c>
      <c r="O5" s="173"/>
      <c r="P5" s="174"/>
      <c r="Q5" s="174"/>
      <c r="R5" s="173"/>
      <c r="S5" s="382"/>
      <c r="T5" s="382"/>
      <c r="U5" s="382"/>
      <c r="V5" s="382"/>
      <c r="W5" s="382"/>
      <c r="X5" s="382"/>
      <c r="Y5" s="382"/>
      <c r="Z5" s="382"/>
      <c r="AA5" s="382"/>
      <c r="AB5" s="382"/>
      <c r="AC5" s="382"/>
      <c r="AD5" s="382"/>
      <c r="AE5" s="382"/>
      <c r="AF5" s="382"/>
      <c r="AG5" s="382"/>
      <c r="AH5" s="382"/>
      <c r="AI5" s="382"/>
      <c r="AJ5" s="382"/>
      <c r="AK5" s="382"/>
      <c r="AL5" s="382"/>
      <c r="AM5" s="382"/>
      <c r="AN5" s="382"/>
      <c r="AO5" s="382"/>
      <c r="AP5" s="382"/>
      <c r="AQ5" s="382"/>
      <c r="AR5" s="382"/>
      <c r="AS5" s="382"/>
      <c r="AT5" s="382"/>
      <c r="AU5" s="382"/>
      <c r="AV5" s="382"/>
      <c r="AW5" s="382"/>
      <c r="AX5" s="382"/>
      <c r="AY5" s="382"/>
      <c r="AZ5" s="382"/>
      <c r="BA5" s="382"/>
      <c r="BB5" s="382"/>
      <c r="BC5" s="382"/>
      <c r="BD5" s="382"/>
      <c r="BE5" s="382"/>
      <c r="BF5" s="382"/>
      <c r="BG5" s="382"/>
      <c r="BH5" s="382"/>
      <c r="BI5" s="382"/>
      <c r="BJ5" s="382"/>
      <c r="BK5" s="382"/>
      <c r="BL5" s="382"/>
      <c r="BM5" s="382"/>
    </row>
    <row r="6" spans="1:65" ht="15">
      <c r="C6" s="169"/>
      <c r="D6" s="169"/>
      <c r="E6" s="176" t="s">
        <v>40</v>
      </c>
      <c r="F6" s="176"/>
      <c r="G6" s="176" t="s">
        <v>946</v>
      </c>
      <c r="H6" s="176"/>
      <c r="I6" s="176"/>
      <c r="J6" s="176"/>
      <c r="K6" s="171"/>
      <c r="M6" s="172"/>
      <c r="N6" s="171"/>
      <c r="O6" s="173"/>
      <c r="P6" s="177"/>
      <c r="Q6" s="174"/>
      <c r="R6" s="173"/>
      <c r="S6" s="382"/>
      <c r="T6" s="382"/>
      <c r="U6" s="382"/>
      <c r="V6" s="382"/>
      <c r="W6" s="382"/>
      <c r="X6" s="382"/>
      <c r="Y6" s="382"/>
      <c r="Z6" s="382"/>
      <c r="AA6" s="382"/>
      <c r="AB6" s="382"/>
      <c r="AC6" s="382"/>
      <c r="AD6" s="382"/>
      <c r="AE6" s="382"/>
      <c r="AF6" s="382"/>
      <c r="AG6" s="382"/>
      <c r="AH6" s="382"/>
      <c r="AI6" s="382"/>
      <c r="AJ6" s="382"/>
      <c r="AK6" s="382"/>
      <c r="AL6" s="382"/>
      <c r="AM6" s="382"/>
      <c r="AN6" s="382"/>
      <c r="AO6" s="382"/>
      <c r="AP6" s="382"/>
      <c r="AQ6" s="382"/>
      <c r="AR6" s="382"/>
      <c r="AS6" s="382"/>
      <c r="AT6" s="382"/>
      <c r="AU6" s="382"/>
      <c r="AV6" s="382"/>
      <c r="AW6" s="382"/>
      <c r="AX6" s="382"/>
      <c r="AY6" s="382"/>
      <c r="AZ6" s="382"/>
      <c r="BA6" s="382"/>
      <c r="BB6" s="382"/>
      <c r="BC6" s="382"/>
      <c r="BD6" s="382"/>
      <c r="BE6" s="382"/>
      <c r="BF6" s="382"/>
      <c r="BG6" s="382"/>
      <c r="BH6" s="382"/>
      <c r="BI6" s="382"/>
      <c r="BJ6" s="382"/>
      <c r="BK6" s="382"/>
      <c r="BL6" s="382"/>
      <c r="BM6" s="382"/>
    </row>
    <row r="7" spans="1:65" ht="15">
      <c r="C7" s="172"/>
      <c r="D7" s="172"/>
      <c r="E7" s="172"/>
      <c r="F7" s="172"/>
      <c r="G7" s="172"/>
      <c r="H7" s="172"/>
      <c r="I7" s="172"/>
      <c r="J7" s="172"/>
      <c r="K7" s="172"/>
      <c r="M7" s="172"/>
      <c r="N7" s="172" t="s">
        <v>280</v>
      </c>
      <c r="O7" s="173"/>
      <c r="P7" s="174"/>
      <c r="Q7" s="174"/>
      <c r="R7" s="173"/>
      <c r="S7" s="382"/>
      <c r="T7" s="382"/>
      <c r="U7" s="382"/>
      <c r="V7" s="382"/>
      <c r="W7" s="382"/>
      <c r="X7" s="382"/>
      <c r="Y7" s="382"/>
      <c r="Z7" s="382"/>
      <c r="AA7" s="382"/>
      <c r="AB7" s="382"/>
      <c r="AC7" s="382"/>
      <c r="AD7" s="382"/>
      <c r="AE7" s="382"/>
      <c r="AF7" s="382"/>
      <c r="AG7" s="382"/>
      <c r="AH7" s="382"/>
      <c r="AI7" s="382"/>
      <c r="AJ7" s="382"/>
      <c r="AK7" s="382"/>
      <c r="AL7" s="382"/>
      <c r="AM7" s="382"/>
      <c r="AN7" s="382"/>
      <c r="AO7" s="382"/>
      <c r="AP7" s="382"/>
      <c r="AQ7" s="382"/>
      <c r="AR7" s="382"/>
      <c r="AS7" s="382"/>
      <c r="AT7" s="382"/>
      <c r="AU7" s="382"/>
      <c r="AV7" s="382"/>
      <c r="AW7" s="382"/>
      <c r="AX7" s="382"/>
      <c r="AY7" s="382"/>
      <c r="AZ7" s="382"/>
      <c r="BA7" s="382"/>
      <c r="BB7" s="382"/>
      <c r="BC7" s="382"/>
      <c r="BD7" s="382"/>
      <c r="BE7" s="382"/>
      <c r="BF7" s="382"/>
      <c r="BG7" s="382"/>
      <c r="BH7" s="382"/>
      <c r="BI7" s="382"/>
      <c r="BJ7" s="382"/>
      <c r="BK7" s="382"/>
      <c r="BL7" s="382"/>
      <c r="BM7" s="382"/>
    </row>
    <row r="8" spans="1:65" ht="15">
      <c r="A8" s="178"/>
      <c r="C8" s="172"/>
      <c r="D8" s="172"/>
      <c r="E8" s="172"/>
      <c r="F8" s="172"/>
      <c r="G8" s="179" t="s">
        <v>462</v>
      </c>
      <c r="H8" s="172"/>
      <c r="I8" s="172"/>
      <c r="J8" s="172"/>
      <c r="K8" s="172"/>
      <c r="L8" s="172"/>
      <c r="M8" s="172"/>
      <c r="N8" s="172"/>
      <c r="O8" s="173"/>
      <c r="P8" s="174"/>
      <c r="Q8" s="174"/>
      <c r="R8" s="173"/>
      <c r="S8" s="382"/>
      <c r="T8" s="382"/>
      <c r="U8" s="382"/>
      <c r="V8" s="382"/>
      <c r="W8" s="382"/>
      <c r="X8" s="382"/>
      <c r="Y8" s="382"/>
      <c r="Z8" s="382"/>
      <c r="AA8" s="382"/>
      <c r="AB8" s="382"/>
      <c r="AC8" s="382"/>
      <c r="AD8" s="382"/>
      <c r="AE8" s="382"/>
      <c r="AF8" s="382"/>
      <c r="AG8" s="382"/>
      <c r="AH8" s="382"/>
      <c r="AI8" s="382"/>
      <c r="AJ8" s="382"/>
      <c r="AK8" s="382"/>
      <c r="AL8" s="382"/>
      <c r="AM8" s="382"/>
      <c r="AN8" s="382"/>
      <c r="AO8" s="382"/>
      <c r="AP8" s="382"/>
      <c r="AQ8" s="382"/>
      <c r="AR8" s="382"/>
      <c r="AS8" s="382"/>
      <c r="AT8" s="382"/>
      <c r="AU8" s="382"/>
      <c r="AV8" s="382"/>
      <c r="AW8" s="382"/>
      <c r="AX8" s="382"/>
      <c r="AY8" s="382"/>
      <c r="AZ8" s="382"/>
      <c r="BA8" s="382"/>
      <c r="BB8" s="382"/>
      <c r="BC8" s="382"/>
      <c r="BD8" s="382"/>
      <c r="BE8" s="382"/>
      <c r="BF8" s="382"/>
      <c r="BG8" s="382"/>
      <c r="BH8" s="382"/>
      <c r="BI8" s="382"/>
      <c r="BJ8" s="382"/>
      <c r="BK8" s="382"/>
      <c r="BL8" s="382"/>
      <c r="BM8" s="382"/>
    </row>
    <row r="9" spans="1:65" ht="15">
      <c r="A9" s="178"/>
      <c r="C9" s="172"/>
      <c r="D9" s="172"/>
      <c r="E9" s="172"/>
      <c r="F9" s="172"/>
      <c r="G9" s="180"/>
      <c r="H9" s="172"/>
      <c r="I9" s="172"/>
      <c r="J9" s="172"/>
      <c r="K9" s="172"/>
      <c r="L9" s="172"/>
      <c r="M9" s="172"/>
      <c r="N9" s="172"/>
      <c r="O9" s="173"/>
      <c r="P9" s="174"/>
      <c r="Q9" s="174"/>
      <c r="R9" s="173"/>
      <c r="S9" s="382"/>
      <c r="T9" s="382"/>
      <c r="U9" s="382"/>
      <c r="V9" s="382"/>
      <c r="W9" s="382"/>
      <c r="X9" s="382"/>
      <c r="Y9" s="382"/>
      <c r="Z9" s="382"/>
      <c r="AA9" s="382"/>
      <c r="AB9" s="382"/>
      <c r="AC9" s="382"/>
      <c r="AD9" s="382"/>
      <c r="AE9" s="382"/>
      <c r="AF9" s="382"/>
      <c r="AG9" s="382"/>
      <c r="AH9" s="382"/>
      <c r="AI9" s="382"/>
      <c r="AJ9" s="382"/>
      <c r="AK9" s="382"/>
      <c r="AL9" s="382"/>
      <c r="AM9" s="382"/>
      <c r="AN9" s="382"/>
      <c r="AO9" s="382"/>
      <c r="AP9" s="382"/>
      <c r="AQ9" s="382"/>
      <c r="AR9" s="382"/>
      <c r="AS9" s="382"/>
      <c r="AT9" s="382"/>
      <c r="AU9" s="382"/>
      <c r="AV9" s="382"/>
      <c r="AW9" s="382"/>
      <c r="AX9" s="382"/>
      <c r="AY9" s="382"/>
      <c r="AZ9" s="382"/>
      <c r="BA9" s="382"/>
      <c r="BB9" s="382"/>
      <c r="BC9" s="382"/>
      <c r="BD9" s="382"/>
      <c r="BE9" s="382"/>
      <c r="BF9" s="382"/>
      <c r="BG9" s="382"/>
      <c r="BH9" s="382"/>
      <c r="BI9" s="382"/>
      <c r="BJ9" s="382"/>
      <c r="BK9" s="382"/>
      <c r="BL9" s="382"/>
      <c r="BM9" s="382"/>
    </row>
    <row r="10" spans="1:65" ht="15">
      <c r="A10" s="178"/>
      <c r="C10" s="172" t="s">
        <v>892</v>
      </c>
      <c r="D10" s="172"/>
      <c r="E10" s="172"/>
      <c r="F10" s="172"/>
      <c r="G10" s="180"/>
      <c r="H10" s="172"/>
      <c r="I10" s="172"/>
      <c r="J10" s="172"/>
      <c r="K10" s="172"/>
      <c r="L10" s="172"/>
      <c r="M10" s="172"/>
      <c r="N10" s="172"/>
      <c r="O10" s="173"/>
      <c r="P10" s="174"/>
      <c r="Q10" s="174"/>
      <c r="R10" s="173"/>
      <c r="S10" s="382"/>
      <c r="T10" s="382"/>
      <c r="U10" s="382"/>
      <c r="V10" s="382"/>
      <c r="W10" s="382"/>
      <c r="X10" s="382"/>
      <c r="Y10" s="382"/>
      <c r="Z10" s="382"/>
      <c r="AA10" s="382"/>
      <c r="AB10" s="382"/>
      <c r="AC10" s="382"/>
      <c r="AD10" s="382"/>
      <c r="AE10" s="382"/>
      <c r="AF10" s="382"/>
      <c r="AG10" s="382"/>
      <c r="AH10" s="382"/>
      <c r="AI10" s="382"/>
      <c r="AJ10" s="382"/>
      <c r="AK10" s="382"/>
      <c r="AL10" s="382"/>
      <c r="AM10" s="382"/>
      <c r="AN10" s="382"/>
      <c r="AO10" s="382"/>
      <c r="AP10" s="382"/>
      <c r="AQ10" s="382"/>
      <c r="AR10" s="382"/>
      <c r="AS10" s="382"/>
      <c r="AT10" s="382"/>
      <c r="AU10" s="382"/>
      <c r="AV10" s="382"/>
      <c r="AW10" s="382"/>
      <c r="AX10" s="382"/>
      <c r="AY10" s="382"/>
      <c r="AZ10" s="382"/>
      <c r="BA10" s="382"/>
      <c r="BB10" s="382"/>
      <c r="BC10" s="382"/>
      <c r="BD10" s="382"/>
      <c r="BE10" s="382"/>
      <c r="BF10" s="382"/>
      <c r="BG10" s="382"/>
      <c r="BH10" s="382"/>
      <c r="BI10" s="382"/>
      <c r="BJ10" s="382"/>
      <c r="BK10" s="382"/>
      <c r="BL10" s="382"/>
      <c r="BM10" s="382"/>
    </row>
    <row r="11" spans="1:65" ht="15">
      <c r="A11" s="178"/>
      <c r="C11" s="172"/>
      <c r="D11" s="172"/>
      <c r="E11" s="172"/>
      <c r="F11" s="172"/>
      <c r="G11" s="180"/>
      <c r="L11" s="172"/>
      <c r="M11" s="172"/>
      <c r="N11" s="172"/>
      <c r="O11" s="173"/>
      <c r="P11" s="173"/>
      <c r="Q11" s="173"/>
      <c r="R11" s="173"/>
      <c r="S11" s="382"/>
      <c r="T11" s="382"/>
      <c r="U11" s="382"/>
      <c r="V11" s="382"/>
      <c r="W11" s="382"/>
      <c r="X11" s="382"/>
      <c r="Y11" s="382"/>
      <c r="Z11" s="382"/>
      <c r="AA11" s="382"/>
      <c r="AB11" s="382"/>
      <c r="AC11" s="382"/>
      <c r="AD11" s="382"/>
      <c r="AE11" s="382"/>
      <c r="AF11" s="382"/>
      <c r="AG11" s="382"/>
      <c r="AH11" s="382"/>
      <c r="AI11" s="382"/>
      <c r="AJ11" s="382"/>
      <c r="AK11" s="382"/>
      <c r="AL11" s="382"/>
      <c r="AM11" s="382"/>
      <c r="AN11" s="382"/>
      <c r="AO11" s="382"/>
      <c r="AP11" s="382"/>
      <c r="AQ11" s="382"/>
      <c r="AR11" s="382"/>
      <c r="AS11" s="382"/>
      <c r="AT11" s="382"/>
      <c r="AU11" s="382"/>
      <c r="AV11" s="382"/>
      <c r="AW11" s="382"/>
      <c r="AX11" s="382"/>
      <c r="AY11" s="382"/>
      <c r="AZ11" s="382"/>
      <c r="BA11" s="382"/>
      <c r="BB11" s="382"/>
      <c r="BC11" s="382"/>
      <c r="BD11" s="382"/>
      <c r="BE11" s="382"/>
      <c r="BF11" s="382"/>
      <c r="BG11" s="382"/>
      <c r="BH11" s="382"/>
      <c r="BI11" s="382"/>
      <c r="BJ11" s="382"/>
      <c r="BK11" s="382"/>
      <c r="BL11" s="382"/>
      <c r="BM11" s="382"/>
    </row>
    <row r="12" spans="1:65" ht="15">
      <c r="A12" s="178"/>
      <c r="C12" s="172"/>
      <c r="D12" s="172"/>
      <c r="E12" s="172"/>
      <c r="F12" s="172"/>
      <c r="G12" s="172"/>
      <c r="L12" s="181"/>
      <c r="M12" s="172"/>
      <c r="N12" s="172"/>
      <c r="O12" s="173"/>
      <c r="P12" s="173"/>
      <c r="Q12" s="173"/>
      <c r="R12" s="173"/>
      <c r="S12" s="382"/>
      <c r="T12" s="382"/>
      <c r="U12" s="382"/>
      <c r="V12" s="382"/>
      <c r="W12" s="382"/>
      <c r="X12" s="382"/>
      <c r="Y12" s="382"/>
      <c r="Z12" s="382"/>
      <c r="AA12" s="382"/>
      <c r="AB12" s="382"/>
      <c r="AC12" s="382"/>
      <c r="AD12" s="382"/>
      <c r="AE12" s="382"/>
      <c r="AF12" s="382"/>
      <c r="AG12" s="382"/>
      <c r="AH12" s="382"/>
      <c r="AI12" s="382"/>
      <c r="AJ12" s="382"/>
      <c r="AK12" s="382"/>
      <c r="AL12" s="382"/>
      <c r="AM12" s="382"/>
      <c r="AN12" s="382"/>
      <c r="AO12" s="382"/>
      <c r="AP12" s="382"/>
      <c r="AQ12" s="382"/>
      <c r="AR12" s="382"/>
      <c r="AS12" s="382"/>
      <c r="AT12" s="382"/>
      <c r="AU12" s="382"/>
      <c r="AV12" s="382"/>
      <c r="AW12" s="382"/>
      <c r="AX12" s="382"/>
      <c r="AY12" s="382"/>
      <c r="AZ12" s="382"/>
      <c r="BA12" s="382"/>
      <c r="BB12" s="382"/>
      <c r="BC12" s="382"/>
      <c r="BD12" s="382"/>
      <c r="BE12" s="382"/>
      <c r="BF12" s="382"/>
      <c r="BG12" s="382"/>
      <c r="BH12" s="382"/>
      <c r="BI12" s="382"/>
      <c r="BJ12" s="382"/>
      <c r="BK12" s="382"/>
      <c r="BL12" s="382"/>
      <c r="BM12" s="382"/>
    </row>
    <row r="13" spans="1:65" ht="15">
      <c r="C13" s="182" t="s">
        <v>282</v>
      </c>
      <c r="D13" s="182"/>
      <c r="E13" s="182" t="s">
        <v>283</v>
      </c>
      <c r="F13" s="182"/>
      <c r="G13" s="182" t="s">
        <v>284</v>
      </c>
      <c r="L13" s="183" t="s">
        <v>285</v>
      </c>
      <c r="M13" s="176"/>
      <c r="N13" s="183"/>
      <c r="O13" s="184"/>
      <c r="P13" s="183"/>
      <c r="Q13" s="184"/>
      <c r="R13" s="185"/>
      <c r="S13" s="382"/>
      <c r="T13" s="382"/>
      <c r="U13" s="382"/>
      <c r="V13" s="382"/>
      <c r="W13" s="382"/>
      <c r="X13" s="382"/>
      <c r="Y13" s="382"/>
      <c r="Z13" s="382"/>
      <c r="AA13" s="382"/>
      <c r="AB13" s="382"/>
      <c r="AC13" s="382"/>
      <c r="AD13" s="382"/>
      <c r="AE13" s="382"/>
      <c r="AF13" s="382"/>
      <c r="AG13" s="382"/>
      <c r="AH13" s="382"/>
      <c r="AI13" s="382"/>
      <c r="AJ13" s="382"/>
      <c r="AK13" s="382"/>
      <c r="AL13" s="382"/>
      <c r="AM13" s="382"/>
      <c r="AN13" s="382"/>
      <c r="AO13" s="382"/>
      <c r="AP13" s="382"/>
      <c r="AQ13" s="382"/>
      <c r="AR13" s="382"/>
      <c r="AS13" s="382"/>
      <c r="AT13" s="382"/>
      <c r="AU13" s="382"/>
      <c r="AV13" s="382"/>
      <c r="AW13" s="382"/>
      <c r="AX13" s="382"/>
      <c r="AY13" s="382"/>
      <c r="AZ13" s="382"/>
      <c r="BA13" s="382"/>
      <c r="BB13" s="382"/>
      <c r="BC13" s="382"/>
      <c r="BD13" s="382"/>
      <c r="BE13" s="382"/>
      <c r="BF13" s="382"/>
      <c r="BG13" s="382"/>
      <c r="BH13" s="382"/>
      <c r="BI13" s="382"/>
      <c r="BJ13" s="382"/>
      <c r="BK13" s="382"/>
      <c r="BL13" s="382"/>
      <c r="BM13" s="382"/>
    </row>
    <row r="14" spans="1:65" ht="15.6">
      <c r="C14" s="186"/>
      <c r="D14" s="186"/>
      <c r="E14" s="187" t="s">
        <v>947</v>
      </c>
      <c r="F14" s="187"/>
      <c r="G14" s="176"/>
      <c r="M14" s="176"/>
      <c r="O14" s="184"/>
      <c r="P14" s="188"/>
      <c r="Q14" s="188"/>
      <c r="R14" s="185"/>
      <c r="S14" s="382"/>
      <c r="T14" s="382"/>
      <c r="U14" s="382"/>
      <c r="V14" s="382"/>
      <c r="W14" s="382"/>
      <c r="X14" s="382"/>
      <c r="Y14" s="382"/>
      <c r="Z14" s="382"/>
      <c r="AA14" s="382"/>
      <c r="AB14" s="382"/>
      <c r="AC14" s="382"/>
      <c r="AD14" s="382"/>
      <c r="AE14" s="382"/>
      <c r="AF14" s="382"/>
      <c r="AG14" s="382"/>
      <c r="AH14" s="382"/>
      <c r="AI14" s="382"/>
      <c r="AJ14" s="382"/>
      <c r="AK14" s="382"/>
      <c r="AL14" s="382"/>
      <c r="AM14" s="382"/>
      <c r="AN14" s="382"/>
      <c r="AO14" s="382"/>
      <c r="AP14" s="382"/>
      <c r="AQ14" s="382"/>
      <c r="AR14" s="382"/>
      <c r="AS14" s="382"/>
      <c r="AT14" s="382"/>
      <c r="AU14" s="382"/>
      <c r="AV14" s="382"/>
      <c r="AW14" s="382"/>
      <c r="AX14" s="382"/>
      <c r="AY14" s="382"/>
      <c r="AZ14" s="382"/>
      <c r="BA14" s="382"/>
      <c r="BB14" s="382"/>
      <c r="BC14" s="382"/>
      <c r="BD14" s="382"/>
      <c r="BE14" s="382"/>
      <c r="BF14" s="382"/>
      <c r="BG14" s="382"/>
      <c r="BH14" s="382"/>
      <c r="BI14" s="382"/>
      <c r="BJ14" s="382"/>
      <c r="BK14" s="382"/>
      <c r="BL14" s="382"/>
      <c r="BM14" s="382"/>
    </row>
    <row r="15" spans="1:65" ht="15.6">
      <c r="A15" s="178" t="s">
        <v>287</v>
      </c>
      <c r="C15" s="186"/>
      <c r="D15" s="186"/>
      <c r="E15" s="517" t="s">
        <v>288</v>
      </c>
      <c r="F15" s="517"/>
      <c r="G15" s="190" t="s">
        <v>289</v>
      </c>
      <c r="L15" s="190" t="s">
        <v>290</v>
      </c>
      <c r="M15" s="176"/>
      <c r="O15" s="173"/>
      <c r="P15" s="191"/>
      <c r="Q15" s="188"/>
      <c r="R15" s="185"/>
      <c r="S15" s="382"/>
      <c r="T15" s="382"/>
      <c r="U15" s="382"/>
      <c r="V15" s="382"/>
      <c r="W15" s="382"/>
      <c r="X15" s="382"/>
      <c r="Y15" s="382"/>
      <c r="Z15" s="382"/>
      <c r="AA15" s="382"/>
      <c r="AB15" s="382"/>
      <c r="AC15" s="382"/>
      <c r="AD15" s="382"/>
      <c r="AE15" s="382"/>
      <c r="AF15" s="382"/>
      <c r="AG15" s="382"/>
      <c r="AH15" s="382"/>
      <c r="AI15" s="382"/>
      <c r="AJ15" s="382"/>
      <c r="AK15" s="382"/>
      <c r="AL15" s="382"/>
      <c r="AM15" s="382"/>
      <c r="AN15" s="382"/>
      <c r="AO15" s="382"/>
      <c r="AP15" s="382"/>
      <c r="AQ15" s="382"/>
      <c r="AR15" s="382"/>
      <c r="AS15" s="382"/>
      <c r="AT15" s="382"/>
      <c r="AU15" s="382"/>
      <c r="AV15" s="382"/>
      <c r="AW15" s="382"/>
      <c r="AX15" s="382"/>
      <c r="AY15" s="382"/>
      <c r="AZ15" s="382"/>
      <c r="BA15" s="382"/>
      <c r="BB15" s="382"/>
      <c r="BC15" s="382"/>
      <c r="BD15" s="382"/>
      <c r="BE15" s="382"/>
      <c r="BF15" s="382"/>
      <c r="BG15" s="382"/>
      <c r="BH15" s="382"/>
      <c r="BI15" s="382"/>
      <c r="BJ15" s="382"/>
      <c r="BK15" s="382"/>
      <c r="BL15" s="382"/>
      <c r="BM15" s="382"/>
    </row>
    <row r="16" spans="1:65" ht="15.6">
      <c r="A16" s="178" t="s">
        <v>291</v>
      </c>
      <c r="C16" s="192"/>
      <c r="D16" s="192"/>
      <c r="E16" s="176"/>
      <c r="F16" s="176"/>
      <c r="G16" s="176"/>
      <c r="L16" s="176"/>
      <c r="M16" s="176"/>
      <c r="N16" s="176"/>
      <c r="O16" s="173"/>
      <c r="P16" s="184"/>
      <c r="Q16" s="184"/>
      <c r="R16" s="185"/>
      <c r="S16" s="382"/>
      <c r="T16" s="382"/>
      <c r="U16" s="382"/>
      <c r="V16" s="382"/>
      <c r="W16" s="382"/>
      <c r="X16" s="382"/>
      <c r="Y16" s="382"/>
      <c r="Z16" s="382"/>
      <c r="AA16" s="382"/>
      <c r="AB16" s="382"/>
      <c r="AC16" s="382"/>
      <c r="AD16" s="382"/>
      <c r="AE16" s="382"/>
      <c r="AF16" s="382"/>
      <c r="AG16" s="382"/>
      <c r="AH16" s="382"/>
      <c r="AI16" s="382"/>
      <c r="AJ16" s="382"/>
      <c r="AK16" s="382"/>
      <c r="AL16" s="382"/>
      <c r="AM16" s="382"/>
      <c r="AN16" s="382"/>
      <c r="AO16" s="382"/>
      <c r="AP16" s="382"/>
      <c r="AQ16" s="382"/>
      <c r="AR16" s="382"/>
      <c r="AS16" s="382"/>
      <c r="AT16" s="382"/>
      <c r="AU16" s="382"/>
      <c r="AV16" s="382"/>
      <c r="AW16" s="382"/>
      <c r="AX16" s="382"/>
      <c r="AY16" s="382"/>
      <c r="AZ16" s="382"/>
      <c r="BA16" s="382"/>
      <c r="BB16" s="382"/>
      <c r="BC16" s="382"/>
      <c r="BD16" s="382"/>
      <c r="BE16" s="382"/>
      <c r="BF16" s="382"/>
      <c r="BG16" s="382"/>
      <c r="BH16" s="382"/>
      <c r="BI16" s="382"/>
      <c r="BJ16" s="382"/>
      <c r="BK16" s="382"/>
      <c r="BL16" s="382"/>
      <c r="BM16" s="382"/>
    </row>
    <row r="17" spans="1:65" ht="15.6">
      <c r="A17" s="193"/>
      <c r="C17" s="186"/>
      <c r="D17" s="186"/>
      <c r="E17" s="176"/>
      <c r="F17" s="176"/>
      <c r="G17" s="176"/>
      <c r="L17" s="176"/>
      <c r="M17" s="176"/>
      <c r="N17" s="176"/>
      <c r="O17" s="173"/>
      <c r="P17" s="184"/>
      <c r="Q17" s="184"/>
      <c r="R17" s="185"/>
      <c r="S17" s="382"/>
      <c r="T17" s="382"/>
      <c r="U17" s="382"/>
      <c r="V17" s="382"/>
      <c r="W17" s="382"/>
      <c r="X17" s="382"/>
      <c r="Y17" s="382"/>
      <c r="Z17" s="382"/>
      <c r="AA17" s="382"/>
      <c r="AB17" s="382"/>
      <c r="AC17" s="382"/>
      <c r="AD17" s="382"/>
      <c r="AE17" s="382"/>
      <c r="AF17" s="382"/>
      <c r="AG17" s="382"/>
      <c r="AH17" s="382"/>
      <c r="AI17" s="382"/>
      <c r="AJ17" s="382"/>
      <c r="AK17" s="382"/>
      <c r="AL17" s="382"/>
      <c r="AM17" s="382"/>
      <c r="AN17" s="382"/>
      <c r="AO17" s="382"/>
      <c r="AP17" s="382"/>
      <c r="AQ17" s="382"/>
      <c r="AR17" s="382"/>
      <c r="AS17" s="382"/>
      <c r="AT17" s="382"/>
      <c r="AU17" s="382"/>
      <c r="AV17" s="382"/>
      <c r="AW17" s="382"/>
      <c r="AX17" s="382"/>
      <c r="AY17" s="382"/>
      <c r="AZ17" s="382"/>
      <c r="BA17" s="382"/>
      <c r="BB17" s="382"/>
      <c r="BC17" s="382"/>
      <c r="BD17" s="382"/>
      <c r="BE17" s="382"/>
      <c r="BF17" s="382"/>
      <c r="BG17" s="382"/>
      <c r="BH17" s="382"/>
      <c r="BI17" s="382"/>
      <c r="BJ17" s="382"/>
      <c r="BK17" s="382"/>
      <c r="BL17" s="382"/>
      <c r="BM17" s="382"/>
    </row>
    <row r="18" spans="1:65" ht="15">
      <c r="A18" s="194">
        <v>1</v>
      </c>
      <c r="C18" s="186" t="s">
        <v>292</v>
      </c>
      <c r="D18" s="186"/>
      <c r="E18" s="195" t="s">
        <v>975</v>
      </c>
      <c r="F18" s="195"/>
      <c r="G18" s="384">
        <v>507737137</v>
      </c>
      <c r="M18" s="176"/>
      <c r="N18" s="176"/>
      <c r="O18" s="173"/>
      <c r="P18" s="184"/>
      <c r="Q18" s="184"/>
      <c r="R18" s="185"/>
      <c r="S18" s="382"/>
      <c r="T18" s="382"/>
      <c r="U18" s="382"/>
      <c r="V18" s="382"/>
      <c r="W18" s="382"/>
      <c r="X18" s="382"/>
      <c r="Y18" s="382"/>
      <c r="Z18" s="382"/>
      <c r="AA18" s="382"/>
      <c r="AB18" s="382"/>
      <c r="AC18" s="382"/>
      <c r="AD18" s="382"/>
      <c r="AE18" s="382"/>
      <c r="AF18" s="382"/>
      <c r="AG18" s="382"/>
      <c r="AH18" s="382"/>
      <c r="AI18" s="382"/>
      <c r="AJ18" s="382"/>
      <c r="AK18" s="382"/>
      <c r="AL18" s="382"/>
      <c r="AM18" s="382"/>
      <c r="AN18" s="382"/>
      <c r="AO18" s="382"/>
      <c r="AP18" s="382"/>
      <c r="AQ18" s="382"/>
      <c r="AR18" s="382"/>
      <c r="AS18" s="382"/>
      <c r="AT18" s="382"/>
      <c r="AU18" s="382"/>
      <c r="AV18" s="382"/>
      <c r="AW18" s="382"/>
      <c r="AX18" s="382"/>
      <c r="AY18" s="382"/>
      <c r="AZ18" s="382"/>
      <c r="BA18" s="382"/>
      <c r="BB18" s="382"/>
      <c r="BC18" s="382"/>
      <c r="BD18" s="382"/>
      <c r="BE18" s="382"/>
      <c r="BF18" s="382"/>
      <c r="BG18" s="382"/>
      <c r="BH18" s="382"/>
      <c r="BI18" s="382"/>
      <c r="BJ18" s="382"/>
      <c r="BK18" s="382"/>
      <c r="BL18" s="382"/>
      <c r="BM18" s="382"/>
    </row>
    <row r="19" spans="1:65" ht="15">
      <c r="A19" s="194">
        <v>2</v>
      </c>
      <c r="C19" s="186" t="s">
        <v>294</v>
      </c>
      <c r="D19" s="186"/>
      <c r="E19" s="195" t="s">
        <v>976</v>
      </c>
      <c r="F19" s="195"/>
      <c r="G19" s="518">
        <v>348072696</v>
      </c>
      <c r="M19" s="176"/>
      <c r="N19" s="176"/>
      <c r="O19" s="173"/>
      <c r="P19" s="184"/>
      <c r="Q19" s="184"/>
      <c r="R19" s="185"/>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382"/>
      <c r="AT19" s="382"/>
      <c r="AU19" s="382"/>
      <c r="AV19" s="382"/>
      <c r="AW19" s="382"/>
      <c r="AX19" s="382"/>
      <c r="AY19" s="382"/>
      <c r="AZ19" s="382"/>
      <c r="BA19" s="382"/>
      <c r="BB19" s="382"/>
      <c r="BC19" s="382"/>
      <c r="BD19" s="382"/>
      <c r="BE19" s="382"/>
      <c r="BF19" s="382"/>
      <c r="BG19" s="382"/>
      <c r="BH19" s="382"/>
      <c r="BI19" s="382"/>
      <c r="BJ19" s="382"/>
      <c r="BK19" s="382"/>
      <c r="BL19" s="382"/>
      <c r="BM19" s="382"/>
    </row>
    <row r="20" spans="1:65" ht="15">
      <c r="A20" s="194"/>
      <c r="E20" s="195"/>
      <c r="F20" s="195"/>
      <c r="M20" s="176"/>
      <c r="N20" s="176"/>
      <c r="O20" s="173"/>
      <c r="P20" s="184"/>
      <c r="Q20" s="184"/>
      <c r="R20" s="185"/>
      <c r="S20" s="382"/>
      <c r="T20" s="382"/>
      <c r="U20" s="382"/>
      <c r="V20" s="382"/>
      <c r="W20" s="382"/>
      <c r="X20" s="382"/>
      <c r="Y20" s="382"/>
      <c r="Z20" s="382"/>
      <c r="AA20" s="382"/>
      <c r="AB20" s="382"/>
      <c r="AC20" s="382"/>
      <c r="AD20" s="382"/>
      <c r="AE20" s="382"/>
      <c r="AF20" s="382"/>
      <c r="AG20" s="382"/>
      <c r="AH20" s="382"/>
      <c r="AI20" s="382"/>
      <c r="AJ20" s="382"/>
      <c r="AK20" s="382"/>
      <c r="AL20" s="382"/>
      <c r="AM20" s="382"/>
      <c r="AN20" s="382"/>
      <c r="AO20" s="382"/>
      <c r="AP20" s="382"/>
      <c r="AQ20" s="382"/>
      <c r="AR20" s="382"/>
      <c r="AS20" s="382"/>
      <c r="AT20" s="382"/>
      <c r="AU20" s="382"/>
      <c r="AV20" s="382"/>
      <c r="AW20" s="382"/>
      <c r="AX20" s="382"/>
      <c r="AY20" s="382"/>
      <c r="AZ20" s="382"/>
      <c r="BA20" s="382"/>
      <c r="BB20" s="382"/>
      <c r="BC20" s="382"/>
      <c r="BD20" s="382"/>
      <c r="BE20" s="382"/>
      <c r="BF20" s="382"/>
      <c r="BG20" s="382"/>
      <c r="BH20" s="382"/>
      <c r="BI20" s="382"/>
      <c r="BJ20" s="382"/>
      <c r="BK20" s="382"/>
      <c r="BL20" s="382"/>
      <c r="BM20" s="382"/>
    </row>
    <row r="21" spans="1:65" ht="15">
      <c r="A21" s="194"/>
      <c r="C21" s="186" t="s">
        <v>296</v>
      </c>
      <c r="D21" s="186"/>
      <c r="E21" s="195"/>
      <c r="F21" s="195"/>
      <c r="G21" s="176"/>
      <c r="L21" s="176"/>
      <c r="M21" s="176"/>
      <c r="N21" s="176"/>
      <c r="O21" s="184"/>
      <c r="P21" s="184"/>
      <c r="Q21" s="184"/>
      <c r="R21" s="185"/>
      <c r="S21" s="382"/>
      <c r="T21" s="382"/>
      <c r="U21" s="382"/>
      <c r="V21" s="382"/>
      <c r="W21" s="382"/>
      <c r="X21" s="382"/>
      <c r="Y21" s="382"/>
      <c r="Z21" s="382"/>
      <c r="AA21" s="382"/>
      <c r="AB21" s="382"/>
      <c r="AC21" s="382"/>
      <c r="AD21" s="382"/>
      <c r="AE21" s="382"/>
      <c r="AF21" s="382"/>
      <c r="AG21" s="382"/>
      <c r="AH21" s="382"/>
      <c r="AI21" s="382"/>
      <c r="AJ21" s="382"/>
      <c r="AK21" s="382"/>
      <c r="AL21" s="382"/>
      <c r="AM21" s="382"/>
      <c r="AN21" s="382"/>
      <c r="AO21" s="382"/>
      <c r="AP21" s="382"/>
      <c r="AQ21" s="382"/>
      <c r="AR21" s="382"/>
      <c r="AS21" s="382"/>
      <c r="AT21" s="382"/>
      <c r="AU21" s="382"/>
      <c r="AV21" s="382"/>
      <c r="AW21" s="382"/>
      <c r="AX21" s="382"/>
      <c r="AY21" s="382"/>
      <c r="AZ21" s="382"/>
      <c r="BA21" s="382"/>
      <c r="BB21" s="382"/>
      <c r="BC21" s="382"/>
      <c r="BD21" s="382"/>
      <c r="BE21" s="382"/>
      <c r="BF21" s="382"/>
      <c r="BG21" s="382"/>
      <c r="BH21" s="382"/>
      <c r="BI21" s="382"/>
      <c r="BJ21" s="382"/>
      <c r="BK21" s="382"/>
      <c r="BL21" s="382"/>
      <c r="BM21" s="382"/>
    </row>
    <row r="22" spans="1:65" ht="15">
      <c r="A22" s="194">
        <v>3</v>
      </c>
      <c r="C22" s="186" t="s">
        <v>297</v>
      </c>
      <c r="D22" s="186"/>
      <c r="E22" s="195" t="s">
        <v>298</v>
      </c>
      <c r="F22" s="195"/>
      <c r="G22" s="384">
        <v>27226064</v>
      </c>
      <c r="M22" s="176"/>
      <c r="N22" s="176"/>
      <c r="O22" s="184"/>
      <c r="P22" s="184"/>
      <c r="Q22" s="184"/>
      <c r="R22" s="185"/>
      <c r="S22" s="382"/>
      <c r="T22" s="382"/>
      <c r="U22" s="382"/>
      <c r="V22" s="382"/>
      <c r="W22" s="382"/>
      <c r="X22" s="382"/>
      <c r="Y22" s="382"/>
      <c r="Z22" s="382"/>
      <c r="AA22" s="382"/>
      <c r="AB22" s="382"/>
      <c r="AC22" s="382"/>
      <c r="AD22" s="382"/>
      <c r="AE22" s="382"/>
      <c r="AF22" s="382"/>
      <c r="AG22" s="382"/>
      <c r="AH22" s="382"/>
      <c r="AI22" s="382"/>
      <c r="AJ22" s="382"/>
      <c r="AK22" s="382"/>
      <c r="AL22" s="382"/>
      <c r="AM22" s="382"/>
      <c r="AN22" s="382"/>
      <c r="AO22" s="382"/>
      <c r="AP22" s="382"/>
      <c r="AQ22" s="382"/>
      <c r="AR22" s="382"/>
      <c r="AS22" s="382"/>
      <c r="AT22" s="382"/>
      <c r="AU22" s="382"/>
      <c r="AV22" s="382"/>
      <c r="AW22" s="382"/>
      <c r="AX22" s="382"/>
      <c r="AY22" s="382"/>
      <c r="AZ22" s="382"/>
      <c r="BA22" s="382"/>
      <c r="BB22" s="382"/>
      <c r="BC22" s="382"/>
      <c r="BD22" s="382"/>
      <c r="BE22" s="382"/>
      <c r="BF22" s="382"/>
      <c r="BG22" s="382"/>
      <c r="BH22" s="382"/>
      <c r="BI22" s="382"/>
      <c r="BJ22" s="382"/>
      <c r="BK22" s="382"/>
      <c r="BL22" s="382"/>
      <c r="BM22" s="382"/>
    </row>
    <row r="23" spans="1:65" ht="15.6">
      <c r="A23" s="194">
        <v>4</v>
      </c>
      <c r="C23" s="186" t="s">
        <v>299</v>
      </c>
      <c r="D23" s="186"/>
      <c r="E23" s="195" t="s">
        <v>300</v>
      </c>
      <c r="F23" s="195"/>
      <c r="G23" s="196">
        <f>IF(G22=0,0,G22/G18)</f>
        <v>5.3622360894984129E-2</v>
      </c>
      <c r="L23" s="197">
        <f>G23</f>
        <v>5.3622360894984129E-2</v>
      </c>
      <c r="M23" s="176"/>
      <c r="N23" s="198"/>
      <c r="O23" s="199"/>
      <c r="P23" s="200"/>
      <c r="Q23" s="184"/>
      <c r="R23" s="185"/>
      <c r="S23" s="382"/>
      <c r="T23" s="382"/>
      <c r="U23" s="382"/>
      <c r="V23" s="382"/>
      <c r="W23" s="382"/>
      <c r="X23" s="382"/>
      <c r="Y23" s="382"/>
      <c r="Z23" s="382"/>
      <c r="AA23" s="382"/>
      <c r="AB23" s="382"/>
      <c r="AC23" s="382"/>
      <c r="AD23" s="382"/>
      <c r="AE23" s="382"/>
      <c r="AF23" s="382"/>
      <c r="AG23" s="382"/>
      <c r="AH23" s="382"/>
      <c r="AI23" s="382"/>
      <c r="AJ23" s="382"/>
      <c r="AK23" s="382"/>
      <c r="AL23" s="382"/>
      <c r="AM23" s="382"/>
      <c r="AN23" s="382"/>
      <c r="AO23" s="382"/>
      <c r="AP23" s="382"/>
      <c r="AQ23" s="382"/>
      <c r="AR23" s="382"/>
      <c r="AS23" s="382"/>
      <c r="AT23" s="382"/>
      <c r="AU23" s="382"/>
      <c r="AV23" s="382"/>
      <c r="AW23" s="382"/>
      <c r="AX23" s="382"/>
      <c r="AY23" s="382"/>
      <c r="AZ23" s="382"/>
      <c r="BA23" s="382"/>
      <c r="BB23" s="382"/>
      <c r="BC23" s="382"/>
      <c r="BD23" s="382"/>
      <c r="BE23" s="382"/>
      <c r="BF23" s="382"/>
      <c r="BG23" s="382"/>
      <c r="BH23" s="382"/>
      <c r="BI23" s="382"/>
      <c r="BJ23" s="382"/>
      <c r="BK23" s="382"/>
      <c r="BL23" s="382"/>
      <c r="BM23" s="382"/>
    </row>
    <row r="24" spans="1:65" ht="15.6">
      <c r="A24" s="194"/>
      <c r="C24" s="186"/>
      <c r="D24" s="186"/>
      <c r="E24" s="195"/>
      <c r="F24" s="195"/>
      <c r="G24" s="196"/>
      <c r="L24" s="197"/>
      <c r="M24" s="176"/>
      <c r="N24" s="198"/>
      <c r="O24" s="199"/>
      <c r="P24" s="200"/>
      <c r="Q24" s="184"/>
      <c r="R24" s="185"/>
      <c r="S24" s="382"/>
      <c r="T24" s="382"/>
      <c r="U24" s="382"/>
      <c r="V24" s="382"/>
      <c r="W24" s="382"/>
      <c r="X24" s="382"/>
      <c r="Y24" s="382"/>
      <c r="Z24" s="382"/>
      <c r="AA24" s="382"/>
      <c r="AB24" s="382"/>
      <c r="AC24" s="382"/>
      <c r="AD24" s="382"/>
      <c r="AE24" s="382"/>
      <c r="AF24" s="382"/>
      <c r="AG24" s="382"/>
      <c r="AH24" s="382"/>
      <c r="AI24" s="382"/>
      <c r="AJ24" s="382"/>
      <c r="AK24" s="382"/>
      <c r="AL24" s="382"/>
      <c r="AM24" s="382"/>
      <c r="AN24" s="382"/>
      <c r="AO24" s="382"/>
      <c r="AP24" s="382"/>
      <c r="AQ24" s="382"/>
      <c r="AR24" s="382"/>
      <c r="AS24" s="382"/>
      <c r="AT24" s="382"/>
      <c r="AU24" s="382"/>
      <c r="AV24" s="382"/>
      <c r="AW24" s="382"/>
      <c r="AX24" s="382"/>
      <c r="AY24" s="382"/>
      <c r="AZ24" s="382"/>
      <c r="BA24" s="382"/>
      <c r="BB24" s="382"/>
      <c r="BC24" s="382"/>
      <c r="BD24" s="382"/>
      <c r="BE24" s="382"/>
      <c r="BF24" s="382"/>
      <c r="BG24" s="382"/>
      <c r="BH24" s="382"/>
      <c r="BI24" s="382"/>
      <c r="BJ24" s="382"/>
      <c r="BK24" s="382"/>
      <c r="BL24" s="382"/>
      <c r="BM24" s="382"/>
    </row>
    <row r="25" spans="1:65" ht="15.6">
      <c r="A25" s="210"/>
      <c r="B25" s="382"/>
      <c r="C25" s="186" t="s">
        <v>483</v>
      </c>
      <c r="D25" s="186"/>
      <c r="E25" s="383"/>
      <c r="F25" s="383"/>
      <c r="G25" s="176"/>
      <c r="H25" s="382"/>
      <c r="I25" s="382"/>
      <c r="J25" s="382"/>
      <c r="K25" s="382"/>
      <c r="L25" s="176"/>
      <c r="M25" s="176"/>
      <c r="N25" s="198"/>
      <c r="O25" s="199"/>
      <c r="P25" s="200"/>
      <c r="Q25" s="184"/>
      <c r="R25" s="185"/>
      <c r="S25" s="382"/>
      <c r="T25" s="382"/>
      <c r="U25" s="382"/>
      <c r="V25" s="382"/>
      <c r="W25" s="382"/>
      <c r="X25" s="382"/>
      <c r="Y25" s="382"/>
      <c r="Z25" s="382"/>
      <c r="AA25" s="382"/>
      <c r="AB25" s="382"/>
      <c r="AC25" s="382"/>
      <c r="AD25" s="382"/>
      <c r="AE25" s="382"/>
      <c r="AF25" s="382"/>
      <c r="AG25" s="382"/>
      <c r="AH25" s="382"/>
      <c r="AI25" s="382"/>
      <c r="AJ25" s="382"/>
      <c r="AK25" s="382"/>
      <c r="AL25" s="382"/>
      <c r="AM25" s="382"/>
      <c r="AN25" s="382"/>
      <c r="AO25" s="382"/>
      <c r="AP25" s="382"/>
      <c r="AQ25" s="382"/>
      <c r="AR25" s="382"/>
      <c r="AS25" s="382"/>
      <c r="AT25" s="382"/>
      <c r="AU25" s="382"/>
      <c r="AV25" s="382"/>
      <c r="AW25" s="382"/>
      <c r="AX25" s="382"/>
      <c r="AY25" s="382"/>
      <c r="AZ25" s="382"/>
      <c r="BA25" s="382"/>
      <c r="BB25" s="382"/>
      <c r="BC25" s="382"/>
      <c r="BD25" s="382"/>
      <c r="BE25" s="382"/>
      <c r="BF25" s="382"/>
      <c r="BG25" s="382"/>
      <c r="BH25" s="382"/>
      <c r="BI25" s="382"/>
      <c r="BJ25" s="382"/>
      <c r="BK25" s="382"/>
      <c r="BL25" s="382"/>
      <c r="BM25" s="382"/>
    </row>
    <row r="26" spans="1:65" ht="15.6">
      <c r="A26" s="210" t="s">
        <v>302</v>
      </c>
      <c r="B26" s="382"/>
      <c r="C26" s="186" t="s">
        <v>513</v>
      </c>
      <c r="D26" s="186"/>
      <c r="E26" s="195" t="s">
        <v>688</v>
      </c>
      <c r="F26" s="195"/>
      <c r="G26" s="384">
        <v>479273</v>
      </c>
      <c r="H26" s="382"/>
      <c r="I26" s="382"/>
      <c r="J26" s="382"/>
      <c r="K26" s="382"/>
      <c r="L26" s="382"/>
      <c r="M26" s="176"/>
      <c r="N26" s="198"/>
      <c r="O26" s="199"/>
      <c r="P26" s="200"/>
      <c r="Q26" s="184"/>
      <c r="R26" s="185"/>
      <c r="S26" s="382"/>
      <c r="T26" s="382"/>
      <c r="U26" s="382"/>
      <c r="V26" s="382"/>
      <c r="W26" s="382"/>
      <c r="X26" s="382"/>
      <c r="Y26" s="382"/>
      <c r="Z26" s="382"/>
      <c r="AA26" s="382"/>
      <c r="AB26" s="382"/>
      <c r="AC26" s="382"/>
      <c r="AD26" s="382"/>
      <c r="AE26" s="382"/>
      <c r="AF26" s="382"/>
      <c r="AG26" s="382"/>
      <c r="AH26" s="382"/>
      <c r="AI26" s="382"/>
      <c r="AJ26" s="382"/>
      <c r="AK26" s="382"/>
      <c r="AL26" s="382"/>
      <c r="AM26" s="382"/>
      <c r="AN26" s="382"/>
      <c r="AO26" s="382"/>
      <c r="AP26" s="382"/>
      <c r="AQ26" s="382"/>
      <c r="AR26" s="382"/>
      <c r="AS26" s="382"/>
      <c r="AT26" s="382"/>
      <c r="AU26" s="382"/>
      <c r="AV26" s="382"/>
      <c r="AW26" s="382"/>
      <c r="AX26" s="382"/>
      <c r="AY26" s="382"/>
      <c r="AZ26" s="382"/>
      <c r="BA26" s="382"/>
      <c r="BB26" s="382"/>
      <c r="BC26" s="382"/>
      <c r="BD26" s="382"/>
      <c r="BE26" s="382"/>
      <c r="BF26" s="382"/>
      <c r="BG26" s="382"/>
      <c r="BH26" s="382"/>
      <c r="BI26" s="382"/>
      <c r="BJ26" s="382"/>
      <c r="BK26" s="382"/>
      <c r="BL26" s="382"/>
      <c r="BM26" s="382"/>
    </row>
    <row r="27" spans="1:65" ht="15.6">
      <c r="A27" s="210" t="s">
        <v>305</v>
      </c>
      <c r="B27" s="382"/>
      <c r="C27" s="186" t="s">
        <v>487</v>
      </c>
      <c r="D27" s="186"/>
      <c r="E27" s="195" t="s">
        <v>307</v>
      </c>
      <c r="F27" s="195"/>
      <c r="G27" s="196">
        <f>IF(G26=0,0,G26/G18)</f>
        <v>9.4393922578091824E-4</v>
      </c>
      <c r="H27" s="382"/>
      <c r="I27" s="382"/>
      <c r="J27" s="382"/>
      <c r="K27" s="382"/>
      <c r="L27" s="197">
        <f>G27</f>
        <v>9.4393922578091824E-4</v>
      </c>
      <c r="M27" s="176"/>
      <c r="N27" s="198"/>
      <c r="O27" s="199"/>
      <c r="P27" s="200"/>
      <c r="Q27" s="184"/>
      <c r="R27" s="185"/>
      <c r="S27" s="382"/>
      <c r="T27" s="382"/>
      <c r="U27" s="382"/>
      <c r="V27" s="382"/>
      <c r="W27" s="382"/>
      <c r="X27" s="382"/>
      <c r="Y27" s="382"/>
      <c r="Z27" s="382"/>
      <c r="AA27" s="382"/>
      <c r="AB27" s="382"/>
      <c r="AC27" s="382"/>
      <c r="AD27" s="382"/>
      <c r="AE27" s="382"/>
      <c r="AF27" s="382"/>
      <c r="AG27" s="382"/>
      <c r="AH27" s="382"/>
      <c r="AI27" s="382"/>
      <c r="AJ27" s="382"/>
      <c r="AK27" s="382"/>
      <c r="AL27" s="382"/>
      <c r="AM27" s="382"/>
      <c r="AN27" s="382"/>
      <c r="AO27" s="382"/>
      <c r="AP27" s="382"/>
      <c r="AQ27" s="382"/>
      <c r="AR27" s="382"/>
      <c r="AS27" s="382"/>
      <c r="AT27" s="382"/>
      <c r="AU27" s="382"/>
      <c r="AV27" s="382"/>
      <c r="AW27" s="382"/>
      <c r="AX27" s="382"/>
      <c r="AY27" s="382"/>
      <c r="AZ27" s="382"/>
      <c r="BA27" s="382"/>
      <c r="BB27" s="382"/>
      <c r="BC27" s="382"/>
      <c r="BD27" s="382"/>
      <c r="BE27" s="382"/>
      <c r="BF27" s="382"/>
      <c r="BG27" s="382"/>
      <c r="BH27" s="382"/>
      <c r="BI27" s="382"/>
      <c r="BJ27" s="382"/>
      <c r="BK27" s="382"/>
      <c r="BL27" s="382"/>
      <c r="BM27" s="382"/>
    </row>
    <row r="28" spans="1:65" ht="15.6">
      <c r="A28" s="194"/>
      <c r="C28" s="186"/>
      <c r="D28" s="186"/>
      <c r="E28" s="195"/>
      <c r="F28" s="195"/>
      <c r="G28" s="196"/>
      <c r="L28" s="197"/>
      <c r="M28" s="176"/>
      <c r="N28" s="198"/>
      <c r="O28" s="199"/>
      <c r="P28" s="200"/>
      <c r="Q28" s="184"/>
      <c r="R28" s="185"/>
      <c r="S28" s="382"/>
      <c r="T28" s="382"/>
      <c r="U28" s="382"/>
      <c r="V28" s="382"/>
      <c r="W28" s="382"/>
      <c r="X28" s="382"/>
      <c r="Y28" s="382"/>
      <c r="Z28" s="382"/>
      <c r="AA28" s="382"/>
      <c r="AB28" s="382"/>
      <c r="AC28" s="382"/>
      <c r="AD28" s="382"/>
      <c r="AE28" s="382"/>
      <c r="AF28" s="382"/>
      <c r="AG28" s="382"/>
      <c r="AH28" s="382"/>
      <c r="AI28" s="382"/>
      <c r="AJ28" s="382"/>
      <c r="AK28" s="382"/>
      <c r="AL28" s="382"/>
      <c r="AM28" s="382"/>
      <c r="AN28" s="382"/>
      <c r="AO28" s="382"/>
      <c r="AP28" s="382"/>
      <c r="AQ28" s="382"/>
      <c r="AR28" s="382"/>
      <c r="AS28" s="382"/>
      <c r="AT28" s="382"/>
      <c r="AU28" s="382"/>
      <c r="AV28" s="382"/>
      <c r="AW28" s="382"/>
      <c r="AX28" s="382"/>
      <c r="AY28" s="382"/>
      <c r="AZ28" s="382"/>
      <c r="BA28" s="382"/>
      <c r="BB28" s="382"/>
      <c r="BC28" s="382"/>
      <c r="BD28" s="382"/>
      <c r="BE28" s="382"/>
      <c r="BF28" s="382"/>
      <c r="BG28" s="382"/>
      <c r="BH28" s="382"/>
      <c r="BI28" s="382"/>
      <c r="BJ28" s="382"/>
      <c r="BK28" s="382"/>
      <c r="BL28" s="382"/>
      <c r="BM28" s="382"/>
    </row>
    <row r="29" spans="1:65" ht="15">
      <c r="A29" s="201"/>
      <c r="C29" s="186" t="s">
        <v>301</v>
      </c>
      <c r="D29" s="186"/>
      <c r="E29" s="383"/>
      <c r="F29" s="383"/>
      <c r="G29" s="176"/>
      <c r="L29" s="176"/>
      <c r="M29" s="176"/>
      <c r="N29" s="176"/>
      <c r="O29" s="184"/>
      <c r="P29" s="176"/>
      <c r="Q29" s="184"/>
      <c r="R29" s="185"/>
      <c r="S29" s="382"/>
      <c r="T29" s="382"/>
      <c r="U29" s="382"/>
      <c r="V29" s="382"/>
      <c r="W29" s="382"/>
      <c r="X29" s="382"/>
      <c r="Y29" s="382"/>
      <c r="Z29" s="382"/>
      <c r="AA29" s="382"/>
      <c r="AB29" s="382"/>
      <c r="AC29" s="382"/>
      <c r="AD29" s="382"/>
      <c r="AE29" s="382"/>
      <c r="AF29" s="382"/>
      <c r="AG29" s="382"/>
      <c r="AH29" s="382"/>
      <c r="AI29" s="382"/>
      <c r="AJ29" s="382"/>
      <c r="AK29" s="382"/>
      <c r="AL29" s="382"/>
      <c r="AM29" s="382"/>
      <c r="AN29" s="382"/>
      <c r="AO29" s="382"/>
      <c r="AP29" s="382"/>
      <c r="AQ29" s="382"/>
      <c r="AR29" s="382"/>
      <c r="AS29" s="382"/>
      <c r="AT29" s="382"/>
      <c r="AU29" s="382"/>
      <c r="AV29" s="382"/>
      <c r="AW29" s="382"/>
      <c r="AX29" s="382"/>
      <c r="AY29" s="382"/>
      <c r="AZ29" s="382"/>
      <c r="BA29" s="382"/>
      <c r="BB29" s="382"/>
      <c r="BC29" s="382"/>
      <c r="BD29" s="382"/>
      <c r="BE29" s="382"/>
      <c r="BF29" s="382"/>
      <c r="BG29" s="382"/>
      <c r="BH29" s="382"/>
      <c r="BI29" s="382"/>
      <c r="BJ29" s="382"/>
      <c r="BK29" s="382"/>
      <c r="BL29" s="382"/>
      <c r="BM29" s="382"/>
    </row>
    <row r="30" spans="1:65" ht="15.6">
      <c r="A30" s="201" t="s">
        <v>308</v>
      </c>
      <c r="C30" s="186" t="s">
        <v>303</v>
      </c>
      <c r="D30" s="186"/>
      <c r="E30" s="195" t="s">
        <v>304</v>
      </c>
      <c r="F30" s="195"/>
      <c r="G30" s="384">
        <v>808464</v>
      </c>
      <c r="M30" s="176"/>
      <c r="N30" s="203"/>
      <c r="O30" s="184"/>
      <c r="P30" s="204"/>
      <c r="Q30" s="188"/>
      <c r="R30" s="185"/>
      <c r="S30" s="382"/>
      <c r="T30" s="382"/>
      <c r="U30" s="382"/>
      <c r="V30" s="382"/>
      <c r="W30" s="382"/>
      <c r="X30" s="382"/>
      <c r="Y30" s="382"/>
      <c r="Z30" s="382"/>
      <c r="AA30" s="382"/>
      <c r="AB30" s="382"/>
      <c r="AC30" s="382"/>
      <c r="AD30" s="382"/>
      <c r="AE30" s="382"/>
      <c r="AF30" s="382"/>
      <c r="AG30" s="382"/>
      <c r="AH30" s="382"/>
      <c r="AI30" s="382"/>
      <c r="AJ30" s="382"/>
      <c r="AK30" s="382"/>
      <c r="AL30" s="382"/>
      <c r="AM30" s="382"/>
      <c r="AN30" s="382"/>
      <c r="AO30" s="382"/>
      <c r="AP30" s="382"/>
      <c r="AQ30" s="382"/>
      <c r="AR30" s="382"/>
      <c r="AS30" s="382"/>
      <c r="AT30" s="382"/>
      <c r="AU30" s="382"/>
      <c r="AV30" s="382"/>
      <c r="AW30" s="382"/>
      <c r="AX30" s="382"/>
      <c r="AY30" s="382"/>
      <c r="AZ30" s="382"/>
      <c r="BA30" s="382"/>
      <c r="BB30" s="382"/>
      <c r="BC30" s="382"/>
      <c r="BD30" s="382"/>
      <c r="BE30" s="382"/>
      <c r="BF30" s="382"/>
      <c r="BG30" s="382"/>
      <c r="BH30" s="382"/>
      <c r="BI30" s="382"/>
      <c r="BJ30" s="382"/>
      <c r="BK30" s="382"/>
      <c r="BL30" s="382"/>
      <c r="BM30" s="382"/>
    </row>
    <row r="31" spans="1:65" ht="15.6">
      <c r="A31" s="201" t="s">
        <v>312</v>
      </c>
      <c r="C31" s="186" t="s">
        <v>306</v>
      </c>
      <c r="D31" s="186"/>
      <c r="E31" s="195" t="s">
        <v>482</v>
      </c>
      <c r="F31" s="195"/>
      <c r="G31" s="196">
        <f>IF(G30=0,0,G30/G18)</f>
        <v>1.5922884915940273E-3</v>
      </c>
      <c r="L31" s="197">
        <f>G31</f>
        <v>1.5922884915940273E-3</v>
      </c>
      <c r="M31" s="176"/>
      <c r="N31" s="198"/>
      <c r="O31" s="184"/>
      <c r="P31" s="200"/>
      <c r="Q31" s="188"/>
      <c r="R31" s="185"/>
      <c r="S31" s="382"/>
      <c r="T31" s="382"/>
      <c r="U31" s="382"/>
      <c r="V31" s="382"/>
      <c r="W31" s="382"/>
      <c r="X31" s="382"/>
      <c r="Y31" s="382"/>
      <c r="Z31" s="382"/>
      <c r="AA31" s="382"/>
      <c r="AB31" s="382"/>
      <c r="AC31" s="382"/>
      <c r="AD31" s="382"/>
      <c r="AE31" s="382"/>
      <c r="AF31" s="382"/>
      <c r="AG31" s="382"/>
      <c r="AH31" s="382"/>
      <c r="AI31" s="382"/>
      <c r="AJ31" s="382"/>
      <c r="AK31" s="382"/>
      <c r="AL31" s="382"/>
      <c r="AM31" s="382"/>
      <c r="AN31" s="382"/>
      <c r="AO31" s="382"/>
      <c r="AP31" s="382"/>
      <c r="AQ31" s="382"/>
      <c r="AR31" s="382"/>
      <c r="AS31" s="382"/>
      <c r="AT31" s="382"/>
      <c r="AU31" s="382"/>
      <c r="AV31" s="382"/>
      <c r="AW31" s="382"/>
      <c r="AX31" s="382"/>
      <c r="AY31" s="382"/>
      <c r="AZ31" s="382"/>
      <c r="BA31" s="382"/>
      <c r="BB31" s="382"/>
      <c r="BC31" s="382"/>
      <c r="BD31" s="382"/>
      <c r="BE31" s="382"/>
      <c r="BF31" s="382"/>
      <c r="BG31" s="382"/>
      <c r="BH31" s="382"/>
      <c r="BI31" s="382"/>
      <c r="BJ31" s="382"/>
      <c r="BK31" s="382"/>
      <c r="BL31" s="382"/>
      <c r="BM31" s="382"/>
    </row>
    <row r="32" spans="1:65" ht="15">
      <c r="A32" s="201"/>
      <c r="C32" s="186"/>
      <c r="D32" s="186"/>
      <c r="E32" s="195"/>
      <c r="F32" s="195"/>
      <c r="G32" s="176"/>
      <c r="L32" s="176"/>
      <c r="M32" s="176"/>
      <c r="Q32" s="184"/>
      <c r="R32" s="185"/>
      <c r="S32" s="382"/>
      <c r="T32" s="382"/>
      <c r="U32" s="382"/>
      <c r="V32" s="382"/>
      <c r="W32" s="382"/>
      <c r="X32" s="382"/>
      <c r="Y32" s="382"/>
      <c r="Z32" s="382"/>
      <c r="AA32" s="382"/>
      <c r="AB32" s="382"/>
      <c r="AC32" s="382"/>
      <c r="AD32" s="382"/>
      <c r="AE32" s="382"/>
      <c r="AF32" s="382"/>
      <c r="AG32" s="382"/>
      <c r="AH32" s="382"/>
      <c r="AI32" s="382"/>
      <c r="AJ32" s="382"/>
      <c r="AK32" s="382"/>
      <c r="AL32" s="382"/>
      <c r="AM32" s="382"/>
      <c r="AN32" s="382"/>
      <c r="AO32" s="382"/>
      <c r="AP32" s="382"/>
      <c r="AQ32" s="382"/>
      <c r="AR32" s="382"/>
      <c r="AS32" s="382"/>
      <c r="AT32" s="382"/>
      <c r="AU32" s="382"/>
      <c r="AV32" s="382"/>
      <c r="AW32" s="382"/>
      <c r="AX32" s="382"/>
      <c r="AY32" s="382"/>
      <c r="AZ32" s="382"/>
      <c r="BA32" s="382"/>
      <c r="BB32" s="382"/>
      <c r="BC32" s="382"/>
      <c r="BD32" s="382"/>
      <c r="BE32" s="382"/>
      <c r="BF32" s="382"/>
      <c r="BG32" s="382"/>
      <c r="BH32" s="382"/>
      <c r="BI32" s="382"/>
      <c r="BJ32" s="382"/>
      <c r="BK32" s="382"/>
      <c r="BL32" s="382"/>
      <c r="BM32" s="382"/>
    </row>
    <row r="33" spans="1:65" ht="15.6">
      <c r="A33" s="205" t="s">
        <v>315</v>
      </c>
      <c r="B33" s="386"/>
      <c r="C33" s="192" t="s">
        <v>309</v>
      </c>
      <c r="D33" s="192"/>
      <c r="E33" s="187" t="s">
        <v>481</v>
      </c>
      <c r="F33" s="187"/>
      <c r="G33" s="207"/>
      <c r="L33" s="208">
        <f>L23+L27+L31</f>
        <v>5.6158588612359076E-2</v>
      </c>
      <c r="M33" s="176"/>
      <c r="Q33" s="184"/>
      <c r="R33" s="185"/>
      <c r="S33" s="382"/>
      <c r="T33" s="382"/>
      <c r="U33" s="382"/>
      <c r="V33" s="382"/>
      <c r="W33" s="382"/>
      <c r="X33" s="382"/>
      <c r="Y33" s="382"/>
      <c r="Z33" s="382"/>
      <c r="AA33" s="382"/>
      <c r="AB33" s="382"/>
      <c r="AC33" s="382"/>
      <c r="AD33" s="382"/>
      <c r="AE33" s="382"/>
      <c r="AF33" s="382"/>
      <c r="AG33" s="382"/>
      <c r="AH33" s="382"/>
      <c r="AI33" s="382"/>
      <c r="AJ33" s="382"/>
      <c r="AK33" s="382"/>
      <c r="AL33" s="382"/>
      <c r="AM33" s="382"/>
      <c r="AN33" s="382"/>
      <c r="AO33" s="382"/>
      <c r="AP33" s="382"/>
      <c r="AQ33" s="382"/>
      <c r="AR33" s="382"/>
      <c r="AS33" s="382"/>
      <c r="AT33" s="382"/>
      <c r="AU33" s="382"/>
      <c r="AV33" s="382"/>
      <c r="AW33" s="382"/>
      <c r="AX33" s="382"/>
      <c r="AY33" s="382"/>
      <c r="AZ33" s="382"/>
      <c r="BA33" s="382"/>
      <c r="BB33" s="382"/>
      <c r="BC33" s="382"/>
      <c r="BD33" s="382"/>
      <c r="BE33" s="382"/>
      <c r="BF33" s="382"/>
      <c r="BG33" s="382"/>
      <c r="BH33" s="382"/>
      <c r="BI33" s="382"/>
      <c r="BJ33" s="382"/>
      <c r="BK33" s="382"/>
      <c r="BL33" s="382"/>
      <c r="BM33" s="382"/>
    </row>
    <row r="34" spans="1:65" ht="15">
      <c r="A34" s="201"/>
      <c r="C34" s="186"/>
      <c r="D34" s="186"/>
      <c r="E34" s="195"/>
      <c r="F34" s="195"/>
      <c r="G34" s="176"/>
      <c r="L34" s="176"/>
      <c r="M34" s="176"/>
      <c r="N34" s="176"/>
      <c r="O34" s="184"/>
      <c r="P34" s="209"/>
      <c r="Q34" s="184"/>
      <c r="R34" s="185"/>
      <c r="S34" s="382"/>
      <c r="T34" s="382"/>
      <c r="U34" s="382"/>
      <c r="V34" s="382"/>
      <c r="W34" s="382"/>
      <c r="X34" s="382"/>
      <c r="Y34" s="382"/>
      <c r="Z34" s="382"/>
      <c r="AA34" s="382"/>
      <c r="AB34" s="382"/>
      <c r="AC34" s="382"/>
      <c r="AD34" s="382"/>
      <c r="AE34" s="382"/>
      <c r="AF34" s="382"/>
      <c r="AG34" s="382"/>
      <c r="AH34" s="382"/>
      <c r="AI34" s="382"/>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2"/>
      <c r="BM34" s="382"/>
    </row>
    <row r="35" spans="1:65" ht="15">
      <c r="A35" s="210"/>
      <c r="B35" s="387"/>
      <c r="C35" s="176" t="s">
        <v>311</v>
      </c>
      <c r="D35" s="176"/>
      <c r="E35" s="195"/>
      <c r="F35" s="195"/>
      <c r="G35" s="176"/>
      <c r="L35" s="176"/>
      <c r="M35" s="212"/>
      <c r="N35" s="387"/>
      <c r="Q35" s="188"/>
      <c r="R35" s="184" t="s">
        <v>40</v>
      </c>
      <c r="S35" s="382"/>
      <c r="T35" s="382"/>
      <c r="U35" s="382"/>
      <c r="V35" s="382"/>
      <c r="W35" s="382"/>
      <c r="X35" s="382"/>
      <c r="Y35" s="382"/>
      <c r="Z35" s="382"/>
      <c r="AA35" s="382"/>
      <c r="AB35" s="382"/>
      <c r="AC35" s="382"/>
      <c r="AD35" s="382"/>
      <c r="AE35" s="382"/>
      <c r="AF35" s="382"/>
      <c r="AG35" s="382"/>
      <c r="AH35" s="382"/>
      <c r="AI35" s="382"/>
      <c r="AJ35" s="382"/>
      <c r="AK35" s="382"/>
      <c r="AL35" s="382"/>
      <c r="AM35" s="382"/>
      <c r="AN35" s="382"/>
      <c r="AO35" s="382"/>
      <c r="AP35" s="382"/>
      <c r="AQ35" s="382"/>
      <c r="AR35" s="382"/>
      <c r="AS35" s="382"/>
      <c r="AT35" s="382"/>
      <c r="AU35" s="382"/>
      <c r="AV35" s="382"/>
      <c r="AW35" s="382"/>
      <c r="AX35" s="382"/>
      <c r="AY35" s="382"/>
      <c r="AZ35" s="382"/>
      <c r="BA35" s="382"/>
      <c r="BB35" s="382"/>
      <c r="BC35" s="382"/>
      <c r="BD35" s="382"/>
      <c r="BE35" s="382"/>
      <c r="BF35" s="382"/>
      <c r="BG35" s="382"/>
      <c r="BH35" s="382"/>
      <c r="BI35" s="382"/>
      <c r="BJ35" s="382"/>
      <c r="BK35" s="382"/>
      <c r="BL35" s="382"/>
      <c r="BM35" s="382"/>
    </row>
    <row r="36" spans="1:65" ht="15">
      <c r="A36" s="201" t="s">
        <v>319</v>
      </c>
      <c r="B36" s="387"/>
      <c r="C36" s="176" t="s">
        <v>313</v>
      </c>
      <c r="D36" s="176"/>
      <c r="E36" s="195" t="s">
        <v>314</v>
      </c>
      <c r="F36" s="195"/>
      <c r="G36" s="384">
        <v>0</v>
      </c>
      <c r="L36" s="176"/>
      <c r="M36" s="212"/>
      <c r="N36" s="387"/>
      <c r="Q36" s="188"/>
      <c r="R36" s="184"/>
      <c r="S36" s="382"/>
      <c r="T36" s="382"/>
      <c r="U36" s="382"/>
      <c r="V36" s="382"/>
      <c r="W36" s="382"/>
      <c r="X36" s="382"/>
      <c r="Y36" s="382"/>
      <c r="Z36" s="382"/>
      <c r="AA36" s="382"/>
      <c r="AB36" s="382"/>
      <c r="AC36" s="382"/>
      <c r="AD36" s="382"/>
      <c r="AE36" s="382"/>
      <c r="AF36" s="382"/>
      <c r="AG36" s="382"/>
      <c r="AH36" s="382"/>
      <c r="AI36" s="382"/>
      <c r="AJ36" s="382"/>
      <c r="AK36" s="382"/>
      <c r="AL36" s="382"/>
      <c r="AM36" s="382"/>
      <c r="AN36" s="382"/>
      <c r="AO36" s="382"/>
      <c r="AP36" s="382"/>
      <c r="AQ36" s="382"/>
      <c r="AR36" s="382"/>
      <c r="AS36" s="382"/>
      <c r="AT36" s="382"/>
      <c r="AU36" s="382"/>
      <c r="AV36" s="382"/>
      <c r="AW36" s="382"/>
      <c r="AX36" s="382"/>
      <c r="AY36" s="382"/>
      <c r="AZ36" s="382"/>
      <c r="BA36" s="382"/>
      <c r="BB36" s="382"/>
      <c r="BC36" s="382"/>
      <c r="BD36" s="382"/>
      <c r="BE36" s="382"/>
      <c r="BF36" s="382"/>
      <c r="BG36" s="382"/>
      <c r="BH36" s="382"/>
      <c r="BI36" s="382"/>
      <c r="BJ36" s="382"/>
      <c r="BK36" s="382"/>
      <c r="BL36" s="382"/>
      <c r="BM36" s="382"/>
    </row>
    <row r="37" spans="1:65" ht="15">
      <c r="A37" s="201" t="s">
        <v>322</v>
      </c>
      <c r="B37" s="387"/>
      <c r="C37" s="176" t="s">
        <v>316</v>
      </c>
      <c r="D37" s="176"/>
      <c r="E37" s="195" t="s">
        <v>324</v>
      </c>
      <c r="F37" s="195"/>
      <c r="G37" s="196">
        <f>IF(G36=0,0,G36/G19)</f>
        <v>0</v>
      </c>
      <c r="L37" s="197">
        <f>G37</f>
        <v>0</v>
      </c>
      <c r="M37" s="212"/>
      <c r="N37" s="387"/>
      <c r="O37" s="184"/>
      <c r="P37" s="184"/>
      <c r="Q37" s="188"/>
      <c r="R37" s="184"/>
      <c r="S37" s="382"/>
      <c r="T37" s="382"/>
      <c r="U37" s="382"/>
      <c r="V37" s="382"/>
      <c r="W37" s="382"/>
      <c r="X37" s="382"/>
      <c r="Y37" s="382"/>
      <c r="Z37" s="382"/>
      <c r="AA37" s="382"/>
      <c r="AB37" s="382"/>
      <c r="AC37" s="382"/>
      <c r="AD37" s="382"/>
      <c r="AE37" s="382"/>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row>
    <row r="38" spans="1:65" ht="15">
      <c r="A38" s="201"/>
      <c r="C38" s="176"/>
      <c r="D38" s="176"/>
      <c r="E38" s="195"/>
      <c r="F38" s="195"/>
      <c r="G38" s="176"/>
      <c r="L38" s="176"/>
      <c r="M38" s="176"/>
      <c r="O38" s="173"/>
      <c r="P38" s="184"/>
      <c r="Q38" s="173"/>
      <c r="R38" s="185"/>
      <c r="S38" s="382"/>
      <c r="T38" s="382"/>
      <c r="U38" s="382"/>
      <c r="V38" s="382"/>
      <c r="W38" s="382"/>
      <c r="X38" s="382"/>
      <c r="Y38" s="382"/>
      <c r="Z38" s="382"/>
      <c r="AA38" s="382"/>
      <c r="AB38" s="382"/>
      <c r="AC38" s="382"/>
      <c r="AD38" s="382"/>
      <c r="AE38" s="382"/>
      <c r="AF38" s="382"/>
      <c r="AG38" s="382"/>
      <c r="AH38" s="382"/>
      <c r="AI38" s="382"/>
      <c r="AJ38" s="382"/>
      <c r="AK38" s="382"/>
      <c r="AL38" s="382"/>
      <c r="AM38" s="382"/>
      <c r="AN38" s="382"/>
      <c r="AO38" s="382"/>
      <c r="AP38" s="382"/>
      <c r="AQ38" s="382"/>
      <c r="AR38" s="382"/>
      <c r="AS38" s="382"/>
      <c r="AT38" s="382"/>
      <c r="AU38" s="382"/>
      <c r="AV38" s="382"/>
      <c r="AW38" s="382"/>
      <c r="AX38" s="382"/>
      <c r="AY38" s="382"/>
      <c r="AZ38" s="382"/>
      <c r="BA38" s="382"/>
      <c r="BB38" s="382"/>
      <c r="BC38" s="382"/>
      <c r="BD38" s="382"/>
      <c r="BE38" s="382"/>
      <c r="BF38" s="382"/>
      <c r="BG38" s="382"/>
      <c r="BH38" s="382"/>
      <c r="BI38" s="382"/>
      <c r="BJ38" s="382"/>
      <c r="BK38" s="382"/>
      <c r="BL38" s="382"/>
      <c r="BM38" s="382"/>
    </row>
    <row r="39" spans="1:65" ht="15">
      <c r="A39" s="201"/>
      <c r="C39" s="186" t="s">
        <v>318</v>
      </c>
      <c r="D39" s="186"/>
      <c r="E39" s="213"/>
      <c r="F39" s="213"/>
      <c r="M39" s="176"/>
      <c r="O39" s="184"/>
      <c r="P39" s="184"/>
      <c r="Q39" s="184"/>
      <c r="R39" s="185"/>
      <c r="S39" s="382"/>
      <c r="T39" s="382"/>
      <c r="U39" s="382"/>
      <c r="V39" s="382"/>
      <c r="W39" s="382"/>
      <c r="X39" s="382"/>
      <c r="Y39" s="382"/>
      <c r="Z39" s="382"/>
      <c r="AA39" s="382"/>
      <c r="AB39" s="382"/>
      <c r="AC39" s="382"/>
      <c r="AD39" s="382"/>
      <c r="AE39" s="382"/>
      <c r="AF39" s="382"/>
      <c r="AG39" s="382"/>
      <c r="AH39" s="382"/>
      <c r="AI39" s="382"/>
      <c r="AJ39" s="382"/>
      <c r="AK39" s="382"/>
      <c r="AL39" s="382"/>
      <c r="AM39" s="382"/>
      <c r="AN39" s="382"/>
      <c r="AO39" s="382"/>
      <c r="AP39" s="382"/>
      <c r="AQ39" s="382"/>
      <c r="AR39" s="382"/>
      <c r="AS39" s="382"/>
      <c r="AT39" s="382"/>
      <c r="AU39" s="382"/>
      <c r="AV39" s="382"/>
      <c r="AW39" s="382"/>
      <c r="AX39" s="382"/>
      <c r="AY39" s="382"/>
      <c r="AZ39" s="382"/>
      <c r="BA39" s="382"/>
      <c r="BB39" s="382"/>
      <c r="BC39" s="382"/>
      <c r="BD39" s="382"/>
      <c r="BE39" s="382"/>
      <c r="BF39" s="382"/>
      <c r="BG39" s="382"/>
      <c r="BH39" s="382"/>
      <c r="BI39" s="382"/>
      <c r="BJ39" s="382"/>
      <c r="BK39" s="382"/>
      <c r="BL39" s="382"/>
      <c r="BM39" s="382"/>
    </row>
    <row r="40" spans="1:65" ht="15">
      <c r="A40" s="201" t="s">
        <v>325</v>
      </c>
      <c r="C40" s="186" t="s">
        <v>320</v>
      </c>
      <c r="D40" s="186"/>
      <c r="E40" s="195" t="s">
        <v>321</v>
      </c>
      <c r="F40" s="195"/>
      <c r="G40" s="384">
        <v>24728116</v>
      </c>
      <c r="L40" s="176"/>
      <c r="M40" s="176"/>
      <c r="O40" s="184"/>
      <c r="P40" s="184"/>
      <c r="Q40" s="184"/>
      <c r="R40" s="185"/>
      <c r="S40" s="382"/>
      <c r="T40" s="382"/>
      <c r="U40" s="382"/>
      <c r="V40" s="382"/>
      <c r="W40" s="382"/>
      <c r="X40" s="382"/>
      <c r="Y40" s="382"/>
      <c r="Z40" s="382"/>
      <c r="AA40" s="382"/>
      <c r="AB40" s="382"/>
      <c r="AC40" s="382"/>
      <c r="AD40" s="382"/>
      <c r="AE40" s="382"/>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row>
    <row r="41" spans="1:65" ht="15">
      <c r="A41" s="201" t="s">
        <v>477</v>
      </c>
      <c r="B41" s="387"/>
      <c r="C41" s="176" t="s">
        <v>323</v>
      </c>
      <c r="D41" s="176"/>
      <c r="E41" s="195" t="s">
        <v>480</v>
      </c>
      <c r="F41" s="195"/>
      <c r="G41" s="214">
        <f>IF(G40=0,0,G40/G19)</f>
        <v>7.1042963967504077E-2</v>
      </c>
      <c r="L41" s="197">
        <f>G41</f>
        <v>7.1042963967504077E-2</v>
      </c>
      <c r="M41" s="176"/>
      <c r="P41" s="215"/>
      <c r="Q41" s="188"/>
      <c r="R41" s="184"/>
      <c r="S41" s="382"/>
      <c r="T41" s="382"/>
      <c r="U41" s="382"/>
      <c r="V41" s="382"/>
      <c r="W41" s="382"/>
      <c r="X41" s="382"/>
      <c r="Y41" s="382"/>
      <c r="Z41" s="382"/>
      <c r="AA41" s="382"/>
      <c r="AB41" s="382"/>
      <c r="AC41" s="382"/>
      <c r="AD41" s="382"/>
      <c r="AE41" s="382"/>
      <c r="AF41" s="382"/>
      <c r="AG41" s="382"/>
      <c r="AH41" s="382"/>
      <c r="AI41" s="382"/>
      <c r="AJ41" s="382"/>
      <c r="AK41" s="382"/>
      <c r="AL41" s="382"/>
      <c r="AM41" s="382"/>
      <c r="AN41" s="382"/>
      <c r="AO41" s="382"/>
      <c r="AP41" s="382"/>
      <c r="AQ41" s="382"/>
      <c r="AR41" s="382"/>
      <c r="AS41" s="382"/>
      <c r="AT41" s="382"/>
      <c r="AU41" s="382"/>
      <c r="AV41" s="382"/>
      <c r="AW41" s="382"/>
      <c r="AX41" s="382"/>
      <c r="AY41" s="382"/>
      <c r="AZ41" s="382"/>
      <c r="BA41" s="382"/>
      <c r="BB41" s="382"/>
      <c r="BC41" s="382"/>
      <c r="BD41" s="382"/>
      <c r="BE41" s="382"/>
      <c r="BF41" s="382"/>
      <c r="BG41" s="382"/>
      <c r="BH41" s="382"/>
      <c r="BI41" s="382"/>
      <c r="BJ41" s="382"/>
      <c r="BK41" s="382"/>
      <c r="BL41" s="382"/>
      <c r="BM41" s="382"/>
    </row>
    <row r="42" spans="1:65" ht="15">
      <c r="A42" s="201"/>
      <c r="C42" s="186"/>
      <c r="D42" s="186"/>
      <c r="E42" s="195"/>
      <c r="F42" s="195"/>
      <c r="G42" s="176"/>
      <c r="L42" s="176"/>
      <c r="M42" s="176"/>
      <c r="N42" s="213"/>
      <c r="O42" s="184"/>
      <c r="P42" s="184"/>
      <c r="Q42" s="184"/>
      <c r="R42" s="185"/>
      <c r="S42" s="382"/>
      <c r="T42" s="382"/>
      <c r="U42" s="382"/>
      <c r="V42" s="382"/>
      <c r="W42" s="382"/>
      <c r="X42" s="382"/>
      <c r="Y42" s="382"/>
      <c r="Z42" s="382"/>
      <c r="AA42" s="382"/>
      <c r="AB42" s="382"/>
      <c r="AC42" s="382"/>
      <c r="AD42" s="382"/>
      <c r="AE42" s="382"/>
      <c r="AF42" s="382"/>
      <c r="AG42" s="382"/>
      <c r="AH42" s="382"/>
      <c r="AI42" s="382"/>
      <c r="AJ42" s="382"/>
      <c r="AK42" s="382"/>
      <c r="AL42" s="382"/>
      <c r="AM42" s="382"/>
      <c r="AN42" s="382"/>
      <c r="AO42" s="382"/>
      <c r="AP42" s="382"/>
      <c r="AQ42" s="382"/>
      <c r="AR42" s="382"/>
      <c r="AS42" s="382"/>
      <c r="AT42" s="382"/>
      <c r="AU42" s="382"/>
      <c r="AV42" s="382"/>
      <c r="AW42" s="382"/>
      <c r="AX42" s="382"/>
      <c r="AY42" s="382"/>
      <c r="AZ42" s="382"/>
      <c r="BA42" s="382"/>
      <c r="BB42" s="382"/>
      <c r="BC42" s="382"/>
      <c r="BD42" s="382"/>
      <c r="BE42" s="382"/>
      <c r="BF42" s="382"/>
      <c r="BG42" s="382"/>
      <c r="BH42" s="382"/>
      <c r="BI42" s="382"/>
      <c r="BJ42" s="382"/>
      <c r="BK42" s="382"/>
      <c r="BL42" s="382"/>
      <c r="BM42" s="382"/>
    </row>
    <row r="43" spans="1:65" ht="15.6">
      <c r="A43" s="205" t="s">
        <v>478</v>
      </c>
      <c r="B43" s="386"/>
      <c r="C43" s="192" t="s">
        <v>326</v>
      </c>
      <c r="D43" s="192"/>
      <c r="E43" s="187" t="s">
        <v>479</v>
      </c>
      <c r="F43" s="187"/>
      <c r="G43" s="207"/>
      <c r="L43" s="208">
        <f>L37+L41</f>
        <v>7.1042963967504077E-2</v>
      </c>
      <c r="M43" s="176"/>
      <c r="N43" s="213"/>
      <c r="O43" s="184"/>
      <c r="P43" s="184"/>
      <c r="Q43" s="184"/>
      <c r="R43" s="185"/>
      <c r="S43" s="382"/>
      <c r="T43" s="382"/>
      <c r="U43" s="382"/>
      <c r="V43" s="382"/>
      <c r="W43" s="382"/>
      <c r="X43" s="382"/>
      <c r="Y43" s="382"/>
      <c r="Z43" s="382"/>
      <c r="AA43" s="382"/>
      <c r="AB43" s="382"/>
      <c r="AC43" s="382"/>
      <c r="AD43" s="382"/>
      <c r="AE43" s="382"/>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row>
    <row r="44" spans="1:65" ht="15">
      <c r="M44" s="216"/>
      <c r="N44" s="216"/>
      <c r="O44" s="184"/>
      <c r="P44" s="184"/>
      <c r="Q44" s="184"/>
      <c r="R44" s="185"/>
      <c r="S44" s="382"/>
      <c r="T44" s="382"/>
      <c r="U44" s="382"/>
      <c r="V44" s="382"/>
      <c r="W44" s="382"/>
      <c r="X44" s="382"/>
      <c r="Y44" s="382"/>
      <c r="Z44" s="382"/>
      <c r="AA44" s="382"/>
      <c r="AB44" s="382"/>
      <c r="AC44" s="382"/>
      <c r="AD44" s="382"/>
      <c r="AE44" s="382"/>
      <c r="AF44" s="382"/>
      <c r="AG44" s="382"/>
      <c r="AH44" s="382"/>
      <c r="AI44" s="382"/>
      <c r="AJ44" s="382"/>
      <c r="AK44" s="382"/>
      <c r="AL44" s="382"/>
      <c r="AM44" s="382"/>
      <c r="AN44" s="382"/>
      <c r="AO44" s="382"/>
      <c r="AP44" s="382"/>
      <c r="AQ44" s="382"/>
      <c r="AR44" s="382"/>
      <c r="AS44" s="382"/>
      <c r="AT44" s="382"/>
      <c r="AU44" s="382"/>
      <c r="AV44" s="382"/>
      <c r="AW44" s="382"/>
      <c r="AX44" s="382"/>
      <c r="AY44" s="382"/>
      <c r="AZ44" s="382"/>
      <c r="BA44" s="382"/>
      <c r="BB44" s="382"/>
      <c r="BC44" s="382"/>
      <c r="BD44" s="382"/>
      <c r="BE44" s="382"/>
      <c r="BF44" s="382"/>
      <c r="BG44" s="382"/>
      <c r="BH44" s="382"/>
      <c r="BI44" s="382"/>
      <c r="BJ44" s="382"/>
      <c r="BK44" s="382"/>
      <c r="BL44" s="382"/>
      <c r="BM44" s="382"/>
    </row>
    <row r="45" spans="1:65" ht="15">
      <c r="M45" s="216"/>
      <c r="N45" s="216"/>
      <c r="O45" s="184"/>
      <c r="P45" s="184"/>
      <c r="Q45" s="184"/>
      <c r="R45" s="185"/>
      <c r="S45" s="382"/>
      <c r="T45" s="382"/>
      <c r="U45" s="382"/>
      <c r="V45" s="382"/>
      <c r="W45" s="382"/>
      <c r="X45" s="382"/>
      <c r="Y45" s="382"/>
      <c r="Z45" s="382"/>
      <c r="AA45" s="382"/>
      <c r="AB45" s="382"/>
      <c r="AC45" s="382"/>
      <c r="AD45" s="382"/>
      <c r="AE45" s="382"/>
      <c r="AF45" s="382"/>
      <c r="AG45" s="382"/>
      <c r="AH45" s="382"/>
      <c r="AI45" s="382"/>
      <c r="AJ45" s="382"/>
      <c r="AK45" s="382"/>
      <c r="AL45" s="382"/>
      <c r="AM45" s="382"/>
      <c r="AN45" s="382"/>
      <c r="AO45" s="382"/>
      <c r="AP45" s="382"/>
      <c r="AQ45" s="382"/>
      <c r="AR45" s="382"/>
      <c r="AS45" s="382"/>
      <c r="AT45" s="382"/>
      <c r="AU45" s="382"/>
      <c r="AV45" s="382"/>
      <c r="AW45" s="382"/>
      <c r="AX45" s="382"/>
      <c r="AY45" s="382"/>
      <c r="AZ45" s="382"/>
      <c r="BA45" s="382"/>
      <c r="BB45" s="382"/>
      <c r="BC45" s="382"/>
      <c r="BD45" s="382"/>
      <c r="BE45" s="382"/>
      <c r="BF45" s="382"/>
      <c r="BG45" s="382"/>
      <c r="BH45" s="382"/>
      <c r="BI45" s="382"/>
      <c r="BJ45" s="382"/>
      <c r="BK45" s="382"/>
      <c r="BL45" s="382"/>
      <c r="BM45" s="382"/>
    </row>
    <row r="46" spans="1:65" ht="15">
      <c r="M46" s="216"/>
      <c r="N46" s="216"/>
      <c r="O46" s="184"/>
      <c r="P46" s="184"/>
      <c r="Q46" s="184"/>
      <c r="R46" s="185"/>
      <c r="S46" s="382"/>
      <c r="T46" s="382"/>
      <c r="U46" s="382"/>
      <c r="V46" s="382"/>
      <c r="W46" s="382"/>
      <c r="X46" s="382"/>
      <c r="Y46" s="382"/>
      <c r="Z46" s="382"/>
      <c r="AA46" s="382"/>
      <c r="AB46" s="382"/>
      <c r="AC46" s="382"/>
      <c r="AD46" s="382"/>
      <c r="AE46" s="382"/>
      <c r="AF46" s="382"/>
      <c r="AG46" s="382"/>
      <c r="AH46" s="382"/>
      <c r="AI46" s="382"/>
      <c r="AJ46" s="382"/>
      <c r="AK46" s="382"/>
      <c r="AL46" s="382"/>
      <c r="AM46" s="382"/>
      <c r="AN46" s="382"/>
      <c r="AO46" s="382"/>
      <c r="AP46" s="382"/>
      <c r="AQ46" s="382"/>
      <c r="AR46" s="382"/>
      <c r="AS46" s="382"/>
      <c r="AT46" s="382"/>
      <c r="AU46" s="382"/>
      <c r="AV46" s="382"/>
      <c r="AW46" s="382"/>
      <c r="AX46" s="382"/>
      <c r="AY46" s="382"/>
      <c r="AZ46" s="382"/>
      <c r="BA46" s="382"/>
      <c r="BB46" s="382"/>
      <c r="BC46" s="382"/>
      <c r="BD46" s="382"/>
      <c r="BE46" s="382"/>
      <c r="BF46" s="382"/>
      <c r="BG46" s="382"/>
      <c r="BH46" s="382"/>
      <c r="BI46" s="382"/>
      <c r="BJ46" s="382"/>
      <c r="BK46" s="382"/>
      <c r="BL46" s="382"/>
      <c r="BM46" s="382"/>
    </row>
    <row r="47" spans="1:65" ht="15">
      <c r="M47" s="172"/>
      <c r="N47" s="172"/>
      <c r="O47" s="185"/>
      <c r="P47" s="185"/>
      <c r="Q47" s="185"/>
      <c r="R47" s="185"/>
      <c r="S47" s="382"/>
      <c r="T47" s="382"/>
      <c r="U47" s="382"/>
      <c r="V47" s="382"/>
      <c r="W47" s="382"/>
      <c r="X47" s="382"/>
      <c r="Y47" s="382"/>
      <c r="Z47" s="382"/>
      <c r="AA47" s="382"/>
      <c r="AB47" s="382"/>
      <c r="AC47" s="382"/>
      <c r="AD47" s="382"/>
      <c r="AE47" s="382"/>
      <c r="AF47" s="382"/>
      <c r="AG47" s="382"/>
      <c r="AH47" s="382"/>
      <c r="AI47" s="382"/>
      <c r="AJ47" s="382"/>
      <c r="AK47" s="382"/>
      <c r="AL47" s="382"/>
      <c r="AM47" s="382"/>
      <c r="AN47" s="382"/>
      <c r="AO47" s="382"/>
      <c r="AP47" s="382"/>
      <c r="AQ47" s="382"/>
      <c r="AR47" s="382"/>
      <c r="AS47" s="382"/>
      <c r="AT47" s="382"/>
      <c r="AU47" s="382"/>
      <c r="AV47" s="382"/>
      <c r="AW47" s="382"/>
      <c r="AX47" s="382"/>
      <c r="AY47" s="382"/>
      <c r="AZ47" s="382"/>
      <c r="BA47" s="382"/>
      <c r="BB47" s="382"/>
      <c r="BC47" s="382"/>
      <c r="BD47" s="382"/>
      <c r="BE47" s="382"/>
      <c r="BF47" s="382"/>
      <c r="BG47" s="382"/>
      <c r="BH47" s="382"/>
      <c r="BI47" s="382"/>
      <c r="BJ47" s="382"/>
      <c r="BK47" s="382"/>
      <c r="BL47" s="382"/>
      <c r="BM47" s="382"/>
    </row>
    <row r="48" spans="1:65" ht="15">
      <c r="M48" s="176"/>
      <c r="N48" s="176"/>
      <c r="O48" s="184"/>
      <c r="P48" s="173"/>
      <c r="Q48" s="184"/>
      <c r="R48" s="185"/>
      <c r="S48" s="382"/>
      <c r="T48" s="382"/>
      <c r="U48" s="382"/>
      <c r="V48" s="382"/>
      <c r="W48" s="382"/>
      <c r="X48" s="382"/>
      <c r="Y48" s="382"/>
      <c r="Z48" s="382"/>
      <c r="AA48" s="382"/>
      <c r="AB48" s="382"/>
      <c r="AC48" s="382"/>
      <c r="AD48" s="382"/>
      <c r="AE48" s="382"/>
      <c r="AF48" s="382"/>
      <c r="AG48" s="382"/>
      <c r="AH48" s="382"/>
      <c r="AI48" s="382"/>
      <c r="AJ48" s="382"/>
      <c r="AK48" s="382"/>
      <c r="AL48" s="382"/>
      <c r="AM48" s="382"/>
      <c r="AN48" s="382"/>
      <c r="AO48" s="382"/>
      <c r="AP48" s="382"/>
      <c r="AQ48" s="382"/>
      <c r="AR48" s="382"/>
      <c r="AS48" s="382"/>
      <c r="AT48" s="382"/>
      <c r="AU48" s="382"/>
      <c r="AV48" s="382"/>
      <c r="AW48" s="382"/>
      <c r="AX48" s="382"/>
      <c r="AY48" s="382"/>
      <c r="AZ48" s="382"/>
      <c r="BA48" s="382"/>
      <c r="BB48" s="382"/>
      <c r="BC48" s="382"/>
      <c r="BD48" s="382"/>
      <c r="BE48" s="382"/>
      <c r="BF48" s="382"/>
      <c r="BG48" s="382"/>
      <c r="BH48" s="382"/>
      <c r="BI48" s="382"/>
      <c r="BJ48" s="382"/>
      <c r="BK48" s="382"/>
      <c r="BL48" s="382"/>
      <c r="BM48" s="382"/>
    </row>
    <row r="49" spans="1:65" ht="15.6">
      <c r="M49" s="176"/>
      <c r="N49" s="198"/>
      <c r="O49" s="184"/>
      <c r="P49" s="184"/>
      <c r="Q49" s="204"/>
      <c r="R49" s="184"/>
      <c r="S49" s="382"/>
      <c r="T49" s="382"/>
      <c r="U49" s="382"/>
      <c r="V49" s="382"/>
      <c r="W49" s="382"/>
      <c r="X49" s="382"/>
      <c r="Y49" s="382"/>
      <c r="Z49" s="382"/>
      <c r="AA49" s="382"/>
      <c r="AB49" s="382"/>
      <c r="AC49" s="382"/>
      <c r="AD49" s="382"/>
      <c r="AE49" s="382"/>
      <c r="AF49" s="382"/>
      <c r="AG49" s="382"/>
      <c r="AH49" s="382"/>
      <c r="AI49" s="382"/>
      <c r="AJ49" s="382"/>
      <c r="AK49" s="382"/>
      <c r="AL49" s="382"/>
      <c r="AM49" s="382"/>
      <c r="AN49" s="382"/>
      <c r="AO49" s="382"/>
      <c r="AP49" s="382"/>
      <c r="AQ49" s="382"/>
      <c r="AR49" s="382"/>
      <c r="AS49" s="382"/>
      <c r="AT49" s="382"/>
      <c r="AU49" s="382"/>
      <c r="AV49" s="382"/>
      <c r="AW49" s="382"/>
      <c r="AX49" s="382"/>
      <c r="AY49" s="382"/>
      <c r="AZ49" s="382"/>
      <c r="BA49" s="382"/>
      <c r="BB49" s="382"/>
      <c r="BC49" s="382"/>
      <c r="BD49" s="382"/>
      <c r="BE49" s="382"/>
      <c r="BF49" s="382"/>
      <c r="BG49" s="382"/>
      <c r="BH49" s="382"/>
      <c r="BI49" s="382"/>
      <c r="BJ49" s="382"/>
      <c r="BK49" s="382"/>
      <c r="BL49" s="382"/>
      <c r="BM49" s="382"/>
    </row>
    <row r="50" spans="1:65" ht="15.6">
      <c r="M50" s="176"/>
      <c r="N50" s="198"/>
      <c r="O50" s="184"/>
      <c r="P50" s="184"/>
      <c r="Q50" s="204"/>
      <c r="R50" s="184"/>
      <c r="S50" s="382"/>
      <c r="T50" s="382"/>
      <c r="U50" s="382"/>
      <c r="V50" s="382"/>
      <c r="W50" s="382"/>
      <c r="X50" s="382"/>
      <c r="Y50" s="382"/>
      <c r="Z50" s="382"/>
      <c r="AA50" s="382"/>
      <c r="AB50" s="382"/>
      <c r="AC50" s="382"/>
      <c r="AD50" s="382"/>
      <c r="AE50" s="382"/>
      <c r="AF50" s="382"/>
      <c r="AG50" s="382"/>
      <c r="AH50" s="382"/>
      <c r="AI50" s="382"/>
      <c r="AJ50" s="382"/>
      <c r="AK50" s="382"/>
      <c r="AL50" s="382"/>
      <c r="AM50" s="382"/>
      <c r="AN50" s="382"/>
      <c r="AO50" s="382"/>
      <c r="AP50" s="382"/>
      <c r="AQ50" s="382"/>
      <c r="AR50" s="382"/>
      <c r="AS50" s="382"/>
      <c r="AT50" s="382"/>
      <c r="AU50" s="382"/>
      <c r="AV50" s="382"/>
      <c r="AW50" s="382"/>
      <c r="AX50" s="382"/>
      <c r="AY50" s="382"/>
      <c r="AZ50" s="382"/>
      <c r="BA50" s="382"/>
      <c r="BB50" s="382"/>
      <c r="BC50" s="382"/>
      <c r="BD50" s="382"/>
      <c r="BE50" s="382"/>
      <c r="BF50" s="382"/>
      <c r="BG50" s="382"/>
      <c r="BH50" s="382"/>
      <c r="BI50" s="382"/>
      <c r="BJ50" s="382"/>
      <c r="BK50" s="382"/>
      <c r="BL50" s="382"/>
      <c r="BM50" s="382"/>
    </row>
    <row r="51" spans="1:65" ht="15.6">
      <c r="M51" s="176"/>
      <c r="N51" s="198"/>
      <c r="O51" s="184"/>
      <c r="P51" s="184"/>
      <c r="Q51" s="204"/>
      <c r="R51" s="184"/>
      <c r="S51" s="382"/>
      <c r="T51" s="382"/>
      <c r="U51" s="382"/>
      <c r="V51" s="382"/>
      <c r="W51" s="382"/>
      <c r="X51" s="382"/>
      <c r="Y51" s="382"/>
      <c r="Z51" s="382"/>
      <c r="AA51" s="382"/>
      <c r="AB51" s="382"/>
      <c r="AC51" s="382"/>
      <c r="AD51" s="382"/>
      <c r="AE51" s="382"/>
      <c r="AF51" s="382"/>
      <c r="AG51" s="382"/>
      <c r="AH51" s="382"/>
      <c r="AI51" s="382"/>
      <c r="AJ51" s="382"/>
      <c r="AK51" s="382"/>
      <c r="AL51" s="382"/>
      <c r="AM51" s="382"/>
      <c r="AN51" s="382"/>
      <c r="AO51" s="382"/>
      <c r="AP51" s="382"/>
      <c r="AQ51" s="382"/>
      <c r="AR51" s="382"/>
      <c r="AS51" s="382"/>
      <c r="AT51" s="382"/>
      <c r="AU51" s="382"/>
      <c r="AV51" s="382"/>
      <c r="AW51" s="382"/>
      <c r="AX51" s="382"/>
      <c r="AY51" s="382"/>
      <c r="AZ51" s="382"/>
      <c r="BA51" s="382"/>
      <c r="BB51" s="382"/>
      <c r="BC51" s="382"/>
      <c r="BD51" s="382"/>
      <c r="BE51" s="382"/>
      <c r="BF51" s="382"/>
      <c r="BG51" s="382"/>
      <c r="BH51" s="382"/>
      <c r="BI51" s="382"/>
      <c r="BJ51" s="382"/>
      <c r="BK51" s="382"/>
      <c r="BL51" s="382"/>
      <c r="BM51" s="382"/>
    </row>
    <row r="52" spans="1:65" ht="15.6">
      <c r="A52" s="210"/>
      <c r="B52" s="387"/>
      <c r="C52" s="519"/>
      <c r="D52" s="519"/>
      <c r="E52" s="383"/>
      <c r="F52" s="383"/>
      <c r="G52" s="176"/>
      <c r="H52" s="519"/>
      <c r="I52" s="519"/>
      <c r="J52" s="196"/>
      <c r="K52" s="519"/>
      <c r="L52" s="176"/>
      <c r="M52" s="176"/>
      <c r="N52" s="198"/>
      <c r="O52" s="184"/>
      <c r="P52" s="184"/>
      <c r="Q52" s="204"/>
      <c r="R52" s="184"/>
      <c r="S52" s="382"/>
      <c r="T52" s="382"/>
      <c r="U52" s="382"/>
      <c r="V52" s="382"/>
      <c r="W52" s="382"/>
      <c r="X52" s="382"/>
      <c r="Y52" s="382"/>
      <c r="Z52" s="382"/>
      <c r="AA52" s="382"/>
      <c r="AB52" s="382"/>
      <c r="AC52" s="382"/>
      <c r="AD52" s="382"/>
      <c r="AE52" s="382"/>
      <c r="AF52" s="382"/>
      <c r="AG52" s="382"/>
      <c r="AH52" s="382"/>
      <c r="AI52" s="382"/>
      <c r="AJ52" s="382"/>
      <c r="AK52" s="382"/>
      <c r="AL52" s="382"/>
      <c r="AM52" s="382"/>
      <c r="AN52" s="382"/>
      <c r="AO52" s="382"/>
      <c r="AP52" s="382"/>
      <c r="AQ52" s="382"/>
      <c r="AR52" s="382"/>
      <c r="AS52" s="382"/>
      <c r="AT52" s="382"/>
      <c r="AU52" s="382"/>
      <c r="AV52" s="382"/>
      <c r="AW52" s="382"/>
      <c r="AX52" s="382"/>
      <c r="AY52" s="382"/>
      <c r="AZ52" s="382"/>
      <c r="BA52" s="382"/>
      <c r="BB52" s="382"/>
      <c r="BC52" s="382"/>
      <c r="BD52" s="382"/>
      <c r="BE52" s="382"/>
      <c r="BF52" s="382"/>
      <c r="BG52" s="382"/>
      <c r="BH52" s="382"/>
      <c r="BI52" s="382"/>
      <c r="BJ52" s="382"/>
      <c r="BK52" s="382"/>
      <c r="BL52" s="382"/>
      <c r="BM52" s="382"/>
    </row>
    <row r="53" spans="1:65" ht="15.6">
      <c r="A53" s="210"/>
      <c r="B53" s="387"/>
      <c r="C53" s="519"/>
      <c r="D53" s="519"/>
      <c r="E53" s="383"/>
      <c r="F53" s="383"/>
      <c r="G53" s="176"/>
      <c r="H53" s="519"/>
      <c r="I53" s="519"/>
      <c r="J53" s="196"/>
      <c r="K53" s="519"/>
      <c r="L53" s="176"/>
      <c r="M53" s="176"/>
      <c r="N53" s="198"/>
      <c r="O53" s="184"/>
      <c r="P53" s="184"/>
      <c r="Q53" s="204"/>
      <c r="R53" s="184"/>
      <c r="S53" s="382"/>
      <c r="T53" s="382"/>
      <c r="U53" s="382"/>
      <c r="V53" s="382"/>
      <c r="W53" s="382"/>
      <c r="X53" s="382"/>
      <c r="Y53" s="382"/>
      <c r="Z53" s="382"/>
      <c r="AA53" s="382"/>
      <c r="AB53" s="382"/>
      <c r="AC53" s="382"/>
      <c r="AD53" s="382"/>
      <c r="AE53" s="382"/>
      <c r="AF53" s="382"/>
      <c r="AG53" s="382"/>
      <c r="AH53" s="382"/>
      <c r="AI53" s="382"/>
      <c r="AJ53" s="382"/>
      <c r="AK53" s="382"/>
      <c r="AL53" s="382"/>
      <c r="AM53" s="382"/>
      <c r="AN53" s="382"/>
      <c r="AO53" s="382"/>
      <c r="AP53" s="382"/>
      <c r="AQ53" s="382"/>
      <c r="AR53" s="382"/>
      <c r="AS53" s="382"/>
      <c r="AT53" s="382"/>
      <c r="AU53" s="382"/>
      <c r="AV53" s="382"/>
      <c r="AW53" s="382"/>
      <c r="AX53" s="382"/>
      <c r="AY53" s="382"/>
      <c r="AZ53" s="382"/>
      <c r="BA53" s="382"/>
      <c r="BB53" s="382"/>
      <c r="BC53" s="382"/>
      <c r="BD53" s="382"/>
      <c r="BE53" s="382"/>
      <c r="BF53" s="382"/>
      <c r="BG53" s="382"/>
      <c r="BH53" s="382"/>
      <c r="BI53" s="382"/>
      <c r="BJ53" s="382"/>
      <c r="BK53" s="382"/>
      <c r="BL53" s="382"/>
      <c r="BM53" s="382"/>
    </row>
    <row r="54" spans="1:65" ht="15.6">
      <c r="A54" s="218"/>
      <c r="B54" s="382"/>
      <c r="C54" s="210"/>
      <c r="D54" s="210"/>
      <c r="E54" s="383"/>
      <c r="F54" s="383"/>
      <c r="G54" s="176"/>
      <c r="H54" s="519"/>
      <c r="I54" s="519"/>
      <c r="J54" s="196"/>
      <c r="K54" s="519"/>
      <c r="M54" s="176"/>
      <c r="N54" s="219"/>
      <c r="O54" s="220"/>
      <c r="P54" s="184"/>
      <c r="Q54" s="204"/>
      <c r="R54" s="184"/>
      <c r="S54" s="382"/>
      <c r="T54" s="382"/>
      <c r="U54" s="382"/>
      <c r="V54" s="382"/>
      <c r="W54" s="382"/>
      <c r="X54" s="382"/>
      <c r="Y54" s="382"/>
      <c r="Z54" s="382"/>
      <c r="AA54" s="382"/>
      <c r="AB54" s="382"/>
      <c r="AC54" s="382"/>
      <c r="AD54" s="382"/>
      <c r="AE54" s="382"/>
      <c r="AF54" s="382"/>
      <c r="AG54" s="382"/>
      <c r="AH54" s="382"/>
      <c r="AI54" s="382"/>
      <c r="AJ54" s="382"/>
      <c r="AK54" s="382"/>
      <c r="AL54" s="382"/>
      <c r="AM54" s="382"/>
      <c r="AN54" s="382"/>
      <c r="AO54" s="382"/>
      <c r="AP54" s="382"/>
      <c r="AQ54" s="382"/>
      <c r="AR54" s="382"/>
      <c r="AS54" s="382"/>
      <c r="AT54" s="382"/>
      <c r="AU54" s="382"/>
      <c r="AV54" s="382"/>
      <c r="AW54" s="382"/>
      <c r="AX54" s="382"/>
      <c r="AY54" s="382"/>
      <c r="AZ54" s="382"/>
      <c r="BA54" s="382"/>
      <c r="BB54" s="382"/>
      <c r="BC54" s="382"/>
      <c r="BD54" s="382"/>
      <c r="BE54" s="382"/>
      <c r="BF54" s="382"/>
      <c r="BG54" s="382"/>
      <c r="BH54" s="382"/>
      <c r="BI54" s="382"/>
      <c r="BJ54" s="382"/>
      <c r="BK54" s="382"/>
      <c r="BL54" s="382"/>
      <c r="BM54" s="382"/>
    </row>
    <row r="55" spans="1:65" ht="15.6">
      <c r="A55" s="218"/>
      <c r="B55" s="382"/>
      <c r="C55" s="210"/>
      <c r="D55" s="210"/>
      <c r="E55" s="383"/>
      <c r="F55" s="383"/>
      <c r="G55" s="176"/>
      <c r="H55" s="519"/>
      <c r="I55" s="519"/>
      <c r="J55" s="196"/>
      <c r="K55" s="519"/>
      <c r="M55" s="176"/>
      <c r="N55" s="198"/>
      <c r="O55" s="220"/>
      <c r="P55" s="184"/>
      <c r="Q55" s="204"/>
      <c r="R55" s="184"/>
      <c r="S55" s="382"/>
      <c r="T55" s="382"/>
      <c r="U55" s="382"/>
      <c r="V55" s="382"/>
      <c r="W55" s="382"/>
      <c r="X55" s="382"/>
      <c r="Y55" s="382"/>
      <c r="Z55" s="382"/>
      <c r="AA55" s="382"/>
      <c r="AB55" s="382"/>
      <c r="AC55" s="382"/>
      <c r="AD55" s="382"/>
      <c r="AE55" s="382"/>
      <c r="AF55" s="382"/>
      <c r="AG55" s="382"/>
      <c r="AH55" s="382"/>
      <c r="AI55" s="382"/>
      <c r="AJ55" s="382"/>
      <c r="AK55" s="382"/>
      <c r="AL55" s="382"/>
      <c r="AM55" s="382"/>
      <c r="AN55" s="382"/>
      <c r="AO55" s="382"/>
      <c r="AP55" s="382"/>
      <c r="AQ55" s="382"/>
      <c r="AR55" s="382"/>
      <c r="AS55" s="382"/>
      <c r="AT55" s="382"/>
      <c r="AU55" s="382"/>
      <c r="AV55" s="382"/>
      <c r="AW55" s="382"/>
      <c r="AX55" s="382"/>
      <c r="AY55" s="382"/>
      <c r="AZ55" s="382"/>
      <c r="BA55" s="382"/>
      <c r="BB55" s="382"/>
      <c r="BC55" s="382"/>
      <c r="BD55" s="382"/>
      <c r="BE55" s="382"/>
      <c r="BF55" s="382"/>
      <c r="BG55" s="382"/>
      <c r="BH55" s="382"/>
      <c r="BI55" s="382"/>
      <c r="BJ55" s="382"/>
      <c r="BK55" s="382"/>
      <c r="BL55" s="382"/>
      <c r="BM55" s="382"/>
    </row>
    <row r="56" spans="1:65" ht="15.6">
      <c r="A56" s="221"/>
      <c r="B56" s="382"/>
      <c r="C56" s="210"/>
      <c r="D56" s="210"/>
      <c r="E56" s="383"/>
      <c r="F56" s="383"/>
      <c r="G56" s="176"/>
      <c r="H56" s="519"/>
      <c r="I56" s="519"/>
      <c r="J56" s="196"/>
      <c r="K56" s="519"/>
      <c r="M56" s="176"/>
      <c r="N56" s="198"/>
      <c r="O56" s="220"/>
      <c r="P56" s="184"/>
      <c r="Q56" s="204"/>
      <c r="R56" s="184"/>
      <c r="S56" s="382"/>
      <c r="T56" s="382"/>
      <c r="U56" s="382"/>
      <c r="V56" s="382"/>
      <c r="W56" s="382"/>
      <c r="X56" s="382"/>
      <c r="Y56" s="382"/>
      <c r="Z56" s="382"/>
      <c r="AA56" s="382"/>
      <c r="AB56" s="382"/>
      <c r="AC56" s="382"/>
      <c r="AD56" s="382"/>
      <c r="AE56" s="382"/>
      <c r="AF56" s="382"/>
      <c r="AG56" s="382"/>
      <c r="AH56" s="382"/>
      <c r="AI56" s="382"/>
      <c r="AJ56" s="382"/>
      <c r="AK56" s="382"/>
      <c r="AL56" s="382"/>
      <c r="AM56" s="382"/>
      <c r="AN56" s="382"/>
      <c r="AO56" s="382"/>
      <c r="AP56" s="382"/>
      <c r="AQ56" s="382"/>
      <c r="AR56" s="382"/>
      <c r="AS56" s="382"/>
      <c r="AT56" s="382"/>
      <c r="AU56" s="382"/>
      <c r="AV56" s="382"/>
      <c r="AW56" s="382"/>
      <c r="AX56" s="382"/>
      <c r="AY56" s="382"/>
      <c r="AZ56" s="382"/>
      <c r="BA56" s="382"/>
      <c r="BB56" s="382"/>
      <c r="BC56" s="382"/>
      <c r="BD56" s="382"/>
      <c r="BE56" s="382"/>
      <c r="BF56" s="382"/>
      <c r="BG56" s="382"/>
      <c r="BH56" s="382"/>
      <c r="BI56" s="382"/>
      <c r="BJ56" s="382"/>
      <c r="BK56" s="382"/>
      <c r="BL56" s="382"/>
      <c r="BM56" s="382"/>
    </row>
    <row r="57" spans="1:65" ht="15">
      <c r="A57" s="178"/>
      <c r="C57" s="519"/>
      <c r="D57" s="519"/>
      <c r="E57" s="519"/>
      <c r="F57" s="519"/>
      <c r="G57" s="176"/>
      <c r="H57" s="519"/>
      <c r="I57" s="519"/>
      <c r="J57" s="519"/>
      <c r="K57" s="519"/>
      <c r="M57" s="176"/>
      <c r="N57" s="176"/>
      <c r="O57" s="184"/>
      <c r="P57" s="184"/>
      <c r="Q57" s="188"/>
      <c r="R57" s="184" t="s">
        <v>40</v>
      </c>
      <c r="S57" s="382"/>
      <c r="T57" s="382"/>
      <c r="U57" s="382"/>
      <c r="V57" s="382"/>
      <c r="W57" s="382"/>
      <c r="X57" s="382"/>
      <c r="Y57" s="382"/>
      <c r="Z57" s="382"/>
      <c r="AA57" s="382"/>
      <c r="AB57" s="382"/>
      <c r="AC57" s="382"/>
      <c r="AD57" s="382"/>
      <c r="AE57" s="382"/>
      <c r="AF57" s="382"/>
      <c r="AG57" s="382"/>
      <c r="AH57" s="382"/>
      <c r="AI57" s="382"/>
      <c r="AJ57" s="382"/>
      <c r="AK57" s="382"/>
      <c r="AL57" s="382"/>
      <c r="AM57" s="382"/>
      <c r="AN57" s="382"/>
      <c r="AO57" s="382"/>
      <c r="AP57" s="382"/>
      <c r="AQ57" s="382"/>
      <c r="AR57" s="382"/>
      <c r="AS57" s="382"/>
      <c r="AT57" s="382"/>
      <c r="AU57" s="382"/>
      <c r="AV57" s="382"/>
      <c r="AW57" s="382"/>
      <c r="AX57" s="382"/>
      <c r="AY57" s="382"/>
      <c r="AZ57" s="382"/>
      <c r="BA57" s="382"/>
      <c r="BB57" s="382"/>
      <c r="BC57" s="382"/>
      <c r="BD57" s="382"/>
      <c r="BE57" s="382"/>
      <c r="BF57" s="382"/>
      <c r="BG57" s="382"/>
      <c r="BH57" s="382"/>
      <c r="BI57" s="382"/>
      <c r="BJ57" s="382"/>
      <c r="BK57" s="382"/>
      <c r="BL57" s="382"/>
      <c r="BM57" s="382"/>
    </row>
    <row r="58" spans="1:65">
      <c r="N58" s="516"/>
    </row>
    <row r="59" spans="1:65">
      <c r="N59" s="516"/>
    </row>
    <row r="61" spans="1:65" ht="15">
      <c r="A61" s="178"/>
      <c r="C61" s="519"/>
      <c r="D61" s="519"/>
      <c r="E61" s="519"/>
      <c r="F61" s="519"/>
      <c r="G61" s="176"/>
      <c r="H61" s="519"/>
      <c r="I61" s="519"/>
      <c r="J61" s="519"/>
      <c r="K61" s="519"/>
      <c r="M61" s="176"/>
      <c r="N61" s="516" t="s">
        <v>894</v>
      </c>
      <c r="O61" s="184"/>
      <c r="P61" s="173"/>
      <c r="Q61" s="184"/>
      <c r="R61" s="185"/>
      <c r="S61" s="382"/>
      <c r="T61" s="382"/>
      <c r="U61" s="382"/>
      <c r="V61" s="382"/>
      <c r="W61" s="382"/>
      <c r="X61" s="382"/>
      <c r="Y61" s="382"/>
      <c r="Z61" s="382"/>
      <c r="AA61" s="382"/>
      <c r="AB61" s="382"/>
      <c r="AC61" s="382"/>
      <c r="AD61" s="382"/>
      <c r="AE61" s="382"/>
      <c r="AF61" s="382"/>
      <c r="AG61" s="382"/>
      <c r="AH61" s="382"/>
      <c r="AI61" s="382"/>
      <c r="AJ61" s="382"/>
      <c r="AK61" s="382"/>
      <c r="AL61" s="382"/>
      <c r="AM61" s="382"/>
      <c r="AN61" s="382"/>
      <c r="AO61" s="382"/>
      <c r="AP61" s="382"/>
      <c r="AQ61" s="382"/>
      <c r="AR61" s="382"/>
      <c r="AS61" s="382"/>
      <c r="AT61" s="382"/>
      <c r="AU61" s="382"/>
      <c r="AV61" s="382"/>
      <c r="AW61" s="382"/>
      <c r="AX61" s="382"/>
      <c r="AY61" s="382"/>
      <c r="AZ61" s="382"/>
      <c r="BA61" s="382"/>
      <c r="BB61" s="382"/>
      <c r="BC61" s="382"/>
      <c r="BD61" s="382"/>
      <c r="BE61" s="382"/>
      <c r="BF61" s="382"/>
      <c r="BG61" s="382"/>
      <c r="BH61" s="382"/>
      <c r="BI61" s="382"/>
      <c r="BJ61" s="382"/>
      <c r="BK61" s="382"/>
      <c r="BL61" s="382"/>
      <c r="BM61" s="382"/>
    </row>
    <row r="62" spans="1:65" ht="15">
      <c r="A62" s="178"/>
      <c r="C62" s="186" t="str">
        <f>C5</f>
        <v>Formula Rate calculation</v>
      </c>
      <c r="D62" s="186"/>
      <c r="E62" s="519"/>
      <c r="F62" s="519"/>
      <c r="G62" s="519" t="str">
        <f>G5</f>
        <v xml:space="preserve">     Rate Formula Template</v>
      </c>
      <c r="H62" s="519"/>
      <c r="I62" s="519"/>
      <c r="J62" s="519"/>
      <c r="K62" s="519"/>
      <c r="M62" s="176"/>
      <c r="N62" s="520" t="str">
        <f>N5</f>
        <v>For  the 12 months ended 12/31/2016</v>
      </c>
      <c r="O62" s="184"/>
      <c r="P62" s="173"/>
      <c r="Q62" s="184"/>
      <c r="R62" s="185"/>
      <c r="S62" s="382"/>
      <c r="T62" s="382"/>
      <c r="U62" s="382"/>
      <c r="V62" s="382"/>
      <c r="W62" s="382"/>
      <c r="X62" s="382"/>
      <c r="Y62" s="382"/>
      <c r="Z62" s="382"/>
      <c r="AA62" s="382"/>
      <c r="AB62" s="382"/>
      <c r="AC62" s="382"/>
      <c r="AD62" s="382"/>
      <c r="AE62" s="382"/>
      <c r="AF62" s="382"/>
      <c r="AG62" s="382"/>
      <c r="AH62" s="382"/>
      <c r="AI62" s="382"/>
      <c r="AJ62" s="382"/>
      <c r="AK62" s="382"/>
      <c r="AL62" s="382"/>
      <c r="AM62" s="382"/>
      <c r="AN62" s="382"/>
      <c r="AO62" s="382"/>
      <c r="AP62" s="382"/>
      <c r="AQ62" s="382"/>
      <c r="AR62" s="382"/>
      <c r="AS62" s="382"/>
      <c r="AT62" s="382"/>
      <c r="AU62" s="382"/>
      <c r="AV62" s="382"/>
      <c r="AW62" s="382"/>
      <c r="AX62" s="382"/>
      <c r="AY62" s="382"/>
      <c r="AZ62" s="382"/>
      <c r="BA62" s="382"/>
      <c r="BB62" s="382"/>
      <c r="BC62" s="382"/>
      <c r="BD62" s="382"/>
      <c r="BE62" s="382"/>
      <c r="BF62" s="382"/>
      <c r="BG62" s="382"/>
      <c r="BH62" s="382"/>
      <c r="BI62" s="382"/>
      <c r="BJ62" s="382"/>
      <c r="BK62" s="382"/>
      <c r="BL62" s="382"/>
      <c r="BM62" s="382"/>
    </row>
    <row r="63" spans="1:65" ht="15">
      <c r="A63" s="178"/>
      <c r="C63" s="186"/>
      <c r="D63" s="186"/>
      <c r="E63" s="519"/>
      <c r="F63" s="519"/>
      <c r="G63" s="519" t="str">
        <f>G6</f>
        <v xml:space="preserve"> Utilizing Attachment O - DPC Data</v>
      </c>
      <c r="H63" s="519"/>
      <c r="I63" s="519"/>
      <c r="J63" s="519"/>
      <c r="K63" s="519"/>
      <c r="L63" s="176"/>
      <c r="M63" s="176"/>
      <c r="O63" s="184"/>
      <c r="P63" s="173"/>
      <c r="Q63" s="184"/>
      <c r="R63" s="185"/>
      <c r="S63" s="382"/>
      <c r="T63" s="382"/>
      <c r="U63" s="382"/>
      <c r="V63" s="382"/>
      <c r="W63" s="382"/>
      <c r="X63" s="382"/>
      <c r="Y63" s="382"/>
      <c r="Z63" s="382"/>
      <c r="AA63" s="382"/>
      <c r="AB63" s="382"/>
      <c r="AC63" s="382"/>
      <c r="AD63" s="382"/>
      <c r="AE63" s="382"/>
      <c r="AF63" s="382"/>
      <c r="AG63" s="382"/>
      <c r="AH63" s="382"/>
      <c r="AI63" s="382"/>
      <c r="AJ63" s="382"/>
      <c r="AK63" s="382"/>
      <c r="AL63" s="382"/>
      <c r="AM63" s="382"/>
      <c r="AN63" s="382"/>
      <c r="AO63" s="382"/>
      <c r="AP63" s="382"/>
      <c r="AQ63" s="382"/>
      <c r="AR63" s="382"/>
      <c r="AS63" s="382"/>
      <c r="AT63" s="382"/>
      <c r="AU63" s="382"/>
      <c r="AV63" s="382"/>
      <c r="AW63" s="382"/>
      <c r="AX63" s="382"/>
      <c r="AY63" s="382"/>
      <c r="AZ63" s="382"/>
      <c r="BA63" s="382"/>
      <c r="BB63" s="382"/>
      <c r="BC63" s="382"/>
      <c r="BD63" s="382"/>
      <c r="BE63" s="382"/>
      <c r="BF63" s="382"/>
      <c r="BG63" s="382"/>
      <c r="BH63" s="382"/>
      <c r="BI63" s="382"/>
      <c r="BJ63" s="382"/>
      <c r="BK63" s="382"/>
      <c r="BL63" s="382"/>
      <c r="BM63" s="382"/>
    </row>
    <row r="64" spans="1:65" ht="14.25" customHeight="1">
      <c r="A64" s="178"/>
      <c r="C64" s="519"/>
      <c r="D64" s="519"/>
      <c r="E64" s="519"/>
      <c r="F64" s="519"/>
      <c r="G64" s="519"/>
      <c r="H64" s="519"/>
      <c r="I64" s="519"/>
      <c r="J64" s="519"/>
      <c r="K64" s="519"/>
      <c r="M64" s="176"/>
      <c r="N64" s="519" t="s">
        <v>328</v>
      </c>
      <c r="O64" s="184"/>
      <c r="P64" s="173"/>
      <c r="Q64" s="184"/>
      <c r="R64" s="185"/>
      <c r="S64" s="382"/>
      <c r="T64" s="382"/>
      <c r="U64" s="382"/>
      <c r="V64" s="382"/>
      <c r="W64" s="382"/>
      <c r="X64" s="382"/>
      <c r="Y64" s="382"/>
      <c r="Z64" s="382"/>
      <c r="AA64" s="382"/>
      <c r="AB64" s="382"/>
      <c r="AC64" s="382"/>
      <c r="AD64" s="382"/>
      <c r="AE64" s="382"/>
      <c r="AF64" s="382"/>
      <c r="AG64" s="382"/>
      <c r="AH64" s="382"/>
      <c r="AI64" s="382"/>
      <c r="AJ64" s="382"/>
      <c r="AK64" s="382"/>
      <c r="AL64" s="382"/>
      <c r="AM64" s="382"/>
      <c r="AN64" s="382"/>
      <c r="AO64" s="382"/>
      <c r="AP64" s="382"/>
      <c r="AQ64" s="382"/>
      <c r="AR64" s="382"/>
      <c r="AS64" s="382"/>
      <c r="AT64" s="382"/>
      <c r="AU64" s="382"/>
      <c r="AV64" s="382"/>
      <c r="AW64" s="382"/>
      <c r="AX64" s="382"/>
      <c r="AY64" s="382"/>
      <c r="AZ64" s="382"/>
      <c r="BA64" s="382"/>
      <c r="BB64" s="382"/>
      <c r="BC64" s="382"/>
      <c r="BD64" s="382"/>
      <c r="BE64" s="382"/>
      <c r="BF64" s="382"/>
      <c r="BG64" s="382"/>
      <c r="BH64" s="382"/>
      <c r="BI64" s="382"/>
      <c r="BJ64" s="382"/>
      <c r="BK64" s="382"/>
      <c r="BL64" s="382"/>
      <c r="BM64" s="382"/>
    </row>
    <row r="65" spans="1:65" ht="15">
      <c r="A65" s="178"/>
      <c r="E65" s="519"/>
      <c r="F65" s="519"/>
      <c r="G65" s="519" t="str">
        <f>G8</f>
        <v>Dairyland Power Cooperative</v>
      </c>
      <c r="H65" s="519"/>
      <c r="I65" s="519"/>
      <c r="J65" s="519"/>
      <c r="K65" s="519"/>
      <c r="L65" s="519"/>
      <c r="M65" s="176"/>
      <c r="N65" s="176"/>
      <c r="O65" s="184"/>
      <c r="P65" s="173"/>
      <c r="Q65" s="184"/>
      <c r="R65" s="185"/>
      <c r="S65" s="382"/>
      <c r="T65" s="382"/>
      <c r="U65" s="382"/>
      <c r="V65" s="382"/>
      <c r="W65" s="382"/>
      <c r="X65" s="382"/>
      <c r="Y65" s="382"/>
      <c r="Z65" s="382"/>
      <c r="AA65" s="382"/>
      <c r="AB65" s="382"/>
      <c r="AC65" s="382"/>
      <c r="AD65" s="382"/>
      <c r="AE65" s="382"/>
      <c r="AF65" s="382"/>
      <c r="AG65" s="382"/>
      <c r="AH65" s="382"/>
      <c r="AI65" s="382"/>
      <c r="AJ65" s="382"/>
      <c r="AK65" s="382"/>
      <c r="AL65" s="382"/>
      <c r="AM65" s="382"/>
      <c r="AN65" s="382"/>
      <c r="AO65" s="382"/>
      <c r="AP65" s="382"/>
      <c r="AQ65" s="382"/>
      <c r="AR65" s="382"/>
      <c r="AS65" s="382"/>
      <c r="AT65" s="382"/>
      <c r="AU65" s="382"/>
      <c r="AV65" s="382"/>
      <c r="AW65" s="382"/>
      <c r="AX65" s="382"/>
      <c r="AY65" s="382"/>
      <c r="AZ65" s="382"/>
      <c r="BA65" s="382"/>
      <c r="BB65" s="382"/>
      <c r="BC65" s="382"/>
      <c r="BD65" s="382"/>
      <c r="BE65" s="382"/>
      <c r="BF65" s="382"/>
      <c r="BG65" s="382"/>
      <c r="BH65" s="382"/>
      <c r="BI65" s="382"/>
      <c r="BJ65" s="382"/>
      <c r="BK65" s="382"/>
      <c r="BL65" s="382"/>
      <c r="BM65" s="382"/>
    </row>
    <row r="66" spans="1:65" ht="15">
      <c r="A66" s="178"/>
      <c r="E66" s="186"/>
      <c r="F66" s="186"/>
      <c r="G66" s="186"/>
      <c r="H66" s="186"/>
      <c r="I66" s="186"/>
      <c r="J66" s="186"/>
      <c r="K66" s="186"/>
      <c r="L66" s="186"/>
      <c r="M66" s="186"/>
      <c r="N66" s="186"/>
      <c r="O66" s="184"/>
      <c r="P66" s="173"/>
      <c r="Q66" s="184"/>
      <c r="R66" s="185"/>
      <c r="S66" s="382"/>
      <c r="T66" s="382"/>
      <c r="U66" s="382"/>
      <c r="V66" s="382"/>
      <c r="W66" s="382"/>
      <c r="X66" s="382"/>
      <c r="Y66" s="382"/>
      <c r="Z66" s="382"/>
      <c r="AA66" s="382"/>
      <c r="AB66" s="382"/>
      <c r="AC66" s="382"/>
      <c r="AD66" s="382"/>
      <c r="AE66" s="382"/>
      <c r="AF66" s="382"/>
      <c r="AG66" s="382"/>
      <c r="AH66" s="382"/>
      <c r="AI66" s="382"/>
      <c r="AJ66" s="382"/>
      <c r="AK66" s="382"/>
      <c r="AL66" s="382"/>
      <c r="AM66" s="382"/>
      <c r="AN66" s="382"/>
      <c r="AO66" s="382"/>
      <c r="AP66" s="382"/>
      <c r="AQ66" s="382"/>
      <c r="AR66" s="382"/>
      <c r="AS66" s="382"/>
      <c r="AT66" s="382"/>
      <c r="AU66" s="382"/>
      <c r="AV66" s="382"/>
      <c r="AW66" s="382"/>
      <c r="AX66" s="382"/>
      <c r="AY66" s="382"/>
      <c r="AZ66" s="382"/>
      <c r="BA66" s="382"/>
      <c r="BB66" s="382"/>
      <c r="BC66" s="382"/>
      <c r="BD66" s="382"/>
      <c r="BE66" s="382"/>
      <c r="BF66" s="382"/>
      <c r="BG66" s="382"/>
      <c r="BH66" s="382"/>
      <c r="BI66" s="382"/>
      <c r="BJ66" s="382"/>
      <c r="BK66" s="382"/>
      <c r="BL66" s="382"/>
      <c r="BM66" s="382"/>
    </row>
    <row r="67" spans="1:65" ht="15.6">
      <c r="A67" s="178"/>
      <c r="C67" s="519"/>
      <c r="D67" s="519"/>
      <c r="E67" s="192" t="s">
        <v>329</v>
      </c>
      <c r="F67" s="192"/>
      <c r="H67" s="172"/>
      <c r="I67" s="172"/>
      <c r="J67" s="172"/>
      <c r="K67" s="172"/>
      <c r="L67" s="172"/>
      <c r="M67" s="176"/>
      <c r="N67" s="176"/>
      <c r="O67" s="184"/>
      <c r="P67" s="173"/>
      <c r="Q67" s="184"/>
      <c r="R67" s="185"/>
      <c r="S67" s="382"/>
      <c r="T67" s="382"/>
      <c r="U67" s="382"/>
      <c r="V67" s="382"/>
      <c r="W67" s="382"/>
      <c r="X67" s="382"/>
      <c r="Y67" s="382"/>
      <c r="Z67" s="382"/>
      <c r="AA67" s="382"/>
      <c r="AB67" s="382"/>
      <c r="AC67" s="382"/>
      <c r="AD67" s="382"/>
      <c r="AE67" s="382"/>
      <c r="AF67" s="382"/>
      <c r="AG67" s="382"/>
      <c r="AH67" s="382"/>
      <c r="AI67" s="382"/>
      <c r="AJ67" s="382"/>
      <c r="AK67" s="382"/>
      <c r="AL67" s="382"/>
      <c r="AM67" s="382"/>
      <c r="AN67" s="382"/>
      <c r="AO67" s="382"/>
      <c r="AP67" s="382"/>
      <c r="AQ67" s="382"/>
      <c r="AR67" s="382"/>
      <c r="AS67" s="382"/>
      <c r="AT67" s="382"/>
      <c r="AU67" s="382"/>
      <c r="AV67" s="382"/>
      <c r="AW67" s="382"/>
      <c r="AX67" s="382"/>
      <c r="AY67" s="382"/>
      <c r="AZ67" s="382"/>
      <c r="BA67" s="382"/>
      <c r="BB67" s="382"/>
      <c r="BC67" s="382"/>
      <c r="BD67" s="382"/>
      <c r="BE67" s="382"/>
      <c r="BF67" s="382"/>
      <c r="BG67" s="382"/>
      <c r="BH67" s="382"/>
      <c r="BI67" s="382"/>
      <c r="BJ67" s="382"/>
      <c r="BK67" s="382"/>
      <c r="BL67" s="382"/>
      <c r="BM67" s="382"/>
    </row>
    <row r="68" spans="1:65" ht="66">
      <c r="A68" s="178"/>
      <c r="C68" s="519"/>
      <c r="D68" s="519"/>
      <c r="E68" s="192"/>
      <c r="F68" s="192"/>
      <c r="H68" s="172"/>
      <c r="I68" s="172"/>
      <c r="J68" s="172"/>
      <c r="K68" s="172"/>
      <c r="L68" s="172"/>
      <c r="M68" s="176"/>
      <c r="N68" s="176"/>
      <c r="O68" s="184"/>
      <c r="P68" s="173"/>
      <c r="Q68" s="184"/>
      <c r="R68" s="843" t="s">
        <v>974</v>
      </c>
      <c r="S68" s="382"/>
      <c r="T68" s="382"/>
      <c r="U68" s="382"/>
      <c r="V68" s="382"/>
      <c r="W68" s="382"/>
      <c r="X68" s="382"/>
      <c r="Y68" s="382"/>
      <c r="Z68" s="382"/>
      <c r="AA68" s="382"/>
      <c r="AB68" s="382"/>
      <c r="AC68" s="382"/>
      <c r="AD68" s="382"/>
      <c r="AE68" s="382"/>
      <c r="AF68" s="382"/>
      <c r="AG68" s="382"/>
      <c r="AH68" s="382"/>
      <c r="AI68" s="382"/>
      <c r="AJ68" s="382"/>
      <c r="AK68" s="382"/>
      <c r="AL68" s="382"/>
      <c r="AM68" s="382"/>
      <c r="AN68" s="382"/>
      <c r="AO68" s="382"/>
      <c r="AP68" s="382"/>
      <c r="AQ68" s="382"/>
      <c r="AR68" s="382"/>
      <c r="AS68" s="382"/>
      <c r="AT68" s="382"/>
      <c r="AU68" s="382"/>
      <c r="AV68" s="382"/>
      <c r="AW68" s="382"/>
      <c r="AX68" s="382"/>
      <c r="AY68" s="382"/>
      <c r="AZ68" s="382"/>
      <c r="BA68" s="382"/>
      <c r="BB68" s="382"/>
      <c r="BC68" s="382"/>
      <c r="BD68" s="382"/>
      <c r="BE68" s="382"/>
      <c r="BF68" s="382"/>
      <c r="BG68" s="382"/>
      <c r="BH68" s="382"/>
      <c r="BI68" s="382"/>
      <c r="BJ68" s="382"/>
      <c r="BK68" s="382"/>
      <c r="BL68" s="382"/>
      <c r="BM68" s="382"/>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382"/>
      <c r="T69" s="382"/>
      <c r="U69" s="382"/>
      <c r="V69" s="382"/>
      <c r="W69" s="382"/>
      <c r="X69" s="382"/>
      <c r="Y69" s="382"/>
      <c r="Z69" s="382"/>
      <c r="AA69" s="382"/>
      <c r="AB69" s="382"/>
      <c r="AC69" s="382"/>
      <c r="AD69" s="382"/>
      <c r="AE69" s="382"/>
      <c r="AF69" s="382"/>
      <c r="AG69" s="382"/>
      <c r="AH69" s="382"/>
      <c r="AI69" s="382"/>
      <c r="AJ69" s="382"/>
      <c r="AK69" s="382"/>
      <c r="AL69" s="382"/>
      <c r="AM69" s="382"/>
      <c r="AN69" s="382"/>
      <c r="AO69" s="382"/>
      <c r="AP69" s="382"/>
      <c r="AQ69" s="382"/>
      <c r="AR69" s="382"/>
      <c r="AS69" s="382"/>
      <c r="AT69" s="382"/>
      <c r="AU69" s="382"/>
      <c r="AV69" s="382"/>
      <c r="AW69" s="382"/>
      <c r="AX69" s="382"/>
      <c r="AY69" s="382"/>
      <c r="AZ69" s="382"/>
      <c r="BA69" s="382"/>
      <c r="BB69" s="382"/>
      <c r="BC69" s="382"/>
      <c r="BD69" s="382"/>
      <c r="BE69" s="382"/>
      <c r="BF69" s="382"/>
      <c r="BG69" s="382"/>
      <c r="BH69" s="382"/>
      <c r="BI69" s="382"/>
      <c r="BJ69" s="382"/>
      <c r="BK69" s="382"/>
      <c r="BL69" s="382"/>
      <c r="BM69" s="382"/>
    </row>
    <row r="70" spans="1:65" ht="67.5" customHeight="1">
      <c r="A70" s="521" t="s">
        <v>330</v>
      </c>
      <c r="B70" s="522"/>
      <c r="C70" s="522" t="s">
        <v>331</v>
      </c>
      <c r="D70" s="523" t="s">
        <v>332</v>
      </c>
      <c r="E70" s="227" t="s">
        <v>333</v>
      </c>
      <c r="F70" s="227" t="s">
        <v>309</v>
      </c>
      <c r="G70" s="524" t="s">
        <v>334</v>
      </c>
      <c r="H70" s="227" t="s">
        <v>335</v>
      </c>
      <c r="I70" s="227" t="s">
        <v>326</v>
      </c>
      <c r="J70" s="524" t="s">
        <v>336</v>
      </c>
      <c r="K70" s="227" t="s">
        <v>337</v>
      </c>
      <c r="L70" s="229" t="s">
        <v>114</v>
      </c>
      <c r="M70" s="230" t="s">
        <v>338</v>
      </c>
      <c r="N70" s="229" t="s">
        <v>47</v>
      </c>
      <c r="O70" s="199"/>
      <c r="P70" s="173"/>
      <c r="Q70" s="184"/>
      <c r="R70" s="229" t="s">
        <v>576</v>
      </c>
      <c r="S70" s="382"/>
      <c r="T70" s="382"/>
      <c r="U70" s="382"/>
      <c r="V70" s="382"/>
      <c r="W70" s="382"/>
      <c r="X70" s="382"/>
      <c r="Y70" s="382"/>
      <c r="Z70" s="382"/>
      <c r="AA70" s="382"/>
      <c r="AB70" s="382"/>
      <c r="AC70" s="382"/>
      <c r="AD70" s="382"/>
      <c r="AE70" s="382"/>
      <c r="AF70" s="382"/>
      <c r="AG70" s="382"/>
      <c r="AH70" s="382"/>
      <c r="AI70" s="382"/>
      <c r="AJ70" s="382"/>
      <c r="AK70" s="382"/>
      <c r="AL70" s="382"/>
      <c r="AM70" s="382"/>
      <c r="AN70" s="382"/>
      <c r="AO70" s="382"/>
      <c r="AP70" s="382"/>
      <c r="AQ70" s="382"/>
      <c r="AR70" s="382"/>
      <c r="AS70" s="382"/>
      <c r="AT70" s="382"/>
      <c r="AU70" s="382"/>
      <c r="AV70" s="382"/>
      <c r="AW70" s="382"/>
      <c r="AX70" s="382"/>
      <c r="AY70" s="382"/>
      <c r="AZ70" s="382"/>
      <c r="BA70" s="382"/>
      <c r="BB70" s="382"/>
      <c r="BC70" s="382"/>
      <c r="BD70" s="382"/>
      <c r="BE70" s="382"/>
      <c r="BF70" s="382"/>
      <c r="BG70" s="382"/>
      <c r="BH70" s="382"/>
      <c r="BI70" s="382"/>
      <c r="BJ70" s="382"/>
      <c r="BK70" s="382"/>
      <c r="BL70" s="382"/>
      <c r="BM70" s="382"/>
    </row>
    <row r="71" spans="1:65" ht="36.75" customHeight="1">
      <c r="A71" s="231"/>
      <c r="B71" s="232"/>
      <c r="C71" s="232"/>
      <c r="D71" s="232"/>
      <c r="E71" s="233" t="s">
        <v>339</v>
      </c>
      <c r="F71" s="233" t="s">
        <v>689</v>
      </c>
      <c r="G71" s="234" t="s">
        <v>341</v>
      </c>
      <c r="H71" s="233" t="s">
        <v>342</v>
      </c>
      <c r="I71" s="233" t="s">
        <v>690</v>
      </c>
      <c r="J71" s="234" t="s">
        <v>344</v>
      </c>
      <c r="K71" s="233" t="s">
        <v>345</v>
      </c>
      <c r="L71" s="234" t="s">
        <v>346</v>
      </c>
      <c r="M71" s="235" t="s">
        <v>347</v>
      </c>
      <c r="N71" s="236" t="s">
        <v>348</v>
      </c>
      <c r="O71" s="184"/>
      <c r="P71" s="173"/>
      <c r="Q71" s="184"/>
      <c r="R71" s="278"/>
      <c r="S71" s="382"/>
      <c r="T71" s="382"/>
      <c r="U71" s="382"/>
      <c r="V71" s="382"/>
      <c r="W71" s="382"/>
      <c r="X71" s="382"/>
      <c r="Y71" s="382"/>
      <c r="Z71" s="382"/>
      <c r="AA71" s="382"/>
      <c r="AB71" s="382"/>
      <c r="AC71" s="382"/>
      <c r="AD71" s="382"/>
      <c r="AE71" s="382"/>
      <c r="AF71" s="382"/>
      <c r="AG71" s="382"/>
      <c r="AH71" s="382"/>
      <c r="AI71" s="382"/>
      <c r="AJ71" s="382"/>
      <c r="AK71" s="382"/>
      <c r="AL71" s="382"/>
      <c r="AM71" s="382"/>
      <c r="AN71" s="382"/>
      <c r="AO71" s="382"/>
      <c r="AP71" s="382"/>
      <c r="AQ71" s="382"/>
      <c r="AR71" s="382"/>
      <c r="AS71" s="382"/>
      <c r="AT71" s="382"/>
      <c r="AU71" s="382"/>
      <c r="AV71" s="382"/>
      <c r="AW71" s="382"/>
      <c r="AX71" s="382"/>
      <c r="AY71" s="382"/>
      <c r="AZ71" s="382"/>
      <c r="BA71" s="382"/>
      <c r="BB71" s="382"/>
      <c r="BC71" s="382"/>
      <c r="BD71" s="382"/>
      <c r="BE71" s="382"/>
      <c r="BF71" s="382"/>
      <c r="BG71" s="382"/>
      <c r="BH71" s="382"/>
      <c r="BI71" s="382"/>
      <c r="BJ71" s="382"/>
      <c r="BK71" s="382"/>
      <c r="BL71" s="382"/>
      <c r="BM71" s="382"/>
    </row>
    <row r="72" spans="1:65" ht="15">
      <c r="A72" s="237"/>
      <c r="B72" s="172"/>
      <c r="C72" s="172"/>
      <c r="D72" s="172"/>
      <c r="E72" s="172"/>
      <c r="F72" s="172"/>
      <c r="G72" s="238"/>
      <c r="H72" s="172"/>
      <c r="I72" s="172"/>
      <c r="J72" s="238"/>
      <c r="K72" s="172"/>
      <c r="L72" s="238"/>
      <c r="M72" s="176"/>
      <c r="N72" s="239"/>
      <c r="O72" s="184"/>
      <c r="P72" s="173"/>
      <c r="Q72" s="184"/>
      <c r="R72" s="185"/>
      <c r="S72" s="382"/>
      <c r="T72" s="382"/>
      <c r="U72" s="382"/>
      <c r="V72" s="382"/>
      <c r="W72" s="382"/>
      <c r="X72" s="382"/>
      <c r="Y72" s="382"/>
      <c r="Z72" s="382"/>
      <c r="AA72" s="382"/>
      <c r="AB72" s="382"/>
      <c r="AC72" s="382"/>
      <c r="AD72" s="382"/>
      <c r="AE72" s="382"/>
      <c r="AF72" s="382"/>
      <c r="AG72" s="382"/>
      <c r="AH72" s="382"/>
      <c r="AI72" s="382"/>
      <c r="AJ72" s="382"/>
      <c r="AK72" s="382"/>
      <c r="AL72" s="382"/>
      <c r="AM72" s="382"/>
      <c r="AN72" s="382"/>
      <c r="AO72" s="382"/>
      <c r="AP72" s="382"/>
      <c r="AQ72" s="382"/>
      <c r="AR72" s="382"/>
      <c r="AS72" s="382"/>
      <c r="AT72" s="382"/>
      <c r="AU72" s="382"/>
      <c r="AV72" s="382"/>
      <c r="AW72" s="382"/>
      <c r="AX72" s="382"/>
      <c r="AY72" s="382"/>
      <c r="AZ72" s="382"/>
      <c r="BA72" s="382"/>
      <c r="BB72" s="382"/>
      <c r="BC72" s="382"/>
      <c r="BD72" s="382"/>
      <c r="BE72" s="382"/>
      <c r="BF72" s="382"/>
      <c r="BG72" s="382"/>
      <c r="BH72" s="382"/>
      <c r="BI72" s="382"/>
      <c r="BJ72" s="382"/>
      <c r="BK72" s="382"/>
      <c r="BL72" s="382"/>
      <c r="BM72" s="382"/>
    </row>
    <row r="73" spans="1:65" ht="15">
      <c r="A73" s="525" t="s">
        <v>349</v>
      </c>
      <c r="C73" s="537" t="s">
        <v>629</v>
      </c>
      <c r="D73" s="257">
        <v>3397</v>
      </c>
      <c r="E73" s="526">
        <v>18813435</v>
      </c>
      <c r="F73" s="197">
        <f>$L$33</f>
        <v>5.6158588612359076E-2</v>
      </c>
      <c r="G73" s="527">
        <f>E73*F73</f>
        <v>1056535.9565503576</v>
      </c>
      <c r="H73" s="526">
        <v>17190574</v>
      </c>
      <c r="I73" s="197">
        <f>$L$43</f>
        <v>7.1042963967504077E-2</v>
      </c>
      <c r="J73" s="527">
        <f>H73*I73</f>
        <v>1221269.3292627125</v>
      </c>
      <c r="K73" s="528">
        <v>540952</v>
      </c>
      <c r="L73" s="527">
        <f>G73+J73+K73</f>
        <v>2818757.2858130699</v>
      </c>
      <c r="M73" s="529">
        <v>-343903</v>
      </c>
      <c r="N73" s="239">
        <f>L73+M73</f>
        <v>2474854.2858130699</v>
      </c>
      <c r="O73" s="530"/>
      <c r="P73" s="530"/>
      <c r="Q73" s="530"/>
      <c r="R73" s="447">
        <f t="shared" ref="R73:R79" si="0">+E73</f>
        <v>18813435</v>
      </c>
      <c r="S73" s="530"/>
      <c r="T73" s="530"/>
      <c r="U73" s="530"/>
    </row>
    <row r="74" spans="1:65" ht="15">
      <c r="A74" s="525" t="s">
        <v>350</v>
      </c>
      <c r="D74" s="257"/>
      <c r="E74" s="526">
        <v>0</v>
      </c>
      <c r="F74" s="197">
        <f>$L$33</f>
        <v>5.6158588612359076E-2</v>
      </c>
      <c r="G74" s="527">
        <f>E74*F74</f>
        <v>0</v>
      </c>
      <c r="H74" s="526">
        <v>0</v>
      </c>
      <c r="I74" s="197">
        <f>$L$43</f>
        <v>7.1042963967504077E-2</v>
      </c>
      <c r="J74" s="527">
        <f>H74*I74</f>
        <v>0</v>
      </c>
      <c r="K74" s="528">
        <v>0</v>
      </c>
      <c r="L74" s="527">
        <f>G74+J74+K74</f>
        <v>0</v>
      </c>
      <c r="M74" s="529">
        <v>0</v>
      </c>
      <c r="N74" s="239">
        <f>L74+M74</f>
        <v>0</v>
      </c>
      <c r="O74" s="530"/>
      <c r="P74" s="530"/>
      <c r="Q74" s="530"/>
      <c r="R74" s="447">
        <f t="shared" si="0"/>
        <v>0</v>
      </c>
      <c r="S74" s="530"/>
      <c r="T74" s="530"/>
      <c r="U74" s="530"/>
    </row>
    <row r="75" spans="1:65" ht="15">
      <c r="A75" s="525" t="s">
        <v>351</v>
      </c>
      <c r="D75" s="257"/>
      <c r="E75" s="526">
        <v>0</v>
      </c>
      <c r="F75" s="197">
        <f>$L$33</f>
        <v>5.6158588612359076E-2</v>
      </c>
      <c r="G75" s="527">
        <f>E75*F75</f>
        <v>0</v>
      </c>
      <c r="H75" s="526">
        <v>0</v>
      </c>
      <c r="I75" s="197">
        <f>$L$43</f>
        <v>7.1042963967504077E-2</v>
      </c>
      <c r="J75" s="527">
        <f>H75*I75</f>
        <v>0</v>
      </c>
      <c r="K75" s="528">
        <v>0</v>
      </c>
      <c r="L75" s="527">
        <f>G75+J75+K75</f>
        <v>0</v>
      </c>
      <c r="M75" s="526">
        <v>0</v>
      </c>
      <c r="N75" s="239">
        <f>L75+M75</f>
        <v>0</v>
      </c>
      <c r="O75" s="530"/>
      <c r="P75" s="530"/>
      <c r="Q75" s="530"/>
      <c r="R75" s="447">
        <f t="shared" si="0"/>
        <v>0</v>
      </c>
      <c r="S75" s="530"/>
      <c r="T75" s="530"/>
      <c r="U75" s="530"/>
    </row>
    <row r="76" spans="1:65">
      <c r="A76" s="525"/>
      <c r="D76" s="257"/>
      <c r="G76" s="527"/>
      <c r="J76" s="527"/>
      <c r="L76" s="527"/>
      <c r="N76" s="527"/>
      <c r="O76" s="530"/>
      <c r="P76" s="530"/>
      <c r="Q76" s="530"/>
      <c r="R76" s="447">
        <f t="shared" si="0"/>
        <v>0</v>
      </c>
      <c r="S76" s="530"/>
      <c r="T76" s="530"/>
      <c r="U76" s="530"/>
    </row>
    <row r="77" spans="1:65">
      <c r="A77" s="525"/>
      <c r="G77" s="527"/>
      <c r="J77" s="527"/>
      <c r="L77" s="527"/>
      <c r="N77" s="527"/>
      <c r="O77" s="530"/>
      <c r="P77" s="530"/>
      <c r="Q77" s="530"/>
      <c r="R77" s="447">
        <f t="shared" si="0"/>
        <v>0</v>
      </c>
      <c r="S77" s="530"/>
      <c r="T77" s="530"/>
      <c r="U77" s="530"/>
    </row>
    <row r="78" spans="1:65">
      <c r="A78" s="525"/>
      <c r="G78" s="527"/>
      <c r="J78" s="527"/>
      <c r="L78" s="527"/>
      <c r="N78" s="527"/>
      <c r="O78" s="530"/>
      <c r="P78" s="530"/>
      <c r="Q78" s="530"/>
      <c r="R78" s="447">
        <f t="shared" si="0"/>
        <v>0</v>
      </c>
      <c r="S78" s="530"/>
      <c r="T78" s="530"/>
      <c r="U78" s="530"/>
    </row>
    <row r="79" spans="1:65">
      <c r="A79" s="525"/>
      <c r="G79" s="527"/>
      <c r="J79" s="527"/>
      <c r="L79" s="527"/>
      <c r="N79" s="527"/>
      <c r="O79" s="530"/>
      <c r="P79" s="530"/>
      <c r="Q79" s="530"/>
      <c r="R79" s="447">
        <f t="shared" si="0"/>
        <v>0</v>
      </c>
      <c r="S79" s="530"/>
      <c r="T79" s="530"/>
      <c r="U79" s="530"/>
    </row>
    <row r="80" spans="1:65">
      <c r="A80" s="525"/>
      <c r="G80" s="527"/>
      <c r="J80" s="527"/>
      <c r="L80" s="527"/>
      <c r="N80" s="527"/>
      <c r="O80" s="530"/>
      <c r="P80" s="530"/>
      <c r="Q80" s="530"/>
      <c r="R80" s="242"/>
      <c r="S80" s="530"/>
      <c r="T80" s="530"/>
      <c r="U80" s="530"/>
    </row>
    <row r="81" spans="1:21">
      <c r="A81" s="525"/>
      <c r="C81" s="530"/>
      <c r="D81" s="530"/>
      <c r="E81" s="530"/>
      <c r="F81" s="530"/>
      <c r="G81" s="531"/>
      <c r="H81" s="530"/>
      <c r="I81" s="530"/>
      <c r="J81" s="531"/>
      <c r="K81" s="530"/>
      <c r="L81" s="531"/>
      <c r="M81" s="530"/>
      <c r="N81" s="531"/>
      <c r="O81" s="530"/>
      <c r="P81" s="530"/>
      <c r="Q81" s="530"/>
      <c r="R81" s="242"/>
      <c r="S81" s="530"/>
      <c r="T81" s="530"/>
      <c r="U81" s="530"/>
    </row>
    <row r="82" spans="1:21">
      <c r="A82" s="525"/>
      <c r="C82" s="530"/>
      <c r="D82" s="530"/>
      <c r="E82" s="530"/>
      <c r="F82" s="530"/>
      <c r="G82" s="531"/>
      <c r="H82" s="530"/>
      <c r="I82" s="530"/>
      <c r="J82" s="531"/>
      <c r="K82" s="530"/>
      <c r="L82" s="531"/>
      <c r="M82" s="530"/>
      <c r="N82" s="531"/>
      <c r="O82" s="530"/>
      <c r="P82" s="530"/>
      <c r="Q82" s="530"/>
      <c r="R82" s="242"/>
      <c r="S82" s="530"/>
      <c r="T82" s="530"/>
      <c r="U82" s="530"/>
    </row>
    <row r="83" spans="1:21">
      <c r="A83" s="525"/>
      <c r="C83" s="530"/>
      <c r="D83" s="530"/>
      <c r="E83" s="530"/>
      <c r="F83" s="530"/>
      <c r="G83" s="531"/>
      <c r="H83" s="530"/>
      <c r="I83" s="530"/>
      <c r="J83" s="531"/>
      <c r="K83" s="530"/>
      <c r="L83" s="531"/>
      <c r="M83" s="530"/>
      <c r="N83" s="531"/>
      <c r="O83" s="530"/>
      <c r="P83" s="530"/>
      <c r="Q83" s="530"/>
      <c r="R83" s="242"/>
      <c r="S83" s="530"/>
      <c r="T83" s="530"/>
      <c r="U83" s="530"/>
    </row>
    <row r="84" spans="1:21">
      <c r="A84" s="525"/>
      <c r="C84" s="530"/>
      <c r="D84" s="530"/>
      <c r="E84" s="530"/>
      <c r="F84" s="530"/>
      <c r="G84" s="531"/>
      <c r="H84" s="530"/>
      <c r="I84" s="530"/>
      <c r="J84" s="531"/>
      <c r="K84" s="530"/>
      <c r="L84" s="531"/>
      <c r="M84" s="530"/>
      <c r="N84" s="531"/>
      <c r="O84" s="530"/>
      <c r="P84" s="530"/>
      <c r="Q84" s="530"/>
      <c r="R84" s="242"/>
      <c r="S84" s="530"/>
      <c r="T84" s="530"/>
      <c r="U84" s="530"/>
    </row>
    <row r="85" spans="1:21">
      <c r="A85" s="525"/>
      <c r="C85" s="530"/>
      <c r="D85" s="530"/>
      <c r="E85" s="530"/>
      <c r="F85" s="530"/>
      <c r="G85" s="531"/>
      <c r="H85" s="530"/>
      <c r="I85" s="530"/>
      <c r="J85" s="531"/>
      <c r="K85" s="530"/>
      <c r="L85" s="531"/>
      <c r="M85" s="530"/>
      <c r="N85" s="531"/>
      <c r="O85" s="530"/>
      <c r="P85" s="530"/>
      <c r="Q85" s="530"/>
      <c r="R85" s="242"/>
      <c r="S85" s="530"/>
      <c r="T85" s="530"/>
      <c r="U85" s="530"/>
    </row>
    <row r="86" spans="1:21">
      <c r="A86" s="525"/>
      <c r="C86" s="530"/>
      <c r="D86" s="530"/>
      <c r="E86" s="530"/>
      <c r="F86" s="530"/>
      <c r="G86" s="531"/>
      <c r="H86" s="530"/>
      <c r="I86" s="530"/>
      <c r="J86" s="531"/>
      <c r="K86" s="530"/>
      <c r="L86" s="531"/>
      <c r="M86" s="530"/>
      <c r="N86" s="531"/>
      <c r="O86" s="530"/>
      <c r="P86" s="530"/>
      <c r="Q86" s="530"/>
      <c r="R86" s="242"/>
      <c r="S86" s="530"/>
      <c r="T86" s="530"/>
      <c r="U86" s="530"/>
    </row>
    <row r="87" spans="1:21">
      <c r="A87" s="525"/>
      <c r="C87" s="530"/>
      <c r="D87" s="530"/>
      <c r="E87" s="530"/>
      <c r="F87" s="530"/>
      <c r="G87" s="531"/>
      <c r="H87" s="530"/>
      <c r="I87" s="530"/>
      <c r="J87" s="531"/>
      <c r="K87" s="530"/>
      <c r="L87" s="531"/>
      <c r="M87" s="530"/>
      <c r="N87" s="531"/>
      <c r="O87" s="530"/>
      <c r="P87" s="530"/>
      <c r="Q87" s="530"/>
      <c r="R87" s="242"/>
      <c r="S87" s="530"/>
      <c r="T87" s="530"/>
      <c r="U87" s="530"/>
    </row>
    <row r="88" spans="1:21">
      <c r="A88" s="525"/>
      <c r="C88" s="530"/>
      <c r="D88" s="530"/>
      <c r="E88" s="530"/>
      <c r="F88" s="530"/>
      <c r="G88" s="531"/>
      <c r="H88" s="530"/>
      <c r="I88" s="530"/>
      <c r="J88" s="531"/>
      <c r="K88" s="530"/>
      <c r="L88" s="531"/>
      <c r="M88" s="530"/>
      <c r="N88" s="531"/>
      <c r="O88" s="530"/>
      <c r="P88" s="530"/>
      <c r="Q88" s="530"/>
      <c r="R88" s="242"/>
      <c r="S88" s="530"/>
      <c r="T88" s="530"/>
      <c r="U88" s="530"/>
    </row>
    <row r="89" spans="1:21">
      <c r="A89" s="525"/>
      <c r="C89" s="530"/>
      <c r="D89" s="530"/>
      <c r="E89" s="530"/>
      <c r="F89" s="530"/>
      <c r="G89" s="531"/>
      <c r="H89" s="530"/>
      <c r="I89" s="530"/>
      <c r="J89" s="531"/>
      <c r="K89" s="530"/>
      <c r="L89" s="531"/>
      <c r="M89" s="530"/>
      <c r="N89" s="531"/>
      <c r="O89" s="530"/>
      <c r="P89" s="530"/>
      <c r="Q89" s="530"/>
      <c r="R89" s="242"/>
      <c r="S89" s="530"/>
      <c r="T89" s="530"/>
      <c r="U89" s="530"/>
    </row>
    <row r="90" spans="1:21">
      <c r="A90" s="525"/>
      <c r="C90" s="530"/>
      <c r="D90" s="530"/>
      <c r="E90" s="530"/>
      <c r="F90" s="530"/>
      <c r="G90" s="531"/>
      <c r="H90" s="530"/>
      <c r="I90" s="530"/>
      <c r="J90" s="531"/>
      <c r="K90" s="530"/>
      <c r="L90" s="531"/>
      <c r="M90" s="530"/>
      <c r="N90" s="531"/>
      <c r="O90" s="530"/>
      <c r="P90" s="530"/>
      <c r="Q90" s="530"/>
      <c r="R90" s="242"/>
      <c r="S90" s="530"/>
      <c r="T90" s="530"/>
      <c r="U90" s="530"/>
    </row>
    <row r="91" spans="1:21">
      <c r="A91" s="525"/>
      <c r="C91" s="530"/>
      <c r="D91" s="530"/>
      <c r="E91" s="530"/>
      <c r="F91" s="530"/>
      <c r="G91" s="531"/>
      <c r="H91" s="530"/>
      <c r="I91" s="530"/>
      <c r="J91" s="531"/>
      <c r="K91" s="530"/>
      <c r="L91" s="531"/>
      <c r="M91" s="530"/>
      <c r="N91" s="531"/>
      <c r="O91" s="530"/>
      <c r="P91" s="530"/>
      <c r="Q91" s="530"/>
      <c r="R91" s="242"/>
      <c r="S91" s="530"/>
      <c r="T91" s="530"/>
      <c r="U91" s="530"/>
    </row>
    <row r="92" spans="1:21">
      <c r="A92" s="532"/>
      <c r="B92" s="533"/>
      <c r="C92" s="534"/>
      <c r="D92" s="534"/>
      <c r="E92" s="534"/>
      <c r="F92" s="534"/>
      <c r="G92" s="535"/>
      <c r="H92" s="534"/>
      <c r="I92" s="534"/>
      <c r="J92" s="535"/>
      <c r="K92" s="534"/>
      <c r="L92" s="535"/>
      <c r="M92" s="534"/>
      <c r="N92" s="535"/>
      <c r="O92" s="530"/>
      <c r="P92" s="530"/>
      <c r="Q92" s="530"/>
      <c r="R92" s="167"/>
      <c r="S92" s="530"/>
      <c r="T92" s="530"/>
      <c r="U92" s="530"/>
    </row>
    <row r="93" spans="1:21" ht="15.6" thickBot="1">
      <c r="A93" s="183" t="s">
        <v>352</v>
      </c>
      <c r="B93" s="387"/>
      <c r="C93" s="186" t="s">
        <v>353</v>
      </c>
      <c r="D93" s="186"/>
      <c r="E93" s="383">
        <f>SUM(E73:E92)</f>
        <v>18813435</v>
      </c>
      <c r="F93" s="383"/>
      <c r="G93" s="176"/>
      <c r="H93" s="176"/>
      <c r="I93" s="176"/>
      <c r="J93" s="176"/>
      <c r="K93" s="176"/>
      <c r="L93" s="536">
        <f>SUM(L73:L92)</f>
        <v>2818757.2858130699</v>
      </c>
      <c r="M93" s="536">
        <f>SUM(M73:M92)</f>
        <v>-343903</v>
      </c>
      <c r="N93" s="536">
        <f>SUM(N73:N92)</f>
        <v>2474854.2858130699</v>
      </c>
      <c r="O93" s="530"/>
      <c r="P93" s="530"/>
      <c r="Q93" s="530"/>
      <c r="R93" s="726">
        <f>SUM(R73:R92)</f>
        <v>18813435</v>
      </c>
      <c r="S93" s="530"/>
      <c r="T93" s="530"/>
      <c r="U93" s="530"/>
    </row>
    <row r="94" spans="1:21" ht="15.6" thickTop="1">
      <c r="A94" s="537"/>
      <c r="B94" s="530"/>
      <c r="C94" s="530"/>
      <c r="D94" s="530"/>
      <c r="E94" s="530"/>
      <c r="F94" s="530"/>
      <c r="G94" s="530"/>
      <c r="H94" s="530"/>
      <c r="I94" s="530"/>
      <c r="J94" s="530"/>
      <c r="K94" s="530"/>
      <c r="L94" s="530"/>
      <c r="M94" s="530"/>
      <c r="N94" s="530"/>
      <c r="O94" s="530"/>
      <c r="P94" s="530"/>
      <c r="Q94" s="530"/>
      <c r="R94" s="615">
        <f>+E93-R93</f>
        <v>0</v>
      </c>
      <c r="S94" s="615" t="s">
        <v>125</v>
      </c>
      <c r="T94" s="530"/>
      <c r="U94" s="530"/>
    </row>
    <row r="95" spans="1:21" ht="15">
      <c r="A95" s="249">
        <v>3</v>
      </c>
      <c r="B95" s="530"/>
      <c r="C95" s="519" t="s">
        <v>889</v>
      </c>
      <c r="D95" s="530"/>
      <c r="E95" s="530"/>
      <c r="F95" s="530"/>
      <c r="G95" s="530"/>
      <c r="H95" s="530"/>
      <c r="I95" s="530"/>
      <c r="J95" s="530"/>
      <c r="K95" s="530"/>
      <c r="L95" s="536">
        <f>L93</f>
        <v>2818757.2858130699</v>
      </c>
      <c r="M95" s="530"/>
      <c r="N95" s="530"/>
      <c r="O95" s="530"/>
      <c r="P95" s="530"/>
      <c r="Q95" s="530"/>
      <c r="R95" s="530"/>
      <c r="S95" s="530"/>
      <c r="T95" s="530"/>
      <c r="U95" s="530"/>
    </row>
    <row r="96" spans="1:21">
      <c r="A96" s="530"/>
      <c r="B96" s="530"/>
      <c r="C96" s="530"/>
      <c r="D96" s="530"/>
      <c r="E96" s="530"/>
      <c r="F96" s="530"/>
      <c r="G96" s="530"/>
      <c r="H96" s="530"/>
      <c r="I96" s="530"/>
      <c r="J96" s="530"/>
      <c r="K96" s="530"/>
      <c r="L96" s="530"/>
      <c r="M96" s="530"/>
      <c r="N96" s="530"/>
      <c r="O96" s="530"/>
      <c r="P96" s="530"/>
      <c r="Q96" s="530"/>
      <c r="R96" s="530"/>
      <c r="S96" s="530"/>
      <c r="T96" s="530"/>
      <c r="U96" s="530"/>
    </row>
    <row r="97" spans="1:21">
      <c r="A97" s="530"/>
      <c r="B97" s="530"/>
      <c r="C97" s="530"/>
      <c r="D97" s="530"/>
      <c r="E97" s="530"/>
      <c r="F97" s="530"/>
      <c r="G97" s="530"/>
      <c r="H97" s="530"/>
      <c r="I97" s="530"/>
      <c r="J97" s="530"/>
      <c r="K97" s="530"/>
      <c r="L97" s="530"/>
      <c r="M97" s="530"/>
      <c r="N97" s="530"/>
      <c r="O97" s="530"/>
      <c r="P97" s="530"/>
      <c r="Q97" s="530"/>
      <c r="R97" s="530"/>
      <c r="S97" s="530"/>
      <c r="T97" s="530"/>
      <c r="U97" s="530"/>
    </row>
    <row r="98" spans="1:21" ht="15">
      <c r="A98" s="519" t="s">
        <v>355</v>
      </c>
      <c r="B98" s="530"/>
      <c r="C98" s="530"/>
      <c r="D98" s="530"/>
      <c r="E98" s="530"/>
      <c r="F98" s="530"/>
      <c r="G98" s="530"/>
      <c r="H98" s="530"/>
      <c r="I98" s="530"/>
      <c r="J98" s="530"/>
      <c r="K98" s="530"/>
      <c r="L98" s="530"/>
      <c r="M98" s="530"/>
      <c r="N98" s="530"/>
      <c r="O98" s="530"/>
      <c r="P98" s="530"/>
      <c r="Q98" s="530"/>
      <c r="R98" s="530"/>
      <c r="S98" s="530"/>
      <c r="T98" s="530"/>
      <c r="U98" s="530"/>
    </row>
    <row r="99" spans="1:21" ht="15.6" thickBot="1">
      <c r="A99" s="538" t="s">
        <v>356</v>
      </c>
      <c r="B99" s="530"/>
      <c r="C99" s="530"/>
      <c r="D99" s="530"/>
      <c r="E99" s="530"/>
      <c r="F99" s="530"/>
      <c r="G99" s="530"/>
      <c r="H99" s="530"/>
      <c r="I99" s="530"/>
      <c r="J99" s="530"/>
      <c r="K99" s="530"/>
      <c r="L99" s="530"/>
      <c r="M99" s="530"/>
      <c r="N99" s="530"/>
      <c r="O99" s="530"/>
      <c r="P99" s="530"/>
      <c r="Q99" s="530"/>
      <c r="R99" s="530"/>
      <c r="S99" s="530"/>
      <c r="T99" s="530"/>
      <c r="U99" s="530"/>
    </row>
    <row r="100" spans="1:21" ht="14.25" customHeight="1">
      <c r="A100" s="609" t="s">
        <v>357</v>
      </c>
      <c r="B100" s="388"/>
      <c r="C100" s="1003" t="s">
        <v>977</v>
      </c>
      <c r="D100" s="1003"/>
      <c r="E100" s="1003"/>
      <c r="F100" s="1003"/>
      <c r="G100" s="1003"/>
      <c r="H100" s="1003"/>
      <c r="I100" s="1003"/>
      <c r="J100" s="1003"/>
      <c r="K100" s="1003"/>
      <c r="L100" s="1003"/>
      <c r="M100" s="1003"/>
      <c r="N100" s="1003"/>
      <c r="O100" s="530"/>
      <c r="P100" s="530"/>
      <c r="Q100" s="530"/>
      <c r="R100" s="530"/>
      <c r="S100" s="530"/>
      <c r="T100" s="530"/>
      <c r="U100" s="530"/>
    </row>
    <row r="101" spans="1:21" ht="15" customHeight="1">
      <c r="A101" s="609" t="s">
        <v>359</v>
      </c>
      <c r="B101" s="388"/>
      <c r="C101" s="1003" t="s">
        <v>978</v>
      </c>
      <c r="D101" s="1003"/>
      <c r="E101" s="1003"/>
      <c r="F101" s="1003"/>
      <c r="G101" s="1003"/>
      <c r="H101" s="1003"/>
      <c r="I101" s="1003"/>
      <c r="J101" s="1003"/>
      <c r="K101" s="1003"/>
      <c r="L101" s="1003"/>
      <c r="M101" s="1003"/>
      <c r="N101" s="1003"/>
      <c r="O101" s="530"/>
      <c r="P101" s="530"/>
      <c r="Q101" s="530"/>
      <c r="R101" s="530"/>
      <c r="S101" s="530"/>
      <c r="T101" s="530"/>
      <c r="U101" s="530"/>
    </row>
    <row r="102" spans="1:21" ht="15" customHeight="1">
      <c r="A102" s="609" t="s">
        <v>361</v>
      </c>
      <c r="B102" s="388"/>
      <c r="C102" s="1003" t="s">
        <v>890</v>
      </c>
      <c r="D102" s="1003"/>
      <c r="E102" s="1003"/>
      <c r="F102" s="1003"/>
      <c r="G102" s="1003"/>
      <c r="H102" s="1003"/>
      <c r="I102" s="1003"/>
      <c r="J102" s="1003"/>
      <c r="K102" s="1003"/>
      <c r="L102" s="1003"/>
      <c r="M102" s="1003"/>
      <c r="N102" s="1003"/>
      <c r="O102" s="530"/>
      <c r="P102" s="530"/>
      <c r="Q102" s="530"/>
      <c r="R102" s="530"/>
      <c r="S102" s="530"/>
      <c r="T102" s="530"/>
      <c r="U102" s="530"/>
    </row>
    <row r="103" spans="1:21" ht="15" customHeight="1">
      <c r="A103" s="541" t="s">
        <v>363</v>
      </c>
      <c r="B103" s="388"/>
      <c r="C103" s="1003" t="s">
        <v>364</v>
      </c>
      <c r="D103" s="1003"/>
      <c r="E103" s="1003"/>
      <c r="F103" s="1003"/>
      <c r="G103" s="1003"/>
      <c r="H103" s="1003"/>
      <c r="I103" s="1003"/>
      <c r="J103" s="1003"/>
      <c r="K103" s="1003"/>
      <c r="L103" s="1003"/>
      <c r="M103" s="1003"/>
      <c r="N103" s="1003"/>
      <c r="O103" s="530"/>
      <c r="P103" s="530"/>
      <c r="Q103" s="530"/>
      <c r="R103" s="530"/>
      <c r="S103" s="530"/>
      <c r="T103" s="530"/>
      <c r="U103" s="530"/>
    </row>
    <row r="104" spans="1:21" ht="15">
      <c r="A104" s="541" t="s">
        <v>365</v>
      </c>
      <c r="B104" s="388"/>
      <c r="C104" s="1003" t="s">
        <v>366</v>
      </c>
      <c r="D104" s="1003"/>
      <c r="E104" s="1003"/>
      <c r="F104" s="1003"/>
      <c r="G104" s="1003"/>
      <c r="H104" s="1003"/>
      <c r="I104" s="1003"/>
      <c r="J104" s="1003"/>
      <c r="K104" s="1003"/>
      <c r="L104" s="1003"/>
      <c r="M104" s="1003"/>
      <c r="N104" s="1003"/>
      <c r="O104" s="530"/>
      <c r="P104" s="530"/>
      <c r="Q104" s="530"/>
      <c r="R104" s="530"/>
      <c r="S104" s="530"/>
      <c r="T104" s="530"/>
      <c r="U104" s="530"/>
    </row>
    <row r="105" spans="1:21" ht="15">
      <c r="A105" s="541" t="s">
        <v>367</v>
      </c>
      <c r="B105" s="388"/>
      <c r="C105" s="1003" t="s">
        <v>891</v>
      </c>
      <c r="D105" s="1003"/>
      <c r="E105" s="1003"/>
      <c r="F105" s="1003"/>
      <c r="G105" s="1003"/>
      <c r="H105" s="1003"/>
      <c r="I105" s="1003"/>
      <c r="J105" s="1003"/>
      <c r="K105" s="1003"/>
      <c r="L105" s="1003"/>
      <c r="M105" s="1003"/>
      <c r="N105" s="1003"/>
      <c r="O105" s="530"/>
      <c r="P105" s="530"/>
      <c r="Q105" s="530"/>
      <c r="R105" s="530"/>
      <c r="S105" s="530"/>
      <c r="T105" s="530"/>
      <c r="U105" s="530"/>
    </row>
    <row r="106" spans="1:21" ht="15">
      <c r="A106" s="541" t="s">
        <v>369</v>
      </c>
      <c r="B106" s="388"/>
      <c r="C106" s="1004" t="s">
        <v>821</v>
      </c>
      <c r="D106" s="1004"/>
      <c r="E106" s="1004"/>
      <c r="F106" s="1004"/>
      <c r="G106" s="1004"/>
      <c r="H106" s="1004"/>
      <c r="I106" s="1004"/>
      <c r="J106" s="1004"/>
      <c r="K106" s="1004"/>
      <c r="L106" s="1004"/>
      <c r="M106" s="1004"/>
      <c r="N106" s="1004"/>
      <c r="O106" s="530"/>
      <c r="P106" s="530"/>
      <c r="Q106" s="530"/>
      <c r="R106" s="530"/>
      <c r="S106" s="530"/>
      <c r="T106" s="530"/>
      <c r="U106" s="530"/>
    </row>
    <row r="107" spans="1:21" ht="15">
      <c r="A107" s="541" t="s">
        <v>387</v>
      </c>
      <c r="B107" s="382"/>
      <c r="C107" s="1003" t="s">
        <v>485</v>
      </c>
      <c r="D107" s="1003"/>
      <c r="E107" s="1003"/>
      <c r="F107" s="1003"/>
      <c r="G107" s="1003"/>
      <c r="H107" s="1003"/>
      <c r="I107" s="1003"/>
      <c r="J107" s="1003"/>
      <c r="K107" s="1003"/>
      <c r="L107" s="1003"/>
      <c r="M107" s="1003"/>
      <c r="N107" s="1003"/>
      <c r="O107" s="530"/>
      <c r="P107" s="530"/>
      <c r="Q107" s="530"/>
      <c r="R107" s="530"/>
      <c r="S107" s="530"/>
      <c r="T107" s="530"/>
      <c r="U107" s="530"/>
    </row>
    <row r="108" spans="1:21">
      <c r="A108" s="539"/>
      <c r="B108" s="530"/>
      <c r="C108" s="530"/>
      <c r="D108" s="530"/>
      <c r="E108" s="530"/>
      <c r="F108" s="530"/>
      <c r="G108" s="530"/>
      <c r="H108" s="530"/>
      <c r="I108" s="530"/>
      <c r="J108" s="530"/>
      <c r="K108" s="530"/>
      <c r="L108" s="530"/>
      <c r="M108" s="530"/>
      <c r="N108" s="530"/>
      <c r="O108" s="530"/>
      <c r="P108" s="530"/>
      <c r="Q108" s="530"/>
      <c r="R108" s="530"/>
      <c r="S108" s="530"/>
      <c r="T108" s="530"/>
      <c r="U108" s="530"/>
    </row>
    <row r="109" spans="1:21" ht="15.6">
      <c r="A109" s="218"/>
      <c r="B109" s="540"/>
      <c r="C109" s="256"/>
      <c r="D109" s="210"/>
      <c r="E109" s="383"/>
      <c r="F109" s="383"/>
      <c r="G109" s="176"/>
      <c r="H109" s="519"/>
      <c r="I109" s="519"/>
      <c r="J109" s="196"/>
      <c r="K109" s="519"/>
      <c r="M109" s="176"/>
      <c r="N109" s="219"/>
      <c r="O109" s="530"/>
      <c r="P109" s="530"/>
      <c r="Q109" s="530"/>
      <c r="R109" s="530"/>
      <c r="S109" s="530"/>
      <c r="T109" s="530"/>
      <c r="U109" s="530"/>
    </row>
    <row r="110" spans="1:21" ht="15.6">
      <c r="A110" s="218"/>
      <c r="B110" s="540"/>
      <c r="C110" s="256"/>
      <c r="D110" s="210"/>
      <c r="E110" s="383"/>
      <c r="F110" s="383"/>
      <c r="G110" s="176"/>
      <c r="H110" s="519"/>
      <c r="I110" s="519"/>
      <c r="J110" s="196"/>
      <c r="K110" s="519"/>
      <c r="M110" s="176"/>
      <c r="N110" s="198"/>
      <c r="O110" s="530"/>
      <c r="P110" s="530"/>
      <c r="Q110" s="530"/>
      <c r="R110" s="530"/>
      <c r="S110" s="530"/>
      <c r="T110" s="530"/>
      <c r="U110" s="530"/>
    </row>
    <row r="111" spans="1:21">
      <c r="C111" s="530"/>
      <c r="D111" s="530"/>
      <c r="E111" s="530"/>
      <c r="F111" s="530"/>
      <c r="G111" s="530"/>
      <c r="H111" s="530"/>
      <c r="I111" s="530"/>
      <c r="J111" s="530"/>
      <c r="K111" s="530"/>
      <c r="L111" s="530"/>
      <c r="M111" s="530"/>
      <c r="N111" s="530"/>
      <c r="O111" s="530"/>
      <c r="P111" s="530"/>
      <c r="Q111" s="530"/>
      <c r="R111" s="530"/>
      <c r="S111" s="530"/>
      <c r="T111" s="530"/>
      <c r="U111" s="530"/>
    </row>
    <row r="112" spans="1:21">
      <c r="C112" s="530"/>
      <c r="D112" s="530"/>
      <c r="E112" s="530"/>
      <c r="F112" s="530"/>
      <c r="G112" s="530"/>
      <c r="H112" s="530"/>
      <c r="I112" s="530"/>
      <c r="J112" s="530"/>
      <c r="K112" s="530"/>
      <c r="L112" s="530"/>
      <c r="M112" s="530"/>
      <c r="N112" s="530"/>
      <c r="O112" s="530"/>
      <c r="P112" s="530"/>
      <c r="Q112" s="530"/>
      <c r="R112" s="530"/>
      <c r="S112" s="530"/>
      <c r="T112" s="530"/>
      <c r="U112" s="530"/>
    </row>
    <row r="113" spans="3:21">
      <c r="C113" s="530"/>
      <c r="D113" s="530"/>
      <c r="E113" s="530"/>
      <c r="F113" s="530"/>
      <c r="G113" s="530"/>
      <c r="H113" s="530"/>
      <c r="I113" s="530"/>
      <c r="J113" s="530"/>
      <c r="K113" s="530"/>
      <c r="L113" s="530"/>
      <c r="M113" s="530"/>
      <c r="N113" s="530"/>
      <c r="O113" s="530"/>
      <c r="P113" s="530"/>
      <c r="Q113" s="530"/>
      <c r="R113" s="530"/>
      <c r="S113" s="530"/>
      <c r="T113" s="530"/>
      <c r="U113" s="530"/>
    </row>
    <row r="114" spans="3:21">
      <c r="C114" s="530"/>
      <c r="D114" s="530"/>
      <c r="E114" s="530"/>
      <c r="F114" s="530"/>
      <c r="G114" s="530"/>
      <c r="H114" s="530"/>
      <c r="I114" s="530"/>
      <c r="J114" s="530"/>
      <c r="K114" s="530"/>
      <c r="L114" s="530"/>
      <c r="M114" s="530"/>
      <c r="N114" s="530"/>
      <c r="O114" s="530"/>
      <c r="P114" s="530"/>
      <c r="Q114" s="530"/>
      <c r="R114" s="530"/>
      <c r="S114" s="530"/>
      <c r="T114" s="530"/>
      <c r="U114" s="530"/>
    </row>
    <row r="115" spans="3:21">
      <c r="C115" s="530"/>
      <c r="D115" s="530"/>
      <c r="E115" s="530"/>
      <c r="F115" s="530"/>
      <c r="G115" s="530"/>
      <c r="H115" s="530"/>
      <c r="I115" s="530"/>
      <c r="J115" s="530"/>
      <c r="K115" s="530"/>
      <c r="L115" s="530"/>
      <c r="M115" s="530"/>
      <c r="N115" s="530"/>
      <c r="O115" s="530"/>
      <c r="P115" s="530"/>
      <c r="Q115" s="530"/>
      <c r="R115" s="530"/>
      <c r="S115" s="530"/>
      <c r="T115" s="530"/>
      <c r="U115" s="530"/>
    </row>
    <row r="116" spans="3:21">
      <c r="C116" s="530"/>
      <c r="D116" s="530"/>
      <c r="E116" s="530"/>
      <c r="F116" s="530"/>
      <c r="G116" s="530"/>
      <c r="H116" s="530"/>
      <c r="I116" s="530"/>
      <c r="J116" s="530"/>
      <c r="K116" s="530"/>
      <c r="L116" s="530"/>
      <c r="M116" s="530"/>
      <c r="N116" s="530"/>
      <c r="O116" s="530"/>
      <c r="P116" s="530"/>
      <c r="Q116" s="530"/>
      <c r="R116" s="530"/>
      <c r="S116" s="530"/>
      <c r="T116" s="530"/>
      <c r="U116" s="530"/>
    </row>
    <row r="117" spans="3:21">
      <c r="C117" s="530"/>
      <c r="D117" s="530"/>
      <c r="E117" s="530"/>
      <c r="F117" s="530"/>
      <c r="G117" s="530"/>
      <c r="H117" s="530"/>
      <c r="I117" s="530"/>
      <c r="J117" s="530"/>
      <c r="K117" s="530"/>
      <c r="L117" s="530"/>
      <c r="M117" s="530"/>
      <c r="N117" s="530"/>
      <c r="O117" s="530"/>
      <c r="P117" s="530"/>
      <c r="Q117" s="530"/>
      <c r="R117" s="530"/>
      <c r="S117" s="530"/>
      <c r="T117" s="530"/>
      <c r="U117" s="530"/>
    </row>
    <row r="118" spans="3:21">
      <c r="C118" s="530"/>
      <c r="D118" s="530"/>
      <c r="E118" s="530"/>
      <c r="F118" s="530"/>
      <c r="G118" s="530"/>
      <c r="H118" s="530"/>
      <c r="I118" s="530"/>
      <c r="J118" s="530"/>
      <c r="K118" s="530"/>
      <c r="L118" s="530"/>
      <c r="M118" s="530"/>
      <c r="N118" s="530"/>
      <c r="O118" s="530"/>
      <c r="P118" s="530"/>
      <c r="Q118" s="530"/>
      <c r="R118" s="530"/>
      <c r="S118" s="530"/>
      <c r="T118" s="530"/>
      <c r="U118" s="530"/>
    </row>
    <row r="119" spans="3:21">
      <c r="C119" s="530"/>
      <c r="D119" s="530"/>
      <c r="E119" s="530"/>
      <c r="F119" s="530"/>
      <c r="G119" s="530"/>
      <c r="H119" s="530"/>
      <c r="I119" s="530"/>
      <c r="J119" s="530"/>
      <c r="K119" s="530"/>
      <c r="L119" s="530"/>
      <c r="M119" s="530"/>
      <c r="N119" s="530"/>
      <c r="O119" s="530"/>
      <c r="P119" s="530"/>
      <c r="Q119" s="530"/>
      <c r="R119" s="530"/>
      <c r="S119" s="530"/>
      <c r="T119" s="530"/>
      <c r="U119" s="530"/>
    </row>
    <row r="120" spans="3:21">
      <c r="C120" s="530"/>
      <c r="D120" s="530"/>
      <c r="E120" s="530"/>
      <c r="F120" s="530"/>
      <c r="G120" s="530"/>
      <c r="H120" s="530"/>
      <c r="I120" s="530"/>
      <c r="J120" s="530"/>
      <c r="K120" s="530"/>
      <c r="L120" s="530"/>
      <c r="M120" s="530"/>
      <c r="N120" s="530"/>
      <c r="O120" s="530"/>
      <c r="P120" s="530"/>
      <c r="Q120" s="530"/>
      <c r="R120" s="530"/>
      <c r="S120" s="530"/>
      <c r="T120" s="530"/>
      <c r="U120" s="530"/>
    </row>
    <row r="121" spans="3:21">
      <c r="C121" s="530"/>
      <c r="D121" s="530"/>
      <c r="E121" s="530"/>
      <c r="F121" s="530"/>
      <c r="G121" s="530"/>
      <c r="H121" s="530"/>
      <c r="I121" s="530"/>
      <c r="J121" s="530"/>
      <c r="K121" s="530"/>
      <c r="L121" s="530"/>
      <c r="M121" s="530"/>
      <c r="N121" s="530"/>
      <c r="O121" s="530"/>
      <c r="P121" s="530"/>
      <c r="Q121" s="530"/>
      <c r="R121" s="530"/>
      <c r="S121" s="530"/>
      <c r="T121" s="530"/>
      <c r="U121" s="530"/>
    </row>
    <row r="122" spans="3:21">
      <c r="C122" s="530"/>
      <c r="D122" s="530"/>
      <c r="E122" s="530"/>
      <c r="F122" s="530"/>
      <c r="G122" s="530"/>
      <c r="H122" s="530"/>
      <c r="I122" s="530"/>
      <c r="J122" s="530"/>
      <c r="K122" s="530"/>
      <c r="L122" s="530"/>
      <c r="M122" s="530"/>
      <c r="N122" s="530"/>
      <c r="O122" s="530"/>
      <c r="P122" s="530"/>
      <c r="Q122" s="530"/>
      <c r="R122" s="530"/>
      <c r="S122" s="530"/>
      <c r="T122" s="530"/>
      <c r="U122" s="530"/>
    </row>
    <row r="123" spans="3:21">
      <c r="C123" s="530"/>
      <c r="D123" s="530"/>
      <c r="E123" s="530"/>
      <c r="F123" s="530"/>
      <c r="G123" s="530"/>
      <c r="H123" s="530"/>
      <c r="I123" s="530"/>
      <c r="J123" s="530"/>
      <c r="K123" s="530"/>
      <c r="L123" s="530"/>
      <c r="M123" s="530"/>
      <c r="N123" s="530"/>
      <c r="O123" s="530"/>
      <c r="P123" s="530"/>
      <c r="Q123" s="530"/>
      <c r="R123" s="530"/>
      <c r="S123" s="530"/>
      <c r="T123" s="530"/>
      <c r="U123" s="530"/>
    </row>
    <row r="124" spans="3:21">
      <c r="C124" s="530"/>
      <c r="D124" s="530"/>
      <c r="E124" s="530"/>
      <c r="F124" s="530"/>
      <c r="G124" s="530"/>
      <c r="H124" s="530"/>
      <c r="I124" s="530"/>
      <c r="J124" s="530"/>
      <c r="K124" s="530"/>
      <c r="L124" s="530"/>
      <c r="M124" s="530"/>
      <c r="N124" s="530"/>
      <c r="O124" s="530"/>
      <c r="P124" s="530"/>
      <c r="Q124" s="530"/>
      <c r="R124" s="530"/>
      <c r="S124" s="530"/>
      <c r="T124" s="530"/>
      <c r="U124" s="530"/>
    </row>
    <row r="125" spans="3:21">
      <c r="C125" s="530"/>
      <c r="D125" s="530"/>
      <c r="E125" s="530"/>
      <c r="F125" s="530"/>
      <c r="G125" s="530"/>
      <c r="H125" s="530"/>
      <c r="I125" s="530"/>
      <c r="J125" s="530"/>
      <c r="K125" s="530"/>
      <c r="L125" s="530"/>
      <c r="M125" s="530"/>
      <c r="N125" s="530"/>
      <c r="O125" s="530"/>
      <c r="P125" s="530"/>
      <c r="Q125" s="530"/>
      <c r="R125" s="530"/>
      <c r="S125" s="530"/>
      <c r="T125" s="530"/>
      <c r="U125" s="530"/>
    </row>
    <row r="126" spans="3:21">
      <c r="C126" s="530"/>
      <c r="D126" s="530"/>
      <c r="E126" s="530"/>
      <c r="F126" s="530"/>
      <c r="G126" s="530"/>
      <c r="H126" s="530"/>
      <c r="I126" s="530"/>
      <c r="J126" s="530"/>
      <c r="K126" s="530"/>
      <c r="L126" s="530"/>
      <c r="M126" s="530"/>
      <c r="N126" s="530"/>
      <c r="O126" s="530"/>
      <c r="P126" s="530"/>
      <c r="Q126" s="530"/>
      <c r="R126" s="530"/>
      <c r="S126" s="530"/>
      <c r="T126" s="530"/>
      <c r="U126" s="530"/>
    </row>
    <row r="127" spans="3:21">
      <c r="C127" s="530"/>
      <c r="D127" s="530"/>
      <c r="E127" s="530"/>
      <c r="F127" s="530"/>
      <c r="G127" s="530"/>
      <c r="H127" s="530"/>
      <c r="I127" s="530"/>
      <c r="J127" s="530"/>
      <c r="K127" s="530"/>
      <c r="L127" s="530"/>
      <c r="M127" s="530"/>
      <c r="N127" s="530"/>
      <c r="O127" s="530"/>
      <c r="P127" s="530"/>
      <c r="Q127" s="530"/>
      <c r="R127" s="530"/>
      <c r="S127" s="530"/>
      <c r="T127" s="530"/>
      <c r="U127" s="530"/>
    </row>
    <row r="128" spans="3:21">
      <c r="C128" s="530"/>
      <c r="D128" s="530"/>
      <c r="E128" s="530"/>
      <c r="F128" s="530"/>
      <c r="G128" s="530"/>
      <c r="H128" s="530"/>
      <c r="I128" s="530"/>
      <c r="J128" s="530"/>
      <c r="K128" s="530"/>
      <c r="L128" s="530"/>
      <c r="M128" s="530"/>
      <c r="N128" s="530"/>
      <c r="O128" s="530"/>
      <c r="P128" s="530"/>
      <c r="Q128" s="530"/>
      <c r="R128" s="530"/>
      <c r="S128" s="530"/>
      <c r="T128" s="530"/>
      <c r="U128" s="530"/>
    </row>
    <row r="129" spans="3:21">
      <c r="C129" s="530"/>
      <c r="D129" s="530"/>
      <c r="E129" s="530"/>
      <c r="F129" s="530"/>
      <c r="G129" s="530"/>
      <c r="H129" s="530"/>
      <c r="I129" s="530"/>
      <c r="J129" s="530"/>
      <c r="K129" s="530"/>
      <c r="L129" s="530"/>
      <c r="M129" s="530"/>
      <c r="N129" s="530"/>
      <c r="O129" s="530"/>
      <c r="P129" s="530"/>
      <c r="Q129" s="530"/>
      <c r="R129" s="530"/>
      <c r="S129" s="530"/>
      <c r="T129" s="530"/>
      <c r="U129" s="530"/>
    </row>
    <row r="130" spans="3:21">
      <c r="C130" s="530"/>
      <c r="D130" s="530"/>
      <c r="E130" s="530"/>
      <c r="F130" s="530"/>
      <c r="G130" s="530"/>
      <c r="H130" s="530"/>
      <c r="I130" s="530"/>
      <c r="J130" s="530"/>
      <c r="K130" s="530"/>
      <c r="L130" s="530"/>
      <c r="M130" s="530"/>
      <c r="N130" s="530"/>
      <c r="O130" s="530"/>
      <c r="P130" s="530"/>
      <c r="Q130" s="530"/>
      <c r="R130" s="530"/>
      <c r="S130" s="530"/>
      <c r="T130" s="530"/>
      <c r="U130" s="530"/>
    </row>
    <row r="131" spans="3:21">
      <c r="C131" s="530"/>
      <c r="D131" s="530"/>
      <c r="E131" s="530"/>
      <c r="F131" s="530"/>
      <c r="G131" s="530"/>
      <c r="H131" s="530"/>
      <c r="I131" s="530"/>
      <c r="J131" s="530"/>
      <c r="K131" s="530"/>
      <c r="L131" s="530"/>
      <c r="M131" s="530"/>
      <c r="N131" s="530"/>
      <c r="O131" s="530"/>
      <c r="P131" s="530"/>
      <c r="Q131" s="530"/>
      <c r="R131" s="530"/>
      <c r="S131" s="530"/>
      <c r="T131" s="530"/>
      <c r="U131" s="530"/>
    </row>
    <row r="132" spans="3:21">
      <c r="C132" s="530"/>
      <c r="D132" s="530"/>
      <c r="E132" s="530"/>
      <c r="F132" s="530"/>
      <c r="G132" s="530"/>
      <c r="H132" s="530"/>
      <c r="I132" s="530"/>
      <c r="J132" s="530"/>
      <c r="K132" s="530"/>
      <c r="L132" s="530"/>
      <c r="M132" s="530"/>
      <c r="N132" s="530"/>
      <c r="O132" s="530"/>
      <c r="P132" s="530"/>
      <c r="Q132" s="530"/>
      <c r="R132" s="530"/>
      <c r="S132" s="530"/>
      <c r="T132" s="530"/>
      <c r="U132" s="530"/>
    </row>
    <row r="133" spans="3:21">
      <c r="C133" s="530"/>
      <c r="D133" s="530"/>
      <c r="E133" s="530"/>
      <c r="F133" s="530"/>
      <c r="G133" s="530"/>
      <c r="H133" s="530"/>
      <c r="I133" s="530"/>
      <c r="J133" s="530"/>
      <c r="K133" s="530"/>
      <c r="L133" s="530"/>
      <c r="M133" s="530"/>
      <c r="N133" s="530"/>
      <c r="O133" s="530"/>
      <c r="P133" s="530"/>
      <c r="Q133" s="530"/>
      <c r="R133" s="530"/>
      <c r="S133" s="530"/>
      <c r="T133" s="530"/>
      <c r="U133" s="530"/>
    </row>
    <row r="134" spans="3:21">
      <c r="C134" s="530"/>
      <c r="D134" s="530"/>
      <c r="E134" s="530"/>
      <c r="F134" s="530"/>
      <c r="G134" s="530"/>
      <c r="H134" s="530"/>
      <c r="I134" s="530"/>
      <c r="J134" s="530"/>
      <c r="K134" s="530"/>
      <c r="L134" s="530"/>
      <c r="M134" s="530"/>
      <c r="N134" s="530"/>
      <c r="O134" s="530"/>
      <c r="P134" s="530"/>
      <c r="Q134" s="530"/>
      <c r="R134" s="530"/>
      <c r="S134" s="530"/>
      <c r="T134" s="530"/>
      <c r="U134" s="530"/>
    </row>
    <row r="135" spans="3:21">
      <c r="C135" s="530"/>
      <c r="D135" s="530"/>
      <c r="E135" s="530"/>
      <c r="F135" s="530"/>
      <c r="G135" s="530"/>
      <c r="H135" s="530"/>
      <c r="I135" s="530"/>
      <c r="J135" s="530"/>
      <c r="K135" s="530"/>
      <c r="L135" s="530"/>
      <c r="M135" s="530"/>
      <c r="N135" s="530"/>
      <c r="O135" s="530"/>
      <c r="P135" s="530"/>
      <c r="Q135" s="530"/>
      <c r="R135" s="530"/>
      <c r="S135" s="530"/>
      <c r="T135" s="530"/>
      <c r="U135" s="530"/>
    </row>
    <row r="136" spans="3:21">
      <c r="C136" s="530"/>
      <c r="D136" s="530"/>
      <c r="E136" s="530"/>
      <c r="F136" s="530"/>
      <c r="G136" s="530"/>
      <c r="H136" s="530"/>
      <c r="I136" s="530"/>
      <c r="J136" s="530"/>
      <c r="K136" s="530"/>
      <c r="L136" s="530"/>
      <c r="M136" s="530"/>
      <c r="N136" s="530"/>
      <c r="O136" s="530"/>
      <c r="P136" s="530"/>
      <c r="Q136" s="530"/>
      <c r="R136" s="530"/>
      <c r="S136" s="530"/>
      <c r="T136" s="530"/>
      <c r="U136" s="530"/>
    </row>
    <row r="137" spans="3:21">
      <c r="C137" s="530"/>
      <c r="D137" s="530"/>
      <c r="E137" s="530"/>
      <c r="F137" s="530"/>
      <c r="G137" s="530"/>
      <c r="H137" s="530"/>
      <c r="I137" s="530"/>
      <c r="J137" s="530"/>
      <c r="K137" s="530"/>
      <c r="L137" s="530"/>
      <c r="M137" s="530"/>
      <c r="N137" s="530"/>
      <c r="O137" s="530"/>
      <c r="P137" s="530"/>
      <c r="Q137" s="530"/>
      <c r="R137" s="530"/>
      <c r="S137" s="530"/>
      <c r="T137" s="530"/>
      <c r="U137" s="530"/>
    </row>
    <row r="138" spans="3:21">
      <c r="C138" s="530"/>
      <c r="D138" s="530"/>
      <c r="E138" s="530"/>
      <c r="F138" s="530"/>
      <c r="G138" s="530"/>
      <c r="H138" s="530"/>
      <c r="I138" s="530"/>
      <c r="J138" s="530"/>
      <c r="K138" s="530"/>
      <c r="L138" s="530"/>
      <c r="M138" s="530"/>
      <c r="N138" s="530"/>
      <c r="O138" s="530"/>
      <c r="P138" s="530"/>
      <c r="Q138" s="530"/>
      <c r="R138" s="530"/>
      <c r="S138" s="530"/>
      <c r="T138" s="530"/>
      <c r="U138" s="530"/>
    </row>
    <row r="139" spans="3:21">
      <c r="C139" s="530"/>
      <c r="D139" s="530"/>
      <c r="E139" s="530"/>
      <c r="F139" s="530"/>
      <c r="G139" s="530"/>
      <c r="H139" s="530"/>
      <c r="I139" s="530"/>
      <c r="J139" s="530"/>
      <c r="K139" s="530"/>
      <c r="L139" s="530"/>
      <c r="M139" s="530"/>
      <c r="N139" s="530"/>
      <c r="O139" s="530"/>
      <c r="P139" s="530"/>
      <c r="Q139" s="530"/>
      <c r="R139" s="530"/>
      <c r="S139" s="530"/>
      <c r="T139" s="530"/>
      <c r="U139" s="530"/>
    </row>
    <row r="140" spans="3:21">
      <c r="C140" s="530"/>
      <c r="D140" s="530"/>
      <c r="E140" s="530"/>
      <c r="F140" s="530"/>
      <c r="G140" s="530"/>
      <c r="H140" s="530"/>
      <c r="I140" s="530"/>
      <c r="J140" s="530"/>
      <c r="K140" s="530"/>
      <c r="L140" s="530"/>
      <c r="M140" s="530"/>
      <c r="N140" s="530"/>
      <c r="O140" s="530"/>
      <c r="P140" s="530"/>
      <c r="Q140" s="530"/>
      <c r="R140" s="530"/>
      <c r="S140" s="530"/>
      <c r="T140" s="530"/>
      <c r="U140" s="530"/>
    </row>
    <row r="141" spans="3:21">
      <c r="C141" s="530"/>
      <c r="D141" s="530"/>
      <c r="E141" s="530"/>
      <c r="F141" s="530"/>
      <c r="G141" s="530"/>
      <c r="H141" s="530"/>
      <c r="I141" s="530"/>
      <c r="J141" s="530"/>
      <c r="K141" s="530"/>
      <c r="L141" s="530"/>
      <c r="M141" s="530"/>
      <c r="N141" s="530"/>
      <c r="O141" s="530"/>
      <c r="P141" s="530"/>
      <c r="Q141" s="530"/>
      <c r="R141" s="530"/>
      <c r="S141" s="530"/>
      <c r="T141" s="530"/>
      <c r="U141" s="530"/>
    </row>
    <row r="142" spans="3:21">
      <c r="C142" s="530"/>
      <c r="D142" s="530"/>
      <c r="E142" s="530"/>
      <c r="F142" s="530"/>
      <c r="G142" s="530"/>
      <c r="H142" s="530"/>
      <c r="I142" s="530"/>
      <c r="J142" s="530"/>
      <c r="K142" s="530"/>
      <c r="L142" s="530"/>
      <c r="M142" s="530"/>
      <c r="N142" s="530"/>
      <c r="O142" s="530"/>
      <c r="P142" s="530"/>
      <c r="Q142" s="530"/>
      <c r="R142" s="530"/>
      <c r="S142" s="530"/>
      <c r="T142" s="530"/>
      <c r="U142" s="530"/>
    </row>
    <row r="143" spans="3:21">
      <c r="C143" s="530"/>
      <c r="D143" s="530"/>
      <c r="E143" s="530"/>
      <c r="F143" s="530"/>
      <c r="G143" s="530"/>
      <c r="H143" s="530"/>
      <c r="I143" s="530"/>
      <c r="J143" s="530"/>
      <c r="K143" s="530"/>
      <c r="L143" s="530"/>
      <c r="M143" s="530"/>
      <c r="N143" s="530"/>
      <c r="O143" s="530"/>
      <c r="P143" s="530"/>
      <c r="Q143" s="530"/>
      <c r="R143" s="530"/>
      <c r="S143" s="530"/>
      <c r="T143" s="530"/>
      <c r="U143" s="530"/>
    </row>
    <row r="144" spans="3:21">
      <c r="C144" s="530"/>
      <c r="D144" s="530"/>
      <c r="E144" s="530"/>
      <c r="F144" s="530"/>
      <c r="G144" s="530"/>
      <c r="H144" s="530"/>
      <c r="I144" s="530"/>
      <c r="J144" s="530"/>
      <c r="K144" s="530"/>
      <c r="L144" s="530"/>
      <c r="M144" s="530"/>
      <c r="N144" s="530"/>
      <c r="O144" s="530"/>
      <c r="P144" s="530"/>
      <c r="Q144" s="530"/>
      <c r="R144" s="530"/>
      <c r="S144" s="530"/>
      <c r="T144" s="530"/>
      <c r="U144" s="530"/>
    </row>
    <row r="145" spans="3:21">
      <c r="C145" s="530"/>
      <c r="D145" s="530"/>
      <c r="E145" s="530"/>
      <c r="F145" s="530"/>
      <c r="G145" s="530"/>
      <c r="H145" s="530"/>
      <c r="I145" s="530"/>
      <c r="J145" s="530"/>
      <c r="K145" s="530"/>
      <c r="L145" s="530"/>
      <c r="M145" s="530"/>
      <c r="N145" s="530"/>
      <c r="O145" s="530"/>
      <c r="P145" s="530"/>
      <c r="Q145" s="530"/>
      <c r="R145" s="530"/>
      <c r="S145" s="530"/>
      <c r="T145" s="530"/>
      <c r="U145" s="530"/>
    </row>
    <row r="146" spans="3:21">
      <c r="C146" s="530"/>
      <c r="D146" s="530"/>
      <c r="E146" s="530"/>
      <c r="F146" s="530"/>
      <c r="G146" s="530"/>
      <c r="H146" s="530"/>
      <c r="I146" s="530"/>
      <c r="J146" s="530"/>
      <c r="K146" s="530"/>
      <c r="L146" s="530"/>
      <c r="M146" s="530"/>
      <c r="N146" s="530"/>
      <c r="O146" s="530"/>
      <c r="P146" s="530"/>
      <c r="Q146" s="530"/>
      <c r="R146" s="530"/>
      <c r="S146" s="530"/>
      <c r="T146" s="530"/>
      <c r="U146" s="530"/>
    </row>
    <row r="147" spans="3:21">
      <c r="C147" s="530"/>
      <c r="D147" s="530"/>
      <c r="E147" s="530"/>
      <c r="F147" s="530"/>
      <c r="G147" s="530"/>
      <c r="H147" s="530"/>
      <c r="I147" s="530"/>
      <c r="J147" s="530"/>
      <c r="K147" s="530"/>
      <c r="L147" s="530"/>
      <c r="M147" s="530"/>
      <c r="N147" s="530"/>
      <c r="O147" s="530"/>
      <c r="P147" s="530"/>
      <c r="Q147" s="530"/>
      <c r="R147" s="530"/>
      <c r="S147" s="530"/>
      <c r="T147" s="530"/>
      <c r="U147" s="530"/>
    </row>
    <row r="148" spans="3:21">
      <c r="C148" s="530"/>
      <c r="D148" s="530"/>
      <c r="E148" s="530"/>
      <c r="F148" s="530"/>
      <c r="G148" s="530"/>
      <c r="H148" s="530"/>
      <c r="I148" s="530"/>
      <c r="J148" s="530"/>
      <c r="K148" s="530"/>
      <c r="L148" s="530"/>
      <c r="M148" s="530"/>
      <c r="N148" s="530"/>
      <c r="O148" s="530"/>
      <c r="P148" s="530"/>
      <c r="Q148" s="530"/>
      <c r="R148" s="530"/>
      <c r="S148" s="530"/>
      <c r="T148" s="530"/>
      <c r="U148" s="530"/>
    </row>
    <row r="149" spans="3:21">
      <c r="C149" s="530"/>
      <c r="D149" s="530"/>
      <c r="E149" s="530"/>
      <c r="F149" s="530"/>
      <c r="G149" s="530"/>
      <c r="H149" s="530"/>
      <c r="I149" s="530"/>
      <c r="J149" s="530"/>
      <c r="K149" s="530"/>
      <c r="L149" s="530"/>
      <c r="M149" s="530"/>
      <c r="N149" s="530"/>
      <c r="O149" s="530"/>
      <c r="P149" s="530"/>
      <c r="Q149" s="530"/>
      <c r="R149" s="530"/>
      <c r="S149" s="530"/>
      <c r="T149" s="530"/>
      <c r="U149" s="530"/>
    </row>
    <row r="150" spans="3:21">
      <c r="C150" s="530"/>
      <c r="D150" s="530"/>
      <c r="E150" s="530"/>
      <c r="F150" s="530"/>
      <c r="G150" s="530"/>
      <c r="H150" s="530"/>
      <c r="I150" s="530"/>
      <c r="J150" s="530"/>
      <c r="K150" s="530"/>
      <c r="L150" s="530"/>
      <c r="M150" s="530"/>
      <c r="N150" s="530"/>
      <c r="O150" s="530"/>
      <c r="P150" s="530"/>
      <c r="Q150" s="530"/>
      <c r="R150" s="530"/>
      <c r="S150" s="530"/>
      <c r="T150" s="530"/>
      <c r="U150" s="530"/>
    </row>
    <row r="151" spans="3:21">
      <c r="C151" s="530"/>
      <c r="D151" s="530"/>
      <c r="E151" s="530"/>
      <c r="F151" s="530"/>
      <c r="G151" s="530"/>
      <c r="H151" s="530"/>
      <c r="I151" s="530"/>
      <c r="J151" s="530"/>
      <c r="K151" s="530"/>
      <c r="L151" s="530"/>
      <c r="M151" s="530"/>
      <c r="N151" s="530"/>
      <c r="O151" s="530"/>
      <c r="P151" s="530"/>
      <c r="Q151" s="530"/>
      <c r="R151" s="530"/>
      <c r="S151" s="530"/>
      <c r="T151" s="530"/>
      <c r="U151" s="530"/>
    </row>
    <row r="152" spans="3:21">
      <c r="C152" s="530"/>
      <c r="D152" s="530"/>
      <c r="E152" s="530"/>
      <c r="F152" s="530"/>
      <c r="G152" s="530"/>
      <c r="H152" s="530"/>
      <c r="I152" s="530"/>
      <c r="J152" s="530"/>
      <c r="K152" s="530"/>
      <c r="L152" s="530"/>
      <c r="M152" s="530"/>
      <c r="N152" s="530"/>
      <c r="O152" s="530"/>
      <c r="P152" s="530"/>
      <c r="Q152" s="530"/>
      <c r="R152" s="530"/>
      <c r="S152" s="530"/>
      <c r="T152" s="530"/>
      <c r="U152" s="530"/>
    </row>
    <row r="153" spans="3:21">
      <c r="C153" s="530"/>
      <c r="D153" s="530"/>
      <c r="E153" s="530"/>
      <c r="F153" s="530"/>
      <c r="G153" s="530"/>
      <c r="H153" s="530"/>
      <c r="I153" s="530"/>
      <c r="J153" s="530"/>
      <c r="K153" s="530"/>
      <c r="L153" s="530"/>
      <c r="M153" s="530"/>
      <c r="N153" s="530"/>
      <c r="O153" s="530"/>
      <c r="P153" s="530"/>
      <c r="Q153" s="530"/>
      <c r="R153" s="530"/>
      <c r="S153" s="530"/>
      <c r="T153" s="530"/>
      <c r="U153" s="530"/>
    </row>
    <row r="154" spans="3:21">
      <c r="C154" s="530"/>
      <c r="D154" s="530"/>
      <c r="E154" s="530"/>
      <c r="F154" s="530"/>
      <c r="G154" s="530"/>
      <c r="H154" s="530"/>
      <c r="I154" s="530"/>
      <c r="J154" s="530"/>
      <c r="K154" s="530"/>
      <c r="L154" s="530"/>
      <c r="M154" s="530"/>
      <c r="N154" s="530"/>
      <c r="O154" s="530"/>
      <c r="P154" s="530"/>
      <c r="Q154" s="530"/>
      <c r="R154" s="530"/>
      <c r="S154" s="530"/>
      <c r="T154" s="530"/>
      <c r="U154" s="530"/>
    </row>
    <row r="155" spans="3:21">
      <c r="C155" s="530"/>
      <c r="D155" s="530"/>
      <c r="E155" s="530"/>
      <c r="F155" s="530"/>
      <c r="G155" s="530"/>
      <c r="H155" s="530"/>
      <c r="I155" s="530"/>
      <c r="J155" s="530"/>
      <c r="K155" s="530"/>
      <c r="L155" s="530"/>
      <c r="M155" s="530"/>
      <c r="N155" s="530"/>
      <c r="O155" s="530"/>
      <c r="P155" s="530"/>
      <c r="Q155" s="530"/>
      <c r="R155" s="530"/>
      <c r="S155" s="530"/>
      <c r="T155" s="530"/>
      <c r="U155" s="530"/>
    </row>
    <row r="156" spans="3:21">
      <c r="C156" s="530"/>
      <c r="D156" s="530"/>
      <c r="E156" s="530"/>
      <c r="F156" s="530"/>
      <c r="G156" s="530"/>
      <c r="H156" s="530"/>
      <c r="I156" s="530"/>
      <c r="J156" s="530"/>
      <c r="K156" s="530"/>
      <c r="L156" s="530"/>
      <c r="M156" s="530"/>
      <c r="N156" s="530"/>
      <c r="O156" s="530"/>
      <c r="P156" s="530"/>
      <c r="Q156" s="530"/>
      <c r="R156" s="530"/>
      <c r="S156" s="530"/>
      <c r="T156" s="530"/>
      <c r="U156" s="530"/>
    </row>
    <row r="157" spans="3:21">
      <c r="C157" s="530"/>
      <c r="D157" s="530"/>
      <c r="E157" s="530"/>
      <c r="F157" s="530"/>
      <c r="G157" s="530"/>
      <c r="H157" s="530"/>
      <c r="I157" s="530"/>
      <c r="J157" s="530"/>
      <c r="K157" s="530"/>
      <c r="L157" s="530"/>
      <c r="M157" s="530"/>
      <c r="N157" s="530"/>
      <c r="O157" s="530"/>
      <c r="P157" s="530"/>
      <c r="Q157" s="530"/>
      <c r="R157" s="530"/>
      <c r="S157" s="530"/>
      <c r="T157" s="530"/>
      <c r="U157" s="530"/>
    </row>
    <row r="158" spans="3:21">
      <c r="C158" s="530"/>
      <c r="D158" s="530"/>
      <c r="E158" s="530"/>
      <c r="F158" s="530"/>
      <c r="G158" s="530"/>
      <c r="H158" s="530"/>
      <c r="I158" s="530"/>
      <c r="J158" s="530"/>
      <c r="K158" s="530"/>
      <c r="L158" s="530"/>
      <c r="M158" s="530"/>
      <c r="N158" s="530"/>
      <c r="O158" s="530"/>
      <c r="P158" s="530"/>
      <c r="Q158" s="530"/>
      <c r="R158" s="530"/>
      <c r="S158" s="530"/>
      <c r="T158" s="530"/>
      <c r="U158" s="530"/>
    </row>
    <row r="159" spans="3:21">
      <c r="C159" s="530"/>
      <c r="D159" s="530"/>
      <c r="E159" s="530"/>
      <c r="F159" s="530"/>
      <c r="G159" s="530"/>
      <c r="H159" s="530"/>
      <c r="I159" s="530"/>
      <c r="J159" s="530"/>
      <c r="K159" s="530"/>
      <c r="L159" s="530"/>
      <c r="M159" s="530"/>
      <c r="N159" s="530"/>
      <c r="O159" s="530"/>
      <c r="P159" s="530"/>
      <c r="Q159" s="530"/>
      <c r="R159" s="530"/>
      <c r="S159" s="530"/>
      <c r="T159" s="530"/>
      <c r="U159" s="530"/>
    </row>
    <row r="160" spans="3:21">
      <c r="C160" s="530"/>
      <c r="D160" s="530"/>
      <c r="E160" s="530"/>
      <c r="F160" s="530"/>
      <c r="G160" s="530"/>
      <c r="H160" s="530"/>
      <c r="I160" s="530"/>
      <c r="J160" s="530"/>
      <c r="K160" s="530"/>
      <c r="L160" s="530"/>
      <c r="M160" s="530"/>
      <c r="N160" s="530"/>
      <c r="O160" s="530"/>
      <c r="P160" s="530"/>
      <c r="Q160" s="530"/>
      <c r="R160" s="530"/>
      <c r="S160" s="530"/>
      <c r="T160" s="530"/>
      <c r="U160" s="530"/>
    </row>
    <row r="161" spans="3:21">
      <c r="C161" s="530"/>
      <c r="D161" s="530"/>
      <c r="E161" s="530"/>
      <c r="F161" s="530"/>
      <c r="G161" s="530"/>
      <c r="H161" s="530"/>
      <c r="I161" s="530"/>
      <c r="J161" s="530"/>
      <c r="K161" s="530"/>
      <c r="L161" s="530"/>
      <c r="M161" s="530"/>
      <c r="N161" s="530"/>
      <c r="O161" s="530"/>
      <c r="P161" s="530"/>
      <c r="Q161" s="530"/>
      <c r="R161" s="530"/>
      <c r="S161" s="530"/>
      <c r="T161" s="530"/>
      <c r="U161" s="530"/>
    </row>
    <row r="162" spans="3:21">
      <c r="C162" s="530"/>
      <c r="D162" s="530"/>
      <c r="E162" s="530"/>
      <c r="F162" s="530"/>
      <c r="G162" s="530"/>
      <c r="H162" s="530"/>
      <c r="I162" s="530"/>
      <c r="J162" s="530"/>
      <c r="K162" s="530"/>
      <c r="L162" s="530"/>
      <c r="M162" s="530"/>
      <c r="N162" s="530"/>
      <c r="O162" s="530"/>
      <c r="P162" s="530"/>
      <c r="Q162" s="530"/>
      <c r="R162" s="530"/>
      <c r="S162" s="530"/>
      <c r="T162" s="530"/>
      <c r="U162" s="530"/>
    </row>
    <row r="163" spans="3:21">
      <c r="C163" s="530"/>
      <c r="D163" s="530"/>
      <c r="E163" s="530"/>
      <c r="F163" s="530"/>
      <c r="G163" s="530"/>
      <c r="H163" s="530"/>
      <c r="I163" s="530"/>
      <c r="J163" s="530"/>
      <c r="K163" s="530"/>
      <c r="L163" s="530"/>
      <c r="M163" s="530"/>
      <c r="N163" s="530"/>
      <c r="O163" s="530"/>
      <c r="P163" s="530"/>
      <c r="Q163" s="530"/>
      <c r="R163" s="530"/>
      <c r="S163" s="530"/>
      <c r="T163" s="530"/>
      <c r="U163" s="530"/>
    </row>
    <row r="164" spans="3:21">
      <c r="C164" s="530"/>
      <c r="D164" s="530"/>
      <c r="E164" s="530"/>
      <c r="F164" s="530"/>
      <c r="G164" s="530"/>
      <c r="H164" s="530"/>
      <c r="I164" s="530"/>
      <c r="J164" s="530"/>
      <c r="K164" s="530"/>
      <c r="L164" s="530"/>
      <c r="M164" s="530"/>
      <c r="N164" s="530"/>
      <c r="O164" s="530"/>
      <c r="P164" s="530"/>
      <c r="Q164" s="530"/>
      <c r="R164" s="530"/>
      <c r="S164" s="530"/>
      <c r="T164" s="530"/>
      <c r="U164" s="530"/>
    </row>
    <row r="165" spans="3:21">
      <c r="C165" s="530"/>
      <c r="D165" s="530"/>
      <c r="E165" s="530"/>
      <c r="F165" s="530"/>
      <c r="G165" s="530"/>
      <c r="H165" s="530"/>
      <c r="I165" s="530"/>
      <c r="J165" s="530"/>
      <c r="K165" s="530"/>
      <c r="L165" s="530"/>
      <c r="M165" s="530"/>
      <c r="N165" s="530"/>
      <c r="O165" s="530"/>
      <c r="P165" s="530"/>
      <c r="Q165" s="530"/>
      <c r="R165" s="530"/>
      <c r="S165" s="530"/>
      <c r="T165" s="530"/>
      <c r="U165" s="530"/>
    </row>
    <row r="166" spans="3:21">
      <c r="C166" s="530"/>
      <c r="D166" s="530"/>
      <c r="E166" s="530"/>
      <c r="F166" s="530"/>
      <c r="G166" s="530"/>
      <c r="H166" s="530"/>
      <c r="I166" s="530"/>
      <c r="J166" s="530"/>
      <c r="K166" s="530"/>
      <c r="L166" s="530"/>
      <c r="M166" s="530"/>
      <c r="N166" s="530"/>
      <c r="O166" s="530"/>
      <c r="P166" s="530"/>
      <c r="Q166" s="530"/>
      <c r="R166" s="530"/>
      <c r="S166" s="530"/>
      <c r="T166" s="530"/>
      <c r="U166" s="530"/>
    </row>
    <row r="167" spans="3:21">
      <c r="C167" s="530"/>
      <c r="D167" s="530"/>
      <c r="E167" s="530"/>
      <c r="F167" s="530"/>
      <c r="G167" s="530"/>
      <c r="H167" s="530"/>
      <c r="I167" s="530"/>
      <c r="J167" s="530"/>
      <c r="K167" s="530"/>
      <c r="L167" s="530"/>
      <c r="M167" s="530"/>
      <c r="N167" s="530"/>
      <c r="O167" s="530"/>
      <c r="P167" s="530"/>
      <c r="Q167" s="530"/>
      <c r="R167" s="530"/>
      <c r="S167" s="530"/>
      <c r="T167" s="530"/>
      <c r="U167" s="530"/>
    </row>
    <row r="168" spans="3:21">
      <c r="C168" s="530"/>
      <c r="D168" s="530"/>
      <c r="E168" s="530"/>
      <c r="F168" s="530"/>
      <c r="G168" s="530"/>
      <c r="H168" s="530"/>
      <c r="I168" s="530"/>
      <c r="J168" s="530"/>
      <c r="K168" s="530"/>
      <c r="L168" s="530"/>
      <c r="M168" s="530"/>
      <c r="N168" s="530"/>
      <c r="O168" s="530"/>
      <c r="P168" s="530"/>
      <c r="Q168" s="530"/>
      <c r="R168" s="530"/>
      <c r="S168" s="530"/>
      <c r="T168" s="530"/>
      <c r="U168" s="530"/>
    </row>
    <row r="169" spans="3:21">
      <c r="C169" s="530"/>
      <c r="D169" s="530"/>
      <c r="E169" s="530"/>
      <c r="F169" s="530"/>
      <c r="G169" s="530"/>
      <c r="H169" s="530"/>
      <c r="I169" s="530"/>
      <c r="J169" s="530"/>
      <c r="K169" s="530"/>
      <c r="L169" s="530"/>
      <c r="M169" s="530"/>
      <c r="N169" s="530"/>
      <c r="O169" s="530"/>
      <c r="P169" s="530"/>
      <c r="Q169" s="530"/>
      <c r="R169" s="530"/>
      <c r="S169" s="530"/>
      <c r="T169" s="530"/>
      <c r="U169" s="530"/>
    </row>
    <row r="170" spans="3:21">
      <c r="C170" s="530"/>
      <c r="D170" s="530"/>
      <c r="E170" s="530"/>
      <c r="F170" s="530"/>
      <c r="G170" s="530"/>
      <c r="H170" s="530"/>
      <c r="I170" s="530"/>
      <c r="J170" s="530"/>
      <c r="K170" s="530"/>
      <c r="L170" s="530"/>
      <c r="M170" s="530"/>
      <c r="N170" s="530"/>
      <c r="O170" s="530"/>
      <c r="P170" s="530"/>
      <c r="Q170" s="530"/>
      <c r="R170" s="530"/>
      <c r="S170" s="530"/>
      <c r="T170" s="530"/>
      <c r="U170" s="530"/>
    </row>
    <row r="171" spans="3:21">
      <c r="C171" s="530"/>
      <c r="D171" s="530"/>
      <c r="E171" s="530"/>
      <c r="F171" s="530"/>
      <c r="G171" s="530"/>
      <c r="H171" s="530"/>
      <c r="I171" s="530"/>
      <c r="J171" s="530"/>
      <c r="K171" s="530"/>
      <c r="L171" s="530"/>
      <c r="M171" s="530"/>
      <c r="N171" s="530"/>
      <c r="O171" s="530"/>
      <c r="P171" s="530"/>
      <c r="Q171" s="530"/>
      <c r="R171" s="530"/>
      <c r="S171" s="530"/>
      <c r="T171" s="530"/>
      <c r="U171" s="530"/>
    </row>
    <row r="172" spans="3:21">
      <c r="C172" s="530"/>
      <c r="D172" s="530"/>
      <c r="E172" s="530"/>
      <c r="F172" s="530"/>
      <c r="G172" s="530"/>
      <c r="H172" s="530"/>
      <c r="I172" s="530"/>
      <c r="J172" s="530"/>
      <c r="K172" s="530"/>
      <c r="L172" s="530"/>
      <c r="M172" s="530"/>
      <c r="N172" s="530"/>
      <c r="O172" s="530"/>
      <c r="P172" s="530"/>
      <c r="Q172" s="530"/>
      <c r="R172" s="530"/>
      <c r="S172" s="530"/>
      <c r="T172" s="530"/>
      <c r="U172" s="530"/>
    </row>
    <row r="173" spans="3:21">
      <c r="C173" s="530"/>
      <c r="D173" s="530"/>
      <c r="E173" s="530"/>
      <c r="F173" s="530"/>
      <c r="G173" s="530"/>
      <c r="H173" s="530"/>
      <c r="I173" s="530"/>
      <c r="J173" s="530"/>
      <c r="K173" s="530"/>
      <c r="L173" s="530"/>
      <c r="M173" s="530"/>
      <c r="N173" s="530"/>
      <c r="O173" s="530"/>
      <c r="P173" s="530"/>
      <c r="Q173" s="530"/>
      <c r="R173" s="530"/>
      <c r="S173" s="530"/>
      <c r="T173" s="530"/>
      <c r="U173" s="530"/>
    </row>
    <row r="174" spans="3:21">
      <c r="C174" s="530"/>
      <c r="D174" s="530"/>
      <c r="E174" s="530"/>
      <c r="F174" s="530"/>
      <c r="G174" s="530"/>
      <c r="H174" s="530"/>
      <c r="I174" s="530"/>
      <c r="J174" s="530"/>
      <c r="K174" s="530"/>
      <c r="L174" s="530"/>
      <c r="M174" s="530"/>
      <c r="N174" s="530"/>
      <c r="O174" s="530"/>
      <c r="P174" s="530"/>
      <c r="Q174" s="530"/>
      <c r="R174" s="530"/>
      <c r="S174" s="530"/>
      <c r="T174" s="530"/>
      <c r="U174" s="530"/>
    </row>
    <row r="175" spans="3:21">
      <c r="C175" s="530"/>
      <c r="D175" s="530"/>
      <c r="E175" s="530"/>
      <c r="F175" s="530"/>
      <c r="G175" s="530"/>
      <c r="H175" s="530"/>
      <c r="I175" s="530"/>
      <c r="J175" s="530"/>
      <c r="K175" s="530"/>
      <c r="L175" s="530"/>
      <c r="M175" s="530"/>
      <c r="N175" s="530"/>
      <c r="O175" s="530"/>
      <c r="P175" s="530"/>
      <c r="Q175" s="530"/>
      <c r="R175" s="530"/>
      <c r="S175" s="530"/>
      <c r="T175" s="530"/>
      <c r="U175" s="530"/>
    </row>
    <row r="176" spans="3:21">
      <c r="C176" s="530"/>
      <c r="D176" s="530"/>
      <c r="E176" s="530"/>
      <c r="F176" s="530"/>
      <c r="G176" s="530"/>
      <c r="H176" s="530"/>
      <c r="I176" s="530"/>
      <c r="J176" s="530"/>
      <c r="K176" s="530"/>
      <c r="L176" s="530"/>
      <c r="M176" s="530"/>
      <c r="N176" s="530"/>
      <c r="O176" s="530"/>
      <c r="P176" s="530"/>
      <c r="Q176" s="530"/>
      <c r="R176" s="530"/>
      <c r="S176" s="530"/>
      <c r="T176" s="530"/>
      <c r="U176" s="530"/>
    </row>
    <row r="177" spans="3:21">
      <c r="C177" s="530"/>
      <c r="D177" s="530"/>
      <c r="E177" s="530"/>
      <c r="F177" s="530"/>
      <c r="G177" s="530"/>
      <c r="H177" s="530"/>
      <c r="I177" s="530"/>
      <c r="J177" s="530"/>
      <c r="K177" s="530"/>
      <c r="L177" s="530"/>
      <c r="M177" s="530"/>
      <c r="N177" s="530"/>
      <c r="O177" s="530"/>
      <c r="P177" s="530"/>
      <c r="Q177" s="530"/>
      <c r="R177" s="530"/>
      <c r="S177" s="530"/>
      <c r="T177" s="530"/>
      <c r="U177" s="530"/>
    </row>
    <row r="178" spans="3:21">
      <c r="C178" s="530"/>
      <c r="D178" s="530"/>
      <c r="E178" s="530"/>
      <c r="F178" s="530"/>
      <c r="G178" s="530"/>
      <c r="H178" s="530"/>
      <c r="I178" s="530"/>
      <c r="J178" s="530"/>
      <c r="K178" s="530"/>
      <c r="L178" s="530"/>
      <c r="M178" s="530"/>
      <c r="N178" s="530"/>
      <c r="O178" s="530"/>
      <c r="P178" s="530"/>
      <c r="Q178" s="530"/>
      <c r="R178" s="530"/>
      <c r="S178" s="530"/>
      <c r="T178" s="530"/>
      <c r="U178" s="530"/>
    </row>
    <row r="179" spans="3:21">
      <c r="C179" s="530"/>
      <c r="D179" s="530"/>
      <c r="E179" s="530"/>
      <c r="F179" s="530"/>
      <c r="G179" s="530"/>
      <c r="H179" s="530"/>
      <c r="I179" s="530"/>
      <c r="J179" s="530"/>
      <c r="K179" s="530"/>
      <c r="L179" s="530"/>
      <c r="M179" s="530"/>
      <c r="N179" s="530"/>
      <c r="O179" s="530"/>
      <c r="P179" s="530"/>
      <c r="Q179" s="530"/>
      <c r="R179" s="530"/>
      <c r="S179" s="530"/>
      <c r="T179" s="530"/>
      <c r="U179" s="530"/>
    </row>
    <row r="180" spans="3:21">
      <c r="C180" s="530"/>
      <c r="D180" s="530"/>
      <c r="E180" s="530"/>
      <c r="F180" s="530"/>
      <c r="G180" s="530"/>
      <c r="H180" s="530"/>
      <c r="I180" s="530"/>
      <c r="J180" s="530"/>
      <c r="K180" s="530"/>
      <c r="L180" s="530"/>
      <c r="M180" s="530"/>
      <c r="N180" s="530"/>
      <c r="O180" s="530"/>
      <c r="P180" s="530"/>
      <c r="Q180" s="530"/>
      <c r="R180" s="530"/>
      <c r="S180" s="530"/>
      <c r="T180" s="530"/>
      <c r="U180" s="530"/>
    </row>
    <row r="181" spans="3:21">
      <c r="C181" s="530"/>
      <c r="D181" s="530"/>
      <c r="E181" s="530"/>
      <c r="F181" s="530"/>
      <c r="G181" s="530"/>
      <c r="H181" s="530"/>
      <c r="I181" s="530"/>
      <c r="J181" s="530"/>
      <c r="K181" s="530"/>
      <c r="L181" s="530"/>
      <c r="M181" s="530"/>
      <c r="N181" s="530"/>
      <c r="O181" s="530"/>
      <c r="P181" s="530"/>
      <c r="Q181" s="530"/>
      <c r="R181" s="530"/>
      <c r="S181" s="530"/>
      <c r="T181" s="530"/>
      <c r="U181" s="530"/>
    </row>
    <row r="182" spans="3:21">
      <c r="C182" s="530"/>
      <c r="D182" s="530"/>
      <c r="E182" s="530"/>
      <c r="F182" s="530"/>
      <c r="G182" s="530"/>
      <c r="H182" s="530"/>
      <c r="I182" s="530"/>
      <c r="J182" s="530"/>
      <c r="K182" s="530"/>
      <c r="L182" s="530"/>
      <c r="M182" s="530"/>
      <c r="N182" s="530"/>
      <c r="O182" s="530"/>
      <c r="P182" s="530"/>
      <c r="Q182" s="530"/>
      <c r="R182" s="530"/>
      <c r="S182" s="530"/>
      <c r="T182" s="530"/>
      <c r="U182" s="530"/>
    </row>
    <row r="183" spans="3:21">
      <c r="C183" s="530"/>
      <c r="D183" s="530"/>
      <c r="E183" s="530"/>
      <c r="F183" s="530"/>
      <c r="G183" s="530"/>
      <c r="H183" s="530"/>
      <c r="I183" s="530"/>
      <c r="J183" s="530"/>
      <c r="K183" s="530"/>
      <c r="L183" s="530"/>
      <c r="M183" s="530"/>
      <c r="N183" s="530"/>
      <c r="O183" s="530"/>
      <c r="P183" s="530"/>
      <c r="Q183" s="530"/>
      <c r="R183" s="530"/>
      <c r="S183" s="530"/>
      <c r="T183" s="530"/>
      <c r="U183" s="530"/>
    </row>
    <row r="184" spans="3:21">
      <c r="C184" s="530"/>
      <c r="D184" s="530"/>
      <c r="E184" s="530"/>
      <c r="F184" s="530"/>
      <c r="G184" s="530"/>
      <c r="H184" s="530"/>
      <c r="I184" s="530"/>
      <c r="J184" s="530"/>
      <c r="K184" s="530"/>
      <c r="L184" s="530"/>
      <c r="M184" s="530"/>
      <c r="N184" s="530"/>
      <c r="O184" s="530"/>
      <c r="P184" s="530"/>
      <c r="Q184" s="530"/>
      <c r="R184" s="530"/>
      <c r="S184" s="530"/>
      <c r="T184" s="530"/>
      <c r="U184" s="530"/>
    </row>
    <row r="185" spans="3:21">
      <c r="C185" s="530"/>
      <c r="D185" s="530"/>
      <c r="E185" s="530"/>
      <c r="F185" s="530"/>
      <c r="G185" s="530"/>
      <c r="H185" s="530"/>
      <c r="I185" s="530"/>
      <c r="J185" s="530"/>
      <c r="K185" s="530"/>
      <c r="L185" s="530"/>
      <c r="M185" s="530"/>
      <c r="N185" s="530"/>
      <c r="O185" s="530"/>
      <c r="P185" s="530"/>
      <c r="Q185" s="530"/>
      <c r="R185" s="530"/>
      <c r="S185" s="530"/>
      <c r="T185" s="530"/>
      <c r="U185" s="530"/>
    </row>
    <row r="186" spans="3:21">
      <c r="C186" s="530"/>
      <c r="D186" s="530"/>
      <c r="E186" s="530"/>
      <c r="F186" s="530"/>
      <c r="G186" s="530"/>
      <c r="H186" s="530"/>
      <c r="I186" s="530"/>
      <c r="J186" s="530"/>
      <c r="K186" s="530"/>
      <c r="L186" s="530"/>
      <c r="M186" s="530"/>
      <c r="N186" s="530"/>
      <c r="O186" s="530"/>
      <c r="P186" s="530"/>
      <c r="Q186" s="530"/>
      <c r="R186" s="530"/>
      <c r="S186" s="530"/>
      <c r="T186" s="530"/>
      <c r="U186" s="530"/>
    </row>
    <row r="187" spans="3:21">
      <c r="C187" s="530"/>
      <c r="D187" s="530"/>
      <c r="E187" s="530"/>
      <c r="F187" s="530"/>
      <c r="G187" s="530"/>
      <c r="H187" s="530"/>
      <c r="I187" s="530"/>
      <c r="J187" s="530"/>
      <c r="K187" s="530"/>
      <c r="L187" s="530"/>
      <c r="M187" s="530"/>
      <c r="N187" s="530"/>
      <c r="O187" s="530"/>
      <c r="P187" s="530"/>
      <c r="Q187" s="530"/>
      <c r="R187" s="530"/>
      <c r="S187" s="530"/>
      <c r="T187" s="530"/>
      <c r="U187" s="530"/>
    </row>
    <row r="188" spans="3:21">
      <c r="C188" s="530"/>
      <c r="D188" s="530"/>
      <c r="E188" s="530"/>
      <c r="F188" s="530"/>
      <c r="G188" s="530"/>
      <c r="H188" s="530"/>
      <c r="I188" s="530"/>
      <c r="J188" s="530"/>
      <c r="K188" s="530"/>
      <c r="L188" s="530"/>
      <c r="M188" s="530"/>
      <c r="N188" s="530"/>
      <c r="O188" s="530"/>
      <c r="P188" s="530"/>
      <c r="Q188" s="530"/>
      <c r="R188" s="530"/>
      <c r="S188" s="530"/>
      <c r="T188" s="530"/>
      <c r="U188" s="530"/>
    </row>
    <row r="189" spans="3:21">
      <c r="C189" s="530"/>
      <c r="D189" s="530"/>
      <c r="E189" s="530"/>
      <c r="F189" s="530"/>
      <c r="G189" s="530"/>
      <c r="H189" s="530"/>
      <c r="I189" s="530"/>
      <c r="J189" s="530"/>
      <c r="K189" s="530"/>
      <c r="L189" s="530"/>
      <c r="M189" s="530"/>
      <c r="N189" s="530"/>
      <c r="O189" s="530"/>
      <c r="P189" s="530"/>
      <c r="Q189" s="530"/>
      <c r="R189" s="530"/>
      <c r="S189" s="530"/>
      <c r="T189" s="530"/>
      <c r="U189" s="530"/>
    </row>
    <row r="190" spans="3:21">
      <c r="C190" s="530"/>
      <c r="D190" s="530"/>
      <c r="E190" s="530"/>
      <c r="F190" s="530"/>
      <c r="G190" s="530"/>
      <c r="H190" s="530"/>
      <c r="I190" s="530"/>
      <c r="J190" s="530"/>
      <c r="K190" s="530"/>
      <c r="L190" s="530"/>
      <c r="M190" s="530"/>
      <c r="N190" s="530"/>
      <c r="O190" s="530"/>
      <c r="P190" s="530"/>
      <c r="Q190" s="530"/>
      <c r="R190" s="530"/>
      <c r="S190" s="530"/>
      <c r="T190" s="530"/>
      <c r="U190" s="530"/>
    </row>
    <row r="191" spans="3:21">
      <c r="C191" s="530"/>
      <c r="D191" s="530"/>
      <c r="E191" s="530"/>
      <c r="F191" s="530"/>
      <c r="G191" s="530"/>
      <c r="H191" s="530"/>
      <c r="I191" s="530"/>
      <c r="J191" s="530"/>
      <c r="K191" s="530"/>
      <c r="L191" s="530"/>
      <c r="M191" s="530"/>
      <c r="N191" s="530"/>
      <c r="O191" s="530"/>
      <c r="P191" s="530"/>
      <c r="Q191" s="530"/>
      <c r="R191" s="530"/>
      <c r="S191" s="530"/>
      <c r="T191" s="530"/>
      <c r="U191" s="530"/>
    </row>
    <row r="192" spans="3:21">
      <c r="C192" s="530"/>
      <c r="D192" s="530"/>
      <c r="E192" s="530"/>
      <c r="F192" s="530"/>
      <c r="G192" s="530"/>
      <c r="H192" s="530"/>
      <c r="I192" s="530"/>
      <c r="J192" s="530"/>
      <c r="K192" s="530"/>
      <c r="L192" s="530"/>
      <c r="M192" s="530"/>
      <c r="N192" s="530"/>
      <c r="O192" s="530"/>
      <c r="P192" s="530"/>
      <c r="Q192" s="530"/>
      <c r="R192" s="530"/>
      <c r="S192" s="530"/>
      <c r="T192" s="530"/>
      <c r="U192" s="530"/>
    </row>
    <row r="193" spans="3:21">
      <c r="C193" s="530"/>
      <c r="D193" s="530"/>
      <c r="E193" s="530"/>
      <c r="F193" s="530"/>
      <c r="G193" s="530"/>
      <c r="H193" s="530"/>
      <c r="I193" s="530"/>
      <c r="J193" s="530"/>
      <c r="K193" s="530"/>
      <c r="L193" s="530"/>
      <c r="M193" s="530"/>
      <c r="N193" s="530"/>
      <c r="O193" s="530"/>
      <c r="P193" s="530"/>
      <c r="Q193" s="530"/>
      <c r="R193" s="530"/>
      <c r="S193" s="530"/>
      <c r="T193" s="530"/>
      <c r="U193" s="530"/>
    </row>
    <row r="194" spans="3:21">
      <c r="C194" s="530"/>
      <c r="D194" s="530"/>
      <c r="E194" s="530"/>
      <c r="F194" s="530"/>
      <c r="G194" s="530"/>
      <c r="H194" s="530"/>
      <c r="I194" s="530"/>
      <c r="J194" s="530"/>
      <c r="K194" s="530"/>
      <c r="L194" s="530"/>
      <c r="M194" s="530"/>
      <c r="N194" s="530"/>
      <c r="O194" s="530"/>
      <c r="P194" s="530"/>
      <c r="Q194" s="530"/>
      <c r="R194" s="530"/>
      <c r="S194" s="530"/>
      <c r="T194" s="530"/>
      <c r="U194" s="530"/>
    </row>
    <row r="195" spans="3:21">
      <c r="C195" s="530"/>
      <c r="D195" s="530"/>
      <c r="E195" s="530"/>
      <c r="F195" s="530"/>
      <c r="G195" s="530"/>
      <c r="H195" s="530"/>
      <c r="I195" s="530"/>
      <c r="J195" s="530"/>
      <c r="K195" s="530"/>
      <c r="L195" s="530"/>
      <c r="M195" s="530"/>
      <c r="N195" s="530"/>
      <c r="O195" s="530"/>
      <c r="P195" s="530"/>
      <c r="Q195" s="530"/>
      <c r="R195" s="530"/>
      <c r="S195" s="530"/>
      <c r="T195" s="530"/>
      <c r="U195" s="530"/>
    </row>
    <row r="196" spans="3:21">
      <c r="C196" s="530"/>
      <c r="D196" s="530"/>
      <c r="E196" s="530"/>
      <c r="F196" s="530"/>
      <c r="G196" s="530"/>
      <c r="H196" s="530"/>
      <c r="I196" s="530"/>
      <c r="J196" s="530"/>
      <c r="K196" s="530"/>
      <c r="L196" s="530"/>
      <c r="M196" s="530"/>
      <c r="N196" s="530"/>
      <c r="O196" s="530"/>
      <c r="P196" s="530"/>
      <c r="Q196" s="530"/>
      <c r="R196" s="530"/>
      <c r="S196" s="530"/>
      <c r="T196" s="530"/>
      <c r="U196" s="530"/>
    </row>
    <row r="197" spans="3:21">
      <c r="C197" s="530"/>
      <c r="D197" s="530"/>
      <c r="E197" s="530"/>
      <c r="F197" s="530"/>
      <c r="G197" s="530"/>
      <c r="H197" s="530"/>
      <c r="I197" s="530"/>
      <c r="J197" s="530"/>
      <c r="K197" s="530"/>
      <c r="L197" s="530"/>
      <c r="M197" s="530"/>
      <c r="N197" s="530"/>
      <c r="O197" s="530"/>
      <c r="P197" s="530"/>
      <c r="Q197" s="530"/>
      <c r="R197" s="530"/>
      <c r="S197" s="530"/>
      <c r="T197" s="530"/>
      <c r="U197" s="530"/>
    </row>
    <row r="198" spans="3:21">
      <c r="C198" s="530"/>
      <c r="D198" s="530"/>
      <c r="E198" s="530"/>
      <c r="F198" s="530"/>
      <c r="G198" s="530"/>
      <c r="H198" s="530"/>
      <c r="I198" s="530"/>
      <c r="J198" s="530"/>
      <c r="K198" s="530"/>
      <c r="L198" s="530"/>
      <c r="M198" s="530"/>
      <c r="N198" s="530"/>
      <c r="O198" s="530"/>
      <c r="P198" s="530"/>
      <c r="Q198" s="530"/>
      <c r="R198" s="530"/>
      <c r="S198" s="530"/>
      <c r="T198" s="530"/>
      <c r="U198" s="530"/>
    </row>
    <row r="199" spans="3:21">
      <c r="C199" s="530"/>
      <c r="D199" s="530"/>
      <c r="E199" s="530"/>
      <c r="F199" s="530"/>
      <c r="G199" s="530"/>
      <c r="H199" s="530"/>
      <c r="I199" s="530"/>
      <c r="J199" s="530"/>
      <c r="K199" s="530"/>
      <c r="L199" s="530"/>
      <c r="M199" s="530"/>
      <c r="N199" s="530"/>
      <c r="O199" s="530"/>
      <c r="P199" s="530"/>
      <c r="Q199" s="530"/>
      <c r="R199" s="530"/>
      <c r="S199" s="530"/>
      <c r="T199" s="530"/>
      <c r="U199" s="530"/>
    </row>
    <row r="200" spans="3:21">
      <c r="C200" s="530"/>
      <c r="D200" s="530"/>
      <c r="E200" s="530"/>
      <c r="F200" s="530"/>
      <c r="G200" s="530"/>
      <c r="H200" s="530"/>
      <c r="I200" s="530"/>
      <c r="J200" s="530"/>
      <c r="K200" s="530"/>
      <c r="L200" s="530"/>
      <c r="M200" s="530"/>
      <c r="N200" s="530"/>
      <c r="O200" s="530"/>
      <c r="P200" s="530"/>
      <c r="Q200" s="530"/>
      <c r="R200" s="530"/>
      <c r="S200" s="530"/>
      <c r="T200" s="530"/>
      <c r="U200" s="530"/>
    </row>
    <row r="201" spans="3:21">
      <c r="C201" s="530"/>
      <c r="D201" s="530"/>
      <c r="E201" s="530"/>
      <c r="F201" s="530"/>
      <c r="G201" s="530"/>
      <c r="H201" s="530"/>
      <c r="I201" s="530"/>
      <c r="J201" s="530"/>
      <c r="K201" s="530"/>
      <c r="L201" s="530"/>
      <c r="M201" s="530"/>
      <c r="N201" s="530"/>
      <c r="O201" s="530"/>
      <c r="P201" s="530"/>
      <c r="Q201" s="530"/>
      <c r="R201" s="530"/>
      <c r="S201" s="530"/>
      <c r="T201" s="530"/>
      <c r="U201" s="530"/>
    </row>
    <row r="202" spans="3:21">
      <c r="C202" s="530"/>
      <c r="D202" s="530"/>
      <c r="E202" s="530"/>
      <c r="F202" s="530"/>
      <c r="G202" s="530"/>
      <c r="H202" s="530"/>
      <c r="I202" s="530"/>
      <c r="J202" s="530"/>
      <c r="K202" s="530"/>
      <c r="L202" s="530"/>
      <c r="M202" s="530"/>
      <c r="N202" s="530"/>
      <c r="O202" s="530"/>
      <c r="P202" s="530"/>
      <c r="Q202" s="530"/>
      <c r="R202" s="530"/>
      <c r="S202" s="530"/>
      <c r="T202" s="530"/>
      <c r="U202" s="530"/>
    </row>
    <row r="203" spans="3:21">
      <c r="C203" s="530"/>
      <c r="D203" s="530"/>
      <c r="E203" s="530"/>
      <c r="F203" s="530"/>
      <c r="G203" s="530"/>
      <c r="H203" s="530"/>
      <c r="I203" s="530"/>
      <c r="J203" s="530"/>
      <c r="K203" s="530"/>
      <c r="L203" s="530"/>
      <c r="M203" s="530"/>
      <c r="N203" s="530"/>
      <c r="O203" s="530"/>
      <c r="P203" s="530"/>
      <c r="Q203" s="530"/>
      <c r="R203" s="530"/>
      <c r="S203" s="530"/>
      <c r="T203" s="530"/>
      <c r="U203" s="530"/>
    </row>
    <row r="204" spans="3:21">
      <c r="C204" s="530"/>
      <c r="D204" s="530"/>
      <c r="E204" s="530"/>
      <c r="F204" s="530"/>
      <c r="G204" s="530"/>
      <c r="H204" s="530"/>
      <c r="I204" s="530"/>
      <c r="J204" s="530"/>
      <c r="K204" s="530"/>
      <c r="L204" s="530"/>
      <c r="M204" s="530"/>
      <c r="N204" s="530"/>
      <c r="O204" s="530"/>
      <c r="P204" s="530"/>
      <c r="Q204" s="530"/>
      <c r="R204" s="530"/>
      <c r="S204" s="530"/>
      <c r="T204" s="530"/>
      <c r="U204" s="530"/>
    </row>
    <row r="205" spans="3:21">
      <c r="C205" s="530"/>
      <c r="D205" s="530"/>
      <c r="E205" s="530"/>
      <c r="F205" s="530"/>
      <c r="G205" s="530"/>
      <c r="H205" s="530"/>
      <c r="I205" s="530"/>
      <c r="J205" s="530"/>
      <c r="K205" s="530"/>
      <c r="L205" s="530"/>
      <c r="M205" s="530"/>
      <c r="N205" s="530"/>
      <c r="O205" s="530"/>
      <c r="P205" s="530"/>
      <c r="Q205" s="530"/>
      <c r="R205" s="530"/>
      <c r="S205" s="530"/>
      <c r="T205" s="530"/>
      <c r="U205" s="530"/>
    </row>
    <row r="206" spans="3:21">
      <c r="C206" s="530"/>
      <c r="D206" s="530"/>
      <c r="E206" s="530"/>
      <c r="F206" s="530"/>
      <c r="G206" s="530"/>
      <c r="H206" s="530"/>
      <c r="I206" s="530"/>
      <c r="J206" s="530"/>
      <c r="K206" s="530"/>
      <c r="L206" s="530"/>
      <c r="M206" s="530"/>
      <c r="N206" s="530"/>
      <c r="O206" s="530"/>
      <c r="P206" s="530"/>
      <c r="Q206" s="530"/>
      <c r="R206" s="530"/>
      <c r="S206" s="530"/>
      <c r="T206" s="530"/>
      <c r="U206" s="530"/>
    </row>
    <row r="207" spans="3:21">
      <c r="C207" s="530"/>
      <c r="D207" s="530"/>
      <c r="E207" s="530"/>
      <c r="F207" s="530"/>
      <c r="G207" s="530"/>
      <c r="H207" s="530"/>
      <c r="I207" s="530"/>
      <c r="J207" s="530"/>
      <c r="K207" s="530"/>
      <c r="L207" s="530"/>
      <c r="M207" s="530"/>
      <c r="N207" s="530"/>
      <c r="O207" s="530"/>
      <c r="P207" s="530"/>
      <c r="Q207" s="530"/>
      <c r="R207" s="530"/>
      <c r="S207" s="530"/>
      <c r="T207" s="530"/>
      <c r="U207" s="530"/>
    </row>
    <row r="208" spans="3:21">
      <c r="C208" s="530"/>
      <c r="D208" s="530"/>
      <c r="E208" s="530"/>
      <c r="F208" s="530"/>
      <c r="G208" s="530"/>
      <c r="H208" s="530"/>
      <c r="I208" s="530"/>
      <c r="J208" s="530"/>
      <c r="K208" s="530"/>
      <c r="L208" s="530"/>
      <c r="M208" s="530"/>
      <c r="N208" s="530"/>
      <c r="O208" s="530"/>
      <c r="P208" s="530"/>
      <c r="Q208" s="530"/>
      <c r="R208" s="530"/>
      <c r="S208" s="530"/>
      <c r="T208" s="530"/>
      <c r="U208" s="530"/>
    </row>
    <row r="209" spans="3:21">
      <c r="C209" s="530"/>
      <c r="D209" s="530"/>
      <c r="E209" s="530"/>
      <c r="F209" s="530"/>
      <c r="G209" s="530"/>
      <c r="H209" s="530"/>
      <c r="I209" s="530"/>
      <c r="J209" s="530"/>
      <c r="K209" s="530"/>
      <c r="L209" s="530"/>
      <c r="M209" s="530"/>
      <c r="N209" s="530"/>
      <c r="O209" s="530"/>
      <c r="P209" s="530"/>
      <c r="Q209" s="530"/>
      <c r="R209" s="530"/>
      <c r="S209" s="530"/>
      <c r="T209" s="530"/>
      <c r="U209" s="530"/>
    </row>
    <row r="210" spans="3:21">
      <c r="C210" s="530"/>
      <c r="D210" s="530"/>
      <c r="E210" s="530"/>
      <c r="F210" s="530"/>
      <c r="G210" s="530"/>
      <c r="H210" s="530"/>
      <c r="I210" s="530"/>
      <c r="J210" s="530"/>
      <c r="K210" s="530"/>
      <c r="L210" s="530"/>
      <c r="M210" s="530"/>
      <c r="N210" s="530"/>
      <c r="O210" s="530"/>
      <c r="P210" s="530"/>
      <c r="Q210" s="530"/>
      <c r="R210" s="530"/>
      <c r="S210" s="530"/>
      <c r="T210" s="530"/>
      <c r="U210" s="530"/>
    </row>
    <row r="211" spans="3:21">
      <c r="C211" s="530"/>
      <c r="D211" s="530"/>
      <c r="E211" s="530"/>
      <c r="F211" s="530"/>
      <c r="G211" s="530"/>
      <c r="H211" s="530"/>
      <c r="I211" s="530"/>
      <c r="J211" s="530"/>
      <c r="K211" s="530"/>
      <c r="L211" s="530"/>
      <c r="M211" s="530"/>
      <c r="N211" s="530"/>
      <c r="O211" s="530"/>
      <c r="P211" s="530"/>
      <c r="Q211" s="530"/>
      <c r="R211" s="530"/>
      <c r="S211" s="530"/>
      <c r="T211" s="530"/>
      <c r="U211" s="530"/>
    </row>
    <row r="212" spans="3:21">
      <c r="C212" s="530"/>
      <c r="D212" s="530"/>
      <c r="E212" s="530"/>
      <c r="F212" s="530"/>
      <c r="G212" s="530"/>
      <c r="H212" s="530"/>
      <c r="I212" s="530"/>
      <c r="J212" s="530"/>
      <c r="K212" s="530"/>
      <c r="L212" s="530"/>
      <c r="M212" s="530"/>
      <c r="N212" s="530"/>
      <c r="O212" s="530"/>
      <c r="P212" s="530"/>
      <c r="Q212" s="530"/>
      <c r="R212" s="530"/>
      <c r="S212" s="530"/>
      <c r="T212" s="530"/>
      <c r="U212" s="530"/>
    </row>
    <row r="213" spans="3:21">
      <c r="C213" s="530"/>
      <c r="D213" s="530"/>
      <c r="E213" s="530"/>
      <c r="F213" s="530"/>
      <c r="G213" s="530"/>
      <c r="H213" s="530"/>
      <c r="I213" s="530"/>
      <c r="J213" s="530"/>
      <c r="K213" s="530"/>
      <c r="L213" s="530"/>
      <c r="M213" s="530"/>
      <c r="N213" s="530"/>
      <c r="O213" s="530"/>
      <c r="P213" s="530"/>
      <c r="Q213" s="530"/>
      <c r="R213" s="530"/>
      <c r="S213" s="530"/>
      <c r="T213" s="530"/>
      <c r="U213" s="530"/>
    </row>
    <row r="214" spans="3:21">
      <c r="C214" s="530"/>
      <c r="D214" s="530"/>
      <c r="E214" s="530"/>
      <c r="F214" s="530"/>
      <c r="G214" s="530"/>
      <c r="H214" s="530"/>
      <c r="I214" s="530"/>
      <c r="J214" s="530"/>
      <c r="K214" s="530"/>
      <c r="L214" s="530"/>
      <c r="M214" s="530"/>
      <c r="N214" s="530"/>
      <c r="O214" s="530"/>
      <c r="P214" s="530"/>
      <c r="Q214" s="530"/>
      <c r="R214" s="530"/>
      <c r="S214" s="530"/>
      <c r="T214" s="530"/>
      <c r="U214" s="530"/>
    </row>
    <row r="215" spans="3:21">
      <c r="C215" s="530"/>
      <c r="D215" s="530"/>
      <c r="E215" s="530"/>
      <c r="F215" s="530"/>
      <c r="G215" s="530"/>
      <c r="H215" s="530"/>
      <c r="I215" s="530"/>
      <c r="J215" s="530"/>
      <c r="K215" s="530"/>
      <c r="L215" s="530"/>
      <c r="M215" s="530"/>
      <c r="N215" s="530"/>
      <c r="O215" s="530"/>
      <c r="P215" s="530"/>
      <c r="Q215" s="530"/>
      <c r="R215" s="530"/>
      <c r="S215" s="530"/>
      <c r="T215" s="530"/>
      <c r="U215" s="530"/>
    </row>
    <row r="216" spans="3:21">
      <c r="C216" s="530"/>
      <c r="D216" s="530"/>
      <c r="E216" s="530"/>
      <c r="F216" s="530"/>
      <c r="G216" s="530"/>
      <c r="H216" s="530"/>
      <c r="I216" s="530"/>
      <c r="J216" s="530"/>
      <c r="K216" s="530"/>
      <c r="L216" s="530"/>
      <c r="M216" s="530"/>
      <c r="N216" s="530"/>
      <c r="O216" s="530"/>
      <c r="P216" s="530"/>
      <c r="Q216" s="530"/>
      <c r="R216" s="530"/>
      <c r="S216" s="530"/>
      <c r="T216" s="530"/>
      <c r="U216" s="530"/>
    </row>
    <row r="217" spans="3:21">
      <c r="C217" s="530"/>
      <c r="D217" s="530"/>
      <c r="E217" s="530"/>
      <c r="F217" s="530"/>
      <c r="G217" s="530"/>
      <c r="H217" s="530"/>
      <c r="I217" s="530"/>
      <c r="J217" s="530"/>
      <c r="K217" s="530"/>
      <c r="L217" s="530"/>
      <c r="M217" s="530"/>
      <c r="N217" s="530"/>
      <c r="O217" s="530"/>
      <c r="P217" s="530"/>
      <c r="Q217" s="530"/>
      <c r="R217" s="530"/>
      <c r="S217" s="530"/>
      <c r="T217" s="530"/>
      <c r="U217" s="530"/>
    </row>
    <row r="218" spans="3:21">
      <c r="C218" s="530"/>
      <c r="D218" s="530"/>
      <c r="E218" s="530"/>
      <c r="F218" s="530"/>
      <c r="G218" s="530"/>
      <c r="H218" s="530"/>
      <c r="I218" s="530"/>
      <c r="J218" s="530"/>
      <c r="K218" s="530"/>
      <c r="L218" s="530"/>
      <c r="M218" s="530"/>
      <c r="N218" s="530"/>
      <c r="O218" s="530"/>
      <c r="P218" s="530"/>
      <c r="Q218" s="530"/>
      <c r="R218" s="530"/>
      <c r="S218" s="530"/>
      <c r="T218" s="530"/>
      <c r="U218" s="530"/>
    </row>
    <row r="219" spans="3:21">
      <c r="C219" s="530"/>
      <c r="D219" s="530"/>
      <c r="E219" s="530"/>
      <c r="F219" s="530"/>
      <c r="G219" s="530"/>
      <c r="H219" s="530"/>
      <c r="I219" s="530"/>
      <c r="J219" s="530"/>
      <c r="K219" s="530"/>
      <c r="L219" s="530"/>
      <c r="M219" s="530"/>
      <c r="N219" s="530"/>
      <c r="O219" s="530"/>
      <c r="P219" s="530"/>
      <c r="Q219" s="530"/>
      <c r="R219" s="530"/>
      <c r="S219" s="530"/>
      <c r="T219" s="530"/>
      <c r="U219" s="530"/>
    </row>
    <row r="220" spans="3:21">
      <c r="C220" s="530"/>
      <c r="D220" s="530"/>
      <c r="E220" s="530"/>
      <c r="F220" s="530"/>
      <c r="G220" s="530"/>
      <c r="H220" s="530"/>
      <c r="I220" s="530"/>
      <c r="J220" s="530"/>
      <c r="K220" s="530"/>
      <c r="L220" s="530"/>
      <c r="M220" s="530"/>
      <c r="N220" s="530"/>
      <c r="O220" s="530"/>
      <c r="P220" s="530"/>
      <c r="Q220" s="530"/>
      <c r="R220" s="530"/>
      <c r="S220" s="530"/>
      <c r="T220" s="530"/>
      <c r="U220" s="530"/>
    </row>
    <row r="221" spans="3:21">
      <c r="C221" s="530"/>
      <c r="D221" s="530"/>
      <c r="E221" s="530"/>
      <c r="F221" s="530"/>
      <c r="G221" s="530"/>
      <c r="H221" s="530"/>
      <c r="I221" s="530"/>
      <c r="J221" s="530"/>
      <c r="K221" s="530"/>
      <c r="L221" s="530"/>
      <c r="M221" s="530"/>
      <c r="N221" s="530"/>
      <c r="O221" s="530"/>
      <c r="P221" s="530"/>
      <c r="Q221" s="530"/>
      <c r="R221" s="530"/>
      <c r="S221" s="530"/>
      <c r="T221" s="530"/>
      <c r="U221" s="530"/>
    </row>
    <row r="222" spans="3:21">
      <c r="C222" s="530"/>
      <c r="D222" s="530"/>
      <c r="E222" s="530"/>
      <c r="F222" s="530"/>
      <c r="G222" s="530"/>
      <c r="H222" s="530"/>
      <c r="I222" s="530"/>
      <c r="J222" s="530"/>
      <c r="K222" s="530"/>
      <c r="L222" s="530"/>
      <c r="M222" s="530"/>
      <c r="N222" s="530"/>
      <c r="O222" s="530"/>
      <c r="P222" s="530"/>
      <c r="Q222" s="530"/>
      <c r="R222" s="530"/>
      <c r="S222" s="530"/>
      <c r="T222" s="530"/>
      <c r="U222" s="530"/>
    </row>
    <row r="223" spans="3:21">
      <c r="C223" s="530"/>
      <c r="D223" s="530"/>
      <c r="E223" s="530"/>
      <c r="F223" s="530"/>
      <c r="G223" s="530"/>
      <c r="H223" s="530"/>
      <c r="I223" s="530"/>
      <c r="J223" s="530"/>
      <c r="K223" s="530"/>
      <c r="L223" s="530"/>
      <c r="M223" s="530"/>
      <c r="N223" s="530"/>
      <c r="O223" s="530"/>
      <c r="P223" s="530"/>
      <c r="Q223" s="530"/>
      <c r="R223" s="530"/>
      <c r="S223" s="530"/>
      <c r="T223" s="530"/>
      <c r="U223" s="530"/>
    </row>
    <row r="224" spans="3:21">
      <c r="C224" s="530"/>
      <c r="D224" s="530"/>
      <c r="E224" s="530"/>
      <c r="F224" s="530"/>
      <c r="G224" s="530"/>
      <c r="H224" s="530"/>
      <c r="I224" s="530"/>
      <c r="J224" s="530"/>
      <c r="K224" s="530"/>
      <c r="L224" s="530"/>
      <c r="M224" s="530"/>
      <c r="N224" s="530"/>
      <c r="O224" s="530"/>
      <c r="P224" s="530"/>
      <c r="Q224" s="530"/>
      <c r="R224" s="530"/>
      <c r="S224" s="530"/>
      <c r="T224" s="530"/>
      <c r="U224" s="530"/>
    </row>
    <row r="225" spans="3:21">
      <c r="C225" s="530"/>
      <c r="D225" s="530"/>
      <c r="E225" s="530"/>
      <c r="F225" s="530"/>
      <c r="G225" s="530"/>
      <c r="H225" s="530"/>
      <c r="I225" s="530"/>
      <c r="J225" s="530"/>
      <c r="K225" s="530"/>
      <c r="L225" s="530"/>
      <c r="M225" s="530"/>
      <c r="N225" s="530"/>
      <c r="O225" s="530"/>
      <c r="P225" s="530"/>
      <c r="Q225" s="530"/>
      <c r="R225" s="530"/>
      <c r="S225" s="530"/>
      <c r="T225" s="530"/>
      <c r="U225" s="530"/>
    </row>
    <row r="226" spans="3:21">
      <c r="C226" s="530"/>
      <c r="D226" s="530"/>
      <c r="E226" s="530"/>
      <c r="F226" s="530"/>
      <c r="G226" s="530"/>
      <c r="H226" s="530"/>
      <c r="I226" s="530"/>
      <c r="J226" s="530"/>
      <c r="K226" s="530"/>
      <c r="L226" s="530"/>
      <c r="M226" s="530"/>
      <c r="N226" s="530"/>
      <c r="O226" s="530"/>
      <c r="P226" s="530"/>
      <c r="Q226" s="530"/>
      <c r="R226" s="530"/>
      <c r="S226" s="530"/>
      <c r="T226" s="530"/>
      <c r="U226" s="530"/>
    </row>
    <row r="227" spans="3:21">
      <c r="C227" s="530"/>
      <c r="D227" s="530"/>
      <c r="E227" s="530"/>
      <c r="F227" s="530"/>
      <c r="G227" s="530"/>
      <c r="H227" s="530"/>
      <c r="I227" s="530"/>
      <c r="J227" s="530"/>
      <c r="K227" s="530"/>
      <c r="L227" s="530"/>
      <c r="M227" s="530"/>
      <c r="N227" s="530"/>
      <c r="O227" s="530"/>
      <c r="P227" s="530"/>
      <c r="Q227" s="530"/>
      <c r="R227" s="530"/>
      <c r="S227" s="530"/>
      <c r="T227" s="530"/>
      <c r="U227" s="530"/>
    </row>
    <row r="228" spans="3:21">
      <c r="C228" s="530"/>
      <c r="D228" s="530"/>
      <c r="E228" s="530"/>
      <c r="F228" s="530"/>
      <c r="G228" s="530"/>
      <c r="H228" s="530"/>
      <c r="I228" s="530"/>
      <c r="J228" s="530"/>
      <c r="K228" s="530"/>
      <c r="L228" s="530"/>
      <c r="M228" s="530"/>
      <c r="N228" s="530"/>
      <c r="O228" s="530"/>
      <c r="P228" s="530"/>
      <c r="Q228" s="530"/>
      <c r="R228" s="530"/>
      <c r="S228" s="530"/>
      <c r="T228" s="530"/>
      <c r="U228" s="530"/>
    </row>
    <row r="229" spans="3:21">
      <c r="C229" s="530"/>
      <c r="D229" s="530"/>
      <c r="E229" s="530"/>
      <c r="F229" s="530"/>
      <c r="G229" s="530"/>
      <c r="H229" s="530"/>
      <c r="I229" s="530"/>
      <c r="J229" s="530"/>
      <c r="K229" s="530"/>
      <c r="L229" s="530"/>
      <c r="M229" s="530"/>
      <c r="N229" s="530"/>
      <c r="O229" s="530"/>
      <c r="P229" s="530"/>
      <c r="Q229" s="530"/>
      <c r="R229" s="530"/>
      <c r="S229" s="530"/>
      <c r="T229" s="530"/>
      <c r="U229" s="530"/>
    </row>
    <row r="230" spans="3:21">
      <c r="C230" s="530"/>
      <c r="D230" s="530"/>
      <c r="E230" s="530"/>
      <c r="F230" s="530"/>
      <c r="G230" s="530"/>
      <c r="H230" s="530"/>
      <c r="I230" s="530"/>
      <c r="J230" s="530"/>
      <c r="K230" s="530"/>
      <c r="L230" s="530"/>
      <c r="M230" s="530"/>
      <c r="N230" s="530"/>
      <c r="O230" s="530"/>
      <c r="P230" s="530"/>
      <c r="Q230" s="530"/>
      <c r="R230" s="530"/>
      <c r="S230" s="530"/>
      <c r="T230" s="530"/>
      <c r="U230" s="530"/>
    </row>
    <row r="231" spans="3:21">
      <c r="C231" s="530"/>
      <c r="D231" s="530"/>
      <c r="E231" s="530"/>
      <c r="F231" s="530"/>
      <c r="G231" s="530"/>
      <c r="H231" s="530"/>
      <c r="I231" s="530"/>
      <c r="J231" s="530"/>
      <c r="K231" s="530"/>
      <c r="L231" s="530"/>
      <c r="M231" s="530"/>
      <c r="N231" s="530"/>
      <c r="O231" s="530"/>
      <c r="P231" s="530"/>
      <c r="Q231" s="530"/>
      <c r="R231" s="530"/>
      <c r="S231" s="530"/>
      <c r="T231" s="530"/>
      <c r="U231" s="530"/>
    </row>
    <row r="232" spans="3:21">
      <c r="C232" s="530"/>
      <c r="D232" s="530"/>
      <c r="E232" s="530"/>
      <c r="F232" s="530"/>
      <c r="G232" s="530"/>
      <c r="H232" s="530"/>
      <c r="I232" s="530"/>
      <c r="J232" s="530"/>
      <c r="K232" s="530"/>
      <c r="L232" s="530"/>
      <c r="M232" s="530"/>
      <c r="N232" s="530"/>
      <c r="O232" s="530"/>
      <c r="P232" s="530"/>
      <c r="Q232" s="530"/>
      <c r="R232" s="530"/>
      <c r="S232" s="530"/>
      <c r="T232" s="530"/>
      <c r="U232" s="530"/>
    </row>
    <row r="233" spans="3:21">
      <c r="C233" s="530"/>
      <c r="D233" s="530"/>
      <c r="E233" s="530"/>
      <c r="F233" s="530"/>
      <c r="G233" s="530"/>
      <c r="H233" s="530"/>
      <c r="I233" s="530"/>
      <c r="J233" s="530"/>
      <c r="K233" s="530"/>
      <c r="L233" s="530"/>
      <c r="M233" s="530"/>
      <c r="N233" s="530"/>
      <c r="O233" s="530"/>
      <c r="P233" s="530"/>
      <c r="Q233" s="530"/>
      <c r="R233" s="530"/>
      <c r="S233" s="530"/>
      <c r="T233" s="530"/>
      <c r="U233" s="530"/>
    </row>
    <row r="234" spans="3:21">
      <c r="C234" s="530"/>
      <c r="D234" s="530"/>
      <c r="E234" s="530"/>
      <c r="F234" s="530"/>
      <c r="G234" s="530"/>
      <c r="H234" s="530"/>
      <c r="I234" s="530"/>
      <c r="J234" s="530"/>
      <c r="K234" s="530"/>
      <c r="L234" s="530"/>
      <c r="M234" s="530"/>
      <c r="N234" s="530"/>
      <c r="O234" s="530"/>
      <c r="P234" s="530"/>
      <c r="Q234" s="530"/>
      <c r="R234" s="530"/>
      <c r="S234" s="530"/>
      <c r="T234" s="530"/>
      <c r="U234" s="530"/>
    </row>
    <row r="235" spans="3:21">
      <c r="C235" s="530"/>
      <c r="D235" s="530"/>
      <c r="E235" s="530"/>
      <c r="F235" s="530"/>
      <c r="G235" s="530"/>
      <c r="H235" s="530"/>
      <c r="I235" s="530"/>
      <c r="J235" s="530"/>
      <c r="K235" s="530"/>
      <c r="L235" s="530"/>
      <c r="M235" s="530"/>
      <c r="N235" s="530"/>
      <c r="O235" s="530"/>
      <c r="P235" s="530"/>
      <c r="Q235" s="530"/>
      <c r="R235" s="530"/>
      <c r="S235" s="530"/>
      <c r="T235" s="530"/>
      <c r="U235" s="530"/>
    </row>
    <row r="236" spans="3:21">
      <c r="C236" s="530"/>
      <c r="D236" s="530"/>
      <c r="E236" s="530"/>
      <c r="F236" s="530"/>
      <c r="G236" s="530"/>
      <c r="H236" s="530"/>
      <c r="I236" s="530"/>
      <c r="J236" s="530"/>
      <c r="K236" s="530"/>
      <c r="L236" s="530"/>
      <c r="M236" s="530"/>
      <c r="N236" s="530"/>
      <c r="O236" s="530"/>
      <c r="P236" s="530"/>
      <c r="Q236" s="530"/>
      <c r="R236" s="530"/>
      <c r="S236" s="530"/>
      <c r="T236" s="530"/>
      <c r="U236" s="530"/>
    </row>
    <row r="237" spans="3:21">
      <c r="C237" s="530"/>
      <c r="D237" s="530"/>
      <c r="E237" s="530"/>
      <c r="F237" s="530"/>
      <c r="G237" s="530"/>
      <c r="H237" s="530"/>
      <c r="I237" s="530"/>
      <c r="J237" s="530"/>
      <c r="K237" s="530"/>
      <c r="L237" s="530"/>
      <c r="M237" s="530"/>
      <c r="N237" s="530"/>
      <c r="O237" s="530"/>
      <c r="P237" s="530"/>
      <c r="Q237" s="530"/>
      <c r="R237" s="530"/>
      <c r="S237" s="530"/>
      <c r="T237" s="530"/>
      <c r="U237" s="530"/>
    </row>
    <row r="238" spans="3:21">
      <c r="C238" s="530"/>
      <c r="D238" s="530"/>
      <c r="E238" s="530"/>
      <c r="F238" s="530"/>
      <c r="G238" s="530"/>
      <c r="H238" s="530"/>
      <c r="I238" s="530"/>
      <c r="J238" s="530"/>
      <c r="K238" s="530"/>
      <c r="L238" s="530"/>
      <c r="M238" s="530"/>
      <c r="N238" s="530"/>
      <c r="O238" s="530"/>
      <c r="P238" s="530"/>
      <c r="Q238" s="530"/>
      <c r="R238" s="530"/>
      <c r="S238" s="530"/>
      <c r="T238" s="530"/>
      <c r="U238" s="530"/>
    </row>
    <row r="239" spans="3:21">
      <c r="C239" s="530"/>
      <c r="D239" s="530"/>
      <c r="E239" s="530"/>
      <c r="F239" s="530"/>
      <c r="G239" s="530"/>
      <c r="H239" s="530"/>
      <c r="I239" s="530"/>
      <c r="J239" s="530"/>
      <c r="K239" s="530"/>
      <c r="L239" s="530"/>
      <c r="M239" s="530"/>
      <c r="N239" s="530"/>
      <c r="O239" s="530"/>
      <c r="P239" s="530"/>
      <c r="Q239" s="530"/>
      <c r="R239" s="530"/>
      <c r="S239" s="530"/>
      <c r="T239" s="530"/>
      <c r="U239" s="530"/>
    </row>
    <row r="240" spans="3:21">
      <c r="C240" s="530"/>
      <c r="D240" s="530"/>
      <c r="E240" s="530"/>
      <c r="F240" s="530"/>
      <c r="G240" s="530"/>
      <c r="H240" s="530"/>
      <c r="I240" s="530"/>
      <c r="J240" s="530"/>
      <c r="K240" s="530"/>
      <c r="L240" s="530"/>
      <c r="M240" s="530"/>
      <c r="N240" s="530"/>
      <c r="O240" s="530"/>
      <c r="P240" s="530"/>
      <c r="Q240" s="530"/>
      <c r="R240" s="530"/>
      <c r="S240" s="530"/>
      <c r="T240" s="530"/>
      <c r="U240" s="530"/>
    </row>
    <row r="241" spans="3:21">
      <c r="C241" s="530"/>
      <c r="D241" s="530"/>
      <c r="E241" s="530"/>
      <c r="F241" s="530"/>
      <c r="G241" s="530"/>
      <c r="H241" s="530"/>
      <c r="I241" s="530"/>
      <c r="J241" s="530"/>
      <c r="K241" s="530"/>
      <c r="L241" s="530"/>
      <c r="M241" s="530"/>
      <c r="N241" s="530"/>
      <c r="O241" s="530"/>
      <c r="P241" s="530"/>
      <c r="Q241" s="530"/>
      <c r="R241" s="530"/>
      <c r="S241" s="530"/>
      <c r="T241" s="530"/>
      <c r="U241" s="530"/>
    </row>
    <row r="242" spans="3:21">
      <c r="C242" s="530"/>
      <c r="D242" s="530"/>
      <c r="E242" s="530"/>
      <c r="F242" s="530"/>
      <c r="G242" s="530"/>
      <c r="H242" s="530"/>
      <c r="I242" s="530"/>
      <c r="J242" s="530"/>
      <c r="K242" s="530"/>
      <c r="L242" s="530"/>
      <c r="M242" s="530"/>
      <c r="N242" s="530"/>
      <c r="O242" s="530"/>
      <c r="P242" s="530"/>
      <c r="Q242" s="530"/>
      <c r="R242" s="530"/>
      <c r="S242" s="530"/>
      <c r="T242" s="530"/>
      <c r="U242" s="530"/>
    </row>
    <row r="243" spans="3:21">
      <c r="C243" s="530"/>
      <c r="D243" s="530"/>
      <c r="E243" s="530"/>
      <c r="F243" s="530"/>
      <c r="G243" s="530"/>
      <c r="H243" s="530"/>
      <c r="I243" s="530"/>
      <c r="J243" s="530"/>
      <c r="K243" s="530"/>
      <c r="L243" s="530"/>
      <c r="M243" s="530"/>
      <c r="N243" s="530"/>
      <c r="O243" s="530"/>
      <c r="P243" s="530"/>
      <c r="Q243" s="530"/>
      <c r="R243" s="530"/>
      <c r="S243" s="530"/>
      <c r="T243" s="530"/>
      <c r="U243" s="530"/>
    </row>
    <row r="244" spans="3:21">
      <c r="C244" s="530"/>
      <c r="D244" s="530"/>
      <c r="E244" s="530"/>
      <c r="F244" s="530"/>
      <c r="G244" s="530"/>
      <c r="H244" s="530"/>
      <c r="I244" s="530"/>
      <c r="J244" s="530"/>
      <c r="K244" s="530"/>
      <c r="L244" s="530"/>
      <c r="M244" s="530"/>
      <c r="N244" s="530"/>
      <c r="O244" s="530"/>
      <c r="P244" s="530"/>
      <c r="Q244" s="530"/>
      <c r="R244" s="530"/>
      <c r="S244" s="530"/>
      <c r="T244" s="530"/>
      <c r="U244" s="530"/>
    </row>
    <row r="245" spans="3:21">
      <c r="C245" s="530"/>
      <c r="D245" s="530"/>
      <c r="E245" s="530"/>
      <c r="F245" s="530"/>
      <c r="G245" s="530"/>
      <c r="H245" s="530"/>
      <c r="I245" s="530"/>
      <c r="J245" s="530"/>
      <c r="K245" s="530"/>
      <c r="L245" s="530"/>
      <c r="M245" s="530"/>
      <c r="N245" s="530"/>
      <c r="O245" s="530"/>
      <c r="P245" s="530"/>
      <c r="Q245" s="530"/>
      <c r="R245" s="530"/>
      <c r="S245" s="530"/>
      <c r="T245" s="530"/>
      <c r="U245" s="530"/>
    </row>
    <row r="246" spans="3:21">
      <c r="C246" s="530"/>
      <c r="D246" s="530"/>
      <c r="E246" s="530"/>
      <c r="F246" s="530"/>
      <c r="G246" s="530"/>
      <c r="H246" s="530"/>
      <c r="I246" s="530"/>
      <c r="J246" s="530"/>
      <c r="K246" s="530"/>
      <c r="L246" s="530"/>
      <c r="M246" s="530"/>
      <c r="N246" s="530"/>
      <c r="O246" s="530"/>
      <c r="P246" s="530"/>
      <c r="Q246" s="530"/>
      <c r="R246" s="530"/>
      <c r="S246" s="530"/>
      <c r="T246" s="530"/>
      <c r="U246" s="530"/>
    </row>
    <row r="247" spans="3:21">
      <c r="C247" s="530"/>
      <c r="D247" s="530"/>
      <c r="E247" s="530"/>
      <c r="F247" s="530"/>
      <c r="G247" s="530"/>
      <c r="H247" s="530"/>
      <c r="I247" s="530"/>
      <c r="J247" s="530"/>
      <c r="K247" s="530"/>
      <c r="L247" s="530"/>
      <c r="M247" s="530"/>
      <c r="N247" s="530"/>
      <c r="O247" s="530"/>
      <c r="P247" s="530"/>
      <c r="Q247" s="530"/>
      <c r="R247" s="530"/>
      <c r="S247" s="530"/>
      <c r="T247" s="530"/>
      <c r="U247" s="530"/>
    </row>
    <row r="248" spans="3:21">
      <c r="C248" s="530"/>
      <c r="D248" s="530"/>
      <c r="E248" s="530"/>
      <c r="F248" s="530"/>
      <c r="G248" s="530"/>
      <c r="H248" s="530"/>
      <c r="I248" s="530"/>
      <c r="J248" s="530"/>
      <c r="K248" s="530"/>
      <c r="L248" s="530"/>
      <c r="M248" s="530"/>
      <c r="N248" s="530"/>
      <c r="O248" s="530"/>
      <c r="P248" s="530"/>
      <c r="Q248" s="530"/>
      <c r="R248" s="530"/>
      <c r="S248" s="530"/>
      <c r="T248" s="530"/>
      <c r="U248" s="530"/>
    </row>
    <row r="249" spans="3:21">
      <c r="C249" s="530"/>
      <c r="D249" s="530"/>
      <c r="E249" s="530"/>
      <c r="F249" s="530"/>
      <c r="G249" s="530"/>
      <c r="H249" s="530"/>
      <c r="I249" s="530"/>
      <c r="J249" s="530"/>
      <c r="K249" s="530"/>
      <c r="L249" s="530"/>
      <c r="M249" s="530"/>
      <c r="N249" s="530"/>
      <c r="O249" s="530"/>
      <c r="P249" s="530"/>
      <c r="Q249" s="530"/>
      <c r="R249" s="530"/>
      <c r="S249" s="530"/>
      <c r="T249" s="530"/>
      <c r="U249" s="530"/>
    </row>
    <row r="250" spans="3:21">
      <c r="C250" s="530"/>
      <c r="D250" s="530"/>
      <c r="E250" s="530"/>
      <c r="F250" s="530"/>
      <c r="G250" s="530"/>
      <c r="H250" s="530"/>
      <c r="I250" s="530"/>
      <c r="J250" s="530"/>
      <c r="K250" s="530"/>
      <c r="L250" s="530"/>
      <c r="M250" s="530"/>
      <c r="N250" s="530"/>
      <c r="O250" s="530"/>
      <c r="P250" s="530"/>
      <c r="Q250" s="530"/>
      <c r="R250" s="530"/>
      <c r="S250" s="530"/>
      <c r="T250" s="530"/>
      <c r="U250" s="530"/>
    </row>
    <row r="251" spans="3:21">
      <c r="C251" s="530"/>
      <c r="D251" s="530"/>
      <c r="E251" s="530"/>
      <c r="F251" s="530"/>
      <c r="G251" s="530"/>
      <c r="H251" s="530"/>
      <c r="I251" s="530"/>
      <c r="J251" s="530"/>
      <c r="K251" s="530"/>
      <c r="L251" s="530"/>
      <c r="M251" s="530"/>
      <c r="N251" s="530"/>
      <c r="O251" s="530"/>
      <c r="P251" s="530"/>
      <c r="Q251" s="530"/>
      <c r="R251" s="530"/>
      <c r="S251" s="530"/>
      <c r="T251" s="530"/>
      <c r="U251" s="530"/>
    </row>
    <row r="252" spans="3:21">
      <c r="C252" s="530"/>
      <c r="D252" s="530"/>
      <c r="E252" s="530"/>
      <c r="F252" s="530"/>
      <c r="G252" s="530"/>
      <c r="H252" s="530"/>
      <c r="I252" s="530"/>
      <c r="J252" s="530"/>
      <c r="K252" s="530"/>
      <c r="L252" s="530"/>
      <c r="M252" s="530"/>
      <c r="N252" s="530"/>
      <c r="O252" s="530"/>
      <c r="P252" s="530"/>
      <c r="Q252" s="530"/>
      <c r="R252" s="530"/>
      <c r="S252" s="530"/>
      <c r="T252" s="530"/>
      <c r="U252" s="530"/>
    </row>
    <row r="253" spans="3:21">
      <c r="C253" s="530"/>
      <c r="D253" s="530"/>
      <c r="E253" s="530"/>
      <c r="F253" s="530"/>
      <c r="G253" s="530"/>
      <c r="H253" s="530"/>
      <c r="I253" s="530"/>
      <c r="J253" s="530"/>
      <c r="K253" s="530"/>
      <c r="L253" s="530"/>
      <c r="M253" s="530"/>
      <c r="N253" s="530"/>
      <c r="O253" s="530"/>
      <c r="P253" s="530"/>
      <c r="Q253" s="530"/>
      <c r="R253" s="530"/>
      <c r="S253" s="530"/>
      <c r="T253" s="530"/>
      <c r="U253" s="530"/>
    </row>
    <row r="254" spans="3:21">
      <c r="C254" s="530"/>
      <c r="D254" s="530"/>
      <c r="E254" s="530"/>
      <c r="F254" s="530"/>
      <c r="G254" s="530"/>
      <c r="H254" s="530"/>
      <c r="I254" s="530"/>
      <c r="J254" s="530"/>
      <c r="K254" s="530"/>
      <c r="L254" s="530"/>
      <c r="M254" s="530"/>
      <c r="N254" s="530"/>
      <c r="O254" s="530"/>
      <c r="P254" s="530"/>
      <c r="Q254" s="530"/>
      <c r="R254" s="530"/>
      <c r="S254" s="530"/>
      <c r="T254" s="530"/>
      <c r="U254" s="530"/>
    </row>
    <row r="255" spans="3:21">
      <c r="C255" s="530"/>
      <c r="D255" s="530"/>
      <c r="E255" s="530"/>
      <c r="F255" s="530"/>
      <c r="G255" s="530"/>
      <c r="H255" s="530"/>
      <c r="I255" s="530"/>
      <c r="J255" s="530"/>
      <c r="K255" s="530"/>
      <c r="L255" s="530"/>
      <c r="M255" s="530"/>
      <c r="N255" s="530"/>
      <c r="O255" s="530"/>
      <c r="P255" s="530"/>
      <c r="Q255" s="530"/>
      <c r="R255" s="530"/>
      <c r="S255" s="530"/>
      <c r="T255" s="530"/>
      <c r="U255" s="530"/>
    </row>
    <row r="256" spans="3:21">
      <c r="C256" s="530"/>
      <c r="D256" s="530"/>
      <c r="E256" s="530"/>
      <c r="F256" s="530"/>
      <c r="G256" s="530"/>
      <c r="H256" s="530"/>
      <c r="I256" s="530"/>
      <c r="J256" s="530"/>
      <c r="K256" s="530"/>
      <c r="L256" s="530"/>
      <c r="M256" s="530"/>
      <c r="N256" s="530"/>
      <c r="O256" s="530"/>
      <c r="P256" s="530"/>
      <c r="Q256" s="530"/>
      <c r="R256" s="530"/>
      <c r="S256" s="530"/>
      <c r="T256" s="530"/>
      <c r="U256" s="530"/>
    </row>
    <row r="257" spans="3:21">
      <c r="C257" s="530"/>
      <c r="D257" s="530"/>
      <c r="E257" s="530"/>
      <c r="F257" s="530"/>
      <c r="G257" s="530"/>
      <c r="H257" s="530"/>
      <c r="I257" s="530"/>
      <c r="J257" s="530"/>
      <c r="K257" s="530"/>
      <c r="L257" s="530"/>
      <c r="M257" s="530"/>
      <c r="N257" s="530"/>
      <c r="O257" s="530"/>
      <c r="P257" s="530"/>
      <c r="Q257" s="530"/>
      <c r="R257" s="530"/>
      <c r="S257" s="530"/>
      <c r="T257" s="530"/>
      <c r="U257" s="530"/>
    </row>
    <row r="258" spans="3:21">
      <c r="C258" s="530"/>
      <c r="D258" s="530"/>
      <c r="E258" s="530"/>
      <c r="F258" s="530"/>
      <c r="G258" s="530"/>
      <c r="H258" s="530"/>
      <c r="I258" s="530"/>
      <c r="J258" s="530"/>
      <c r="K258" s="530"/>
      <c r="L258" s="530"/>
      <c r="M258" s="530"/>
      <c r="N258" s="530"/>
      <c r="O258" s="530"/>
      <c r="P258" s="530"/>
      <c r="Q258" s="530"/>
      <c r="R258" s="530"/>
      <c r="S258" s="530"/>
      <c r="T258" s="530"/>
      <c r="U258" s="530"/>
    </row>
    <row r="259" spans="3:21">
      <c r="C259" s="530"/>
      <c r="D259" s="530"/>
      <c r="E259" s="530"/>
      <c r="F259" s="530"/>
      <c r="G259" s="530"/>
      <c r="H259" s="530"/>
      <c r="I259" s="530"/>
      <c r="J259" s="530"/>
      <c r="K259" s="530"/>
      <c r="L259" s="530"/>
      <c r="M259" s="530"/>
      <c r="N259" s="530"/>
      <c r="O259" s="530"/>
      <c r="P259" s="530"/>
      <c r="Q259" s="530"/>
      <c r="R259" s="530"/>
      <c r="S259" s="530"/>
      <c r="T259" s="530"/>
      <c r="U259" s="530"/>
    </row>
    <row r="260" spans="3:21">
      <c r="C260" s="530"/>
      <c r="D260" s="530"/>
      <c r="E260" s="530"/>
      <c r="F260" s="530"/>
      <c r="G260" s="530"/>
      <c r="H260" s="530"/>
      <c r="I260" s="530"/>
      <c r="J260" s="530"/>
      <c r="K260" s="530"/>
      <c r="L260" s="530"/>
      <c r="M260" s="530"/>
      <c r="N260" s="530"/>
      <c r="O260" s="530"/>
      <c r="P260" s="530"/>
      <c r="Q260" s="530"/>
      <c r="R260" s="530"/>
      <c r="S260" s="530"/>
      <c r="T260" s="530"/>
      <c r="U260" s="530"/>
    </row>
    <row r="261" spans="3:21">
      <c r="C261" s="530"/>
      <c r="D261" s="530"/>
      <c r="E261" s="530"/>
      <c r="F261" s="530"/>
      <c r="G261" s="530"/>
      <c r="H261" s="530"/>
      <c r="I261" s="530"/>
      <c r="J261" s="530"/>
      <c r="K261" s="530"/>
      <c r="L261" s="530"/>
      <c r="M261" s="530"/>
      <c r="N261" s="530"/>
      <c r="O261" s="530"/>
      <c r="P261" s="530"/>
      <c r="Q261" s="530"/>
      <c r="R261" s="530"/>
      <c r="S261" s="530"/>
      <c r="T261" s="530"/>
      <c r="U261" s="530"/>
    </row>
    <row r="262" spans="3:21">
      <c r="C262" s="530"/>
      <c r="D262" s="530"/>
      <c r="E262" s="530"/>
      <c r="F262" s="530"/>
      <c r="G262" s="530"/>
      <c r="H262" s="530"/>
      <c r="I262" s="530"/>
      <c r="J262" s="530"/>
      <c r="K262" s="530"/>
      <c r="L262" s="530"/>
      <c r="M262" s="530"/>
      <c r="N262" s="530"/>
      <c r="O262" s="530"/>
      <c r="P262" s="530"/>
      <c r="Q262" s="530"/>
      <c r="R262" s="530"/>
      <c r="S262" s="530"/>
      <c r="T262" s="530"/>
      <c r="U262" s="530"/>
    </row>
    <row r="263" spans="3:21">
      <c r="C263" s="530"/>
      <c r="D263" s="530"/>
      <c r="E263" s="530"/>
      <c r="F263" s="530"/>
      <c r="G263" s="530"/>
      <c r="H263" s="530"/>
      <c r="I263" s="530"/>
      <c r="J263" s="530"/>
      <c r="K263" s="530"/>
      <c r="L263" s="530"/>
      <c r="M263" s="530"/>
      <c r="N263" s="530"/>
      <c r="O263" s="530"/>
      <c r="P263" s="530"/>
      <c r="Q263" s="530"/>
      <c r="R263" s="530"/>
      <c r="S263" s="530"/>
      <c r="T263" s="530"/>
      <c r="U263" s="530"/>
    </row>
    <row r="264" spans="3:21">
      <c r="C264" s="530"/>
      <c r="D264" s="530"/>
      <c r="E264" s="530"/>
      <c r="F264" s="530"/>
      <c r="G264" s="530"/>
      <c r="H264" s="530"/>
      <c r="I264" s="530"/>
      <c r="J264" s="530"/>
      <c r="K264" s="530"/>
      <c r="L264" s="530"/>
      <c r="M264" s="530"/>
      <c r="N264" s="530"/>
      <c r="O264" s="530"/>
      <c r="P264" s="530"/>
      <c r="Q264" s="530"/>
      <c r="R264" s="530"/>
      <c r="S264" s="530"/>
      <c r="T264" s="530"/>
      <c r="U264" s="530"/>
    </row>
    <row r="265" spans="3:21">
      <c r="C265" s="530"/>
      <c r="D265" s="530"/>
      <c r="E265" s="530"/>
      <c r="F265" s="530"/>
      <c r="G265" s="530"/>
      <c r="H265" s="530"/>
      <c r="I265" s="530"/>
      <c r="J265" s="530"/>
      <c r="K265" s="530"/>
      <c r="L265" s="530"/>
      <c r="M265" s="530"/>
      <c r="N265" s="530"/>
      <c r="O265" s="530"/>
      <c r="P265" s="530"/>
      <c r="Q265" s="530"/>
      <c r="R265" s="530"/>
      <c r="S265" s="530"/>
      <c r="T265" s="530"/>
      <c r="U265" s="530"/>
    </row>
    <row r="266" spans="3:21">
      <c r="C266" s="530"/>
      <c r="D266" s="530"/>
      <c r="E266" s="530"/>
      <c r="F266" s="530"/>
      <c r="G266" s="530"/>
      <c r="H266" s="530"/>
      <c r="I266" s="530"/>
      <c r="J266" s="530"/>
      <c r="K266" s="530"/>
      <c r="L266" s="530"/>
      <c r="M266" s="530"/>
      <c r="N266" s="530"/>
      <c r="O266" s="530"/>
      <c r="P266" s="530"/>
      <c r="Q266" s="530"/>
      <c r="R266" s="530"/>
      <c r="S266" s="530"/>
      <c r="T266" s="530"/>
      <c r="U266" s="530"/>
    </row>
    <row r="267" spans="3:21">
      <c r="C267" s="530"/>
      <c r="D267" s="530"/>
      <c r="E267" s="530"/>
      <c r="F267" s="530"/>
      <c r="G267" s="530"/>
      <c r="H267" s="530"/>
      <c r="I267" s="530"/>
      <c r="J267" s="530"/>
      <c r="K267" s="530"/>
      <c r="L267" s="530"/>
      <c r="M267" s="530"/>
      <c r="N267" s="530"/>
      <c r="O267" s="530"/>
      <c r="P267" s="530"/>
      <c r="Q267" s="530"/>
      <c r="R267" s="530"/>
      <c r="S267" s="530"/>
      <c r="T267" s="530"/>
      <c r="U267" s="530"/>
    </row>
    <row r="268" spans="3:21">
      <c r="C268" s="530"/>
      <c r="D268" s="530"/>
      <c r="E268" s="530"/>
      <c r="F268" s="530"/>
      <c r="G268" s="530"/>
      <c r="H268" s="530"/>
      <c r="I268" s="530"/>
      <c r="J268" s="530"/>
      <c r="K268" s="530"/>
      <c r="L268" s="530"/>
      <c r="M268" s="530"/>
      <c r="N268" s="530"/>
      <c r="O268" s="530"/>
      <c r="P268" s="530"/>
      <c r="Q268" s="530"/>
      <c r="R268" s="530"/>
      <c r="S268" s="530"/>
      <c r="T268" s="530"/>
      <c r="U268" s="530"/>
    </row>
    <row r="269" spans="3:21">
      <c r="C269" s="530"/>
      <c r="D269" s="530"/>
      <c r="E269" s="530"/>
      <c r="F269" s="530"/>
      <c r="G269" s="530"/>
      <c r="H269" s="530"/>
      <c r="I269" s="530"/>
      <c r="J269" s="530"/>
      <c r="K269" s="530"/>
      <c r="L269" s="530"/>
      <c r="M269" s="530"/>
      <c r="N269" s="530"/>
      <c r="O269" s="530"/>
      <c r="P269" s="530"/>
      <c r="Q269" s="530"/>
      <c r="R269" s="530"/>
      <c r="S269" s="530"/>
      <c r="T269" s="530"/>
      <c r="U269" s="530"/>
    </row>
    <row r="270" spans="3:21">
      <c r="C270" s="530"/>
      <c r="D270" s="530"/>
      <c r="E270" s="530"/>
      <c r="F270" s="530"/>
      <c r="G270" s="530"/>
      <c r="H270" s="530"/>
      <c r="I270" s="530"/>
      <c r="J270" s="530"/>
      <c r="K270" s="530"/>
      <c r="L270" s="530"/>
      <c r="M270" s="530"/>
      <c r="N270" s="530"/>
      <c r="O270" s="530"/>
      <c r="P270" s="530"/>
      <c r="Q270" s="530"/>
      <c r="R270" s="530"/>
      <c r="S270" s="530"/>
      <c r="T270" s="530"/>
      <c r="U270" s="530"/>
    </row>
    <row r="271" spans="3:21">
      <c r="C271" s="530"/>
      <c r="D271" s="530"/>
      <c r="E271" s="530"/>
      <c r="F271" s="530"/>
      <c r="G271" s="530"/>
      <c r="H271" s="530"/>
      <c r="I271" s="530"/>
      <c r="J271" s="530"/>
      <c r="K271" s="530"/>
      <c r="L271" s="530"/>
      <c r="M271" s="530"/>
      <c r="N271" s="530"/>
      <c r="O271" s="530"/>
      <c r="P271" s="530"/>
      <c r="Q271" s="530"/>
      <c r="R271" s="530"/>
      <c r="S271" s="530"/>
      <c r="T271" s="530"/>
      <c r="U271" s="530"/>
    </row>
    <row r="272" spans="3:21">
      <c r="C272" s="530"/>
      <c r="D272" s="530"/>
      <c r="E272" s="530"/>
      <c r="F272" s="530"/>
      <c r="G272" s="530"/>
      <c r="H272" s="530"/>
      <c r="I272" s="530"/>
      <c r="J272" s="530"/>
      <c r="K272" s="530"/>
      <c r="L272" s="530"/>
      <c r="M272" s="530"/>
      <c r="N272" s="530"/>
      <c r="O272" s="530"/>
      <c r="P272" s="530"/>
      <c r="Q272" s="530"/>
      <c r="R272" s="530"/>
      <c r="S272" s="530"/>
      <c r="T272" s="530"/>
      <c r="U272" s="530"/>
    </row>
    <row r="273" spans="3:21">
      <c r="C273" s="530"/>
      <c r="D273" s="530"/>
      <c r="E273" s="530"/>
      <c r="F273" s="530"/>
      <c r="G273" s="530"/>
      <c r="H273" s="530"/>
      <c r="I273" s="530"/>
      <c r="J273" s="530"/>
      <c r="K273" s="530"/>
      <c r="L273" s="530"/>
      <c r="M273" s="530"/>
      <c r="N273" s="530"/>
      <c r="O273" s="530"/>
      <c r="P273" s="530"/>
      <c r="Q273" s="530"/>
      <c r="R273" s="530"/>
      <c r="S273" s="530"/>
      <c r="T273" s="530"/>
      <c r="U273" s="530"/>
    </row>
    <row r="274" spans="3:21">
      <c r="C274" s="530"/>
      <c r="D274" s="530"/>
      <c r="E274" s="530"/>
      <c r="F274" s="530"/>
      <c r="G274" s="530"/>
      <c r="H274" s="530"/>
      <c r="I274" s="530"/>
      <c r="J274" s="530"/>
      <c r="K274" s="530"/>
      <c r="L274" s="530"/>
      <c r="M274" s="530"/>
      <c r="N274" s="530"/>
      <c r="O274" s="530"/>
      <c r="P274" s="530"/>
      <c r="Q274" s="530"/>
      <c r="R274" s="530"/>
      <c r="S274" s="530"/>
      <c r="T274" s="530"/>
      <c r="U274" s="530"/>
    </row>
    <row r="275" spans="3:21">
      <c r="C275" s="530"/>
      <c r="D275" s="530"/>
      <c r="E275" s="530"/>
      <c r="F275" s="530"/>
      <c r="G275" s="530"/>
      <c r="H275" s="530"/>
      <c r="I275" s="530"/>
      <c r="J275" s="530"/>
      <c r="K275" s="530"/>
      <c r="L275" s="530"/>
      <c r="M275" s="530"/>
      <c r="N275" s="530"/>
      <c r="O275" s="530"/>
      <c r="P275" s="530"/>
      <c r="Q275" s="530"/>
      <c r="R275" s="530"/>
      <c r="S275" s="530"/>
      <c r="T275" s="530"/>
      <c r="U275" s="530"/>
    </row>
    <row r="276" spans="3:21">
      <c r="C276" s="530"/>
      <c r="D276" s="530"/>
      <c r="E276" s="530"/>
      <c r="F276" s="530"/>
      <c r="G276" s="530"/>
      <c r="H276" s="530"/>
      <c r="I276" s="530"/>
      <c r="J276" s="530"/>
      <c r="K276" s="530"/>
      <c r="L276" s="530"/>
      <c r="M276" s="530"/>
      <c r="N276" s="530"/>
      <c r="O276" s="530"/>
      <c r="P276" s="530"/>
      <c r="Q276" s="530"/>
      <c r="R276" s="530"/>
      <c r="S276" s="530"/>
      <c r="T276" s="530"/>
      <c r="U276" s="530"/>
    </row>
    <row r="277" spans="3:21">
      <c r="C277" s="530"/>
      <c r="D277" s="530"/>
      <c r="E277" s="530"/>
      <c r="F277" s="530"/>
      <c r="G277" s="530"/>
      <c r="H277" s="530"/>
      <c r="I277" s="530"/>
      <c r="J277" s="530"/>
      <c r="K277" s="530"/>
      <c r="L277" s="530"/>
      <c r="M277" s="530"/>
      <c r="N277" s="530"/>
      <c r="O277" s="530"/>
      <c r="P277" s="530"/>
      <c r="Q277" s="530"/>
      <c r="R277" s="530"/>
      <c r="S277" s="530"/>
      <c r="T277" s="530"/>
      <c r="U277" s="530"/>
    </row>
    <row r="278" spans="3:21">
      <c r="C278" s="530"/>
      <c r="D278" s="530"/>
      <c r="E278" s="530"/>
      <c r="F278" s="530"/>
      <c r="G278" s="530"/>
      <c r="H278" s="530"/>
      <c r="I278" s="530"/>
      <c r="J278" s="530"/>
      <c r="K278" s="530"/>
      <c r="L278" s="530"/>
      <c r="M278" s="530"/>
      <c r="N278" s="530"/>
      <c r="O278" s="530"/>
      <c r="P278" s="530"/>
      <c r="Q278" s="530"/>
      <c r="R278" s="530"/>
      <c r="S278" s="530"/>
      <c r="T278" s="530"/>
      <c r="U278" s="530"/>
    </row>
    <row r="279" spans="3:21">
      <c r="C279" s="530"/>
      <c r="D279" s="530"/>
      <c r="E279" s="530"/>
      <c r="F279" s="530"/>
      <c r="G279" s="530"/>
      <c r="H279" s="530"/>
      <c r="I279" s="530"/>
      <c r="J279" s="530"/>
      <c r="K279" s="530"/>
      <c r="L279" s="530"/>
      <c r="M279" s="530"/>
      <c r="N279" s="530"/>
      <c r="O279" s="530"/>
      <c r="P279" s="530"/>
      <c r="Q279" s="530"/>
      <c r="R279" s="530"/>
      <c r="S279" s="530"/>
      <c r="T279" s="530"/>
      <c r="U279" s="530"/>
    </row>
    <row r="280" spans="3:21">
      <c r="C280" s="530"/>
      <c r="D280" s="530"/>
      <c r="E280" s="530"/>
      <c r="F280" s="530"/>
      <c r="G280" s="530"/>
      <c r="H280" s="530"/>
      <c r="I280" s="530"/>
      <c r="J280" s="530"/>
      <c r="K280" s="530"/>
      <c r="L280" s="530"/>
      <c r="M280" s="530"/>
      <c r="N280" s="530"/>
      <c r="O280" s="530"/>
      <c r="P280" s="530"/>
      <c r="Q280" s="530"/>
      <c r="R280" s="530"/>
      <c r="S280" s="530"/>
      <c r="T280" s="530"/>
      <c r="U280" s="530"/>
    </row>
    <row r="281" spans="3:21">
      <c r="C281" s="530"/>
      <c r="D281" s="530"/>
      <c r="E281" s="530"/>
      <c r="F281" s="530"/>
      <c r="G281" s="530"/>
      <c r="H281" s="530"/>
      <c r="I281" s="530"/>
      <c r="J281" s="530"/>
      <c r="K281" s="530"/>
      <c r="L281" s="530"/>
      <c r="M281" s="530"/>
      <c r="N281" s="530"/>
      <c r="O281" s="530"/>
      <c r="P281" s="530"/>
      <c r="Q281" s="530"/>
      <c r="R281" s="530"/>
      <c r="S281" s="530"/>
      <c r="T281" s="530"/>
      <c r="U281" s="530"/>
    </row>
    <row r="282" spans="3:21">
      <c r="C282" s="530"/>
      <c r="D282" s="530"/>
      <c r="E282" s="530"/>
      <c r="F282" s="530"/>
      <c r="G282" s="530"/>
      <c r="H282" s="530"/>
      <c r="I282" s="530"/>
      <c r="J282" s="530"/>
      <c r="K282" s="530"/>
      <c r="L282" s="530"/>
      <c r="M282" s="530"/>
      <c r="N282" s="530"/>
      <c r="O282" s="530"/>
      <c r="P282" s="530"/>
      <c r="Q282" s="530"/>
      <c r="R282" s="530"/>
      <c r="S282" s="530"/>
      <c r="T282" s="530"/>
      <c r="U282" s="530"/>
    </row>
    <row r="283" spans="3:21">
      <c r="C283" s="530"/>
      <c r="D283" s="530"/>
      <c r="E283" s="530"/>
      <c r="F283" s="530"/>
      <c r="G283" s="530"/>
      <c r="H283" s="530"/>
      <c r="I283" s="530"/>
      <c r="J283" s="530"/>
      <c r="K283" s="530"/>
      <c r="L283" s="530"/>
      <c r="M283" s="530"/>
      <c r="N283" s="530"/>
      <c r="O283" s="530"/>
      <c r="P283" s="530"/>
      <c r="Q283" s="530"/>
      <c r="R283" s="530"/>
      <c r="S283" s="530"/>
      <c r="T283" s="530"/>
      <c r="U283" s="530"/>
    </row>
    <row r="284" spans="3:21">
      <c r="C284" s="530"/>
      <c r="D284" s="530"/>
      <c r="E284" s="530"/>
      <c r="F284" s="530"/>
      <c r="G284" s="530"/>
      <c r="H284" s="530"/>
      <c r="I284" s="530"/>
      <c r="J284" s="530"/>
      <c r="K284" s="530"/>
      <c r="L284" s="530"/>
      <c r="M284" s="530"/>
      <c r="N284" s="530"/>
      <c r="O284" s="530"/>
      <c r="P284" s="530"/>
      <c r="Q284" s="530"/>
      <c r="R284" s="530"/>
      <c r="S284" s="530"/>
      <c r="T284" s="530"/>
      <c r="U284" s="530"/>
    </row>
    <row r="285" spans="3:21">
      <c r="C285" s="530"/>
      <c r="D285" s="530"/>
      <c r="E285" s="530"/>
      <c r="F285" s="530"/>
      <c r="G285" s="530"/>
      <c r="H285" s="530"/>
      <c r="I285" s="530"/>
      <c r="J285" s="530"/>
      <c r="K285" s="530"/>
      <c r="L285" s="530"/>
      <c r="M285" s="530"/>
      <c r="N285" s="530"/>
      <c r="O285" s="530"/>
      <c r="P285" s="530"/>
      <c r="Q285" s="530"/>
      <c r="R285" s="530"/>
      <c r="S285" s="530"/>
      <c r="T285" s="530"/>
      <c r="U285" s="530"/>
    </row>
    <row r="286" spans="3:21">
      <c r="C286" s="530"/>
      <c r="D286" s="530"/>
      <c r="E286" s="530"/>
      <c r="F286" s="530"/>
      <c r="G286" s="530"/>
      <c r="H286" s="530"/>
      <c r="I286" s="530"/>
      <c r="J286" s="530"/>
      <c r="K286" s="530"/>
      <c r="L286" s="530"/>
      <c r="M286" s="530"/>
      <c r="N286" s="530"/>
      <c r="O286" s="530"/>
      <c r="P286" s="530"/>
      <c r="Q286" s="530"/>
      <c r="R286" s="530"/>
      <c r="S286" s="530"/>
      <c r="T286" s="530"/>
      <c r="U286" s="530"/>
    </row>
    <row r="287" spans="3:21">
      <c r="C287" s="530"/>
      <c r="D287" s="530"/>
      <c r="E287" s="530"/>
      <c r="F287" s="530"/>
      <c r="G287" s="530"/>
      <c r="H287" s="530"/>
      <c r="I287" s="530"/>
      <c r="J287" s="530"/>
      <c r="K287" s="530"/>
      <c r="L287" s="530"/>
      <c r="M287" s="530"/>
      <c r="N287" s="530"/>
      <c r="O287" s="530"/>
      <c r="P287" s="530"/>
      <c r="Q287" s="530"/>
      <c r="R287" s="530"/>
      <c r="S287" s="530"/>
      <c r="T287" s="530"/>
      <c r="U287" s="530"/>
    </row>
    <row r="288" spans="3:21">
      <c r="C288" s="530"/>
      <c r="D288" s="530"/>
      <c r="E288" s="530"/>
      <c r="F288" s="530"/>
      <c r="G288" s="530"/>
      <c r="H288" s="530"/>
      <c r="I288" s="530"/>
      <c r="J288" s="530"/>
      <c r="K288" s="530"/>
      <c r="L288" s="530"/>
      <c r="M288" s="530"/>
      <c r="N288" s="530"/>
      <c r="O288" s="530"/>
      <c r="P288" s="530"/>
      <c r="Q288" s="530"/>
      <c r="R288" s="530"/>
      <c r="S288" s="530"/>
      <c r="T288" s="530"/>
      <c r="U288" s="530"/>
    </row>
    <row r="289" spans="3:21">
      <c r="C289" s="530"/>
      <c r="D289" s="530"/>
      <c r="E289" s="530"/>
      <c r="F289" s="530"/>
      <c r="G289" s="530"/>
      <c r="H289" s="530"/>
      <c r="I289" s="530"/>
      <c r="J289" s="530"/>
      <c r="K289" s="530"/>
      <c r="L289" s="530"/>
      <c r="M289" s="530"/>
      <c r="N289" s="530"/>
      <c r="O289" s="530"/>
      <c r="P289" s="530"/>
      <c r="Q289" s="530"/>
      <c r="R289" s="530"/>
      <c r="S289" s="530"/>
      <c r="T289" s="530"/>
      <c r="U289" s="530"/>
    </row>
    <row r="290" spans="3:21">
      <c r="C290" s="530"/>
      <c r="D290" s="530"/>
      <c r="E290" s="530"/>
      <c r="F290" s="530"/>
      <c r="G290" s="530"/>
      <c r="H290" s="530"/>
      <c r="I290" s="530"/>
      <c r="J290" s="530"/>
      <c r="K290" s="530"/>
      <c r="L290" s="530"/>
      <c r="M290" s="530"/>
      <c r="N290" s="530"/>
      <c r="O290" s="530"/>
      <c r="P290" s="530"/>
      <c r="Q290" s="530"/>
      <c r="R290" s="530"/>
      <c r="S290" s="530"/>
      <c r="T290" s="530"/>
      <c r="U290" s="530"/>
    </row>
    <row r="291" spans="3:21">
      <c r="C291" s="530"/>
      <c r="D291" s="530"/>
      <c r="E291" s="530"/>
      <c r="F291" s="530"/>
      <c r="G291" s="530"/>
      <c r="H291" s="530"/>
      <c r="I291" s="530"/>
      <c r="J291" s="530"/>
      <c r="K291" s="530"/>
      <c r="L291" s="530"/>
      <c r="M291" s="530"/>
      <c r="N291" s="530"/>
      <c r="O291" s="530"/>
      <c r="P291" s="530"/>
      <c r="Q291" s="530"/>
      <c r="R291" s="530"/>
      <c r="S291" s="530"/>
      <c r="T291" s="530"/>
      <c r="U291" s="530"/>
    </row>
    <row r="292" spans="3:21">
      <c r="C292" s="530"/>
      <c r="D292" s="530"/>
      <c r="E292" s="530"/>
      <c r="F292" s="530"/>
      <c r="G292" s="530"/>
      <c r="H292" s="530"/>
      <c r="I292" s="530"/>
      <c r="J292" s="530"/>
      <c r="K292" s="530"/>
      <c r="L292" s="530"/>
      <c r="M292" s="530"/>
      <c r="N292" s="530"/>
      <c r="O292" s="530"/>
      <c r="P292" s="530"/>
      <c r="Q292" s="530"/>
      <c r="R292" s="530"/>
      <c r="S292" s="530"/>
      <c r="T292" s="530"/>
      <c r="U292" s="530"/>
    </row>
    <row r="293" spans="3:21">
      <c r="C293" s="530"/>
      <c r="D293" s="530"/>
      <c r="E293" s="530"/>
      <c r="F293" s="530"/>
      <c r="G293" s="530"/>
      <c r="H293" s="530"/>
      <c r="I293" s="530"/>
      <c r="J293" s="530"/>
      <c r="K293" s="530"/>
      <c r="L293" s="530"/>
      <c r="M293" s="530"/>
      <c r="N293" s="530"/>
      <c r="O293" s="530"/>
      <c r="P293" s="530"/>
      <c r="Q293" s="530"/>
      <c r="R293" s="530"/>
      <c r="S293" s="530"/>
      <c r="T293" s="530"/>
      <c r="U293" s="530"/>
    </row>
    <row r="294" spans="3:21">
      <c r="C294" s="530"/>
      <c r="D294" s="530"/>
      <c r="E294" s="530"/>
      <c r="F294" s="530"/>
      <c r="G294" s="530"/>
      <c r="H294" s="530"/>
      <c r="I294" s="530"/>
      <c r="J294" s="530"/>
      <c r="K294" s="530"/>
      <c r="L294" s="530"/>
      <c r="M294" s="530"/>
      <c r="N294" s="530"/>
      <c r="O294" s="530"/>
      <c r="P294" s="530"/>
      <c r="Q294" s="530"/>
      <c r="R294" s="530"/>
      <c r="S294" s="530"/>
      <c r="T294" s="530"/>
      <c r="U294" s="530"/>
    </row>
    <row r="295" spans="3:21">
      <c r="C295" s="530"/>
      <c r="D295" s="530"/>
      <c r="E295" s="530"/>
      <c r="F295" s="530"/>
      <c r="G295" s="530"/>
      <c r="H295" s="530"/>
      <c r="I295" s="530"/>
      <c r="J295" s="530"/>
      <c r="K295" s="530"/>
      <c r="L295" s="530"/>
      <c r="M295" s="530"/>
      <c r="N295" s="530"/>
      <c r="O295" s="530"/>
      <c r="P295" s="530"/>
      <c r="Q295" s="530"/>
      <c r="R295" s="530"/>
      <c r="S295" s="530"/>
      <c r="T295" s="530"/>
      <c r="U295" s="530"/>
    </row>
    <row r="296" spans="3:21">
      <c r="C296" s="530"/>
      <c r="D296" s="530"/>
      <c r="E296" s="530"/>
      <c r="F296" s="530"/>
      <c r="G296" s="530"/>
      <c r="H296" s="530"/>
      <c r="I296" s="530"/>
      <c r="J296" s="530"/>
      <c r="K296" s="530"/>
      <c r="L296" s="530"/>
      <c r="M296" s="530"/>
      <c r="N296" s="530"/>
      <c r="O296" s="530"/>
      <c r="P296" s="530"/>
      <c r="Q296" s="530"/>
      <c r="R296" s="530"/>
      <c r="S296" s="530"/>
      <c r="T296" s="530"/>
      <c r="U296" s="530"/>
    </row>
    <row r="297" spans="3:21">
      <c r="C297" s="530"/>
      <c r="D297" s="530"/>
      <c r="E297" s="530"/>
      <c r="F297" s="530"/>
      <c r="G297" s="530"/>
      <c r="H297" s="530"/>
      <c r="I297" s="530"/>
      <c r="J297" s="530"/>
      <c r="K297" s="530"/>
      <c r="L297" s="530"/>
      <c r="M297" s="530"/>
      <c r="N297" s="530"/>
      <c r="O297" s="530"/>
      <c r="P297" s="530"/>
      <c r="Q297" s="530"/>
      <c r="R297" s="530"/>
      <c r="S297" s="530"/>
      <c r="T297" s="530"/>
      <c r="U297" s="530"/>
    </row>
    <row r="298" spans="3:21">
      <c r="C298" s="530"/>
      <c r="D298" s="530"/>
      <c r="E298" s="530"/>
      <c r="F298" s="530"/>
      <c r="G298" s="530"/>
      <c r="H298" s="530"/>
      <c r="I298" s="530"/>
      <c r="J298" s="530"/>
      <c r="K298" s="530"/>
      <c r="L298" s="530"/>
      <c r="M298" s="530"/>
      <c r="N298" s="530"/>
      <c r="O298" s="530"/>
      <c r="P298" s="530"/>
      <c r="Q298" s="530"/>
      <c r="R298" s="530"/>
      <c r="S298" s="530"/>
      <c r="T298" s="530"/>
      <c r="U298" s="530"/>
    </row>
    <row r="299" spans="3:21">
      <c r="C299" s="530"/>
      <c r="D299" s="530"/>
      <c r="E299" s="530"/>
      <c r="F299" s="530"/>
      <c r="G299" s="530"/>
      <c r="H299" s="530"/>
      <c r="I299" s="530"/>
      <c r="J299" s="530"/>
      <c r="K299" s="530"/>
      <c r="L299" s="530"/>
      <c r="M299" s="530"/>
      <c r="N299" s="530"/>
    </row>
    <row r="300" spans="3:21">
      <c r="C300" s="530"/>
      <c r="D300" s="530"/>
      <c r="E300" s="530"/>
      <c r="F300" s="530"/>
      <c r="G300" s="530"/>
      <c r="H300" s="530"/>
      <c r="I300" s="530"/>
      <c r="J300" s="530"/>
      <c r="K300" s="530"/>
      <c r="L300" s="530"/>
      <c r="M300" s="530"/>
      <c r="N300" s="530"/>
    </row>
    <row r="301" spans="3:21">
      <c r="C301" s="530"/>
      <c r="D301" s="530"/>
      <c r="E301" s="530"/>
      <c r="F301" s="530"/>
      <c r="G301" s="530"/>
      <c r="H301" s="530"/>
      <c r="I301" s="530"/>
      <c r="J301" s="530"/>
      <c r="K301" s="530"/>
      <c r="L301" s="530"/>
      <c r="M301" s="530"/>
      <c r="N301" s="530"/>
    </row>
    <row r="302" spans="3:21">
      <c r="C302" s="530"/>
      <c r="D302" s="530"/>
      <c r="E302" s="530"/>
      <c r="F302" s="530"/>
      <c r="G302" s="530"/>
      <c r="H302" s="530"/>
      <c r="I302" s="530"/>
      <c r="J302" s="530"/>
      <c r="K302" s="530"/>
      <c r="L302" s="530"/>
      <c r="M302" s="530"/>
      <c r="N302" s="530"/>
    </row>
    <row r="303" spans="3:21">
      <c r="C303" s="530"/>
      <c r="D303" s="530"/>
      <c r="E303" s="530"/>
      <c r="F303" s="530"/>
      <c r="G303" s="530"/>
      <c r="H303" s="530"/>
      <c r="I303" s="530"/>
      <c r="J303" s="530"/>
      <c r="K303" s="530"/>
      <c r="L303" s="530"/>
      <c r="M303" s="530"/>
      <c r="N303" s="530"/>
    </row>
    <row r="304" spans="3:21">
      <c r="C304" s="530"/>
      <c r="D304" s="530"/>
      <c r="E304" s="530"/>
      <c r="F304" s="530"/>
      <c r="G304" s="530"/>
      <c r="H304" s="530"/>
      <c r="I304" s="530"/>
      <c r="J304" s="530"/>
      <c r="K304" s="530"/>
      <c r="L304" s="530"/>
      <c r="M304" s="530"/>
      <c r="N304" s="530"/>
    </row>
    <row r="305" spans="3:14">
      <c r="C305" s="530"/>
      <c r="D305" s="530"/>
      <c r="E305" s="530"/>
      <c r="F305" s="530"/>
      <c r="G305" s="530"/>
      <c r="H305" s="530"/>
      <c r="I305" s="530"/>
      <c r="J305" s="530"/>
      <c r="K305" s="530"/>
      <c r="L305" s="530"/>
      <c r="M305" s="530"/>
      <c r="N305" s="530"/>
    </row>
    <row r="306" spans="3:14">
      <c r="C306" s="530"/>
      <c r="D306" s="530"/>
      <c r="E306" s="530"/>
      <c r="F306" s="530"/>
      <c r="G306" s="530"/>
      <c r="H306" s="530"/>
      <c r="I306" s="530"/>
      <c r="J306" s="530"/>
      <c r="K306" s="530"/>
      <c r="L306" s="530"/>
      <c r="M306" s="530"/>
      <c r="N306" s="530"/>
    </row>
  </sheetData>
  <mergeCells count="8">
    <mergeCell ref="C106:N106"/>
    <mergeCell ref="C107:N107"/>
    <mergeCell ref="C100:N100"/>
    <mergeCell ref="C101:N101"/>
    <mergeCell ref="C102:N102"/>
    <mergeCell ref="C103:N103"/>
    <mergeCell ref="C104:N104"/>
    <mergeCell ref="C105:N105"/>
  </mergeCells>
  <pageMargins left="0.5" right="0.5" top="0.75" bottom="0.5" header="0.5" footer="0.25"/>
  <pageSetup scale="31" orientation="landscape" r:id="rId1"/>
  <headerFooter alignWithMargins="0">
    <oddHeader>&amp;LMidAmerican Energy Company Attachment 1-1j&amp;R&amp;12Effective January 1, 2016</oddHeader>
    <oddFooter>&amp;L&amp;11&amp;D&amp;R&amp;Z&amp;F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BM301"/>
  <sheetViews>
    <sheetView tabSelected="1" topLeftCell="A46"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6384" width="9.109375" style="167"/>
  </cols>
  <sheetData>
    <row r="1" spans="1:65">
      <c r="N1" s="168"/>
    </row>
    <row r="2" spans="1:65">
      <c r="N2" s="168"/>
    </row>
    <row r="4" spans="1:65">
      <c r="N4" s="168"/>
    </row>
    <row r="5" spans="1:65" ht="15">
      <c r="C5" s="169" t="s">
        <v>277</v>
      </c>
      <c r="D5" s="169"/>
      <c r="E5" s="169"/>
      <c r="F5" s="169"/>
      <c r="G5" s="454" t="s">
        <v>584</v>
      </c>
      <c r="H5" s="169"/>
      <c r="I5" s="169"/>
      <c r="J5" s="169"/>
      <c r="K5" s="171"/>
      <c r="M5" s="172"/>
      <c r="N5" s="260" t="s">
        <v>925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c r="F6" s="176"/>
      <c r="G6" s="195" t="s">
        <v>585</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463</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2943681822</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1961687736</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50495718</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1.7153932066507154E-2</v>
      </c>
      <c r="L23" s="197">
        <f>G23</f>
        <v>1.7153932066507154E-2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
      <c r="A24" s="194"/>
      <c r="E24" s="195"/>
      <c r="F24" s="195"/>
      <c r="M24" s="176"/>
      <c r="O24" s="184"/>
      <c r="P24" s="176"/>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
      <c r="A25" s="201"/>
      <c r="C25" s="186" t="s">
        <v>301</v>
      </c>
      <c r="D25" s="186"/>
      <c r="E25" s="202"/>
      <c r="F25" s="202"/>
      <c r="G25" s="176"/>
      <c r="L25" s="176"/>
      <c r="M25" s="176"/>
      <c r="N25" s="176"/>
      <c r="O25" s="184"/>
      <c r="P25" s="176"/>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201" t="s">
        <v>302</v>
      </c>
      <c r="C26" s="186" t="s">
        <v>303</v>
      </c>
      <c r="D26" s="186"/>
      <c r="E26" s="195" t="s">
        <v>304</v>
      </c>
      <c r="F26" s="195"/>
      <c r="G26" s="265">
        <v>96135554</v>
      </c>
      <c r="M26" s="176"/>
      <c r="N26" s="203"/>
      <c r="O26" s="184"/>
      <c r="P26" s="204"/>
      <c r="Q26" s="188"/>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201" t="s">
        <v>305</v>
      </c>
      <c r="C27" s="186" t="s">
        <v>306</v>
      </c>
      <c r="D27" s="186"/>
      <c r="E27" s="195" t="s">
        <v>307</v>
      </c>
      <c r="F27" s="195"/>
      <c r="G27" s="196">
        <f>IF(G26=0,0,G26/G18)</f>
        <v>3.2658269409933528E-2</v>
      </c>
      <c r="L27" s="197">
        <f>G27</f>
        <v>3.2658269409933528E-2</v>
      </c>
      <c r="M27" s="176"/>
      <c r="N27" s="198"/>
      <c r="O27" s="184"/>
      <c r="P27" s="200"/>
      <c r="Q27" s="188"/>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201"/>
      <c r="C28" s="186"/>
      <c r="D28" s="186"/>
      <c r="E28" s="195"/>
      <c r="F28" s="195"/>
      <c r="G28" s="176"/>
      <c r="L28" s="176"/>
      <c r="M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6">
      <c r="A29" s="205" t="s">
        <v>308</v>
      </c>
      <c r="B29" s="206"/>
      <c r="C29" s="192" t="s">
        <v>309</v>
      </c>
      <c r="D29" s="192"/>
      <c r="E29" s="187" t="s">
        <v>310</v>
      </c>
      <c r="F29" s="187"/>
      <c r="G29" s="207"/>
      <c r="L29" s="208">
        <f>L23+L27</f>
        <v>4.9812201476440679E-2</v>
      </c>
      <c r="M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
      <c r="A30" s="201"/>
      <c r="C30" s="186"/>
      <c r="D30" s="186"/>
      <c r="E30" s="195"/>
      <c r="F30" s="195"/>
      <c r="G30" s="176"/>
      <c r="L30" s="176"/>
      <c r="M30" s="176"/>
      <c r="N30" s="176"/>
      <c r="O30" s="184"/>
      <c r="P30" s="209"/>
      <c r="Q30" s="184"/>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
      <c r="A31" s="210"/>
      <c r="B31" s="211"/>
      <c r="C31" s="176" t="s">
        <v>311</v>
      </c>
      <c r="D31" s="176"/>
      <c r="E31" s="195"/>
      <c r="F31" s="195"/>
      <c r="G31" s="176"/>
      <c r="L31" s="176"/>
      <c r="M31" s="212"/>
      <c r="N31" s="211"/>
      <c r="Q31" s="188"/>
      <c r="R31" s="184" t="s">
        <v>40</v>
      </c>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t="s">
        <v>312</v>
      </c>
      <c r="B32" s="211"/>
      <c r="C32" s="176" t="s">
        <v>313</v>
      </c>
      <c r="D32" s="176"/>
      <c r="E32" s="195" t="s">
        <v>314</v>
      </c>
      <c r="F32" s="195"/>
      <c r="G32" s="265">
        <v>72901985</v>
      </c>
      <c r="L32" s="176"/>
      <c r="M32" s="212"/>
      <c r="N32" s="211"/>
      <c r="Q32" s="188"/>
      <c r="R32" s="184"/>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
      <c r="A33" s="201" t="s">
        <v>315</v>
      </c>
      <c r="B33" s="211"/>
      <c r="C33" s="176" t="s">
        <v>316</v>
      </c>
      <c r="D33" s="176"/>
      <c r="E33" s="195" t="s">
        <v>317</v>
      </c>
      <c r="F33" s="195"/>
      <c r="G33" s="196">
        <f>IF(G32=0,0,G32/G19)</f>
        <v>3.7162889720996857E-2</v>
      </c>
      <c r="L33" s="197">
        <f>G33</f>
        <v>3.7162889720996857E-2</v>
      </c>
      <c r="M33" s="212"/>
      <c r="N33" s="211"/>
      <c r="O33" s="184"/>
      <c r="P33" s="184"/>
      <c r="Q33" s="188"/>
      <c r="R33" s="184"/>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76"/>
      <c r="D34" s="176"/>
      <c r="E34" s="195"/>
      <c r="F34" s="195"/>
      <c r="G34" s="176"/>
      <c r="L34" s="176"/>
      <c r="M34" s="176"/>
      <c r="O34" s="173"/>
      <c r="P34" s="184"/>
      <c r="Q34" s="173"/>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01"/>
      <c r="C35" s="186" t="s">
        <v>318</v>
      </c>
      <c r="D35" s="186"/>
      <c r="E35" s="213"/>
      <c r="F35" s="213"/>
      <c r="M35" s="176"/>
      <c r="O35" s="184"/>
      <c r="P35" s="184"/>
      <c r="Q35" s="184"/>
      <c r="R35" s="185"/>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201" t="s">
        <v>319</v>
      </c>
      <c r="C36" s="186" t="s">
        <v>320</v>
      </c>
      <c r="D36" s="186"/>
      <c r="E36" s="195" t="s">
        <v>321</v>
      </c>
      <c r="F36" s="195"/>
      <c r="G36" s="265">
        <v>172799269</v>
      </c>
      <c r="L36" s="176"/>
      <c r="M36" s="176"/>
      <c r="O36" s="184"/>
      <c r="P36" s="184"/>
      <c r="Q36" s="184"/>
      <c r="R36" s="185"/>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201" t="s">
        <v>322</v>
      </c>
      <c r="B37" s="211"/>
      <c r="C37" s="176" t="s">
        <v>323</v>
      </c>
      <c r="D37" s="176"/>
      <c r="E37" s="195" t="s">
        <v>324</v>
      </c>
      <c r="F37" s="195"/>
      <c r="G37" s="214">
        <f>IF(G36=0,0,G36/G19)</f>
        <v>8.8087041494355353E-2</v>
      </c>
      <c r="L37" s="197">
        <f>G37</f>
        <v>8.8087041494355353E-2</v>
      </c>
      <c r="M37" s="176"/>
      <c r="P37" s="215"/>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86"/>
      <c r="D38" s="186"/>
      <c r="E38" s="195"/>
      <c r="F38" s="195"/>
      <c r="G38" s="176"/>
      <c r="L38" s="176"/>
      <c r="M38" s="176"/>
      <c r="N38" s="213"/>
      <c r="O38" s="184"/>
      <c r="P38" s="184"/>
      <c r="Q38" s="184"/>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6">
      <c r="A39" s="205" t="s">
        <v>325</v>
      </c>
      <c r="B39" s="206"/>
      <c r="C39" s="192" t="s">
        <v>326</v>
      </c>
      <c r="D39" s="192"/>
      <c r="E39" s="187" t="s">
        <v>327</v>
      </c>
      <c r="F39" s="187"/>
      <c r="G39" s="207"/>
      <c r="L39" s="208">
        <f>L33+L37</f>
        <v>0.12524993121535222</v>
      </c>
      <c r="M39" s="176"/>
      <c r="N39" s="213"/>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M40" s="216"/>
      <c r="N40" s="21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M41" s="216"/>
      <c r="N41" s="216"/>
      <c r="O41" s="184"/>
      <c r="P41" s="184"/>
      <c r="Q41" s="184"/>
      <c r="R41" s="185"/>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M42" s="216"/>
      <c r="N42" s="216"/>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
      <c r="M43" s="172"/>
      <c r="N43" s="172"/>
      <c r="O43" s="185"/>
      <c r="P43" s="185"/>
      <c r="Q43" s="185"/>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176"/>
      <c r="N44" s="176"/>
      <c r="O44" s="184"/>
      <c r="P44" s="173"/>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6">
      <c r="M45" s="176"/>
      <c r="N45" s="198"/>
      <c r="O45" s="184"/>
      <c r="P45" s="184"/>
      <c r="Q45" s="204"/>
      <c r="R45" s="184"/>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6">
      <c r="M46" s="176"/>
      <c r="N46" s="198"/>
      <c r="O46" s="184"/>
      <c r="P46" s="184"/>
      <c r="Q46" s="204"/>
      <c r="R46" s="184"/>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6">
      <c r="M47" s="176"/>
      <c r="N47" s="198"/>
      <c r="O47" s="184"/>
      <c r="P47" s="184"/>
      <c r="Q47" s="204"/>
      <c r="R47" s="184"/>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6">
      <c r="A48" s="210"/>
      <c r="B48" s="211"/>
      <c r="C48" s="217"/>
      <c r="D48" s="217"/>
      <c r="E48" s="202"/>
      <c r="F48" s="202"/>
      <c r="G48" s="176"/>
      <c r="H48" s="217"/>
      <c r="I48" s="217"/>
      <c r="J48" s="196"/>
      <c r="K48" s="217"/>
      <c r="L48" s="176"/>
      <c r="M48" s="176"/>
      <c r="N48" s="198"/>
      <c r="O48" s="184"/>
      <c r="P48" s="184"/>
      <c r="Q48" s="204"/>
      <c r="R48" s="184"/>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A49" s="210"/>
      <c r="B49" s="211"/>
      <c r="C49" s="217"/>
      <c r="D49" s="217"/>
      <c r="E49" s="202"/>
      <c r="F49" s="202"/>
      <c r="G49" s="176"/>
      <c r="H49" s="217"/>
      <c r="I49" s="217"/>
      <c r="J49" s="196"/>
      <c r="K49" s="217"/>
      <c r="L49" s="17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c r="A50"/>
      <c r="B50"/>
      <c r="C50"/>
      <c r="D50"/>
      <c r="E50"/>
      <c r="F50"/>
      <c r="G50"/>
      <c r="H50"/>
      <c r="I50"/>
      <c r="J50"/>
      <c r="K50"/>
      <c r="L50"/>
      <c r="M50"/>
      <c r="N50"/>
      <c r="O50" s="220"/>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c r="A51"/>
      <c r="B51"/>
      <c r="C51"/>
      <c r="D51"/>
      <c r="E51"/>
      <c r="F51"/>
      <c r="G51"/>
      <c r="H51"/>
      <c r="I51"/>
      <c r="J51"/>
      <c r="K51"/>
      <c r="L51"/>
      <c r="M51"/>
      <c r="N51"/>
      <c r="O51" s="220"/>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c r="A52"/>
      <c r="B52"/>
      <c r="C52"/>
      <c r="D52"/>
      <c r="E52"/>
      <c r="F52"/>
      <c r="G52"/>
      <c r="H52"/>
      <c r="I52"/>
      <c r="J52"/>
      <c r="K52"/>
      <c r="L52"/>
      <c r="M52"/>
      <c r="N52"/>
      <c r="O52" s="220"/>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c r="A53"/>
      <c r="B53"/>
      <c r="C53"/>
      <c r="D53"/>
      <c r="E53"/>
      <c r="F53"/>
      <c r="G53"/>
      <c r="H53"/>
      <c r="I53"/>
      <c r="J53"/>
      <c r="K53"/>
      <c r="L53"/>
      <c r="M53"/>
      <c r="N53"/>
      <c r="O53" s="184"/>
      <c r="P53" s="184"/>
      <c r="Q53" s="188"/>
      <c r="R53" s="184" t="s">
        <v>40</v>
      </c>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row>
    <row r="55" spans="1:65">
      <c r="A55"/>
      <c r="B55"/>
      <c r="C55"/>
      <c r="D55"/>
      <c r="E55"/>
      <c r="F55"/>
      <c r="G55"/>
      <c r="H55"/>
      <c r="I55"/>
      <c r="J55"/>
      <c r="K55"/>
      <c r="L55"/>
      <c r="M55"/>
      <c r="N55"/>
    </row>
    <row r="57" spans="1:65" ht="15">
      <c r="A57" s="178"/>
      <c r="C57" s="217"/>
      <c r="D57" s="217"/>
      <c r="E57" s="217"/>
      <c r="F57" s="217"/>
      <c r="G57" s="176"/>
      <c r="H57" s="217"/>
      <c r="I57" s="217"/>
      <c r="J57" s="217"/>
      <c r="K57" s="217"/>
      <c r="M57" s="176"/>
      <c r="N57" s="222"/>
      <c r="O57" s="184"/>
      <c r="P57" s="173"/>
      <c r="Q57" s="184"/>
      <c r="R57" s="185"/>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ht="15">
      <c r="A58" s="178"/>
      <c r="C58" s="186" t="str">
        <f>C5</f>
        <v>Formula Rate calculation</v>
      </c>
      <c r="D58" s="186"/>
      <c r="E58" s="217"/>
      <c r="F58" s="217"/>
      <c r="G58" s="217" t="str">
        <f>G5</f>
        <v>Legacy MTEP Credit Calaculation</v>
      </c>
      <c r="H58" s="217"/>
      <c r="I58" s="217"/>
      <c r="J58" s="217"/>
      <c r="K58" s="217"/>
      <c r="M58" s="176"/>
      <c r="N58" s="222" t="str">
        <f>N5</f>
        <v>For  the 12 months ended 12/31/2015</v>
      </c>
      <c r="O58" s="184"/>
      <c r="P58" s="173"/>
      <c r="Q58" s="184"/>
      <c r="R58" s="185"/>
      <c r="S58" s="175"/>
      <c r="T58" s="175"/>
      <c r="U58" s="175"/>
      <c r="V58" s="175"/>
      <c r="W58" s="175"/>
      <c r="X58" s="175"/>
      <c r="Y58" s="175"/>
      <c r="Z58" s="175"/>
      <c r="AA58" s="175"/>
      <c r="AB58" s="175"/>
      <c r="AC58" s="175"/>
      <c r="AD58" s="175"/>
      <c r="AE58" s="175"/>
      <c r="AF58" s="175"/>
      <c r="AG58" s="175"/>
      <c r="AH58" s="175"/>
      <c r="AI58" s="175"/>
      <c r="AJ58" s="175"/>
      <c r="AK58" s="175"/>
      <c r="AL58" s="175"/>
      <c r="AM58" s="175"/>
      <c r="AN58" s="175"/>
      <c r="AO58" s="175"/>
      <c r="AP58" s="175"/>
      <c r="AQ58" s="175"/>
      <c r="AR58" s="175"/>
      <c r="AS58" s="175"/>
      <c r="AT58" s="175"/>
      <c r="AU58" s="175"/>
      <c r="AV58" s="175"/>
      <c r="AW58" s="175"/>
      <c r="AX58" s="175"/>
      <c r="AY58" s="175"/>
      <c r="AZ58" s="175"/>
      <c r="BA58" s="175"/>
      <c r="BB58" s="175"/>
      <c r="BC58" s="175"/>
      <c r="BD58" s="175"/>
      <c r="BE58" s="175"/>
      <c r="BF58" s="175"/>
      <c r="BG58" s="175"/>
      <c r="BH58" s="175"/>
      <c r="BI58" s="175"/>
      <c r="BJ58" s="175"/>
      <c r="BK58" s="175"/>
      <c r="BL58" s="175"/>
      <c r="BM58" s="175"/>
    </row>
    <row r="59" spans="1:65" ht="15">
      <c r="A59" s="178"/>
      <c r="C59" s="186"/>
      <c r="D59" s="186"/>
      <c r="E59" s="217"/>
      <c r="F59" s="217"/>
      <c r="G59" s="217" t="str">
        <f>G6</f>
        <v>To be Completed in Conjunction with Attachment H-21A</v>
      </c>
      <c r="H59" s="217"/>
      <c r="I59" s="217"/>
      <c r="J59" s="217"/>
      <c r="K59" s="217"/>
      <c r="L59" s="176"/>
      <c r="M59" s="176"/>
      <c r="O59" s="184"/>
      <c r="P59" s="173"/>
      <c r="Q59" s="184"/>
      <c r="R59" s="185"/>
      <c r="S59" s="175"/>
      <c r="T59" s="175"/>
      <c r="U59" s="175"/>
      <c r="V59" s="175"/>
      <c r="W59" s="175"/>
      <c r="X59" s="175"/>
      <c r="Y59" s="175"/>
      <c r="Z59" s="175"/>
      <c r="AA59" s="175"/>
      <c r="AB59" s="175"/>
      <c r="AC59" s="175"/>
      <c r="AD59" s="175"/>
      <c r="AE59" s="175"/>
      <c r="AF59" s="175"/>
      <c r="AG59" s="175"/>
      <c r="AH59" s="175"/>
      <c r="AI59" s="175"/>
      <c r="AJ59" s="175"/>
      <c r="AK59" s="175"/>
      <c r="AL59" s="175"/>
      <c r="AM59" s="175"/>
      <c r="AN59" s="175"/>
      <c r="AO59" s="175"/>
      <c r="AP59" s="175"/>
      <c r="AQ59" s="175"/>
      <c r="AR59" s="175"/>
      <c r="AS59" s="175"/>
      <c r="AT59" s="175"/>
      <c r="AU59" s="175"/>
      <c r="AV59" s="175"/>
      <c r="AW59" s="175"/>
      <c r="AX59" s="175"/>
      <c r="AY59" s="175"/>
      <c r="AZ59" s="175"/>
      <c r="BA59" s="175"/>
      <c r="BB59" s="175"/>
      <c r="BC59" s="175"/>
      <c r="BD59" s="175"/>
      <c r="BE59" s="175"/>
      <c r="BF59" s="175"/>
      <c r="BG59" s="175"/>
      <c r="BH59" s="175"/>
      <c r="BI59" s="175"/>
      <c r="BJ59" s="175"/>
      <c r="BK59" s="175"/>
      <c r="BL59" s="175"/>
      <c r="BM59" s="175"/>
    </row>
    <row r="60" spans="1:65" ht="14.25" customHeight="1">
      <c r="A60" s="178"/>
      <c r="C60" s="217"/>
      <c r="D60" s="217"/>
      <c r="E60" s="217"/>
      <c r="F60" s="217"/>
      <c r="G60" s="217"/>
      <c r="H60" s="217"/>
      <c r="I60" s="217"/>
      <c r="J60" s="217"/>
      <c r="K60" s="217"/>
      <c r="M60" s="176"/>
      <c r="N60" s="217" t="s">
        <v>328</v>
      </c>
      <c r="O60" s="184"/>
      <c r="P60" s="173"/>
      <c r="Q60" s="184"/>
      <c r="R60" s="185"/>
      <c r="S60" s="175"/>
      <c r="T60" s="175"/>
      <c r="U60" s="175"/>
      <c r="V60" s="175"/>
      <c r="W60" s="175"/>
      <c r="X60" s="175"/>
      <c r="Y60" s="175"/>
      <c r="Z60" s="175"/>
      <c r="AA60" s="175"/>
      <c r="AB60" s="175"/>
      <c r="AC60" s="175"/>
      <c r="AD60" s="175"/>
      <c r="AE60" s="175"/>
      <c r="AF60" s="175"/>
      <c r="AG60" s="175"/>
      <c r="AH60" s="175"/>
      <c r="AI60" s="175"/>
      <c r="AJ60" s="175"/>
      <c r="AK60" s="175"/>
      <c r="AL60" s="175"/>
      <c r="AM60" s="175"/>
      <c r="AN60" s="175"/>
      <c r="AO60" s="175"/>
      <c r="AP60" s="175"/>
      <c r="AQ60" s="175"/>
      <c r="AR60" s="175"/>
      <c r="AS60" s="175"/>
      <c r="AT60" s="175"/>
      <c r="AU60" s="175"/>
      <c r="AV60" s="175"/>
      <c r="AW60" s="175"/>
      <c r="AX60" s="175"/>
      <c r="AY60" s="175"/>
      <c r="AZ60" s="175"/>
      <c r="BA60" s="175"/>
      <c r="BB60" s="175"/>
      <c r="BC60" s="175"/>
      <c r="BD60" s="175"/>
      <c r="BE60" s="175"/>
      <c r="BF60" s="175"/>
      <c r="BG60" s="175"/>
      <c r="BH60" s="175"/>
      <c r="BI60" s="175"/>
      <c r="BJ60" s="175"/>
      <c r="BK60" s="175"/>
      <c r="BL60" s="175"/>
      <c r="BM60" s="175"/>
    </row>
    <row r="61" spans="1:65" ht="15">
      <c r="A61" s="178"/>
      <c r="E61" s="217"/>
      <c r="F61" s="217"/>
      <c r="G61" s="217" t="str">
        <f>G8</f>
        <v>American Transmission System, Inc. (First Energy)</v>
      </c>
      <c r="H61" s="217"/>
      <c r="I61" s="217"/>
      <c r="J61" s="217"/>
      <c r="K61" s="217"/>
      <c r="L61" s="217"/>
      <c r="M61" s="176"/>
      <c r="N61" s="176"/>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E62" s="186"/>
      <c r="F62" s="186"/>
      <c r="G62" s="186"/>
      <c r="H62" s="186"/>
      <c r="I62" s="186"/>
      <c r="J62" s="186"/>
      <c r="K62" s="186"/>
      <c r="L62" s="186"/>
      <c r="M62" s="186"/>
      <c r="N62" s="186"/>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6">
      <c r="A63" s="178"/>
      <c r="C63" s="217"/>
      <c r="D63" s="217"/>
      <c r="E63" s="192" t="s">
        <v>329</v>
      </c>
      <c r="F63" s="192"/>
      <c r="H63" s="172"/>
      <c r="I63" s="172"/>
      <c r="J63" s="172"/>
      <c r="K63" s="172"/>
      <c r="L63" s="172"/>
      <c r="M63" s="176"/>
      <c r="N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5.6">
      <c r="A64" s="178"/>
      <c r="C64" s="217"/>
      <c r="D64" s="217"/>
      <c r="E64" s="192"/>
      <c r="F64" s="192"/>
      <c r="H64" s="172"/>
      <c r="I64" s="172"/>
      <c r="J64" s="172"/>
      <c r="K64" s="172"/>
      <c r="L64" s="172"/>
      <c r="M64" s="176"/>
      <c r="N64" s="176"/>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6">
      <c r="A65" s="178"/>
      <c r="C65" s="223">
        <v>-1</v>
      </c>
      <c r="D65" s="223">
        <v>-2</v>
      </c>
      <c r="E65" s="223">
        <v>-3</v>
      </c>
      <c r="F65" s="223">
        <v>-4</v>
      </c>
      <c r="G65" s="223">
        <v>-5</v>
      </c>
      <c r="H65" s="223">
        <v>-6</v>
      </c>
      <c r="I65" s="223">
        <v>-7</v>
      </c>
      <c r="J65" s="223">
        <v>-8</v>
      </c>
      <c r="K65" s="223">
        <v>-9</v>
      </c>
      <c r="L65" s="223">
        <v>-10</v>
      </c>
      <c r="M65" s="223">
        <v>-11</v>
      </c>
      <c r="N65" s="223">
        <v>-12</v>
      </c>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62.4">
      <c r="A66" s="224" t="s">
        <v>330</v>
      </c>
      <c r="B66" s="225"/>
      <c r="C66" s="225" t="s">
        <v>331</v>
      </c>
      <c r="D66" s="226" t="s">
        <v>332</v>
      </c>
      <c r="E66" s="227" t="s">
        <v>333</v>
      </c>
      <c r="F66" s="227" t="s">
        <v>309</v>
      </c>
      <c r="G66" s="228" t="s">
        <v>334</v>
      </c>
      <c r="H66" s="227" t="s">
        <v>335</v>
      </c>
      <c r="I66" s="227" t="s">
        <v>326</v>
      </c>
      <c r="J66" s="228" t="s">
        <v>336</v>
      </c>
      <c r="K66" s="227" t="s">
        <v>337</v>
      </c>
      <c r="L66" s="229" t="s">
        <v>114</v>
      </c>
      <c r="M66" s="230" t="s">
        <v>338</v>
      </c>
      <c r="N66" s="229" t="s">
        <v>47</v>
      </c>
      <c r="O66" s="199"/>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45" customHeight="1">
      <c r="A67" s="231"/>
      <c r="B67" s="232"/>
      <c r="C67" s="232"/>
      <c r="D67" s="232"/>
      <c r="E67" s="233" t="s">
        <v>339</v>
      </c>
      <c r="F67" s="233" t="s">
        <v>340</v>
      </c>
      <c r="G67" s="234" t="s">
        <v>341</v>
      </c>
      <c r="H67" s="233" t="s">
        <v>342</v>
      </c>
      <c r="I67" s="233" t="s">
        <v>343</v>
      </c>
      <c r="J67" s="234" t="s">
        <v>344</v>
      </c>
      <c r="K67" s="233" t="s">
        <v>345</v>
      </c>
      <c r="L67" s="234" t="s">
        <v>346</v>
      </c>
      <c r="M67" s="235" t="s">
        <v>347</v>
      </c>
      <c r="N67" s="236" t="s">
        <v>348</v>
      </c>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15">
      <c r="A68" s="237"/>
      <c r="B68" s="172"/>
      <c r="C68" s="172"/>
      <c r="D68" s="172"/>
      <c r="E68" s="172"/>
      <c r="F68" s="172"/>
      <c r="G68" s="238"/>
      <c r="H68" s="172"/>
      <c r="I68" s="172"/>
      <c r="J68" s="238"/>
      <c r="K68" s="172"/>
      <c r="L68" s="238"/>
      <c r="M68" s="176"/>
      <c r="N68" s="239"/>
      <c r="O68" s="184"/>
      <c r="P68" s="173"/>
      <c r="Q68" s="184"/>
      <c r="R68" s="185"/>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c r="A69" s="240" t="s">
        <v>349</v>
      </c>
      <c r="C69" s="167" t="s">
        <v>582</v>
      </c>
      <c r="D69" s="257">
        <v>890</v>
      </c>
      <c r="E69" s="258">
        <v>10131113</v>
      </c>
      <c r="F69" s="197">
        <f>$L$29</f>
        <v>4.9812201476440679E-2</v>
      </c>
      <c r="G69" s="259">
        <f>E69*F69</f>
        <v>504653.04193658737</v>
      </c>
      <c r="H69" s="258">
        <v>8556680</v>
      </c>
      <c r="I69" s="197">
        <f>$L$39</f>
        <v>0.12524993121535222</v>
      </c>
      <c r="J69" s="259">
        <f>H69*I69</f>
        <v>1071723.58143178</v>
      </c>
      <c r="K69" s="258">
        <v>220789</v>
      </c>
      <c r="L69" s="259">
        <f>G69+J69+K69</f>
        <v>1797165.6233683673</v>
      </c>
      <c r="M69" s="262">
        <v>0</v>
      </c>
      <c r="N69" s="261">
        <f>L69+M69</f>
        <v>1797165.6233683673</v>
      </c>
      <c r="O69" s="242"/>
      <c r="P69" s="242"/>
      <c r="Q69" s="242"/>
      <c r="R69" s="242"/>
      <c r="S69" s="242"/>
      <c r="T69" s="242"/>
      <c r="U69" s="242"/>
    </row>
    <row r="70" spans="1:65">
      <c r="A70" s="240" t="s">
        <v>350</v>
      </c>
      <c r="C70" s="167" t="s">
        <v>583</v>
      </c>
      <c r="D70" s="257">
        <v>1326</v>
      </c>
      <c r="E70" s="258">
        <v>6415895</v>
      </c>
      <c r="F70" s="197">
        <f>$L$29</f>
        <v>4.9812201476440679E-2</v>
      </c>
      <c r="G70" s="259">
        <f>E70*F70</f>
        <v>319589.85439168836</v>
      </c>
      <c r="H70" s="258">
        <v>5479699</v>
      </c>
      <c r="I70" s="197">
        <f>$L$39</f>
        <v>0.12524993121535222</v>
      </c>
      <c r="J70" s="259">
        <f>H70*I70</f>
        <v>686331.92283083429</v>
      </c>
      <c r="K70" s="258">
        <v>132233</v>
      </c>
      <c r="L70" s="259">
        <f>G70+J70+K70</f>
        <v>1138154.7772225225</v>
      </c>
      <c r="M70" s="262">
        <v>0</v>
      </c>
      <c r="N70" s="261">
        <f>L70+M70</f>
        <v>1138154.7772225225</v>
      </c>
      <c r="O70" s="242"/>
      <c r="P70" s="242"/>
      <c r="Q70" s="242"/>
      <c r="R70" s="242"/>
      <c r="S70" s="242"/>
      <c r="T70" s="242"/>
      <c r="U70" s="242"/>
    </row>
    <row r="71" spans="1:65">
      <c r="A71" s="240" t="s">
        <v>351</v>
      </c>
      <c r="C71" s="581" t="s">
        <v>538</v>
      </c>
      <c r="D71" s="257">
        <v>1609</v>
      </c>
      <c r="E71" s="258">
        <v>0</v>
      </c>
      <c r="F71" s="197">
        <f>$L$29</f>
        <v>4.9812201476440679E-2</v>
      </c>
      <c r="G71" s="259">
        <f>E71*F71</f>
        <v>0</v>
      </c>
      <c r="H71" s="258">
        <v>0</v>
      </c>
      <c r="I71" s="197">
        <f>$L$39</f>
        <v>0.12524993121535222</v>
      </c>
      <c r="J71" s="259">
        <f>H71*I71</f>
        <v>0</v>
      </c>
      <c r="K71" s="258">
        <v>0</v>
      </c>
      <c r="L71" s="259">
        <f>G71+J71+K71</f>
        <v>0</v>
      </c>
      <c r="M71" s="262">
        <v>0</v>
      </c>
      <c r="N71" s="261">
        <f>L71+M71</f>
        <v>0</v>
      </c>
      <c r="O71" s="242"/>
      <c r="P71" s="242"/>
      <c r="Q71" s="242"/>
      <c r="R71" s="242"/>
      <c r="S71" s="242"/>
      <c r="T71" s="242"/>
      <c r="U71" s="242"/>
    </row>
    <row r="72" spans="1:65">
      <c r="A72" s="240" t="s">
        <v>383</v>
      </c>
      <c r="C72" s="581" t="s">
        <v>538</v>
      </c>
      <c r="D72" s="257">
        <v>1610</v>
      </c>
      <c r="E72" s="258">
        <v>0</v>
      </c>
      <c r="F72" s="197">
        <f>$L$29</f>
        <v>4.9812201476440679E-2</v>
      </c>
      <c r="G72" s="259">
        <f>E72*F72</f>
        <v>0</v>
      </c>
      <c r="H72" s="258">
        <v>0</v>
      </c>
      <c r="I72" s="197">
        <f>$L$39</f>
        <v>0.12524993121535222</v>
      </c>
      <c r="J72" s="259">
        <f>H72*I72</f>
        <v>0</v>
      </c>
      <c r="K72" s="258">
        <v>0</v>
      </c>
      <c r="L72" s="259">
        <f>G72+J72+K72</f>
        <v>0</v>
      </c>
      <c r="M72" s="262">
        <v>0</v>
      </c>
      <c r="N72" s="261">
        <f>L72+M72</f>
        <v>0</v>
      </c>
      <c r="O72" s="242"/>
      <c r="P72" s="242"/>
      <c r="Q72" s="242"/>
      <c r="R72" s="242"/>
      <c r="S72" s="242"/>
      <c r="T72" s="242"/>
      <c r="U72" s="242"/>
    </row>
    <row r="73" spans="1:65">
      <c r="A73" s="240" t="s">
        <v>384</v>
      </c>
      <c r="C73" s="581" t="s">
        <v>539</v>
      </c>
      <c r="D73" s="257">
        <v>1612</v>
      </c>
      <c r="E73" s="258">
        <v>0</v>
      </c>
      <c r="F73" s="197">
        <f>$L$29</f>
        <v>4.9812201476440679E-2</v>
      </c>
      <c r="G73" s="259">
        <f>E73*F73</f>
        <v>0</v>
      </c>
      <c r="H73" s="258">
        <v>0</v>
      </c>
      <c r="I73" s="197">
        <f>$L$39</f>
        <v>0.12524993121535222</v>
      </c>
      <c r="J73" s="259">
        <f>H73*I73</f>
        <v>0</v>
      </c>
      <c r="K73" s="258">
        <v>0</v>
      </c>
      <c r="L73" s="259">
        <f>G73+J73+K73</f>
        <v>0</v>
      </c>
      <c r="M73" s="262">
        <v>0</v>
      </c>
      <c r="N73" s="261">
        <f>L73+M73</f>
        <v>0</v>
      </c>
      <c r="O73" s="242"/>
      <c r="P73" s="242"/>
      <c r="Q73" s="242"/>
      <c r="R73" s="242"/>
      <c r="S73" s="242"/>
      <c r="T73" s="242"/>
      <c r="U73" s="242"/>
    </row>
    <row r="74" spans="1:65">
      <c r="A74" s="240" t="s">
        <v>385</v>
      </c>
      <c r="D74" s="257"/>
      <c r="G74" s="241"/>
      <c r="J74" s="241"/>
      <c r="L74" s="241"/>
      <c r="N74" s="241"/>
      <c r="O74" s="242"/>
      <c r="P74" s="242"/>
      <c r="Q74" s="242"/>
      <c r="R74" s="242"/>
      <c r="S74" s="242"/>
      <c r="T74" s="242"/>
      <c r="U74" s="242"/>
    </row>
    <row r="75" spans="1:65">
      <c r="A75" s="240" t="s">
        <v>386</v>
      </c>
      <c r="D75" s="257"/>
      <c r="G75" s="241"/>
      <c r="J75" s="241"/>
      <c r="L75" s="241"/>
      <c r="N75" s="241"/>
      <c r="O75" s="242"/>
      <c r="P75" s="242"/>
      <c r="Q75" s="242"/>
      <c r="R75" s="242"/>
      <c r="S75" s="242"/>
      <c r="T75" s="242"/>
      <c r="U75" s="242"/>
    </row>
    <row r="76" spans="1:65">
      <c r="A76" s="240" t="s">
        <v>436</v>
      </c>
      <c r="D76" s="257"/>
      <c r="G76" s="241"/>
      <c r="J76" s="241"/>
      <c r="L76" s="241"/>
      <c r="N76" s="241"/>
      <c r="O76" s="242"/>
      <c r="P76" s="242"/>
      <c r="Q76" s="242"/>
      <c r="R76" s="242"/>
      <c r="S76" s="242"/>
      <c r="T76" s="242"/>
      <c r="U76" s="242"/>
    </row>
    <row r="77" spans="1:65">
      <c r="A77" s="240"/>
      <c r="C77" s="242"/>
      <c r="D77" s="242"/>
      <c r="E77" s="242"/>
      <c r="F77" s="242"/>
      <c r="G77" s="243"/>
      <c r="H77" s="242"/>
      <c r="I77" s="242"/>
      <c r="J77" s="243"/>
      <c r="K77" s="242"/>
      <c r="L77" s="243"/>
      <c r="M77" s="242"/>
      <c r="N77" s="243"/>
      <c r="O77" s="242"/>
      <c r="P77" s="242"/>
      <c r="Q77" s="242"/>
      <c r="R77" s="242"/>
      <c r="S77" s="242"/>
      <c r="T77" s="242"/>
      <c r="U77" s="242"/>
    </row>
    <row r="78" spans="1:65">
      <c r="A78" s="240"/>
      <c r="C78" s="242"/>
      <c r="D78" s="242"/>
      <c r="E78" s="242"/>
      <c r="F78" s="242"/>
      <c r="G78" s="243"/>
      <c r="H78" s="242"/>
      <c r="I78" s="242"/>
      <c r="J78" s="243"/>
      <c r="K78" s="242"/>
      <c r="L78" s="243"/>
      <c r="M78" s="242"/>
      <c r="N78" s="243"/>
      <c r="O78" s="242"/>
      <c r="P78" s="242"/>
      <c r="Q78" s="242"/>
      <c r="R78" s="242"/>
      <c r="S78" s="242"/>
      <c r="T78" s="242"/>
      <c r="U78" s="242"/>
    </row>
    <row r="79" spans="1:65">
      <c r="A79" s="240"/>
      <c r="C79" s="242"/>
      <c r="D79" s="242"/>
      <c r="E79" s="242"/>
      <c r="F79" s="242"/>
      <c r="G79" s="243"/>
      <c r="H79" s="242"/>
      <c r="I79" s="242"/>
      <c r="J79" s="243"/>
      <c r="K79" s="242"/>
      <c r="L79" s="243"/>
      <c r="M79" s="242"/>
      <c r="N79" s="243"/>
      <c r="O79" s="242"/>
      <c r="P79" s="242"/>
      <c r="Q79" s="242"/>
      <c r="R79" s="242"/>
      <c r="S79" s="242"/>
      <c r="T79" s="242"/>
      <c r="U79" s="242"/>
    </row>
    <row r="80" spans="1:65">
      <c r="A80" s="240"/>
      <c r="C80" s="242"/>
      <c r="D80" s="242"/>
      <c r="E80" s="242"/>
      <c r="F80" s="242"/>
      <c r="G80" s="243"/>
      <c r="H80" s="242"/>
      <c r="I80" s="242"/>
      <c r="J80" s="243"/>
      <c r="K80" s="242"/>
      <c r="L80" s="243"/>
      <c r="M80" s="242"/>
      <c r="N80" s="243"/>
      <c r="O80" s="242"/>
      <c r="P80" s="242"/>
      <c r="Q80" s="242"/>
      <c r="R80" s="242"/>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4"/>
      <c r="B88" s="245"/>
      <c r="C88" s="246"/>
      <c r="D88" s="246"/>
      <c r="E88" s="246"/>
      <c r="F88" s="246"/>
      <c r="G88" s="247"/>
      <c r="H88" s="246"/>
      <c r="I88" s="246"/>
      <c r="J88" s="247"/>
      <c r="K88" s="246"/>
      <c r="L88" s="247"/>
      <c r="M88" s="246"/>
      <c r="N88" s="247"/>
      <c r="O88" s="242"/>
      <c r="P88" s="242"/>
      <c r="Q88" s="242"/>
      <c r="R88" s="242"/>
      <c r="S88" s="242"/>
      <c r="T88" s="242"/>
      <c r="U88" s="242"/>
    </row>
    <row r="89" spans="1:21" ht="15">
      <c r="A89" s="183" t="s">
        <v>352</v>
      </c>
      <c r="B89" s="211"/>
      <c r="C89" s="186" t="s">
        <v>353</v>
      </c>
      <c r="D89" s="186"/>
      <c r="E89" s="202"/>
      <c r="F89" s="202"/>
      <c r="G89" s="176"/>
      <c r="H89" s="176"/>
      <c r="I89" s="176"/>
      <c r="J89" s="176"/>
      <c r="K89" s="176"/>
      <c r="L89" s="264">
        <f>SUM(L69:L88)</f>
        <v>2935320.4005908901</v>
      </c>
      <c r="M89" s="264">
        <f>SUM(M69:M88)</f>
        <v>0</v>
      </c>
      <c r="N89" s="264">
        <f>SUM(N69:N88)</f>
        <v>2935320.4005908901</v>
      </c>
      <c r="O89" s="242"/>
      <c r="P89" s="242"/>
      <c r="Q89" s="242"/>
      <c r="R89" s="242"/>
      <c r="S89" s="242"/>
      <c r="T89" s="242"/>
      <c r="U89" s="242"/>
    </row>
    <row r="90" spans="1:21">
      <c r="A90" s="248"/>
      <c r="B90" s="242"/>
      <c r="C90" s="242"/>
      <c r="D90" s="242"/>
      <c r="E90" s="242"/>
      <c r="F90" s="242"/>
      <c r="G90" s="242"/>
      <c r="H90" s="242"/>
      <c r="I90" s="242"/>
      <c r="J90" s="242"/>
      <c r="K90" s="242"/>
      <c r="L90" s="242"/>
      <c r="M90" s="242"/>
      <c r="N90" s="242"/>
      <c r="O90" s="242"/>
      <c r="P90" s="242"/>
      <c r="Q90" s="242"/>
      <c r="R90" s="242"/>
      <c r="S90" s="242"/>
      <c r="T90" s="242"/>
      <c r="U90" s="242"/>
    </row>
    <row r="91" spans="1:21" ht="15">
      <c r="A91" s="249">
        <v>3</v>
      </c>
      <c r="B91" s="242"/>
      <c r="C91" s="217" t="s">
        <v>354</v>
      </c>
      <c r="D91" s="242"/>
      <c r="E91" s="242"/>
      <c r="F91" s="242"/>
      <c r="G91" s="242"/>
      <c r="H91" s="242"/>
      <c r="I91" s="242"/>
      <c r="J91" s="242"/>
      <c r="K91" s="242"/>
      <c r="L91" s="264">
        <f>L89</f>
        <v>2935320.4005908901</v>
      </c>
      <c r="M91" s="242"/>
      <c r="N91" s="242"/>
      <c r="O91" s="242"/>
      <c r="P91" s="242"/>
      <c r="Q91" s="242"/>
      <c r="R91" s="242"/>
      <c r="S91" s="242"/>
      <c r="T91" s="242"/>
      <c r="U91" s="242"/>
    </row>
    <row r="92" spans="1:21">
      <c r="A92" s="242"/>
      <c r="B92" s="242"/>
      <c r="C92" s="242"/>
      <c r="D92" s="242"/>
      <c r="E92" s="242"/>
      <c r="F92" s="242"/>
      <c r="G92" s="242"/>
      <c r="H92" s="242"/>
      <c r="I92" s="242"/>
      <c r="J92" s="242"/>
      <c r="K92" s="242"/>
      <c r="L92" s="242"/>
      <c r="M92" s="242"/>
      <c r="N92" s="242"/>
      <c r="O92" s="242"/>
      <c r="P92" s="242"/>
      <c r="Q92" s="242"/>
      <c r="R92" s="242"/>
      <c r="S92" s="242"/>
      <c r="T92" s="242"/>
      <c r="U92" s="242"/>
    </row>
    <row r="93" spans="1:21">
      <c r="A93" s="242"/>
      <c r="B93" s="242"/>
      <c r="C93" s="242"/>
      <c r="D93" s="242"/>
      <c r="E93" s="242"/>
      <c r="F93" s="242"/>
      <c r="G93" s="242"/>
      <c r="H93" s="242"/>
      <c r="I93" s="242"/>
      <c r="J93" s="242"/>
      <c r="K93" s="242"/>
      <c r="L93" s="242"/>
      <c r="M93" s="242"/>
      <c r="N93" s="242"/>
      <c r="O93" s="242"/>
      <c r="P93" s="242"/>
      <c r="Q93" s="242"/>
      <c r="R93" s="242"/>
      <c r="S93" s="242"/>
      <c r="T93" s="242"/>
      <c r="U93" s="242"/>
    </row>
    <row r="94" spans="1:21" ht="15">
      <c r="A94" s="217" t="s">
        <v>355</v>
      </c>
      <c r="B94" s="242"/>
      <c r="C94" s="242"/>
      <c r="D94" s="242"/>
      <c r="E94" s="242"/>
      <c r="F94" s="242"/>
      <c r="G94" s="242"/>
      <c r="H94" s="242"/>
      <c r="I94" s="242"/>
      <c r="J94" s="242"/>
      <c r="K94" s="242"/>
      <c r="L94" s="242"/>
      <c r="M94" s="242"/>
      <c r="N94" s="242"/>
      <c r="O94" s="242"/>
      <c r="P94" s="242"/>
      <c r="Q94" s="242"/>
      <c r="R94" s="242"/>
      <c r="S94" s="242"/>
      <c r="T94" s="242"/>
      <c r="U94" s="242"/>
    </row>
    <row r="95" spans="1:21" ht="15.6" thickBot="1">
      <c r="A95" s="250" t="s">
        <v>356</v>
      </c>
      <c r="B95" s="242"/>
      <c r="C95" s="242"/>
      <c r="D95" s="242"/>
      <c r="E95" s="242"/>
      <c r="F95" s="242"/>
      <c r="G95" s="242"/>
      <c r="H95" s="242"/>
      <c r="I95" s="242"/>
      <c r="J95" s="242"/>
      <c r="K95" s="242"/>
      <c r="L95" s="242"/>
      <c r="M95" s="242"/>
      <c r="N95" s="242"/>
      <c r="O95" s="242"/>
      <c r="P95" s="242"/>
      <c r="Q95" s="242"/>
      <c r="R95" s="242"/>
      <c r="S95" s="242"/>
      <c r="T95" s="242"/>
      <c r="U95" s="242"/>
    </row>
    <row r="96" spans="1:21" ht="15">
      <c r="A96" s="251" t="s">
        <v>357</v>
      </c>
      <c r="B96" s="252"/>
      <c r="C96" s="1013" t="s">
        <v>358</v>
      </c>
      <c r="D96" s="1013"/>
      <c r="E96" s="1013"/>
      <c r="F96" s="1013"/>
      <c r="G96" s="1013"/>
      <c r="H96" s="1013"/>
      <c r="I96" s="1013"/>
      <c r="J96" s="1013"/>
      <c r="K96" s="1013"/>
      <c r="L96" s="1013"/>
      <c r="M96" s="1013"/>
      <c r="N96" s="1013"/>
      <c r="O96" s="242"/>
      <c r="P96" s="242"/>
      <c r="Q96" s="242"/>
      <c r="R96" s="242"/>
      <c r="S96" s="242"/>
      <c r="T96" s="242"/>
      <c r="U96" s="242"/>
    </row>
    <row r="97" spans="1:21" ht="15">
      <c r="A97" s="251" t="s">
        <v>359</v>
      </c>
      <c r="B97" s="252"/>
      <c r="C97" s="1013" t="s">
        <v>360</v>
      </c>
      <c r="D97" s="1013"/>
      <c r="E97" s="1013"/>
      <c r="F97" s="1013"/>
      <c r="G97" s="1013"/>
      <c r="H97" s="1013"/>
      <c r="I97" s="1013"/>
      <c r="J97" s="1013"/>
      <c r="K97" s="1013"/>
      <c r="L97" s="1013"/>
      <c r="M97" s="1013"/>
      <c r="N97" s="1013"/>
      <c r="O97" s="242"/>
      <c r="P97" s="242"/>
      <c r="Q97" s="242"/>
      <c r="R97" s="242"/>
      <c r="S97" s="242"/>
      <c r="T97" s="242"/>
      <c r="U97" s="242"/>
    </row>
    <row r="98" spans="1:21" ht="27.75" customHeight="1">
      <c r="A98" s="253" t="s">
        <v>361</v>
      </c>
      <c r="B98" s="252"/>
      <c r="C98" s="1014" t="s">
        <v>362</v>
      </c>
      <c r="D98" s="1014"/>
      <c r="E98" s="1014"/>
      <c r="F98" s="1014"/>
      <c r="G98" s="1014"/>
      <c r="H98" s="1014"/>
      <c r="I98" s="1014"/>
      <c r="J98" s="1014"/>
      <c r="K98" s="1014"/>
      <c r="L98" s="1014"/>
      <c r="M98" s="1014"/>
      <c r="N98" s="1014"/>
      <c r="O98" s="242"/>
      <c r="P98" s="242"/>
      <c r="Q98" s="242"/>
      <c r="R98" s="242"/>
      <c r="S98" s="242"/>
      <c r="T98" s="242"/>
      <c r="U98" s="242"/>
    </row>
    <row r="99" spans="1:21" ht="15">
      <c r="A99" s="253" t="s">
        <v>363</v>
      </c>
      <c r="B99" s="252"/>
      <c r="C99" s="1014" t="s">
        <v>364</v>
      </c>
      <c r="D99" s="1014"/>
      <c r="E99" s="1014"/>
      <c r="F99" s="1014"/>
      <c r="G99" s="1014"/>
      <c r="H99" s="1014"/>
      <c r="I99" s="1014"/>
      <c r="J99" s="1014"/>
      <c r="K99" s="1014"/>
      <c r="L99" s="1014"/>
      <c r="M99" s="1014"/>
      <c r="N99" s="1014"/>
      <c r="O99" s="242"/>
      <c r="P99" s="242"/>
      <c r="Q99" s="242"/>
      <c r="R99" s="242"/>
      <c r="S99" s="242"/>
      <c r="T99" s="242"/>
      <c r="U99" s="242"/>
    </row>
    <row r="100" spans="1:21" ht="15">
      <c r="A100" s="251" t="s">
        <v>365</v>
      </c>
      <c r="B100" s="252"/>
      <c r="C100" s="1013" t="s">
        <v>366</v>
      </c>
      <c r="D100" s="1013"/>
      <c r="E100" s="1013"/>
      <c r="F100" s="1013"/>
      <c r="G100" s="1013"/>
      <c r="H100" s="1013"/>
      <c r="I100" s="1013"/>
      <c r="J100" s="1013"/>
      <c r="K100" s="1013"/>
      <c r="L100" s="1013"/>
      <c r="M100" s="1013"/>
      <c r="N100" s="1013"/>
      <c r="O100" s="242"/>
      <c r="P100" s="242"/>
      <c r="Q100" s="242"/>
      <c r="R100" s="242"/>
      <c r="S100" s="242"/>
      <c r="T100" s="242"/>
      <c r="U100" s="242"/>
    </row>
    <row r="101" spans="1:21" ht="15">
      <c r="A101" s="251" t="s">
        <v>367</v>
      </c>
      <c r="B101" s="252"/>
      <c r="C101" s="1013" t="s">
        <v>368</v>
      </c>
      <c r="D101" s="1013"/>
      <c r="E101" s="1013"/>
      <c r="F101" s="1013"/>
      <c r="G101" s="1013"/>
      <c r="H101" s="1013"/>
      <c r="I101" s="1013"/>
      <c r="J101" s="1013"/>
      <c r="K101" s="1013"/>
      <c r="L101" s="1013"/>
      <c r="M101" s="1013"/>
      <c r="N101" s="1013"/>
      <c r="O101" s="242"/>
      <c r="P101" s="242"/>
      <c r="Q101" s="242"/>
      <c r="R101" s="242"/>
      <c r="S101" s="242"/>
      <c r="T101" s="242"/>
      <c r="U101" s="242"/>
    </row>
    <row r="102" spans="1:21" ht="15">
      <c r="A102" s="251" t="s">
        <v>369</v>
      </c>
      <c r="B102" s="252"/>
      <c r="C102" s="1004" t="s">
        <v>821</v>
      </c>
      <c r="D102" s="1004"/>
      <c r="E102" s="1004"/>
      <c r="F102" s="1004"/>
      <c r="G102" s="1004"/>
      <c r="H102" s="1004"/>
      <c r="I102" s="1004"/>
      <c r="J102" s="1004"/>
      <c r="K102" s="1004"/>
      <c r="L102" s="1004"/>
      <c r="M102" s="1004"/>
      <c r="N102" s="1004"/>
      <c r="O102" s="242"/>
      <c r="P102" s="242"/>
      <c r="Q102" s="242"/>
      <c r="R102" s="242"/>
      <c r="S102" s="242"/>
      <c r="T102" s="242"/>
      <c r="U102" s="242"/>
    </row>
    <row r="103" spans="1:21">
      <c r="A103" s="254"/>
      <c r="B103" s="242"/>
      <c r="C103" s="242"/>
      <c r="D103" s="242"/>
      <c r="E103" s="242"/>
      <c r="F103" s="242"/>
      <c r="G103" s="242"/>
      <c r="H103" s="242"/>
      <c r="I103" s="242"/>
      <c r="J103" s="242"/>
      <c r="K103" s="242"/>
      <c r="L103" s="242"/>
      <c r="M103" s="242"/>
      <c r="N103" s="242"/>
      <c r="O103" s="242"/>
      <c r="P103" s="242"/>
      <c r="Q103" s="242"/>
      <c r="R103" s="242"/>
      <c r="S103" s="242"/>
      <c r="T103" s="242"/>
      <c r="U103" s="242"/>
    </row>
    <row r="104" spans="1:21">
      <c r="A104"/>
      <c r="B104"/>
      <c r="C104"/>
      <c r="D104"/>
      <c r="E104"/>
      <c r="F104"/>
      <c r="G104"/>
      <c r="H104"/>
      <c r="I104"/>
      <c r="J104"/>
      <c r="K104"/>
      <c r="L104"/>
      <c r="M104"/>
      <c r="N104"/>
      <c r="O104" s="242"/>
      <c r="P104" s="242"/>
      <c r="Q104" s="242"/>
      <c r="R104" s="242"/>
      <c r="S104" s="242"/>
      <c r="T104" s="242"/>
      <c r="U104" s="242"/>
    </row>
    <row r="105" spans="1:21">
      <c r="A105"/>
      <c r="B105"/>
      <c r="C105"/>
      <c r="D105"/>
      <c r="E105"/>
      <c r="F105"/>
      <c r="G105"/>
      <c r="H105"/>
      <c r="I105"/>
      <c r="J105"/>
      <c r="K105"/>
      <c r="L105"/>
      <c r="M105"/>
      <c r="N105"/>
      <c r="O105" s="242"/>
      <c r="P105" s="242"/>
      <c r="Q105" s="242"/>
      <c r="R105" s="242"/>
      <c r="S105" s="242"/>
      <c r="T105" s="242"/>
      <c r="U105" s="242"/>
    </row>
    <row r="106" spans="1:21">
      <c r="C106" s="242"/>
      <c r="D106" s="242"/>
      <c r="E106" s="242"/>
      <c r="F106" s="242"/>
      <c r="G106" s="242"/>
      <c r="H106" s="242"/>
      <c r="I106" s="242"/>
      <c r="J106" s="242"/>
      <c r="K106" s="242"/>
      <c r="L106" s="242"/>
      <c r="M106" s="242"/>
      <c r="N106" s="242"/>
      <c r="O106" s="242"/>
      <c r="P106" s="242"/>
      <c r="Q106" s="242"/>
      <c r="R106" s="242"/>
      <c r="S106" s="242"/>
      <c r="T106" s="242"/>
      <c r="U106" s="242"/>
    </row>
    <row r="107" spans="1:21">
      <c r="C107" s="242"/>
      <c r="D107" s="242"/>
      <c r="E107" s="242"/>
      <c r="F107" s="242"/>
      <c r="G107" s="242"/>
      <c r="H107" s="242"/>
      <c r="I107" s="242"/>
      <c r="J107" s="242"/>
      <c r="K107" s="242"/>
      <c r="L107" s="242"/>
      <c r="M107" s="242"/>
      <c r="N107" s="242"/>
      <c r="O107" s="242"/>
      <c r="P107" s="242"/>
      <c r="Q107" s="242"/>
      <c r="R107" s="242"/>
      <c r="S107" s="242"/>
      <c r="T107" s="242"/>
      <c r="U107" s="242"/>
    </row>
    <row r="108" spans="1:21">
      <c r="C108" s="242"/>
      <c r="D108" s="242"/>
      <c r="E108" s="242"/>
      <c r="F108" s="242"/>
      <c r="G108" s="242"/>
      <c r="H108" s="242"/>
      <c r="I108" s="242"/>
      <c r="J108" s="242"/>
      <c r="K108" s="242"/>
      <c r="L108" s="242"/>
      <c r="M108" s="242"/>
      <c r="N108" s="242"/>
      <c r="O108" s="242"/>
      <c r="P108" s="242"/>
      <c r="Q108" s="242"/>
      <c r="R108" s="242"/>
      <c r="S108" s="242"/>
      <c r="T108" s="242"/>
      <c r="U108" s="242"/>
    </row>
    <row r="109" spans="1:21">
      <c r="C109" s="242"/>
      <c r="D109" s="242"/>
      <c r="E109" s="242"/>
      <c r="F109" s="242"/>
      <c r="G109" s="242"/>
      <c r="H109" s="242"/>
      <c r="I109" s="242"/>
      <c r="J109" s="242"/>
      <c r="K109" s="242"/>
      <c r="L109" s="242"/>
      <c r="M109" s="242"/>
      <c r="N109" s="242"/>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row>
    <row r="295" spans="3:21">
      <c r="C295" s="242"/>
      <c r="D295" s="242"/>
      <c r="E295" s="242"/>
      <c r="F295" s="242"/>
      <c r="G295" s="242"/>
      <c r="H295" s="242"/>
      <c r="I295" s="242"/>
      <c r="J295" s="242"/>
      <c r="K295" s="242"/>
      <c r="L295" s="242"/>
      <c r="M295" s="242"/>
      <c r="N295" s="242"/>
    </row>
    <row r="296" spans="3:21">
      <c r="C296" s="242"/>
      <c r="D296" s="242"/>
      <c r="E296" s="242"/>
      <c r="F296" s="242"/>
      <c r="G296" s="242"/>
      <c r="H296" s="242"/>
      <c r="I296" s="242"/>
      <c r="J296" s="242"/>
      <c r="K296" s="242"/>
      <c r="L296" s="242"/>
      <c r="M296" s="242"/>
      <c r="N296" s="242"/>
    </row>
    <row r="297" spans="3:21">
      <c r="C297" s="242"/>
      <c r="D297" s="242"/>
      <c r="E297" s="242"/>
      <c r="F297" s="242"/>
      <c r="G297" s="242"/>
      <c r="H297" s="242"/>
      <c r="I297" s="242"/>
      <c r="J297" s="242"/>
      <c r="K297" s="242"/>
      <c r="L297" s="242"/>
      <c r="M297" s="242"/>
      <c r="N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sheetData>
  <mergeCells count="7">
    <mergeCell ref="C102:N102"/>
    <mergeCell ref="C96:N96"/>
    <mergeCell ref="C97:N97"/>
    <mergeCell ref="C98:N98"/>
    <mergeCell ref="C99:N99"/>
    <mergeCell ref="C100:N100"/>
    <mergeCell ref="C101:N101"/>
  </mergeCells>
  <pageMargins left="0.5" right="0.5" top="0.75" bottom="0.5" header="0.5" footer="0.25"/>
  <pageSetup scale="33" orientation="landscape" r:id="rId1"/>
  <headerFooter alignWithMargins="0">
    <oddHeader>&amp;LMidAmerican Energy Company Attachment 1-1j&amp;R&amp;12Effective January 1, 2016</oddHeader>
    <oddFooter>&amp;L&amp;11&amp;D&amp;R&amp;Z&amp;F</oddFooter>
  </headerFooter>
  <rowBreaks count="1" manualBreakCount="1">
    <brk id="52" max="14"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O305"/>
  <sheetViews>
    <sheetView tabSelected="1" topLeftCell="D68"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49.33203125" style="167" customWidth="1"/>
    <col min="4" max="4" width="15.6640625" style="167" customWidth="1"/>
    <col min="5" max="5" width="18.5546875" style="167" customWidth="1"/>
    <col min="6" max="6" width="14.88671875" style="167" customWidth="1"/>
    <col min="7" max="7" width="18.109375" style="167" customWidth="1"/>
    <col min="8" max="8" width="17.88671875" style="167" customWidth="1"/>
    <col min="9" max="9" width="13.6640625" style="167" customWidth="1"/>
    <col min="10" max="10" width="16.44140625" style="167" customWidth="1"/>
    <col min="11" max="11" width="15" style="167" customWidth="1"/>
    <col min="12" max="12" width="19.109375" style="167" customWidth="1"/>
    <col min="13" max="13" width="16.44140625" style="167" customWidth="1"/>
    <col min="14" max="14" width="17.88671875" style="167" customWidth="1"/>
    <col min="15" max="15" width="22" style="167" customWidth="1"/>
    <col min="16" max="16" width="16.44140625" style="167" customWidth="1"/>
    <col min="17" max="17" width="18.44140625" style="167" customWidth="1"/>
    <col min="18" max="19" width="9.109375" style="167"/>
    <col min="20" max="20" width="27.44140625" style="167" customWidth="1"/>
    <col min="21" max="21" width="14.88671875" style="167" customWidth="1"/>
    <col min="22" max="16384" width="9.109375" style="167"/>
  </cols>
  <sheetData>
    <row r="1" spans="1:65">
      <c r="L1" s="168"/>
      <c r="O1" s="168"/>
    </row>
    <row r="2" spans="1:65">
      <c r="L2" s="168"/>
      <c r="O2" s="168"/>
    </row>
    <row r="4" spans="1:65" ht="15">
      <c r="L4" s="222" t="s">
        <v>833</v>
      </c>
      <c r="O4" s="168"/>
    </row>
    <row r="5" spans="1:65" ht="15">
      <c r="C5" s="169" t="s">
        <v>277</v>
      </c>
      <c r="D5" s="169"/>
      <c r="E5" s="169"/>
      <c r="F5" s="169"/>
      <c r="G5" s="170" t="s">
        <v>278</v>
      </c>
      <c r="H5" s="169"/>
      <c r="I5" s="169"/>
      <c r="J5" s="171"/>
      <c r="K5" s="389"/>
      <c r="L5" s="390" t="s">
        <v>994</v>
      </c>
      <c r="O5" s="266"/>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936</v>
      </c>
      <c r="H6" s="176"/>
      <c r="I6" s="176"/>
      <c r="J6" s="171"/>
      <c r="K6" s="173"/>
      <c r="L6" s="171"/>
      <c r="O6" s="171"/>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3"/>
      <c r="L7" s="172" t="s">
        <v>280</v>
      </c>
      <c r="O7" s="172"/>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70</v>
      </c>
      <c r="H8" s="172"/>
      <c r="I8" s="172"/>
      <c r="J8" s="172"/>
      <c r="K8" s="172"/>
      <c r="L8" s="173"/>
      <c r="M8" s="174"/>
      <c r="N8" s="172"/>
      <c r="O8" s="172"/>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2"/>
      <c r="P9" s="173"/>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832</v>
      </c>
      <c r="D10" s="172"/>
      <c r="E10" s="172"/>
      <c r="F10" s="172"/>
      <c r="G10" s="180"/>
      <c r="H10" s="172"/>
      <c r="I10" s="172"/>
      <c r="J10" s="172"/>
      <c r="K10" s="172"/>
      <c r="L10" s="172"/>
      <c r="M10" s="172"/>
      <c r="N10" s="172"/>
      <c r="O10" s="172"/>
      <c r="P10" s="173"/>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2"/>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2"/>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F13" s="182" t="s">
        <v>283</v>
      </c>
      <c r="G13" s="182"/>
      <c r="H13" s="182" t="s">
        <v>284</v>
      </c>
      <c r="J13" s="267" t="s">
        <v>285</v>
      </c>
      <c r="M13" s="176"/>
      <c r="N13" s="183"/>
      <c r="O13" s="183"/>
      <c r="P13" s="184"/>
      <c r="Q13" s="183"/>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F14" s="187" t="s">
        <v>840</v>
      </c>
      <c r="G14" s="187"/>
      <c r="H14" s="176"/>
      <c r="M14" s="176"/>
      <c r="P14" s="184"/>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F15" s="189" t="s">
        <v>288</v>
      </c>
      <c r="G15" s="189"/>
      <c r="H15" s="190" t="s">
        <v>289</v>
      </c>
      <c r="J15" s="190" t="s">
        <v>290</v>
      </c>
      <c r="M15" s="176"/>
      <c r="P15" s="173"/>
      <c r="Q15" s="191"/>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F16" s="176"/>
      <c r="G16" s="176"/>
      <c r="H16" s="176"/>
      <c r="J16" s="176"/>
      <c r="M16" s="176"/>
      <c r="N16" s="176"/>
      <c r="O16" s="176"/>
      <c r="P16" s="173"/>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F17" s="176"/>
      <c r="G17" s="176"/>
      <c r="H17" s="176"/>
      <c r="J17" s="176"/>
      <c r="M17" s="176"/>
      <c r="N17" s="176"/>
      <c r="O17" s="176"/>
      <c r="P17" s="173"/>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F18" s="195" t="s">
        <v>293</v>
      </c>
      <c r="G18" s="195"/>
      <c r="H18" s="265">
        <v>1060640133</v>
      </c>
      <c r="M18" s="176"/>
      <c r="N18" s="176"/>
      <c r="O18" s="176"/>
      <c r="P18" s="173"/>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F19" s="195" t="s">
        <v>295</v>
      </c>
      <c r="G19" s="195"/>
      <c r="H19" s="265">
        <v>748874145</v>
      </c>
      <c r="M19" s="176"/>
      <c r="N19" s="176"/>
      <c r="O19" s="176"/>
      <c r="P19" s="173"/>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F20" s="195"/>
      <c r="G20" s="195"/>
      <c r="M20" s="176"/>
      <c r="N20" s="176"/>
      <c r="O20" s="176"/>
      <c r="P20" s="173"/>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F21" s="195"/>
      <c r="G21" s="195"/>
      <c r="H21" s="176"/>
      <c r="J21" s="176"/>
      <c r="M21" s="176"/>
      <c r="N21" s="176"/>
      <c r="O21" s="176"/>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F22" s="195" t="s">
        <v>298</v>
      </c>
      <c r="G22" s="195"/>
      <c r="H22" s="265">
        <v>60038595</v>
      </c>
      <c r="M22" s="176"/>
      <c r="N22" s="176"/>
      <c r="O22" s="176"/>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F23" s="195" t="s">
        <v>300</v>
      </c>
      <c r="G23" s="195"/>
      <c r="H23" s="196">
        <f>IF(H22=0,0,H22/H18)</f>
        <v>5.6605999652475904E-2</v>
      </c>
      <c r="J23" s="197">
        <f>H23</f>
        <v>5.6605999652475904E-2</v>
      </c>
      <c r="M23" s="176"/>
      <c r="N23" s="198"/>
      <c r="O23" s="198"/>
      <c r="P23" s="199"/>
      <c r="Q23" s="200"/>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F24" s="195"/>
      <c r="G24" s="195"/>
      <c r="H24" s="196"/>
      <c r="J24" s="197"/>
      <c r="M24" s="176"/>
      <c r="N24" s="198"/>
      <c r="O24" s="198"/>
      <c r="P24" s="199"/>
      <c r="Q24" s="200"/>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210"/>
      <c r="B25" s="382"/>
      <c r="C25" s="186" t="s">
        <v>483</v>
      </c>
      <c r="D25" s="186"/>
      <c r="E25" s="383"/>
      <c r="F25" s="383"/>
      <c r="G25" s="176"/>
      <c r="H25" s="382"/>
      <c r="I25" s="382"/>
      <c r="J25" s="382"/>
      <c r="K25" s="382"/>
      <c r="L25" s="176"/>
      <c r="M25" s="176"/>
      <c r="N25" s="198"/>
      <c r="O25" s="198"/>
      <c r="P25" s="199"/>
      <c r="Q25" s="200"/>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210" t="s">
        <v>302</v>
      </c>
      <c r="B26" s="382"/>
      <c r="C26" s="186" t="s">
        <v>513</v>
      </c>
      <c r="D26" s="186"/>
      <c r="F26" s="195" t="s">
        <v>514</v>
      </c>
      <c r="H26" s="384">
        <v>3557980</v>
      </c>
      <c r="I26" s="382"/>
      <c r="J26" s="382"/>
      <c r="K26" s="382"/>
      <c r="L26" s="382"/>
      <c r="M26" s="176"/>
      <c r="N26" s="198"/>
      <c r="O26" s="198"/>
      <c r="P26" s="199"/>
      <c r="Q26" s="200"/>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210" t="s">
        <v>305</v>
      </c>
      <c r="B27" s="382"/>
      <c r="C27" s="186" t="s">
        <v>487</v>
      </c>
      <c r="D27" s="186"/>
      <c r="F27" s="195" t="s">
        <v>307</v>
      </c>
      <c r="H27" s="196">
        <f>IF(H26=0,0,H26/H18)</f>
        <v>3.3545590905902484E-3</v>
      </c>
      <c r="I27" s="382"/>
      <c r="J27" s="197">
        <f>H27</f>
        <v>3.3545590905902484E-3</v>
      </c>
      <c r="K27" s="382"/>
      <c r="M27" s="176"/>
      <c r="N27" s="198"/>
      <c r="O27" s="198"/>
      <c r="P27" s="199"/>
      <c r="Q27" s="200"/>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F28" s="195"/>
      <c r="G28" s="195"/>
      <c r="M28" s="176"/>
      <c r="P28" s="184"/>
      <c r="Q28" s="176"/>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B29" s="385"/>
      <c r="C29" s="186" t="s">
        <v>301</v>
      </c>
      <c r="D29" s="186"/>
      <c r="E29" s="383"/>
      <c r="F29" s="383"/>
      <c r="G29" s="202"/>
      <c r="H29" s="176"/>
      <c r="J29" s="176"/>
      <c r="M29" s="176"/>
      <c r="N29" s="176"/>
      <c r="O29" s="176"/>
      <c r="P29" s="184"/>
      <c r="Q29" s="176"/>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201" t="s">
        <v>308</v>
      </c>
      <c r="B30" s="385"/>
      <c r="C30" s="186" t="s">
        <v>303</v>
      </c>
      <c r="D30" s="186"/>
      <c r="F30" s="195" t="s">
        <v>304</v>
      </c>
      <c r="G30" s="195"/>
      <c r="H30" s="265">
        <v>2435000</v>
      </c>
      <c r="M30" s="176"/>
      <c r="N30" s="203"/>
      <c r="O30" s="203"/>
      <c r="P30" s="184"/>
      <c r="Q30" s="204"/>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201" t="s">
        <v>312</v>
      </c>
      <c r="B31" s="385"/>
      <c r="C31" s="186" t="s">
        <v>306</v>
      </c>
      <c r="D31" s="186"/>
      <c r="F31" s="195" t="s">
        <v>482</v>
      </c>
      <c r="G31" s="195"/>
      <c r="H31" s="196">
        <f>IF(H30=0,0,H30/H18)</f>
        <v>2.295783389897429E-3</v>
      </c>
      <c r="J31" s="197">
        <f>H31</f>
        <v>2.295783389897429E-3</v>
      </c>
      <c r="M31" s="176"/>
      <c r="N31" s="198"/>
      <c r="O31" s="198"/>
      <c r="P31" s="184"/>
      <c r="Q31" s="200"/>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B32" s="385"/>
      <c r="C32" s="186"/>
      <c r="D32" s="186"/>
      <c r="F32" s="195"/>
      <c r="G32" s="195"/>
      <c r="H32" s="176"/>
      <c r="J32" s="176"/>
      <c r="M32" s="176"/>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386"/>
      <c r="C33" s="192" t="s">
        <v>309</v>
      </c>
      <c r="D33" s="192"/>
      <c r="F33" s="187" t="s">
        <v>520</v>
      </c>
      <c r="G33" s="187"/>
      <c r="H33" s="207"/>
      <c r="J33" s="208">
        <f>J23+J27+J31</f>
        <v>6.2256342132963584E-2</v>
      </c>
      <c r="M33" s="176"/>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B34" s="385"/>
      <c r="C34" s="186"/>
      <c r="D34" s="186"/>
      <c r="F34" s="195"/>
      <c r="G34" s="195"/>
      <c r="H34" s="176"/>
      <c r="J34" s="176"/>
      <c r="M34" s="176"/>
      <c r="N34" s="176"/>
      <c r="O34" s="176"/>
      <c r="P34" s="184"/>
      <c r="Q34" s="209"/>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387"/>
      <c r="C35" s="176" t="s">
        <v>311</v>
      </c>
      <c r="D35" s="176"/>
      <c r="F35" s="195"/>
      <c r="G35" s="195"/>
      <c r="H35" s="176"/>
      <c r="J35" s="176"/>
      <c r="M35" s="212"/>
      <c r="N35" s="211"/>
      <c r="O35" s="211"/>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201" t="s">
        <v>319</v>
      </c>
      <c r="B36" s="387"/>
      <c r="C36" s="176" t="s">
        <v>313</v>
      </c>
      <c r="D36" s="176"/>
      <c r="F36" s="195" t="s">
        <v>314</v>
      </c>
      <c r="G36" s="195"/>
      <c r="H36" s="265">
        <v>0</v>
      </c>
      <c r="J36" s="176"/>
      <c r="M36" s="212"/>
      <c r="N36" s="211"/>
      <c r="O36" s="211"/>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201" t="s">
        <v>322</v>
      </c>
      <c r="B37" s="387"/>
      <c r="C37" s="176" t="s">
        <v>316</v>
      </c>
      <c r="D37" s="176"/>
      <c r="F37" s="195" t="s">
        <v>324</v>
      </c>
      <c r="G37" s="195"/>
      <c r="H37" s="196">
        <f>H36/H19</f>
        <v>0</v>
      </c>
      <c r="J37" s="197">
        <f>H37</f>
        <v>0</v>
      </c>
      <c r="M37" s="212"/>
      <c r="N37" s="211"/>
      <c r="O37" s="211"/>
      <c r="P37" s="184"/>
      <c r="Q37" s="184"/>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B38" s="385"/>
      <c r="C38" s="176"/>
      <c r="D38" s="176"/>
      <c r="F38" s="195"/>
      <c r="G38" s="195"/>
      <c r="H38" s="176"/>
      <c r="J38" s="176"/>
      <c r="M38" s="176"/>
      <c r="P38" s="173"/>
      <c r="Q38" s="184"/>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B39" s="385"/>
      <c r="C39" s="186" t="s">
        <v>318</v>
      </c>
      <c r="D39" s="186"/>
      <c r="F39" s="213"/>
      <c r="G39" s="213"/>
      <c r="M39" s="176"/>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201" t="s">
        <v>325</v>
      </c>
      <c r="B40" s="385"/>
      <c r="C40" s="186" t="s">
        <v>320</v>
      </c>
      <c r="D40" s="186"/>
      <c r="F40" s="195" t="s">
        <v>321</v>
      </c>
      <c r="G40" s="195"/>
      <c r="H40" s="265">
        <v>53085067</v>
      </c>
      <c r="J40" s="176"/>
      <c r="M40" s="176"/>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201" t="s">
        <v>477</v>
      </c>
      <c r="B41" s="387"/>
      <c r="C41" s="176" t="s">
        <v>323</v>
      </c>
      <c r="D41" s="176"/>
      <c r="F41" s="195" t="s">
        <v>480</v>
      </c>
      <c r="G41" s="195"/>
      <c r="H41" s="214">
        <f>H40/H19</f>
        <v>7.0886499893783886E-2</v>
      </c>
      <c r="J41" s="197">
        <f>H41</f>
        <v>7.0886499893783886E-2</v>
      </c>
      <c r="M41" s="176"/>
      <c r="Q41" s="215"/>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B42" s="385"/>
      <c r="C42" s="186"/>
      <c r="D42" s="186"/>
      <c r="F42" s="195"/>
      <c r="G42" s="195"/>
      <c r="H42" s="176"/>
      <c r="J42" s="176"/>
      <c r="M42" s="176"/>
      <c r="N42" s="213"/>
      <c r="O42" s="213"/>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386"/>
      <c r="C43" s="192" t="s">
        <v>326</v>
      </c>
      <c r="D43" s="192"/>
      <c r="F43" s="187" t="s">
        <v>515</v>
      </c>
      <c r="G43" s="187"/>
      <c r="H43" s="207"/>
      <c r="J43" s="208">
        <f>J37+J41</f>
        <v>7.0886499893783886E-2</v>
      </c>
      <c r="M43" s="176"/>
      <c r="N43" s="213"/>
      <c r="O43" s="213"/>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A44" s="385"/>
      <c r="B44" s="385"/>
      <c r="C44" s="385"/>
      <c r="D44" s="385"/>
      <c r="F44" s="385"/>
      <c r="M44" s="216"/>
      <c r="N44" s="216"/>
      <c r="O44" s="216"/>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6">
      <c r="A45" s="268" t="s">
        <v>516</v>
      </c>
      <c r="B45" s="386"/>
      <c r="C45" s="207" t="s">
        <v>372</v>
      </c>
      <c r="D45" s="388"/>
      <c r="F45" s="195" t="s">
        <v>373</v>
      </c>
      <c r="H45" s="563">
        <v>2.1121579004682728E-3</v>
      </c>
      <c r="J45" s="269">
        <f>H45</f>
        <v>2.1121579004682728E-3</v>
      </c>
      <c r="M45" s="216"/>
      <c r="N45" s="216"/>
      <c r="O45" s="216"/>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6">
      <c r="A46" s="206"/>
      <c r="B46" s="206"/>
      <c r="C46" s="270"/>
      <c r="M46" s="216"/>
      <c r="N46" s="216"/>
      <c r="O46" s="216"/>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72"/>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76"/>
      <c r="P48" s="184"/>
      <c r="Q48" s="173"/>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98"/>
      <c r="P49" s="184"/>
      <c r="Q49" s="18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98"/>
      <c r="P50" s="184"/>
      <c r="Q50" s="18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98"/>
      <c r="P51" s="184"/>
      <c r="Q51" s="18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98"/>
      <c r="P52" s="184"/>
      <c r="Q52" s="18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98"/>
      <c r="P53" s="184"/>
      <c r="Q53" s="18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L54" s="219"/>
      <c r="O54" s="271"/>
      <c r="Q54" s="271"/>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198"/>
      <c r="P55" s="220"/>
      <c r="Q55" s="18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198"/>
      <c r="P56" s="220"/>
      <c r="Q56" s="18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76"/>
      <c r="P57" s="184"/>
      <c r="Q57" s="184"/>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O58" s="168"/>
      <c r="Q58" s="168"/>
    </row>
    <row r="59" spans="1:65">
      <c r="O59" s="168"/>
      <c r="Q59" s="168"/>
    </row>
    <row r="61" spans="1:65" ht="15">
      <c r="A61" s="178"/>
      <c r="C61" s="217"/>
      <c r="D61" s="217"/>
      <c r="E61" s="217"/>
      <c r="F61" s="217"/>
      <c r="G61" s="176"/>
      <c r="H61" s="217"/>
      <c r="I61" s="217"/>
      <c r="J61" s="217"/>
      <c r="K61" s="217"/>
      <c r="M61" s="176"/>
      <c r="O61" s="168"/>
      <c r="P61" s="184"/>
      <c r="Q61" s="222" t="str">
        <f>+L4</f>
        <v>Attachment GG - GRE</v>
      </c>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O62" s="222"/>
      <c r="P62" s="184"/>
      <c r="Q62" s="222" t="str">
        <f>L5</f>
        <v>For the 12 months ended 12/31/2016</v>
      </c>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 GRE Data</v>
      </c>
      <c r="H63" s="217"/>
      <c r="I63" s="217"/>
      <c r="J63" s="217"/>
      <c r="K63" s="217"/>
      <c r="L63" s="176"/>
      <c r="M63" s="176"/>
      <c r="P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O64" s="217"/>
      <c r="P64" s="184"/>
      <c r="Q64" s="217" t="s">
        <v>328</v>
      </c>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7" ht="15">
      <c r="A65" s="178"/>
      <c r="E65" s="217"/>
      <c r="F65" s="217"/>
      <c r="G65" s="217" t="str">
        <f>G8</f>
        <v>Great River Energy</v>
      </c>
      <c r="H65" s="217"/>
      <c r="I65" s="217"/>
      <c r="J65" s="217"/>
      <c r="K65" s="217"/>
      <c r="L65" s="217"/>
      <c r="M65" s="176"/>
      <c r="N65" s="176"/>
      <c r="O65" s="176"/>
      <c r="P65" s="184"/>
      <c r="Q65" s="173"/>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7" ht="15">
      <c r="A66" s="178"/>
      <c r="E66" s="186"/>
      <c r="F66" s="186"/>
      <c r="G66" s="186"/>
      <c r="H66" s="186"/>
      <c r="I66" s="186"/>
      <c r="J66" s="186"/>
      <c r="K66" s="186"/>
      <c r="L66" s="186"/>
      <c r="M66" s="186"/>
      <c r="N66" s="186"/>
      <c r="O66" s="186"/>
      <c r="P66" s="184"/>
      <c r="Q66" s="173"/>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7" ht="15.6">
      <c r="A67" s="178"/>
      <c r="C67" s="217"/>
      <c r="D67" s="217"/>
      <c r="E67" s="192" t="s">
        <v>329</v>
      </c>
      <c r="F67" s="192"/>
      <c r="H67" s="172"/>
      <c r="I67" s="172"/>
      <c r="J67" s="172"/>
      <c r="K67" s="172"/>
      <c r="L67" s="172"/>
      <c r="M67" s="176"/>
      <c r="N67" s="176"/>
      <c r="O67" s="176"/>
      <c r="P67" s="184"/>
      <c r="Q67" s="173"/>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7" ht="39.6">
      <c r="A68" s="178"/>
      <c r="C68" s="217"/>
      <c r="D68" s="217"/>
      <c r="E68" s="192"/>
      <c r="F68" s="192"/>
      <c r="H68" s="172"/>
      <c r="I68" s="172"/>
      <c r="J68" s="172"/>
      <c r="K68" s="172"/>
      <c r="L68" s="172"/>
      <c r="M68" s="176"/>
      <c r="N68" s="176"/>
      <c r="O68" s="176"/>
      <c r="P68" s="184"/>
      <c r="Q68" s="173"/>
      <c r="R68" s="185"/>
      <c r="S68" s="175"/>
      <c r="T68" s="843" t="s">
        <v>974</v>
      </c>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7" ht="15.6">
      <c r="A69" s="178"/>
      <c r="C69" s="223">
        <v>-1</v>
      </c>
      <c r="D69" s="223">
        <v>-2</v>
      </c>
      <c r="E69" s="223">
        <v>-3</v>
      </c>
      <c r="F69" s="223">
        <v>-4</v>
      </c>
      <c r="G69" s="223">
        <v>-5</v>
      </c>
      <c r="H69" s="223">
        <v>-6</v>
      </c>
      <c r="I69" s="223">
        <v>-7</v>
      </c>
      <c r="J69" s="223">
        <v>-8</v>
      </c>
      <c r="K69" s="223" t="s">
        <v>374</v>
      </c>
      <c r="L69" s="223" t="s">
        <v>375</v>
      </c>
      <c r="M69" s="223">
        <v>-9</v>
      </c>
      <c r="N69" s="223">
        <v>-10</v>
      </c>
      <c r="O69" s="223" t="s">
        <v>376</v>
      </c>
      <c r="P69" s="223">
        <v>-11</v>
      </c>
      <c r="Q69" s="223">
        <v>-12</v>
      </c>
      <c r="R69" s="173"/>
      <c r="S69" s="184"/>
      <c r="T69" s="18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c r="BN69" s="175"/>
      <c r="BO69" s="175"/>
    </row>
    <row r="70" spans="1:67" ht="119.25" customHeight="1">
      <c r="A70" s="224" t="s">
        <v>330</v>
      </c>
      <c r="B70" s="225"/>
      <c r="C70" s="225" t="s">
        <v>331</v>
      </c>
      <c r="D70" s="226" t="s">
        <v>332</v>
      </c>
      <c r="E70" s="227" t="s">
        <v>333</v>
      </c>
      <c r="F70" s="227" t="s">
        <v>309</v>
      </c>
      <c r="G70" s="228" t="s">
        <v>334</v>
      </c>
      <c r="H70" s="227" t="s">
        <v>335</v>
      </c>
      <c r="I70" s="227" t="s">
        <v>326</v>
      </c>
      <c r="J70" s="228" t="s">
        <v>336</v>
      </c>
      <c r="K70" s="229" t="s">
        <v>372</v>
      </c>
      <c r="L70" s="228" t="s">
        <v>377</v>
      </c>
      <c r="M70" s="227" t="s">
        <v>337</v>
      </c>
      <c r="N70" s="229" t="s">
        <v>114</v>
      </c>
      <c r="O70" s="229" t="s">
        <v>378</v>
      </c>
      <c r="P70" s="230" t="s">
        <v>338</v>
      </c>
      <c r="Q70" s="229" t="s">
        <v>47</v>
      </c>
      <c r="R70" s="173"/>
      <c r="S70" s="184"/>
      <c r="T70" s="229" t="s">
        <v>576</v>
      </c>
      <c r="U70" s="618" t="s">
        <v>918</v>
      </c>
      <c r="V70" s="618" t="s">
        <v>919</v>
      </c>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c r="BO70" s="175"/>
    </row>
    <row r="71" spans="1:67" s="281" customFormat="1" ht="48" customHeight="1">
      <c r="A71" s="272"/>
      <c r="B71" s="273"/>
      <c r="C71" s="273"/>
      <c r="D71" s="273"/>
      <c r="E71" s="274" t="s">
        <v>339</v>
      </c>
      <c r="F71" s="274" t="s">
        <v>340</v>
      </c>
      <c r="G71" s="275" t="s">
        <v>341</v>
      </c>
      <c r="H71" s="274" t="s">
        <v>342</v>
      </c>
      <c r="I71" s="274" t="s">
        <v>343</v>
      </c>
      <c r="J71" s="275" t="s">
        <v>344</v>
      </c>
      <c r="K71" s="276" t="s">
        <v>379</v>
      </c>
      <c r="L71" s="275" t="s">
        <v>380</v>
      </c>
      <c r="M71" s="274" t="s">
        <v>345</v>
      </c>
      <c r="N71" s="275" t="s">
        <v>381</v>
      </c>
      <c r="O71" s="275" t="s">
        <v>382</v>
      </c>
      <c r="P71" s="277" t="s">
        <v>347</v>
      </c>
      <c r="Q71" s="236" t="s">
        <v>348</v>
      </c>
      <c r="R71" s="278"/>
      <c r="S71" s="279"/>
      <c r="T71" s="278"/>
      <c r="U71" s="280"/>
      <c r="V71" s="280"/>
      <c r="W71" s="280"/>
      <c r="X71" s="280"/>
      <c r="Y71" s="280"/>
      <c r="Z71" s="280"/>
      <c r="AA71" s="280"/>
      <c r="AB71" s="280"/>
      <c r="AC71" s="280"/>
      <c r="AD71" s="280"/>
      <c r="AE71" s="280"/>
      <c r="AF71" s="280"/>
      <c r="AG71" s="280"/>
      <c r="AH71" s="280"/>
      <c r="AI71" s="280"/>
      <c r="AJ71" s="280"/>
      <c r="AK71" s="280"/>
      <c r="AL71" s="280"/>
      <c r="AM71" s="280"/>
      <c r="AN71" s="280"/>
      <c r="AO71" s="280"/>
      <c r="AP71" s="280"/>
      <c r="AQ71" s="280"/>
      <c r="AR71" s="280"/>
      <c r="AS71" s="280"/>
      <c r="AT71" s="280"/>
      <c r="AU71" s="280"/>
      <c r="AV71" s="280"/>
      <c r="AW71" s="280"/>
      <c r="AX71" s="280"/>
      <c r="AY71" s="280"/>
      <c r="AZ71" s="280"/>
      <c r="BA71" s="280"/>
      <c r="BB71" s="280"/>
      <c r="BC71" s="280"/>
      <c r="BD71" s="280"/>
      <c r="BE71" s="280"/>
      <c r="BF71" s="280"/>
      <c r="BG71" s="280"/>
      <c r="BH71" s="280"/>
      <c r="BI71" s="280"/>
      <c r="BJ71" s="280"/>
      <c r="BK71" s="280"/>
      <c r="BL71" s="280"/>
      <c r="BM71" s="280"/>
      <c r="BN71" s="280"/>
      <c r="BO71" s="280"/>
    </row>
    <row r="72" spans="1:67" ht="15">
      <c r="A72" s="237"/>
      <c r="B72" s="172"/>
      <c r="C72" s="172"/>
      <c r="D72" s="172"/>
      <c r="E72" s="172"/>
      <c r="F72" s="172"/>
      <c r="G72" s="238"/>
      <c r="H72" s="172"/>
      <c r="I72" s="172"/>
      <c r="J72" s="238"/>
      <c r="K72" s="238"/>
      <c r="L72" s="238"/>
      <c r="M72" s="172"/>
      <c r="N72" s="238"/>
      <c r="O72" s="238"/>
      <c r="P72" s="176"/>
      <c r="Q72" s="239"/>
      <c r="R72" s="173"/>
      <c r="S72" s="184"/>
      <c r="T72" s="18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c r="BN72" s="175"/>
      <c r="BO72" s="175"/>
    </row>
    <row r="73" spans="1:67">
      <c r="A73" s="240" t="s">
        <v>349</v>
      </c>
      <c r="C73" s="167" t="s">
        <v>93</v>
      </c>
      <c r="D73" s="282">
        <v>279</v>
      </c>
      <c r="E73" s="301">
        <v>15095072</v>
      </c>
      <c r="F73" s="197">
        <f t="shared" ref="F73:F85" si="0">$J$33</f>
        <v>6.2256342132963584E-2</v>
      </c>
      <c r="G73" s="299">
        <f t="shared" ref="G73:G80" si="1">E73*F73</f>
        <v>939763.96695371892</v>
      </c>
      <c r="H73" s="297">
        <v>13606751</v>
      </c>
      <c r="I73" s="197">
        <f t="shared" ref="I73:I85" si="2">$J$43</f>
        <v>7.0886499893783886E-2</v>
      </c>
      <c r="J73" s="259">
        <f t="shared" ref="J73:J80" si="3">H73*I73</f>
        <v>964534.95331624383</v>
      </c>
      <c r="K73" s="283">
        <f t="shared" ref="K73:K74" si="4">H$45</f>
        <v>2.1121579004682728E-3</v>
      </c>
      <c r="L73" s="259">
        <f>K73*H73</f>
        <v>28739.606624354572</v>
      </c>
      <c r="M73" s="297">
        <v>392155</v>
      </c>
      <c r="N73" s="259">
        <f>G73+J73+L73+M73</f>
        <v>2325193.5268943175</v>
      </c>
      <c r="O73" s="259">
        <f t="shared" ref="O73:O80" si="5">+N73-L73</f>
        <v>2296453.9202699629</v>
      </c>
      <c r="P73" s="300">
        <v>-19521</v>
      </c>
      <c r="Q73" s="261">
        <f t="shared" ref="Q73:Q80" si="6">N73+P73</f>
        <v>2305672.5268943175</v>
      </c>
      <c r="R73" s="242"/>
      <c r="S73" s="242"/>
      <c r="T73" s="447">
        <f>+E73+U73</f>
        <v>15826732.23</v>
      </c>
      <c r="U73" s="619">
        <v>731660.23</v>
      </c>
      <c r="V73" s="242" t="s">
        <v>9</v>
      </c>
      <c r="W73" s="242"/>
    </row>
    <row r="74" spans="1:67">
      <c r="A74" s="240" t="s">
        <v>350</v>
      </c>
      <c r="C74" s="167" t="s">
        <v>577</v>
      </c>
      <c r="D74" s="282">
        <v>286</v>
      </c>
      <c r="E74" s="298">
        <v>154475128</v>
      </c>
      <c r="F74" s="197">
        <f t="shared" si="0"/>
        <v>6.2256342132963584E-2</v>
      </c>
      <c r="G74" s="299">
        <f t="shared" si="1"/>
        <v>9617056.4198013432</v>
      </c>
      <c r="H74" s="298">
        <v>146319604</v>
      </c>
      <c r="I74" s="197">
        <f t="shared" si="2"/>
        <v>7.0886499893783886E-2</v>
      </c>
      <c r="J74" s="259">
        <f t="shared" si="3"/>
        <v>10372084.5934045</v>
      </c>
      <c r="K74" s="283">
        <f t="shared" si="4"/>
        <v>2.1121579004682728E-3</v>
      </c>
      <c r="L74" s="259">
        <f t="shared" ref="L74:L80" si="7">K74*H74</f>
        <v>309050.10758198908</v>
      </c>
      <c r="M74" s="298">
        <v>4171028</v>
      </c>
      <c r="N74" s="259">
        <f t="shared" ref="N74:N80" si="8">G74+J74+L74+M74</f>
        <v>24469219.120787829</v>
      </c>
      <c r="O74" s="259">
        <f t="shared" si="5"/>
        <v>24160169.013205841</v>
      </c>
      <c r="P74" s="300">
        <v>-34641</v>
      </c>
      <c r="Q74" s="261">
        <f t="shared" si="6"/>
        <v>24434578.120787829</v>
      </c>
      <c r="R74" s="242"/>
      <c r="S74" s="242"/>
      <c r="T74" s="447">
        <f>+E74+U74</f>
        <v>165862154.53999999</v>
      </c>
      <c r="U74" s="619">
        <v>11387026.539999999</v>
      </c>
      <c r="V74" s="242" t="s">
        <v>9</v>
      </c>
      <c r="W74" s="242"/>
    </row>
    <row r="75" spans="1:67">
      <c r="A75" s="240" t="s">
        <v>351</v>
      </c>
      <c r="C75" s="167" t="s">
        <v>96</v>
      </c>
      <c r="D75" s="282">
        <v>1022</v>
      </c>
      <c r="E75" s="298">
        <v>6818430</v>
      </c>
      <c r="F75" s="197">
        <f t="shared" si="0"/>
        <v>6.2256342132963584E-2</v>
      </c>
      <c r="G75" s="299">
        <f t="shared" si="1"/>
        <v>424490.5108896629</v>
      </c>
      <c r="H75" s="298">
        <v>5612855</v>
      </c>
      <c r="I75" s="197">
        <f t="shared" si="2"/>
        <v>7.0886499893783886E-2</v>
      </c>
      <c r="J75" s="259">
        <f t="shared" si="3"/>
        <v>397875.64536132436</v>
      </c>
      <c r="K75" s="366">
        <v>0</v>
      </c>
      <c r="L75" s="259">
        <f t="shared" si="7"/>
        <v>0</v>
      </c>
      <c r="M75" s="298">
        <v>181462</v>
      </c>
      <c r="N75" s="259">
        <f t="shared" si="8"/>
        <v>1003828.1562509872</v>
      </c>
      <c r="O75" s="259">
        <f t="shared" si="5"/>
        <v>1003828.1562509872</v>
      </c>
      <c r="P75" s="300">
        <v>3045</v>
      </c>
      <c r="Q75" s="261">
        <f>N75+P75</f>
        <v>1006873.1562509872</v>
      </c>
      <c r="R75" s="242"/>
      <c r="S75" s="242"/>
      <c r="T75" s="447">
        <f>+E75</f>
        <v>6818430</v>
      </c>
      <c r="U75" s="619"/>
      <c r="V75" s="242" t="s">
        <v>7</v>
      </c>
      <c r="W75" s="242"/>
    </row>
    <row r="76" spans="1:67">
      <c r="A76" s="240" t="s">
        <v>383</v>
      </c>
      <c r="C76" s="560" t="s">
        <v>522</v>
      </c>
      <c r="D76" s="565">
        <v>1459</v>
      </c>
      <c r="E76" s="298">
        <v>0</v>
      </c>
      <c r="F76" s="197">
        <f t="shared" si="0"/>
        <v>6.2256342132963584E-2</v>
      </c>
      <c r="G76" s="299">
        <f t="shared" si="1"/>
        <v>0</v>
      </c>
      <c r="H76" s="298">
        <v>0</v>
      </c>
      <c r="I76" s="197">
        <f t="shared" si="2"/>
        <v>7.0886499893783886E-2</v>
      </c>
      <c r="J76" s="259">
        <f t="shared" si="3"/>
        <v>0</v>
      </c>
      <c r="K76" s="366">
        <v>0</v>
      </c>
      <c r="L76" s="259">
        <f t="shared" si="7"/>
        <v>0</v>
      </c>
      <c r="M76" s="298">
        <v>0</v>
      </c>
      <c r="N76" s="259">
        <f t="shared" si="8"/>
        <v>0</v>
      </c>
      <c r="O76" s="259">
        <f t="shared" si="5"/>
        <v>0</v>
      </c>
      <c r="P76" s="300">
        <v>0</v>
      </c>
      <c r="Q76" s="261">
        <f t="shared" si="6"/>
        <v>0</v>
      </c>
      <c r="R76" s="242"/>
      <c r="S76" s="242"/>
      <c r="T76" s="447">
        <f t="shared" ref="T76:T85" si="9">+E76</f>
        <v>0</v>
      </c>
      <c r="U76" s="619"/>
      <c r="V76" s="242"/>
      <c r="W76" s="242"/>
    </row>
    <row r="77" spans="1:67">
      <c r="A77" s="240" t="s">
        <v>384</v>
      </c>
      <c r="C77" s="167" t="s">
        <v>93</v>
      </c>
      <c r="D77" s="282">
        <v>1471</v>
      </c>
      <c r="E77" s="298">
        <v>37830</v>
      </c>
      <c r="F77" s="197">
        <f t="shared" si="0"/>
        <v>6.2256342132963584E-2</v>
      </c>
      <c r="G77" s="299">
        <f t="shared" si="1"/>
        <v>2355.1574228900122</v>
      </c>
      <c r="H77" s="298">
        <v>29336</v>
      </c>
      <c r="I77" s="197">
        <f t="shared" si="2"/>
        <v>7.0886499893783886E-2</v>
      </c>
      <c r="J77" s="259">
        <f t="shared" si="3"/>
        <v>2079.5263608840442</v>
      </c>
      <c r="K77" s="366">
        <v>0</v>
      </c>
      <c r="L77" s="259">
        <f t="shared" si="7"/>
        <v>0</v>
      </c>
      <c r="M77" s="298">
        <v>1051</v>
      </c>
      <c r="N77" s="259">
        <f t="shared" si="8"/>
        <v>5485.6837837740568</v>
      </c>
      <c r="O77" s="259">
        <f t="shared" si="5"/>
        <v>5485.6837837740568</v>
      </c>
      <c r="P77" s="300">
        <v>249</v>
      </c>
      <c r="Q77" s="261">
        <f t="shared" si="6"/>
        <v>5734.6837837740568</v>
      </c>
      <c r="R77" s="242"/>
      <c r="S77" s="242"/>
      <c r="T77" s="447">
        <f t="shared" si="9"/>
        <v>37830</v>
      </c>
      <c r="U77" s="619"/>
      <c r="V77" s="242" t="s">
        <v>116</v>
      </c>
      <c r="W77" s="242"/>
    </row>
    <row r="78" spans="1:67">
      <c r="A78" s="240" t="s">
        <v>385</v>
      </c>
      <c r="C78" s="167" t="s">
        <v>93</v>
      </c>
      <c r="D78" s="282">
        <v>1472</v>
      </c>
      <c r="E78" s="298">
        <v>41615</v>
      </c>
      <c r="F78" s="197">
        <f t="shared" si="0"/>
        <v>6.2256342132963584E-2</v>
      </c>
      <c r="G78" s="299">
        <f t="shared" si="1"/>
        <v>2590.7976778632797</v>
      </c>
      <c r="H78" s="298">
        <v>32271</v>
      </c>
      <c r="I78" s="197">
        <f t="shared" si="2"/>
        <v>7.0886499893783886E-2</v>
      </c>
      <c r="J78" s="259">
        <f t="shared" si="3"/>
        <v>2287.5782380722999</v>
      </c>
      <c r="K78" s="366">
        <v>0</v>
      </c>
      <c r="L78" s="259">
        <f t="shared" si="7"/>
        <v>0</v>
      </c>
      <c r="M78" s="298">
        <v>1156</v>
      </c>
      <c r="N78" s="259">
        <f t="shared" si="8"/>
        <v>6034.3759159355795</v>
      </c>
      <c r="O78" s="259">
        <f t="shared" si="5"/>
        <v>6034.3759159355795</v>
      </c>
      <c r="P78" s="300">
        <v>273</v>
      </c>
      <c r="Q78" s="261">
        <f t="shared" si="6"/>
        <v>6307.3759159355795</v>
      </c>
      <c r="R78" s="242"/>
      <c r="S78" s="242"/>
      <c r="T78" s="447">
        <f t="shared" si="9"/>
        <v>41615</v>
      </c>
      <c r="U78" s="619"/>
      <c r="V78" s="242" t="s">
        <v>116</v>
      </c>
      <c r="W78" s="242"/>
    </row>
    <row r="79" spans="1:67">
      <c r="A79" s="240" t="s">
        <v>386</v>
      </c>
      <c r="C79" s="167" t="s">
        <v>466</v>
      </c>
      <c r="D79" s="282">
        <v>1542</v>
      </c>
      <c r="E79" s="298">
        <v>88942</v>
      </c>
      <c r="F79" s="197">
        <f t="shared" si="0"/>
        <v>6.2256342132963584E-2</v>
      </c>
      <c r="G79" s="299">
        <f t="shared" ref="G79" si="10">E79*F79</f>
        <v>5537.2035819900475</v>
      </c>
      <c r="H79" s="298">
        <v>72471</v>
      </c>
      <c r="I79" s="197">
        <f t="shared" si="2"/>
        <v>7.0886499893783886E-2</v>
      </c>
      <c r="J79" s="259">
        <f t="shared" ref="J79" si="11">H79*I79</f>
        <v>5137.2155338024122</v>
      </c>
      <c r="K79" s="366">
        <v>0</v>
      </c>
      <c r="L79" s="259">
        <f t="shared" ref="L79" si="12">K79*H79</f>
        <v>0</v>
      </c>
      <c r="M79" s="298">
        <v>2471</v>
      </c>
      <c r="N79" s="259">
        <f t="shared" si="8"/>
        <v>13145.41911579246</v>
      </c>
      <c r="O79" s="259">
        <f t="shared" si="5"/>
        <v>13145.41911579246</v>
      </c>
      <c r="P79" s="300">
        <v>599</v>
      </c>
      <c r="Q79" s="261">
        <f t="shared" si="6"/>
        <v>13744.41911579246</v>
      </c>
      <c r="R79" s="242"/>
      <c r="S79" s="242"/>
      <c r="T79" s="447">
        <f t="shared" si="9"/>
        <v>88942</v>
      </c>
      <c r="U79" s="619"/>
      <c r="V79" s="242" t="s">
        <v>116</v>
      </c>
      <c r="W79" s="242"/>
    </row>
    <row r="80" spans="1:67">
      <c r="A80" s="240" t="s">
        <v>436</v>
      </c>
      <c r="C80" s="167" t="s">
        <v>97</v>
      </c>
      <c r="D80" s="282">
        <v>2097</v>
      </c>
      <c r="E80" s="298">
        <v>2037349</v>
      </c>
      <c r="F80" s="197">
        <f t="shared" si="0"/>
        <v>6.2256342132963584E-2</v>
      </c>
      <c r="G80" s="299">
        <f t="shared" si="1"/>
        <v>126837.89638825122</v>
      </c>
      <c r="H80" s="298">
        <v>1637840</v>
      </c>
      <c r="I80" s="197">
        <f t="shared" si="2"/>
        <v>7.0886499893783886E-2</v>
      </c>
      <c r="J80" s="259">
        <f t="shared" si="3"/>
        <v>116100.744986035</v>
      </c>
      <c r="K80" s="366">
        <v>0</v>
      </c>
      <c r="L80" s="259">
        <f t="shared" si="7"/>
        <v>0</v>
      </c>
      <c r="M80" s="298">
        <v>57056</v>
      </c>
      <c r="N80" s="259">
        <f t="shared" si="8"/>
        <v>299994.64137428621</v>
      </c>
      <c r="O80" s="259">
        <f t="shared" si="5"/>
        <v>299994.64137428621</v>
      </c>
      <c r="P80" s="300">
        <v>13587</v>
      </c>
      <c r="Q80" s="261">
        <f t="shared" si="6"/>
        <v>313581.64137428621</v>
      </c>
      <c r="R80" s="242"/>
      <c r="S80" s="242"/>
      <c r="T80" s="447">
        <f t="shared" si="9"/>
        <v>2037349</v>
      </c>
      <c r="U80" s="619"/>
      <c r="V80" s="242" t="s">
        <v>3</v>
      </c>
      <c r="W80" s="242"/>
    </row>
    <row r="81" spans="1:23">
      <c r="A81" s="240" t="s">
        <v>437</v>
      </c>
      <c r="C81" s="167" t="s">
        <v>204</v>
      </c>
      <c r="D81" s="254">
        <v>2562</v>
      </c>
      <c r="E81" s="298">
        <v>4890470</v>
      </c>
      <c r="F81" s="197">
        <f t="shared" si="0"/>
        <v>6.2256342132963584E-2</v>
      </c>
      <c r="G81" s="299">
        <f>E81*F81</f>
        <v>304462.77351099439</v>
      </c>
      <c r="H81" s="298">
        <v>4171692</v>
      </c>
      <c r="I81" s="197">
        <f t="shared" si="2"/>
        <v>7.0886499893783886E-2</v>
      </c>
      <c r="J81" s="259">
        <f>H81*I81</f>
        <v>295716.64451489906</v>
      </c>
      <c r="K81" s="366">
        <v>0</v>
      </c>
      <c r="L81" s="259">
        <f>K81*H81</f>
        <v>0</v>
      </c>
      <c r="M81" s="298">
        <v>135848</v>
      </c>
      <c r="N81" s="259">
        <f>G81+J81+L81+M81</f>
        <v>736027.41802589339</v>
      </c>
      <c r="O81" s="259">
        <f>+N81-L81</f>
        <v>736027.41802589339</v>
      </c>
      <c r="P81" s="300">
        <v>27076</v>
      </c>
      <c r="Q81" s="261">
        <f>N81+P81</f>
        <v>763103.41802589339</v>
      </c>
      <c r="R81" s="242"/>
      <c r="S81" s="242"/>
      <c r="T81" s="447">
        <f t="shared" si="9"/>
        <v>4890470</v>
      </c>
      <c r="U81" s="619"/>
      <c r="V81" s="242" t="s">
        <v>9</v>
      </c>
      <c r="W81" s="242"/>
    </row>
    <row r="82" spans="1:23">
      <c r="A82" s="240" t="s">
        <v>438</v>
      </c>
      <c r="C82" s="381" t="s">
        <v>629</v>
      </c>
      <c r="D82" s="254">
        <v>2634</v>
      </c>
      <c r="E82" s="298">
        <v>17061128</v>
      </c>
      <c r="F82" s="197">
        <f t="shared" si="0"/>
        <v>6.2256342132963584E-2</v>
      </c>
      <c r="G82" s="299">
        <f>E82*F82</f>
        <v>1062163.4219422848</v>
      </c>
      <c r="H82" s="298">
        <v>16557340</v>
      </c>
      <c r="I82" s="197">
        <f t="shared" si="2"/>
        <v>7.0886499893783886E-2</v>
      </c>
      <c r="J82" s="259">
        <f>H82*I82</f>
        <v>1173691.8801513438</v>
      </c>
      <c r="K82" s="366">
        <v>0</v>
      </c>
      <c r="L82" s="259">
        <f>K82*H82</f>
        <v>0</v>
      </c>
      <c r="M82" s="298">
        <v>465453</v>
      </c>
      <c r="N82" s="259">
        <f>G82+J82+L82+M82</f>
        <v>2701308.3020936288</v>
      </c>
      <c r="O82" s="259">
        <f>+N82-L82</f>
        <v>2701308.3020936288</v>
      </c>
      <c r="P82" s="300">
        <v>-390954</v>
      </c>
      <c r="Q82" s="261">
        <f>N82+P82</f>
        <v>2310354.3020936288</v>
      </c>
      <c r="R82" s="242"/>
      <c r="S82" s="242"/>
      <c r="T82" s="447">
        <f t="shared" si="9"/>
        <v>17061128</v>
      </c>
      <c r="U82" s="619"/>
      <c r="V82" s="242" t="s">
        <v>7</v>
      </c>
      <c r="W82" s="242"/>
    </row>
    <row r="83" spans="1:23">
      <c r="A83" s="240" t="s">
        <v>439</v>
      </c>
      <c r="C83" s="612" t="s">
        <v>913</v>
      </c>
      <c r="D83" s="613" t="s">
        <v>474</v>
      </c>
      <c r="E83" s="298">
        <v>0</v>
      </c>
      <c r="F83" s="197">
        <f t="shared" si="0"/>
        <v>6.2256342132963584E-2</v>
      </c>
      <c r="G83" s="299">
        <f t="shared" ref="G83:G85" si="13">E83*F83</f>
        <v>0</v>
      </c>
      <c r="H83" s="298">
        <v>0</v>
      </c>
      <c r="I83" s="197">
        <f t="shared" si="2"/>
        <v>7.0886499893783886E-2</v>
      </c>
      <c r="J83" s="259">
        <f t="shared" ref="J83:J85" si="14">H83*I83</f>
        <v>0</v>
      </c>
      <c r="K83" s="366">
        <v>0</v>
      </c>
      <c r="L83" s="259">
        <f t="shared" ref="L83:L85" si="15">K83*H83</f>
        <v>0</v>
      </c>
      <c r="M83" s="298">
        <v>0</v>
      </c>
      <c r="N83" s="259">
        <f t="shared" ref="N83:N85" si="16">G83+J83+L83+M83</f>
        <v>0</v>
      </c>
      <c r="O83" s="259">
        <f t="shared" ref="O83:O85" si="17">+N83-L83</f>
        <v>0</v>
      </c>
      <c r="P83" s="300">
        <v>9355</v>
      </c>
      <c r="Q83" s="261">
        <f t="shared" ref="Q83:Q85" si="18">N83+P83</f>
        <v>9355</v>
      </c>
      <c r="R83" s="242"/>
      <c r="S83" s="242"/>
      <c r="T83" s="447">
        <f t="shared" si="9"/>
        <v>0</v>
      </c>
      <c r="U83" s="619"/>
      <c r="V83" s="242" t="s">
        <v>9</v>
      </c>
      <c r="W83" s="242"/>
    </row>
    <row r="84" spans="1:23">
      <c r="A84" s="240" t="s">
        <v>440</v>
      </c>
      <c r="C84" s="167" t="s">
        <v>466</v>
      </c>
      <c r="D84" s="254" t="s">
        <v>475</v>
      </c>
      <c r="E84" s="298">
        <v>79584</v>
      </c>
      <c r="F84" s="197">
        <f t="shared" si="0"/>
        <v>6.2256342132963584E-2</v>
      </c>
      <c r="G84" s="299">
        <f t="shared" si="13"/>
        <v>4954.6087323097736</v>
      </c>
      <c r="H84" s="298">
        <v>72740</v>
      </c>
      <c r="I84" s="197">
        <f t="shared" si="2"/>
        <v>7.0886499893783886E-2</v>
      </c>
      <c r="J84" s="259">
        <f t="shared" si="14"/>
        <v>5156.2840022738401</v>
      </c>
      <c r="K84" s="366">
        <v>0</v>
      </c>
      <c r="L84" s="259">
        <f t="shared" si="15"/>
        <v>0</v>
      </c>
      <c r="M84" s="298">
        <v>2401</v>
      </c>
      <c r="N84" s="259">
        <f t="shared" si="16"/>
        <v>12511.892734583613</v>
      </c>
      <c r="O84" s="259">
        <f t="shared" si="17"/>
        <v>12511.892734583613</v>
      </c>
      <c r="P84" s="300">
        <v>571</v>
      </c>
      <c r="Q84" s="261">
        <f t="shared" si="18"/>
        <v>13082.892734583613</v>
      </c>
      <c r="R84" s="242"/>
      <c r="S84" s="242"/>
      <c r="T84" s="447">
        <f t="shared" si="9"/>
        <v>79584</v>
      </c>
      <c r="U84" s="619"/>
      <c r="V84" s="242" t="s">
        <v>9</v>
      </c>
      <c r="W84" s="242"/>
    </row>
    <row r="85" spans="1:23">
      <c r="A85" s="380" t="s">
        <v>441</v>
      </c>
      <c r="C85" s="167" t="s">
        <v>466</v>
      </c>
      <c r="D85" s="254" t="s">
        <v>476</v>
      </c>
      <c r="E85" s="298">
        <v>0</v>
      </c>
      <c r="F85" s="197">
        <f t="shared" si="0"/>
        <v>6.2256342132963584E-2</v>
      </c>
      <c r="G85" s="299">
        <f t="shared" si="13"/>
        <v>0</v>
      </c>
      <c r="H85" s="298">
        <v>0</v>
      </c>
      <c r="I85" s="197">
        <f t="shared" si="2"/>
        <v>7.0886499893783886E-2</v>
      </c>
      <c r="J85" s="259">
        <f t="shared" si="14"/>
        <v>0</v>
      </c>
      <c r="K85" s="366">
        <v>0</v>
      </c>
      <c r="L85" s="259">
        <f t="shared" si="15"/>
        <v>0</v>
      </c>
      <c r="M85" s="298">
        <v>0</v>
      </c>
      <c r="N85" s="259">
        <f t="shared" si="16"/>
        <v>0</v>
      </c>
      <c r="O85" s="259">
        <f t="shared" si="17"/>
        <v>0</v>
      </c>
      <c r="P85" s="300">
        <v>0</v>
      </c>
      <c r="Q85" s="261">
        <f t="shared" si="18"/>
        <v>0</v>
      </c>
      <c r="R85" s="242"/>
      <c r="S85" s="242"/>
      <c r="T85" s="447">
        <f t="shared" si="9"/>
        <v>0</v>
      </c>
      <c r="U85" s="619"/>
      <c r="V85" s="242"/>
      <c r="W85" s="242"/>
    </row>
    <row r="86" spans="1:23">
      <c r="A86" s="240"/>
      <c r="C86" s="242"/>
      <c r="D86" s="254"/>
      <c r="E86" s="242"/>
      <c r="F86" s="242"/>
      <c r="G86" s="243"/>
      <c r="H86" s="242"/>
      <c r="I86" s="242"/>
      <c r="J86" s="293"/>
      <c r="K86" s="284"/>
      <c r="L86" s="294"/>
      <c r="M86" s="298">
        <v>0</v>
      </c>
      <c r="N86" s="293"/>
      <c r="O86" s="294"/>
      <c r="P86" s="300">
        <v>0</v>
      </c>
      <c r="Q86" s="293"/>
      <c r="R86" s="242"/>
      <c r="S86" s="242"/>
      <c r="T86" s="242"/>
      <c r="U86" s="242"/>
      <c r="V86" s="242"/>
      <c r="W86" s="242"/>
    </row>
    <row r="87" spans="1:23">
      <c r="A87" s="240"/>
      <c r="C87" s="242"/>
      <c r="D87" s="254"/>
      <c r="E87" s="242"/>
      <c r="F87" s="242"/>
      <c r="G87" s="243"/>
      <c r="H87" s="242"/>
      <c r="I87" s="242"/>
      <c r="J87" s="293"/>
      <c r="K87" s="284"/>
      <c r="L87" s="294"/>
      <c r="M87" s="298">
        <v>0</v>
      </c>
      <c r="N87" s="293"/>
      <c r="O87" s="294"/>
      <c r="P87" s="300">
        <v>0</v>
      </c>
      <c r="Q87" s="293"/>
      <c r="R87" s="242"/>
      <c r="S87" s="242"/>
      <c r="T87" s="242"/>
      <c r="U87" s="242"/>
      <c r="V87" s="242"/>
      <c r="W87" s="242"/>
    </row>
    <row r="88" spans="1:23">
      <c r="A88" s="240"/>
      <c r="C88" s="242"/>
      <c r="D88" s="254"/>
      <c r="E88" s="242"/>
      <c r="F88" s="242"/>
      <c r="G88" s="243"/>
      <c r="H88" s="242"/>
      <c r="I88" s="242"/>
      <c r="J88" s="293"/>
      <c r="K88" s="284"/>
      <c r="L88" s="294"/>
      <c r="M88" s="298">
        <v>0</v>
      </c>
      <c r="N88" s="293"/>
      <c r="O88" s="294"/>
      <c r="P88" s="300">
        <v>0</v>
      </c>
      <c r="Q88" s="293"/>
      <c r="R88" s="242"/>
      <c r="S88" s="242"/>
      <c r="T88" s="242"/>
      <c r="U88" s="242"/>
      <c r="V88" s="242"/>
      <c r="W88" s="242"/>
    </row>
    <row r="89" spans="1:23">
      <c r="A89" s="240"/>
      <c r="C89" s="242"/>
      <c r="D89" s="254"/>
      <c r="E89" s="242"/>
      <c r="F89" s="242"/>
      <c r="G89" s="243"/>
      <c r="H89" s="242"/>
      <c r="I89" s="242"/>
      <c r="J89" s="293"/>
      <c r="K89" s="284"/>
      <c r="L89" s="294"/>
      <c r="M89" s="298">
        <v>0</v>
      </c>
      <c r="N89" s="293"/>
      <c r="O89" s="294"/>
      <c r="P89" s="300">
        <v>0</v>
      </c>
      <c r="Q89" s="293"/>
      <c r="R89" s="242"/>
      <c r="S89" s="242"/>
      <c r="T89" s="242"/>
      <c r="U89" s="242"/>
      <c r="V89" s="242"/>
      <c r="W89" s="242"/>
    </row>
    <row r="90" spans="1:23">
      <c r="A90" s="240"/>
      <c r="C90" s="242"/>
      <c r="D90" s="254"/>
      <c r="E90" s="242"/>
      <c r="F90" s="242"/>
      <c r="G90" s="243"/>
      <c r="H90" s="242"/>
      <c r="I90" s="242"/>
      <c r="J90" s="293"/>
      <c r="K90" s="284"/>
      <c r="L90" s="294"/>
      <c r="M90" s="298">
        <v>0</v>
      </c>
      <c r="N90" s="293"/>
      <c r="O90" s="294"/>
      <c r="P90" s="300">
        <v>0</v>
      </c>
      <c r="Q90" s="293"/>
      <c r="R90" s="242"/>
      <c r="S90" s="242"/>
      <c r="T90" s="242"/>
      <c r="U90" s="242"/>
      <c r="V90" s="242"/>
      <c r="W90" s="242"/>
    </row>
    <row r="91" spans="1:23">
      <c r="A91" s="244"/>
      <c r="B91" s="245"/>
      <c r="C91" s="246"/>
      <c r="D91" s="246"/>
      <c r="E91" s="246"/>
      <c r="F91" s="246"/>
      <c r="G91" s="247"/>
      <c r="H91" s="246"/>
      <c r="I91" s="246"/>
      <c r="J91" s="285"/>
      <c r="K91" s="286"/>
      <c r="L91" s="287"/>
      <c r="M91" s="288"/>
      <c r="N91" s="295"/>
      <c r="O91" s="296"/>
      <c r="P91" s="288"/>
      <c r="Q91" s="295"/>
      <c r="R91" s="242"/>
      <c r="S91" s="242"/>
      <c r="T91" s="242"/>
      <c r="U91" s="242"/>
      <c r="V91" s="242"/>
      <c r="W91" s="242"/>
    </row>
    <row r="92" spans="1:23" ht="15.6" thickBot="1">
      <c r="A92" s="302" t="s">
        <v>352</v>
      </c>
      <c r="B92" s="211"/>
      <c r="C92" s="186" t="s">
        <v>353</v>
      </c>
      <c r="D92" s="186"/>
      <c r="E92" s="176">
        <f>SUM(E73:E91)</f>
        <v>200625548</v>
      </c>
      <c r="F92" s="202"/>
      <c r="G92" s="176"/>
      <c r="H92" s="176"/>
      <c r="I92" s="176"/>
      <c r="J92" s="176"/>
      <c r="K92" s="176"/>
      <c r="L92" s="264">
        <f>SUM(L73:L91)</f>
        <v>337789.71420634363</v>
      </c>
      <c r="M92" s="264"/>
      <c r="N92" s="264">
        <f>SUM(N73:N91)</f>
        <v>31572748.536977027</v>
      </c>
      <c r="O92" s="264">
        <f>SUM(O73:O91)</f>
        <v>31234958.822770685</v>
      </c>
      <c r="P92" s="264">
        <f>SUM(P73:P91)</f>
        <v>-390361</v>
      </c>
      <c r="Q92" s="264">
        <f>SUM(Q73:Q91)</f>
        <v>31182387.536977027</v>
      </c>
      <c r="R92" s="242"/>
      <c r="S92" s="242"/>
      <c r="T92" s="726">
        <f>SUM(T73:T91)</f>
        <v>212744234.76999998</v>
      </c>
      <c r="U92" s="842">
        <f>SUM(U73:U91)</f>
        <v>12118686.77</v>
      </c>
      <c r="V92" s="242"/>
      <c r="W92" s="242"/>
    </row>
    <row r="93" spans="1:23" ht="15.6" thickTop="1">
      <c r="A93" s="242"/>
      <c r="B93" s="242"/>
      <c r="C93" s="242"/>
      <c r="D93" s="242"/>
      <c r="E93" s="242"/>
      <c r="F93" s="242"/>
      <c r="G93" s="242"/>
      <c r="H93" s="242"/>
      <c r="I93" s="242"/>
      <c r="J93" s="242"/>
      <c r="K93" s="242"/>
      <c r="L93" s="292"/>
      <c r="M93" s="292"/>
      <c r="N93" s="292"/>
      <c r="O93" s="292"/>
      <c r="P93" s="292"/>
      <c r="Q93" s="292"/>
      <c r="R93" s="242"/>
      <c r="S93" s="242"/>
      <c r="T93" s="615">
        <f>+E92-T92+U92</f>
        <v>1.862645149230957E-8</v>
      </c>
      <c r="U93" s="615" t="s">
        <v>125</v>
      </c>
      <c r="V93" s="242"/>
      <c r="W93" s="242"/>
    </row>
    <row r="94" spans="1:23" ht="15">
      <c r="A94" s="249">
        <v>3</v>
      </c>
      <c r="B94" s="217"/>
      <c r="C94" s="217" t="s">
        <v>937</v>
      </c>
      <c r="D94" s="242"/>
      <c r="E94" s="447">
        <f>+E75+E77+E78+E79+E80+E81+E83+E84+E85</f>
        <v>13994220</v>
      </c>
      <c r="F94" s="242"/>
      <c r="G94" s="242"/>
      <c r="H94" s="242"/>
      <c r="I94" s="242"/>
      <c r="J94" s="242"/>
      <c r="K94" s="242"/>
      <c r="L94" s="292"/>
      <c r="M94" s="292"/>
      <c r="N94" s="264"/>
      <c r="O94" s="264">
        <f>O92</f>
        <v>31234958.822770685</v>
      </c>
      <c r="P94" s="292"/>
      <c r="Q94" s="292"/>
      <c r="R94" s="242"/>
      <c r="S94" s="242"/>
      <c r="T94" s="617" t="s">
        <v>917</v>
      </c>
      <c r="U94" s="616"/>
      <c r="V94" s="242"/>
      <c r="W94" s="242"/>
    </row>
    <row r="95" spans="1:23">
      <c r="A95" s="242"/>
      <c r="B95" s="242"/>
      <c r="C95" s="242"/>
      <c r="D95" s="242"/>
      <c r="E95" s="242"/>
      <c r="F95" s="242"/>
      <c r="G95" s="242"/>
      <c r="H95" s="242"/>
      <c r="I95" s="242"/>
      <c r="J95" s="242"/>
      <c r="K95" s="242"/>
      <c r="L95" s="242"/>
      <c r="M95" s="242"/>
      <c r="N95" s="242"/>
      <c r="O95" s="242"/>
      <c r="P95" s="242"/>
      <c r="Q95" s="242"/>
      <c r="R95" s="242"/>
      <c r="S95" s="242"/>
      <c r="T95" s="242"/>
      <c r="U95" s="242"/>
      <c r="V95" s="242"/>
    </row>
    <row r="96" spans="1:23">
      <c r="A96" s="242"/>
      <c r="B96" s="242"/>
      <c r="C96" s="242"/>
      <c r="D96" s="242"/>
      <c r="E96" s="242"/>
      <c r="F96" s="242"/>
      <c r="G96" s="242"/>
      <c r="H96" s="242"/>
      <c r="I96" s="242"/>
      <c r="J96" s="242"/>
      <c r="K96" s="242"/>
      <c r="L96" s="242"/>
      <c r="M96" s="242"/>
      <c r="N96" s="242"/>
      <c r="O96" s="242"/>
      <c r="P96" s="242"/>
      <c r="Q96" s="242"/>
      <c r="R96" s="242"/>
      <c r="S96" s="242"/>
      <c r="T96" s="447">
        <f>+T73+T74+T81+T83+T84</f>
        <v>186658940.76999998</v>
      </c>
      <c r="U96" s="242"/>
      <c r="V96" s="167" t="s">
        <v>9</v>
      </c>
    </row>
    <row r="97" spans="1:22">
      <c r="A97" s="242" t="s">
        <v>355</v>
      </c>
      <c r="B97" s="242"/>
      <c r="C97" s="242"/>
      <c r="D97" s="242"/>
      <c r="E97" s="242"/>
      <c r="F97" s="242"/>
      <c r="G97" s="242"/>
      <c r="H97" s="242"/>
      <c r="I97" s="242"/>
      <c r="J97" s="242"/>
      <c r="K97" s="242"/>
      <c r="L97" s="242"/>
      <c r="M97" s="242"/>
      <c r="N97" s="242"/>
      <c r="O97" s="242"/>
      <c r="P97" s="242"/>
      <c r="Q97" s="242"/>
      <c r="R97" s="242"/>
      <c r="S97" s="242"/>
      <c r="T97" s="447">
        <f>+T75+T82</f>
        <v>23879558</v>
      </c>
      <c r="U97" s="242"/>
      <c r="V97" s="167" t="s">
        <v>7</v>
      </c>
    </row>
    <row r="98" spans="1:22" ht="13.8" thickBot="1">
      <c r="A98" s="289" t="s">
        <v>356</v>
      </c>
      <c r="B98" s="242"/>
      <c r="C98" s="242"/>
      <c r="D98" s="242"/>
      <c r="E98" s="242"/>
      <c r="F98" s="242"/>
      <c r="G98" s="242"/>
      <c r="H98" s="242"/>
      <c r="I98" s="242"/>
      <c r="J98" s="242"/>
      <c r="K98" s="242"/>
      <c r="L98" s="242"/>
      <c r="M98" s="242"/>
      <c r="N98" s="242"/>
      <c r="O98" s="242"/>
      <c r="P98" s="242"/>
      <c r="Q98" s="242"/>
      <c r="R98" s="242"/>
      <c r="S98" s="242"/>
      <c r="T98" s="447">
        <f>+T80</f>
        <v>2037349</v>
      </c>
      <c r="U98" s="242"/>
      <c r="V98" s="167" t="s">
        <v>3</v>
      </c>
    </row>
    <row r="99" spans="1:22" ht="32.25" customHeight="1">
      <c r="A99" s="373" t="s">
        <v>357</v>
      </c>
      <c r="B99" s="252"/>
      <c r="C99" s="1014" t="s">
        <v>830</v>
      </c>
      <c r="D99" s="1014"/>
      <c r="E99" s="1014"/>
      <c r="F99" s="1014"/>
      <c r="G99" s="1014"/>
      <c r="H99" s="1014"/>
      <c r="I99" s="1014"/>
      <c r="J99" s="1014"/>
      <c r="K99" s="1014"/>
      <c r="L99" s="1014"/>
      <c r="M99" s="1014"/>
      <c r="N99" s="1014"/>
      <c r="O99" s="365"/>
      <c r="P99" s="242"/>
      <c r="Q99" s="242"/>
      <c r="R99" s="242"/>
      <c r="S99" s="242"/>
      <c r="T99" s="447">
        <f>+T77+T78+T79</f>
        <v>168387</v>
      </c>
      <c r="U99" s="242"/>
      <c r="V99" s="167" t="s">
        <v>116</v>
      </c>
    </row>
    <row r="100" spans="1:22" ht="33" customHeight="1">
      <c r="A100" s="373" t="s">
        <v>359</v>
      </c>
      <c r="B100" s="388"/>
      <c r="C100" s="1014" t="s">
        <v>831</v>
      </c>
      <c r="D100" s="1014"/>
      <c r="E100" s="1014"/>
      <c r="F100" s="1014"/>
      <c r="G100" s="1014"/>
      <c r="H100" s="1014"/>
      <c r="I100" s="1014"/>
      <c r="J100" s="1014"/>
      <c r="K100" s="1014"/>
      <c r="L100" s="1014"/>
      <c r="M100" s="1014"/>
      <c r="N100" s="1014"/>
      <c r="O100" s="365"/>
      <c r="P100" s="242"/>
      <c r="Q100" s="242"/>
      <c r="R100" s="242"/>
      <c r="S100" s="242"/>
      <c r="T100" s="447">
        <f>SUM(T96:T99)</f>
        <v>212744234.76999998</v>
      </c>
      <c r="U100" s="242"/>
      <c r="V100" s="167" t="s">
        <v>119</v>
      </c>
    </row>
    <row r="101" spans="1:22" ht="33" customHeight="1">
      <c r="A101" s="373" t="s">
        <v>361</v>
      </c>
      <c r="B101" s="388"/>
      <c r="C101" s="1014" t="s">
        <v>517</v>
      </c>
      <c r="D101" s="1014"/>
      <c r="E101" s="1014"/>
      <c r="F101" s="1014"/>
      <c r="G101" s="1014"/>
      <c r="H101" s="1014"/>
      <c r="I101" s="1014"/>
      <c r="J101" s="1014"/>
      <c r="K101" s="1014"/>
      <c r="L101" s="1014"/>
      <c r="M101" s="1014"/>
      <c r="N101" s="1014"/>
      <c r="O101" s="291"/>
      <c r="P101" s="242"/>
      <c r="Q101" s="242"/>
      <c r="R101" s="242"/>
      <c r="S101" s="242"/>
      <c r="T101" s="242"/>
      <c r="U101" s="242"/>
    </row>
    <row r="102" spans="1:22" ht="33" customHeight="1">
      <c r="A102" s="373" t="s">
        <v>363</v>
      </c>
      <c r="B102" s="388"/>
      <c r="C102" s="1014" t="s">
        <v>518</v>
      </c>
      <c r="D102" s="1014"/>
      <c r="E102" s="1014"/>
      <c r="F102" s="1014"/>
      <c r="G102" s="1014"/>
      <c r="H102" s="1014"/>
      <c r="I102" s="1014"/>
      <c r="J102" s="1014"/>
      <c r="K102" s="1014"/>
      <c r="L102" s="1014"/>
      <c r="M102" s="1014"/>
      <c r="N102" s="1014"/>
      <c r="O102" s="291"/>
      <c r="P102" s="242"/>
      <c r="Q102" s="242"/>
      <c r="R102" s="242"/>
      <c r="S102" s="242"/>
      <c r="T102" s="242"/>
      <c r="U102" s="242"/>
    </row>
    <row r="103" spans="1:22" ht="15">
      <c r="A103" s="251" t="s">
        <v>365</v>
      </c>
      <c r="B103" s="388"/>
      <c r="C103" s="1013" t="s">
        <v>829</v>
      </c>
      <c r="D103" s="1013"/>
      <c r="E103" s="1013"/>
      <c r="F103" s="1013"/>
      <c r="G103" s="1013"/>
      <c r="H103" s="1013"/>
      <c r="I103" s="1013"/>
      <c r="J103" s="1013"/>
      <c r="K103" s="1013"/>
      <c r="L103" s="1013"/>
      <c r="M103" s="1013"/>
      <c r="N103" s="1013"/>
      <c r="O103" s="290"/>
      <c r="P103" s="242"/>
      <c r="Q103" s="242"/>
      <c r="R103" s="242"/>
      <c r="S103" s="242"/>
      <c r="T103" s="242"/>
      <c r="U103" s="242"/>
    </row>
    <row r="104" spans="1:22" ht="15">
      <c r="A104" s="251" t="s">
        <v>367</v>
      </c>
      <c r="B104" s="388"/>
      <c r="C104" s="1013" t="s">
        <v>368</v>
      </c>
      <c r="D104" s="1013"/>
      <c r="E104" s="1013"/>
      <c r="F104" s="1013"/>
      <c r="G104" s="1013"/>
      <c r="H104" s="1013"/>
      <c r="I104" s="1013"/>
      <c r="J104" s="1013"/>
      <c r="K104" s="1013"/>
      <c r="L104" s="1013"/>
      <c r="M104" s="1013"/>
      <c r="N104" s="1013"/>
      <c r="O104" s="290"/>
      <c r="P104" s="242"/>
      <c r="Q104" s="242"/>
      <c r="R104" s="242"/>
      <c r="S104" s="242"/>
      <c r="T104" s="242"/>
      <c r="U104" s="242"/>
    </row>
    <row r="105" spans="1:22" ht="15">
      <c r="A105" s="251" t="s">
        <v>369</v>
      </c>
      <c r="B105" s="388"/>
      <c r="C105" s="1013" t="s">
        <v>821</v>
      </c>
      <c r="D105" s="1013"/>
      <c r="E105" s="1013"/>
      <c r="F105" s="1013"/>
      <c r="G105" s="1013"/>
      <c r="H105" s="1013"/>
      <c r="I105" s="1013"/>
      <c r="J105" s="1013"/>
      <c r="K105" s="1013"/>
      <c r="L105" s="1013"/>
      <c r="M105" s="1013"/>
      <c r="N105" s="1013"/>
      <c r="O105" s="290"/>
      <c r="P105" s="242"/>
      <c r="Q105" s="242"/>
      <c r="R105" s="242"/>
      <c r="S105" s="242"/>
      <c r="T105" s="242"/>
      <c r="U105" s="242"/>
    </row>
    <row r="106" spans="1:22" ht="15">
      <c r="A106" s="251" t="s">
        <v>387</v>
      </c>
      <c r="B106" s="388"/>
      <c r="C106" s="1013" t="s">
        <v>828</v>
      </c>
      <c r="D106" s="1013"/>
      <c r="E106" s="1013"/>
      <c r="F106" s="1013"/>
      <c r="G106" s="1013"/>
      <c r="H106" s="1013"/>
      <c r="I106" s="1013"/>
      <c r="J106" s="1013"/>
      <c r="K106" s="1013"/>
      <c r="L106" s="1013"/>
      <c r="M106" s="1013"/>
      <c r="N106" s="1013"/>
      <c r="O106" s="242"/>
      <c r="P106" s="242"/>
      <c r="Q106" s="242"/>
      <c r="R106" s="242"/>
      <c r="S106" s="242"/>
      <c r="T106" s="242"/>
      <c r="U106" s="242"/>
    </row>
    <row r="107" spans="1:22" ht="15">
      <c r="A107" s="251" t="s">
        <v>519</v>
      </c>
      <c r="B107" s="382"/>
      <c r="C107" s="1013" t="s">
        <v>485</v>
      </c>
      <c r="D107" s="1013"/>
      <c r="E107" s="1013"/>
      <c r="F107" s="1013"/>
      <c r="G107" s="1013"/>
      <c r="H107" s="1013"/>
      <c r="I107" s="1013"/>
      <c r="J107" s="1013"/>
      <c r="K107" s="1013"/>
      <c r="L107" s="1013"/>
      <c r="M107" s="1013"/>
      <c r="N107" s="1013"/>
      <c r="O107" s="242"/>
      <c r="P107" s="242"/>
      <c r="Q107" s="242"/>
      <c r="R107" s="242"/>
      <c r="S107" s="242"/>
      <c r="T107" s="242"/>
      <c r="U107" s="242"/>
    </row>
    <row r="108" spans="1:22" ht="15.6">
      <c r="A108" s="218"/>
      <c r="B108" s="175"/>
      <c r="C108" s="210"/>
      <c r="D108" s="210"/>
      <c r="E108" s="202"/>
      <c r="F108" s="202"/>
      <c r="G108" s="176"/>
      <c r="H108" s="217"/>
      <c r="I108" s="217"/>
      <c r="J108" s="196"/>
      <c r="K108" s="217"/>
      <c r="M108" s="176"/>
      <c r="O108" s="271"/>
      <c r="P108" s="242"/>
      <c r="Q108" s="219"/>
      <c r="R108" s="242"/>
      <c r="S108" s="242"/>
      <c r="T108" s="242"/>
      <c r="U108" s="242"/>
    </row>
    <row r="109" spans="1:22" ht="15.6">
      <c r="A109" s="218"/>
      <c r="B109" s="175"/>
      <c r="C109" s="210"/>
      <c r="D109" s="210"/>
      <c r="E109" s="202"/>
      <c r="F109" s="202"/>
      <c r="G109" s="176"/>
      <c r="H109" s="217"/>
      <c r="I109" s="217"/>
      <c r="J109" s="196"/>
      <c r="K109" s="217"/>
      <c r="M109" s="176"/>
      <c r="N109" s="198"/>
      <c r="O109" s="198"/>
      <c r="P109" s="242"/>
      <c r="Q109" s="242"/>
      <c r="R109" s="242"/>
      <c r="S109" s="242"/>
      <c r="T109" s="242"/>
      <c r="U109" s="242"/>
    </row>
    <row r="110" spans="1:22">
      <c r="C110" s="242"/>
      <c r="D110" s="242"/>
      <c r="E110" s="242"/>
      <c r="F110" s="242"/>
      <c r="G110" s="242"/>
      <c r="H110" s="242"/>
      <c r="I110" s="242"/>
      <c r="J110" s="242"/>
      <c r="K110" s="242"/>
      <c r="L110" s="242"/>
      <c r="M110" s="242"/>
      <c r="N110" s="242"/>
      <c r="O110" s="242"/>
      <c r="P110" s="242"/>
      <c r="Q110" s="242"/>
      <c r="R110" s="242"/>
      <c r="S110" s="242"/>
      <c r="T110" s="242"/>
      <c r="U110" s="242"/>
    </row>
    <row r="111" spans="1:22">
      <c r="C111" s="242"/>
      <c r="D111" s="242"/>
      <c r="E111" s="242"/>
      <c r="F111" s="242"/>
      <c r="G111" s="242"/>
      <c r="H111" s="242"/>
      <c r="I111" s="242"/>
      <c r="J111" s="242"/>
      <c r="K111" s="242"/>
      <c r="L111" s="242"/>
      <c r="M111" s="242"/>
      <c r="N111" s="242"/>
      <c r="O111" s="242"/>
      <c r="P111" s="242"/>
      <c r="Q111" s="242"/>
      <c r="R111" s="242"/>
      <c r="S111" s="242"/>
      <c r="T111" s="242"/>
      <c r="U111" s="242"/>
    </row>
    <row r="112" spans="1:22">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c r="O298" s="242"/>
    </row>
    <row r="299" spans="3:21">
      <c r="C299" s="242"/>
      <c r="D299" s="242"/>
      <c r="E299" s="242"/>
      <c r="F299" s="242"/>
      <c r="G299" s="242"/>
      <c r="H299" s="242"/>
      <c r="I299" s="242"/>
      <c r="J299" s="242"/>
      <c r="K299" s="242"/>
      <c r="L299" s="242"/>
      <c r="M299" s="242"/>
      <c r="N299" s="242"/>
      <c r="O299" s="242"/>
    </row>
    <row r="300" spans="3:21">
      <c r="C300" s="242"/>
      <c r="D300" s="242"/>
      <c r="E300" s="242"/>
      <c r="F300" s="242"/>
      <c r="G300" s="242"/>
      <c r="H300" s="242"/>
      <c r="I300" s="242"/>
      <c r="J300" s="242"/>
      <c r="K300" s="242"/>
      <c r="L300" s="242"/>
      <c r="M300" s="242"/>
      <c r="N300" s="242"/>
      <c r="O300" s="242"/>
    </row>
    <row r="301" spans="3:21">
      <c r="C301" s="242"/>
      <c r="D301" s="242"/>
      <c r="E301" s="242"/>
      <c r="F301" s="242"/>
      <c r="G301" s="242"/>
      <c r="H301" s="242"/>
      <c r="I301" s="242"/>
      <c r="J301" s="242"/>
      <c r="K301" s="242"/>
      <c r="L301" s="242"/>
      <c r="M301" s="242"/>
      <c r="N301" s="242"/>
      <c r="O301" s="242"/>
    </row>
    <row r="302" spans="3:21">
      <c r="C302" s="242"/>
      <c r="D302" s="242"/>
      <c r="E302" s="242"/>
      <c r="F302" s="242"/>
      <c r="G302" s="242"/>
      <c r="H302" s="242"/>
      <c r="I302" s="242"/>
      <c r="J302" s="242"/>
      <c r="K302" s="242"/>
      <c r="L302" s="242"/>
      <c r="M302" s="242"/>
      <c r="N302" s="242"/>
      <c r="O302" s="242"/>
    </row>
    <row r="303" spans="3:21">
      <c r="C303" s="242"/>
      <c r="D303" s="242"/>
      <c r="E303" s="242"/>
      <c r="F303" s="242"/>
      <c r="G303" s="242"/>
      <c r="H303" s="242"/>
      <c r="I303" s="242"/>
      <c r="J303" s="242"/>
      <c r="K303" s="242"/>
      <c r="L303" s="242"/>
      <c r="M303" s="242"/>
      <c r="N303" s="242"/>
      <c r="O303" s="242"/>
    </row>
    <row r="304" spans="3:21">
      <c r="C304" s="242"/>
      <c r="D304" s="242"/>
      <c r="E304" s="242"/>
      <c r="F304" s="242"/>
      <c r="G304" s="242"/>
      <c r="H304" s="242"/>
      <c r="I304" s="242"/>
      <c r="J304" s="242"/>
      <c r="K304" s="242"/>
      <c r="L304" s="242"/>
      <c r="M304" s="242"/>
      <c r="N304" s="242"/>
      <c r="O304" s="242"/>
    </row>
    <row r="305" spans="3:15">
      <c r="C305" s="242"/>
      <c r="D305" s="242"/>
      <c r="E305" s="242"/>
      <c r="F305" s="242"/>
      <c r="G305" s="242"/>
      <c r="H305" s="242"/>
      <c r="I305" s="242"/>
      <c r="J305" s="242"/>
      <c r="K305" s="242"/>
      <c r="L305" s="242"/>
      <c r="M305" s="242"/>
      <c r="N305" s="242"/>
      <c r="O305" s="242"/>
    </row>
  </sheetData>
  <mergeCells count="9">
    <mergeCell ref="C99:N99"/>
    <mergeCell ref="C100:N100"/>
    <mergeCell ref="C107:N107"/>
    <mergeCell ref="C106:N106"/>
    <mergeCell ref="C103:N103"/>
    <mergeCell ref="C104:N104"/>
    <mergeCell ref="C105:N105"/>
    <mergeCell ref="C101:N101"/>
    <mergeCell ref="C102:N102"/>
  </mergeCells>
  <phoneticPr fontId="10" type="noConversion"/>
  <pageMargins left="0.5" right="0.5" top="0.75" bottom="0.5" header="0.5" footer="0.25"/>
  <pageSetup scale="29" orientation="landscape" r:id="rId1"/>
  <headerFooter alignWithMargins="0">
    <oddHeader>&amp;LMidAmerican Energy Company Attachment 1-1j&amp;R&amp;12Effective January 1, 2016</oddHeader>
    <oddFooter>&amp;L&amp;11&amp;D&amp;R&amp;Z&amp;F</oddFooter>
  </headerFooter>
  <rowBreaks count="1" manualBreakCount="1">
    <brk id="5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2:E37"/>
  <sheetViews>
    <sheetView tabSelected="1" topLeftCell="A7" zoomScale="110" zoomScaleNormal="110" workbookViewId="0">
      <selection activeCell="B2" sqref="B2"/>
    </sheetView>
  </sheetViews>
  <sheetFormatPr defaultRowHeight="13.2"/>
  <cols>
    <col min="2" max="2" width="9.6640625" customWidth="1"/>
    <col min="3" max="3" width="19.109375" customWidth="1"/>
    <col min="4" max="4" width="15.88671875" customWidth="1"/>
    <col min="5" max="5" width="6.88671875" customWidth="1"/>
  </cols>
  <sheetData>
    <row r="2" spans="1:5">
      <c r="A2" s="866" t="s">
        <v>580</v>
      </c>
      <c r="B2" s="866"/>
      <c r="C2" s="866"/>
      <c r="D2" s="866"/>
      <c r="E2" s="866"/>
    </row>
    <row r="3" spans="1:5">
      <c r="A3" s="866" t="s">
        <v>581</v>
      </c>
      <c r="B3" s="866"/>
      <c r="C3" s="866"/>
      <c r="D3" s="866"/>
      <c r="E3" s="866"/>
    </row>
    <row r="6" spans="1:5">
      <c r="B6" s="429" t="s">
        <v>578</v>
      </c>
      <c r="C6" s="582" t="s">
        <v>776</v>
      </c>
    </row>
    <row r="7" spans="1:5" ht="13.8" thickBot="1">
      <c r="B7" s="156" t="s">
        <v>579</v>
      </c>
      <c r="C7" s="156" t="s">
        <v>777</v>
      </c>
    </row>
    <row r="8" spans="1:5">
      <c r="B8" s="128" t="s">
        <v>45</v>
      </c>
      <c r="C8" s="121">
        <f>+AMIL!R93</f>
        <v>98640764</v>
      </c>
    </row>
    <row r="9" spans="1:5">
      <c r="B9" s="128" t="s">
        <v>46</v>
      </c>
      <c r="C9" s="448">
        <f>+AMMO!R93</f>
        <v>53569535</v>
      </c>
    </row>
    <row r="10" spans="1:5">
      <c r="B10" s="128" t="s">
        <v>18</v>
      </c>
      <c r="C10" s="448">
        <f>+ATC!S101</f>
        <v>590762263</v>
      </c>
    </row>
    <row r="11" spans="1:5">
      <c r="B11" s="128" t="s">
        <v>464</v>
      </c>
      <c r="C11" s="448">
        <f>BREC!R93</f>
        <v>0</v>
      </c>
    </row>
    <row r="12" spans="1:5">
      <c r="B12" s="128" t="s">
        <v>610</v>
      </c>
      <c r="C12" s="448">
        <f>+DEI!R93</f>
        <v>28328873</v>
      </c>
    </row>
    <row r="13" spans="1:5">
      <c r="B13" s="128" t="s">
        <v>1</v>
      </c>
      <c r="C13" s="448"/>
    </row>
    <row r="14" spans="1:5">
      <c r="B14" s="128" t="s">
        <v>2</v>
      </c>
      <c r="C14" s="448">
        <f>+CWLP!R93</f>
        <v>7049435</v>
      </c>
    </row>
    <row r="15" spans="1:5">
      <c r="B15" s="128" t="s">
        <v>461</v>
      </c>
      <c r="C15" s="449">
        <f>+DPC!R93</f>
        <v>18813435</v>
      </c>
    </row>
    <row r="16" spans="1:5">
      <c r="B16" s="128" t="s">
        <v>3</v>
      </c>
      <c r="C16" s="448">
        <f>+GRE!T92</f>
        <v>212744234.76999998</v>
      </c>
    </row>
    <row r="17" spans="2:3">
      <c r="B17" s="128" t="s">
        <v>4</v>
      </c>
      <c r="C17" s="448">
        <f>HE!R93</f>
        <v>0</v>
      </c>
    </row>
    <row r="18" spans="2:3">
      <c r="B18" s="128" t="s">
        <v>6</v>
      </c>
      <c r="C18" s="448">
        <f>+IPL!R93</f>
        <v>10941216</v>
      </c>
    </row>
    <row r="19" spans="2:3">
      <c r="B19" s="128" t="s">
        <v>5</v>
      </c>
      <c r="C19" s="448">
        <f>+ITC!R93</f>
        <v>105230765</v>
      </c>
    </row>
    <row r="20" spans="2:3">
      <c r="B20" s="128" t="s">
        <v>116</v>
      </c>
      <c r="C20" s="448">
        <f>+ITCM!R110</f>
        <v>153470162</v>
      </c>
    </row>
    <row r="21" spans="2:3">
      <c r="B21" s="128" t="s">
        <v>17</v>
      </c>
      <c r="C21" s="448">
        <f>+METC!R104</f>
        <v>396710277</v>
      </c>
    </row>
    <row r="22" spans="2:3">
      <c r="B22" s="128" t="s">
        <v>573</v>
      </c>
      <c r="C22" s="448">
        <f>+WOLV!R93</f>
        <v>921025</v>
      </c>
    </row>
    <row r="23" spans="2:3">
      <c r="B23" s="128" t="s">
        <v>444</v>
      </c>
      <c r="C23" s="448">
        <f>+MEC!R93</f>
        <v>600441</v>
      </c>
    </row>
    <row r="24" spans="2:3">
      <c r="B24" s="128" t="s">
        <v>8</v>
      </c>
      <c r="C24" s="448">
        <f>+MDU!R93</f>
        <v>9406937</v>
      </c>
    </row>
    <row r="25" spans="2:3">
      <c r="B25" s="128" t="s">
        <v>7</v>
      </c>
      <c r="C25" s="448">
        <f>+MP!R101</f>
        <v>139267973</v>
      </c>
    </row>
    <row r="26" spans="2:3">
      <c r="B26" s="128" t="s">
        <v>445</v>
      </c>
      <c r="C26" s="448"/>
    </row>
    <row r="27" spans="2:3">
      <c r="B27" s="128" t="s">
        <v>574</v>
      </c>
      <c r="C27" s="448">
        <f>+MRES!S93</f>
        <v>67156614</v>
      </c>
    </row>
    <row r="28" spans="2:3">
      <c r="B28" s="128" t="s">
        <v>10</v>
      </c>
      <c r="C28" s="448">
        <f>+NIPS!R93</f>
        <v>21548296</v>
      </c>
    </row>
    <row r="29" spans="2:3">
      <c r="B29" s="128" t="s">
        <v>9</v>
      </c>
      <c r="C29" s="448">
        <f>+NSP!R99</f>
        <v>622831341</v>
      </c>
    </row>
    <row r="30" spans="2:3">
      <c r="B30" s="128" t="s">
        <v>11</v>
      </c>
      <c r="C30" s="448">
        <f>+OTP!R93</f>
        <v>114143310</v>
      </c>
    </row>
    <row r="31" spans="2:3">
      <c r="B31" s="157" t="s">
        <v>933</v>
      </c>
      <c r="C31" s="449">
        <f>RPU!R93</f>
        <v>18324898</v>
      </c>
    </row>
    <row r="32" spans="2:3">
      <c r="B32" s="128" t="s">
        <v>12</v>
      </c>
      <c r="C32" s="448"/>
    </row>
    <row r="33" spans="2:3">
      <c r="B33" s="128" t="s">
        <v>13</v>
      </c>
      <c r="C33" s="448">
        <f>+SMMPA!R93</f>
        <v>3795322</v>
      </c>
    </row>
    <row r="34" spans="2:3">
      <c r="B34" s="128" t="s">
        <v>124</v>
      </c>
      <c r="C34" s="448">
        <f>+VECT!R93</f>
        <v>157706669</v>
      </c>
    </row>
    <row r="35" spans="2:3">
      <c r="C35" s="121"/>
    </row>
    <row r="36" spans="2:3" ht="13.8" thickBot="1">
      <c r="B36" s="157" t="s">
        <v>119</v>
      </c>
      <c r="C36" s="450">
        <f>SUM(C8:C35)</f>
        <v>2831963785.77</v>
      </c>
    </row>
    <row r="37" spans="2:3" ht="13.8" thickTop="1"/>
  </sheetData>
  <mergeCells count="2">
    <mergeCell ref="A2:E2"/>
    <mergeCell ref="A3:E3"/>
  </mergeCells>
  <pageMargins left="0.5" right="0.5" top="0.75" bottom="0.5" header="0.5" footer="0.25"/>
  <pageSetup orientation="landscape" r:id="rId1"/>
  <headerFooter alignWithMargins="0">
    <oddHeader>&amp;LMidAmerican Energy Company Attachment 1-1j&amp;R&amp;12Effective January 1, 2016</oddHeader>
    <oddFooter>&amp;L&amp;11&amp;D&amp;R&amp;Z&amp;F</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85"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1093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963</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858" t="s">
        <v>989</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0</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0</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0</v>
      </c>
      <c r="L23" s="399">
        <f>G23</f>
        <v>0</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
      <c r="A24" s="194"/>
      <c r="E24" s="195"/>
      <c r="F24" s="195"/>
      <c r="M24" s="176"/>
      <c r="O24" s="184"/>
      <c r="P24" s="176"/>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
      <c r="A25" s="194"/>
      <c r="C25" s="186" t="s">
        <v>483</v>
      </c>
      <c r="D25" s="186"/>
      <c r="E25" s="195"/>
      <c r="F25" s="195"/>
      <c r="G25" s="176"/>
      <c r="L25" s="176"/>
      <c r="M25" s="176"/>
      <c r="N25" s="176"/>
      <c r="O25" s="184"/>
      <c r="P25" s="176"/>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0</v>
      </c>
      <c r="M26" s="176"/>
      <c r="N26" s="203"/>
      <c r="O26" s="184"/>
      <c r="P26" s="204"/>
      <c r="Q26" s="188"/>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0</v>
      </c>
      <c r="L27" s="399">
        <f>G27</f>
        <v>0</v>
      </c>
      <c r="M27" s="176"/>
      <c r="N27" s="198"/>
      <c r="O27" s="184"/>
      <c r="P27" s="200"/>
      <c r="Q27" s="188"/>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6">
      <c r="A28" s="194"/>
      <c r="E28" s="195"/>
      <c r="F28" s="195"/>
      <c r="M28" s="176"/>
      <c r="N28" s="198"/>
      <c r="O28" s="184"/>
      <c r="P28" s="200"/>
      <c r="Q28" s="188"/>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6">
      <c r="A29" s="201"/>
      <c r="C29" s="186" t="s">
        <v>301</v>
      </c>
      <c r="D29" s="186"/>
      <c r="E29" s="202"/>
      <c r="F29" s="202"/>
      <c r="G29" s="176"/>
      <c r="L29" s="176"/>
      <c r="M29" s="176"/>
      <c r="N29" s="198"/>
      <c r="O29" s="184"/>
      <c r="P29" s="200"/>
      <c r="Q29" s="188"/>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0</v>
      </c>
      <c r="M30" s="176"/>
      <c r="N30" s="198"/>
      <c r="O30" s="184"/>
      <c r="P30" s="200"/>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0</v>
      </c>
      <c r="L31" s="197">
        <f>G31</f>
        <v>0</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0</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0</v>
      </c>
      <c r="L37" s="197">
        <f>G37</f>
        <v>0</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0</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0</v>
      </c>
      <c r="L41" s="197">
        <f>G41</f>
        <v>0</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168"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2/28/2014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Hoosier Energy REC. Inc</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979</v>
      </c>
      <c r="D73" s="257" t="s">
        <v>984</v>
      </c>
      <c r="E73" s="258">
        <v>0</v>
      </c>
      <c r="F73" s="197">
        <f>$L$33</f>
        <v>0</v>
      </c>
      <c r="G73" s="259">
        <f>E73*F73</f>
        <v>0</v>
      </c>
      <c r="H73" s="258">
        <v>0</v>
      </c>
      <c r="I73" s="197">
        <f>$L$43</f>
        <v>0</v>
      </c>
      <c r="J73" s="259">
        <f>H73*I73</f>
        <v>0</v>
      </c>
      <c r="K73" s="258">
        <v>0</v>
      </c>
      <c r="L73" s="259">
        <f>G73+J73+K73</f>
        <v>0</v>
      </c>
      <c r="M73" s="262">
        <v>0</v>
      </c>
      <c r="N73" s="261">
        <f>L73+M73</f>
        <v>0</v>
      </c>
      <c r="O73" s="242"/>
      <c r="P73" s="242"/>
      <c r="Q73" s="242"/>
      <c r="R73" s="447">
        <f>+E73</f>
        <v>0</v>
      </c>
      <c r="S73" s="242"/>
      <c r="T73" s="242"/>
      <c r="U73" s="242"/>
    </row>
    <row r="74" spans="1:65">
      <c r="A74" s="240" t="s">
        <v>350</v>
      </c>
      <c r="D74" s="257"/>
      <c r="E74" s="258">
        <v>0</v>
      </c>
      <c r="F74" s="197">
        <f>$L$33</f>
        <v>0</v>
      </c>
      <c r="G74" s="259">
        <f>E74*F74</f>
        <v>0</v>
      </c>
      <c r="H74" s="258">
        <v>0</v>
      </c>
      <c r="I74" s="197">
        <f>$L$43</f>
        <v>0</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0</v>
      </c>
      <c r="G75" s="259">
        <f>E75*F75</f>
        <v>0</v>
      </c>
      <c r="H75" s="258">
        <v>0</v>
      </c>
      <c r="I75" s="197">
        <f>$L$43</f>
        <v>0</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0</v>
      </c>
      <c r="G76" s="259">
        <f>E76*F76</f>
        <v>0</v>
      </c>
      <c r="H76" s="258">
        <v>0</v>
      </c>
      <c r="I76" s="197">
        <f>$L$43</f>
        <v>0</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0</v>
      </c>
      <c r="M93" s="264">
        <f>SUM(M73:M92)</f>
        <v>0</v>
      </c>
      <c r="N93" s="264">
        <f>SUM(N73:N92)</f>
        <v>0</v>
      </c>
      <c r="O93" s="242"/>
      <c r="P93" s="242"/>
      <c r="Q93" s="242"/>
      <c r="R93" s="726">
        <f>SUM(R73:R92)</f>
        <v>0</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0</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2.2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6:N106"/>
    <mergeCell ref="C107:N107"/>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55"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55468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73</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268564103</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110276251</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12232727</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4.5548630153300865E-2</v>
      </c>
      <c r="L23" s="197">
        <f>G23</f>
        <v>4.5548630153300865E-2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680949</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2.5355175631942145E-3</v>
      </c>
      <c r="L27" s="399">
        <f>G27</f>
        <v>2.5355175631942145E-3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1559317</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5.8061259214527263E-3</v>
      </c>
      <c r="L31" s="197">
        <f>G31</f>
        <v>5.8061259214527263E-3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5.3890273637947808E-2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3527488</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3.1987739590458149E-2</v>
      </c>
      <c r="L37" s="197">
        <f>G37</f>
        <v>3.1987739590458149E-2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8153818</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7.3939927464527239E-2</v>
      </c>
      <c r="L41" s="197">
        <f>G41</f>
        <v>7.3939927464527239E-2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0.10592766705498538</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Indianapolis Power &amp; Light</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204</v>
      </c>
      <c r="D73" s="257">
        <v>2053</v>
      </c>
      <c r="E73" s="258">
        <f>5690222+3330705+1920289</f>
        <v>10941216</v>
      </c>
      <c r="F73" s="197">
        <f>$L$33</f>
        <v>5.3890273637947808E-2</v>
      </c>
      <c r="G73" s="259">
        <f>E73*F73</f>
        <v>589625.12417189276</v>
      </c>
      <c r="H73" s="258">
        <f>5416782+3171094+1914195</f>
        <v>10502071</v>
      </c>
      <c r="I73" s="197">
        <f>$L$43</f>
        <v>0.10592766705498538</v>
      </c>
      <c r="J73" s="259">
        <f>H73*I73</f>
        <v>1112459.8802758174</v>
      </c>
      <c r="K73" s="258">
        <f>137207+80073+6095</f>
        <v>223375</v>
      </c>
      <c r="L73" s="259">
        <f>G73+J73+K73</f>
        <v>1925460.0044477102</v>
      </c>
      <c r="M73" s="262">
        <v>0</v>
      </c>
      <c r="N73" s="261">
        <f>L73+M73</f>
        <v>1925460.0044477102</v>
      </c>
      <c r="O73" s="242"/>
      <c r="P73" s="242"/>
      <c r="Q73" s="242"/>
      <c r="R73" s="447">
        <f>+E73</f>
        <v>10941216</v>
      </c>
      <c r="S73" s="242"/>
      <c r="T73" s="242"/>
      <c r="U73" s="242"/>
    </row>
    <row r="74" spans="1:65">
      <c r="A74" s="240" t="s">
        <v>350</v>
      </c>
      <c r="C74" s="167" t="s">
        <v>786</v>
      </c>
      <c r="D74" s="257">
        <v>3212</v>
      </c>
      <c r="E74" s="258">
        <v>0</v>
      </c>
      <c r="F74" s="197">
        <f>$L$33</f>
        <v>5.3890273637947808E-2</v>
      </c>
      <c r="G74" s="259">
        <f>E74*F74</f>
        <v>0</v>
      </c>
      <c r="H74" s="258">
        <v>0</v>
      </c>
      <c r="I74" s="197">
        <f>$L$43</f>
        <v>0.10592766705498538</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5.3890273637947808E-2</v>
      </c>
      <c r="G75" s="259">
        <f>E75*F75</f>
        <v>0</v>
      </c>
      <c r="H75" s="258">
        <v>0</v>
      </c>
      <c r="I75" s="197">
        <f>$L$43</f>
        <v>0.10592766705498538</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5.3890273637947808E-2</v>
      </c>
      <c r="G76" s="259">
        <f>E76*F76</f>
        <v>0</v>
      </c>
      <c r="H76" s="258">
        <v>0</v>
      </c>
      <c r="I76" s="197">
        <f>$L$43</f>
        <v>0.10592766705498538</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1925460.0044477102</v>
      </c>
      <c r="M93" s="264">
        <f>SUM(M73:M92)</f>
        <v>0</v>
      </c>
      <c r="N93" s="264">
        <f>SUM(N73:N92)</f>
        <v>1925460.0044477102</v>
      </c>
      <c r="O93" s="242"/>
      <c r="P93" s="242"/>
      <c r="Q93" s="242"/>
      <c r="R93" s="726">
        <f>SUM(R73:R92)</f>
        <v>10941216</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1925460.0044477102</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05"/>
  <sheetViews>
    <sheetView tabSelected="1" topLeftCell="D55"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9.10937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5</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2298646000</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1631647000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62955506</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2.7388082375450592E-2</v>
      </c>
      <c r="L23" s="197">
        <f>G23</f>
        <v>2.7388082375450592E-2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19998602</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8.7001660977810407E-3</v>
      </c>
      <c r="L27" s="197">
        <f>G27</f>
        <v>8.7001660977810407E-3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48779000</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2.1220753434848166E-2</v>
      </c>
      <c r="L31" s="197">
        <f>G31</f>
        <v>2.1220753434848166E-2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5.7309001908079797E-2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89479069</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5.4839722685115104E-2</v>
      </c>
      <c r="L37" s="197">
        <f>G37</f>
        <v>5.4839722685115104E-2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169742916</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0.10403164164797901</v>
      </c>
      <c r="L41" s="197">
        <f>G41</f>
        <v>0.10403164164797901</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0.15887136433309412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ITC</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93</v>
      </c>
      <c r="D73" s="257">
        <v>586</v>
      </c>
      <c r="E73" s="258">
        <v>35174179</v>
      </c>
      <c r="F73" s="197">
        <f t="shared" ref="F73:F90" si="0">$L$33</f>
        <v>5.7309001908079797E-2</v>
      </c>
      <c r="G73" s="259">
        <f t="shared" ref="G73:G80" si="1">E73*F73</f>
        <v>2015797.0914261404</v>
      </c>
      <c r="H73" s="258">
        <v>29434687</v>
      </c>
      <c r="I73" s="197">
        <f t="shared" ref="I73:I90" si="2">$L$43</f>
        <v>0.15887136433309412</v>
      </c>
      <c r="J73" s="259">
        <f t="shared" ref="J73:J80" si="3">H73*I73</f>
        <v>4676328.8824075889</v>
      </c>
      <c r="K73" s="258">
        <v>556978</v>
      </c>
      <c r="L73" s="259">
        <f t="shared" ref="L73:L80" si="4">G73+J73+K73</f>
        <v>7249103.9738337295</v>
      </c>
      <c r="M73" s="262">
        <v>-339327</v>
      </c>
      <c r="N73" s="261">
        <f t="shared" ref="N73:N80" si="5">L73+M73</f>
        <v>6909776.9738337295</v>
      </c>
      <c r="O73" s="242"/>
      <c r="P73" s="242"/>
      <c r="Q73" s="242"/>
      <c r="R73" s="447">
        <f>+E73</f>
        <v>35174179</v>
      </c>
      <c r="S73" s="242"/>
      <c r="T73" s="242"/>
      <c r="U73" s="242"/>
    </row>
    <row r="74" spans="1:65">
      <c r="A74" s="240" t="s">
        <v>350</v>
      </c>
      <c r="C74" s="167" t="s">
        <v>93</v>
      </c>
      <c r="D74" s="257">
        <v>686</v>
      </c>
      <c r="E74" s="258">
        <v>11793778</v>
      </c>
      <c r="F74" s="197">
        <f t="shared" si="0"/>
        <v>5.7309001908079797E-2</v>
      </c>
      <c r="G74" s="259">
        <f t="shared" si="1"/>
        <v>675889.64590546954</v>
      </c>
      <c r="H74" s="258">
        <v>9762658</v>
      </c>
      <c r="I74" s="197">
        <f t="shared" si="2"/>
        <v>0.15887136433309412</v>
      </c>
      <c r="J74" s="259">
        <f t="shared" si="3"/>
        <v>1551006.795977396</v>
      </c>
      <c r="K74" s="258">
        <v>217871</v>
      </c>
      <c r="L74" s="259">
        <f t="shared" si="4"/>
        <v>2444767.4418828655</v>
      </c>
      <c r="M74" s="262">
        <v>-120139</v>
      </c>
      <c r="N74" s="261">
        <f t="shared" si="5"/>
        <v>2324628.4418828655</v>
      </c>
      <c r="O74" s="242"/>
      <c r="P74" s="242"/>
      <c r="Q74" s="242"/>
      <c r="R74" s="447">
        <f t="shared" ref="R74:R90" si="6">+E74</f>
        <v>11793778</v>
      </c>
      <c r="S74" s="242"/>
      <c r="T74" s="242"/>
      <c r="U74" s="242"/>
    </row>
    <row r="75" spans="1:65">
      <c r="A75" s="240" t="s">
        <v>351</v>
      </c>
      <c r="C75" s="560" t="s">
        <v>737</v>
      </c>
      <c r="D75" s="561">
        <v>692</v>
      </c>
      <c r="E75" s="258">
        <v>0</v>
      </c>
      <c r="F75" s="197">
        <f t="shared" si="0"/>
        <v>5.7309001908079797E-2</v>
      </c>
      <c r="G75" s="259">
        <f t="shared" si="1"/>
        <v>0</v>
      </c>
      <c r="H75" s="258">
        <v>0</v>
      </c>
      <c r="I75" s="197">
        <f t="shared" si="2"/>
        <v>0.15887136433309412</v>
      </c>
      <c r="J75" s="259">
        <f t="shared" si="3"/>
        <v>0</v>
      </c>
      <c r="K75" s="258">
        <v>0</v>
      </c>
      <c r="L75" s="259">
        <f t="shared" si="4"/>
        <v>0</v>
      </c>
      <c r="M75" s="262">
        <v>0</v>
      </c>
      <c r="N75" s="261">
        <f t="shared" si="5"/>
        <v>0</v>
      </c>
      <c r="O75" s="242"/>
      <c r="P75" s="242"/>
      <c r="Q75" s="242"/>
      <c r="R75" s="447">
        <f t="shared" si="6"/>
        <v>0</v>
      </c>
      <c r="S75" s="242"/>
      <c r="T75" s="242"/>
      <c r="U75" s="242"/>
    </row>
    <row r="76" spans="1:65">
      <c r="A76" s="240" t="s">
        <v>383</v>
      </c>
      <c r="C76" s="560" t="s">
        <v>737</v>
      </c>
      <c r="D76" s="561">
        <v>907</v>
      </c>
      <c r="E76" s="258">
        <v>0</v>
      </c>
      <c r="F76" s="197">
        <f t="shared" si="0"/>
        <v>5.7309001908079797E-2</v>
      </c>
      <c r="G76" s="259">
        <f t="shared" si="1"/>
        <v>0</v>
      </c>
      <c r="H76" s="258">
        <v>0</v>
      </c>
      <c r="I76" s="197">
        <f t="shared" si="2"/>
        <v>0.15887136433309412</v>
      </c>
      <c r="J76" s="259">
        <f t="shared" si="3"/>
        <v>0</v>
      </c>
      <c r="K76" s="258">
        <v>0</v>
      </c>
      <c r="L76" s="259">
        <f t="shared" si="4"/>
        <v>0</v>
      </c>
      <c r="M76" s="262">
        <v>0</v>
      </c>
      <c r="N76" s="261">
        <f t="shared" si="5"/>
        <v>0</v>
      </c>
      <c r="O76" s="242"/>
      <c r="P76" s="242"/>
      <c r="Q76" s="242"/>
      <c r="R76" s="447">
        <f t="shared" si="6"/>
        <v>0</v>
      </c>
      <c r="S76" s="242"/>
      <c r="T76" s="242"/>
      <c r="U76" s="242"/>
    </row>
    <row r="77" spans="1:65">
      <c r="A77" s="240" t="s">
        <v>384</v>
      </c>
      <c r="C77" s="167" t="s">
        <v>93</v>
      </c>
      <c r="D77" s="257">
        <v>910</v>
      </c>
      <c r="E77" s="258">
        <v>24230612</v>
      </c>
      <c r="F77" s="197">
        <f t="shared" si="0"/>
        <v>5.7309001908079797E-2</v>
      </c>
      <c r="G77" s="259">
        <f t="shared" si="1"/>
        <v>1388632.1893419411</v>
      </c>
      <c r="H77" s="258">
        <v>20088141</v>
      </c>
      <c r="I77" s="197">
        <f t="shared" si="2"/>
        <v>0.15887136433309412</v>
      </c>
      <c r="J77" s="259">
        <f t="shared" si="3"/>
        <v>3191430.3675855659</v>
      </c>
      <c r="K77" s="258">
        <v>468569</v>
      </c>
      <c r="L77" s="259">
        <f t="shared" si="4"/>
        <v>5048631.5569275068</v>
      </c>
      <c r="M77" s="262">
        <v>-254729</v>
      </c>
      <c r="N77" s="261">
        <f t="shared" si="5"/>
        <v>4793902.5569275068</v>
      </c>
      <c r="O77" s="242"/>
      <c r="P77" s="242"/>
      <c r="Q77" s="242"/>
      <c r="R77" s="447">
        <f t="shared" si="6"/>
        <v>24230612</v>
      </c>
      <c r="S77" s="242"/>
      <c r="T77" s="242"/>
      <c r="U77" s="242"/>
    </row>
    <row r="78" spans="1:65">
      <c r="A78" s="240" t="s">
        <v>385</v>
      </c>
      <c r="C78" s="167" t="s">
        <v>93</v>
      </c>
      <c r="D78" s="257">
        <v>911</v>
      </c>
      <c r="E78" s="258">
        <v>7796321</v>
      </c>
      <c r="F78" s="197">
        <f t="shared" si="0"/>
        <v>5.7309001908079797E-2</v>
      </c>
      <c r="G78" s="259">
        <f t="shared" si="1"/>
        <v>446799.37506500259</v>
      </c>
      <c r="H78" s="258">
        <v>6549503</v>
      </c>
      <c r="I78" s="197">
        <f t="shared" si="2"/>
        <v>0.15887136433309412</v>
      </c>
      <c r="J78" s="259">
        <f t="shared" si="3"/>
        <v>1040528.4773136929</v>
      </c>
      <c r="K78" s="258">
        <v>152367</v>
      </c>
      <c r="L78" s="259">
        <f t="shared" si="4"/>
        <v>1639694.8523786955</v>
      </c>
      <c r="M78" s="262">
        <v>-89496</v>
      </c>
      <c r="N78" s="261">
        <f t="shared" si="5"/>
        <v>1550198.8523786955</v>
      </c>
      <c r="O78" s="242"/>
      <c r="P78" s="242"/>
      <c r="Q78" s="242"/>
      <c r="R78" s="447">
        <f t="shared" si="6"/>
        <v>7796321</v>
      </c>
      <c r="S78" s="242"/>
      <c r="T78" s="242"/>
      <c r="U78" s="242"/>
    </row>
    <row r="79" spans="1:65">
      <c r="A79" s="240" t="s">
        <v>386</v>
      </c>
      <c r="C79" s="167" t="s">
        <v>97</v>
      </c>
      <c r="D79" s="257">
        <v>1874</v>
      </c>
      <c r="E79" s="258">
        <v>1165472</v>
      </c>
      <c r="F79" s="197">
        <f t="shared" si="0"/>
        <v>5.7309001908079797E-2</v>
      </c>
      <c r="G79" s="259">
        <f t="shared" si="1"/>
        <v>66792.037071813582</v>
      </c>
      <c r="H79" s="258">
        <v>983503</v>
      </c>
      <c r="I79" s="197">
        <f t="shared" si="2"/>
        <v>0.15887136433309412</v>
      </c>
      <c r="J79" s="259">
        <f t="shared" si="3"/>
        <v>156250.46343569108</v>
      </c>
      <c r="K79" s="258">
        <v>20369</v>
      </c>
      <c r="L79" s="259">
        <f t="shared" si="4"/>
        <v>243411.50050750468</v>
      </c>
      <c r="M79" s="262">
        <v>-11306</v>
      </c>
      <c r="N79" s="261">
        <f t="shared" si="5"/>
        <v>232105.50050750468</v>
      </c>
      <c r="O79" s="242"/>
      <c r="P79" s="242"/>
      <c r="Q79" s="242"/>
      <c r="R79" s="447">
        <f t="shared" si="6"/>
        <v>1165472</v>
      </c>
      <c r="S79" s="242"/>
      <c r="T79" s="242"/>
      <c r="U79" s="242"/>
    </row>
    <row r="80" spans="1:65">
      <c r="A80" s="240" t="s">
        <v>436</v>
      </c>
      <c r="C80" s="167" t="s">
        <v>97</v>
      </c>
      <c r="D80" s="257">
        <v>1875</v>
      </c>
      <c r="E80" s="258">
        <v>4985065</v>
      </c>
      <c r="F80" s="197">
        <f t="shared" si="0"/>
        <v>5.7309001908079797E-2</v>
      </c>
      <c r="G80" s="259">
        <f t="shared" si="1"/>
        <v>285689.0995969018</v>
      </c>
      <c r="H80" s="258">
        <v>4563556</v>
      </c>
      <c r="I80" s="197">
        <f t="shared" si="2"/>
        <v>0.15887136433309412</v>
      </c>
      <c r="J80" s="259">
        <f t="shared" si="3"/>
        <v>725018.36793047772</v>
      </c>
      <c r="K80" s="258">
        <v>85427</v>
      </c>
      <c r="L80" s="259">
        <f t="shared" si="4"/>
        <v>1096134.4675273795</v>
      </c>
      <c r="M80" s="262">
        <v>-55026</v>
      </c>
      <c r="N80" s="261">
        <f t="shared" si="5"/>
        <v>1041108.4675273795</v>
      </c>
      <c r="O80" s="242"/>
      <c r="P80" s="242"/>
      <c r="Q80" s="242"/>
      <c r="R80" s="447">
        <f t="shared" si="6"/>
        <v>4985065</v>
      </c>
      <c r="S80" s="242"/>
      <c r="T80" s="242"/>
      <c r="U80" s="242"/>
    </row>
    <row r="81" spans="1:21">
      <c r="A81" s="380" t="s">
        <v>437</v>
      </c>
      <c r="C81" s="381" t="s">
        <v>629</v>
      </c>
      <c r="D81" s="257">
        <v>3516</v>
      </c>
      <c r="E81" s="258">
        <v>106519</v>
      </c>
      <c r="F81" s="197">
        <f t="shared" si="0"/>
        <v>5.7309001908079797E-2</v>
      </c>
      <c r="G81" s="259">
        <f t="shared" ref="G81" si="7">E81*F81</f>
        <v>6104.4975742467523</v>
      </c>
      <c r="H81" s="258">
        <v>98599</v>
      </c>
      <c r="I81" s="197">
        <f t="shared" si="2"/>
        <v>0.15887136433309412</v>
      </c>
      <c r="J81" s="259">
        <f t="shared" ref="J81" si="8">H81*I81</f>
        <v>15664.557651878747</v>
      </c>
      <c r="K81" s="258">
        <v>1752</v>
      </c>
      <c r="L81" s="259">
        <f t="shared" ref="L81" si="9">G81+J81+K81</f>
        <v>23521.0552261255</v>
      </c>
      <c r="M81" s="262">
        <v>-2357</v>
      </c>
      <c r="N81" s="261">
        <f t="shared" ref="N81" si="10">L81+M81</f>
        <v>21164.0552261255</v>
      </c>
      <c r="O81" s="242"/>
      <c r="P81" s="242"/>
      <c r="Q81" s="242"/>
      <c r="R81" s="447">
        <f t="shared" si="6"/>
        <v>106519</v>
      </c>
      <c r="S81" s="242"/>
      <c r="T81" s="242"/>
      <c r="U81" s="242"/>
    </row>
    <row r="82" spans="1:21">
      <c r="A82" s="380" t="s">
        <v>438</v>
      </c>
      <c r="C82" s="242" t="s">
        <v>786</v>
      </c>
      <c r="D82" s="257">
        <v>3837</v>
      </c>
      <c r="E82" s="258">
        <v>0</v>
      </c>
      <c r="F82" s="197">
        <f t="shared" si="0"/>
        <v>5.7309001908079797E-2</v>
      </c>
      <c r="G82" s="259">
        <f t="shared" ref="G82:G83" si="11">E82*F82</f>
        <v>0</v>
      </c>
      <c r="H82" s="258">
        <v>0</v>
      </c>
      <c r="I82" s="197">
        <f t="shared" si="2"/>
        <v>0.15887136433309412</v>
      </c>
      <c r="J82" s="259">
        <f t="shared" ref="J82:J83" si="12">H82*I82</f>
        <v>0</v>
      </c>
      <c r="K82" s="258">
        <v>0</v>
      </c>
      <c r="L82" s="259">
        <f t="shared" ref="L82:L83" si="13">G82+J82+K82</f>
        <v>0</v>
      </c>
      <c r="M82" s="262">
        <v>0</v>
      </c>
      <c r="N82" s="261">
        <f t="shared" ref="N82:N83" si="14">L82+M82</f>
        <v>0</v>
      </c>
      <c r="O82" s="242"/>
      <c r="P82" s="242"/>
      <c r="Q82" s="242"/>
      <c r="R82" s="447">
        <f t="shared" si="6"/>
        <v>0</v>
      </c>
      <c r="S82" s="242"/>
      <c r="T82" s="242"/>
      <c r="U82" s="242"/>
    </row>
    <row r="83" spans="1:21">
      <c r="A83" s="240" t="s">
        <v>439</v>
      </c>
      <c r="C83" s="242" t="s">
        <v>786</v>
      </c>
      <c r="D83" s="257">
        <v>3919</v>
      </c>
      <c r="E83" s="258">
        <v>1727172</v>
      </c>
      <c r="F83" s="197">
        <f t="shared" si="0"/>
        <v>5.7309001908079797E-2</v>
      </c>
      <c r="G83" s="259">
        <f t="shared" si="11"/>
        <v>98982.503443581998</v>
      </c>
      <c r="H83" s="258">
        <v>1609975</v>
      </c>
      <c r="I83" s="197">
        <f t="shared" si="2"/>
        <v>0.15887136433309412</v>
      </c>
      <c r="J83" s="259">
        <f t="shared" si="12"/>
        <v>255778.9247921732</v>
      </c>
      <c r="K83" s="258">
        <v>32347</v>
      </c>
      <c r="L83" s="259">
        <f t="shared" si="13"/>
        <v>387108.42823575519</v>
      </c>
      <c r="M83" s="262">
        <v>-21451</v>
      </c>
      <c r="N83" s="261">
        <f t="shared" si="14"/>
        <v>365657.42823575519</v>
      </c>
      <c r="O83" s="242"/>
      <c r="P83" s="242"/>
      <c r="Q83" s="242"/>
      <c r="R83" s="447">
        <f t="shared" si="6"/>
        <v>1727172</v>
      </c>
      <c r="S83" s="242"/>
      <c r="T83" s="242"/>
      <c r="U83" s="242"/>
    </row>
    <row r="84" spans="1:21">
      <c r="A84" s="240" t="s">
        <v>440</v>
      </c>
      <c r="C84" s="242" t="s">
        <v>868</v>
      </c>
      <c r="D84" s="257">
        <v>4155</v>
      </c>
      <c r="E84" s="258">
        <v>2974528</v>
      </c>
      <c r="F84" s="197">
        <f t="shared" si="0"/>
        <v>5.7309001908079797E-2</v>
      </c>
      <c r="G84" s="259">
        <f t="shared" ref="G84:G90" si="15">E84*F84</f>
        <v>170467.23082763678</v>
      </c>
      <c r="H84" s="258">
        <v>2810544</v>
      </c>
      <c r="I84" s="197">
        <f t="shared" si="2"/>
        <v>0.15887136433309412</v>
      </c>
      <c r="J84" s="259">
        <f t="shared" ref="J84" si="16">H84*I84</f>
        <v>446514.95979819167</v>
      </c>
      <c r="K84" s="258">
        <v>59677</v>
      </c>
      <c r="L84" s="259">
        <f t="shared" ref="L84:L90" si="17">G84+J84+K84</f>
        <v>676659.19062582846</v>
      </c>
      <c r="M84" s="262">
        <v>-39174</v>
      </c>
      <c r="N84" s="261">
        <f t="shared" ref="N84:N90" si="18">L84+M84</f>
        <v>637485.19062582846</v>
      </c>
      <c r="O84" s="242"/>
      <c r="P84" s="242"/>
      <c r="Q84" s="242"/>
      <c r="R84" s="447">
        <f t="shared" si="6"/>
        <v>2974528</v>
      </c>
      <c r="S84" s="242"/>
      <c r="T84" s="242"/>
      <c r="U84" s="242"/>
    </row>
    <row r="85" spans="1:21">
      <c r="A85" s="240" t="s">
        <v>441</v>
      </c>
      <c r="C85" s="242" t="s">
        <v>922</v>
      </c>
      <c r="D85" s="257">
        <v>4364</v>
      </c>
      <c r="E85" s="258">
        <v>3896247</v>
      </c>
      <c r="F85" s="197">
        <f t="shared" si="0"/>
        <v>5.7309001908079797E-2</v>
      </c>
      <c r="G85" s="259">
        <f t="shared" si="15"/>
        <v>223290.02675735019</v>
      </c>
      <c r="H85" s="258">
        <v>3719175</v>
      </c>
      <c r="I85" s="197">
        <f t="shared" si="2"/>
        <v>0.15887136433309412</v>
      </c>
      <c r="J85" s="259">
        <f t="shared" ref="J85:J90" si="19">H85*I85</f>
        <v>590870.40644353535</v>
      </c>
      <c r="K85" s="258">
        <v>67781</v>
      </c>
      <c r="L85" s="259">
        <f t="shared" si="17"/>
        <v>881941.43320088554</v>
      </c>
      <c r="M85" s="262">
        <v>961520</v>
      </c>
      <c r="N85" s="261">
        <f t="shared" si="18"/>
        <v>1843461.4332008855</v>
      </c>
      <c r="O85" s="242"/>
      <c r="P85" s="242"/>
      <c r="Q85" s="242"/>
      <c r="R85" s="447">
        <f t="shared" si="6"/>
        <v>3896247</v>
      </c>
      <c r="S85" s="242"/>
      <c r="T85" s="242"/>
      <c r="U85" s="242"/>
    </row>
    <row r="86" spans="1:21">
      <c r="A86" s="240" t="s">
        <v>442</v>
      </c>
      <c r="C86" s="242" t="s">
        <v>922</v>
      </c>
      <c r="D86" s="257">
        <v>4365</v>
      </c>
      <c r="E86" s="258">
        <v>4171830</v>
      </c>
      <c r="F86" s="197">
        <f t="shared" si="0"/>
        <v>5.7309001908079797E-2</v>
      </c>
      <c r="G86" s="259">
        <f t="shared" si="15"/>
        <v>239083.41343018453</v>
      </c>
      <c r="H86" s="258">
        <v>4031369</v>
      </c>
      <c r="I86" s="197">
        <f t="shared" si="2"/>
        <v>0.15887136433309412</v>
      </c>
      <c r="J86" s="259">
        <f t="shared" si="19"/>
        <v>640469.09316014138</v>
      </c>
      <c r="K86" s="258">
        <v>74968</v>
      </c>
      <c r="L86" s="259">
        <f t="shared" si="17"/>
        <v>954520.50659032585</v>
      </c>
      <c r="M86" s="262">
        <v>399531</v>
      </c>
      <c r="N86" s="261">
        <f t="shared" si="18"/>
        <v>1354051.5065903259</v>
      </c>
      <c r="O86" s="242"/>
      <c r="P86" s="242"/>
      <c r="Q86" s="242"/>
      <c r="R86" s="447">
        <f t="shared" si="6"/>
        <v>4171830</v>
      </c>
      <c r="S86" s="242"/>
      <c r="T86" s="242"/>
      <c r="U86" s="242"/>
    </row>
    <row r="87" spans="1:21">
      <c r="A87" s="240" t="s">
        <v>443</v>
      </c>
      <c r="C87" s="242" t="s">
        <v>922</v>
      </c>
      <c r="D87" s="257">
        <v>4366</v>
      </c>
      <c r="E87" s="258">
        <v>2487546</v>
      </c>
      <c r="F87" s="197">
        <f t="shared" si="0"/>
        <v>5.7309001908079797E-2</v>
      </c>
      <c r="G87" s="259">
        <f t="shared" si="15"/>
        <v>142558.77846043627</v>
      </c>
      <c r="H87" s="258">
        <v>2370311</v>
      </c>
      <c r="I87" s="197">
        <f t="shared" si="2"/>
        <v>0.15887136433309412</v>
      </c>
      <c r="J87" s="259">
        <f t="shared" si="19"/>
        <v>376574.54246374068</v>
      </c>
      <c r="K87" s="258">
        <v>44938</v>
      </c>
      <c r="L87" s="259">
        <f t="shared" si="17"/>
        <v>564071.32092417695</v>
      </c>
      <c r="M87" s="262">
        <v>626544</v>
      </c>
      <c r="N87" s="261">
        <f t="shared" si="18"/>
        <v>1190615.3209241768</v>
      </c>
      <c r="O87" s="242"/>
      <c r="P87" s="242"/>
      <c r="Q87" s="242"/>
      <c r="R87" s="447">
        <f t="shared" si="6"/>
        <v>2487546</v>
      </c>
      <c r="S87" s="242"/>
      <c r="T87" s="242"/>
      <c r="U87" s="242"/>
    </row>
    <row r="88" spans="1:21">
      <c r="A88" s="240" t="s">
        <v>451</v>
      </c>
      <c r="C88" s="242" t="s">
        <v>922</v>
      </c>
      <c r="D88" s="257">
        <v>4713</v>
      </c>
      <c r="E88" s="258">
        <v>4253576</v>
      </c>
      <c r="F88" s="197">
        <f t="shared" si="0"/>
        <v>5.7309001908079797E-2</v>
      </c>
      <c r="G88" s="259">
        <f t="shared" si="15"/>
        <v>243768.19510016244</v>
      </c>
      <c r="H88" s="258">
        <v>4131275</v>
      </c>
      <c r="I88" s="197">
        <f t="shared" si="2"/>
        <v>0.15887136433309412</v>
      </c>
      <c r="J88" s="259">
        <f t="shared" si="19"/>
        <v>656341.2956852034</v>
      </c>
      <c r="K88" s="258">
        <v>71667</v>
      </c>
      <c r="L88" s="259">
        <f t="shared" si="17"/>
        <v>971776.49078536581</v>
      </c>
      <c r="M88" s="262">
        <v>241844</v>
      </c>
      <c r="N88" s="261">
        <f t="shared" si="18"/>
        <v>1213620.4907853659</v>
      </c>
      <c r="O88" s="242"/>
      <c r="P88" s="242"/>
      <c r="Q88" s="242"/>
      <c r="R88" s="242">
        <f t="shared" si="6"/>
        <v>4253576</v>
      </c>
      <c r="S88" s="242"/>
      <c r="T88" s="242"/>
      <c r="U88" s="242"/>
    </row>
    <row r="89" spans="1:21">
      <c r="A89" s="240" t="s">
        <v>682</v>
      </c>
      <c r="C89" s="242" t="s">
        <v>922</v>
      </c>
      <c r="D89" s="257">
        <v>4725</v>
      </c>
      <c r="E89" s="258">
        <v>200301</v>
      </c>
      <c r="F89" s="197">
        <f t="shared" si="0"/>
        <v>5.7309001908079797E-2</v>
      </c>
      <c r="G89" s="259">
        <f t="shared" si="15"/>
        <v>11479.050391190291</v>
      </c>
      <c r="H89" s="258">
        <v>193428</v>
      </c>
      <c r="I89" s="197">
        <f t="shared" si="2"/>
        <v>0.15887136433309412</v>
      </c>
      <c r="J89" s="259">
        <f t="shared" si="19"/>
        <v>30730.17026022173</v>
      </c>
      <c r="K89" s="258">
        <v>4046</v>
      </c>
      <c r="L89" s="259">
        <f t="shared" si="17"/>
        <v>46255.220651412019</v>
      </c>
      <c r="M89" s="262">
        <v>11300</v>
      </c>
      <c r="N89" s="261">
        <f t="shared" si="18"/>
        <v>57555.220651412019</v>
      </c>
      <c r="O89" s="242"/>
      <c r="P89" s="242"/>
      <c r="Q89" s="242"/>
      <c r="R89" s="242">
        <f t="shared" si="6"/>
        <v>200301</v>
      </c>
      <c r="S89" s="242"/>
      <c r="T89" s="242"/>
      <c r="U89" s="242"/>
    </row>
    <row r="90" spans="1:21">
      <c r="A90" s="240" t="s">
        <v>683</v>
      </c>
      <c r="C90" s="242" t="s">
        <v>979</v>
      </c>
      <c r="D90" s="254">
        <v>9245</v>
      </c>
      <c r="E90" s="861">
        <v>267619</v>
      </c>
      <c r="F90" s="197">
        <f t="shared" si="0"/>
        <v>5.7309001908079797E-2</v>
      </c>
      <c r="G90" s="259">
        <f t="shared" si="15"/>
        <v>15336.977781638407</v>
      </c>
      <c r="H90" s="861">
        <v>266267</v>
      </c>
      <c r="I90" s="197">
        <f t="shared" si="2"/>
        <v>0.15887136433309412</v>
      </c>
      <c r="J90" s="259">
        <f t="shared" si="19"/>
        <v>42302.201566879972</v>
      </c>
      <c r="K90" s="861">
        <v>5368</v>
      </c>
      <c r="L90" s="259">
        <f t="shared" si="17"/>
        <v>63007.179348518381</v>
      </c>
      <c r="M90" s="861"/>
      <c r="N90" s="261">
        <f t="shared" si="18"/>
        <v>63007.179348518381</v>
      </c>
      <c r="O90" s="242"/>
      <c r="P90" s="242"/>
      <c r="Q90" s="242"/>
      <c r="R90" s="242">
        <f t="shared" si="6"/>
        <v>267619</v>
      </c>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S92" s="242"/>
      <c r="T92" s="242"/>
      <c r="U92" s="242"/>
    </row>
    <row r="93" spans="1:21" ht="15.6" thickBot="1">
      <c r="A93" s="183" t="s">
        <v>352</v>
      </c>
      <c r="B93" s="211"/>
      <c r="C93" s="186" t="s">
        <v>353</v>
      </c>
      <c r="D93" s="186"/>
      <c r="E93" s="614">
        <f>SUM(E73:E92)</f>
        <v>105230765</v>
      </c>
      <c r="F93" s="202"/>
      <c r="G93" s="176"/>
      <c r="H93" s="176"/>
      <c r="I93" s="176"/>
      <c r="J93" s="176"/>
      <c r="K93" s="176"/>
      <c r="L93" s="264">
        <f>SUM(L73:L92)</f>
        <v>22290604.618646067</v>
      </c>
      <c r="M93" s="264">
        <f>SUM(M73:M92)</f>
        <v>1307734</v>
      </c>
      <c r="N93" s="264">
        <f>SUM(N73:N92)</f>
        <v>23598338.618646067</v>
      </c>
      <c r="O93" s="242"/>
      <c r="P93" s="242"/>
      <c r="Q93" s="242"/>
      <c r="R93" s="726">
        <f>SUM(R73:R92)</f>
        <v>105230765</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354</v>
      </c>
      <c r="D95" s="242"/>
      <c r="E95" s="242"/>
      <c r="F95" s="242"/>
      <c r="G95" s="242"/>
      <c r="H95" s="242"/>
      <c r="I95" s="242"/>
      <c r="J95" s="242"/>
      <c r="K95" s="242"/>
      <c r="L95" s="264">
        <f>L93</f>
        <v>22290604.618646067</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ht="15.6">
      <c r="A108" s="218"/>
      <c r="B108" s="255"/>
      <c r="C108" s="256"/>
      <c r="D108" s="210"/>
      <c r="E108" s="202"/>
      <c r="F108" s="202"/>
      <c r="G108" s="176"/>
      <c r="H108" s="217"/>
      <c r="I108" s="217"/>
      <c r="J108" s="196"/>
      <c r="K108" s="217"/>
      <c r="M108" s="176"/>
      <c r="N108" s="219"/>
      <c r="O108" s="242"/>
      <c r="P108" s="242"/>
      <c r="Q108" s="242"/>
      <c r="R108" s="242"/>
      <c r="S108" s="242"/>
      <c r="T108" s="242"/>
      <c r="U108" s="242"/>
    </row>
    <row r="109" spans="1:21" ht="15.6">
      <c r="A109" s="218"/>
      <c r="B109" s="255"/>
      <c r="C109" s="256"/>
      <c r="D109" s="210"/>
      <c r="E109" s="202"/>
      <c r="F109" s="202"/>
      <c r="G109" s="176"/>
      <c r="H109" s="217"/>
      <c r="I109" s="217"/>
      <c r="J109" s="196"/>
      <c r="K109" s="217"/>
      <c r="M109" s="176"/>
      <c r="N109" s="198"/>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4:N104"/>
    <mergeCell ref="C105:N105"/>
    <mergeCell ref="C106:N106"/>
    <mergeCell ref="C100:N100"/>
    <mergeCell ref="C101:N101"/>
    <mergeCell ref="C102:N102"/>
    <mergeCell ref="C103:N103"/>
  </mergeCells>
  <phoneticPr fontId="10" type="noConversion"/>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22"/>
  <sheetViews>
    <sheetView tabSelected="1" topLeftCell="A64"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8867187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30.88671875" style="167" customWidth="1"/>
    <col min="19" max="16384" width="9.109375" style="167"/>
  </cols>
  <sheetData>
    <row r="1" spans="1:65">
      <c r="N1" s="168"/>
    </row>
    <row r="2" spans="1:65">
      <c r="N2" s="168"/>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117</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2526875298</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2146999613</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68614221</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2.7153782006697189E-2</v>
      </c>
      <c r="L23" s="197">
        <f>G23</f>
        <v>2.7153782006697189E-2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3893565</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1.5408615546171681E-3</v>
      </c>
      <c r="L27" s="197">
        <f>G27</f>
        <v>1.5408615546171681E-3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12196861</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4.8268551319701888E-3</v>
      </c>
      <c r="L31" s="197">
        <f>G31</f>
        <v>4.8268551319701888E-3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3.3521498693284545E-2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106864526</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4.9773891598740592E-2</v>
      </c>
      <c r="L37" s="197">
        <f>G37</f>
        <v>4.9773891598740592E-2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184515910</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8.5941287032733155E-2</v>
      </c>
      <c r="L41" s="197">
        <f>G41</f>
        <v>8.5941287032733155E-2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0.13571517863147375</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ITC Midwest</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ht="15">
      <c r="A73" s="240" t="s">
        <v>349</v>
      </c>
      <c r="B73" s="172"/>
      <c r="C73" s="167" t="s">
        <v>786</v>
      </c>
      <c r="D73" s="257">
        <v>1147</v>
      </c>
      <c r="E73" s="258">
        <v>4629132</v>
      </c>
      <c r="F73" s="197">
        <f t="shared" ref="F73:F99" si="0">$L$33</f>
        <v>3.3521498693284545E-2</v>
      </c>
      <c r="G73" s="259">
        <f t="shared" ref="G73" si="1">E73*F73</f>
        <v>155175.44228904168</v>
      </c>
      <c r="H73" s="258">
        <v>4387339</v>
      </c>
      <c r="I73" s="197">
        <f t="shared" ref="I73:I99" si="2">$L$43</f>
        <v>0.13571517863147375</v>
      </c>
      <c r="J73" s="259">
        <f t="shared" ref="J73" si="3">H73*I73</f>
        <v>595428.49610183144</v>
      </c>
      <c r="K73" s="258">
        <v>89977</v>
      </c>
      <c r="L73" s="259">
        <f t="shared" ref="L73" si="4">G73+J73+K73</f>
        <v>840580.93839087314</v>
      </c>
      <c r="M73" s="262">
        <v>228531</v>
      </c>
      <c r="N73" s="261">
        <f t="shared" ref="N73" si="5">L73+M73</f>
        <v>1069111.9383908731</v>
      </c>
      <c r="O73" s="242"/>
      <c r="P73" s="242"/>
      <c r="Q73" s="242"/>
      <c r="R73" s="447">
        <f>+E73</f>
        <v>4629132</v>
      </c>
      <c r="S73" s="175"/>
      <c r="T73" s="175"/>
      <c r="U73" s="175"/>
      <c r="V73" s="175"/>
      <c r="W73" s="175"/>
      <c r="X73" s="175"/>
      <c r="Y73" s="175"/>
      <c r="Z73" s="175"/>
      <c r="AA73" s="175"/>
      <c r="AB73" s="175"/>
      <c r="AC73" s="175"/>
      <c r="AD73" s="175"/>
      <c r="AE73" s="175"/>
      <c r="AF73" s="175"/>
      <c r="AG73" s="175"/>
      <c r="AH73" s="175"/>
      <c r="AI73" s="175"/>
      <c r="AJ73" s="175"/>
      <c r="AK73" s="175"/>
      <c r="AL73" s="175"/>
      <c r="AM73" s="175"/>
      <c r="AN73" s="175"/>
      <c r="AO73" s="175"/>
      <c r="AP73" s="175"/>
      <c r="AQ73" s="175"/>
      <c r="AR73" s="175"/>
      <c r="AS73" s="175"/>
      <c r="AT73" s="175"/>
      <c r="AU73" s="175"/>
      <c r="AV73" s="175"/>
      <c r="AW73" s="175"/>
      <c r="AX73" s="175"/>
      <c r="AY73" s="175"/>
      <c r="AZ73" s="175"/>
      <c r="BA73" s="175"/>
      <c r="BB73" s="175"/>
      <c r="BC73" s="175"/>
      <c r="BD73" s="175"/>
      <c r="BE73" s="175"/>
      <c r="BF73" s="175"/>
      <c r="BG73" s="175"/>
      <c r="BH73" s="175"/>
      <c r="BI73" s="175"/>
      <c r="BJ73" s="175"/>
      <c r="BK73" s="175"/>
      <c r="BL73" s="175"/>
      <c r="BM73" s="175"/>
    </row>
    <row r="74" spans="1:65">
      <c r="A74" s="240" t="s">
        <v>350</v>
      </c>
      <c r="C74" s="167" t="s">
        <v>93</v>
      </c>
      <c r="D74" s="257">
        <v>1287</v>
      </c>
      <c r="E74" s="258">
        <v>9535603</v>
      </c>
      <c r="F74" s="197">
        <f t="shared" si="0"/>
        <v>3.3521498693284545E-2</v>
      </c>
      <c r="G74" s="259">
        <f t="shared" ref="G74:G79" si="6">E74*F74</f>
        <v>319647.70350418019</v>
      </c>
      <c r="H74" s="258">
        <v>8391090</v>
      </c>
      <c r="I74" s="197">
        <f t="shared" si="2"/>
        <v>0.13571517863147375</v>
      </c>
      <c r="J74" s="259">
        <f t="shared" ref="J74:J79" si="7">H74*I74</f>
        <v>1138798.2782627731</v>
      </c>
      <c r="K74" s="258">
        <v>192109</v>
      </c>
      <c r="L74" s="259">
        <f t="shared" ref="L74:L79" si="8">G74+J74+K74</f>
        <v>1650554.9817669531</v>
      </c>
      <c r="M74" s="262">
        <v>-115670</v>
      </c>
      <c r="N74" s="261">
        <f t="shared" ref="N74:N79" si="9">L74+M74</f>
        <v>1534884.9817669531</v>
      </c>
      <c r="O74" s="242"/>
      <c r="P74" s="242"/>
      <c r="Q74" s="242"/>
      <c r="R74" s="447">
        <f>+E74</f>
        <v>9535603</v>
      </c>
      <c r="S74" s="242"/>
      <c r="T74" s="242"/>
      <c r="U74" s="242"/>
    </row>
    <row r="75" spans="1:65">
      <c r="A75" s="240" t="s">
        <v>351</v>
      </c>
      <c r="C75" s="167" t="s">
        <v>93</v>
      </c>
      <c r="D75" s="257">
        <v>1288</v>
      </c>
      <c r="E75" s="258">
        <v>6936244</v>
      </c>
      <c r="F75" s="197">
        <f t="shared" si="0"/>
        <v>3.3521498693284545E-2</v>
      </c>
      <c r="G75" s="259">
        <f t="shared" si="6"/>
        <v>232513.29418230275</v>
      </c>
      <c r="H75" s="258">
        <v>6176088</v>
      </c>
      <c r="I75" s="197">
        <f t="shared" si="2"/>
        <v>0.13571517863147375</v>
      </c>
      <c r="J75" s="259">
        <f t="shared" si="7"/>
        <v>838188.88616370142</v>
      </c>
      <c r="K75" s="258">
        <v>142193</v>
      </c>
      <c r="L75" s="259">
        <f t="shared" si="8"/>
        <v>1212895.1803460042</v>
      </c>
      <c r="M75" s="262">
        <v>-134417</v>
      </c>
      <c r="N75" s="261">
        <f t="shared" si="9"/>
        <v>1078478.1803460042</v>
      </c>
      <c r="O75" s="242"/>
      <c r="P75" s="242"/>
      <c r="Q75" s="242"/>
      <c r="R75" s="447">
        <f t="shared" ref="R75:R91" si="10">+E75</f>
        <v>6936244</v>
      </c>
      <c r="S75" s="242"/>
      <c r="T75" s="242"/>
      <c r="U75" s="242"/>
    </row>
    <row r="76" spans="1:65">
      <c r="A76" s="240" t="s">
        <v>383</v>
      </c>
      <c r="C76" s="167" t="s">
        <v>97</v>
      </c>
      <c r="D76" s="257">
        <v>1522</v>
      </c>
      <c r="E76" s="258">
        <v>21325118</v>
      </c>
      <c r="F76" s="197">
        <f t="shared" si="0"/>
        <v>3.3521498693284545E-2</v>
      </c>
      <c r="G76" s="259">
        <f t="shared" si="6"/>
        <v>714849.91517113871</v>
      </c>
      <c r="H76" s="258">
        <v>19592368</v>
      </c>
      <c r="I76" s="197">
        <f t="shared" si="2"/>
        <v>0.13571517863147375</v>
      </c>
      <c r="J76" s="259">
        <f t="shared" si="7"/>
        <v>2658981.7229335704</v>
      </c>
      <c r="K76" s="258">
        <v>377474</v>
      </c>
      <c r="L76" s="259">
        <f t="shared" si="8"/>
        <v>3751305.6381047089</v>
      </c>
      <c r="M76" s="262">
        <v>-273028</v>
      </c>
      <c r="N76" s="261">
        <f t="shared" si="9"/>
        <v>3478277.6381047089</v>
      </c>
      <c r="O76" s="242"/>
      <c r="P76" s="242"/>
      <c r="Q76" s="242"/>
      <c r="R76" s="447">
        <f t="shared" si="10"/>
        <v>21325118</v>
      </c>
      <c r="S76" s="242"/>
      <c r="T76" s="242"/>
      <c r="U76" s="242"/>
    </row>
    <row r="77" spans="1:65">
      <c r="A77" s="240" t="s">
        <v>384</v>
      </c>
      <c r="C77" s="167" t="s">
        <v>96</v>
      </c>
      <c r="D77" s="257">
        <v>1541</v>
      </c>
      <c r="E77" s="258">
        <v>11208</v>
      </c>
      <c r="F77" s="197">
        <f t="shared" si="0"/>
        <v>3.3521498693284545E-2</v>
      </c>
      <c r="G77" s="259">
        <f t="shared" si="6"/>
        <v>375.70895735433317</v>
      </c>
      <c r="H77" s="258">
        <v>9237</v>
      </c>
      <c r="I77" s="197">
        <f t="shared" si="2"/>
        <v>0.13571517863147375</v>
      </c>
      <c r="J77" s="259">
        <f t="shared" si="7"/>
        <v>1253.6011050189231</v>
      </c>
      <c r="K77" s="258">
        <v>199</v>
      </c>
      <c r="L77" s="259">
        <f t="shared" si="8"/>
        <v>1828.3100623732562</v>
      </c>
      <c r="M77" s="262">
        <v>-161</v>
      </c>
      <c r="N77" s="261">
        <f t="shared" si="9"/>
        <v>1667.3100623732562</v>
      </c>
      <c r="O77" s="242"/>
      <c r="P77" s="242"/>
      <c r="Q77" s="242"/>
      <c r="R77" s="447">
        <f t="shared" si="10"/>
        <v>11208</v>
      </c>
      <c r="S77" s="242"/>
      <c r="T77" s="242"/>
      <c r="U77" s="242"/>
    </row>
    <row r="78" spans="1:65">
      <c r="A78" s="240" t="s">
        <v>385</v>
      </c>
      <c r="C78" s="167" t="s">
        <v>97</v>
      </c>
      <c r="D78" s="257">
        <v>1618</v>
      </c>
      <c r="E78" s="258">
        <v>31253287</v>
      </c>
      <c r="F78" s="197">
        <f t="shared" si="0"/>
        <v>3.3521498693284545E-2</v>
      </c>
      <c r="G78" s="259">
        <f t="shared" si="6"/>
        <v>1047657.0193313468</v>
      </c>
      <c r="H78" s="258">
        <v>30074310</v>
      </c>
      <c r="I78" s="197">
        <f t="shared" si="2"/>
        <v>0.13571517863147375</v>
      </c>
      <c r="J78" s="259">
        <f t="shared" si="7"/>
        <v>4081540.3538683173</v>
      </c>
      <c r="K78" s="258">
        <v>534820</v>
      </c>
      <c r="L78" s="259">
        <f t="shared" si="8"/>
        <v>5664017.3731996641</v>
      </c>
      <c r="M78" s="262">
        <v>720583</v>
      </c>
      <c r="N78" s="261">
        <f t="shared" si="9"/>
        <v>6384600.3731996641</v>
      </c>
      <c r="O78" s="242"/>
      <c r="P78" s="242"/>
      <c r="Q78" s="242"/>
      <c r="R78" s="447">
        <f t="shared" si="10"/>
        <v>31253287</v>
      </c>
      <c r="S78" s="242"/>
      <c r="T78" s="242"/>
      <c r="U78" s="242"/>
    </row>
    <row r="79" spans="1:65">
      <c r="A79" s="240" t="s">
        <v>386</v>
      </c>
      <c r="C79" s="560" t="s">
        <v>770</v>
      </c>
      <c r="D79" s="561">
        <v>1749</v>
      </c>
      <c r="E79" s="258">
        <v>0</v>
      </c>
      <c r="F79" s="197">
        <f t="shared" si="0"/>
        <v>3.3521498693284545E-2</v>
      </c>
      <c r="G79" s="259">
        <f t="shared" si="6"/>
        <v>0</v>
      </c>
      <c r="H79" s="258">
        <v>0</v>
      </c>
      <c r="I79" s="197">
        <f t="shared" si="2"/>
        <v>0.13571517863147375</v>
      </c>
      <c r="J79" s="259">
        <f t="shared" si="7"/>
        <v>0</v>
      </c>
      <c r="K79" s="258">
        <v>0</v>
      </c>
      <c r="L79" s="259">
        <f t="shared" si="8"/>
        <v>0</v>
      </c>
      <c r="M79" s="262">
        <v>0</v>
      </c>
      <c r="N79" s="261">
        <f t="shared" si="9"/>
        <v>0</v>
      </c>
      <c r="O79" s="242"/>
      <c r="P79" s="242"/>
      <c r="Q79" s="242"/>
      <c r="R79" s="447">
        <f t="shared" si="10"/>
        <v>0</v>
      </c>
      <c r="S79" s="242"/>
      <c r="T79" s="242"/>
      <c r="U79" s="242"/>
    </row>
    <row r="80" spans="1:65">
      <c r="A80" s="240" t="s">
        <v>436</v>
      </c>
      <c r="C80" s="167" t="s">
        <v>204</v>
      </c>
      <c r="D80" s="257">
        <v>1775</v>
      </c>
      <c r="E80" s="258">
        <v>2010396</v>
      </c>
      <c r="F80" s="197">
        <f t="shared" si="0"/>
        <v>3.3521498693284545E-2</v>
      </c>
      <c r="G80" s="259">
        <f>E80*F80</f>
        <v>67391.486886984479</v>
      </c>
      <c r="H80" s="258">
        <v>1811897</v>
      </c>
      <c r="I80" s="197">
        <f t="shared" si="2"/>
        <v>0.13571517863147375</v>
      </c>
      <c r="J80" s="259">
        <f>H80*I80</f>
        <v>245901.9250168314</v>
      </c>
      <c r="K80" s="258">
        <v>35321</v>
      </c>
      <c r="L80" s="259">
        <f>G80+J80+K80</f>
        <v>348614.41190381587</v>
      </c>
      <c r="M80" s="262">
        <v>-25433</v>
      </c>
      <c r="N80" s="261">
        <f>L80+M80</f>
        <v>323181.41190381587</v>
      </c>
      <c r="O80" s="242"/>
      <c r="P80" s="242"/>
      <c r="Q80" s="242"/>
      <c r="R80" s="447">
        <f t="shared" si="10"/>
        <v>2010396</v>
      </c>
      <c r="S80" s="242"/>
      <c r="T80" s="242"/>
      <c r="U80" s="242"/>
    </row>
    <row r="81" spans="1:21">
      <c r="A81" s="240" t="s">
        <v>437</v>
      </c>
      <c r="C81" s="167" t="s">
        <v>97</v>
      </c>
      <c r="D81" s="257">
        <v>2108</v>
      </c>
      <c r="E81" s="258">
        <v>2411956</v>
      </c>
      <c r="F81" s="197">
        <f t="shared" si="0"/>
        <v>3.3521498693284545E-2</v>
      </c>
      <c r="G81" s="259">
        <f t="shared" ref="G81" si="11">E81*F81</f>
        <v>80852.37990225981</v>
      </c>
      <c r="H81" s="258">
        <v>2223554</v>
      </c>
      <c r="I81" s="197">
        <f t="shared" si="2"/>
        <v>0.13571517863147375</v>
      </c>
      <c r="J81" s="259">
        <f t="shared" ref="J81" si="12">H81*I81</f>
        <v>301770.028306728</v>
      </c>
      <c r="K81" s="258">
        <v>46562</v>
      </c>
      <c r="L81" s="259">
        <f t="shared" ref="L81" si="13">G81+J81+K81</f>
        <v>429184.40820898779</v>
      </c>
      <c r="M81" s="262">
        <v>-27757</v>
      </c>
      <c r="N81" s="261">
        <f t="shared" ref="N81" si="14">L81+M81</f>
        <v>401427.40820898779</v>
      </c>
      <c r="O81" s="242"/>
      <c r="P81" s="242"/>
      <c r="Q81" s="242"/>
      <c r="R81" s="447">
        <f t="shared" si="10"/>
        <v>2411956</v>
      </c>
      <c r="S81" s="242"/>
      <c r="T81" s="242"/>
      <c r="U81" s="242"/>
    </row>
    <row r="82" spans="1:21">
      <c r="A82" s="240" t="s">
        <v>438</v>
      </c>
      <c r="C82" s="167" t="s">
        <v>204</v>
      </c>
      <c r="D82" s="257">
        <v>2339</v>
      </c>
      <c r="E82" s="258">
        <v>21590735</v>
      </c>
      <c r="F82" s="197">
        <f t="shared" si="0"/>
        <v>3.3521498693284545E-2</v>
      </c>
      <c r="G82" s="259">
        <f>E82*F82</f>
        <v>723753.79508955288</v>
      </c>
      <c r="H82" s="258">
        <v>20382724</v>
      </c>
      <c r="I82" s="197">
        <f t="shared" si="2"/>
        <v>0.13571517863147375</v>
      </c>
      <c r="J82" s="259">
        <f>H82*I82</f>
        <v>2766245.0286560273</v>
      </c>
      <c r="K82" s="258">
        <v>385736</v>
      </c>
      <c r="L82" s="259">
        <f>G82+J82+K82</f>
        <v>3875734.8237455804</v>
      </c>
      <c r="M82" s="262">
        <v>415336</v>
      </c>
      <c r="N82" s="261">
        <f>L82+M82</f>
        <v>4291070.8237455804</v>
      </c>
      <c r="O82" s="242"/>
      <c r="P82" s="242"/>
      <c r="Q82" s="242"/>
      <c r="R82" s="447">
        <f t="shared" si="10"/>
        <v>21590735</v>
      </c>
      <c r="S82" s="242"/>
      <c r="T82" s="242"/>
      <c r="U82" s="242"/>
    </row>
    <row r="83" spans="1:21">
      <c r="A83" s="240" t="s">
        <v>439</v>
      </c>
      <c r="C83" s="587" t="s">
        <v>812</v>
      </c>
      <c r="D83" s="561">
        <v>2358</v>
      </c>
      <c r="E83" s="258">
        <v>0</v>
      </c>
      <c r="F83" s="197">
        <f t="shared" si="0"/>
        <v>3.3521498693284545E-2</v>
      </c>
      <c r="G83" s="259">
        <f>E83*F83</f>
        <v>0</v>
      </c>
      <c r="H83" s="258">
        <v>0</v>
      </c>
      <c r="I83" s="197">
        <f t="shared" si="2"/>
        <v>0.13571517863147375</v>
      </c>
      <c r="J83" s="259">
        <f>H83*I83</f>
        <v>0</v>
      </c>
      <c r="K83" s="258">
        <v>0</v>
      </c>
      <c r="L83" s="259">
        <f>G83+J83+K83</f>
        <v>0</v>
      </c>
      <c r="M83" s="262">
        <v>0</v>
      </c>
      <c r="N83" s="261">
        <f>L83+M83</f>
        <v>0</v>
      </c>
      <c r="O83" s="242"/>
      <c r="P83" s="242"/>
      <c r="Q83" s="242"/>
      <c r="R83" s="447">
        <f t="shared" si="10"/>
        <v>0</v>
      </c>
      <c r="S83" s="242"/>
      <c r="T83" s="242"/>
      <c r="U83" s="242"/>
    </row>
    <row r="84" spans="1:21">
      <c r="A84" s="364" t="s">
        <v>440</v>
      </c>
      <c r="C84" s="167" t="s">
        <v>204</v>
      </c>
      <c r="D84" s="254">
        <v>2372</v>
      </c>
      <c r="E84" s="258">
        <v>2315182</v>
      </c>
      <c r="F84" s="197">
        <f t="shared" si="0"/>
        <v>3.3521498693284545E-2</v>
      </c>
      <c r="G84" s="259">
        <f>E84*F84</f>
        <v>77608.370387715899</v>
      </c>
      <c r="H84" s="258">
        <v>2216118</v>
      </c>
      <c r="I84" s="197">
        <f t="shared" si="2"/>
        <v>0.13571517863147375</v>
      </c>
      <c r="J84" s="259">
        <f>H84*I84</f>
        <v>300760.85023842438</v>
      </c>
      <c r="K84" s="258">
        <v>42604</v>
      </c>
      <c r="L84" s="259">
        <f>G84+J84+K84</f>
        <v>420973.22062614025</v>
      </c>
      <c r="M84" s="262">
        <v>-21749</v>
      </c>
      <c r="N84" s="261">
        <f>L84+M84</f>
        <v>399224.22062614025</v>
      </c>
      <c r="O84" s="242"/>
      <c r="P84" s="242"/>
      <c r="Q84" s="242"/>
      <c r="R84" s="447">
        <f t="shared" si="10"/>
        <v>2315182</v>
      </c>
      <c r="S84" s="242"/>
      <c r="T84" s="242"/>
      <c r="U84" s="242"/>
    </row>
    <row r="85" spans="1:21">
      <c r="A85" s="380" t="s">
        <v>441</v>
      </c>
      <c r="C85" s="167" t="s">
        <v>204</v>
      </c>
      <c r="D85" s="254">
        <v>2786</v>
      </c>
      <c r="E85" s="258">
        <v>25987288</v>
      </c>
      <c r="F85" s="197">
        <f t="shared" si="0"/>
        <v>3.3521498693284545E-2</v>
      </c>
      <c r="G85" s="259">
        <f>E85*F85</f>
        <v>871132.84073400917</v>
      </c>
      <c r="H85" s="258">
        <v>23293125</v>
      </c>
      <c r="I85" s="197">
        <f t="shared" si="2"/>
        <v>0.13571517863147375</v>
      </c>
      <c r="J85" s="259">
        <f>H85*I85</f>
        <v>3161230.620260247</v>
      </c>
      <c r="K85" s="258">
        <v>453097</v>
      </c>
      <c r="L85" s="259">
        <f>G85+J85+K85</f>
        <v>4485460.4609942567</v>
      </c>
      <c r="M85" s="262">
        <v>-311391</v>
      </c>
      <c r="N85" s="261">
        <f>L85+M85</f>
        <v>4174069.4609942567</v>
      </c>
      <c r="O85" s="242"/>
      <c r="P85" s="242"/>
      <c r="Q85" s="242"/>
      <c r="R85" s="447">
        <f t="shared" si="10"/>
        <v>25987288</v>
      </c>
      <c r="S85" s="242"/>
      <c r="T85" s="242"/>
      <c r="U85" s="242"/>
    </row>
    <row r="86" spans="1:21">
      <c r="A86" s="380" t="s">
        <v>442</v>
      </c>
      <c r="C86" s="381" t="s">
        <v>629</v>
      </c>
      <c r="D86" s="254">
        <v>3191</v>
      </c>
      <c r="E86" s="258">
        <v>7038137</v>
      </c>
      <c r="F86" s="197">
        <f t="shared" si="0"/>
        <v>3.3521498693284545E-2</v>
      </c>
      <c r="G86" s="259">
        <f t="shared" ref="G86:G91" si="15">E86*F86</f>
        <v>235928.90024865759</v>
      </c>
      <c r="H86" s="258">
        <v>6300129</v>
      </c>
      <c r="I86" s="197">
        <f t="shared" si="2"/>
        <v>0.13571517863147375</v>
      </c>
      <c r="J86" s="259">
        <f t="shared" ref="J86:J91" si="16">H86*I86</f>
        <v>855023.13263632811</v>
      </c>
      <c r="K86" s="258">
        <v>141830</v>
      </c>
      <c r="L86" s="259">
        <f t="shared" ref="L86:L91" si="17">G86+J86+K86</f>
        <v>1232782.0328849857</v>
      </c>
      <c r="M86" s="262">
        <v>-90412</v>
      </c>
      <c r="N86" s="261">
        <f t="shared" ref="N86:N91" si="18">L86+M86</f>
        <v>1142370.0328849857</v>
      </c>
      <c r="O86" s="242"/>
      <c r="P86" s="242"/>
      <c r="Q86" s="242"/>
      <c r="R86" s="447">
        <f t="shared" si="10"/>
        <v>7038137</v>
      </c>
      <c r="S86" s="242"/>
      <c r="T86" s="242"/>
      <c r="U86" s="242"/>
    </row>
    <row r="87" spans="1:21">
      <c r="A87" s="380" t="s">
        <v>443</v>
      </c>
      <c r="C87" s="381" t="s">
        <v>629</v>
      </c>
      <c r="D87" s="254">
        <v>3192</v>
      </c>
      <c r="E87" s="258">
        <v>1316796</v>
      </c>
      <c r="F87" s="197">
        <f t="shared" si="0"/>
        <v>3.3521498693284545E-2</v>
      </c>
      <c r="G87" s="259">
        <f t="shared" si="15"/>
        <v>44140.975393322318</v>
      </c>
      <c r="H87" s="258">
        <v>1197727</v>
      </c>
      <c r="I87" s="197">
        <f t="shared" si="2"/>
        <v>0.13571517863147375</v>
      </c>
      <c r="J87" s="259">
        <f t="shared" si="16"/>
        <v>162549.73375673915</v>
      </c>
      <c r="K87" s="258">
        <v>24026</v>
      </c>
      <c r="L87" s="259">
        <f t="shared" si="17"/>
        <v>230716.70915006148</v>
      </c>
      <c r="M87" s="262">
        <v>-17260</v>
      </c>
      <c r="N87" s="261">
        <f t="shared" si="18"/>
        <v>213456.70915006148</v>
      </c>
      <c r="O87" s="242"/>
      <c r="P87" s="242"/>
      <c r="Q87" s="242"/>
      <c r="R87" s="447">
        <f t="shared" si="10"/>
        <v>1316796</v>
      </c>
      <c r="S87" s="242"/>
      <c r="T87" s="242"/>
      <c r="U87" s="242"/>
    </row>
    <row r="88" spans="1:21">
      <c r="A88" s="380" t="s">
        <v>451</v>
      </c>
      <c r="C88" s="381" t="s">
        <v>629</v>
      </c>
      <c r="D88" s="254">
        <v>3193</v>
      </c>
      <c r="E88" s="258">
        <v>59852</v>
      </c>
      <c r="F88" s="197">
        <f t="shared" si="0"/>
        <v>3.3521498693284545E-2</v>
      </c>
      <c r="G88" s="259">
        <f t="shared" si="15"/>
        <v>2006.3287397904667</v>
      </c>
      <c r="H88" s="258">
        <v>53519</v>
      </c>
      <c r="I88" s="197">
        <f t="shared" si="2"/>
        <v>0.13571517863147375</v>
      </c>
      <c r="J88" s="259">
        <f t="shared" si="16"/>
        <v>7263.3406451778437</v>
      </c>
      <c r="K88" s="258">
        <v>1050</v>
      </c>
      <c r="L88" s="259">
        <f t="shared" si="17"/>
        <v>10319.669384968311</v>
      </c>
      <c r="M88" s="262">
        <v>-741</v>
      </c>
      <c r="N88" s="261">
        <f t="shared" si="18"/>
        <v>9578.6693849683106</v>
      </c>
      <c r="O88" s="242"/>
      <c r="P88" s="242"/>
      <c r="Q88" s="242"/>
      <c r="R88" s="447">
        <f t="shared" si="10"/>
        <v>59852</v>
      </c>
      <c r="S88" s="242"/>
      <c r="T88" s="242"/>
      <c r="U88" s="242"/>
    </row>
    <row r="89" spans="1:21">
      <c r="A89" s="380" t="s">
        <v>682</v>
      </c>
      <c r="C89" s="585" t="s">
        <v>789</v>
      </c>
      <c r="D89" s="586">
        <v>3194</v>
      </c>
      <c r="E89" s="258">
        <v>0</v>
      </c>
      <c r="F89" s="197">
        <f t="shared" si="0"/>
        <v>3.3521498693284545E-2</v>
      </c>
      <c r="G89" s="259">
        <f t="shared" si="15"/>
        <v>0</v>
      </c>
      <c r="H89" s="258">
        <v>0</v>
      </c>
      <c r="I89" s="197">
        <f t="shared" si="2"/>
        <v>0.13571517863147375</v>
      </c>
      <c r="J89" s="259">
        <f t="shared" si="16"/>
        <v>0</v>
      </c>
      <c r="K89" s="258">
        <v>0</v>
      </c>
      <c r="L89" s="259">
        <f t="shared" si="17"/>
        <v>0</v>
      </c>
      <c r="M89" s="262">
        <v>0</v>
      </c>
      <c r="N89" s="261">
        <f t="shared" si="18"/>
        <v>0</v>
      </c>
      <c r="O89" s="242"/>
      <c r="P89" s="242"/>
      <c r="Q89" s="242"/>
      <c r="R89" s="447">
        <f t="shared" si="10"/>
        <v>0</v>
      </c>
      <c r="S89" s="242"/>
      <c r="T89" s="242"/>
      <c r="U89" s="242"/>
    </row>
    <row r="90" spans="1:21">
      <c r="A90" s="380" t="s">
        <v>683</v>
      </c>
      <c r="C90" s="381" t="s">
        <v>629</v>
      </c>
      <c r="D90" s="254">
        <v>3195</v>
      </c>
      <c r="E90" s="258">
        <v>1890183</v>
      </c>
      <c r="F90" s="197">
        <f t="shared" si="0"/>
        <v>3.3521498693284545E-2</v>
      </c>
      <c r="G90" s="259">
        <f t="shared" si="15"/>
        <v>63361.766964568662</v>
      </c>
      <c r="H90" s="258">
        <v>1715256</v>
      </c>
      <c r="I90" s="197">
        <f t="shared" si="2"/>
        <v>0.13571517863147375</v>
      </c>
      <c r="J90" s="259">
        <f t="shared" si="16"/>
        <v>232786.27443870716</v>
      </c>
      <c r="K90" s="258">
        <v>33121</v>
      </c>
      <c r="L90" s="259">
        <f t="shared" si="17"/>
        <v>329269.0414032758</v>
      </c>
      <c r="M90" s="262">
        <v>-23653</v>
      </c>
      <c r="N90" s="261">
        <f t="shared" si="18"/>
        <v>305616.0414032758</v>
      </c>
      <c r="O90" s="242"/>
      <c r="P90" s="242"/>
      <c r="Q90" s="242"/>
      <c r="R90" s="447">
        <f t="shared" si="10"/>
        <v>1890183</v>
      </c>
      <c r="S90" s="242"/>
      <c r="T90" s="242"/>
      <c r="U90" s="242"/>
    </row>
    <row r="91" spans="1:21">
      <c r="A91" s="380" t="s">
        <v>684</v>
      </c>
      <c r="C91" s="381" t="s">
        <v>629</v>
      </c>
      <c r="D91" s="254">
        <v>3196</v>
      </c>
      <c r="E91" s="258">
        <v>1074563</v>
      </c>
      <c r="F91" s="197">
        <f t="shared" si="0"/>
        <v>3.3521498693284545E-2</v>
      </c>
      <c r="G91" s="259">
        <f t="shared" si="15"/>
        <v>36020.962200351918</v>
      </c>
      <c r="H91" s="258">
        <v>973821</v>
      </c>
      <c r="I91" s="197">
        <f t="shared" si="2"/>
        <v>0.13571517863147375</v>
      </c>
      <c r="J91" s="259">
        <f t="shared" si="16"/>
        <v>132162.29097008042</v>
      </c>
      <c r="K91" s="258">
        <v>19977</v>
      </c>
      <c r="L91" s="259">
        <f t="shared" si="17"/>
        <v>188160.25317043235</v>
      </c>
      <c r="M91" s="262">
        <v>-13478</v>
      </c>
      <c r="N91" s="261">
        <f t="shared" si="18"/>
        <v>174682.25317043235</v>
      </c>
      <c r="O91" s="242"/>
      <c r="P91" s="242"/>
      <c r="Q91" s="242"/>
      <c r="R91" s="447">
        <f t="shared" si="10"/>
        <v>1074563</v>
      </c>
      <c r="S91" s="242"/>
      <c r="T91" s="242"/>
      <c r="U91" s="242"/>
    </row>
    <row r="92" spans="1:21">
      <c r="A92" s="380" t="s">
        <v>685</v>
      </c>
      <c r="C92" s="167" t="s">
        <v>786</v>
      </c>
      <c r="D92" s="254">
        <v>3528</v>
      </c>
      <c r="E92" s="258">
        <v>0</v>
      </c>
      <c r="F92" s="197">
        <f t="shared" si="0"/>
        <v>3.3521498693284545E-2</v>
      </c>
      <c r="G92" s="259">
        <f t="shared" ref="G92:G99" si="19">E92*F92</f>
        <v>0</v>
      </c>
      <c r="H92" s="258">
        <v>0</v>
      </c>
      <c r="I92" s="197">
        <f t="shared" si="2"/>
        <v>0.13571517863147375</v>
      </c>
      <c r="J92" s="259">
        <f t="shared" ref="J92:J99" si="20">H92*I92</f>
        <v>0</v>
      </c>
      <c r="K92" s="258">
        <v>0</v>
      </c>
      <c r="L92" s="259">
        <f t="shared" ref="L92:L99" si="21">G92+J92+K92</f>
        <v>0</v>
      </c>
      <c r="M92" s="262">
        <v>0</v>
      </c>
      <c r="N92" s="261">
        <f t="shared" ref="N92:N99" si="22">L92+M92</f>
        <v>0</v>
      </c>
      <c r="O92" s="242"/>
      <c r="P92" s="242"/>
      <c r="Q92" s="242"/>
      <c r="R92" s="447">
        <f t="shared" ref="R92:R99" si="23">+E92</f>
        <v>0</v>
      </c>
      <c r="S92" s="242"/>
      <c r="T92" s="242"/>
      <c r="U92" s="242"/>
    </row>
    <row r="93" spans="1:21">
      <c r="A93" s="380" t="s">
        <v>686</v>
      </c>
      <c r="C93" s="167" t="s">
        <v>786</v>
      </c>
      <c r="D93" s="254">
        <v>3629</v>
      </c>
      <c r="E93" s="258">
        <v>5409051</v>
      </c>
      <c r="F93" s="197">
        <f t="shared" si="0"/>
        <v>3.3521498693284545E-2</v>
      </c>
      <c r="G93" s="259">
        <f t="shared" si="19"/>
        <v>181319.49602840946</v>
      </c>
      <c r="H93" s="258">
        <v>5371016</v>
      </c>
      <c r="I93" s="197">
        <f t="shared" si="2"/>
        <v>0.13571517863147375</v>
      </c>
      <c r="J93" s="259">
        <f t="shared" si="20"/>
        <v>728928.39587250364</v>
      </c>
      <c r="K93" s="258">
        <v>103776</v>
      </c>
      <c r="L93" s="259">
        <f t="shared" si="21"/>
        <v>1014023.8919009131</v>
      </c>
      <c r="M93" s="262">
        <v>0</v>
      </c>
      <c r="N93" s="261">
        <f t="shared" si="22"/>
        <v>1014023.8919009131</v>
      </c>
      <c r="O93" s="242"/>
      <c r="P93" s="242"/>
      <c r="Q93" s="242"/>
      <c r="R93" s="447">
        <f t="shared" si="23"/>
        <v>5409051</v>
      </c>
      <c r="S93" s="242"/>
      <c r="T93" s="242"/>
      <c r="U93" s="242"/>
    </row>
    <row r="94" spans="1:21">
      <c r="A94" s="380" t="s">
        <v>687</v>
      </c>
      <c r="C94" s="167" t="s">
        <v>786</v>
      </c>
      <c r="D94" s="254">
        <v>3783</v>
      </c>
      <c r="E94" s="258">
        <v>1038878</v>
      </c>
      <c r="F94" s="197">
        <f t="shared" si="0"/>
        <v>3.3521498693284545E-2</v>
      </c>
      <c r="G94" s="259">
        <f t="shared" si="19"/>
        <v>34824.747519482058</v>
      </c>
      <c r="H94" s="258">
        <v>969361</v>
      </c>
      <c r="I94" s="197">
        <f t="shared" si="2"/>
        <v>0.13571517863147375</v>
      </c>
      <c r="J94" s="259">
        <f t="shared" si="20"/>
        <v>131557.00127338403</v>
      </c>
      <c r="K94" s="258">
        <v>18065</v>
      </c>
      <c r="L94" s="259">
        <f t="shared" si="21"/>
        <v>184446.74879286607</v>
      </c>
      <c r="M94" s="262">
        <v>-17016</v>
      </c>
      <c r="N94" s="261">
        <f t="shared" si="22"/>
        <v>167430.74879286607</v>
      </c>
      <c r="O94" s="242"/>
      <c r="P94" s="242"/>
      <c r="Q94" s="242"/>
      <c r="R94" s="447">
        <f t="shared" si="23"/>
        <v>1038878</v>
      </c>
      <c r="S94" s="242"/>
      <c r="T94" s="242"/>
      <c r="U94" s="242"/>
    </row>
    <row r="95" spans="1:21">
      <c r="A95" s="380" t="s">
        <v>808</v>
      </c>
      <c r="C95" s="167" t="s">
        <v>786</v>
      </c>
      <c r="D95" s="254">
        <v>3784</v>
      </c>
      <c r="E95" s="258">
        <v>1890078</v>
      </c>
      <c r="F95" s="197">
        <f t="shared" si="0"/>
        <v>3.3521498693284545E-2</v>
      </c>
      <c r="G95" s="259">
        <f t="shared" si="19"/>
        <v>63358.247207205866</v>
      </c>
      <c r="H95" s="258">
        <v>1757345</v>
      </c>
      <c r="I95" s="197">
        <f t="shared" si="2"/>
        <v>0.13571517863147375</v>
      </c>
      <c r="J95" s="259">
        <f t="shared" si="20"/>
        <v>238498.39059212725</v>
      </c>
      <c r="K95" s="258">
        <v>34774</v>
      </c>
      <c r="L95" s="259">
        <f t="shared" si="21"/>
        <v>336630.63779933314</v>
      </c>
      <c r="M95" s="262">
        <v>-30222</v>
      </c>
      <c r="N95" s="261">
        <f t="shared" si="22"/>
        <v>306408.63779933314</v>
      </c>
      <c r="O95" s="242"/>
      <c r="P95" s="242"/>
      <c r="Q95" s="242"/>
      <c r="R95" s="447">
        <f t="shared" si="23"/>
        <v>1890078</v>
      </c>
      <c r="S95" s="242"/>
      <c r="T95" s="242"/>
      <c r="U95" s="242"/>
    </row>
    <row r="96" spans="1:21">
      <c r="A96" s="380" t="s">
        <v>809</v>
      </c>
      <c r="C96" s="167" t="s">
        <v>786</v>
      </c>
      <c r="D96" s="254">
        <v>3786</v>
      </c>
      <c r="E96" s="258">
        <v>1877544</v>
      </c>
      <c r="F96" s="197">
        <f t="shared" si="0"/>
        <v>3.3521498693284545E-2</v>
      </c>
      <c r="G96" s="259">
        <f t="shared" si="19"/>
        <v>62938.088742584237</v>
      </c>
      <c r="H96" s="258">
        <v>1704720</v>
      </c>
      <c r="I96" s="197">
        <f t="shared" si="2"/>
        <v>0.13571517863147375</v>
      </c>
      <c r="J96" s="259">
        <f t="shared" si="20"/>
        <v>231356.37931664594</v>
      </c>
      <c r="K96" s="258">
        <v>36083</v>
      </c>
      <c r="L96" s="259">
        <f t="shared" si="21"/>
        <v>330377.46805923019</v>
      </c>
      <c r="M96" s="262">
        <v>-41906</v>
      </c>
      <c r="N96" s="261">
        <f t="shared" si="22"/>
        <v>288471.46805923019</v>
      </c>
      <c r="O96" s="242"/>
      <c r="P96" s="242"/>
      <c r="Q96" s="242"/>
      <c r="R96" s="447">
        <f t="shared" si="23"/>
        <v>1877544</v>
      </c>
      <c r="S96" s="242"/>
      <c r="T96" s="242"/>
      <c r="U96" s="242"/>
    </row>
    <row r="97" spans="1:21">
      <c r="A97" s="380" t="s">
        <v>810</v>
      </c>
      <c r="C97" s="167" t="s">
        <v>786</v>
      </c>
      <c r="D97" s="254">
        <v>3787</v>
      </c>
      <c r="E97" s="258">
        <v>1591672</v>
      </c>
      <c r="F97" s="197">
        <f t="shared" si="0"/>
        <v>3.3521498693284545E-2</v>
      </c>
      <c r="G97" s="259">
        <f t="shared" si="19"/>
        <v>53355.230868137594</v>
      </c>
      <c r="H97" s="258">
        <v>1483642</v>
      </c>
      <c r="I97" s="197">
        <f t="shared" si="2"/>
        <v>0.13571517863147375</v>
      </c>
      <c r="J97" s="259">
        <f t="shared" si="20"/>
        <v>201352.73905515697</v>
      </c>
      <c r="K97" s="258">
        <v>27638</v>
      </c>
      <c r="L97" s="259">
        <f t="shared" si="21"/>
        <v>282345.96992329456</v>
      </c>
      <c r="M97" s="262">
        <v>-26608</v>
      </c>
      <c r="N97" s="261">
        <f t="shared" si="22"/>
        <v>255737.96992329456</v>
      </c>
      <c r="O97" s="242"/>
      <c r="P97" s="242"/>
      <c r="Q97" s="242"/>
      <c r="R97" s="447">
        <f t="shared" si="23"/>
        <v>1591672</v>
      </c>
      <c r="S97" s="242"/>
      <c r="T97" s="242"/>
      <c r="U97" s="242"/>
    </row>
    <row r="98" spans="1:21">
      <c r="A98" s="380" t="s">
        <v>811</v>
      </c>
      <c r="C98" s="167" t="s">
        <v>786</v>
      </c>
      <c r="D98" s="254">
        <v>3825</v>
      </c>
      <c r="E98" s="258">
        <v>2277259</v>
      </c>
      <c r="F98" s="197">
        <f t="shared" si="0"/>
        <v>3.3521498693284545E-2</v>
      </c>
      <c r="G98" s="259">
        <f t="shared" si="19"/>
        <v>76337.134592770468</v>
      </c>
      <c r="H98" s="258">
        <v>2024351</v>
      </c>
      <c r="I98" s="197">
        <f t="shared" si="2"/>
        <v>0.13571517863147375</v>
      </c>
      <c r="J98" s="259">
        <f t="shared" si="20"/>
        <v>274735.15757780254</v>
      </c>
      <c r="K98" s="258">
        <v>42669</v>
      </c>
      <c r="L98" s="259">
        <f t="shared" si="21"/>
        <v>393741.29217057303</v>
      </c>
      <c r="M98" s="262">
        <v>-51080</v>
      </c>
      <c r="N98" s="261">
        <f t="shared" si="22"/>
        <v>342661.29217057303</v>
      </c>
      <c r="O98" s="242"/>
      <c r="P98" s="242"/>
      <c r="Q98" s="242"/>
      <c r="R98" s="447">
        <f t="shared" si="23"/>
        <v>2277259</v>
      </c>
      <c r="S98" s="242"/>
      <c r="T98" s="242"/>
      <c r="U98" s="242"/>
    </row>
    <row r="99" spans="1:21">
      <c r="A99" s="380" t="s">
        <v>815</v>
      </c>
      <c r="C99" s="167" t="s">
        <v>786</v>
      </c>
      <c r="D99" s="254">
        <v>3827</v>
      </c>
      <c r="E99" s="258">
        <v>0</v>
      </c>
      <c r="F99" s="197">
        <f t="shared" si="0"/>
        <v>3.3521498693284545E-2</v>
      </c>
      <c r="G99" s="259">
        <f t="shared" si="19"/>
        <v>0</v>
      </c>
      <c r="H99" s="258">
        <v>0</v>
      </c>
      <c r="I99" s="197">
        <f t="shared" si="2"/>
        <v>0.13571517863147375</v>
      </c>
      <c r="J99" s="259">
        <f t="shared" si="20"/>
        <v>0</v>
      </c>
      <c r="K99" s="258">
        <v>0</v>
      </c>
      <c r="L99" s="259">
        <f t="shared" si="21"/>
        <v>0</v>
      </c>
      <c r="M99" s="262">
        <v>0</v>
      </c>
      <c r="N99" s="261">
        <f t="shared" si="22"/>
        <v>0</v>
      </c>
      <c r="O99" s="242"/>
      <c r="P99" s="242"/>
      <c r="Q99" s="242"/>
      <c r="R99" s="447">
        <f t="shared" si="23"/>
        <v>0</v>
      </c>
      <c r="S99" s="242"/>
      <c r="T99" s="242"/>
      <c r="U99" s="242"/>
    </row>
    <row r="100" spans="1:21">
      <c r="A100" s="240"/>
      <c r="C100" s="242"/>
      <c r="D100" s="254"/>
      <c r="E100" s="242"/>
      <c r="F100" s="242"/>
      <c r="G100" s="243"/>
      <c r="H100" s="242"/>
      <c r="I100" s="242"/>
      <c r="J100" s="243"/>
      <c r="K100" s="242"/>
      <c r="L100" s="243"/>
      <c r="M100" s="242"/>
      <c r="N100" s="243"/>
      <c r="O100" s="242"/>
      <c r="P100" s="242"/>
      <c r="Q100" s="242"/>
      <c r="R100" s="447"/>
      <c r="S100" s="242"/>
      <c r="T100" s="242"/>
      <c r="U100" s="242"/>
    </row>
    <row r="101" spans="1:21">
      <c r="A101" s="240"/>
      <c r="C101" s="242"/>
      <c r="D101" s="254"/>
      <c r="E101" s="242"/>
      <c r="F101" s="242"/>
      <c r="G101" s="243"/>
      <c r="H101" s="242"/>
      <c r="I101" s="242"/>
      <c r="J101" s="243"/>
      <c r="K101" s="242"/>
      <c r="L101" s="243"/>
      <c r="M101" s="242"/>
      <c r="N101" s="243"/>
      <c r="O101" s="242"/>
      <c r="P101" s="242"/>
      <c r="Q101" s="242"/>
      <c r="R101" s="447"/>
      <c r="S101" s="242"/>
      <c r="T101" s="242"/>
      <c r="U101" s="242"/>
    </row>
    <row r="102" spans="1:21">
      <c r="A102" s="240"/>
      <c r="C102" s="242"/>
      <c r="D102" s="254"/>
      <c r="E102" s="242"/>
      <c r="F102" s="242"/>
      <c r="G102" s="243"/>
      <c r="H102" s="242"/>
      <c r="I102" s="242"/>
      <c r="J102" s="243"/>
      <c r="K102" s="242"/>
      <c r="L102" s="243"/>
      <c r="M102" s="242"/>
      <c r="N102" s="243"/>
      <c r="O102" s="242"/>
      <c r="P102" s="242"/>
      <c r="Q102" s="242"/>
      <c r="R102" s="447"/>
      <c r="S102" s="242"/>
      <c r="T102" s="242"/>
      <c r="U102" s="242"/>
    </row>
    <row r="103" spans="1:21">
      <c r="A103" s="240"/>
      <c r="C103" s="242"/>
      <c r="D103" s="254"/>
      <c r="E103" s="242"/>
      <c r="F103" s="242"/>
      <c r="G103" s="243"/>
      <c r="H103" s="242"/>
      <c r="I103" s="242"/>
      <c r="J103" s="243"/>
      <c r="K103" s="242"/>
      <c r="L103" s="243"/>
      <c r="M103" s="242"/>
      <c r="N103" s="243"/>
      <c r="O103" s="242"/>
      <c r="P103" s="242"/>
      <c r="Q103" s="242"/>
      <c r="R103" s="447"/>
      <c r="S103" s="242"/>
      <c r="T103" s="242"/>
      <c r="U103" s="242"/>
    </row>
    <row r="104" spans="1:21">
      <c r="A104" s="240"/>
      <c r="C104" s="242"/>
      <c r="D104" s="254"/>
      <c r="E104" s="242"/>
      <c r="F104" s="242"/>
      <c r="G104" s="243"/>
      <c r="H104" s="242"/>
      <c r="I104" s="242"/>
      <c r="J104" s="243"/>
      <c r="K104" s="242"/>
      <c r="L104" s="243"/>
      <c r="M104" s="242"/>
      <c r="N104" s="243"/>
      <c r="O104" s="242"/>
      <c r="P104" s="242"/>
      <c r="Q104" s="242"/>
      <c r="R104" s="447"/>
      <c r="S104" s="242"/>
      <c r="T104" s="242"/>
      <c r="U104" s="242"/>
    </row>
    <row r="105" spans="1:21">
      <c r="A105" s="240"/>
      <c r="C105" s="242"/>
      <c r="D105" s="254"/>
      <c r="E105" s="242"/>
      <c r="F105" s="242"/>
      <c r="G105" s="243"/>
      <c r="H105" s="242"/>
      <c r="I105" s="242"/>
      <c r="J105" s="243"/>
      <c r="K105" s="242"/>
      <c r="L105" s="243"/>
      <c r="M105" s="242"/>
      <c r="N105" s="243"/>
      <c r="O105" s="242"/>
      <c r="P105" s="242"/>
      <c r="Q105" s="242"/>
      <c r="R105" s="447"/>
      <c r="S105" s="242"/>
      <c r="T105" s="242"/>
      <c r="U105" s="242"/>
    </row>
    <row r="106" spans="1:21">
      <c r="A106" s="240"/>
      <c r="C106" s="242"/>
      <c r="D106" s="254"/>
      <c r="E106" s="242"/>
      <c r="F106" s="242"/>
      <c r="G106" s="243"/>
      <c r="H106" s="242"/>
      <c r="I106" s="242"/>
      <c r="J106" s="243"/>
      <c r="K106" s="242"/>
      <c r="L106" s="243"/>
      <c r="M106" s="242"/>
      <c r="N106" s="243"/>
      <c r="O106" s="242"/>
      <c r="P106" s="242"/>
      <c r="Q106" s="242"/>
      <c r="R106" s="447"/>
      <c r="S106" s="242"/>
      <c r="T106" s="242"/>
      <c r="U106" s="242"/>
    </row>
    <row r="107" spans="1:21">
      <c r="A107" s="240"/>
      <c r="C107" s="242"/>
      <c r="D107" s="254"/>
      <c r="E107" s="242"/>
      <c r="F107" s="242"/>
      <c r="G107" s="243"/>
      <c r="H107" s="242"/>
      <c r="I107" s="242"/>
      <c r="J107" s="243"/>
      <c r="K107" s="242"/>
      <c r="L107" s="243"/>
      <c r="M107" s="242"/>
      <c r="N107" s="243"/>
      <c r="O107" s="242"/>
      <c r="P107" s="242"/>
      <c r="Q107" s="242"/>
      <c r="R107" s="447"/>
      <c r="S107" s="242"/>
      <c r="T107" s="242"/>
      <c r="U107" s="242"/>
    </row>
    <row r="108" spans="1:21">
      <c r="A108" s="240"/>
      <c r="C108" s="242"/>
      <c r="D108" s="254"/>
      <c r="E108" s="242"/>
      <c r="F108" s="242"/>
      <c r="G108" s="243"/>
      <c r="H108" s="242"/>
      <c r="I108" s="242"/>
      <c r="J108" s="243"/>
      <c r="K108" s="242"/>
      <c r="L108" s="243"/>
      <c r="M108" s="242"/>
      <c r="N108" s="243"/>
      <c r="O108" s="242"/>
      <c r="P108" s="242"/>
      <c r="Q108" s="242"/>
      <c r="S108" s="242"/>
      <c r="T108" s="242"/>
      <c r="U108" s="242"/>
    </row>
    <row r="109" spans="1:21">
      <c r="A109" s="244"/>
      <c r="B109" s="245"/>
      <c r="C109" s="246"/>
      <c r="D109" s="246"/>
      <c r="E109" s="246"/>
      <c r="F109" s="246"/>
      <c r="G109" s="247"/>
      <c r="H109" s="246"/>
      <c r="I109" s="246"/>
      <c r="J109" s="247"/>
      <c r="K109" s="246"/>
      <c r="L109" s="247"/>
      <c r="M109" s="246"/>
      <c r="N109" s="247"/>
      <c r="O109" s="242"/>
      <c r="P109" s="242"/>
      <c r="Q109" s="242"/>
      <c r="R109" s="242"/>
      <c r="S109" s="242"/>
      <c r="T109" s="242"/>
      <c r="U109" s="242"/>
    </row>
    <row r="110" spans="1:21" ht="15.6" thickBot="1">
      <c r="A110" s="183" t="s">
        <v>352</v>
      </c>
      <c r="B110" s="211"/>
      <c r="C110" s="186" t="s">
        <v>353</v>
      </c>
      <c r="D110" s="186"/>
      <c r="E110" s="264">
        <f>SUM(E73:E109)</f>
        <v>153470162</v>
      </c>
      <c r="F110" s="202"/>
      <c r="G110" s="176"/>
      <c r="H110" s="176"/>
      <c r="I110" s="176"/>
      <c r="J110" s="176"/>
      <c r="K110" s="176"/>
      <c r="L110" s="264">
        <f>SUM(L73:L109)</f>
        <v>27213963.461989287</v>
      </c>
      <c r="M110" s="264">
        <f>SUM(M73:M109)</f>
        <v>142468</v>
      </c>
      <c r="N110" s="264">
        <f>SUM(N73:N109)</f>
        <v>27356431.461989287</v>
      </c>
      <c r="O110" s="242"/>
      <c r="P110" s="242"/>
      <c r="Q110" s="242"/>
      <c r="R110" s="726">
        <f>SUM(R73:R109)</f>
        <v>153470162</v>
      </c>
      <c r="S110" s="242"/>
      <c r="T110" s="242"/>
      <c r="U110" s="242"/>
    </row>
    <row r="111" spans="1:21" ht="15.6" thickTop="1">
      <c r="A111" s="248"/>
      <c r="B111" s="242"/>
      <c r="C111" s="242"/>
      <c r="D111" s="242"/>
      <c r="E111" s="242"/>
      <c r="F111" s="242"/>
      <c r="G111" s="242"/>
      <c r="H111" s="242"/>
      <c r="I111" s="242"/>
      <c r="J111" s="242"/>
      <c r="K111" s="242"/>
      <c r="L111" s="242"/>
      <c r="M111" s="242"/>
      <c r="N111" s="242"/>
      <c r="O111" s="242"/>
      <c r="P111" s="242"/>
      <c r="Q111" s="242"/>
      <c r="R111" s="615">
        <f>+E110-R110</f>
        <v>0</v>
      </c>
      <c r="S111" s="615" t="s">
        <v>125</v>
      </c>
      <c r="T111" s="242"/>
      <c r="U111" s="242"/>
    </row>
    <row r="112" spans="1:21" ht="15">
      <c r="A112" s="249">
        <v>3</v>
      </c>
      <c r="B112" s="242"/>
      <c r="C112" s="217" t="s">
        <v>354</v>
      </c>
      <c r="D112" s="242"/>
      <c r="E112" s="242"/>
      <c r="F112" s="242"/>
      <c r="G112" s="242"/>
      <c r="H112" s="242"/>
      <c r="I112" s="242"/>
      <c r="J112" s="242"/>
      <c r="K112" s="242"/>
      <c r="L112" s="264">
        <f>L110</f>
        <v>27213963.461989287</v>
      </c>
      <c r="M112" s="242"/>
      <c r="N112" s="242"/>
      <c r="O112" s="242"/>
      <c r="P112" s="242"/>
      <c r="Q112" s="242"/>
      <c r="R112" s="242"/>
      <c r="S112" s="242"/>
      <c r="T112" s="242"/>
      <c r="U112" s="242"/>
    </row>
    <row r="113" spans="1:21">
      <c r="A113" s="242"/>
      <c r="B113" s="242"/>
      <c r="C113" s="242"/>
      <c r="D113" s="242"/>
      <c r="E113" s="242"/>
      <c r="F113" s="242"/>
      <c r="G113" s="242"/>
      <c r="H113" s="242"/>
      <c r="I113" s="242"/>
      <c r="J113" s="242"/>
      <c r="K113" s="242"/>
      <c r="L113" s="242"/>
      <c r="M113" s="242"/>
      <c r="N113" s="242"/>
      <c r="O113" s="242"/>
      <c r="P113" s="242"/>
      <c r="Q113" s="242"/>
      <c r="R113" s="242"/>
      <c r="S113" s="242"/>
      <c r="T113" s="242"/>
      <c r="U113" s="242"/>
    </row>
    <row r="114" spans="1:21">
      <c r="A114" s="242"/>
      <c r="B114" s="242"/>
      <c r="C114" s="242"/>
      <c r="D114" s="242"/>
      <c r="E114" s="242"/>
      <c r="F114" s="242"/>
      <c r="G114" s="242"/>
      <c r="H114" s="242"/>
      <c r="I114" s="242"/>
      <c r="J114" s="242"/>
      <c r="K114" s="242"/>
      <c r="L114" s="242"/>
      <c r="M114" s="242"/>
      <c r="N114" s="242"/>
      <c r="O114" s="242"/>
      <c r="P114" s="242"/>
      <c r="Q114" s="242"/>
      <c r="R114" s="242"/>
      <c r="S114" s="242"/>
      <c r="T114" s="242"/>
      <c r="U114" s="242"/>
    </row>
    <row r="115" spans="1:21" ht="15">
      <c r="A115" s="217" t="s">
        <v>355</v>
      </c>
      <c r="B115" s="242"/>
      <c r="C115" s="242"/>
      <c r="D115" s="242"/>
      <c r="E115" s="242"/>
      <c r="F115" s="242"/>
      <c r="G115" s="242"/>
      <c r="H115" s="242"/>
      <c r="I115" s="242"/>
      <c r="J115" s="242"/>
      <c r="K115" s="242"/>
      <c r="L115" s="242"/>
      <c r="M115" s="242"/>
      <c r="N115" s="242"/>
      <c r="O115" s="242"/>
      <c r="P115" s="242"/>
      <c r="Q115" s="242"/>
      <c r="R115" s="242"/>
      <c r="S115" s="242"/>
      <c r="T115" s="242"/>
      <c r="U115" s="242"/>
    </row>
    <row r="116" spans="1:21" ht="15.6" thickBot="1">
      <c r="A116" s="250" t="s">
        <v>356</v>
      </c>
      <c r="B116" s="242"/>
      <c r="C116" s="242"/>
      <c r="D116" s="242"/>
      <c r="E116" s="242"/>
      <c r="F116" s="242"/>
      <c r="G116" s="242"/>
      <c r="H116" s="242"/>
      <c r="I116" s="242"/>
      <c r="J116" s="242"/>
      <c r="K116" s="242"/>
      <c r="L116" s="242"/>
      <c r="M116" s="242"/>
      <c r="N116" s="242"/>
      <c r="O116" s="242"/>
      <c r="P116" s="242"/>
      <c r="Q116" s="242"/>
      <c r="R116" s="242"/>
      <c r="S116" s="242"/>
      <c r="T116" s="242"/>
      <c r="U116" s="242"/>
    </row>
    <row r="117" spans="1:21" ht="33" customHeight="1">
      <c r="A117" s="541" t="s">
        <v>357</v>
      </c>
      <c r="B117" s="388"/>
      <c r="C117" s="1005" t="s">
        <v>447</v>
      </c>
      <c r="D117" s="1005"/>
      <c r="E117" s="1005"/>
      <c r="F117" s="1005"/>
      <c r="G117" s="1005"/>
      <c r="H117" s="1005"/>
      <c r="I117" s="1005"/>
      <c r="J117" s="1005"/>
      <c r="K117" s="1005"/>
      <c r="L117" s="1005"/>
      <c r="M117" s="1005"/>
      <c r="N117" s="1005"/>
      <c r="O117" s="242"/>
      <c r="P117" s="242"/>
      <c r="Q117" s="242"/>
      <c r="R117" s="242"/>
      <c r="S117" s="242"/>
      <c r="T117" s="242"/>
      <c r="U117" s="242"/>
    </row>
    <row r="118" spans="1:21" ht="33" customHeight="1">
      <c r="A118" s="541" t="s">
        <v>359</v>
      </c>
      <c r="B118" s="388"/>
      <c r="C118" s="1005" t="s">
        <v>448</v>
      </c>
      <c r="D118" s="1005"/>
      <c r="E118" s="1005"/>
      <c r="F118" s="1005"/>
      <c r="G118" s="1005"/>
      <c r="H118" s="1005"/>
      <c r="I118" s="1005"/>
      <c r="J118" s="1005"/>
      <c r="K118" s="1005"/>
      <c r="L118" s="1005"/>
      <c r="M118" s="1005"/>
      <c r="N118" s="1005"/>
      <c r="O118" s="242"/>
      <c r="P118" s="242"/>
      <c r="Q118" s="242"/>
      <c r="R118" s="242"/>
      <c r="S118" s="242"/>
      <c r="T118" s="242"/>
      <c r="U118" s="242"/>
    </row>
    <row r="119" spans="1:21" ht="33" customHeight="1">
      <c r="A119" s="541" t="s">
        <v>361</v>
      </c>
      <c r="B119" s="388"/>
      <c r="C119" s="1006" t="s">
        <v>362</v>
      </c>
      <c r="D119" s="1006"/>
      <c r="E119" s="1006"/>
      <c r="F119" s="1006"/>
      <c r="G119" s="1006"/>
      <c r="H119" s="1006"/>
      <c r="I119" s="1006"/>
      <c r="J119" s="1006"/>
      <c r="K119" s="1006"/>
      <c r="L119" s="1006"/>
      <c r="M119" s="1006"/>
      <c r="N119" s="1006"/>
      <c r="O119" s="242"/>
      <c r="P119" s="242"/>
      <c r="Q119" s="242"/>
      <c r="R119" s="242"/>
      <c r="S119" s="242"/>
      <c r="T119" s="242"/>
      <c r="U119" s="242"/>
    </row>
    <row r="120" spans="1:21" ht="15" customHeight="1">
      <c r="A120" s="541" t="s">
        <v>363</v>
      </c>
      <c r="B120" s="388"/>
      <c r="C120" s="1007" t="s">
        <v>364</v>
      </c>
      <c r="D120" s="1007"/>
      <c r="E120" s="1007"/>
      <c r="F120" s="1007"/>
      <c r="G120" s="1007"/>
      <c r="H120" s="1007"/>
      <c r="I120" s="1007"/>
      <c r="J120" s="1007"/>
      <c r="K120" s="1007"/>
      <c r="L120" s="1007"/>
      <c r="M120" s="1007"/>
      <c r="N120" s="1007"/>
      <c r="O120" s="242"/>
      <c r="P120" s="242"/>
      <c r="Q120" s="242"/>
      <c r="R120" s="242"/>
      <c r="S120" s="242"/>
      <c r="T120" s="242"/>
      <c r="U120" s="242"/>
    </row>
    <row r="121" spans="1:21" ht="15">
      <c r="A121" s="541" t="s">
        <v>365</v>
      </c>
      <c r="B121" s="388"/>
      <c r="C121" s="1004" t="s">
        <v>366</v>
      </c>
      <c r="D121" s="1004"/>
      <c r="E121" s="1004"/>
      <c r="F121" s="1004"/>
      <c r="G121" s="1004"/>
      <c r="H121" s="1004"/>
      <c r="I121" s="1004"/>
      <c r="J121" s="1004"/>
      <c r="K121" s="1004"/>
      <c r="L121" s="1004"/>
      <c r="M121" s="1004"/>
      <c r="N121" s="1004"/>
      <c r="O121" s="242"/>
      <c r="P121" s="242"/>
      <c r="Q121" s="242"/>
      <c r="R121" s="242"/>
      <c r="S121" s="242"/>
      <c r="T121" s="242"/>
      <c r="U121" s="242"/>
    </row>
    <row r="122" spans="1:21" ht="15">
      <c r="A122" s="541" t="s">
        <v>367</v>
      </c>
      <c r="B122" s="388"/>
      <c r="C122" s="1004" t="s">
        <v>368</v>
      </c>
      <c r="D122" s="1004"/>
      <c r="E122" s="1004"/>
      <c r="F122" s="1004"/>
      <c r="G122" s="1004"/>
      <c r="H122" s="1004"/>
      <c r="I122" s="1004"/>
      <c r="J122" s="1004"/>
      <c r="K122" s="1004"/>
      <c r="L122" s="1004"/>
      <c r="M122" s="1004"/>
      <c r="N122" s="1004"/>
      <c r="O122" s="242"/>
      <c r="P122" s="242"/>
      <c r="Q122" s="242"/>
      <c r="R122" s="242"/>
      <c r="S122" s="242"/>
      <c r="T122" s="242"/>
      <c r="U122" s="242"/>
    </row>
    <row r="123" spans="1:21" ht="15">
      <c r="A123" s="541" t="s">
        <v>369</v>
      </c>
      <c r="B123" s="388"/>
      <c r="C123" s="1004" t="s">
        <v>821</v>
      </c>
      <c r="D123" s="1004"/>
      <c r="E123" s="1004"/>
      <c r="F123" s="1004"/>
      <c r="G123" s="1004"/>
      <c r="H123" s="1004"/>
      <c r="I123" s="1004"/>
      <c r="J123" s="1004"/>
      <c r="K123" s="1004"/>
      <c r="L123" s="1004"/>
      <c r="M123" s="1004"/>
      <c r="N123" s="1004"/>
      <c r="O123" s="242"/>
      <c r="P123" s="242"/>
      <c r="Q123" s="242"/>
      <c r="R123" s="242"/>
      <c r="S123" s="242"/>
      <c r="T123" s="242"/>
      <c r="U123" s="242"/>
    </row>
    <row r="124" spans="1:21" ht="15">
      <c r="A124" s="541" t="s">
        <v>387</v>
      </c>
      <c r="B124" s="382"/>
      <c r="C124" s="1003" t="s">
        <v>485</v>
      </c>
      <c r="D124" s="1003"/>
      <c r="E124" s="1003"/>
      <c r="F124" s="1003"/>
      <c r="G124" s="1003"/>
      <c r="H124" s="1003"/>
      <c r="I124" s="1003"/>
      <c r="J124" s="1003"/>
      <c r="K124" s="1003"/>
      <c r="L124" s="1003"/>
      <c r="M124" s="1003"/>
      <c r="N124" s="1003"/>
      <c r="O124" s="242"/>
      <c r="P124" s="242"/>
      <c r="Q124" s="242"/>
      <c r="R124" s="242"/>
      <c r="S124" s="242"/>
      <c r="T124" s="242"/>
      <c r="U124" s="242"/>
    </row>
    <row r="125" spans="1:21" ht="15.6">
      <c r="A125" s="218"/>
      <c r="B125" s="255"/>
      <c r="C125" s="256"/>
      <c r="D125" s="210"/>
      <c r="E125" s="202"/>
      <c r="F125" s="202"/>
      <c r="G125" s="176"/>
      <c r="H125" s="217"/>
      <c r="I125" s="217"/>
      <c r="J125" s="196"/>
      <c r="K125" s="217"/>
      <c r="M125" s="176"/>
      <c r="N125" s="219"/>
      <c r="O125" s="242"/>
      <c r="P125" s="242"/>
      <c r="Q125" s="242"/>
      <c r="R125" s="242"/>
      <c r="S125" s="242"/>
      <c r="T125" s="242"/>
      <c r="U125" s="242"/>
    </row>
    <row r="126" spans="1:21" ht="15.6">
      <c r="A126" s="218"/>
      <c r="B126" s="255"/>
      <c r="C126" s="256"/>
      <c r="D126" s="210"/>
      <c r="E126" s="202"/>
      <c r="F126" s="202"/>
      <c r="G126" s="176"/>
      <c r="H126" s="217"/>
      <c r="I126" s="217"/>
      <c r="J126" s="196"/>
      <c r="K126" s="217"/>
      <c r="M126" s="176"/>
      <c r="N126" s="198"/>
      <c r="O126" s="242"/>
      <c r="P126" s="242"/>
      <c r="Q126" s="242"/>
      <c r="R126" s="242"/>
      <c r="S126" s="242"/>
      <c r="T126" s="242"/>
      <c r="U126" s="242"/>
    </row>
    <row r="127" spans="1:21">
      <c r="C127" s="242"/>
      <c r="D127" s="242"/>
      <c r="E127" s="242"/>
      <c r="F127" s="242"/>
      <c r="G127" s="242"/>
      <c r="H127" s="242"/>
      <c r="I127" s="242"/>
      <c r="J127" s="242"/>
      <c r="K127" s="242"/>
      <c r="L127" s="242"/>
      <c r="M127" s="242"/>
      <c r="N127" s="242"/>
      <c r="O127" s="242"/>
      <c r="P127" s="242"/>
      <c r="Q127" s="242"/>
      <c r="R127" s="242"/>
      <c r="S127" s="242"/>
      <c r="T127" s="242"/>
      <c r="U127" s="242"/>
    </row>
    <row r="128" spans="1: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c r="O298" s="242"/>
      <c r="P298" s="242"/>
      <c r="Q298" s="242"/>
      <c r="R298" s="242"/>
      <c r="S298" s="242"/>
      <c r="T298" s="242"/>
      <c r="U298" s="242"/>
    </row>
    <row r="299" spans="3:21">
      <c r="C299" s="242"/>
      <c r="D299" s="242"/>
      <c r="E299" s="242"/>
      <c r="F299" s="242"/>
      <c r="G299" s="242"/>
      <c r="H299" s="242"/>
      <c r="I299" s="242"/>
      <c r="J299" s="242"/>
      <c r="K299" s="242"/>
      <c r="L299" s="242"/>
      <c r="M299" s="242"/>
      <c r="N299" s="242"/>
      <c r="O299" s="242"/>
      <c r="P299" s="242"/>
      <c r="Q299" s="242"/>
      <c r="R299" s="242"/>
      <c r="S299" s="242"/>
      <c r="T299" s="242"/>
      <c r="U299" s="242"/>
    </row>
    <row r="300" spans="3:21">
      <c r="C300" s="242"/>
      <c r="D300" s="242"/>
      <c r="E300" s="242"/>
      <c r="F300" s="242"/>
      <c r="G300" s="242"/>
      <c r="H300" s="242"/>
      <c r="I300" s="242"/>
      <c r="J300" s="242"/>
      <c r="K300" s="242"/>
      <c r="L300" s="242"/>
      <c r="M300" s="242"/>
      <c r="N300" s="242"/>
      <c r="O300" s="242"/>
      <c r="P300" s="242"/>
      <c r="Q300" s="242"/>
      <c r="R300" s="242"/>
      <c r="S300" s="242"/>
      <c r="T300" s="242"/>
      <c r="U300" s="242"/>
    </row>
    <row r="301" spans="3:21">
      <c r="C301" s="242"/>
      <c r="D301" s="242"/>
      <c r="E301" s="242"/>
      <c r="F301" s="242"/>
      <c r="G301" s="242"/>
      <c r="H301" s="242"/>
      <c r="I301" s="242"/>
      <c r="J301" s="242"/>
      <c r="K301" s="242"/>
      <c r="L301" s="242"/>
      <c r="M301" s="242"/>
      <c r="N301" s="242"/>
      <c r="O301" s="242"/>
      <c r="P301" s="242"/>
      <c r="Q301" s="242"/>
      <c r="R301" s="242"/>
      <c r="S301" s="242"/>
      <c r="T301" s="242"/>
      <c r="U301" s="242"/>
    </row>
    <row r="302" spans="3:21">
      <c r="C302" s="242"/>
      <c r="D302" s="242"/>
      <c r="E302" s="242"/>
      <c r="F302" s="242"/>
      <c r="G302" s="242"/>
      <c r="H302" s="242"/>
      <c r="I302" s="242"/>
      <c r="J302" s="242"/>
      <c r="K302" s="242"/>
      <c r="L302" s="242"/>
      <c r="M302" s="242"/>
      <c r="N302" s="242"/>
      <c r="O302" s="242"/>
      <c r="P302" s="242"/>
      <c r="Q302" s="242"/>
      <c r="R302" s="242"/>
      <c r="S302" s="242"/>
      <c r="T302" s="242"/>
      <c r="U302" s="242"/>
    </row>
    <row r="303" spans="3:21">
      <c r="C303" s="242"/>
      <c r="D303" s="242"/>
      <c r="E303" s="242"/>
      <c r="F303" s="242"/>
      <c r="G303" s="242"/>
      <c r="H303" s="242"/>
      <c r="I303" s="242"/>
      <c r="J303" s="242"/>
      <c r="K303" s="242"/>
      <c r="L303" s="242"/>
      <c r="M303" s="242"/>
      <c r="N303" s="242"/>
      <c r="O303" s="242"/>
      <c r="P303" s="242"/>
      <c r="Q303" s="242"/>
      <c r="R303" s="242"/>
      <c r="S303" s="242"/>
      <c r="T303" s="242"/>
      <c r="U303" s="242"/>
    </row>
    <row r="304" spans="3:21">
      <c r="C304" s="242"/>
      <c r="D304" s="242"/>
      <c r="E304" s="242"/>
      <c r="F304" s="242"/>
      <c r="G304" s="242"/>
      <c r="H304" s="242"/>
      <c r="I304" s="242"/>
      <c r="J304" s="242"/>
      <c r="K304" s="242"/>
      <c r="L304" s="242"/>
      <c r="M304" s="242"/>
      <c r="N304" s="242"/>
      <c r="O304" s="242"/>
      <c r="P304" s="242"/>
      <c r="Q304" s="242"/>
      <c r="R304" s="242"/>
      <c r="S304" s="242"/>
      <c r="T304" s="242"/>
      <c r="U304" s="242"/>
    </row>
    <row r="305" spans="3:21">
      <c r="C305" s="242"/>
      <c r="D305" s="242"/>
      <c r="E305" s="242"/>
      <c r="F305" s="242"/>
      <c r="G305" s="242"/>
      <c r="H305" s="242"/>
      <c r="I305" s="242"/>
      <c r="J305" s="242"/>
      <c r="K305" s="242"/>
      <c r="L305" s="242"/>
      <c r="M305" s="242"/>
      <c r="N305" s="242"/>
      <c r="O305" s="242"/>
      <c r="P305" s="242"/>
      <c r="Q305" s="242"/>
      <c r="R305" s="242"/>
      <c r="S305" s="242"/>
      <c r="T305" s="242"/>
      <c r="U305" s="242"/>
    </row>
    <row r="306" spans="3:21">
      <c r="C306" s="242"/>
      <c r="D306" s="242"/>
      <c r="E306" s="242"/>
      <c r="F306" s="242"/>
      <c r="G306" s="242"/>
      <c r="H306" s="242"/>
      <c r="I306" s="242"/>
      <c r="J306" s="242"/>
      <c r="K306" s="242"/>
      <c r="L306" s="242"/>
      <c r="M306" s="242"/>
      <c r="N306" s="242"/>
      <c r="O306" s="242"/>
      <c r="P306" s="242"/>
      <c r="Q306" s="242"/>
      <c r="R306" s="242"/>
      <c r="S306" s="242"/>
      <c r="T306" s="242"/>
      <c r="U306" s="242"/>
    </row>
    <row r="307" spans="3:21">
      <c r="C307" s="242"/>
      <c r="D307" s="242"/>
      <c r="E307" s="242"/>
      <c r="F307" s="242"/>
      <c r="G307" s="242"/>
      <c r="H307" s="242"/>
      <c r="I307" s="242"/>
      <c r="J307" s="242"/>
      <c r="K307" s="242"/>
      <c r="L307" s="242"/>
      <c r="M307" s="242"/>
      <c r="N307" s="242"/>
      <c r="O307" s="242"/>
      <c r="P307" s="242"/>
      <c r="Q307" s="242"/>
      <c r="R307" s="242"/>
      <c r="S307" s="242"/>
      <c r="T307" s="242"/>
      <c r="U307" s="242"/>
    </row>
    <row r="308" spans="3:21">
      <c r="C308" s="242"/>
      <c r="D308" s="242"/>
      <c r="E308" s="242"/>
      <c r="F308" s="242"/>
      <c r="G308" s="242"/>
      <c r="H308" s="242"/>
      <c r="I308" s="242"/>
      <c r="J308" s="242"/>
      <c r="K308" s="242"/>
      <c r="L308" s="242"/>
      <c r="M308" s="242"/>
      <c r="N308" s="242"/>
      <c r="O308" s="242"/>
      <c r="P308" s="242"/>
      <c r="Q308" s="242"/>
      <c r="R308" s="242"/>
      <c r="S308" s="242"/>
      <c r="T308" s="242"/>
      <c r="U308" s="242"/>
    </row>
    <row r="309" spans="3:21">
      <c r="C309" s="242"/>
      <c r="D309" s="242"/>
      <c r="E309" s="242"/>
      <c r="F309" s="242"/>
      <c r="G309" s="242"/>
      <c r="H309" s="242"/>
      <c r="I309" s="242"/>
      <c r="J309" s="242"/>
      <c r="K309" s="242"/>
      <c r="L309" s="242"/>
      <c r="M309" s="242"/>
      <c r="N309" s="242"/>
      <c r="O309" s="242"/>
      <c r="P309" s="242"/>
      <c r="Q309" s="242"/>
      <c r="R309" s="242"/>
      <c r="S309" s="242"/>
      <c r="T309" s="242"/>
      <c r="U309" s="242"/>
    </row>
    <row r="310" spans="3:21">
      <c r="C310" s="242"/>
      <c r="D310" s="242"/>
      <c r="E310" s="242"/>
      <c r="F310" s="242"/>
      <c r="G310" s="242"/>
      <c r="H310" s="242"/>
      <c r="I310" s="242"/>
      <c r="J310" s="242"/>
      <c r="K310" s="242"/>
      <c r="L310" s="242"/>
      <c r="M310" s="242"/>
      <c r="N310" s="242"/>
      <c r="O310" s="242"/>
      <c r="P310" s="242"/>
      <c r="Q310" s="242"/>
      <c r="R310" s="242"/>
      <c r="S310" s="242"/>
      <c r="T310" s="242"/>
      <c r="U310" s="242"/>
    </row>
    <row r="311" spans="3:21">
      <c r="C311" s="242"/>
      <c r="D311" s="242"/>
      <c r="E311" s="242"/>
      <c r="F311" s="242"/>
      <c r="G311" s="242"/>
      <c r="H311" s="242"/>
      <c r="I311" s="242"/>
      <c r="J311" s="242"/>
      <c r="K311" s="242"/>
      <c r="L311" s="242"/>
      <c r="M311" s="242"/>
      <c r="N311" s="242"/>
      <c r="O311" s="242"/>
      <c r="P311" s="242"/>
      <c r="Q311" s="242"/>
      <c r="R311" s="242"/>
      <c r="S311" s="242"/>
      <c r="T311" s="242"/>
      <c r="U311" s="242"/>
    </row>
    <row r="312" spans="3:21">
      <c r="C312" s="242"/>
      <c r="D312" s="242"/>
      <c r="E312" s="242"/>
      <c r="F312" s="242"/>
      <c r="G312" s="242"/>
      <c r="H312" s="242"/>
      <c r="I312" s="242"/>
      <c r="J312" s="242"/>
      <c r="K312" s="242"/>
      <c r="L312" s="242"/>
      <c r="M312" s="242"/>
      <c r="N312" s="242"/>
      <c r="O312" s="242"/>
      <c r="P312" s="242"/>
      <c r="Q312" s="242"/>
      <c r="R312" s="242"/>
      <c r="S312" s="242"/>
      <c r="T312" s="242"/>
      <c r="U312" s="242"/>
    </row>
    <row r="313" spans="3:21">
      <c r="C313" s="242"/>
      <c r="D313" s="242"/>
      <c r="E313" s="242"/>
      <c r="F313" s="242"/>
      <c r="G313" s="242"/>
      <c r="H313" s="242"/>
      <c r="I313" s="242"/>
      <c r="J313" s="242"/>
      <c r="K313" s="242"/>
      <c r="L313" s="242"/>
      <c r="M313" s="242"/>
      <c r="N313" s="242"/>
      <c r="O313" s="242"/>
      <c r="P313" s="242"/>
      <c r="Q313" s="242"/>
      <c r="R313" s="242"/>
      <c r="S313" s="242"/>
      <c r="T313" s="242"/>
      <c r="U313" s="242"/>
    </row>
    <row r="314" spans="3:21">
      <c r="C314" s="242"/>
      <c r="D314" s="242"/>
      <c r="E314" s="242"/>
      <c r="F314" s="242"/>
      <c r="G314" s="242"/>
      <c r="H314" s="242"/>
      <c r="I314" s="242"/>
      <c r="J314" s="242"/>
      <c r="K314" s="242"/>
      <c r="L314" s="242"/>
      <c r="M314" s="242"/>
      <c r="N314" s="242"/>
      <c r="O314" s="242"/>
      <c r="P314" s="242"/>
      <c r="Q314" s="242"/>
      <c r="R314" s="242"/>
      <c r="S314" s="242"/>
      <c r="T314" s="242"/>
      <c r="U314" s="242"/>
    </row>
    <row r="315" spans="3:21">
      <c r="C315" s="242"/>
      <c r="D315" s="242"/>
      <c r="E315" s="242"/>
      <c r="F315" s="242"/>
      <c r="G315" s="242"/>
      <c r="H315" s="242"/>
      <c r="I315" s="242"/>
      <c r="J315" s="242"/>
      <c r="K315" s="242"/>
      <c r="L315" s="242"/>
      <c r="M315" s="242"/>
      <c r="N315" s="242"/>
    </row>
    <row r="316" spans="3:21">
      <c r="C316" s="242"/>
      <c r="D316" s="242"/>
      <c r="E316" s="242"/>
      <c r="F316" s="242"/>
      <c r="G316" s="242"/>
      <c r="H316" s="242"/>
      <c r="I316" s="242"/>
      <c r="J316" s="242"/>
      <c r="K316" s="242"/>
      <c r="L316" s="242"/>
      <c r="M316" s="242"/>
      <c r="N316" s="242"/>
    </row>
    <row r="317" spans="3:21">
      <c r="C317" s="242"/>
      <c r="D317" s="242"/>
      <c r="E317" s="242"/>
      <c r="F317" s="242"/>
      <c r="G317" s="242"/>
      <c r="H317" s="242"/>
      <c r="I317" s="242"/>
      <c r="J317" s="242"/>
      <c r="K317" s="242"/>
      <c r="L317" s="242"/>
      <c r="M317" s="242"/>
      <c r="N317" s="242"/>
    </row>
    <row r="318" spans="3:21">
      <c r="C318" s="242"/>
      <c r="D318" s="242"/>
      <c r="E318" s="242"/>
      <c r="F318" s="242"/>
      <c r="G318" s="242"/>
      <c r="H318" s="242"/>
      <c r="I318" s="242"/>
      <c r="J318" s="242"/>
      <c r="K318" s="242"/>
      <c r="L318" s="242"/>
      <c r="M318" s="242"/>
      <c r="N318" s="242"/>
    </row>
    <row r="319" spans="3:21">
      <c r="C319" s="242"/>
      <c r="D319" s="242"/>
      <c r="E319" s="242"/>
      <c r="F319" s="242"/>
      <c r="G319" s="242"/>
      <c r="H319" s="242"/>
      <c r="I319" s="242"/>
      <c r="J319" s="242"/>
      <c r="K319" s="242"/>
      <c r="L319" s="242"/>
      <c r="M319" s="242"/>
      <c r="N319" s="242"/>
    </row>
    <row r="320" spans="3:21">
      <c r="C320" s="242"/>
      <c r="D320" s="242"/>
      <c r="E320" s="242"/>
      <c r="F320" s="242"/>
      <c r="G320" s="242"/>
      <c r="H320" s="242"/>
      <c r="I320" s="242"/>
      <c r="J320" s="242"/>
      <c r="K320" s="242"/>
      <c r="L320" s="242"/>
      <c r="M320" s="242"/>
      <c r="N320" s="242"/>
    </row>
    <row r="321" spans="3:14">
      <c r="C321" s="242"/>
      <c r="D321" s="242"/>
      <c r="E321" s="242"/>
      <c r="F321" s="242"/>
      <c r="G321" s="242"/>
      <c r="H321" s="242"/>
      <c r="I321" s="242"/>
      <c r="J321" s="242"/>
      <c r="K321" s="242"/>
      <c r="L321" s="242"/>
      <c r="M321" s="242"/>
      <c r="N321" s="242"/>
    </row>
    <row r="322" spans="3:14">
      <c r="C322" s="242"/>
      <c r="D322" s="242"/>
      <c r="E322" s="242"/>
      <c r="F322" s="242"/>
      <c r="G322" s="242"/>
      <c r="H322" s="242"/>
      <c r="I322" s="242"/>
      <c r="J322" s="242"/>
      <c r="K322" s="242"/>
      <c r="L322" s="242"/>
      <c r="M322" s="242"/>
      <c r="N322" s="242"/>
    </row>
  </sheetData>
  <mergeCells count="8">
    <mergeCell ref="C124:N124"/>
    <mergeCell ref="C121:N121"/>
    <mergeCell ref="C122:N122"/>
    <mergeCell ref="C123:N123"/>
    <mergeCell ref="C117:N117"/>
    <mergeCell ref="C118:N118"/>
    <mergeCell ref="C119:N119"/>
    <mergeCell ref="C120:N120"/>
  </mergeCells>
  <phoneticPr fontId="10" type="noConversion"/>
  <pageMargins left="0.5" right="0.5" top="0.75" bottom="0.5" header="0.5" footer="0.25"/>
  <pageSetup scale="27"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16"/>
  <sheetViews>
    <sheetView tabSelected="1" topLeftCell="D74"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42.554687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7.109375" style="167" customWidth="1"/>
    <col min="19" max="16384" width="9.109375" style="167"/>
  </cols>
  <sheetData>
    <row r="1" spans="1:65">
      <c r="N1" s="168"/>
    </row>
    <row r="2" spans="1:65">
      <c r="N2" s="168"/>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17</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1694643000</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1293393000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76473000</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4.5126318640563233E-2</v>
      </c>
      <c r="L23" s="197">
        <f>G23</f>
        <v>4.5126318640563233E-2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2428000</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1.4327501426554148E-3</v>
      </c>
      <c r="L27" s="197">
        <f>G27</f>
        <v>1.4327501426554148E-3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6">
      <c r="A28" s="194"/>
      <c r="C28" s="186"/>
      <c r="D28" s="186"/>
      <c r="E28" s="195"/>
      <c r="F28" s="195"/>
      <c r="G28" s="196"/>
      <c r="L28" s="197"/>
      <c r="M28" s="176"/>
      <c r="N28" s="198"/>
      <c r="O28" s="199"/>
      <c r="P28" s="200"/>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29062000</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1.7149334697632482E-2</v>
      </c>
      <c r="L31" s="197">
        <f>G31</f>
        <v>1.7149334697632482E-2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6.3708403480851133E-2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63574074</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4.9152944232727411E-2</v>
      </c>
      <c r="L37" s="197">
        <f>G37</f>
        <v>4.9152944232727411E-2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121690507</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9.4086257618527389E-2</v>
      </c>
      <c r="L41" s="197">
        <f>G41</f>
        <v>9.4086257618527389E-2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0.1432392018512548</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METC</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97</v>
      </c>
      <c r="D73" s="257">
        <v>480</v>
      </c>
      <c r="E73" s="258">
        <v>11729608</v>
      </c>
      <c r="F73" s="197">
        <f>$L$33</f>
        <v>6.3708403480851133E-2</v>
      </c>
      <c r="G73" s="259">
        <f>E73*F73</f>
        <v>747274.59913621936</v>
      </c>
      <c r="H73" s="258">
        <v>10468723</v>
      </c>
      <c r="I73" s="197">
        <f>$L$43</f>
        <v>0.1432392018512548</v>
      </c>
      <c r="J73" s="259">
        <f>H73*I73</f>
        <v>1499531.5269218737</v>
      </c>
      <c r="K73" s="258">
        <v>195836</v>
      </c>
      <c r="L73" s="259">
        <f>G73+J73+K73</f>
        <v>2442642.1260580933</v>
      </c>
      <c r="M73" s="262">
        <v>-101139</v>
      </c>
      <c r="N73" s="261">
        <f>L73+M73</f>
        <v>2341503.1260580933</v>
      </c>
      <c r="O73" s="242"/>
      <c r="P73" s="242"/>
      <c r="Q73" s="242"/>
      <c r="R73" s="447">
        <f>+E73</f>
        <v>11729608</v>
      </c>
      <c r="S73" s="242"/>
      <c r="T73" s="242"/>
      <c r="U73" s="242"/>
    </row>
    <row r="74" spans="1:65">
      <c r="A74" s="240" t="s">
        <v>350</v>
      </c>
      <c r="C74" s="167" t="s">
        <v>93</v>
      </c>
      <c r="D74" s="257">
        <v>481</v>
      </c>
      <c r="E74" s="258">
        <v>8447315</v>
      </c>
      <c r="F74" s="197">
        <f>$L$33</f>
        <v>6.3708403480851133E-2</v>
      </c>
      <c r="G74" s="259">
        <f>E74*F74</f>
        <v>538164.95234984602</v>
      </c>
      <c r="H74" s="258">
        <v>7509807</v>
      </c>
      <c r="I74" s="197">
        <f>$L$43</f>
        <v>0.1432392018512548</v>
      </c>
      <c r="J74" s="259">
        <f>H74*I74</f>
        <v>1075698.7607369663</v>
      </c>
      <c r="K74" s="258">
        <v>178713</v>
      </c>
      <c r="L74" s="259">
        <f>G74+J74+K74</f>
        <v>1792576.7130868123</v>
      </c>
      <c r="M74" s="262">
        <v>-85174</v>
      </c>
      <c r="N74" s="261">
        <f>L74+M74</f>
        <v>1707402.7130868123</v>
      </c>
      <c r="O74" s="242"/>
      <c r="P74" s="242"/>
      <c r="Q74" s="242"/>
      <c r="R74" s="447">
        <f t="shared" ref="R74:R99" si="0">+E74</f>
        <v>8447315</v>
      </c>
      <c r="S74" s="242"/>
      <c r="T74" s="242"/>
      <c r="U74" s="242"/>
    </row>
    <row r="75" spans="1:65">
      <c r="A75" s="240" t="s">
        <v>351</v>
      </c>
      <c r="C75" s="167" t="s">
        <v>93</v>
      </c>
      <c r="D75" s="257">
        <v>660</v>
      </c>
      <c r="E75" s="258">
        <v>20295257</v>
      </c>
      <c r="F75" s="197">
        <f>$L$33</f>
        <v>6.3708403480851133E-2</v>
      </c>
      <c r="G75" s="259">
        <f>E75*F75</f>
        <v>1292978.4217035684</v>
      </c>
      <c r="H75" s="258">
        <v>18102014</v>
      </c>
      <c r="I75" s="197">
        <f>$L$43</f>
        <v>0.1432392018512548</v>
      </c>
      <c r="J75" s="259">
        <f>H75*I75</f>
        <v>2592918.0372602404</v>
      </c>
      <c r="K75" s="258">
        <v>344799</v>
      </c>
      <c r="L75" s="259">
        <f>G75+J75+K75</f>
        <v>4230695.4589638086</v>
      </c>
      <c r="M75" s="262">
        <v>-223490</v>
      </c>
      <c r="N75" s="261">
        <f>L75+M75</f>
        <v>4007205.4589638086</v>
      </c>
      <c r="O75" s="242"/>
      <c r="P75" s="242"/>
      <c r="Q75" s="242"/>
      <c r="R75" s="447">
        <f t="shared" si="0"/>
        <v>20295257</v>
      </c>
      <c r="S75" s="242"/>
      <c r="T75" s="242"/>
      <c r="U75" s="242"/>
    </row>
    <row r="76" spans="1:65">
      <c r="A76" s="240" t="s">
        <v>383</v>
      </c>
      <c r="C76" s="167" t="s">
        <v>204</v>
      </c>
      <c r="D76" s="257">
        <v>662</v>
      </c>
      <c r="E76" s="258">
        <v>32333845</v>
      </c>
      <c r="F76" s="197">
        <f>$L$33</f>
        <v>6.3708403480851133E-2</v>
      </c>
      <c r="G76" s="259">
        <f>E76*F76</f>
        <v>2059937.6433473011</v>
      </c>
      <c r="H76" s="258">
        <v>32088776</v>
      </c>
      <c r="I76" s="197">
        <f>$L$43</f>
        <v>0.1432392018512548</v>
      </c>
      <c r="J76" s="259">
        <f>H76*I76</f>
        <v>4596370.6626237007</v>
      </c>
      <c r="K76" s="258">
        <v>705857</v>
      </c>
      <c r="L76" s="259">
        <f>G76+J76+K76</f>
        <v>7362165.3059710022</v>
      </c>
      <c r="M76" s="262">
        <v>-310814</v>
      </c>
      <c r="N76" s="261">
        <f>L76+M76</f>
        <v>7051351.3059710022</v>
      </c>
      <c r="O76" s="242"/>
      <c r="P76" s="242"/>
      <c r="Q76" s="242"/>
      <c r="R76" s="447">
        <f t="shared" si="0"/>
        <v>32333845</v>
      </c>
      <c r="S76" s="242"/>
      <c r="T76" s="242"/>
      <c r="U76" s="242"/>
    </row>
    <row r="77" spans="1:65">
      <c r="A77" s="240" t="s">
        <v>384</v>
      </c>
      <c r="C77" s="167" t="s">
        <v>93</v>
      </c>
      <c r="D77" s="257">
        <v>988</v>
      </c>
      <c r="E77" s="258">
        <v>29688067</v>
      </c>
      <c r="F77" s="197">
        <f>$L$33</f>
        <v>6.3708403480851133E-2</v>
      </c>
      <c r="G77" s="259">
        <f>E77*F77</f>
        <v>1891379.3510025416</v>
      </c>
      <c r="H77" s="258">
        <v>27659381</v>
      </c>
      <c r="I77" s="197">
        <f>$L$43</f>
        <v>0.1432392018512548</v>
      </c>
      <c r="J77" s="259">
        <f>H77*I77</f>
        <v>3961907.658139762</v>
      </c>
      <c r="K77" s="258">
        <v>483650</v>
      </c>
      <c r="L77" s="259">
        <f>G77+J77+K77</f>
        <v>6336937.0091423038</v>
      </c>
      <c r="M77" s="262">
        <v>-162572</v>
      </c>
      <c r="N77" s="261">
        <f>L77+M77</f>
        <v>6174365.0091423038</v>
      </c>
      <c r="O77" s="242"/>
      <c r="P77" s="242"/>
      <c r="Q77" s="242"/>
      <c r="R77" s="447">
        <f t="shared" si="0"/>
        <v>29688067</v>
      </c>
      <c r="S77" s="242"/>
      <c r="T77" s="242"/>
      <c r="U77" s="242"/>
    </row>
    <row r="78" spans="1:65">
      <c r="A78" s="240" t="s">
        <v>385</v>
      </c>
      <c r="C78" s="167" t="s">
        <v>93</v>
      </c>
      <c r="D78" s="257">
        <v>1416</v>
      </c>
      <c r="E78" s="258">
        <v>15268747</v>
      </c>
      <c r="F78" s="197">
        <f t="shared" ref="F78:F97" si="1">$L$33</f>
        <v>6.3708403480851133E-2</v>
      </c>
      <c r="G78" s="259">
        <f t="shared" ref="G78:G87" si="2">E78*F78</f>
        <v>972747.49452303525</v>
      </c>
      <c r="H78" s="258">
        <v>12797578</v>
      </c>
      <c r="I78" s="197">
        <f t="shared" ref="I78:I97" si="3">$L$43</f>
        <v>0.1432392018512548</v>
      </c>
      <c r="J78" s="259">
        <f t="shared" ref="J78:J87" si="4">H78*I78</f>
        <v>1833114.8583491778</v>
      </c>
      <c r="K78" s="258">
        <v>269531</v>
      </c>
      <c r="L78" s="259">
        <f t="shared" ref="L78:L87" si="5">G78+J78+K78</f>
        <v>3075393.3528722129</v>
      </c>
      <c r="M78" s="262">
        <v>-140209</v>
      </c>
      <c r="N78" s="261">
        <f t="shared" ref="N78:N87" si="6">L78+M78</f>
        <v>2935184.3528722129</v>
      </c>
      <c r="O78" s="242"/>
      <c r="P78" s="242"/>
      <c r="Q78" s="242"/>
      <c r="R78" s="447">
        <f t="shared" si="0"/>
        <v>15268747</v>
      </c>
      <c r="S78" s="242"/>
      <c r="T78" s="242"/>
      <c r="U78" s="242"/>
    </row>
    <row r="79" spans="1:65">
      <c r="A79" s="240" t="s">
        <v>386</v>
      </c>
      <c r="C79" s="560" t="s">
        <v>736</v>
      </c>
      <c r="D79" s="561">
        <v>1465</v>
      </c>
      <c r="E79" s="258">
        <v>0</v>
      </c>
      <c r="F79" s="197">
        <f t="shared" si="1"/>
        <v>6.3708403480851133E-2</v>
      </c>
      <c r="G79" s="259">
        <f t="shared" si="2"/>
        <v>0</v>
      </c>
      <c r="H79" s="258">
        <v>0</v>
      </c>
      <c r="I79" s="197">
        <f t="shared" si="3"/>
        <v>0.1432392018512548</v>
      </c>
      <c r="J79" s="259">
        <f t="shared" si="4"/>
        <v>0</v>
      </c>
      <c r="K79" s="258">
        <v>0</v>
      </c>
      <c r="L79" s="259">
        <f t="shared" si="5"/>
        <v>0</v>
      </c>
      <c r="M79" s="262">
        <v>0</v>
      </c>
      <c r="N79" s="261">
        <f t="shared" si="6"/>
        <v>0</v>
      </c>
      <c r="O79" s="242"/>
      <c r="P79" s="242"/>
      <c r="Q79" s="242"/>
      <c r="R79" s="447">
        <f t="shared" si="0"/>
        <v>0</v>
      </c>
      <c r="S79" s="242"/>
      <c r="T79" s="242"/>
      <c r="U79" s="242"/>
    </row>
    <row r="80" spans="1:65">
      <c r="A80" s="240" t="s">
        <v>436</v>
      </c>
      <c r="C80" s="167" t="s">
        <v>97</v>
      </c>
      <c r="D80" s="257">
        <v>1796</v>
      </c>
      <c r="E80" s="258">
        <v>23819622</v>
      </c>
      <c r="F80" s="197">
        <f t="shared" si="1"/>
        <v>6.3708403480851133E-2</v>
      </c>
      <c r="G80" s="259">
        <f t="shared" si="2"/>
        <v>1517510.0891373581</v>
      </c>
      <c r="H80" s="258">
        <v>22024039</v>
      </c>
      <c r="I80" s="197">
        <f t="shared" si="3"/>
        <v>0.1432392018512548</v>
      </c>
      <c r="J80" s="259">
        <f t="shared" si="4"/>
        <v>3154705.7679009079</v>
      </c>
      <c r="K80" s="258">
        <v>403099</v>
      </c>
      <c r="L80" s="259">
        <f t="shared" si="5"/>
        <v>5075314.857038266</v>
      </c>
      <c r="M80" s="262">
        <v>-236594</v>
      </c>
      <c r="N80" s="261">
        <f t="shared" si="6"/>
        <v>4838720.857038266</v>
      </c>
      <c r="O80" s="242"/>
      <c r="P80" s="242"/>
      <c r="Q80" s="242"/>
      <c r="R80" s="447">
        <f t="shared" si="0"/>
        <v>23819622</v>
      </c>
      <c r="S80" s="242"/>
      <c r="T80" s="242"/>
      <c r="U80" s="242"/>
    </row>
    <row r="81" spans="1:21">
      <c r="A81" s="240" t="s">
        <v>437</v>
      </c>
      <c r="C81" s="167" t="s">
        <v>97</v>
      </c>
      <c r="D81" s="257">
        <v>1797</v>
      </c>
      <c r="E81" s="258">
        <v>16656992</v>
      </c>
      <c r="F81" s="197">
        <f t="shared" si="1"/>
        <v>6.3708403480851133E-2</v>
      </c>
      <c r="G81" s="259">
        <f t="shared" si="2"/>
        <v>1061190.3671133094</v>
      </c>
      <c r="H81" s="258">
        <v>15571310</v>
      </c>
      <c r="I81" s="197">
        <f t="shared" si="3"/>
        <v>0.1432392018512548</v>
      </c>
      <c r="J81" s="259">
        <f t="shared" si="4"/>
        <v>2230422.0161784622</v>
      </c>
      <c r="K81" s="258">
        <v>286003</v>
      </c>
      <c r="L81" s="259">
        <f t="shared" si="5"/>
        <v>3577615.3832917716</v>
      </c>
      <c r="M81" s="262">
        <v>-209886</v>
      </c>
      <c r="N81" s="261">
        <f t="shared" si="6"/>
        <v>3367729.3832917716</v>
      </c>
      <c r="O81" s="242"/>
      <c r="P81" s="242"/>
      <c r="Q81" s="242"/>
      <c r="R81" s="447">
        <f t="shared" si="0"/>
        <v>16656992</v>
      </c>
      <c r="S81" s="242"/>
      <c r="T81" s="242"/>
      <c r="U81" s="242"/>
    </row>
    <row r="82" spans="1:21">
      <c r="A82" s="240" t="s">
        <v>438</v>
      </c>
      <c r="C82" s="167" t="s">
        <v>97</v>
      </c>
      <c r="D82" s="254">
        <v>1798</v>
      </c>
      <c r="E82" s="258">
        <v>18278414</v>
      </c>
      <c r="F82" s="197">
        <f t="shared" si="1"/>
        <v>6.3708403480851133E-2</v>
      </c>
      <c r="G82" s="259">
        <f t="shared" si="2"/>
        <v>1164488.5741020381</v>
      </c>
      <c r="H82" s="258">
        <v>16329485</v>
      </c>
      <c r="I82" s="197">
        <f t="shared" si="3"/>
        <v>0.1432392018512548</v>
      </c>
      <c r="J82" s="259">
        <f t="shared" si="4"/>
        <v>2339022.3980420376</v>
      </c>
      <c r="K82" s="258">
        <v>340777</v>
      </c>
      <c r="L82" s="259">
        <f t="shared" si="5"/>
        <v>3844287.9721440757</v>
      </c>
      <c r="M82" s="262">
        <v>-171710</v>
      </c>
      <c r="N82" s="261">
        <f t="shared" si="6"/>
        <v>3672577.9721440757</v>
      </c>
      <c r="O82" s="242"/>
      <c r="P82" s="242"/>
      <c r="Q82" s="242"/>
      <c r="R82" s="447">
        <f t="shared" si="0"/>
        <v>18278414</v>
      </c>
      <c r="S82" s="242"/>
      <c r="T82" s="242"/>
      <c r="U82" s="242"/>
    </row>
    <row r="83" spans="1:21">
      <c r="A83" s="240" t="s">
        <v>439</v>
      </c>
      <c r="C83" s="381" t="s">
        <v>629</v>
      </c>
      <c r="D83" s="254">
        <v>1809</v>
      </c>
      <c r="E83" s="258">
        <v>28944453</v>
      </c>
      <c r="F83" s="197">
        <f t="shared" si="1"/>
        <v>6.3708403480851133E-2</v>
      </c>
      <c r="G83" s="259">
        <f t="shared" si="2"/>
        <v>1844004.890256532</v>
      </c>
      <c r="H83" s="258">
        <v>27672106</v>
      </c>
      <c r="I83" s="197">
        <f t="shared" si="3"/>
        <v>0.1432392018512548</v>
      </c>
      <c r="J83" s="259">
        <f t="shared" si="4"/>
        <v>3963730.3769833189</v>
      </c>
      <c r="K83" s="258">
        <v>492313</v>
      </c>
      <c r="L83" s="259">
        <f t="shared" si="5"/>
        <v>6300048.2672398509</v>
      </c>
      <c r="M83" s="262">
        <v>-1911</v>
      </c>
      <c r="N83" s="261">
        <f t="shared" si="6"/>
        <v>6298137.2672398509</v>
      </c>
      <c r="O83" s="242"/>
      <c r="P83" s="242"/>
      <c r="Q83" s="242"/>
      <c r="R83" s="447">
        <f t="shared" si="0"/>
        <v>28944453</v>
      </c>
      <c r="S83" s="242"/>
      <c r="T83" s="242"/>
      <c r="U83" s="242"/>
    </row>
    <row r="84" spans="1:21">
      <c r="A84" s="240" t="s">
        <v>440</v>
      </c>
      <c r="C84" s="167" t="s">
        <v>97</v>
      </c>
      <c r="D84" s="254">
        <v>1814</v>
      </c>
      <c r="E84" s="258">
        <v>23564026</v>
      </c>
      <c r="F84" s="197">
        <f t="shared" si="1"/>
        <v>6.3708403480851133E-2</v>
      </c>
      <c r="G84" s="259">
        <f t="shared" si="2"/>
        <v>1501226.4760412667</v>
      </c>
      <c r="H84" s="258">
        <v>22253826</v>
      </c>
      <c r="I84" s="197">
        <f t="shared" si="3"/>
        <v>0.1432392018512548</v>
      </c>
      <c r="J84" s="259">
        <f t="shared" si="4"/>
        <v>3187620.274376702</v>
      </c>
      <c r="K84" s="258">
        <v>400017</v>
      </c>
      <c r="L84" s="259">
        <f t="shared" si="5"/>
        <v>5088863.7504179683</v>
      </c>
      <c r="M84" s="262">
        <v>-160414</v>
      </c>
      <c r="N84" s="261">
        <f t="shared" si="6"/>
        <v>4928449.7504179683</v>
      </c>
      <c r="O84" s="242"/>
      <c r="P84" s="242"/>
      <c r="Q84" s="242"/>
      <c r="R84" s="447">
        <f t="shared" si="0"/>
        <v>23564026</v>
      </c>
      <c r="S84" s="242"/>
      <c r="T84" s="242"/>
      <c r="U84" s="242"/>
    </row>
    <row r="85" spans="1:21">
      <c r="A85" s="240" t="s">
        <v>441</v>
      </c>
      <c r="C85" s="167" t="s">
        <v>96</v>
      </c>
      <c r="D85" s="257">
        <v>1817</v>
      </c>
      <c r="E85" s="258">
        <v>22552331</v>
      </c>
      <c r="F85" s="197">
        <f t="shared" si="1"/>
        <v>6.3708403480851133E-2</v>
      </c>
      <c r="G85" s="259">
        <f>E85*F85</f>
        <v>1436773.0027817069</v>
      </c>
      <c r="H85" s="258">
        <v>19541253</v>
      </c>
      <c r="I85" s="197">
        <f t="shared" si="3"/>
        <v>0.1432392018512548</v>
      </c>
      <c r="J85" s="259">
        <f>H85*I85</f>
        <v>2799073.4828934385</v>
      </c>
      <c r="K85" s="258">
        <v>432179</v>
      </c>
      <c r="L85" s="259">
        <f>G85+J85+K85</f>
        <v>4668025.4856751449</v>
      </c>
      <c r="M85" s="262">
        <v>-217384</v>
      </c>
      <c r="N85" s="261">
        <f>L85+M85</f>
        <v>4450641.4856751449</v>
      </c>
      <c r="O85" s="242"/>
      <c r="P85" s="242"/>
      <c r="Q85" s="242"/>
      <c r="R85" s="447">
        <f t="shared" si="0"/>
        <v>22552331</v>
      </c>
      <c r="S85" s="242"/>
      <c r="T85" s="242"/>
      <c r="U85" s="242"/>
    </row>
    <row r="86" spans="1:21">
      <c r="A86" s="240" t="s">
        <v>442</v>
      </c>
      <c r="C86" s="560" t="s">
        <v>769</v>
      </c>
      <c r="D86" s="577">
        <v>1818</v>
      </c>
      <c r="E86" s="258">
        <v>0</v>
      </c>
      <c r="F86" s="197">
        <f t="shared" si="1"/>
        <v>6.3708403480851133E-2</v>
      </c>
      <c r="G86" s="259">
        <f t="shared" si="2"/>
        <v>0</v>
      </c>
      <c r="H86" s="258">
        <v>0</v>
      </c>
      <c r="I86" s="197">
        <f t="shared" si="3"/>
        <v>0.1432392018512548</v>
      </c>
      <c r="J86" s="259">
        <f t="shared" si="4"/>
        <v>0</v>
      </c>
      <c r="K86" s="258">
        <v>0</v>
      </c>
      <c r="L86" s="259">
        <f t="shared" si="5"/>
        <v>0</v>
      </c>
      <c r="M86" s="262">
        <v>0</v>
      </c>
      <c r="N86" s="261">
        <f t="shared" si="6"/>
        <v>0</v>
      </c>
      <c r="O86" s="242"/>
      <c r="P86" s="242"/>
      <c r="Q86" s="242"/>
      <c r="R86" s="447">
        <f t="shared" si="0"/>
        <v>0</v>
      </c>
      <c r="S86" s="242"/>
      <c r="T86" s="242"/>
      <c r="U86" s="242"/>
    </row>
    <row r="87" spans="1:21">
      <c r="A87" s="240" t="s">
        <v>443</v>
      </c>
      <c r="C87" s="167" t="s">
        <v>97</v>
      </c>
      <c r="D87" s="254">
        <v>1819</v>
      </c>
      <c r="E87" s="258">
        <v>8434502</v>
      </c>
      <c r="F87" s="197">
        <f t="shared" si="1"/>
        <v>6.3708403480851133E-2</v>
      </c>
      <c r="G87" s="259">
        <f t="shared" si="2"/>
        <v>537348.65657604579</v>
      </c>
      <c r="H87" s="258">
        <v>7560530</v>
      </c>
      <c r="I87" s="197">
        <f t="shared" si="3"/>
        <v>0.1432392018512548</v>
      </c>
      <c r="J87" s="259">
        <f t="shared" si="4"/>
        <v>1082964.2827724675</v>
      </c>
      <c r="K87" s="258">
        <v>137124</v>
      </c>
      <c r="L87" s="259">
        <f t="shared" si="5"/>
        <v>1757436.9393485133</v>
      </c>
      <c r="M87" s="262">
        <v>-77795</v>
      </c>
      <c r="N87" s="261">
        <f t="shared" si="6"/>
        <v>1679641.9393485133</v>
      </c>
      <c r="O87" s="242"/>
      <c r="P87" s="242"/>
      <c r="Q87" s="242"/>
      <c r="R87" s="447">
        <f t="shared" si="0"/>
        <v>8434502</v>
      </c>
      <c r="S87" s="242"/>
      <c r="T87" s="242"/>
      <c r="U87" s="242"/>
    </row>
    <row r="88" spans="1:21">
      <c r="A88" s="240" t="s">
        <v>451</v>
      </c>
      <c r="C88" s="167" t="s">
        <v>724</v>
      </c>
      <c r="D88" s="254">
        <v>1828</v>
      </c>
      <c r="E88" s="258">
        <v>5220043</v>
      </c>
      <c r="F88" s="197">
        <f t="shared" si="1"/>
        <v>6.3708403480851133E-2</v>
      </c>
      <c r="G88" s="259">
        <f>E88*F88</f>
        <v>332560.60563139257</v>
      </c>
      <c r="H88" s="258">
        <v>4724453</v>
      </c>
      <c r="I88" s="197">
        <f t="shared" si="3"/>
        <v>0.1432392018512548</v>
      </c>
      <c r="J88" s="259">
        <f>H88*I88</f>
        <v>676726.8769037663</v>
      </c>
      <c r="K88" s="258">
        <v>82127</v>
      </c>
      <c r="L88" s="259">
        <f>G88+J88+K88</f>
        <v>1091414.4825351587</v>
      </c>
      <c r="M88" s="262">
        <v>-54625</v>
      </c>
      <c r="N88" s="261">
        <f>L88+M88</f>
        <v>1036789.4825351587</v>
      </c>
      <c r="O88" s="242"/>
      <c r="P88" s="242"/>
      <c r="Q88" s="242"/>
      <c r="R88" s="447">
        <f t="shared" si="0"/>
        <v>5220043</v>
      </c>
      <c r="S88" s="242"/>
      <c r="T88" s="242"/>
      <c r="U88" s="242"/>
    </row>
    <row r="89" spans="1:21">
      <c r="A89" s="380" t="s">
        <v>682</v>
      </c>
      <c r="C89" s="381" t="s">
        <v>629</v>
      </c>
      <c r="D89" s="254">
        <v>2812</v>
      </c>
      <c r="E89" s="258">
        <v>59344887</v>
      </c>
      <c r="F89" s="197">
        <f t="shared" si="1"/>
        <v>6.3708403480851133E-2</v>
      </c>
      <c r="G89" s="259">
        <f>E89*F89</f>
        <v>3780768.0055215172</v>
      </c>
      <c r="H89" s="258">
        <v>57113775</v>
      </c>
      <c r="I89" s="197">
        <f t="shared" si="3"/>
        <v>0.1432392018512548</v>
      </c>
      <c r="J89" s="259">
        <f>H89*I89</f>
        <v>8180931.5457121497</v>
      </c>
      <c r="K89" s="258">
        <v>1007429</v>
      </c>
      <c r="L89" s="259">
        <f>G89+J89+K89</f>
        <v>12969128.551233668</v>
      </c>
      <c r="M89" s="262">
        <v>-1758788</v>
      </c>
      <c r="N89" s="261">
        <f>L89+M89</f>
        <v>11210340.551233668</v>
      </c>
      <c r="O89" s="242"/>
      <c r="P89" s="242"/>
      <c r="Q89" s="242"/>
      <c r="R89" s="447">
        <f>+E89</f>
        <v>59344887</v>
      </c>
      <c r="S89" s="242"/>
      <c r="T89" s="242"/>
      <c r="U89" s="242"/>
    </row>
    <row r="90" spans="1:21">
      <c r="A90" s="380" t="s">
        <v>683</v>
      </c>
      <c r="C90" s="167" t="s">
        <v>466</v>
      </c>
      <c r="D90" s="254">
        <v>2916</v>
      </c>
      <c r="E90" s="258">
        <v>13589799</v>
      </c>
      <c r="F90" s="197">
        <f t="shared" si="1"/>
        <v>6.3708403480851133E-2</v>
      </c>
      <c r="G90" s="259">
        <f>E90*F90</f>
        <v>865784.39791566727</v>
      </c>
      <c r="H90" s="258">
        <v>12782832</v>
      </c>
      <c r="I90" s="197">
        <f t="shared" si="3"/>
        <v>0.1432392018512548</v>
      </c>
      <c r="J90" s="259">
        <f>H90*I90</f>
        <v>1831002.653078679</v>
      </c>
      <c r="K90" s="258">
        <v>229930</v>
      </c>
      <c r="L90" s="259">
        <f>G90+J90+K90</f>
        <v>2926717.0509943464</v>
      </c>
      <c r="M90" s="262">
        <v>56538</v>
      </c>
      <c r="N90" s="261">
        <f>L90+M90</f>
        <v>2983255.0509943464</v>
      </c>
      <c r="O90" s="242"/>
      <c r="P90" s="242"/>
      <c r="Q90" s="242"/>
      <c r="R90" s="447">
        <f>+E90</f>
        <v>13589799</v>
      </c>
      <c r="S90" s="242"/>
      <c r="T90" s="242"/>
      <c r="U90" s="242"/>
    </row>
    <row r="91" spans="1:21">
      <c r="A91" s="380" t="s">
        <v>684</v>
      </c>
      <c r="C91" s="381" t="s">
        <v>629</v>
      </c>
      <c r="D91" s="254">
        <v>3303</v>
      </c>
      <c r="E91" s="258">
        <v>14254498</v>
      </c>
      <c r="F91" s="197">
        <f t="shared" si="1"/>
        <v>6.3708403480851133E-2</v>
      </c>
      <c r="G91" s="259">
        <f t="shared" ref="G91:G94" si="7">E91*F91</f>
        <v>908131.31000098551</v>
      </c>
      <c r="H91" s="258">
        <v>13600891</v>
      </c>
      <c r="I91" s="197">
        <f t="shared" si="3"/>
        <v>0.1432392018512548</v>
      </c>
      <c r="J91" s="259">
        <f t="shared" ref="J91:J94" si="8">H91*I91</f>
        <v>1948180.7713059147</v>
      </c>
      <c r="K91" s="258">
        <v>242068</v>
      </c>
      <c r="L91" s="259">
        <f t="shared" ref="L91:L94" si="9">G91+J91+K91</f>
        <v>3098380.0813069004</v>
      </c>
      <c r="M91" s="262">
        <v>20847</v>
      </c>
      <c r="N91" s="261">
        <f t="shared" ref="N91:N94" si="10">L91+M91</f>
        <v>3119227.0813069004</v>
      </c>
      <c r="O91" s="242"/>
      <c r="P91" s="242"/>
      <c r="Q91" s="242"/>
      <c r="R91" s="447">
        <f t="shared" si="0"/>
        <v>14254498</v>
      </c>
      <c r="S91" s="242"/>
      <c r="T91" s="242"/>
      <c r="U91" s="242"/>
    </row>
    <row r="92" spans="1:21">
      <c r="A92" s="380" t="s">
        <v>685</v>
      </c>
      <c r="C92" s="381" t="s">
        <v>629</v>
      </c>
      <c r="D92" s="254">
        <v>3304</v>
      </c>
      <c r="E92" s="258">
        <v>21751664</v>
      </c>
      <c r="F92" s="197">
        <f t="shared" si="1"/>
        <v>6.3708403480851133E-2</v>
      </c>
      <c r="G92" s="259">
        <f t="shared" si="7"/>
        <v>1385763.7864919042</v>
      </c>
      <c r="H92" s="258">
        <v>21053622</v>
      </c>
      <c r="I92" s="197">
        <f t="shared" si="3"/>
        <v>0.1432392018512548</v>
      </c>
      <c r="J92" s="259">
        <f t="shared" si="8"/>
        <v>3015704.011358019</v>
      </c>
      <c r="K92" s="258">
        <v>369074</v>
      </c>
      <c r="L92" s="259">
        <f t="shared" si="9"/>
        <v>4770541.7978499234</v>
      </c>
      <c r="M92" s="262">
        <v>-1480603</v>
      </c>
      <c r="N92" s="261">
        <f t="shared" si="10"/>
        <v>3289938.7978499234</v>
      </c>
      <c r="O92" s="242"/>
      <c r="P92" s="242"/>
      <c r="Q92" s="242"/>
      <c r="R92" s="447">
        <f t="shared" si="0"/>
        <v>21751664</v>
      </c>
      <c r="S92" s="242"/>
      <c r="T92" s="242"/>
      <c r="U92" s="242"/>
    </row>
    <row r="93" spans="1:21">
      <c r="A93" s="380" t="s">
        <v>686</v>
      </c>
      <c r="C93" s="381" t="s">
        <v>629</v>
      </c>
      <c r="D93" s="254">
        <v>3517</v>
      </c>
      <c r="E93" s="258">
        <v>11797246</v>
      </c>
      <c r="F93" s="197">
        <f t="shared" si="1"/>
        <v>6.3708403480851133E-2</v>
      </c>
      <c r="G93" s="259">
        <f t="shared" si="7"/>
        <v>751583.70813085709</v>
      </c>
      <c r="H93" s="258">
        <v>10933568</v>
      </c>
      <c r="I93" s="197">
        <f t="shared" si="3"/>
        <v>0.1432392018512548</v>
      </c>
      <c r="J93" s="259">
        <f t="shared" si="8"/>
        <v>1566115.5537064201</v>
      </c>
      <c r="K93" s="258">
        <v>213813</v>
      </c>
      <c r="L93" s="259">
        <f t="shared" si="9"/>
        <v>2531512.2618372771</v>
      </c>
      <c r="M93" s="262">
        <v>-118493</v>
      </c>
      <c r="N93" s="261">
        <f t="shared" si="10"/>
        <v>2413019.2618372771</v>
      </c>
      <c r="O93" s="242"/>
      <c r="P93" s="242"/>
      <c r="Q93" s="242"/>
      <c r="R93" s="447">
        <f t="shared" si="0"/>
        <v>11797246</v>
      </c>
      <c r="S93" s="242"/>
      <c r="T93" s="242"/>
      <c r="U93" s="242"/>
    </row>
    <row r="94" spans="1:21">
      <c r="A94" s="380" t="s">
        <v>687</v>
      </c>
      <c r="C94" s="381" t="s">
        <v>629</v>
      </c>
      <c r="D94" s="254">
        <v>3518</v>
      </c>
      <c r="E94" s="258">
        <v>27894</v>
      </c>
      <c r="F94" s="197">
        <f t="shared" si="1"/>
        <v>6.3708403480851133E-2</v>
      </c>
      <c r="G94" s="259">
        <f t="shared" si="7"/>
        <v>1777.0822066948615</v>
      </c>
      <c r="H94" s="258">
        <v>26370</v>
      </c>
      <c r="I94" s="197">
        <f t="shared" si="3"/>
        <v>0.1432392018512548</v>
      </c>
      <c r="J94" s="259">
        <f t="shared" si="8"/>
        <v>3777.2177528175889</v>
      </c>
      <c r="K94" s="258">
        <v>600</v>
      </c>
      <c r="L94" s="259">
        <f t="shared" si="9"/>
        <v>6154.2999595124502</v>
      </c>
      <c r="M94" s="262">
        <v>6884</v>
      </c>
      <c r="N94" s="261">
        <f t="shared" si="10"/>
        <v>13038.299959512449</v>
      </c>
      <c r="O94" s="242"/>
      <c r="P94" s="242"/>
      <c r="Q94" s="242"/>
      <c r="R94" s="447">
        <f t="shared" si="0"/>
        <v>27894</v>
      </c>
      <c r="S94" s="242"/>
      <c r="T94" s="242"/>
      <c r="U94" s="242"/>
    </row>
    <row r="95" spans="1:21">
      <c r="A95" s="380" t="s">
        <v>808</v>
      </c>
      <c r="C95" s="381" t="s">
        <v>786</v>
      </c>
      <c r="D95" s="254">
        <v>3590</v>
      </c>
      <c r="E95" s="258">
        <v>0</v>
      </c>
      <c r="F95" s="197">
        <f t="shared" si="1"/>
        <v>6.3708403480851133E-2</v>
      </c>
      <c r="G95" s="259">
        <f t="shared" ref="G95:G97" si="11">E95*F95</f>
        <v>0</v>
      </c>
      <c r="H95" s="258">
        <v>0</v>
      </c>
      <c r="I95" s="197">
        <f t="shared" si="3"/>
        <v>0.1432392018512548</v>
      </c>
      <c r="J95" s="259">
        <f t="shared" ref="J95:J97" si="12">H95*I95</f>
        <v>0</v>
      </c>
      <c r="K95" s="258">
        <v>0</v>
      </c>
      <c r="L95" s="259">
        <f t="shared" ref="L95:L97" si="13">G95+J95+K95</f>
        <v>0</v>
      </c>
      <c r="M95" s="262">
        <v>0</v>
      </c>
      <c r="N95" s="261">
        <f t="shared" ref="N95:N97" si="14">L95+M95</f>
        <v>0</v>
      </c>
      <c r="O95" s="242"/>
      <c r="P95" s="242"/>
      <c r="Q95" s="242"/>
      <c r="R95" s="447">
        <f t="shared" si="0"/>
        <v>0</v>
      </c>
      <c r="S95" s="242"/>
      <c r="T95" s="242"/>
      <c r="U95" s="242"/>
    </row>
    <row r="96" spans="1:21">
      <c r="A96" s="380" t="s">
        <v>809</v>
      </c>
      <c r="C96" s="381" t="s">
        <v>786</v>
      </c>
      <c r="D96" s="254">
        <v>3834</v>
      </c>
      <c r="E96" s="258">
        <v>5330889</v>
      </c>
      <c r="F96" s="197">
        <f t="shared" si="1"/>
        <v>6.3708403480851133E-2</v>
      </c>
      <c r="G96" s="259">
        <f t="shared" si="11"/>
        <v>339622.42732363101</v>
      </c>
      <c r="H96" s="258">
        <v>4926817</v>
      </c>
      <c r="I96" s="197">
        <f t="shared" si="3"/>
        <v>0.1432392018512548</v>
      </c>
      <c r="J96" s="259">
        <f t="shared" si="12"/>
        <v>705713.33474719361</v>
      </c>
      <c r="K96" s="258">
        <v>104936</v>
      </c>
      <c r="L96" s="259">
        <f t="shared" si="13"/>
        <v>1150271.7620708246</v>
      </c>
      <c r="M96" s="262">
        <v>-37776</v>
      </c>
      <c r="N96" s="261">
        <f t="shared" si="14"/>
        <v>1112495.7620708246</v>
      </c>
      <c r="O96" s="242"/>
      <c r="P96" s="242"/>
      <c r="Q96" s="242"/>
      <c r="R96" s="447">
        <f t="shared" si="0"/>
        <v>5330889</v>
      </c>
      <c r="S96" s="242"/>
      <c r="T96" s="242"/>
      <c r="U96" s="242"/>
    </row>
    <row r="97" spans="1:21">
      <c r="A97" s="380" t="s">
        <v>810</v>
      </c>
      <c r="C97" s="381" t="s">
        <v>786</v>
      </c>
      <c r="D97" s="254">
        <v>3835</v>
      </c>
      <c r="E97" s="258">
        <v>5380178</v>
      </c>
      <c r="F97" s="197">
        <f t="shared" si="1"/>
        <v>6.3708403480851133E-2</v>
      </c>
      <c r="G97" s="259">
        <f t="shared" si="11"/>
        <v>342762.55082279869</v>
      </c>
      <c r="H97" s="258">
        <v>4994142</v>
      </c>
      <c r="I97" s="197">
        <f t="shared" si="3"/>
        <v>0.1432392018512548</v>
      </c>
      <c r="J97" s="259">
        <f t="shared" si="12"/>
        <v>715356.9140118293</v>
      </c>
      <c r="K97" s="258">
        <v>104130</v>
      </c>
      <c r="L97" s="259">
        <f t="shared" si="13"/>
        <v>1162249.4648346279</v>
      </c>
      <c r="M97" s="262">
        <v>-73547</v>
      </c>
      <c r="N97" s="261">
        <f t="shared" si="14"/>
        <v>1088702.4648346279</v>
      </c>
      <c r="O97" s="242"/>
      <c r="P97" s="242"/>
      <c r="Q97" s="242"/>
      <c r="R97" s="447">
        <f t="shared" si="0"/>
        <v>5380178</v>
      </c>
      <c r="S97" s="242"/>
      <c r="T97" s="242"/>
      <c r="U97" s="242"/>
    </row>
    <row r="98" spans="1:21">
      <c r="A98" s="380" t="s">
        <v>811</v>
      </c>
      <c r="C98" s="381"/>
      <c r="D98" s="254"/>
      <c r="E98" s="258"/>
      <c r="F98" s="197"/>
      <c r="G98" s="259"/>
      <c r="H98" s="258"/>
      <c r="I98" s="197"/>
      <c r="J98" s="259"/>
      <c r="K98" s="258"/>
      <c r="L98" s="259"/>
      <c r="M98" s="262"/>
      <c r="N98" s="261"/>
      <c r="O98" s="242"/>
      <c r="P98" s="242"/>
      <c r="Q98" s="242"/>
      <c r="R98" s="447">
        <f t="shared" si="0"/>
        <v>0</v>
      </c>
      <c r="S98" s="242"/>
      <c r="T98" s="242"/>
      <c r="U98" s="242"/>
    </row>
    <row r="99" spans="1:21">
      <c r="A99" s="380"/>
      <c r="C99" s="381"/>
      <c r="D99" s="254"/>
      <c r="E99" s="258"/>
      <c r="F99" s="197"/>
      <c r="G99" s="259"/>
      <c r="H99" s="258"/>
      <c r="I99" s="197"/>
      <c r="J99" s="259"/>
      <c r="K99" s="258"/>
      <c r="L99" s="259"/>
      <c r="M99" s="262"/>
      <c r="N99" s="261"/>
      <c r="O99" s="242"/>
      <c r="P99" s="242"/>
      <c r="Q99" s="242"/>
      <c r="R99" s="447">
        <f t="shared" si="0"/>
        <v>0</v>
      </c>
      <c r="S99" s="242"/>
      <c r="T99" s="242"/>
      <c r="U99" s="242"/>
    </row>
    <row r="100" spans="1:21">
      <c r="A100" s="380"/>
      <c r="C100" s="381"/>
      <c r="D100" s="254"/>
      <c r="E100" s="258"/>
      <c r="F100" s="197"/>
      <c r="G100" s="259"/>
      <c r="H100" s="258"/>
      <c r="I100" s="197"/>
      <c r="J100" s="259"/>
      <c r="K100" s="258"/>
      <c r="L100" s="259"/>
      <c r="M100" s="262"/>
      <c r="N100" s="261"/>
      <c r="O100" s="242"/>
      <c r="P100" s="242"/>
      <c r="Q100" s="242"/>
      <c r="R100" s="447">
        <f t="shared" ref="R100" si="15">+E100</f>
        <v>0</v>
      </c>
      <c r="S100" s="242"/>
      <c r="T100" s="242"/>
      <c r="U100" s="242"/>
    </row>
    <row r="101" spans="1:21">
      <c r="A101" s="380"/>
      <c r="C101" s="381"/>
      <c r="D101" s="254"/>
      <c r="E101" s="258"/>
      <c r="F101" s="197"/>
      <c r="G101" s="259"/>
      <c r="H101" s="258"/>
      <c r="I101" s="197"/>
      <c r="J101" s="259"/>
      <c r="K101" s="258"/>
      <c r="L101" s="259"/>
      <c r="M101" s="262"/>
      <c r="N101" s="261"/>
      <c r="O101" s="242"/>
      <c r="P101" s="242"/>
      <c r="Q101" s="242"/>
      <c r="R101" s="447"/>
      <c r="S101" s="242"/>
      <c r="T101" s="242"/>
      <c r="U101" s="242"/>
    </row>
    <row r="102" spans="1:21">
      <c r="A102" s="240"/>
      <c r="C102" s="242"/>
      <c r="D102" s="254"/>
      <c r="E102" s="242"/>
      <c r="F102" s="242"/>
      <c r="G102" s="243"/>
      <c r="H102" s="242"/>
      <c r="I102" s="242"/>
      <c r="J102" s="243"/>
      <c r="K102" s="242"/>
      <c r="L102" s="243"/>
      <c r="M102" s="242"/>
      <c r="N102" s="243"/>
      <c r="O102" s="242"/>
      <c r="P102" s="242"/>
      <c r="Q102" s="242"/>
      <c r="R102" s="242"/>
      <c r="S102" s="242"/>
      <c r="T102" s="242"/>
      <c r="U102" s="242"/>
    </row>
    <row r="103" spans="1:21">
      <c r="A103" s="244"/>
      <c r="B103" s="245"/>
      <c r="C103" s="246"/>
      <c r="D103" s="246"/>
      <c r="E103" s="246"/>
      <c r="F103" s="246"/>
      <c r="G103" s="247"/>
      <c r="H103" s="246"/>
      <c r="I103" s="246"/>
      <c r="J103" s="247"/>
      <c r="K103" s="246"/>
      <c r="L103" s="247"/>
      <c r="M103" s="246"/>
      <c r="N103" s="247"/>
      <c r="O103" s="242"/>
      <c r="P103" s="242"/>
      <c r="Q103" s="242"/>
      <c r="R103" s="242"/>
      <c r="S103" s="242"/>
      <c r="T103" s="242"/>
      <c r="U103" s="242"/>
    </row>
    <row r="104" spans="1:21" ht="15.6" thickBot="1">
      <c r="A104" s="183" t="s">
        <v>352</v>
      </c>
      <c r="B104" s="211"/>
      <c r="C104" s="186" t="s">
        <v>353</v>
      </c>
      <c r="D104" s="186"/>
      <c r="E104" s="614">
        <f>SUM(E73:E103)</f>
        <v>396710277</v>
      </c>
      <c r="F104" s="202"/>
      <c r="G104" s="176"/>
      <c r="H104" s="176"/>
      <c r="I104" s="176"/>
      <c r="J104" s="176"/>
      <c r="K104" s="176"/>
      <c r="L104" s="264">
        <f>SUM(L73:L103)</f>
        <v>85258372.373872072</v>
      </c>
      <c r="M104" s="264">
        <f>SUM(M73:M103)</f>
        <v>-5538655</v>
      </c>
      <c r="N104" s="264">
        <f>SUM(N73:N103)</f>
        <v>79719717.373872057</v>
      </c>
      <c r="O104" s="242"/>
      <c r="P104" s="242"/>
      <c r="Q104" s="242"/>
      <c r="R104" s="726">
        <f>SUM(R73:R103)</f>
        <v>396710277</v>
      </c>
      <c r="S104" s="242"/>
      <c r="T104" s="242"/>
      <c r="U104" s="242"/>
    </row>
    <row r="105" spans="1:21" ht="15.6" thickTop="1">
      <c r="A105" s="248"/>
      <c r="B105" s="242"/>
      <c r="C105" s="242"/>
      <c r="D105" s="242"/>
      <c r="E105" s="242"/>
      <c r="F105" s="242"/>
      <c r="G105" s="242"/>
      <c r="H105" s="242"/>
      <c r="I105" s="242"/>
      <c r="J105" s="242"/>
      <c r="K105" s="242"/>
      <c r="L105" s="242"/>
      <c r="M105" s="242"/>
      <c r="N105" s="242"/>
      <c r="O105" s="242"/>
      <c r="P105" s="242"/>
      <c r="Q105" s="242"/>
      <c r="R105" s="615">
        <f>+E104-R104</f>
        <v>0</v>
      </c>
      <c r="S105" s="615" t="s">
        <v>125</v>
      </c>
      <c r="T105" s="242"/>
      <c r="U105" s="242"/>
    </row>
    <row r="106" spans="1:21" ht="15">
      <c r="A106" s="249">
        <v>3</v>
      </c>
      <c r="B106" s="242"/>
      <c r="C106" s="217" t="s">
        <v>354</v>
      </c>
      <c r="D106" s="242"/>
      <c r="E106" s="242"/>
      <c r="F106" s="242"/>
      <c r="G106" s="242"/>
      <c r="H106" s="242"/>
      <c r="I106" s="242"/>
      <c r="J106" s="242"/>
      <c r="K106" s="242"/>
      <c r="L106" s="264">
        <f>L104</f>
        <v>85258372.373872072</v>
      </c>
      <c r="M106" s="242"/>
      <c r="N106" s="242"/>
      <c r="O106" s="242"/>
      <c r="P106" s="242"/>
      <c r="Q106" s="242"/>
      <c r="R106" s="242"/>
      <c r="S106" s="242"/>
      <c r="T106" s="242"/>
      <c r="U106" s="242"/>
    </row>
    <row r="107" spans="1:21">
      <c r="A107" s="242"/>
      <c r="B107" s="242"/>
      <c r="C107" s="242"/>
      <c r="D107" s="242"/>
      <c r="E107" s="242"/>
      <c r="F107" s="242"/>
      <c r="G107" s="242"/>
      <c r="H107" s="242"/>
      <c r="I107" s="242"/>
      <c r="J107" s="242"/>
      <c r="K107" s="242"/>
      <c r="L107" s="242"/>
      <c r="M107" s="242"/>
      <c r="N107" s="242"/>
      <c r="O107" s="242"/>
      <c r="P107" s="242"/>
      <c r="Q107" s="242"/>
      <c r="R107" s="242"/>
      <c r="S107" s="242"/>
      <c r="T107" s="242"/>
      <c r="U107" s="242"/>
    </row>
    <row r="108" spans="1:21">
      <c r="A108" s="242"/>
      <c r="B108" s="242"/>
      <c r="C108" s="242"/>
      <c r="D108" s="242"/>
      <c r="E108" s="242"/>
      <c r="F108" s="242"/>
      <c r="G108" s="242"/>
      <c r="H108" s="242"/>
      <c r="I108" s="242"/>
      <c r="J108" s="242"/>
      <c r="K108" s="242"/>
      <c r="L108" s="242"/>
      <c r="M108" s="242"/>
      <c r="N108" s="242"/>
      <c r="O108" s="242"/>
      <c r="P108" s="242"/>
      <c r="Q108" s="242"/>
      <c r="R108" s="242"/>
      <c r="S108" s="242"/>
      <c r="T108" s="242"/>
      <c r="U108" s="242"/>
    </row>
    <row r="109" spans="1:21" ht="15">
      <c r="A109" s="217" t="s">
        <v>355</v>
      </c>
      <c r="B109" s="242"/>
      <c r="C109" s="242"/>
      <c r="D109" s="242"/>
      <c r="E109" s="242"/>
      <c r="F109" s="242"/>
      <c r="G109" s="242"/>
      <c r="H109" s="242"/>
      <c r="I109" s="242"/>
      <c r="J109" s="242"/>
      <c r="K109" s="242"/>
      <c r="L109" s="242"/>
      <c r="M109" s="242"/>
      <c r="N109" s="242"/>
      <c r="O109" s="242"/>
      <c r="P109" s="242"/>
      <c r="Q109" s="242"/>
      <c r="R109" s="242"/>
      <c r="S109" s="242"/>
      <c r="T109" s="242"/>
      <c r="U109" s="242"/>
    </row>
    <row r="110" spans="1:21" ht="15.6" thickBot="1">
      <c r="A110" s="250" t="s">
        <v>356</v>
      </c>
      <c r="B110" s="242"/>
      <c r="C110" s="242"/>
      <c r="D110" s="242"/>
      <c r="E110" s="242"/>
      <c r="F110" s="242"/>
      <c r="G110" s="242"/>
      <c r="H110" s="242"/>
      <c r="I110" s="242"/>
      <c r="J110" s="242"/>
      <c r="K110" s="242"/>
      <c r="L110" s="242"/>
      <c r="M110" s="242"/>
      <c r="N110" s="242"/>
      <c r="O110" s="242"/>
      <c r="P110" s="242"/>
      <c r="Q110" s="242"/>
      <c r="R110" s="242"/>
      <c r="S110" s="242"/>
      <c r="T110" s="242"/>
      <c r="U110" s="242"/>
    </row>
    <row r="111" spans="1:21" ht="33" customHeight="1">
      <c r="A111" s="541" t="s">
        <v>357</v>
      </c>
      <c r="B111" s="388"/>
      <c r="C111" s="1005" t="s">
        <v>447</v>
      </c>
      <c r="D111" s="1005"/>
      <c r="E111" s="1005"/>
      <c r="F111" s="1005"/>
      <c r="G111" s="1005"/>
      <c r="H111" s="1005"/>
      <c r="I111" s="1005"/>
      <c r="J111" s="1005"/>
      <c r="K111" s="1005"/>
      <c r="L111" s="1005"/>
      <c r="M111" s="1005"/>
      <c r="N111" s="1005"/>
      <c r="O111" s="242"/>
      <c r="P111" s="242"/>
      <c r="Q111" s="242"/>
      <c r="R111" s="242"/>
      <c r="S111" s="242"/>
      <c r="T111" s="242"/>
      <c r="U111" s="242"/>
    </row>
    <row r="112" spans="1:21" ht="33" customHeight="1">
      <c r="A112" s="541" t="s">
        <v>359</v>
      </c>
      <c r="B112" s="388"/>
      <c r="C112" s="1005" t="s">
        <v>448</v>
      </c>
      <c r="D112" s="1005"/>
      <c r="E112" s="1005"/>
      <c r="F112" s="1005"/>
      <c r="G112" s="1005"/>
      <c r="H112" s="1005"/>
      <c r="I112" s="1005"/>
      <c r="J112" s="1005"/>
      <c r="K112" s="1005"/>
      <c r="L112" s="1005"/>
      <c r="M112" s="1005"/>
      <c r="N112" s="1005"/>
      <c r="O112" s="242"/>
      <c r="P112" s="242"/>
      <c r="Q112" s="242"/>
      <c r="R112" s="242"/>
      <c r="S112" s="242"/>
      <c r="T112" s="242"/>
      <c r="U112" s="242"/>
    </row>
    <row r="113" spans="1:21" ht="34.5" customHeight="1">
      <c r="A113" s="541" t="s">
        <v>361</v>
      </c>
      <c r="B113" s="388"/>
      <c r="C113" s="1006" t="s">
        <v>362</v>
      </c>
      <c r="D113" s="1006"/>
      <c r="E113" s="1006"/>
      <c r="F113" s="1006"/>
      <c r="G113" s="1006"/>
      <c r="H113" s="1006"/>
      <c r="I113" s="1006"/>
      <c r="J113" s="1006"/>
      <c r="K113" s="1006"/>
      <c r="L113" s="1006"/>
      <c r="M113" s="1006"/>
      <c r="N113" s="1006"/>
      <c r="O113" s="242"/>
      <c r="P113" s="242"/>
      <c r="Q113" s="242"/>
      <c r="R113" s="242"/>
      <c r="S113" s="242"/>
      <c r="T113" s="242"/>
      <c r="U113" s="242"/>
    </row>
    <row r="114" spans="1:21" ht="15" customHeight="1">
      <c r="A114" s="541" t="s">
        <v>363</v>
      </c>
      <c r="B114" s="388"/>
      <c r="C114" s="1007" t="s">
        <v>364</v>
      </c>
      <c r="D114" s="1007"/>
      <c r="E114" s="1007"/>
      <c r="F114" s="1007"/>
      <c r="G114" s="1007"/>
      <c r="H114" s="1007"/>
      <c r="I114" s="1007"/>
      <c r="J114" s="1007"/>
      <c r="K114" s="1007"/>
      <c r="L114" s="1007"/>
      <c r="M114" s="1007"/>
      <c r="N114" s="1007"/>
      <c r="O114" s="242"/>
      <c r="P114" s="242"/>
      <c r="Q114" s="242"/>
      <c r="R114" s="242"/>
      <c r="S114" s="242"/>
      <c r="T114" s="242"/>
      <c r="U114" s="242"/>
    </row>
    <row r="115" spans="1:21" ht="15">
      <c r="A115" s="541" t="s">
        <v>365</v>
      </c>
      <c r="B115" s="388"/>
      <c r="C115" s="1004" t="s">
        <v>366</v>
      </c>
      <c r="D115" s="1004"/>
      <c r="E115" s="1004"/>
      <c r="F115" s="1004"/>
      <c r="G115" s="1004"/>
      <c r="H115" s="1004"/>
      <c r="I115" s="1004"/>
      <c r="J115" s="1004"/>
      <c r="K115" s="1004"/>
      <c r="L115" s="1004"/>
      <c r="M115" s="1004"/>
      <c r="N115" s="1004"/>
      <c r="O115" s="242"/>
      <c r="P115" s="242"/>
      <c r="Q115" s="242"/>
      <c r="R115" s="242"/>
      <c r="S115" s="242"/>
      <c r="T115" s="242"/>
      <c r="U115" s="242"/>
    </row>
    <row r="116" spans="1:21" ht="15">
      <c r="A116" s="541" t="s">
        <v>367</v>
      </c>
      <c r="B116" s="388"/>
      <c r="C116" s="1004" t="s">
        <v>368</v>
      </c>
      <c r="D116" s="1004"/>
      <c r="E116" s="1004"/>
      <c r="F116" s="1004"/>
      <c r="G116" s="1004"/>
      <c r="H116" s="1004"/>
      <c r="I116" s="1004"/>
      <c r="J116" s="1004"/>
      <c r="K116" s="1004"/>
      <c r="L116" s="1004"/>
      <c r="M116" s="1004"/>
      <c r="N116" s="1004"/>
      <c r="O116" s="242"/>
      <c r="P116" s="242"/>
      <c r="Q116" s="242"/>
      <c r="R116" s="242"/>
      <c r="S116" s="242"/>
      <c r="T116" s="242"/>
      <c r="U116" s="242"/>
    </row>
    <row r="117" spans="1:21" ht="15">
      <c r="A117" s="541" t="s">
        <v>369</v>
      </c>
      <c r="B117" s="388"/>
      <c r="C117" s="1004" t="s">
        <v>821</v>
      </c>
      <c r="D117" s="1004"/>
      <c r="E117" s="1004"/>
      <c r="F117" s="1004"/>
      <c r="G117" s="1004"/>
      <c r="H117" s="1004"/>
      <c r="I117" s="1004"/>
      <c r="J117" s="1004"/>
      <c r="K117" s="1004"/>
      <c r="L117" s="1004"/>
      <c r="M117" s="1004"/>
      <c r="N117" s="1004"/>
      <c r="O117" s="242"/>
      <c r="P117" s="242"/>
      <c r="Q117" s="242"/>
      <c r="R117" s="242"/>
      <c r="S117" s="242"/>
      <c r="T117" s="242"/>
      <c r="U117" s="242"/>
    </row>
    <row r="118" spans="1:21" ht="15">
      <c r="A118" s="541" t="s">
        <v>387</v>
      </c>
      <c r="B118" s="382"/>
      <c r="C118" s="1003" t="s">
        <v>485</v>
      </c>
      <c r="D118" s="1003"/>
      <c r="E118" s="1003"/>
      <c r="F118" s="1003"/>
      <c r="G118" s="1003"/>
      <c r="H118" s="1003"/>
      <c r="I118" s="1003"/>
      <c r="J118" s="1003"/>
      <c r="K118" s="1003"/>
      <c r="L118" s="1003"/>
      <c r="M118" s="1003"/>
      <c r="N118" s="1003"/>
      <c r="O118" s="242"/>
      <c r="P118" s="242"/>
      <c r="Q118" s="242"/>
      <c r="R118" s="242"/>
      <c r="S118" s="242"/>
      <c r="T118" s="242"/>
      <c r="U118" s="242"/>
    </row>
    <row r="119" spans="1:21" ht="15.6">
      <c r="A119" s="218"/>
      <c r="B119" s="255"/>
      <c r="C119" s="256"/>
      <c r="D119" s="210"/>
      <c r="E119" s="202"/>
      <c r="F119" s="202"/>
      <c r="G119" s="176"/>
      <c r="H119" s="217"/>
      <c r="I119" s="217"/>
      <c r="J119" s="196"/>
      <c r="K119" s="217"/>
      <c r="M119" s="176"/>
      <c r="N119" s="219"/>
      <c r="O119" s="242"/>
      <c r="P119" s="242"/>
      <c r="Q119" s="242"/>
      <c r="R119" s="242"/>
      <c r="S119" s="242"/>
      <c r="T119" s="242"/>
      <c r="U119" s="242"/>
    </row>
    <row r="120" spans="1:21" ht="15.6">
      <c r="A120" s="218"/>
      <c r="B120" s="255"/>
      <c r="C120" s="256"/>
      <c r="D120" s="210"/>
      <c r="E120" s="202"/>
      <c r="F120" s="202"/>
      <c r="G120" s="176"/>
      <c r="H120" s="217"/>
      <c r="I120" s="217"/>
      <c r="J120" s="196"/>
      <c r="K120" s="217"/>
      <c r="M120" s="176"/>
      <c r="N120" s="198"/>
      <c r="O120" s="242"/>
      <c r="P120" s="242"/>
      <c r="Q120" s="242"/>
      <c r="R120" s="242"/>
      <c r="S120" s="242"/>
      <c r="T120" s="242"/>
      <c r="U120" s="242"/>
    </row>
    <row r="121" spans="1:21">
      <c r="C121" s="242"/>
      <c r="D121" s="242"/>
      <c r="E121" s="242"/>
      <c r="F121" s="242"/>
      <c r="G121" s="242"/>
      <c r="H121" s="242"/>
      <c r="I121" s="242"/>
      <c r="J121" s="242"/>
      <c r="K121" s="242"/>
      <c r="L121" s="242"/>
      <c r="M121" s="242"/>
      <c r="N121" s="242"/>
      <c r="O121" s="242"/>
      <c r="P121" s="242"/>
      <c r="Q121" s="242"/>
      <c r="R121" s="242"/>
      <c r="S121" s="242"/>
      <c r="T121" s="242"/>
      <c r="U121" s="242"/>
    </row>
    <row r="122" spans="1:21">
      <c r="C122" s="242"/>
      <c r="D122" s="242"/>
      <c r="E122" s="242"/>
      <c r="F122" s="242"/>
      <c r="G122" s="242"/>
      <c r="H122" s="242"/>
      <c r="I122" s="242"/>
      <c r="J122" s="242"/>
      <c r="K122" s="242"/>
      <c r="L122" s="242"/>
      <c r="M122" s="242"/>
      <c r="N122" s="242"/>
      <c r="O122" s="242"/>
      <c r="P122" s="242"/>
      <c r="Q122" s="242"/>
      <c r="R122" s="242"/>
      <c r="S122" s="242"/>
      <c r="T122" s="242"/>
      <c r="U122" s="242"/>
    </row>
    <row r="123" spans="1:21">
      <c r="C123" s="242"/>
      <c r="D123" s="242"/>
      <c r="E123" s="242"/>
      <c r="F123" s="242"/>
      <c r="G123" s="242"/>
      <c r="H123" s="242"/>
      <c r="I123" s="242"/>
      <c r="J123" s="242"/>
      <c r="K123" s="242"/>
      <c r="L123" s="242"/>
      <c r="M123" s="242"/>
      <c r="N123" s="242"/>
      <c r="O123" s="242"/>
      <c r="P123" s="242"/>
      <c r="Q123" s="242"/>
      <c r="R123" s="242"/>
      <c r="S123" s="242"/>
      <c r="T123" s="242"/>
      <c r="U123" s="242"/>
    </row>
    <row r="124" spans="1:21">
      <c r="C124" s="242"/>
      <c r="D124" s="242"/>
      <c r="E124" s="242"/>
      <c r="F124" s="242"/>
      <c r="G124" s="242"/>
      <c r="H124" s="242"/>
      <c r="I124" s="242"/>
      <c r="J124" s="242"/>
      <c r="K124" s="242"/>
      <c r="L124" s="242"/>
      <c r="M124" s="242"/>
      <c r="N124" s="242"/>
      <c r="O124" s="242"/>
      <c r="P124" s="242"/>
      <c r="Q124" s="242"/>
      <c r="R124" s="242"/>
      <c r="S124" s="242"/>
      <c r="T124" s="242"/>
      <c r="U124" s="242"/>
    </row>
    <row r="125" spans="1:21">
      <c r="C125" s="242"/>
      <c r="D125" s="242"/>
      <c r="E125" s="242"/>
      <c r="F125" s="242"/>
      <c r="G125" s="242"/>
      <c r="H125" s="242"/>
      <c r="I125" s="242"/>
      <c r="J125" s="242"/>
      <c r="K125" s="242"/>
      <c r="L125" s="242"/>
      <c r="M125" s="242"/>
      <c r="N125" s="242"/>
      <c r="O125" s="242"/>
      <c r="P125" s="242"/>
      <c r="Q125" s="242"/>
      <c r="R125" s="242"/>
      <c r="S125" s="242"/>
      <c r="T125" s="242"/>
      <c r="U125" s="242"/>
    </row>
    <row r="126" spans="1:21">
      <c r="C126" s="242"/>
      <c r="D126" s="242"/>
      <c r="E126" s="242"/>
      <c r="F126" s="242"/>
      <c r="G126" s="242"/>
      <c r="H126" s="242"/>
      <c r="I126" s="242"/>
      <c r="J126" s="242"/>
      <c r="K126" s="242"/>
      <c r="L126" s="242"/>
      <c r="M126" s="242"/>
      <c r="N126" s="242"/>
      <c r="O126" s="242"/>
      <c r="P126" s="242"/>
      <c r="Q126" s="242"/>
      <c r="R126" s="242"/>
      <c r="S126" s="242"/>
      <c r="T126" s="242"/>
      <c r="U126" s="242"/>
    </row>
    <row r="127" spans="1:21">
      <c r="C127" s="242"/>
      <c r="D127" s="242"/>
      <c r="E127" s="242"/>
      <c r="F127" s="242"/>
      <c r="G127" s="242"/>
      <c r="H127" s="242"/>
      <c r="I127" s="242"/>
      <c r="J127" s="242"/>
      <c r="K127" s="242"/>
      <c r="L127" s="242"/>
      <c r="M127" s="242"/>
      <c r="N127" s="242"/>
      <c r="O127" s="242"/>
      <c r="P127" s="242"/>
      <c r="Q127" s="242"/>
      <c r="R127" s="242"/>
      <c r="S127" s="242"/>
      <c r="T127" s="242"/>
      <c r="U127" s="242"/>
    </row>
    <row r="128" spans="1: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c r="O298" s="242"/>
      <c r="P298" s="242"/>
      <c r="Q298" s="242"/>
      <c r="R298" s="242"/>
      <c r="S298" s="242"/>
      <c r="T298" s="242"/>
      <c r="U298" s="242"/>
    </row>
    <row r="299" spans="3:21">
      <c r="C299" s="242"/>
      <c r="D299" s="242"/>
      <c r="E299" s="242"/>
      <c r="F299" s="242"/>
      <c r="G299" s="242"/>
      <c r="H299" s="242"/>
      <c r="I299" s="242"/>
      <c r="J299" s="242"/>
      <c r="K299" s="242"/>
      <c r="L299" s="242"/>
      <c r="M299" s="242"/>
      <c r="N299" s="242"/>
      <c r="O299" s="242"/>
      <c r="P299" s="242"/>
      <c r="Q299" s="242"/>
      <c r="R299" s="242"/>
      <c r="S299" s="242"/>
      <c r="T299" s="242"/>
      <c r="U299" s="242"/>
    </row>
    <row r="300" spans="3:21">
      <c r="C300" s="242"/>
      <c r="D300" s="242"/>
      <c r="E300" s="242"/>
      <c r="F300" s="242"/>
      <c r="G300" s="242"/>
      <c r="H300" s="242"/>
      <c r="I300" s="242"/>
      <c r="J300" s="242"/>
      <c r="K300" s="242"/>
      <c r="L300" s="242"/>
      <c r="M300" s="242"/>
      <c r="N300" s="242"/>
      <c r="O300" s="242"/>
      <c r="P300" s="242"/>
      <c r="Q300" s="242"/>
      <c r="R300" s="242"/>
      <c r="S300" s="242"/>
      <c r="T300" s="242"/>
      <c r="U300" s="242"/>
    </row>
    <row r="301" spans="3:21">
      <c r="C301" s="242"/>
      <c r="D301" s="242"/>
      <c r="E301" s="242"/>
      <c r="F301" s="242"/>
      <c r="G301" s="242"/>
      <c r="H301" s="242"/>
      <c r="I301" s="242"/>
      <c r="J301" s="242"/>
      <c r="K301" s="242"/>
      <c r="L301" s="242"/>
      <c r="M301" s="242"/>
      <c r="N301" s="242"/>
      <c r="O301" s="242"/>
      <c r="P301" s="242"/>
      <c r="Q301" s="242"/>
      <c r="R301" s="242"/>
      <c r="S301" s="242"/>
      <c r="T301" s="242"/>
      <c r="U301" s="242"/>
    </row>
    <row r="302" spans="3:21">
      <c r="C302" s="242"/>
      <c r="D302" s="242"/>
      <c r="E302" s="242"/>
      <c r="F302" s="242"/>
      <c r="G302" s="242"/>
      <c r="H302" s="242"/>
      <c r="I302" s="242"/>
      <c r="J302" s="242"/>
      <c r="K302" s="242"/>
      <c r="L302" s="242"/>
      <c r="M302" s="242"/>
      <c r="N302" s="242"/>
      <c r="O302" s="242"/>
      <c r="P302" s="242"/>
      <c r="Q302" s="242"/>
      <c r="R302" s="242"/>
      <c r="S302" s="242"/>
      <c r="T302" s="242"/>
      <c r="U302" s="242"/>
    </row>
    <row r="303" spans="3:21">
      <c r="C303" s="242"/>
      <c r="D303" s="242"/>
      <c r="E303" s="242"/>
      <c r="F303" s="242"/>
      <c r="G303" s="242"/>
      <c r="H303" s="242"/>
      <c r="I303" s="242"/>
      <c r="J303" s="242"/>
      <c r="K303" s="242"/>
      <c r="L303" s="242"/>
      <c r="M303" s="242"/>
      <c r="N303" s="242"/>
      <c r="O303" s="242"/>
      <c r="P303" s="242"/>
      <c r="Q303" s="242"/>
      <c r="R303" s="242"/>
      <c r="S303" s="242"/>
      <c r="T303" s="242"/>
      <c r="U303" s="242"/>
    </row>
    <row r="304" spans="3:21">
      <c r="C304" s="242"/>
      <c r="D304" s="242"/>
      <c r="E304" s="242"/>
      <c r="F304" s="242"/>
      <c r="G304" s="242"/>
      <c r="H304" s="242"/>
      <c r="I304" s="242"/>
      <c r="J304" s="242"/>
      <c r="K304" s="242"/>
      <c r="L304" s="242"/>
      <c r="M304" s="242"/>
      <c r="N304" s="242"/>
      <c r="O304" s="242"/>
      <c r="P304" s="242"/>
      <c r="Q304" s="242"/>
      <c r="R304" s="242"/>
      <c r="S304" s="242"/>
      <c r="T304" s="242"/>
      <c r="U304" s="242"/>
    </row>
    <row r="305" spans="3:21">
      <c r="C305" s="242"/>
      <c r="D305" s="242"/>
      <c r="E305" s="242"/>
      <c r="F305" s="242"/>
      <c r="G305" s="242"/>
      <c r="H305" s="242"/>
      <c r="I305" s="242"/>
      <c r="J305" s="242"/>
      <c r="K305" s="242"/>
      <c r="L305" s="242"/>
      <c r="M305" s="242"/>
      <c r="N305" s="242"/>
      <c r="O305" s="242"/>
      <c r="P305" s="242"/>
      <c r="Q305" s="242"/>
      <c r="R305" s="242"/>
      <c r="S305" s="242"/>
      <c r="T305" s="242"/>
      <c r="U305" s="242"/>
    </row>
    <row r="306" spans="3:21">
      <c r="C306" s="242"/>
      <c r="D306" s="242"/>
      <c r="E306" s="242"/>
      <c r="F306" s="242"/>
      <c r="G306" s="242"/>
      <c r="H306" s="242"/>
      <c r="I306" s="242"/>
      <c r="J306" s="242"/>
      <c r="K306" s="242"/>
      <c r="L306" s="242"/>
      <c r="M306" s="242"/>
      <c r="N306" s="242"/>
      <c r="O306" s="242"/>
      <c r="P306" s="242"/>
      <c r="Q306" s="242"/>
      <c r="R306" s="242"/>
      <c r="S306" s="242"/>
      <c r="T306" s="242"/>
      <c r="U306" s="242"/>
    </row>
    <row r="307" spans="3:21">
      <c r="C307" s="242"/>
      <c r="D307" s="242"/>
      <c r="E307" s="242"/>
      <c r="F307" s="242"/>
      <c r="G307" s="242"/>
      <c r="H307" s="242"/>
      <c r="I307" s="242"/>
      <c r="J307" s="242"/>
      <c r="K307" s="242"/>
      <c r="L307" s="242"/>
      <c r="M307" s="242"/>
      <c r="N307" s="242"/>
      <c r="O307" s="242"/>
      <c r="P307" s="242"/>
      <c r="Q307" s="242"/>
      <c r="R307" s="242"/>
      <c r="S307" s="242"/>
      <c r="T307" s="242"/>
      <c r="U307" s="242"/>
    </row>
    <row r="308" spans="3:21">
      <c r="C308" s="242"/>
      <c r="D308" s="242"/>
      <c r="E308" s="242"/>
      <c r="F308" s="242"/>
      <c r="G308" s="242"/>
      <c r="H308" s="242"/>
      <c r="I308" s="242"/>
      <c r="J308" s="242"/>
      <c r="K308" s="242"/>
      <c r="L308" s="242"/>
      <c r="M308" s="242"/>
      <c r="N308" s="242"/>
      <c r="O308" s="242"/>
      <c r="P308" s="242"/>
      <c r="Q308" s="242"/>
      <c r="R308" s="242"/>
      <c r="S308" s="242"/>
      <c r="T308" s="242"/>
      <c r="U308" s="242"/>
    </row>
    <row r="309" spans="3:21">
      <c r="C309" s="242"/>
      <c r="D309" s="242"/>
      <c r="E309" s="242"/>
      <c r="F309" s="242"/>
      <c r="G309" s="242"/>
      <c r="H309" s="242"/>
      <c r="I309" s="242"/>
      <c r="J309" s="242"/>
      <c r="K309" s="242"/>
      <c r="L309" s="242"/>
      <c r="M309" s="242"/>
      <c r="N309" s="242"/>
    </row>
    <row r="310" spans="3:21">
      <c r="C310" s="242"/>
      <c r="D310" s="242"/>
      <c r="E310" s="242"/>
      <c r="F310" s="242"/>
      <c r="G310" s="242"/>
      <c r="H310" s="242"/>
      <c r="I310" s="242"/>
      <c r="J310" s="242"/>
      <c r="K310" s="242"/>
      <c r="L310" s="242"/>
      <c r="M310" s="242"/>
      <c r="N310" s="242"/>
    </row>
    <row r="311" spans="3:21">
      <c r="C311" s="242"/>
      <c r="D311" s="242"/>
      <c r="E311" s="242"/>
      <c r="F311" s="242"/>
      <c r="G311" s="242"/>
      <c r="H311" s="242"/>
      <c r="I311" s="242"/>
      <c r="J311" s="242"/>
      <c r="K311" s="242"/>
      <c r="L311" s="242"/>
      <c r="M311" s="242"/>
      <c r="N311" s="242"/>
    </row>
    <row r="312" spans="3:21">
      <c r="C312" s="242"/>
      <c r="D312" s="242"/>
      <c r="E312" s="242"/>
      <c r="F312" s="242"/>
      <c r="G312" s="242"/>
      <c r="H312" s="242"/>
      <c r="I312" s="242"/>
      <c r="J312" s="242"/>
      <c r="K312" s="242"/>
      <c r="L312" s="242"/>
      <c r="M312" s="242"/>
      <c r="N312" s="242"/>
    </row>
    <row r="313" spans="3:21">
      <c r="C313" s="242"/>
      <c r="D313" s="242"/>
      <c r="E313" s="242"/>
      <c r="F313" s="242"/>
      <c r="G313" s="242"/>
      <c r="H313" s="242"/>
      <c r="I313" s="242"/>
      <c r="J313" s="242"/>
      <c r="K313" s="242"/>
      <c r="L313" s="242"/>
      <c r="M313" s="242"/>
      <c r="N313" s="242"/>
    </row>
    <row r="314" spans="3:21">
      <c r="C314" s="242"/>
      <c r="D314" s="242"/>
      <c r="E314" s="242"/>
      <c r="F314" s="242"/>
      <c r="G314" s="242"/>
      <c r="H314" s="242"/>
      <c r="I314" s="242"/>
      <c r="J314" s="242"/>
      <c r="K314" s="242"/>
      <c r="L314" s="242"/>
      <c r="M314" s="242"/>
      <c r="N314" s="242"/>
    </row>
    <row r="315" spans="3:21">
      <c r="C315" s="242"/>
      <c r="D315" s="242"/>
      <c r="E315" s="242"/>
      <c r="F315" s="242"/>
      <c r="G315" s="242"/>
      <c r="H315" s="242"/>
      <c r="I315" s="242"/>
      <c r="J315" s="242"/>
      <c r="K315" s="242"/>
      <c r="L315" s="242"/>
      <c r="M315" s="242"/>
      <c r="N315" s="242"/>
    </row>
    <row r="316" spans="3:21">
      <c r="C316" s="242"/>
      <c r="D316" s="242"/>
      <c r="E316" s="242"/>
      <c r="F316" s="242"/>
      <c r="G316" s="242"/>
      <c r="H316" s="242"/>
      <c r="I316" s="242"/>
      <c r="J316" s="242"/>
      <c r="K316" s="242"/>
      <c r="L316" s="242"/>
      <c r="M316" s="242"/>
      <c r="N316" s="242"/>
    </row>
  </sheetData>
  <mergeCells count="8">
    <mergeCell ref="C118:N118"/>
    <mergeCell ref="C115:N115"/>
    <mergeCell ref="C116:N116"/>
    <mergeCell ref="C117:N117"/>
    <mergeCell ref="C111:N111"/>
    <mergeCell ref="C112:N112"/>
    <mergeCell ref="C113:N113"/>
    <mergeCell ref="C114:N114"/>
  </mergeCells>
  <phoneticPr fontId="10" type="noConversion"/>
  <pageMargins left="0.5" right="0.5" top="0.75" bottom="0.5" header="0.5" footer="0.25"/>
  <pageSetup scale="28"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305"/>
  <sheetViews>
    <sheetView tabSelected="1" topLeftCell="A61"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109375" style="167" customWidth="1"/>
    <col min="19" max="16384" width="9.109375" style="167"/>
  </cols>
  <sheetData>
    <row r="1" spans="1:65">
      <c r="N1" s="168"/>
    </row>
    <row r="2" spans="1:65">
      <c r="N2" s="168"/>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791</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1663218708</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1201968063</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20913803</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1.2574295190046648E-2</v>
      </c>
      <c r="L23" s="197">
        <f>G23</f>
        <v>1.2574295190046648E-2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1059341</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6.3692224895296214E-4</v>
      </c>
      <c r="L27" s="197">
        <f>G27</f>
        <v>6.3692224895296214E-4</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9224370</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5.5460956250860064E-3</v>
      </c>
      <c r="L31" s="197">
        <f>G31</f>
        <v>5.5460956250860064E-3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1.8757313064085616E-2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47218303</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3.928415775220144E-2</v>
      </c>
      <c r="L37" s="197">
        <f>G37</f>
        <v>3.928415775220144E-2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93914877</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7.8134253222666539E-2</v>
      </c>
      <c r="L41" s="197">
        <f>G41</f>
        <v>7.8134253222666539E-2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0.11741841097486798</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MidAmerican</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786</v>
      </c>
      <c r="D73" s="257" t="s">
        <v>795</v>
      </c>
      <c r="E73" s="258">
        <v>600441</v>
      </c>
      <c r="F73" s="197">
        <f>$L$33</f>
        <v>1.8757313064085616E-2</v>
      </c>
      <c r="G73" s="259">
        <f>E73*F73</f>
        <v>11262.659813512631</v>
      </c>
      <c r="H73" s="258">
        <v>549437</v>
      </c>
      <c r="I73" s="197">
        <f>$L$43</f>
        <v>0.11741841097486798</v>
      </c>
      <c r="J73" s="259">
        <f>H73*I73</f>
        <v>64514.019470798536</v>
      </c>
      <c r="K73" s="258">
        <v>10241</v>
      </c>
      <c r="L73" s="259">
        <f>G73+J73+K73</f>
        <v>86017.679284311162</v>
      </c>
      <c r="M73" s="262">
        <v>3046</v>
      </c>
      <c r="N73" s="261">
        <f>L73+M73</f>
        <v>89063.679284311162</v>
      </c>
      <c r="O73" s="242"/>
      <c r="P73" s="242"/>
      <c r="Q73" s="242"/>
      <c r="R73" s="447">
        <f>+E73</f>
        <v>600441</v>
      </c>
      <c r="S73" s="242"/>
      <c r="T73" s="242"/>
      <c r="U73" s="242"/>
    </row>
    <row r="74" spans="1:65">
      <c r="A74" s="240" t="s">
        <v>350</v>
      </c>
      <c r="D74" s="257"/>
      <c r="E74" s="258">
        <v>0</v>
      </c>
      <c r="F74" s="197">
        <f>$L$33</f>
        <v>1.8757313064085616E-2</v>
      </c>
      <c r="G74" s="259">
        <f>E74*F74</f>
        <v>0</v>
      </c>
      <c r="H74" s="258">
        <v>0</v>
      </c>
      <c r="I74" s="197">
        <f>$L$43</f>
        <v>0.11741841097486798</v>
      </c>
      <c r="J74" s="259">
        <f>H74*I74</f>
        <v>0</v>
      </c>
      <c r="K74" s="258">
        <v>0</v>
      </c>
      <c r="L74" s="259">
        <f>G74+J74+K74</f>
        <v>0</v>
      </c>
      <c r="M74" s="262">
        <v>0</v>
      </c>
      <c r="N74" s="261">
        <f>L74+M74</f>
        <v>0</v>
      </c>
      <c r="O74" s="242"/>
      <c r="P74" s="242"/>
      <c r="Q74" s="242"/>
      <c r="R74" s="447">
        <f>+E74</f>
        <v>0</v>
      </c>
      <c r="S74" s="242"/>
      <c r="T74" s="242"/>
      <c r="U74" s="242"/>
    </row>
    <row r="75" spans="1:65">
      <c r="A75" s="240" t="s">
        <v>351</v>
      </c>
      <c r="D75" s="257"/>
      <c r="E75" s="258">
        <v>0</v>
      </c>
      <c r="F75" s="197">
        <f>$L$33</f>
        <v>1.8757313064085616E-2</v>
      </c>
      <c r="G75" s="259">
        <f>E75*F75</f>
        <v>0</v>
      </c>
      <c r="H75" s="258">
        <v>0</v>
      </c>
      <c r="I75" s="197">
        <f>$L$43</f>
        <v>0.11741841097486798</v>
      </c>
      <c r="J75" s="259">
        <f>H75*I75</f>
        <v>0</v>
      </c>
      <c r="K75" s="258">
        <v>0</v>
      </c>
      <c r="L75" s="259">
        <f>G75+J75+K75</f>
        <v>0</v>
      </c>
      <c r="M75" s="262">
        <v>0</v>
      </c>
      <c r="N75" s="261">
        <f>L75+M75</f>
        <v>0</v>
      </c>
      <c r="O75" s="242"/>
      <c r="P75" s="242"/>
      <c r="Q75" s="242"/>
      <c r="R75" s="447">
        <f t="shared" ref="R75:R80" si="0">+E75</f>
        <v>0</v>
      </c>
      <c r="S75" s="242"/>
      <c r="T75" s="242"/>
      <c r="U75" s="242"/>
    </row>
    <row r="76" spans="1:65">
      <c r="A76" s="240" t="s">
        <v>383</v>
      </c>
      <c r="D76" s="257"/>
      <c r="E76" s="258">
        <v>0</v>
      </c>
      <c r="F76" s="197">
        <f>$L$33</f>
        <v>1.8757313064085616E-2</v>
      </c>
      <c r="G76" s="259">
        <f>E76*F76</f>
        <v>0</v>
      </c>
      <c r="H76" s="258">
        <v>0</v>
      </c>
      <c r="I76" s="197">
        <f>$L$43</f>
        <v>0.11741841097486798</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E77" s="258">
        <v>0</v>
      </c>
      <c r="F77" s="197">
        <f>$L$33</f>
        <v>1.8757313064085616E-2</v>
      </c>
      <c r="G77" s="259">
        <f>E77*F77</f>
        <v>0</v>
      </c>
      <c r="H77" s="258">
        <v>0</v>
      </c>
      <c r="I77" s="197">
        <f>$L$43</f>
        <v>0.11741841097486798</v>
      </c>
      <c r="J77" s="259">
        <f>H77*I77</f>
        <v>0</v>
      </c>
      <c r="K77" s="258">
        <v>0</v>
      </c>
      <c r="L77" s="259">
        <f>G77+J77+K77</f>
        <v>0</v>
      </c>
      <c r="M77" s="262">
        <v>0</v>
      </c>
      <c r="N77" s="261">
        <f>L77+M77</f>
        <v>0</v>
      </c>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614">
        <f>SUM(E73:E92)</f>
        <v>600441</v>
      </c>
      <c r="F93" s="202"/>
      <c r="G93" s="176"/>
      <c r="H93" s="176"/>
      <c r="I93" s="176"/>
      <c r="J93" s="176"/>
      <c r="K93" s="176"/>
      <c r="L93" s="264">
        <f>SUM(L73:L92)</f>
        <v>86017.679284311162</v>
      </c>
      <c r="M93" s="264">
        <f>SUM(M73:M92)</f>
        <v>3046</v>
      </c>
      <c r="N93" s="264">
        <f>SUM(N73:N92)</f>
        <v>89063.679284311162</v>
      </c>
      <c r="O93" s="242"/>
      <c r="P93" s="242"/>
      <c r="Q93" s="242"/>
      <c r="R93" s="726">
        <f>SUM(R73:R92)</f>
        <v>600441</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354</v>
      </c>
      <c r="D95" s="242"/>
      <c r="E95" s="242"/>
      <c r="F95" s="242"/>
      <c r="G95" s="242"/>
      <c r="H95" s="242"/>
      <c r="I95" s="242"/>
      <c r="J95" s="242"/>
      <c r="K95" s="242"/>
      <c r="L95" s="264">
        <f>L93</f>
        <v>86017.679284311162</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15">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15">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15">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ht="15.6">
      <c r="A108" s="218"/>
      <c r="B108" s="255"/>
      <c r="C108" s="256"/>
      <c r="D108" s="210"/>
      <c r="E108" s="202"/>
      <c r="F108" s="202"/>
      <c r="G108" s="176"/>
      <c r="H108" s="217"/>
      <c r="I108" s="217"/>
      <c r="J108" s="196"/>
      <c r="K108" s="217"/>
      <c r="M108" s="176"/>
      <c r="N108" s="219"/>
      <c r="O108" s="242"/>
      <c r="P108" s="242"/>
      <c r="Q108" s="242"/>
      <c r="R108" s="242"/>
      <c r="S108" s="242"/>
      <c r="T108" s="242"/>
      <c r="U108" s="242"/>
    </row>
    <row r="109" spans="1:21" ht="15.6">
      <c r="A109" s="218"/>
      <c r="B109" s="255"/>
      <c r="C109" s="256"/>
      <c r="D109" s="210"/>
      <c r="E109" s="202"/>
      <c r="F109" s="202"/>
      <c r="G109" s="176"/>
      <c r="H109" s="217"/>
      <c r="I109" s="217"/>
      <c r="J109" s="196"/>
      <c r="K109" s="217"/>
      <c r="M109" s="176"/>
      <c r="N109" s="198"/>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6:N106"/>
    <mergeCell ref="C107:N107"/>
    <mergeCell ref="C100:N100"/>
    <mergeCell ref="C101:N101"/>
    <mergeCell ref="C102:N102"/>
    <mergeCell ref="C103:N103"/>
    <mergeCell ref="C104:N104"/>
    <mergeCell ref="C105:N105"/>
  </mergeCells>
  <pageMargins left="0.5" right="0.5" top="0.75" bottom="0.5" header="0.5" footer="0.25"/>
  <pageSetup scale="31" orientation="landscape" r:id="rId1"/>
  <headerFooter alignWithMargins="0">
    <oddHeader>&amp;LMidAmerican Energy Company Attachment 1-1j&amp;R&amp;12Effective January 1, 2016</oddHeader>
    <oddFooter>&amp;L&amp;11&amp;D&amp;R&amp;Z&amp;F</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305"/>
  <sheetViews>
    <sheetView tabSelected="1" topLeftCell="D52"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3320312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458</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278849715</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157028501</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12824792</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4.5991770154758811E-2</v>
      </c>
      <c r="L23" s="197">
        <f>G23</f>
        <v>4.5991770154758811E-2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512984</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1.8396432644731231E-3</v>
      </c>
      <c r="L27" s="399">
        <f>G27</f>
        <v>1.8396432644731231E-3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1717001</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6.1574421906796638E-3</v>
      </c>
      <c r="L31" s="197">
        <f>G31</f>
        <v>6.1574421906796638E-3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5.3988855609911603E-2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6318381</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4.0237160513937532E-2</v>
      </c>
      <c r="L37" s="197">
        <f>G37</f>
        <v>4.0237160513937532E-2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14211008</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9.0499545684385022E-2</v>
      </c>
      <c r="L41" s="197">
        <f>G41</f>
        <v>9.0499545684385022E-2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0.13073670619832256</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Montana-Dakota Utilities</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204</v>
      </c>
      <c r="D73" s="257">
        <v>1355</v>
      </c>
      <c r="E73" s="258">
        <v>9406937</v>
      </c>
      <c r="F73" s="197">
        <f>$L$33</f>
        <v>5.3988855609911603E-2</v>
      </c>
      <c r="G73" s="259">
        <f>E73*F73</f>
        <v>507869.76342453505</v>
      </c>
      <c r="H73" s="258">
        <v>8565516</v>
      </c>
      <c r="I73" s="197">
        <f>$L$43</f>
        <v>0.13073670619832256</v>
      </c>
      <c r="J73" s="259">
        <f>H73*I73</f>
        <v>1119827.3487290312</v>
      </c>
      <c r="K73" s="258">
        <v>181554</v>
      </c>
      <c r="L73" s="259">
        <f>G73+J73+K73</f>
        <v>1809251.1121535662</v>
      </c>
      <c r="M73" s="262">
        <v>150981</v>
      </c>
      <c r="N73" s="261">
        <f>L73+M73</f>
        <v>1960232.1121535662</v>
      </c>
      <c r="O73" s="242"/>
      <c r="P73" s="242"/>
      <c r="Q73" s="242"/>
      <c r="R73" s="447">
        <f>+E73</f>
        <v>9406937</v>
      </c>
      <c r="S73" s="242"/>
      <c r="T73" s="242"/>
      <c r="U73" s="242"/>
    </row>
    <row r="74" spans="1:65">
      <c r="A74" s="240" t="s">
        <v>350</v>
      </c>
      <c r="D74" s="257"/>
      <c r="E74" s="258">
        <v>0</v>
      </c>
      <c r="F74" s="197">
        <f>$L$33</f>
        <v>5.3988855609911603E-2</v>
      </c>
      <c r="G74" s="259">
        <f>E74*F74</f>
        <v>0</v>
      </c>
      <c r="H74" s="258">
        <v>0</v>
      </c>
      <c r="I74" s="197">
        <f>$L$43</f>
        <v>0.13073670619832256</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5.3988855609911603E-2</v>
      </c>
      <c r="G75" s="259">
        <f>E75*F75</f>
        <v>0</v>
      </c>
      <c r="H75" s="258">
        <v>0</v>
      </c>
      <c r="I75" s="197">
        <f>$L$43</f>
        <v>0.13073670619832256</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5.3988855609911603E-2</v>
      </c>
      <c r="G76" s="259">
        <f>E76*F76</f>
        <v>0</v>
      </c>
      <c r="H76" s="258">
        <v>0</v>
      </c>
      <c r="I76" s="197">
        <f>$L$43</f>
        <v>0.13073670619832256</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614">
        <f>SUM(E73:E92)</f>
        <v>9406937</v>
      </c>
      <c r="F93" s="202"/>
      <c r="G93" s="176"/>
      <c r="H93" s="176"/>
      <c r="I93" s="176"/>
      <c r="J93" s="176"/>
      <c r="K93" s="176"/>
      <c r="L93" s="264">
        <f>SUM(L73:L92)</f>
        <v>1809251.1121535662</v>
      </c>
      <c r="M93" s="264">
        <f>SUM(M73:M92)</f>
        <v>150981</v>
      </c>
      <c r="N93" s="264">
        <f>SUM(N73:N92)</f>
        <v>1960232.1121535662</v>
      </c>
      <c r="O93" s="242"/>
      <c r="P93" s="242"/>
      <c r="Q93" s="242"/>
      <c r="R93" s="726">
        <f>SUM(R73:R92)</f>
        <v>9406937</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354</v>
      </c>
      <c r="D95" s="242"/>
      <c r="E95" s="242"/>
      <c r="F95" s="242"/>
      <c r="G95" s="242"/>
      <c r="H95" s="242"/>
      <c r="I95" s="242"/>
      <c r="J95" s="242"/>
      <c r="K95" s="242"/>
      <c r="L95" s="264">
        <f>L93</f>
        <v>1809251.1121535662</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75"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0.75"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7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S116"/>
  <sheetViews>
    <sheetView tabSelected="1" topLeftCell="E72" zoomScale="89" zoomScaleNormal="89" workbookViewId="0">
      <selection activeCell="B2" sqref="B2"/>
    </sheetView>
  </sheetViews>
  <sheetFormatPr defaultRowHeight="13.2"/>
  <cols>
    <col min="1" max="1" width="9.44140625" customWidth="1"/>
    <col min="2" max="2" width="1.88671875" customWidth="1"/>
    <col min="3" max="3" width="48.33203125" customWidth="1"/>
    <col min="4" max="4" width="50.6640625" customWidth="1"/>
    <col min="5" max="5" width="16.5546875" customWidth="1"/>
    <col min="6" max="6" width="18" customWidth="1"/>
    <col min="7" max="7" width="18.109375" customWidth="1"/>
    <col min="8" max="8" width="17.88671875" customWidth="1"/>
    <col min="9" max="9" width="16.88671875" customWidth="1"/>
    <col min="10" max="10" width="16.44140625" customWidth="1"/>
    <col min="11" max="11" width="17.44140625" customWidth="1"/>
    <col min="12" max="12" width="20.109375" customWidth="1"/>
    <col min="13" max="13" width="16.44140625" customWidth="1"/>
    <col min="14" max="14" width="17.88671875" customWidth="1"/>
    <col min="15" max="15" width="2.44140625" customWidth="1"/>
    <col min="16" max="16" width="16.6640625" customWidth="1"/>
    <col min="18" max="18" width="25.5546875" customWidth="1"/>
    <col min="19" max="19" width="15.5546875" customWidth="1"/>
  </cols>
  <sheetData>
    <row r="1" spans="1:19" ht="15.6">
      <c r="A1" s="303"/>
      <c r="B1" s="303"/>
      <c r="C1" s="303"/>
      <c r="D1" s="303"/>
      <c r="E1" s="303"/>
      <c r="F1" s="304"/>
      <c r="G1" s="303"/>
      <c r="H1" s="303"/>
      <c r="I1" s="303"/>
      <c r="J1" s="303"/>
      <c r="K1" s="303"/>
      <c r="L1" s="303"/>
      <c r="M1" s="303"/>
      <c r="N1" s="303"/>
      <c r="O1" s="305"/>
      <c r="P1" s="305"/>
    </row>
    <row r="2" spans="1:19" ht="15.6">
      <c r="A2" s="303"/>
      <c r="B2" s="303"/>
      <c r="C2" s="303"/>
      <c r="D2" s="303"/>
      <c r="E2" s="303"/>
      <c r="F2" s="303"/>
      <c r="G2" s="303"/>
      <c r="H2" s="303"/>
      <c r="I2" s="303"/>
      <c r="J2" s="303"/>
      <c r="K2" s="303"/>
      <c r="L2" s="303"/>
      <c r="M2" s="303"/>
      <c r="N2" s="303"/>
      <c r="O2" s="305"/>
      <c r="P2" s="305"/>
    </row>
    <row r="3" spans="1:19" ht="15.6">
      <c r="A3" s="303"/>
      <c r="B3" s="303"/>
      <c r="C3" s="303"/>
      <c r="D3" s="303"/>
      <c r="E3" s="303"/>
      <c r="F3" s="303"/>
      <c r="G3" s="303"/>
      <c r="H3" s="303"/>
      <c r="I3" s="303"/>
      <c r="J3" s="303"/>
      <c r="K3" s="303"/>
      <c r="L3" s="303"/>
      <c r="M3" s="303"/>
      <c r="N3" s="303"/>
      <c r="O3" s="305" t="s">
        <v>836</v>
      </c>
      <c r="P3" s="305"/>
      <c r="R3" s="135"/>
      <c r="S3" s="135"/>
    </row>
    <row r="4" spans="1:19" ht="15.6">
      <c r="A4" s="303"/>
      <c r="B4" s="303"/>
      <c r="C4" s="306" t="s">
        <v>277</v>
      </c>
      <c r="D4" s="306"/>
      <c r="E4" s="306"/>
      <c r="F4" s="307" t="s">
        <v>278</v>
      </c>
      <c r="G4" s="306"/>
      <c r="H4" s="306"/>
      <c r="I4" s="306"/>
      <c r="J4" s="308"/>
      <c r="K4" s="308"/>
      <c r="L4" s="308"/>
      <c r="M4" s="375"/>
      <c r="N4" s="375"/>
      <c r="O4" s="376" t="s">
        <v>995</v>
      </c>
      <c r="P4" s="377"/>
      <c r="R4" s="135"/>
      <c r="S4" s="135"/>
    </row>
    <row r="5" spans="1:19" ht="15.6">
      <c r="A5" s="303"/>
      <c r="B5" s="303"/>
      <c r="C5" s="306"/>
      <c r="D5" s="309" t="s">
        <v>40</v>
      </c>
      <c r="E5" s="309"/>
      <c r="F5" s="309" t="s">
        <v>942</v>
      </c>
      <c r="G5" s="309"/>
      <c r="H5" s="309"/>
      <c r="I5" s="309"/>
      <c r="J5" s="308"/>
      <c r="K5" s="308"/>
      <c r="L5" s="308"/>
      <c r="M5" s="308"/>
      <c r="N5" s="308"/>
      <c r="O5" s="308"/>
      <c r="P5" s="308"/>
    </row>
    <row r="6" spans="1:19" ht="15.6">
      <c r="A6" s="303"/>
      <c r="B6" s="303"/>
      <c r="C6" s="308"/>
      <c r="D6" s="308"/>
      <c r="E6" s="308"/>
      <c r="F6" s="308"/>
      <c r="G6" s="308"/>
      <c r="H6" s="308"/>
      <c r="I6" s="308"/>
      <c r="J6" s="308"/>
      <c r="K6" s="308" t="s">
        <v>280</v>
      </c>
      <c r="L6" s="308"/>
      <c r="M6" s="308"/>
      <c r="N6" s="66"/>
      <c r="O6" s="308"/>
      <c r="P6" s="308"/>
    </row>
    <row r="7" spans="1:19" ht="15.6">
      <c r="A7" s="310"/>
      <c r="B7" s="303"/>
      <c r="C7" s="308"/>
      <c r="D7" s="308"/>
      <c r="E7" s="308"/>
      <c r="F7" s="311" t="s">
        <v>390</v>
      </c>
      <c r="G7" s="308"/>
      <c r="H7" s="308"/>
      <c r="I7" s="308"/>
      <c r="J7" s="308"/>
      <c r="K7" s="308"/>
      <c r="L7" s="308"/>
      <c r="M7" s="308"/>
      <c r="N7" s="308"/>
      <c r="O7" s="308"/>
      <c r="P7" s="308"/>
    </row>
    <row r="8" spans="1:19" ht="15.6">
      <c r="A8" s="310"/>
      <c r="B8" s="303"/>
      <c r="C8" s="308"/>
      <c r="D8" s="308"/>
      <c r="E8" s="308"/>
      <c r="F8" s="312"/>
      <c r="G8" s="308"/>
      <c r="H8" s="308"/>
      <c r="I8" s="308"/>
      <c r="J8" s="308"/>
      <c r="K8" s="308"/>
      <c r="L8" s="308"/>
      <c r="M8" s="308"/>
      <c r="N8" s="308"/>
      <c r="O8" s="308"/>
      <c r="P8" s="308"/>
    </row>
    <row r="9" spans="1:19" ht="15.6">
      <c r="A9" s="310"/>
      <c r="B9" s="303"/>
      <c r="C9" s="308" t="s">
        <v>837</v>
      </c>
      <c r="D9" s="308"/>
      <c r="E9" s="308"/>
      <c r="F9" s="312"/>
      <c r="G9" s="308"/>
      <c r="H9" s="308"/>
      <c r="I9" s="308"/>
      <c r="J9" s="308"/>
      <c r="K9" s="308"/>
      <c r="L9" s="308"/>
      <c r="M9" s="308"/>
      <c r="N9" s="308"/>
      <c r="O9" s="308"/>
      <c r="P9" s="308"/>
    </row>
    <row r="10" spans="1:19" ht="15.6">
      <c r="A10" s="313"/>
      <c r="B10" s="42"/>
      <c r="C10" s="308" t="s">
        <v>40</v>
      </c>
      <c r="D10" s="314"/>
      <c r="E10" s="314"/>
      <c r="F10" s="315"/>
      <c r="G10" s="314"/>
      <c r="H10" s="314"/>
      <c r="I10" s="314"/>
      <c r="J10" s="314"/>
      <c r="K10" s="314"/>
      <c r="L10" s="314"/>
      <c r="M10" s="314"/>
      <c r="N10" s="314"/>
      <c r="O10" s="314"/>
      <c r="P10" s="314"/>
    </row>
    <row r="11" spans="1:19" ht="15">
      <c r="A11" s="313"/>
      <c r="B11" s="42"/>
      <c r="C11" s="314"/>
      <c r="D11" s="314"/>
      <c r="E11" s="314"/>
      <c r="F11" s="314"/>
      <c r="G11" s="314"/>
      <c r="H11" s="314"/>
      <c r="I11" s="314"/>
      <c r="J11" s="314"/>
      <c r="K11" s="316"/>
      <c r="L11" s="316"/>
      <c r="M11" s="316"/>
      <c r="N11" s="314"/>
      <c r="O11" s="314"/>
      <c r="P11" s="314"/>
    </row>
    <row r="12" spans="1:19" ht="15.6">
      <c r="A12" s="42"/>
      <c r="B12" s="42"/>
      <c r="C12" s="310" t="s">
        <v>282</v>
      </c>
      <c r="D12" s="310" t="s">
        <v>283</v>
      </c>
      <c r="E12" s="317">
        <v>-3</v>
      </c>
      <c r="F12" s="310" t="s">
        <v>285</v>
      </c>
      <c r="G12" s="310"/>
      <c r="H12" s="310" t="s">
        <v>391</v>
      </c>
      <c r="I12" s="318"/>
      <c r="J12" s="319" t="s">
        <v>392</v>
      </c>
      <c r="K12" s="318"/>
      <c r="L12" s="320" t="s">
        <v>393</v>
      </c>
      <c r="M12" s="320"/>
      <c r="N12" s="320" t="s">
        <v>394</v>
      </c>
      <c r="O12" s="320"/>
      <c r="P12" s="320"/>
    </row>
    <row r="13" spans="1:19" ht="15.6">
      <c r="A13" s="42"/>
      <c r="B13" s="42"/>
      <c r="C13" s="321"/>
      <c r="D13" s="322" t="s">
        <v>838</v>
      </c>
      <c r="E13" s="322"/>
      <c r="F13" s="309"/>
      <c r="G13" s="309"/>
      <c r="H13" s="66"/>
      <c r="I13" s="318"/>
      <c r="J13" s="322" t="s">
        <v>395</v>
      </c>
      <c r="K13" s="309"/>
      <c r="L13" s="66"/>
      <c r="M13" s="309"/>
      <c r="N13" s="304" t="s">
        <v>396</v>
      </c>
      <c r="O13" s="323"/>
      <c r="P13" s="323"/>
    </row>
    <row r="14" spans="1:19" ht="15.6">
      <c r="A14" s="313" t="s">
        <v>287</v>
      </c>
      <c r="B14" s="42"/>
      <c r="C14" s="321"/>
      <c r="D14" s="304" t="s">
        <v>288</v>
      </c>
      <c r="E14" s="304"/>
      <c r="F14" s="324" t="s">
        <v>289</v>
      </c>
      <c r="G14" s="325"/>
      <c r="H14" s="322" t="s">
        <v>395</v>
      </c>
      <c r="I14" s="326"/>
      <c r="J14" s="327" t="s">
        <v>290</v>
      </c>
      <c r="K14" s="309"/>
      <c r="L14" s="304" t="s">
        <v>396</v>
      </c>
      <c r="M14" s="309"/>
      <c r="N14" s="328" t="s">
        <v>290</v>
      </c>
      <c r="O14" s="323"/>
      <c r="P14" s="323"/>
    </row>
    <row r="15" spans="1:19" ht="16.2" thickBot="1">
      <c r="A15" s="329" t="s">
        <v>291</v>
      </c>
      <c r="B15" s="42"/>
      <c r="C15" s="330"/>
      <c r="D15" s="318"/>
      <c r="E15" s="318"/>
      <c r="F15" s="318"/>
      <c r="G15" s="318"/>
      <c r="H15" s="318"/>
      <c r="I15" s="318"/>
      <c r="J15" s="318"/>
      <c r="K15" s="318"/>
      <c r="L15" s="318"/>
      <c r="M15" s="318"/>
      <c r="N15" s="318"/>
      <c r="O15" s="318"/>
      <c r="P15" s="318"/>
    </row>
    <row r="16" spans="1:19" ht="15">
      <c r="A16" s="313"/>
      <c r="B16" s="42"/>
      <c r="C16" s="321"/>
      <c r="D16" s="318"/>
      <c r="E16" s="318"/>
      <c r="F16" s="318"/>
      <c r="G16" s="318"/>
      <c r="H16" s="318"/>
      <c r="I16" s="318"/>
      <c r="J16" s="331"/>
      <c r="K16" s="318"/>
      <c r="L16" s="318"/>
      <c r="M16" s="318"/>
      <c r="N16" s="318"/>
      <c r="O16" s="318"/>
      <c r="P16" s="318"/>
    </row>
    <row r="17" spans="1:16" ht="15.6">
      <c r="A17" s="332">
        <v>1</v>
      </c>
      <c r="B17" s="42"/>
      <c r="C17" s="306" t="s">
        <v>397</v>
      </c>
      <c r="D17" s="333" t="s">
        <v>488</v>
      </c>
      <c r="E17" s="333"/>
      <c r="F17" s="354">
        <v>616470580</v>
      </c>
      <c r="G17" s="318"/>
      <c r="H17" s="354">
        <v>481371752</v>
      </c>
      <c r="I17" s="334"/>
      <c r="J17" s="331"/>
      <c r="K17" s="318"/>
      <c r="L17" s="354">
        <v>135098828</v>
      </c>
      <c r="M17" s="318"/>
      <c r="N17" s="318"/>
      <c r="O17" s="318"/>
      <c r="P17" s="318"/>
    </row>
    <row r="18" spans="1:16" ht="15.6">
      <c r="A18" s="332">
        <v>2</v>
      </c>
      <c r="B18" s="42"/>
      <c r="C18" s="306" t="s">
        <v>294</v>
      </c>
      <c r="D18" s="333" t="s">
        <v>489</v>
      </c>
      <c r="E18" s="333"/>
      <c r="F18" s="354">
        <v>430152485</v>
      </c>
      <c r="G18" s="318"/>
      <c r="H18" s="354">
        <v>352925725</v>
      </c>
      <c r="I18" s="42"/>
      <c r="J18" s="331"/>
      <c r="K18" s="42"/>
      <c r="L18" s="354">
        <v>77226760</v>
      </c>
      <c r="M18" s="42"/>
      <c r="N18" s="318"/>
      <c r="O18" s="318"/>
      <c r="P18" s="318"/>
    </row>
    <row r="19" spans="1:16" ht="15.6">
      <c r="A19" s="332"/>
      <c r="B19" s="42"/>
      <c r="C19" s="303"/>
      <c r="D19" s="333"/>
      <c r="E19" s="333"/>
      <c r="F19" s="45"/>
      <c r="G19" s="318"/>
      <c r="H19" s="318"/>
      <c r="I19" s="318"/>
      <c r="J19" s="331"/>
      <c r="K19" s="45"/>
      <c r="L19" s="318"/>
      <c r="M19" s="45"/>
      <c r="N19" s="318"/>
      <c r="O19" s="318"/>
      <c r="P19" s="318"/>
    </row>
    <row r="20" spans="1:16" ht="15.6">
      <c r="A20" s="332"/>
      <c r="B20" s="42"/>
      <c r="C20" s="306"/>
      <c r="D20" s="333"/>
      <c r="E20" s="333"/>
      <c r="F20" s="318"/>
      <c r="G20" s="318"/>
      <c r="H20" s="318"/>
      <c r="I20" s="318"/>
      <c r="J20" s="331"/>
      <c r="K20" s="318"/>
      <c r="L20" s="318"/>
      <c r="M20" s="318"/>
      <c r="N20" s="318"/>
      <c r="O20" s="318"/>
      <c r="P20" s="318"/>
    </row>
    <row r="21" spans="1:16" ht="15.6">
      <c r="A21" s="332"/>
      <c r="B21" s="42"/>
      <c r="C21" s="306" t="s">
        <v>296</v>
      </c>
      <c r="D21" s="333"/>
      <c r="E21" s="333"/>
      <c r="F21" s="318"/>
      <c r="G21" s="318"/>
      <c r="H21" s="318"/>
      <c r="I21" s="318"/>
      <c r="J21" s="331"/>
      <c r="K21" s="318"/>
      <c r="L21" s="318"/>
      <c r="M21" s="318"/>
      <c r="N21" s="318"/>
      <c r="O21" s="318"/>
      <c r="P21" s="318"/>
    </row>
    <row r="22" spans="1:16" ht="15.6">
      <c r="A22" s="332">
        <v>3</v>
      </c>
      <c r="B22" s="42"/>
      <c r="C22" s="306" t="s">
        <v>297</v>
      </c>
      <c r="D22" s="333" t="s">
        <v>398</v>
      </c>
      <c r="E22" s="333"/>
      <c r="F22" s="354">
        <v>25864952</v>
      </c>
      <c r="G22" s="318"/>
      <c r="H22" s="354">
        <v>23340256</v>
      </c>
      <c r="I22" s="318"/>
      <c r="J22" s="331"/>
      <c r="K22" s="42"/>
      <c r="L22" s="354">
        <v>2524696</v>
      </c>
      <c r="M22" s="42"/>
      <c r="N22" s="318"/>
      <c r="O22" s="318"/>
      <c r="P22" s="318"/>
    </row>
    <row r="23" spans="1:16" ht="15.6">
      <c r="A23" s="332">
        <v>4</v>
      </c>
      <c r="B23" s="42"/>
      <c r="C23" s="306" t="s">
        <v>299</v>
      </c>
      <c r="D23" s="333" t="s">
        <v>490</v>
      </c>
      <c r="E23" s="333"/>
      <c r="F23" s="331">
        <f>F22/F17</f>
        <v>4.1956506667357917E-2</v>
      </c>
      <c r="G23" s="318"/>
      <c r="H23" s="331">
        <f>H22/H17</f>
        <v>4.8486966472432308E-2</v>
      </c>
      <c r="I23" s="318"/>
      <c r="J23" s="331">
        <f>H23</f>
        <v>4.8486966472432308E-2</v>
      </c>
      <c r="K23" s="42"/>
      <c r="L23" s="331">
        <f>L22/L17</f>
        <v>1.8687771295839813E-2</v>
      </c>
      <c r="M23" s="42"/>
      <c r="N23" s="331">
        <f>L23</f>
        <v>1.8687771295839813E-2</v>
      </c>
      <c r="O23" s="335"/>
      <c r="P23" s="335"/>
    </row>
    <row r="24" spans="1:16" ht="15.6">
      <c r="A24" s="332"/>
      <c r="B24" s="42"/>
      <c r="C24" s="306"/>
      <c r="D24" s="333" t="s">
        <v>491</v>
      </c>
      <c r="E24" s="333"/>
      <c r="F24" s="318"/>
      <c r="G24" s="318"/>
      <c r="H24" s="318"/>
      <c r="I24" s="331"/>
      <c r="J24" s="331"/>
      <c r="K24" s="318"/>
      <c r="L24" s="318"/>
      <c r="M24" s="318"/>
      <c r="N24" s="331"/>
      <c r="O24" s="42"/>
      <c r="P24" s="42"/>
    </row>
    <row r="25" spans="1:16" ht="15.6">
      <c r="A25" s="332"/>
      <c r="B25" s="42"/>
      <c r="C25" s="306"/>
      <c r="D25" s="378"/>
      <c r="E25" s="333"/>
      <c r="F25" s="318"/>
      <c r="G25" s="318"/>
      <c r="H25" s="318"/>
      <c r="I25" s="331"/>
      <c r="J25" s="331"/>
      <c r="K25" s="318"/>
      <c r="L25" s="318"/>
      <c r="M25" s="318"/>
      <c r="N25" s="331"/>
      <c r="O25" s="42"/>
      <c r="P25" s="42"/>
    </row>
    <row r="26" spans="1:16" ht="15.6">
      <c r="A26" s="332"/>
      <c r="B26" s="552"/>
      <c r="C26" s="553" t="s">
        <v>483</v>
      </c>
      <c r="D26" s="333"/>
      <c r="E26" s="333"/>
      <c r="F26" s="318"/>
      <c r="G26" s="318"/>
      <c r="H26" s="318"/>
      <c r="I26" s="331"/>
      <c r="J26" s="331"/>
      <c r="K26" s="318"/>
      <c r="L26" s="318"/>
      <c r="M26" s="318"/>
      <c r="N26" s="331"/>
      <c r="O26" s="42"/>
      <c r="P26" s="42"/>
    </row>
    <row r="27" spans="1:16" ht="15.6">
      <c r="A27" s="332">
        <v>5</v>
      </c>
      <c r="B27" s="552"/>
      <c r="C27" s="306" t="s">
        <v>708</v>
      </c>
      <c r="D27" s="333" t="s">
        <v>709</v>
      </c>
      <c r="E27" s="333"/>
      <c r="F27" s="354">
        <v>2174860</v>
      </c>
      <c r="G27" s="318"/>
      <c r="H27" s="354">
        <v>1692492</v>
      </c>
      <c r="I27" s="318"/>
      <c r="J27" s="331"/>
      <c r="K27" s="42"/>
      <c r="L27" s="354">
        <v>482367</v>
      </c>
      <c r="M27" s="42"/>
      <c r="N27" s="318"/>
      <c r="O27" s="42"/>
      <c r="P27" s="42"/>
    </row>
    <row r="28" spans="1:16" ht="15.6">
      <c r="A28" s="332">
        <v>6</v>
      </c>
      <c r="B28" s="552"/>
      <c r="C28" s="554" t="s">
        <v>710</v>
      </c>
      <c r="D28" s="333" t="s">
        <v>492</v>
      </c>
      <c r="E28" s="333"/>
      <c r="F28" s="331">
        <f>F27/F17</f>
        <v>3.5279218028539173E-3</v>
      </c>
      <c r="G28" s="318"/>
      <c r="H28" s="331">
        <f>H27/H17</f>
        <v>3.5159769823801378E-3</v>
      </c>
      <c r="I28" s="318"/>
      <c r="J28" s="331">
        <f>H28</f>
        <v>3.5159769823801378E-3</v>
      </c>
      <c r="K28" s="42"/>
      <c r="L28" s="331">
        <f>L27/L17</f>
        <v>3.570475089539637E-3</v>
      </c>
      <c r="M28" s="42"/>
      <c r="N28" s="331">
        <f>L28</f>
        <v>3.570475089539637E-3</v>
      </c>
      <c r="O28" s="42"/>
      <c r="P28" s="42"/>
    </row>
    <row r="29" spans="1:16" ht="15.6">
      <c r="A29" s="332"/>
      <c r="B29" s="552"/>
      <c r="C29" s="554" t="s">
        <v>711</v>
      </c>
      <c r="D29" s="333" t="s">
        <v>493</v>
      </c>
      <c r="E29" s="333"/>
      <c r="F29" s="42"/>
      <c r="G29" s="318"/>
      <c r="H29" s="318"/>
      <c r="I29" s="318"/>
      <c r="J29" s="331"/>
      <c r="K29" s="42"/>
      <c r="L29" s="318"/>
      <c r="M29" s="42"/>
      <c r="N29" s="331"/>
      <c r="O29" s="42"/>
      <c r="P29" s="42"/>
    </row>
    <row r="30" spans="1:16" ht="15.6">
      <c r="A30" s="332"/>
      <c r="B30" s="552"/>
      <c r="C30" s="554"/>
      <c r="D30" s="333"/>
      <c r="E30" s="333"/>
      <c r="F30" s="42"/>
      <c r="G30" s="318"/>
      <c r="H30" s="318"/>
      <c r="I30" s="318"/>
      <c r="J30" s="331"/>
      <c r="K30" s="42"/>
      <c r="L30" s="318"/>
      <c r="M30" s="42"/>
      <c r="N30" s="331"/>
      <c r="O30" s="42"/>
      <c r="P30" s="42"/>
    </row>
    <row r="31" spans="1:16" ht="15.6">
      <c r="A31" s="336"/>
      <c r="B31" s="42"/>
      <c r="C31" s="306" t="s">
        <v>301</v>
      </c>
      <c r="D31" s="337"/>
      <c r="E31" s="337"/>
      <c r="F31" s="318"/>
      <c r="G31" s="318"/>
      <c r="H31" s="318"/>
      <c r="I31" s="318"/>
      <c r="J31" s="331"/>
      <c r="K31" s="318"/>
      <c r="L31" s="318"/>
      <c r="M31" s="318"/>
      <c r="N31" s="331"/>
      <c r="O31" s="318"/>
      <c r="P31" s="318"/>
    </row>
    <row r="32" spans="1:16" ht="15.6">
      <c r="A32" s="555" t="s">
        <v>308</v>
      </c>
      <c r="B32" s="42"/>
      <c r="C32" s="306" t="s">
        <v>303</v>
      </c>
      <c r="D32" s="333" t="s">
        <v>399</v>
      </c>
      <c r="E32" s="333"/>
      <c r="F32" s="265">
        <v>7245517</v>
      </c>
      <c r="G32" s="318"/>
      <c r="H32" s="354">
        <v>6030014</v>
      </c>
      <c r="I32" s="338"/>
      <c r="J32" s="331"/>
      <c r="K32" s="42"/>
      <c r="L32" s="354">
        <v>1215503</v>
      </c>
      <c r="M32" s="42"/>
      <c r="N32" s="331"/>
      <c r="O32" s="339"/>
      <c r="P32" s="339"/>
    </row>
    <row r="33" spans="1:16" ht="15.6">
      <c r="A33" s="555" t="s">
        <v>312</v>
      </c>
      <c r="B33" s="42"/>
      <c r="C33" s="306" t="s">
        <v>306</v>
      </c>
      <c r="D33" s="333" t="s">
        <v>492</v>
      </c>
      <c r="E33" s="333"/>
      <c r="F33" s="331">
        <f>F32/F17</f>
        <v>1.1753224298230095E-2</v>
      </c>
      <c r="G33" s="318"/>
      <c r="H33" s="331">
        <f>H32/H17</f>
        <v>1.2526730068697509E-2</v>
      </c>
      <c r="I33" s="318"/>
      <c r="J33" s="331">
        <f>H33</f>
        <v>1.2526730068697509E-2</v>
      </c>
      <c r="K33" s="42"/>
      <c r="L33" s="331">
        <f>L32/L17</f>
        <v>8.9971394866578715E-3</v>
      </c>
      <c r="M33" s="42"/>
      <c r="N33" s="331">
        <f>L33</f>
        <v>8.9971394866578715E-3</v>
      </c>
      <c r="O33" s="335"/>
      <c r="P33" s="335"/>
    </row>
    <row r="34" spans="1:16" ht="15.6">
      <c r="A34" s="336"/>
      <c r="B34" s="42"/>
      <c r="C34" s="306"/>
      <c r="D34" s="333" t="s">
        <v>493</v>
      </c>
      <c r="E34" s="333"/>
      <c r="F34" s="331"/>
      <c r="G34" s="318"/>
      <c r="H34" s="331"/>
      <c r="I34" s="318"/>
      <c r="J34" s="331"/>
      <c r="K34" s="42"/>
      <c r="L34" s="331"/>
      <c r="M34" s="42"/>
      <c r="N34" s="331"/>
      <c r="O34" s="335"/>
      <c r="P34" s="335"/>
    </row>
    <row r="35" spans="1:16" ht="15.6">
      <c r="A35" s="336"/>
      <c r="B35" s="42"/>
      <c r="C35" s="306"/>
      <c r="D35" s="333"/>
      <c r="E35" s="333"/>
      <c r="F35" s="331"/>
      <c r="G35" s="318"/>
      <c r="H35" s="318"/>
      <c r="I35" s="318"/>
      <c r="J35" s="331"/>
      <c r="K35" s="42"/>
      <c r="L35" s="318"/>
      <c r="M35" s="42"/>
      <c r="N35" s="331"/>
      <c r="O35" s="335"/>
      <c r="P35" s="335"/>
    </row>
    <row r="36" spans="1:16" ht="15.6">
      <c r="A36" s="555" t="s">
        <v>315</v>
      </c>
      <c r="B36" s="42"/>
      <c r="C36" s="306" t="s">
        <v>400</v>
      </c>
      <c r="D36" s="333" t="s">
        <v>494</v>
      </c>
      <c r="E36" s="333"/>
      <c r="F36" s="331">
        <f>F23+F28+F33</f>
        <v>5.7237652768441928E-2</v>
      </c>
      <c r="G36" s="318"/>
      <c r="H36" s="331">
        <f>H23+H28+H33</f>
        <v>6.4529673523509953E-2</v>
      </c>
      <c r="I36" s="318"/>
      <c r="J36" s="331">
        <f>H36</f>
        <v>6.4529673523509953E-2</v>
      </c>
      <c r="K36" s="42"/>
      <c r="L36" s="331">
        <f>L23+L28+L33</f>
        <v>3.1255385872037321E-2</v>
      </c>
      <c r="M36" s="42"/>
      <c r="N36" s="331">
        <f>L36</f>
        <v>3.1255385872037321E-2</v>
      </c>
      <c r="O36" s="335"/>
      <c r="P36" s="335"/>
    </row>
    <row r="37" spans="1:16" ht="15.6">
      <c r="A37" s="336"/>
      <c r="B37" s="42"/>
      <c r="C37" s="306"/>
      <c r="D37" s="333" t="s">
        <v>495</v>
      </c>
      <c r="E37" s="333"/>
      <c r="F37" s="331"/>
      <c r="G37" s="318"/>
      <c r="H37" s="331"/>
      <c r="I37" s="318"/>
      <c r="J37" s="331"/>
      <c r="K37" s="42"/>
      <c r="L37" s="331"/>
      <c r="M37" s="42"/>
      <c r="N37" s="331"/>
      <c r="O37" s="335"/>
      <c r="P37" s="335"/>
    </row>
    <row r="38" spans="1:16" ht="15.6">
      <c r="A38" s="336"/>
      <c r="B38" s="42"/>
      <c r="C38" s="306"/>
      <c r="D38" s="333"/>
      <c r="E38" s="333"/>
      <c r="F38" s="318"/>
      <c r="G38" s="318"/>
      <c r="H38" s="318"/>
      <c r="I38" s="338"/>
      <c r="J38" s="331"/>
      <c r="K38" s="318"/>
      <c r="L38" s="318"/>
      <c r="M38" s="318"/>
      <c r="N38" s="331"/>
      <c r="O38" s="318"/>
      <c r="P38" s="318"/>
    </row>
    <row r="39" spans="1:16" ht="15.6">
      <c r="A39" s="340"/>
      <c r="B39" s="341"/>
      <c r="C39" s="309" t="s">
        <v>311</v>
      </c>
      <c r="D39" s="333"/>
      <c r="E39" s="333"/>
      <c r="F39" s="318"/>
      <c r="G39" s="342"/>
      <c r="H39" s="318"/>
      <c r="I39" s="331"/>
      <c r="J39" s="331"/>
      <c r="K39" s="318"/>
      <c r="L39" s="343"/>
      <c r="M39" s="318"/>
      <c r="N39" s="331"/>
      <c r="O39" s="341"/>
      <c r="P39" s="341"/>
    </row>
    <row r="40" spans="1:16" ht="15.6">
      <c r="A40" s="555" t="s">
        <v>319</v>
      </c>
      <c r="B40" s="341"/>
      <c r="C40" s="309" t="s">
        <v>313</v>
      </c>
      <c r="D40" s="333" t="s">
        <v>401</v>
      </c>
      <c r="E40" s="333"/>
      <c r="F40" s="354">
        <v>18906714</v>
      </c>
      <c r="G40" s="342"/>
      <c r="H40" s="354">
        <v>15462922</v>
      </c>
      <c r="I40" s="331"/>
      <c r="J40" s="331"/>
      <c r="K40" s="318"/>
      <c r="L40" s="354">
        <v>3443791</v>
      </c>
      <c r="M40" s="318"/>
      <c r="N40" s="331"/>
      <c r="O40" s="341"/>
      <c r="P40" s="341"/>
    </row>
    <row r="41" spans="1:16" ht="15.6">
      <c r="A41" s="555" t="s">
        <v>322</v>
      </c>
      <c r="B41" s="341"/>
      <c r="C41" s="309" t="s">
        <v>402</v>
      </c>
      <c r="D41" s="333" t="s">
        <v>496</v>
      </c>
      <c r="E41" s="333"/>
      <c r="F41" s="331">
        <f>F40/F18</f>
        <v>4.3953515693394167E-2</v>
      </c>
      <c r="G41" s="342"/>
      <c r="H41" s="331">
        <f>H40/H18</f>
        <v>4.3813530453185298E-2</v>
      </c>
      <c r="I41" s="331"/>
      <c r="J41" s="331">
        <f>H41</f>
        <v>4.3813530453185298E-2</v>
      </c>
      <c r="K41" s="318"/>
      <c r="L41" s="331">
        <f>L40/L18</f>
        <v>4.4593234262320473E-2</v>
      </c>
      <c r="M41" s="318"/>
      <c r="N41" s="331">
        <f>L41</f>
        <v>4.4593234262320473E-2</v>
      </c>
      <c r="O41" s="341"/>
      <c r="P41" s="341"/>
    </row>
    <row r="42" spans="1:16" ht="15.6">
      <c r="A42" s="336"/>
      <c r="B42" s="341"/>
      <c r="C42" s="309"/>
      <c r="D42" s="333" t="s">
        <v>497</v>
      </c>
      <c r="E42" s="333"/>
      <c r="F42" s="331"/>
      <c r="G42" s="342"/>
      <c r="H42" s="331"/>
      <c r="I42" s="331"/>
      <c r="J42" s="331"/>
      <c r="K42" s="318"/>
      <c r="L42" s="331"/>
      <c r="M42" s="318"/>
      <c r="N42" s="331"/>
      <c r="O42" s="341"/>
      <c r="P42" s="341"/>
    </row>
    <row r="43" spans="1:16" ht="15.6">
      <c r="A43" s="340"/>
      <c r="B43" s="341"/>
      <c r="C43" s="309"/>
      <c r="D43" s="333"/>
      <c r="E43" s="333"/>
      <c r="F43" s="331"/>
      <c r="G43" s="342"/>
      <c r="H43" s="318"/>
      <c r="I43" s="331"/>
      <c r="J43" s="331"/>
      <c r="K43" s="318"/>
      <c r="L43" s="343"/>
      <c r="M43" s="318"/>
      <c r="N43" s="331"/>
      <c r="O43" s="341"/>
      <c r="P43" s="341"/>
    </row>
    <row r="44" spans="1:16" ht="15.6">
      <c r="A44" s="336"/>
      <c r="B44" s="42"/>
      <c r="C44" s="306" t="s">
        <v>318</v>
      </c>
      <c r="D44" s="344"/>
      <c r="E44" s="344"/>
      <c r="F44" s="42"/>
      <c r="G44" s="318"/>
      <c r="H44" s="318"/>
      <c r="I44" s="42"/>
      <c r="J44" s="331"/>
      <c r="K44" s="42"/>
      <c r="L44" s="318"/>
      <c r="M44" s="42"/>
      <c r="N44" s="331"/>
      <c r="O44" s="42"/>
      <c r="P44" s="42"/>
    </row>
    <row r="45" spans="1:16" ht="15.6">
      <c r="A45" s="555" t="s">
        <v>325</v>
      </c>
      <c r="B45" s="42"/>
      <c r="C45" s="306" t="s">
        <v>320</v>
      </c>
      <c r="D45" s="337" t="s">
        <v>403</v>
      </c>
      <c r="E45" s="337"/>
      <c r="F45" s="354">
        <v>34731558</v>
      </c>
      <c r="G45" s="345"/>
      <c r="H45" s="354">
        <v>28467031</v>
      </c>
      <c r="I45" s="345"/>
      <c r="J45" s="331"/>
      <c r="K45" s="42"/>
      <c r="L45" s="354">
        <v>6264527</v>
      </c>
      <c r="M45" s="42"/>
      <c r="N45" s="331"/>
      <c r="O45" s="335"/>
      <c r="P45" s="335"/>
    </row>
    <row r="46" spans="1:16" ht="15.6">
      <c r="A46" s="555" t="s">
        <v>477</v>
      </c>
      <c r="B46" s="42"/>
      <c r="C46" s="306" t="s">
        <v>323</v>
      </c>
      <c r="D46" s="333" t="s">
        <v>498</v>
      </c>
      <c r="E46" s="344"/>
      <c r="F46" s="331">
        <f>F45/F18</f>
        <v>8.0742432535290357E-2</v>
      </c>
      <c r="G46" s="318"/>
      <c r="H46" s="331">
        <f>H45/H18</f>
        <v>8.0660119066129285E-2</v>
      </c>
      <c r="I46" s="346"/>
      <c r="J46" s="331">
        <f>H46</f>
        <v>8.0660119066129285E-2</v>
      </c>
      <c r="K46" s="347"/>
      <c r="L46" s="331">
        <f>L45/L18</f>
        <v>8.1118604483730775E-2</v>
      </c>
      <c r="M46" s="347"/>
      <c r="N46" s="331">
        <f>L46</f>
        <v>8.1118604483730775E-2</v>
      </c>
      <c r="O46" s="42"/>
      <c r="P46" s="42"/>
    </row>
    <row r="47" spans="1:16" ht="15.6">
      <c r="A47" s="336"/>
      <c r="B47" s="42"/>
      <c r="C47" s="306"/>
      <c r="D47" s="333" t="s">
        <v>499</v>
      </c>
      <c r="E47" s="344"/>
      <c r="F47" s="331"/>
      <c r="G47" s="318"/>
      <c r="H47" s="331"/>
      <c r="I47" s="346"/>
      <c r="J47" s="331"/>
      <c r="K47" s="347"/>
      <c r="L47" s="331"/>
      <c r="M47" s="347"/>
      <c r="N47" s="331"/>
      <c r="O47" s="42"/>
      <c r="P47" s="42"/>
    </row>
    <row r="48" spans="1:16" ht="15.6">
      <c r="A48" s="340"/>
      <c r="B48" s="341"/>
      <c r="C48" s="306"/>
      <c r="D48" s="344"/>
      <c r="E48" s="344"/>
      <c r="F48" s="318"/>
      <c r="G48" s="318"/>
      <c r="H48" s="347"/>
      <c r="I48" s="346"/>
      <c r="J48" s="331"/>
      <c r="K48" s="347"/>
      <c r="L48" s="318"/>
      <c r="M48" s="347"/>
      <c r="N48" s="331"/>
      <c r="O48" s="42"/>
      <c r="P48" s="42"/>
    </row>
    <row r="49" spans="1:16" ht="15.6">
      <c r="A49" s="555" t="s">
        <v>478</v>
      </c>
      <c r="B49" s="341"/>
      <c r="C49" s="303" t="s">
        <v>326</v>
      </c>
      <c r="D49" s="333" t="s">
        <v>500</v>
      </c>
      <c r="E49" s="344"/>
      <c r="F49" s="348"/>
      <c r="G49" s="318"/>
      <c r="H49" s="346">
        <f>H41+H46</f>
        <v>0.12447364951931458</v>
      </c>
      <c r="I49" s="346"/>
      <c r="J49" s="331"/>
      <c r="K49" s="347"/>
      <c r="L49" s="346">
        <f>L41+L46</f>
        <v>0.12571183874605124</v>
      </c>
      <c r="M49" s="347"/>
      <c r="N49" s="331"/>
      <c r="O49" s="42"/>
      <c r="P49" s="42"/>
    </row>
    <row r="50" spans="1:16" ht="15.6">
      <c r="A50" s="340"/>
      <c r="B50" s="341"/>
      <c r="C50" s="306"/>
      <c r="D50" s="333" t="s">
        <v>501</v>
      </c>
      <c r="E50" s="344"/>
      <c r="F50" s="318" t="s">
        <v>40</v>
      </c>
      <c r="G50" s="318"/>
      <c r="H50" s="318"/>
      <c r="I50" s="346"/>
      <c r="J50" s="318"/>
      <c r="K50" s="347"/>
      <c r="L50" s="347"/>
      <c r="M50" s="347"/>
      <c r="N50" s="318" t="s">
        <v>40</v>
      </c>
      <c r="O50" s="42"/>
      <c r="P50" s="42"/>
    </row>
    <row r="51" spans="1:16" ht="15.6">
      <c r="A51" s="340"/>
      <c r="B51" s="341"/>
      <c r="C51" s="306"/>
      <c r="D51" s="344"/>
      <c r="E51" s="344"/>
      <c r="F51" s="318"/>
      <c r="G51" s="318"/>
      <c r="H51" s="318"/>
      <c r="I51" s="346"/>
      <c r="J51" s="318"/>
      <c r="K51" s="347"/>
      <c r="L51" s="347"/>
      <c r="M51" s="347"/>
      <c r="N51" s="318"/>
      <c r="O51" s="42"/>
      <c r="P51" s="42"/>
    </row>
    <row r="52" spans="1:16" ht="15.6">
      <c r="A52" s="340"/>
      <c r="B52" s="341"/>
      <c r="C52" s="349"/>
      <c r="D52" s="350"/>
      <c r="E52" s="350"/>
      <c r="F52" s="318"/>
      <c r="G52" s="349"/>
      <c r="H52" s="349"/>
      <c r="I52" s="331"/>
      <c r="J52" s="318"/>
      <c r="K52" s="318"/>
      <c r="L52" s="318"/>
      <c r="M52" s="318"/>
      <c r="N52" s="318"/>
      <c r="O52" s="335"/>
      <c r="P52" s="335"/>
    </row>
    <row r="53" spans="1:16" ht="15.6">
      <c r="A53" s="218"/>
      <c r="B53" s="341"/>
      <c r="C53" s="319"/>
      <c r="D53" s="337"/>
      <c r="E53" s="337"/>
      <c r="F53" s="309"/>
      <c r="G53" s="303"/>
      <c r="H53" s="303"/>
      <c r="I53" s="351"/>
      <c r="J53" s="318"/>
      <c r="K53" s="309"/>
      <c r="M53" s="309"/>
      <c r="N53" s="318"/>
      <c r="O53" s="219"/>
      <c r="P53" s="355"/>
    </row>
    <row r="54" spans="1:16" ht="15.6">
      <c r="A54" s="218"/>
      <c r="B54" s="352"/>
      <c r="C54" s="319"/>
      <c r="D54" s="337"/>
      <c r="E54" s="337"/>
      <c r="F54" s="309"/>
      <c r="G54" s="303"/>
      <c r="H54" s="303"/>
      <c r="I54" s="351"/>
      <c r="J54" s="318"/>
      <c r="K54" s="309"/>
      <c r="L54" s="309"/>
      <c r="M54" s="309"/>
      <c r="N54" s="318"/>
      <c r="O54" s="353"/>
      <c r="P54" s="353"/>
    </row>
    <row r="55" spans="1:16" ht="15">
      <c r="A55" s="313"/>
      <c r="B55" s="42"/>
      <c r="C55" s="349"/>
      <c r="D55" s="349"/>
      <c r="E55" s="349"/>
      <c r="F55" s="318"/>
      <c r="G55" s="349"/>
      <c r="H55" s="349"/>
      <c r="I55" s="349"/>
      <c r="J55" s="66"/>
      <c r="K55" s="349"/>
      <c r="L55" s="349"/>
      <c r="M55" s="349"/>
      <c r="N55" s="318"/>
      <c r="O55" s="318"/>
      <c r="P55" s="318"/>
    </row>
    <row r="58" spans="1:16">
      <c r="A58" s="167"/>
      <c r="B58" s="167"/>
      <c r="C58" s="167"/>
      <c r="D58" s="167"/>
      <c r="E58" s="167"/>
      <c r="F58" s="167"/>
      <c r="G58" s="167"/>
      <c r="H58" s="167"/>
      <c r="I58" s="167"/>
      <c r="J58" s="167"/>
      <c r="K58" s="167"/>
      <c r="L58" s="167"/>
      <c r="M58" s="167"/>
      <c r="N58" s="168"/>
      <c r="O58" s="167"/>
    </row>
    <row r="59" spans="1:16">
      <c r="A59" s="167"/>
      <c r="B59" s="167"/>
      <c r="C59" s="167"/>
      <c r="D59" s="167"/>
      <c r="E59" s="167"/>
      <c r="F59" s="167"/>
      <c r="G59" s="167"/>
      <c r="H59" s="167"/>
      <c r="I59" s="167"/>
      <c r="J59" s="167"/>
      <c r="K59" s="167"/>
      <c r="L59" s="167"/>
      <c r="M59" s="167"/>
      <c r="N59" s="168"/>
      <c r="O59" s="167"/>
    </row>
    <row r="60" spans="1:16">
      <c r="A60" s="167"/>
      <c r="B60" s="167"/>
      <c r="C60" s="167"/>
      <c r="D60" s="167"/>
      <c r="E60" s="167"/>
      <c r="F60" s="167"/>
      <c r="G60" s="167"/>
      <c r="H60" s="167"/>
      <c r="I60" s="167"/>
      <c r="J60" s="167"/>
      <c r="K60" s="167"/>
      <c r="L60" s="167"/>
      <c r="M60" s="167"/>
      <c r="N60" s="167"/>
      <c r="O60" s="167"/>
    </row>
    <row r="61" spans="1:16" ht="15">
      <c r="A61" s="178"/>
      <c r="B61" s="167"/>
      <c r="C61" s="217"/>
      <c r="D61" s="217"/>
      <c r="E61" s="217"/>
      <c r="F61" s="217"/>
      <c r="G61" s="176"/>
      <c r="H61" s="217"/>
      <c r="I61" s="217"/>
      <c r="J61" s="217"/>
      <c r="K61" s="217"/>
      <c r="L61" s="167"/>
      <c r="M61" s="176"/>
      <c r="N61" s="222" t="str">
        <f>+O3</f>
        <v>Attachment GG - ALLETE</v>
      </c>
      <c r="O61" s="184"/>
    </row>
    <row r="62" spans="1:16" ht="15">
      <c r="A62" s="178"/>
      <c r="B62" s="167"/>
      <c r="C62" s="186" t="str">
        <f>+C4</f>
        <v>Formula Rate calculation</v>
      </c>
      <c r="D62" s="186"/>
      <c r="E62" s="217"/>
      <c r="F62" s="217"/>
      <c r="G62" s="356" t="str">
        <f>+F4</f>
        <v xml:space="preserve">     Rate Formula Template</v>
      </c>
      <c r="H62" s="217"/>
      <c r="I62" s="217"/>
      <c r="J62" s="217"/>
      <c r="K62" s="217"/>
      <c r="L62" s="167"/>
      <c r="M62" s="176"/>
      <c r="N62" s="222" t="str">
        <f>+O4</f>
        <v>For the 12 months ended 12/31/16</v>
      </c>
      <c r="O62" s="184"/>
    </row>
    <row r="63" spans="1:16" ht="15">
      <c r="A63" s="178"/>
      <c r="B63" s="167"/>
      <c r="C63" s="186"/>
      <c r="D63" s="186"/>
      <c r="E63" s="217"/>
      <c r="F63" s="217"/>
      <c r="G63" s="356" t="str">
        <f>+F5</f>
        <v xml:space="preserve"> Utilizing Attachment O - Allete Data</v>
      </c>
      <c r="H63" s="217"/>
      <c r="I63" s="217"/>
      <c r="J63" s="217"/>
      <c r="K63" s="217"/>
      <c r="L63" s="176"/>
      <c r="M63" s="176"/>
      <c r="N63" s="167"/>
      <c r="O63" s="184"/>
    </row>
    <row r="64" spans="1:16" ht="15">
      <c r="A64" s="178"/>
      <c r="B64" s="167"/>
      <c r="C64" s="217"/>
      <c r="D64" s="217"/>
      <c r="E64" s="217"/>
      <c r="F64" s="217"/>
      <c r="G64" s="217"/>
      <c r="H64" s="217"/>
      <c r="I64" s="217"/>
      <c r="J64" s="217"/>
      <c r="K64" s="217"/>
      <c r="L64" s="167"/>
      <c r="M64" s="176"/>
      <c r="N64" s="217" t="s">
        <v>328</v>
      </c>
      <c r="O64" s="184"/>
    </row>
    <row r="65" spans="1:19" ht="15">
      <c r="A65" s="178"/>
      <c r="B65" s="167"/>
      <c r="C65" s="167"/>
      <c r="D65" s="167"/>
      <c r="E65" s="217"/>
      <c r="F65" s="217"/>
      <c r="G65" s="356" t="str">
        <f>+F7</f>
        <v>Allete, Inc. dba Minnesota Power</v>
      </c>
      <c r="H65" s="217"/>
      <c r="I65" s="217"/>
      <c r="J65" s="217"/>
      <c r="K65" s="217"/>
      <c r="L65" s="217"/>
      <c r="M65" s="176"/>
      <c r="N65" s="176"/>
      <c r="O65" s="184"/>
    </row>
    <row r="66" spans="1:19" ht="15">
      <c r="A66" s="178"/>
      <c r="B66" s="167"/>
      <c r="C66" s="167"/>
      <c r="D66" s="167"/>
      <c r="E66" s="186"/>
      <c r="F66" s="186"/>
      <c r="G66" s="186"/>
      <c r="H66" s="186"/>
      <c r="I66" s="186"/>
      <c r="J66" s="186"/>
      <c r="K66" s="186"/>
      <c r="L66" s="186"/>
      <c r="M66" s="186"/>
      <c r="N66" s="186"/>
      <c r="O66" s="184"/>
    </row>
    <row r="67" spans="1:19" ht="15.6">
      <c r="A67" s="178"/>
      <c r="B67" s="167"/>
      <c r="C67" s="217"/>
      <c r="D67" s="217"/>
      <c r="E67" s="192" t="s">
        <v>329</v>
      </c>
      <c r="F67" s="192"/>
      <c r="G67" s="167"/>
      <c r="H67" s="172"/>
      <c r="I67" s="172"/>
      <c r="J67" s="172"/>
      <c r="K67" s="172"/>
      <c r="L67" s="172"/>
      <c r="M67" s="176"/>
      <c r="N67" s="176"/>
      <c r="O67" s="184"/>
    </row>
    <row r="68" spans="1:19" ht="52.8">
      <c r="A68" s="178"/>
      <c r="B68" s="167"/>
      <c r="C68" s="217"/>
      <c r="D68" s="217"/>
      <c r="E68" s="192"/>
      <c r="F68" s="192"/>
      <c r="G68" s="167"/>
      <c r="H68" s="172"/>
      <c r="I68" s="172"/>
      <c r="J68" s="172"/>
      <c r="K68" s="172"/>
      <c r="L68" s="172"/>
      <c r="M68" s="176"/>
      <c r="N68" s="176"/>
      <c r="O68" s="184"/>
      <c r="R68" s="843" t="s">
        <v>974</v>
      </c>
    </row>
    <row r="69" spans="1:19" ht="14.25" customHeight="1">
      <c r="A69" s="178"/>
      <c r="B69" s="167"/>
      <c r="C69" s="223">
        <v>-1</v>
      </c>
      <c r="D69" s="223">
        <v>-2</v>
      </c>
      <c r="E69" s="223">
        <v>-3</v>
      </c>
      <c r="F69" s="223">
        <v>-4</v>
      </c>
      <c r="G69" s="223">
        <v>-5</v>
      </c>
      <c r="H69" s="223">
        <v>-6</v>
      </c>
      <c r="I69" s="223">
        <v>-7</v>
      </c>
      <c r="J69" s="223">
        <v>-8</v>
      </c>
      <c r="K69" s="223">
        <v>-9</v>
      </c>
      <c r="L69" s="223">
        <v>-10</v>
      </c>
      <c r="M69" s="223">
        <v>-11</v>
      </c>
      <c r="N69" s="223">
        <v>-12</v>
      </c>
      <c r="O69" s="184"/>
    </row>
    <row r="70" spans="1:19"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R70" s="229" t="s">
        <v>576</v>
      </c>
      <c r="S70" s="229" t="s">
        <v>918</v>
      </c>
    </row>
    <row r="71" spans="1:19" ht="48.75" customHeight="1">
      <c r="A71" s="379" t="s">
        <v>504</v>
      </c>
      <c r="B71" s="232"/>
      <c r="C71" s="232"/>
      <c r="D71" s="232"/>
      <c r="E71" s="233" t="s">
        <v>339</v>
      </c>
      <c r="F71" s="274" t="s">
        <v>712</v>
      </c>
      <c r="G71" s="234" t="s">
        <v>341</v>
      </c>
      <c r="H71" s="233" t="s">
        <v>342</v>
      </c>
      <c r="I71" s="274" t="s">
        <v>505</v>
      </c>
      <c r="J71" s="234" t="s">
        <v>344</v>
      </c>
      <c r="K71" s="233" t="s">
        <v>345</v>
      </c>
      <c r="L71" s="234" t="s">
        <v>346</v>
      </c>
      <c r="M71" s="235" t="s">
        <v>347</v>
      </c>
      <c r="N71" s="236" t="s">
        <v>348</v>
      </c>
      <c r="O71" s="184"/>
      <c r="R71" s="278"/>
      <c r="S71" s="731"/>
    </row>
    <row r="72" spans="1:19" ht="15">
      <c r="A72" s="237"/>
      <c r="B72" s="172"/>
      <c r="C72" s="172"/>
      <c r="D72" s="172"/>
      <c r="E72" s="172"/>
      <c r="F72" s="172"/>
      <c r="G72" s="238"/>
      <c r="H72" s="172"/>
      <c r="I72" s="172"/>
      <c r="J72" s="238"/>
      <c r="K72" s="172"/>
      <c r="L72" s="238"/>
      <c r="M72" s="176"/>
      <c r="N72" s="239"/>
      <c r="O72" s="184"/>
      <c r="R72" s="185"/>
    </row>
    <row r="73" spans="1:19">
      <c r="A73" s="240" t="s">
        <v>349</v>
      </c>
      <c r="B73" s="167"/>
      <c r="C73" s="167" t="s">
        <v>96</v>
      </c>
      <c r="D73" s="257">
        <v>277</v>
      </c>
      <c r="E73" s="258">
        <v>20869491</v>
      </c>
      <c r="F73" s="197">
        <f>+$H$36</f>
        <v>6.4529673523509953E-2</v>
      </c>
      <c r="G73" s="259">
        <f t="shared" ref="G73:G79" si="0">E73*F73</f>
        <v>1346701.4408318293</v>
      </c>
      <c r="H73" s="258">
        <v>17892779</v>
      </c>
      <c r="I73" s="197">
        <f>+$H$49</f>
        <v>0.12447364951931458</v>
      </c>
      <c r="J73" s="259">
        <f t="shared" ref="J73:J79" si="1">H73*I73</f>
        <v>2227179.502172552</v>
      </c>
      <c r="K73" s="258">
        <v>521737</v>
      </c>
      <c r="L73" s="259">
        <f t="shared" ref="L73:L79" si="2">G73+J73+K73</f>
        <v>4095617.9430043814</v>
      </c>
      <c r="M73" s="262">
        <v>-157000</v>
      </c>
      <c r="N73" s="261">
        <f t="shared" ref="N73:N79" si="3">L73+M73</f>
        <v>3938617.9430043814</v>
      </c>
      <c r="O73" s="242"/>
      <c r="R73" s="447">
        <f>+E73+S73</f>
        <v>20869491</v>
      </c>
      <c r="S73" s="619">
        <v>0</v>
      </c>
    </row>
    <row r="74" spans="1:19">
      <c r="A74" s="240" t="s">
        <v>350</v>
      </c>
      <c r="B74" s="167"/>
      <c r="C74" s="167" t="s">
        <v>93</v>
      </c>
      <c r="D74" s="257">
        <v>279</v>
      </c>
      <c r="E74" s="258">
        <v>10631700</v>
      </c>
      <c r="F74" s="197">
        <f t="shared" ref="F74:F86" si="4">+$H$36</f>
        <v>6.4529673523509953E-2</v>
      </c>
      <c r="G74" s="259">
        <f t="shared" si="0"/>
        <v>686060.12999990082</v>
      </c>
      <c r="H74" s="258">
        <v>9564578</v>
      </c>
      <c r="I74" s="197">
        <f t="shared" ref="I74:I86" si="5">+$H$49</f>
        <v>0.12447364951931458</v>
      </c>
      <c r="J74" s="259">
        <f t="shared" si="1"/>
        <v>1190537.9297721467</v>
      </c>
      <c r="K74" s="258">
        <v>265793</v>
      </c>
      <c r="L74" s="259">
        <f t="shared" si="2"/>
        <v>2142391.0597720477</v>
      </c>
      <c r="M74" s="262">
        <v>-21384</v>
      </c>
      <c r="N74" s="261">
        <f t="shared" si="3"/>
        <v>2121007.0597720477</v>
      </c>
      <c r="O74" s="242"/>
      <c r="R74" s="447">
        <f>+E74+S74</f>
        <v>11639293</v>
      </c>
      <c r="S74" s="619">
        <v>1007593</v>
      </c>
    </row>
    <row r="75" spans="1:19">
      <c r="A75" s="240" t="s">
        <v>351</v>
      </c>
      <c r="B75" s="167"/>
      <c r="C75" s="167" t="s">
        <v>768</v>
      </c>
      <c r="D75" s="257">
        <v>286</v>
      </c>
      <c r="E75" s="258">
        <f>11881235+33949073+39514097</f>
        <v>85344405</v>
      </c>
      <c r="F75" s="197">
        <f t="shared" si="4"/>
        <v>6.4529673523509953E-2</v>
      </c>
      <c r="G75" s="259">
        <f t="shared" si="0"/>
        <v>5507246.5917082103</v>
      </c>
      <c r="H75" s="258">
        <f>10391914+32145528+38976866</f>
        <v>81514308</v>
      </c>
      <c r="I75" s="197">
        <f t="shared" si="5"/>
        <v>0.12447364951931458</v>
      </c>
      <c r="J75" s="259">
        <f t="shared" si="1"/>
        <v>10146383.40480146</v>
      </c>
      <c r="K75" s="258">
        <f>297031+848727+987852</f>
        <v>2133610</v>
      </c>
      <c r="L75" s="259">
        <f t="shared" si="2"/>
        <v>17787239.996509671</v>
      </c>
      <c r="M75" s="262">
        <f>-80701-663135+1197604</f>
        <v>453768</v>
      </c>
      <c r="N75" s="261">
        <f t="shared" si="3"/>
        <v>18241007.996509671</v>
      </c>
      <c r="O75" s="242"/>
      <c r="R75" s="619">
        <f>+E75+S75</f>
        <v>99936129</v>
      </c>
      <c r="S75" s="619">
        <f>4303208+9283605+1004911</f>
        <v>14591724</v>
      </c>
    </row>
    <row r="76" spans="1:19">
      <c r="A76" s="240" t="s">
        <v>383</v>
      </c>
      <c r="B76" s="167"/>
      <c r="C76" s="560" t="s">
        <v>885</v>
      </c>
      <c r="D76" s="561">
        <v>1025</v>
      </c>
      <c r="E76" s="258">
        <v>0</v>
      </c>
      <c r="F76" s="197">
        <f t="shared" si="4"/>
        <v>6.4529673523509953E-2</v>
      </c>
      <c r="G76" s="259">
        <f t="shared" si="0"/>
        <v>0</v>
      </c>
      <c r="H76" s="258">
        <v>0</v>
      </c>
      <c r="I76" s="197">
        <f t="shared" si="5"/>
        <v>0.12447364951931458</v>
      </c>
      <c r="J76" s="259">
        <f t="shared" si="1"/>
        <v>0</v>
      </c>
      <c r="K76" s="258">
        <v>0</v>
      </c>
      <c r="L76" s="259">
        <f t="shared" si="2"/>
        <v>0</v>
      </c>
      <c r="M76" s="262">
        <v>0</v>
      </c>
      <c r="N76" s="261">
        <f t="shared" si="3"/>
        <v>0</v>
      </c>
      <c r="O76" s="242"/>
      <c r="R76" s="447">
        <f t="shared" ref="R76:R81" si="6">+E76</f>
        <v>0</v>
      </c>
      <c r="S76" s="619">
        <v>0</v>
      </c>
    </row>
    <row r="77" spans="1:19">
      <c r="A77" s="240" t="s">
        <v>384</v>
      </c>
      <c r="B77" s="167"/>
      <c r="C77" s="381" t="s">
        <v>629</v>
      </c>
      <c r="D77" s="257">
        <v>2634</v>
      </c>
      <c r="E77" s="258">
        <v>419225</v>
      </c>
      <c r="F77" s="197">
        <f t="shared" si="4"/>
        <v>6.4529673523509953E-2</v>
      </c>
      <c r="G77" s="259">
        <f t="shared" ref="G77" si="7">E77*F77</f>
        <v>27052.452382893462</v>
      </c>
      <c r="H77" s="258">
        <v>418788</v>
      </c>
      <c r="I77" s="197">
        <f t="shared" si="5"/>
        <v>0.12447364951931458</v>
      </c>
      <c r="J77" s="259">
        <f t="shared" ref="J77" si="8">H77*I77</f>
        <v>52128.070734894718</v>
      </c>
      <c r="K77" s="258">
        <v>5677</v>
      </c>
      <c r="L77" s="259">
        <f t="shared" ref="L77" si="9">G77+J77+K77</f>
        <v>84857.52311778818</v>
      </c>
      <c r="M77" s="262">
        <v>0</v>
      </c>
      <c r="N77" s="261">
        <f t="shared" ref="N77" si="10">L77+M77</f>
        <v>84857.52311778818</v>
      </c>
      <c r="O77" s="242"/>
      <c r="R77" s="447">
        <f t="shared" ref="R77" si="11">+E77</f>
        <v>419225</v>
      </c>
      <c r="S77" s="619">
        <v>0</v>
      </c>
    </row>
    <row r="78" spans="1:19">
      <c r="A78" s="240" t="s">
        <v>385</v>
      </c>
      <c r="B78" s="167"/>
      <c r="C78" s="381" t="s">
        <v>629</v>
      </c>
      <c r="D78" s="257">
        <v>3373</v>
      </c>
      <c r="E78" s="258">
        <v>6403835</v>
      </c>
      <c r="F78" s="197">
        <f t="shared" si="4"/>
        <v>6.4529673523509953E-2</v>
      </c>
      <c r="G78" s="259">
        <f t="shared" si="0"/>
        <v>413237.38184842636</v>
      </c>
      <c r="H78" s="258">
        <v>6250410</v>
      </c>
      <c r="I78" s="197">
        <f t="shared" si="5"/>
        <v>0.12447364951931458</v>
      </c>
      <c r="J78" s="259">
        <f t="shared" si="1"/>
        <v>778011.34369201912</v>
      </c>
      <c r="K78" s="258">
        <v>160096</v>
      </c>
      <c r="L78" s="259">
        <f t="shared" si="2"/>
        <v>1351344.7255404454</v>
      </c>
      <c r="M78" s="262">
        <v>0</v>
      </c>
      <c r="N78" s="261">
        <f t="shared" si="3"/>
        <v>1351344.7255404454</v>
      </c>
      <c r="O78" s="242"/>
      <c r="R78" s="447">
        <f t="shared" si="6"/>
        <v>6403835</v>
      </c>
      <c r="S78" s="619">
        <v>0</v>
      </c>
    </row>
    <row r="79" spans="1:19">
      <c r="A79" s="240" t="s">
        <v>386</v>
      </c>
      <c r="B79" s="167"/>
      <c r="C79" s="167"/>
      <c r="D79" s="257"/>
      <c r="E79" s="258">
        <v>0</v>
      </c>
      <c r="F79" s="197">
        <f t="shared" si="4"/>
        <v>6.4529673523509953E-2</v>
      </c>
      <c r="G79" s="259">
        <f t="shared" si="0"/>
        <v>0</v>
      </c>
      <c r="H79" s="258">
        <v>0</v>
      </c>
      <c r="I79" s="197">
        <f t="shared" si="5"/>
        <v>0.12447364951931458</v>
      </c>
      <c r="J79" s="259">
        <f t="shared" si="1"/>
        <v>0</v>
      </c>
      <c r="K79" s="258">
        <v>0</v>
      </c>
      <c r="L79" s="259">
        <f t="shared" si="2"/>
        <v>0</v>
      </c>
      <c r="M79" s="262">
        <v>0</v>
      </c>
      <c r="N79" s="261">
        <f t="shared" si="3"/>
        <v>0</v>
      </c>
      <c r="O79" s="242"/>
      <c r="R79" s="447">
        <f t="shared" si="6"/>
        <v>0</v>
      </c>
      <c r="S79" s="619">
        <v>0</v>
      </c>
    </row>
    <row r="80" spans="1:19">
      <c r="A80" s="240" t="s">
        <v>436</v>
      </c>
      <c r="B80" s="167"/>
      <c r="C80" s="167"/>
      <c r="D80" s="257"/>
      <c r="E80" s="258">
        <v>0</v>
      </c>
      <c r="F80" s="197">
        <f t="shared" si="4"/>
        <v>6.4529673523509953E-2</v>
      </c>
      <c r="G80" s="259">
        <f t="shared" ref="G80:G86" si="12">E80*F80</f>
        <v>0</v>
      </c>
      <c r="H80" s="258">
        <v>0</v>
      </c>
      <c r="I80" s="197">
        <f t="shared" si="5"/>
        <v>0.12447364951931458</v>
      </c>
      <c r="J80" s="259">
        <f t="shared" ref="J80:J86" si="13">H80*I80</f>
        <v>0</v>
      </c>
      <c r="K80" s="258">
        <v>0</v>
      </c>
      <c r="L80" s="259">
        <f t="shared" ref="L80:L86" si="14">G80+J80+K80</f>
        <v>0</v>
      </c>
      <c r="M80" s="262">
        <v>0</v>
      </c>
      <c r="N80" s="261">
        <f t="shared" ref="N80:N86" si="15">L80+M80</f>
        <v>0</v>
      </c>
      <c r="O80" s="242"/>
      <c r="R80" s="447">
        <f t="shared" si="6"/>
        <v>0</v>
      </c>
      <c r="S80" s="619">
        <v>0</v>
      </c>
    </row>
    <row r="81" spans="1:19">
      <c r="A81" s="240" t="s">
        <v>437</v>
      </c>
      <c r="B81" s="167"/>
      <c r="C81" s="167"/>
      <c r="D81" s="257"/>
      <c r="E81" s="258">
        <v>0</v>
      </c>
      <c r="F81" s="197">
        <f t="shared" si="4"/>
        <v>6.4529673523509953E-2</v>
      </c>
      <c r="G81" s="259">
        <f t="shared" si="12"/>
        <v>0</v>
      </c>
      <c r="H81" s="258">
        <v>0</v>
      </c>
      <c r="I81" s="197">
        <f t="shared" si="5"/>
        <v>0.12447364951931458</v>
      </c>
      <c r="J81" s="259">
        <f t="shared" si="13"/>
        <v>0</v>
      </c>
      <c r="K81" s="258">
        <v>0</v>
      </c>
      <c r="L81" s="259">
        <f t="shared" si="14"/>
        <v>0</v>
      </c>
      <c r="M81" s="262">
        <v>0</v>
      </c>
      <c r="N81" s="261">
        <f t="shared" si="15"/>
        <v>0</v>
      </c>
      <c r="O81" s="242"/>
      <c r="R81" s="447">
        <f t="shared" si="6"/>
        <v>0</v>
      </c>
      <c r="S81" s="127"/>
    </row>
    <row r="82" spans="1:19">
      <c r="A82" s="240"/>
      <c r="B82" s="167"/>
      <c r="C82" s="167"/>
      <c r="D82" s="257"/>
      <c r="E82" s="258">
        <v>0</v>
      </c>
      <c r="F82" s="197">
        <f t="shared" si="4"/>
        <v>6.4529673523509953E-2</v>
      </c>
      <c r="G82" s="259">
        <f t="shared" si="12"/>
        <v>0</v>
      </c>
      <c r="H82" s="258">
        <v>0</v>
      </c>
      <c r="I82" s="197">
        <f t="shared" si="5"/>
        <v>0.12447364951931458</v>
      </c>
      <c r="J82" s="259">
        <f t="shared" si="13"/>
        <v>0</v>
      </c>
      <c r="K82" s="258">
        <v>0</v>
      </c>
      <c r="L82" s="259">
        <f t="shared" si="14"/>
        <v>0</v>
      </c>
      <c r="M82" s="262">
        <v>0</v>
      </c>
      <c r="N82" s="261">
        <f t="shared" si="15"/>
        <v>0</v>
      </c>
      <c r="O82" s="242"/>
      <c r="R82" s="242"/>
    </row>
    <row r="83" spans="1:19">
      <c r="A83" s="240"/>
      <c r="B83" s="167"/>
      <c r="C83" s="167"/>
      <c r="D83" s="257"/>
      <c r="E83" s="258">
        <v>0</v>
      </c>
      <c r="F83" s="197">
        <f t="shared" si="4"/>
        <v>6.4529673523509953E-2</v>
      </c>
      <c r="G83" s="259">
        <f t="shared" si="12"/>
        <v>0</v>
      </c>
      <c r="H83" s="258">
        <v>0</v>
      </c>
      <c r="I83" s="197">
        <f t="shared" si="5"/>
        <v>0.12447364951931458</v>
      </c>
      <c r="J83" s="259">
        <f t="shared" si="13"/>
        <v>0</v>
      </c>
      <c r="K83" s="258">
        <v>0</v>
      </c>
      <c r="L83" s="259">
        <f t="shared" si="14"/>
        <v>0</v>
      </c>
      <c r="M83" s="262">
        <v>0</v>
      </c>
      <c r="N83" s="261">
        <f t="shared" si="15"/>
        <v>0</v>
      </c>
      <c r="O83" s="242"/>
      <c r="R83" s="242"/>
    </row>
    <row r="84" spans="1:19">
      <c r="A84" s="240"/>
      <c r="B84" s="167"/>
      <c r="C84" s="167"/>
      <c r="D84" s="254"/>
      <c r="E84" s="258">
        <v>0</v>
      </c>
      <c r="F84" s="197">
        <f t="shared" si="4"/>
        <v>6.4529673523509953E-2</v>
      </c>
      <c r="G84" s="259">
        <f t="shared" si="12"/>
        <v>0</v>
      </c>
      <c r="H84" s="258">
        <v>0</v>
      </c>
      <c r="I84" s="197">
        <f t="shared" si="5"/>
        <v>0.12447364951931458</v>
      </c>
      <c r="J84" s="259">
        <f t="shared" si="13"/>
        <v>0</v>
      </c>
      <c r="K84" s="258">
        <v>0</v>
      </c>
      <c r="L84" s="259">
        <f t="shared" si="14"/>
        <v>0</v>
      </c>
      <c r="M84" s="262">
        <v>0</v>
      </c>
      <c r="N84" s="261">
        <f t="shared" si="15"/>
        <v>0</v>
      </c>
      <c r="O84" s="242"/>
      <c r="R84" s="242"/>
    </row>
    <row r="85" spans="1:19">
      <c r="A85" s="240"/>
      <c r="B85" s="167"/>
      <c r="C85" s="167"/>
      <c r="D85" s="254"/>
      <c r="E85" s="258">
        <v>0</v>
      </c>
      <c r="F85" s="197">
        <f t="shared" si="4"/>
        <v>6.4529673523509953E-2</v>
      </c>
      <c r="G85" s="259">
        <f t="shared" si="12"/>
        <v>0</v>
      </c>
      <c r="H85" s="258">
        <v>0</v>
      </c>
      <c r="I85" s="197">
        <f t="shared" si="5"/>
        <v>0.12447364951931458</v>
      </c>
      <c r="J85" s="259">
        <f t="shared" si="13"/>
        <v>0</v>
      </c>
      <c r="K85" s="258">
        <v>0</v>
      </c>
      <c r="L85" s="259">
        <f t="shared" si="14"/>
        <v>0</v>
      </c>
      <c r="M85" s="262">
        <v>0</v>
      </c>
      <c r="N85" s="261">
        <f t="shared" si="15"/>
        <v>0</v>
      </c>
      <c r="O85" s="242"/>
      <c r="R85" s="242"/>
    </row>
    <row r="86" spans="1:19">
      <c r="A86" s="240"/>
      <c r="B86" s="167"/>
      <c r="C86" s="167"/>
      <c r="D86" s="257"/>
      <c r="E86" s="258">
        <v>0</v>
      </c>
      <c r="F86" s="197">
        <f t="shared" si="4"/>
        <v>6.4529673523509953E-2</v>
      </c>
      <c r="G86" s="259">
        <f t="shared" si="12"/>
        <v>0</v>
      </c>
      <c r="H86" s="258">
        <v>0</v>
      </c>
      <c r="I86" s="197">
        <f t="shared" si="5"/>
        <v>0.12447364951931458</v>
      </c>
      <c r="J86" s="259">
        <f t="shared" si="13"/>
        <v>0</v>
      </c>
      <c r="K86" s="258">
        <v>0</v>
      </c>
      <c r="L86" s="259">
        <f t="shared" si="14"/>
        <v>0</v>
      </c>
      <c r="M86" s="262">
        <v>0</v>
      </c>
      <c r="N86" s="261">
        <f t="shared" si="15"/>
        <v>0</v>
      </c>
      <c r="O86" s="242"/>
      <c r="R86" s="242"/>
    </row>
    <row r="87" spans="1:19">
      <c r="A87" s="240"/>
      <c r="B87" s="167"/>
      <c r="C87" s="242"/>
      <c r="D87" s="254"/>
      <c r="E87" s="242"/>
      <c r="F87" s="242"/>
      <c r="G87" s="243"/>
      <c r="H87" s="242"/>
      <c r="I87" s="242"/>
      <c r="J87" s="243"/>
      <c r="K87" s="242"/>
      <c r="L87" s="243"/>
      <c r="M87" s="242"/>
      <c r="N87" s="243"/>
      <c r="O87" s="242"/>
      <c r="R87" s="242"/>
    </row>
    <row r="88" spans="1:19">
      <c r="A88" s="244"/>
      <c r="B88" s="245"/>
      <c r="C88" s="246"/>
      <c r="D88" s="246"/>
      <c r="E88" s="246"/>
      <c r="F88" s="246"/>
      <c r="G88" s="247"/>
      <c r="H88" s="246"/>
      <c r="I88" s="246"/>
      <c r="J88" s="247"/>
      <c r="K88" s="246"/>
      <c r="L88" s="247"/>
      <c r="M88" s="246"/>
      <c r="N88" s="247"/>
      <c r="O88" s="242"/>
      <c r="R88" s="242"/>
    </row>
    <row r="89" spans="1:19" ht="15.6" thickBot="1">
      <c r="A89" s="183" t="s">
        <v>352</v>
      </c>
      <c r="B89" s="211"/>
      <c r="C89" s="186" t="s">
        <v>822</v>
      </c>
      <c r="D89" s="186"/>
      <c r="E89" s="614">
        <f>SUM(E73:E88)</f>
        <v>123668656</v>
      </c>
      <c r="F89" s="202"/>
      <c r="G89" s="176"/>
      <c r="H89" s="264">
        <f>SUM(H73:H88)</f>
        <v>115640863</v>
      </c>
      <c r="I89" s="176"/>
      <c r="J89" s="264">
        <f>SUM(J73:J88)</f>
        <v>14394240.251173073</v>
      </c>
      <c r="K89" s="264">
        <f>SUM(K73:K88)</f>
        <v>3086913</v>
      </c>
      <c r="L89" s="264">
        <f>SUM(L73:L88)</f>
        <v>25461451.247944333</v>
      </c>
      <c r="M89" s="264">
        <f>SUM(M73:M88)</f>
        <v>275384</v>
      </c>
      <c r="N89" s="264">
        <f>SUM(N73:N88)</f>
        <v>25736835.247944333</v>
      </c>
      <c r="O89" s="242"/>
      <c r="R89" s="726">
        <f>SUM(R73:R88)</f>
        <v>139267973</v>
      </c>
      <c r="S89" s="726">
        <f>SUM(S73:S88)</f>
        <v>15599317</v>
      </c>
    </row>
    <row r="90" spans="1:19" ht="15.6" thickTop="1">
      <c r="A90" s="183"/>
      <c r="B90" s="211"/>
      <c r="C90" s="186"/>
      <c r="D90" s="186"/>
      <c r="E90" s="202"/>
      <c r="F90" s="202"/>
      <c r="G90" s="176"/>
      <c r="H90" s="176"/>
      <c r="I90" s="176"/>
      <c r="J90" s="176"/>
      <c r="K90" s="176"/>
      <c r="L90" s="264"/>
      <c r="M90" s="264"/>
      <c r="N90" s="264"/>
      <c r="O90" s="242"/>
      <c r="R90" s="615">
        <f>+E89-R89+S74+S75</f>
        <v>0</v>
      </c>
      <c r="S90" s="615" t="s">
        <v>125</v>
      </c>
    </row>
    <row r="91" spans="1:19" ht="15">
      <c r="A91" s="183"/>
      <c r="B91" s="211"/>
      <c r="C91" s="186"/>
      <c r="D91" s="186"/>
      <c r="E91" s="202"/>
      <c r="F91" s="202"/>
      <c r="G91" s="176"/>
      <c r="H91" s="176"/>
      <c r="I91" s="176"/>
      <c r="J91" s="176"/>
      <c r="K91" s="176"/>
      <c r="L91" s="264"/>
      <c r="M91" s="264"/>
      <c r="N91" s="264"/>
      <c r="O91" s="242"/>
      <c r="R91" s="617" t="s">
        <v>917</v>
      </c>
      <c r="S91" s="616"/>
    </row>
    <row r="92" spans="1:19" ht="45">
      <c r="A92" s="379" t="s">
        <v>506</v>
      </c>
      <c r="B92" s="232"/>
      <c r="C92" s="232"/>
      <c r="D92" s="232"/>
      <c r="E92" s="233" t="s">
        <v>339</v>
      </c>
      <c r="F92" s="274" t="s">
        <v>714</v>
      </c>
      <c r="G92" s="234" t="s">
        <v>341</v>
      </c>
      <c r="H92" s="233" t="s">
        <v>342</v>
      </c>
      <c r="I92" s="274" t="s">
        <v>713</v>
      </c>
      <c r="J92" s="234" t="s">
        <v>344</v>
      </c>
      <c r="K92" s="233" t="s">
        <v>345</v>
      </c>
      <c r="L92" s="234" t="s">
        <v>346</v>
      </c>
      <c r="M92" s="235" t="s">
        <v>347</v>
      </c>
      <c r="N92" s="236" t="s">
        <v>348</v>
      </c>
      <c r="O92" s="242"/>
      <c r="R92" s="242"/>
    </row>
    <row r="93" spans="1:19" ht="15">
      <c r="A93" s="237"/>
      <c r="B93" s="172"/>
      <c r="C93" s="172"/>
      <c r="D93" s="172"/>
      <c r="E93" s="172"/>
      <c r="F93" s="172"/>
      <c r="G93" s="238"/>
      <c r="H93" s="172"/>
      <c r="I93" s="172"/>
      <c r="J93" s="238"/>
      <c r="K93" s="172"/>
      <c r="L93" s="238"/>
      <c r="M93" s="176"/>
      <c r="N93" s="239"/>
      <c r="O93" s="242"/>
      <c r="R93" s="242"/>
    </row>
    <row r="94" spans="1:19" ht="15">
      <c r="A94" s="380" t="s">
        <v>507</v>
      </c>
      <c r="B94" s="167"/>
      <c r="C94" s="381" t="s">
        <v>512</v>
      </c>
      <c r="D94" s="257"/>
      <c r="E94" s="258">
        <v>0</v>
      </c>
      <c r="F94" s="197">
        <f>+$L$36</f>
        <v>3.1255385872037321E-2</v>
      </c>
      <c r="G94" s="259">
        <f>E94*F94</f>
        <v>0</v>
      </c>
      <c r="H94" s="258">
        <v>0</v>
      </c>
      <c r="I94" s="197">
        <f>+$L$49</f>
        <v>0.12571183874605124</v>
      </c>
      <c r="J94" s="259">
        <f t="shared" ref="J94:J96" si="16">H94*I94</f>
        <v>0</v>
      </c>
      <c r="K94" s="258">
        <v>0</v>
      </c>
      <c r="L94" s="259">
        <f>G94+J94+K94</f>
        <v>0</v>
      </c>
      <c r="M94" s="262">
        <v>0</v>
      </c>
      <c r="N94" s="261">
        <f>L94+M94</f>
        <v>0</v>
      </c>
      <c r="O94" s="242"/>
      <c r="R94" s="264"/>
    </row>
    <row r="95" spans="1:19">
      <c r="A95" s="380" t="s">
        <v>508</v>
      </c>
      <c r="B95" s="167"/>
      <c r="C95" s="167"/>
      <c r="D95" s="257"/>
      <c r="E95" s="258">
        <v>0</v>
      </c>
      <c r="F95" s="197">
        <f t="shared" ref="F95:F96" si="17">+$L$36</f>
        <v>3.1255385872037321E-2</v>
      </c>
      <c r="G95" s="259">
        <f>E95*F95</f>
        <v>0</v>
      </c>
      <c r="H95" s="258">
        <v>0</v>
      </c>
      <c r="I95" s="197">
        <f t="shared" ref="I95:I96" si="18">+$L$49</f>
        <v>0.12571183874605124</v>
      </c>
      <c r="J95" s="259">
        <f>H95*I95</f>
        <v>0</v>
      </c>
      <c r="K95" s="258">
        <v>0</v>
      </c>
      <c r="L95" s="259">
        <f t="shared" ref="L95:L96" si="19">G95+J95+K95</f>
        <v>0</v>
      </c>
      <c r="M95" s="262">
        <v>0</v>
      </c>
      <c r="N95" s="261">
        <f t="shared" ref="N95:N96" si="20">L95+M95</f>
        <v>0</v>
      </c>
      <c r="O95" s="242"/>
    </row>
    <row r="96" spans="1:19">
      <c r="A96" s="380" t="s">
        <v>509</v>
      </c>
      <c r="B96" s="167"/>
      <c r="C96" s="167"/>
      <c r="D96" s="257"/>
      <c r="E96" s="258">
        <v>0</v>
      </c>
      <c r="F96" s="197">
        <f t="shared" si="17"/>
        <v>3.1255385872037321E-2</v>
      </c>
      <c r="G96" s="259">
        <f t="shared" ref="G96" si="21">E96*F96</f>
        <v>0</v>
      </c>
      <c r="H96" s="258">
        <v>0</v>
      </c>
      <c r="I96" s="197">
        <f t="shared" si="18"/>
        <v>0.12571183874605124</v>
      </c>
      <c r="J96" s="259">
        <f t="shared" si="16"/>
        <v>0</v>
      </c>
      <c r="K96" s="258">
        <v>0</v>
      </c>
      <c r="L96" s="259">
        <f t="shared" si="19"/>
        <v>0</v>
      </c>
      <c r="M96" s="262">
        <v>0</v>
      </c>
      <c r="N96" s="261">
        <f t="shared" si="20"/>
        <v>0</v>
      </c>
      <c r="O96" s="242"/>
    </row>
    <row r="97" spans="1:18">
      <c r="A97" s="240"/>
      <c r="B97" s="167"/>
      <c r="C97" s="242"/>
      <c r="D97" s="254"/>
      <c r="E97" s="242"/>
      <c r="F97" s="242"/>
      <c r="G97" s="243"/>
      <c r="H97" s="242"/>
      <c r="I97" s="242"/>
      <c r="J97" s="243"/>
      <c r="K97" s="242"/>
      <c r="L97" s="243"/>
      <c r="M97" s="242"/>
      <c r="N97" s="243"/>
      <c r="O97" s="242"/>
    </row>
    <row r="98" spans="1:18">
      <c r="A98" s="244"/>
      <c r="B98" s="245"/>
      <c r="C98" s="246"/>
      <c r="D98" s="246"/>
      <c r="E98" s="246"/>
      <c r="F98" s="246"/>
      <c r="G98" s="247"/>
      <c r="H98" s="246"/>
      <c r="I98" s="246"/>
      <c r="J98" s="247"/>
      <c r="K98" s="246"/>
      <c r="L98" s="247"/>
      <c r="M98" s="246"/>
      <c r="N98" s="247"/>
      <c r="O98" s="242"/>
    </row>
    <row r="99" spans="1:18" ht="15">
      <c r="A99" s="183" t="s">
        <v>510</v>
      </c>
      <c r="B99" s="211"/>
      <c r="C99" s="186" t="s">
        <v>511</v>
      </c>
      <c r="D99" s="186"/>
      <c r="E99" s="202"/>
      <c r="F99" s="202"/>
      <c r="G99" s="176"/>
      <c r="H99" s="176"/>
      <c r="I99" s="176"/>
      <c r="J99" s="176"/>
      <c r="K99" s="176"/>
      <c r="L99" s="264">
        <f>SUM(L94:L98)</f>
        <v>0</v>
      </c>
      <c r="M99" s="264">
        <f>SUM(M94:M98)</f>
        <v>0</v>
      </c>
      <c r="N99" s="264">
        <f>SUM(N94:N98)</f>
        <v>0</v>
      </c>
      <c r="O99" s="242"/>
      <c r="R99" s="264">
        <f>SUM(R94:R98)</f>
        <v>0</v>
      </c>
    </row>
    <row r="100" spans="1:18" ht="15">
      <c r="A100" s="183"/>
      <c r="B100" s="211"/>
      <c r="C100" s="186"/>
      <c r="D100" s="186"/>
      <c r="E100" s="202"/>
      <c r="F100" s="202"/>
      <c r="G100" s="176"/>
      <c r="H100" s="176"/>
      <c r="I100" s="176"/>
      <c r="J100" s="176"/>
      <c r="K100" s="176"/>
      <c r="L100" s="264"/>
      <c r="M100" s="264"/>
      <c r="N100" s="264"/>
      <c r="O100" s="242"/>
    </row>
    <row r="101" spans="1:18" ht="15">
      <c r="A101" s="249">
        <v>5</v>
      </c>
      <c r="B101" s="242"/>
      <c r="C101" s="217" t="s">
        <v>943</v>
      </c>
      <c r="D101" s="242"/>
      <c r="E101" s="242"/>
      <c r="F101" s="242"/>
      <c r="G101" s="242"/>
      <c r="H101" s="242"/>
      <c r="I101" s="242"/>
      <c r="J101" s="242"/>
      <c r="K101" s="242"/>
      <c r="L101" s="264">
        <f>+L89+L99</f>
        <v>25461451.247944333</v>
      </c>
      <c r="M101" s="264">
        <f>+M89+M99</f>
        <v>275384</v>
      </c>
      <c r="N101" s="264">
        <f>+N89+N99</f>
        <v>25736835.247944333</v>
      </c>
      <c r="O101" s="242"/>
      <c r="R101" s="264">
        <f>+R89+R99</f>
        <v>139267973</v>
      </c>
    </row>
    <row r="102" spans="1:18">
      <c r="A102" s="242"/>
      <c r="B102" s="242"/>
      <c r="C102" s="242"/>
      <c r="D102" s="242"/>
      <c r="E102" s="242"/>
      <c r="F102" s="242"/>
      <c r="G102" s="242"/>
      <c r="H102" s="242"/>
      <c r="I102" s="242"/>
      <c r="J102" s="242"/>
      <c r="K102" s="242"/>
      <c r="L102" s="242"/>
      <c r="M102" s="242"/>
      <c r="N102" s="242"/>
      <c r="O102" s="242"/>
    </row>
    <row r="103" spans="1:18">
      <c r="A103" s="242"/>
      <c r="B103" s="242"/>
      <c r="C103" s="242"/>
      <c r="D103" s="242"/>
      <c r="E103" s="242"/>
      <c r="F103" s="242"/>
      <c r="G103" s="242"/>
      <c r="H103" s="242"/>
      <c r="I103" s="242"/>
      <c r="J103" s="242"/>
      <c r="K103" s="242"/>
      <c r="L103" s="242"/>
      <c r="M103" s="242"/>
      <c r="N103" s="242"/>
      <c r="O103" s="242"/>
    </row>
    <row r="104" spans="1:18" ht="15">
      <c r="A104" s="217" t="s">
        <v>355</v>
      </c>
      <c r="B104" s="242"/>
      <c r="C104" s="242"/>
      <c r="D104" s="242"/>
      <c r="E104" s="242"/>
      <c r="F104" s="242"/>
      <c r="G104" s="242"/>
      <c r="H104" s="242"/>
      <c r="I104" s="242"/>
      <c r="J104" s="242"/>
      <c r="K104" s="242"/>
      <c r="L104" s="242"/>
      <c r="M104" s="242"/>
      <c r="N104" s="242"/>
      <c r="O104" s="242"/>
    </row>
    <row r="105" spans="1:18" ht="15.6" thickBot="1">
      <c r="A105" s="250" t="s">
        <v>356</v>
      </c>
      <c r="B105" s="242"/>
      <c r="C105" s="242"/>
      <c r="D105" s="242"/>
      <c r="E105" s="242"/>
      <c r="F105" s="242"/>
      <c r="G105" s="242"/>
      <c r="H105" s="242"/>
      <c r="I105" s="242"/>
      <c r="J105" s="242"/>
      <c r="K105" s="242"/>
      <c r="L105" s="242"/>
      <c r="M105" s="242"/>
      <c r="N105" s="242"/>
      <c r="O105" s="242"/>
    </row>
    <row r="106" spans="1:18" ht="15">
      <c r="A106" s="556" t="s">
        <v>357</v>
      </c>
      <c r="B106" s="186"/>
      <c r="C106" s="1016" t="s">
        <v>823</v>
      </c>
      <c r="D106" s="1016"/>
      <c r="E106" s="1016"/>
      <c r="F106" s="1016"/>
      <c r="G106" s="1016"/>
      <c r="H106" s="1016"/>
      <c r="I106" s="1016"/>
      <c r="J106" s="1016"/>
      <c r="K106" s="1016"/>
      <c r="L106" s="1016"/>
      <c r="M106" s="1016"/>
      <c r="N106" s="1016"/>
      <c r="O106" s="242"/>
    </row>
    <row r="107" spans="1:18" ht="15">
      <c r="A107" s="556" t="s">
        <v>359</v>
      </c>
      <c r="B107" s="186"/>
      <c r="C107" s="1016" t="s">
        <v>824</v>
      </c>
      <c r="D107" s="1016"/>
      <c r="E107" s="1016"/>
      <c r="F107" s="1016"/>
      <c r="G107" s="1016"/>
      <c r="H107" s="1016"/>
      <c r="I107" s="1016"/>
      <c r="J107" s="1016"/>
      <c r="K107" s="1016"/>
      <c r="L107" s="1016"/>
      <c r="M107" s="1016"/>
      <c r="N107" s="1016"/>
      <c r="O107" s="242"/>
    </row>
    <row r="108" spans="1:18" ht="33" customHeight="1">
      <c r="A108" s="557" t="s">
        <v>361</v>
      </c>
      <c r="B108" s="186"/>
      <c r="C108" s="1017" t="s">
        <v>502</v>
      </c>
      <c r="D108" s="1017"/>
      <c r="E108" s="1017"/>
      <c r="F108" s="1017"/>
      <c r="G108" s="1017"/>
      <c r="H108" s="1017"/>
      <c r="I108" s="1017"/>
      <c r="J108" s="1017"/>
      <c r="K108" s="1017"/>
      <c r="L108" s="1017"/>
      <c r="M108" s="1017"/>
      <c r="N108" s="1017"/>
      <c r="O108" s="242"/>
    </row>
    <row r="109" spans="1:18" ht="15">
      <c r="A109" s="556" t="s">
        <v>363</v>
      </c>
      <c r="B109" s="186"/>
      <c r="C109" s="1018" t="s">
        <v>503</v>
      </c>
      <c r="D109" s="1018"/>
      <c r="E109" s="1018"/>
      <c r="F109" s="1018"/>
      <c r="G109" s="1018"/>
      <c r="H109" s="1018"/>
      <c r="I109" s="1018"/>
      <c r="J109" s="1018"/>
      <c r="K109" s="1018"/>
      <c r="L109" s="1018"/>
      <c r="M109" s="1018"/>
      <c r="N109" s="1018"/>
      <c r="O109" s="242"/>
    </row>
    <row r="110" spans="1:18" ht="15">
      <c r="A110" s="556" t="s">
        <v>365</v>
      </c>
      <c r="B110" s="558"/>
      <c r="C110" s="1015" t="s">
        <v>825</v>
      </c>
      <c r="D110" s="1015"/>
      <c r="E110" s="1015"/>
      <c r="F110" s="1015"/>
      <c r="G110" s="1015"/>
      <c r="H110" s="1015"/>
      <c r="I110" s="1015"/>
      <c r="J110" s="1015"/>
      <c r="K110" s="1015"/>
      <c r="L110" s="1015"/>
      <c r="M110" s="1015"/>
      <c r="N110" s="1015"/>
      <c r="O110" s="242"/>
    </row>
    <row r="111" spans="1:18" ht="15">
      <c r="A111" s="556" t="s">
        <v>367</v>
      </c>
      <c r="B111" s="558"/>
      <c r="C111" s="1015" t="s">
        <v>368</v>
      </c>
      <c r="D111" s="1015"/>
      <c r="E111" s="1015"/>
      <c r="F111" s="1015"/>
      <c r="G111" s="1015"/>
      <c r="H111" s="1015"/>
      <c r="I111" s="1015"/>
      <c r="J111" s="1015"/>
      <c r="K111" s="1015"/>
      <c r="L111" s="1015"/>
      <c r="M111" s="1015"/>
      <c r="N111" s="1015"/>
      <c r="O111" s="242"/>
    </row>
    <row r="112" spans="1:18" ht="15">
      <c r="A112" s="556" t="s">
        <v>369</v>
      </c>
      <c r="B112" s="558"/>
      <c r="C112" s="1015" t="s">
        <v>821</v>
      </c>
      <c r="D112" s="1015"/>
      <c r="E112" s="1015"/>
      <c r="F112" s="1015"/>
      <c r="G112" s="1015"/>
      <c r="H112" s="1015"/>
      <c r="I112" s="1015"/>
      <c r="J112" s="1015"/>
      <c r="K112" s="1015"/>
      <c r="L112" s="1015"/>
      <c r="M112" s="1015"/>
      <c r="N112" s="1015"/>
      <c r="O112" s="242"/>
    </row>
    <row r="113" spans="1:15" ht="15">
      <c r="A113" s="556" t="s">
        <v>387</v>
      </c>
      <c r="B113" s="186"/>
      <c r="C113" s="1015" t="s">
        <v>715</v>
      </c>
      <c r="D113" s="1015"/>
      <c r="E113" s="1015"/>
      <c r="F113" s="1015"/>
      <c r="G113" s="1015"/>
      <c r="H113" s="1015"/>
      <c r="I113" s="1015"/>
      <c r="J113" s="1015"/>
      <c r="K113" s="1015"/>
      <c r="L113" s="1015"/>
      <c r="M113" s="1015"/>
      <c r="N113" s="1015"/>
      <c r="O113" s="242"/>
    </row>
    <row r="114" spans="1:15" ht="15.6">
      <c r="A114" s="218"/>
      <c r="B114" s="255"/>
      <c r="C114" s="256"/>
      <c r="D114" s="210"/>
      <c r="E114" s="202"/>
      <c r="F114" s="202"/>
      <c r="G114" s="176"/>
      <c r="H114" s="217"/>
      <c r="I114" s="217"/>
      <c r="J114" s="196"/>
      <c r="K114" s="217"/>
      <c r="L114" s="167"/>
      <c r="M114" s="176"/>
      <c r="N114" s="219"/>
      <c r="O114" s="242"/>
    </row>
    <row r="115" spans="1:15" ht="15.6">
      <c r="A115" s="218"/>
      <c r="B115" s="255"/>
      <c r="C115" s="256"/>
      <c r="D115" s="210"/>
      <c r="E115" s="202"/>
      <c r="F115" s="202"/>
      <c r="G115" s="176"/>
      <c r="H115" s="217"/>
      <c r="I115" s="217"/>
      <c r="J115" s="196"/>
      <c r="K115" s="217"/>
      <c r="L115" s="167"/>
      <c r="M115" s="176"/>
      <c r="N115" s="198"/>
      <c r="O115" s="242"/>
    </row>
    <row r="116" spans="1:15">
      <c r="A116" s="167"/>
      <c r="B116" s="167"/>
      <c r="C116" s="242"/>
      <c r="D116" s="242"/>
      <c r="E116" s="242"/>
      <c r="F116" s="242"/>
      <c r="G116" s="242"/>
      <c r="H116" s="242"/>
      <c r="I116" s="242"/>
      <c r="J116" s="242"/>
      <c r="K116" s="242"/>
      <c r="L116" s="242"/>
      <c r="M116" s="242"/>
      <c r="N116" s="242"/>
      <c r="O116" s="242"/>
    </row>
  </sheetData>
  <mergeCells count="8">
    <mergeCell ref="C113:N113"/>
    <mergeCell ref="C110:N110"/>
    <mergeCell ref="C111:N111"/>
    <mergeCell ref="C112:N112"/>
    <mergeCell ref="C106:N106"/>
    <mergeCell ref="C107:N107"/>
    <mergeCell ref="C108:N108"/>
    <mergeCell ref="C109:N109"/>
  </mergeCells>
  <phoneticPr fontId="10" type="noConversion"/>
  <pageMargins left="0.5" right="0.5" top="0.75" bottom="0.5" header="0.5" footer="0.25"/>
  <pageSetup scale="28"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N305"/>
  <sheetViews>
    <sheetView tabSelected="1" topLeftCell="D1"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4.5546875" style="167" customWidth="1"/>
    <col min="4" max="4" width="15.44140625" style="167" customWidth="1"/>
    <col min="5" max="5" width="20.109375" style="167" customWidth="1"/>
    <col min="6" max="6" width="16.109375" style="167" customWidth="1"/>
    <col min="7" max="7" width="18.109375" style="167" customWidth="1"/>
    <col min="8" max="8" width="17.88671875" style="167" customWidth="1"/>
    <col min="9" max="10" width="17.33203125" style="167" customWidth="1"/>
    <col min="11" max="11" width="16.44140625" style="167" customWidth="1"/>
    <col min="12" max="12" width="17.44140625" style="167" customWidth="1"/>
    <col min="13" max="13" width="19.5546875" style="167" customWidth="1"/>
    <col min="14" max="14" width="16.44140625" style="167" customWidth="1"/>
    <col min="15" max="15" width="17.88671875" style="167" customWidth="1"/>
    <col min="16" max="16" width="2.44140625" style="167" customWidth="1"/>
    <col min="17" max="17" width="16.6640625" style="167" customWidth="1"/>
    <col min="18" max="18" width="9.109375" style="167"/>
    <col min="19" max="19" width="26.109375" style="167" customWidth="1"/>
    <col min="20" max="20" width="11" style="167" customWidth="1"/>
    <col min="21" max="16384" width="9.109375" style="167"/>
  </cols>
  <sheetData>
    <row r="1" spans="1:66">
      <c r="A1"/>
      <c r="B1"/>
      <c r="C1"/>
      <c r="D1"/>
      <c r="E1"/>
      <c r="F1"/>
      <c r="G1"/>
      <c r="H1"/>
      <c r="I1"/>
      <c r="J1"/>
      <c r="K1"/>
      <c r="L1"/>
      <c r="M1"/>
      <c r="N1"/>
      <c r="O1"/>
    </row>
    <row r="2" spans="1:66">
      <c r="A2"/>
      <c r="B2"/>
      <c r="C2"/>
      <c r="D2"/>
      <c r="E2"/>
      <c r="F2"/>
      <c r="G2"/>
      <c r="H2"/>
      <c r="I2"/>
      <c r="J2"/>
      <c r="K2"/>
      <c r="L2"/>
      <c r="M2"/>
      <c r="N2"/>
      <c r="O2"/>
    </row>
    <row r="4" spans="1:66" ht="15">
      <c r="O4" s="222" t="s">
        <v>847</v>
      </c>
    </row>
    <row r="5" spans="1:66" ht="15">
      <c r="C5" s="169" t="s">
        <v>277</v>
      </c>
      <c r="D5" s="169"/>
      <c r="E5" s="169"/>
      <c r="F5" s="169"/>
      <c r="G5" s="170" t="s">
        <v>278</v>
      </c>
      <c r="H5" s="169"/>
      <c r="I5" s="169"/>
      <c r="J5" s="169"/>
      <c r="K5" s="169"/>
      <c r="L5" s="171"/>
      <c r="N5" s="172"/>
      <c r="O5" s="260" t="s">
        <v>990</v>
      </c>
      <c r="P5" s="173"/>
      <c r="Q5" s="174"/>
      <c r="R5" s="174"/>
      <c r="S5" s="173"/>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c r="BN5" s="175"/>
    </row>
    <row r="6" spans="1:66" ht="15">
      <c r="C6" s="169"/>
      <c r="D6" s="169"/>
      <c r="E6" s="176" t="s">
        <v>40</v>
      </c>
      <c r="F6" s="176"/>
      <c r="G6" s="176" t="s">
        <v>940</v>
      </c>
      <c r="H6" s="176"/>
      <c r="I6" s="176"/>
      <c r="J6" s="176"/>
      <c r="K6" s="176"/>
      <c r="L6" s="171"/>
      <c r="N6" s="172"/>
      <c r="O6" s="171"/>
      <c r="P6" s="173"/>
      <c r="Q6" s="177"/>
      <c r="R6" s="174"/>
      <c r="S6" s="173"/>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c r="BN6" s="175"/>
    </row>
    <row r="7" spans="1:66" ht="15">
      <c r="C7" s="172"/>
      <c r="D7" s="172"/>
      <c r="E7" s="172"/>
      <c r="F7" s="172"/>
      <c r="G7" s="172"/>
      <c r="H7" s="172"/>
      <c r="I7" s="172"/>
      <c r="J7" s="172"/>
      <c r="K7" s="172"/>
      <c r="L7" s="172"/>
      <c r="N7" s="172"/>
      <c r="O7" s="172" t="s">
        <v>280</v>
      </c>
      <c r="P7" s="173"/>
      <c r="Q7" s="174"/>
      <c r="R7" s="174"/>
      <c r="S7" s="173"/>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c r="BN7" s="175"/>
    </row>
    <row r="8" spans="1:66" ht="15">
      <c r="A8" s="178"/>
      <c r="C8" s="172"/>
      <c r="D8" s="172"/>
      <c r="E8" s="172"/>
      <c r="F8" s="172"/>
      <c r="G8" s="179" t="s">
        <v>594</v>
      </c>
      <c r="H8" s="172"/>
      <c r="I8" s="172"/>
      <c r="J8" s="172"/>
      <c r="K8" s="172"/>
      <c r="L8" s="172"/>
      <c r="M8" s="172"/>
      <c r="N8" s="172"/>
      <c r="O8" s="172"/>
      <c r="P8" s="173"/>
      <c r="Q8" s="174"/>
      <c r="R8" s="174"/>
      <c r="S8" s="173"/>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c r="BN8" s="175"/>
    </row>
    <row r="9" spans="1:66" ht="15">
      <c r="A9" s="178"/>
      <c r="C9" s="172"/>
      <c r="D9" s="172"/>
      <c r="E9" s="172"/>
      <c r="F9" s="172"/>
      <c r="G9" s="180"/>
      <c r="H9" s="172"/>
      <c r="I9" s="172"/>
      <c r="J9" s="172"/>
      <c r="K9" s="172"/>
      <c r="L9" s="172"/>
      <c r="M9" s="172"/>
      <c r="N9" s="172"/>
      <c r="O9" s="172"/>
      <c r="P9" s="173"/>
      <c r="Q9" s="174"/>
      <c r="R9" s="174"/>
      <c r="S9" s="173"/>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c r="BN9" s="175"/>
    </row>
    <row r="10" spans="1:66" ht="15">
      <c r="A10" s="178"/>
      <c r="C10" s="172" t="s">
        <v>848</v>
      </c>
      <c r="D10" s="172"/>
      <c r="E10" s="172"/>
      <c r="F10" s="172"/>
      <c r="G10" s="180"/>
      <c r="H10" s="172"/>
      <c r="I10" s="172"/>
      <c r="J10" s="172"/>
      <c r="K10" s="172"/>
      <c r="L10" s="172"/>
      <c r="M10" s="172"/>
      <c r="N10" s="172"/>
      <c r="O10" s="172"/>
      <c r="P10" s="173"/>
      <c r="Q10" s="174"/>
      <c r="R10" s="174"/>
      <c r="S10" s="173"/>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c r="BN10" s="175"/>
    </row>
    <row r="11" spans="1:66" ht="15">
      <c r="A11" s="178"/>
      <c r="C11" s="172"/>
      <c r="D11" s="172"/>
      <c r="E11" s="172"/>
      <c r="F11" s="172"/>
      <c r="G11" s="180"/>
      <c r="M11" s="172"/>
      <c r="N11" s="172"/>
      <c r="O11" s="172"/>
      <c r="P11" s="173"/>
      <c r="Q11" s="173"/>
      <c r="R11" s="173"/>
      <c r="S11" s="173"/>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c r="BN11" s="175"/>
    </row>
    <row r="12" spans="1:66" ht="15">
      <c r="A12" s="178"/>
      <c r="C12" s="172"/>
      <c r="D12" s="172"/>
      <c r="E12" s="172"/>
      <c r="F12" s="172"/>
      <c r="G12" s="172"/>
      <c r="M12" s="181"/>
      <c r="N12" s="172"/>
      <c r="O12" s="172"/>
      <c r="P12" s="173"/>
      <c r="Q12" s="173"/>
      <c r="R12" s="173"/>
      <c r="S12" s="173"/>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c r="BN12" s="175"/>
    </row>
    <row r="13" spans="1:66" ht="15">
      <c r="C13" s="182" t="s">
        <v>282</v>
      </c>
      <c r="D13" s="182"/>
      <c r="E13" s="182" t="s">
        <v>283</v>
      </c>
      <c r="F13" s="182"/>
      <c r="G13" s="182" t="s">
        <v>284</v>
      </c>
      <c r="M13" s="183" t="s">
        <v>285</v>
      </c>
      <c r="N13" s="176"/>
      <c r="O13" s="183"/>
      <c r="P13" s="184"/>
      <c r="Q13" s="183"/>
      <c r="R13" s="184"/>
      <c r="S13" s="18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c r="BN13" s="175"/>
    </row>
    <row r="14" spans="1:66" ht="15.6">
      <c r="C14" s="186"/>
      <c r="D14" s="186"/>
      <c r="E14" s="187" t="s">
        <v>849</v>
      </c>
      <c r="F14" s="187"/>
      <c r="G14" s="176"/>
      <c r="N14" s="176"/>
      <c r="P14" s="184"/>
      <c r="Q14" s="188"/>
      <c r="R14" s="188"/>
      <c r="S14" s="18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c r="BN14" s="175"/>
    </row>
    <row r="15" spans="1:66" ht="15.6">
      <c r="A15" s="178" t="s">
        <v>287</v>
      </c>
      <c r="C15" s="186"/>
      <c r="D15" s="186"/>
      <c r="E15" s="189" t="s">
        <v>288</v>
      </c>
      <c r="F15" s="189"/>
      <c r="G15" s="190" t="s">
        <v>289</v>
      </c>
      <c r="M15" s="190" t="s">
        <v>290</v>
      </c>
      <c r="N15" s="176"/>
      <c r="P15" s="173"/>
      <c r="Q15" s="191"/>
      <c r="R15" s="188"/>
      <c r="S15" s="18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c r="BN15" s="175"/>
    </row>
    <row r="16" spans="1:66" ht="15.6">
      <c r="A16" s="178" t="s">
        <v>291</v>
      </c>
      <c r="C16" s="192"/>
      <c r="D16" s="192"/>
      <c r="E16" s="176"/>
      <c r="F16" s="176"/>
      <c r="G16" s="176"/>
      <c r="M16" s="176"/>
      <c r="N16" s="176"/>
      <c r="O16" s="176"/>
      <c r="P16" s="173"/>
      <c r="Q16" s="184"/>
      <c r="R16" s="184"/>
      <c r="S16" s="18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c r="BN16" s="175"/>
    </row>
    <row r="17" spans="1:66" ht="15.6">
      <c r="A17" s="193"/>
      <c r="C17" s="186"/>
      <c r="D17" s="186"/>
      <c r="E17" s="176"/>
      <c r="F17" s="176"/>
      <c r="G17" s="176"/>
      <c r="M17" s="176"/>
      <c r="N17" s="176"/>
      <c r="O17" s="176"/>
      <c r="P17" s="173"/>
      <c r="Q17" s="184"/>
      <c r="R17" s="184"/>
      <c r="S17" s="18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c r="BN17" s="175"/>
    </row>
    <row r="18" spans="1:66" ht="15">
      <c r="A18" s="194">
        <v>1</v>
      </c>
      <c r="C18" s="186" t="s">
        <v>292</v>
      </c>
      <c r="D18" s="186"/>
      <c r="E18" s="195" t="s">
        <v>698</v>
      </c>
      <c r="F18" s="195"/>
      <c r="G18" s="265">
        <v>174213655</v>
      </c>
      <c r="N18" s="176"/>
      <c r="O18" s="176"/>
      <c r="P18" s="173"/>
      <c r="Q18" s="184"/>
      <c r="R18" s="184"/>
      <c r="S18" s="18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c r="BN18" s="175"/>
    </row>
    <row r="19" spans="1:66" ht="15">
      <c r="A19" s="194">
        <v>2</v>
      </c>
      <c r="C19" s="186" t="s">
        <v>294</v>
      </c>
      <c r="D19" s="186"/>
      <c r="E19" s="195" t="s">
        <v>699</v>
      </c>
      <c r="F19" s="195"/>
      <c r="G19" s="265">
        <v>131439333</v>
      </c>
      <c r="N19" s="176"/>
      <c r="O19" s="176"/>
      <c r="P19" s="173"/>
      <c r="Q19" s="184"/>
      <c r="R19" s="184"/>
      <c r="S19" s="18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c r="BN19" s="175"/>
    </row>
    <row r="20" spans="1:66" ht="15">
      <c r="A20" s="194"/>
      <c r="E20" s="195"/>
      <c r="F20" s="195"/>
      <c r="N20" s="176"/>
      <c r="O20" s="176"/>
      <c r="P20" s="173"/>
      <c r="Q20" s="184"/>
      <c r="R20" s="184"/>
      <c r="S20" s="18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c r="BN20" s="175"/>
    </row>
    <row r="21" spans="1:66" ht="15">
      <c r="A21" s="194"/>
      <c r="C21" s="186" t="s">
        <v>296</v>
      </c>
      <c r="D21" s="186"/>
      <c r="E21" s="195"/>
      <c r="F21" s="195"/>
      <c r="G21" s="176"/>
      <c r="M21" s="176"/>
      <c r="N21" s="176"/>
      <c r="O21" s="176"/>
      <c r="P21" s="184"/>
      <c r="Q21" s="184"/>
      <c r="R21" s="184"/>
      <c r="S21" s="18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c r="BN21" s="175"/>
    </row>
    <row r="22" spans="1:66" ht="15">
      <c r="A22" s="194">
        <v>3</v>
      </c>
      <c r="C22" s="186" t="s">
        <v>297</v>
      </c>
      <c r="D22" s="186"/>
      <c r="E22" s="195" t="s">
        <v>298</v>
      </c>
      <c r="F22" s="195"/>
      <c r="G22" s="265">
        <v>5683670</v>
      </c>
      <c r="N22" s="176"/>
      <c r="O22" s="176"/>
      <c r="P22" s="184"/>
      <c r="Q22" s="184"/>
      <c r="R22" s="184"/>
      <c r="S22" s="18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c r="BN22" s="175"/>
    </row>
    <row r="23" spans="1:66" ht="15.6">
      <c r="A23" s="194">
        <v>4</v>
      </c>
      <c r="C23" s="186" t="s">
        <v>299</v>
      </c>
      <c r="D23" s="186"/>
      <c r="E23" s="195" t="s">
        <v>300</v>
      </c>
      <c r="F23" s="195"/>
      <c r="G23" s="196">
        <f>IF(G22=0,0,G22/G18)</f>
        <v>3.2624710158339773E-2</v>
      </c>
      <c r="M23" s="399">
        <f>G23</f>
        <v>3.2624710158339773E-2</v>
      </c>
      <c r="N23" s="176"/>
      <c r="O23" s="198"/>
      <c r="P23" s="199"/>
      <c r="Q23" s="200"/>
      <c r="R23" s="184"/>
      <c r="S23" s="18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c r="BN23" s="175"/>
    </row>
    <row r="24" spans="1:66" ht="15">
      <c r="A24" s="194"/>
      <c r="E24" s="195"/>
      <c r="F24" s="195"/>
      <c r="N24" s="176"/>
      <c r="P24" s="184"/>
      <c r="Q24" s="176"/>
      <c r="R24" s="184"/>
      <c r="S24" s="18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c r="BN24" s="175"/>
    </row>
    <row r="25" spans="1:66" ht="15">
      <c r="A25" s="194"/>
      <c r="C25" s="186" t="s">
        <v>483</v>
      </c>
      <c r="D25" s="186"/>
      <c r="E25" s="195"/>
      <c r="F25" s="195"/>
      <c r="G25" s="176"/>
      <c r="M25" s="176"/>
      <c r="N25" s="176"/>
      <c r="O25" s="176"/>
      <c r="P25" s="184"/>
      <c r="Q25" s="176"/>
      <c r="R25" s="184"/>
      <c r="S25" s="18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c r="BN25" s="175"/>
    </row>
    <row r="26" spans="1:66" ht="15.6">
      <c r="A26" s="194">
        <v>5</v>
      </c>
      <c r="C26" s="186" t="s">
        <v>486</v>
      </c>
      <c r="D26" s="186"/>
      <c r="E26" s="195" t="s">
        <v>484</v>
      </c>
      <c r="F26" s="195"/>
      <c r="G26" s="265">
        <v>146945</v>
      </c>
      <c r="N26" s="176"/>
      <c r="O26" s="203"/>
      <c r="P26" s="184"/>
      <c r="Q26" s="204"/>
      <c r="R26" s="188"/>
      <c r="S26" s="18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c r="BN26" s="175"/>
    </row>
    <row r="27" spans="1:66" ht="15.6">
      <c r="A27" s="194">
        <v>6</v>
      </c>
      <c r="C27" s="186" t="s">
        <v>487</v>
      </c>
      <c r="D27" s="186"/>
      <c r="E27" s="195" t="s">
        <v>307</v>
      </c>
      <c r="F27" s="195"/>
      <c r="G27" s="196">
        <f>IF(G26=0,0,G26/G18)</f>
        <v>8.4347578839328067E-4</v>
      </c>
      <c r="M27" s="399">
        <f>G27</f>
        <v>8.4347578839328067E-4</v>
      </c>
      <c r="N27" s="176"/>
      <c r="O27" s="198"/>
      <c r="P27" s="184"/>
      <c r="Q27" s="200"/>
      <c r="R27" s="188"/>
      <c r="S27" s="18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row>
    <row r="28" spans="1:66" ht="15.6">
      <c r="A28" s="194"/>
      <c r="E28" s="195"/>
      <c r="F28" s="195"/>
      <c r="N28" s="176"/>
      <c r="O28" s="198"/>
      <c r="P28" s="184"/>
      <c r="Q28" s="200"/>
      <c r="R28" s="188"/>
      <c r="S28" s="18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c r="BN28" s="175"/>
    </row>
    <row r="29" spans="1:66" ht="15.6">
      <c r="A29" s="201"/>
      <c r="C29" s="186" t="s">
        <v>301</v>
      </c>
      <c r="D29" s="186"/>
      <c r="E29" s="202"/>
      <c r="F29" s="202"/>
      <c r="G29" s="176"/>
      <c r="M29" s="176"/>
      <c r="N29" s="176"/>
      <c r="O29" s="198"/>
      <c r="P29" s="184"/>
      <c r="Q29" s="200"/>
      <c r="R29" s="188"/>
      <c r="S29" s="18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c r="BN29" s="175"/>
    </row>
    <row r="30" spans="1:66" ht="15.6">
      <c r="A30" s="374" t="s">
        <v>308</v>
      </c>
      <c r="C30" s="186" t="s">
        <v>303</v>
      </c>
      <c r="D30" s="186"/>
      <c r="E30" s="195" t="s">
        <v>304</v>
      </c>
      <c r="F30" s="195"/>
      <c r="G30" s="265">
        <v>1198221</v>
      </c>
      <c r="N30" s="176"/>
      <c r="O30" s="198"/>
      <c r="P30" s="184"/>
      <c r="Q30" s="200"/>
      <c r="R30" s="188"/>
      <c r="S30" s="18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c r="BN30" s="175"/>
    </row>
    <row r="31" spans="1:66" ht="15.6">
      <c r="A31" s="374" t="s">
        <v>312</v>
      </c>
      <c r="C31" s="186" t="s">
        <v>306</v>
      </c>
      <c r="D31" s="186"/>
      <c r="E31" s="195" t="s">
        <v>482</v>
      </c>
      <c r="F31" s="195"/>
      <c r="G31" s="196">
        <f>IF(G30=0,0,G30/G18)</f>
        <v>6.8778822188191851E-3</v>
      </c>
      <c r="M31" s="197">
        <f>G31</f>
        <v>6.8778822188191851E-3</v>
      </c>
      <c r="N31" s="176"/>
      <c r="O31" s="198"/>
      <c r="P31" s="184"/>
      <c r="Q31" s="200"/>
      <c r="R31" s="188"/>
      <c r="S31" s="18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row>
    <row r="32" spans="1:66" ht="15">
      <c r="A32" s="201"/>
      <c r="C32" s="186"/>
      <c r="D32" s="186"/>
      <c r="E32" s="195"/>
      <c r="F32" s="195"/>
      <c r="G32" s="176"/>
      <c r="M32" s="176"/>
      <c r="N32" s="176"/>
      <c r="R32" s="184"/>
      <c r="S32" s="18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row>
    <row r="33" spans="1:66" ht="15.6">
      <c r="A33" s="205" t="s">
        <v>315</v>
      </c>
      <c r="B33" s="206"/>
      <c r="C33" s="192" t="s">
        <v>309</v>
      </c>
      <c r="D33" s="192"/>
      <c r="E33" s="187" t="s">
        <v>481</v>
      </c>
      <c r="F33" s="187"/>
      <c r="G33" s="207"/>
      <c r="M33" s="208">
        <f>M23+M27+M31</f>
        <v>4.0346068165552237E-2</v>
      </c>
      <c r="N33" s="176"/>
      <c r="R33" s="184"/>
      <c r="S33" s="18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row>
    <row r="34" spans="1:66" ht="15">
      <c r="A34" s="201"/>
      <c r="C34" s="186"/>
      <c r="D34" s="186"/>
      <c r="E34" s="195"/>
      <c r="F34" s="195"/>
      <c r="G34" s="176"/>
      <c r="M34" s="176"/>
      <c r="N34" s="176"/>
      <c r="O34" s="176"/>
      <c r="P34" s="184"/>
      <c r="Q34" s="209"/>
      <c r="R34" s="184"/>
      <c r="S34" s="18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row>
    <row r="35" spans="1:66" ht="15">
      <c r="A35" s="210"/>
      <c r="B35" s="211"/>
      <c r="C35" s="176" t="s">
        <v>311</v>
      </c>
      <c r="D35" s="176"/>
      <c r="E35" s="195"/>
      <c r="F35" s="195"/>
      <c r="G35" s="176"/>
      <c r="M35" s="176"/>
      <c r="N35" s="212"/>
      <c r="O35" s="211"/>
      <c r="R35" s="188"/>
      <c r="S35" s="184" t="s">
        <v>40</v>
      </c>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c r="BN35" s="175"/>
    </row>
    <row r="36" spans="1:66" ht="15">
      <c r="A36" s="374" t="s">
        <v>319</v>
      </c>
      <c r="B36" s="211"/>
      <c r="C36" s="176" t="s">
        <v>313</v>
      </c>
      <c r="D36" s="176"/>
      <c r="E36" s="195" t="s">
        <v>314</v>
      </c>
      <c r="F36" s="195"/>
      <c r="G36" s="265">
        <v>0</v>
      </c>
      <c r="M36" s="176"/>
      <c r="N36" s="212"/>
      <c r="O36" s="211"/>
      <c r="R36" s="188"/>
      <c r="S36" s="184"/>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c r="BN36" s="175"/>
    </row>
    <row r="37" spans="1:66" ht="15">
      <c r="A37" s="374" t="s">
        <v>322</v>
      </c>
      <c r="B37" s="211"/>
      <c r="C37" s="176" t="s">
        <v>316</v>
      </c>
      <c r="D37" s="176"/>
      <c r="E37" s="195" t="s">
        <v>324</v>
      </c>
      <c r="F37" s="195"/>
      <c r="G37" s="196">
        <f>IF(G36=0,0,G36/G19)</f>
        <v>0</v>
      </c>
      <c r="M37" s="197">
        <f>G37</f>
        <v>0</v>
      </c>
      <c r="N37" s="212"/>
      <c r="O37" s="211"/>
      <c r="P37" s="184"/>
      <c r="Q37" s="184"/>
      <c r="R37" s="188"/>
      <c r="S37" s="184"/>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c r="BN37" s="175"/>
    </row>
    <row r="38" spans="1:66" ht="15">
      <c r="A38" s="201"/>
      <c r="C38" s="176"/>
      <c r="D38" s="176"/>
      <c r="E38" s="195"/>
      <c r="F38" s="195"/>
      <c r="G38" s="176"/>
      <c r="M38" s="176"/>
      <c r="N38" s="176"/>
      <c r="P38" s="173"/>
      <c r="Q38" s="184"/>
      <c r="R38" s="173"/>
      <c r="S38" s="18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c r="BN38" s="175"/>
    </row>
    <row r="39" spans="1:66" ht="15">
      <c r="A39" s="201"/>
      <c r="C39" s="186" t="s">
        <v>700</v>
      </c>
      <c r="D39" s="186"/>
      <c r="E39" s="213"/>
      <c r="F39" s="213"/>
      <c r="N39" s="176"/>
      <c r="P39" s="184"/>
      <c r="Q39" s="184"/>
      <c r="R39" s="184"/>
      <c r="S39" s="18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c r="BN39" s="175"/>
    </row>
    <row r="40" spans="1:66" ht="15">
      <c r="A40" s="374" t="s">
        <v>325</v>
      </c>
      <c r="C40" s="186" t="s">
        <v>320</v>
      </c>
      <c r="D40" s="186"/>
      <c r="E40" s="195" t="s">
        <v>321</v>
      </c>
      <c r="F40" s="195"/>
      <c r="G40" s="265">
        <v>8676310</v>
      </c>
      <c r="M40" s="176"/>
      <c r="N40" s="176"/>
      <c r="P40" s="184"/>
      <c r="Q40" s="184"/>
      <c r="R40" s="184"/>
      <c r="S40" s="18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c r="BN40" s="175"/>
    </row>
    <row r="41" spans="1:66" ht="15">
      <c r="A41" s="374" t="s">
        <v>477</v>
      </c>
      <c r="B41" s="211"/>
      <c r="C41" s="176" t="s">
        <v>323</v>
      </c>
      <c r="D41" s="176"/>
      <c r="E41" s="195" t="s">
        <v>480</v>
      </c>
      <c r="F41" s="195"/>
      <c r="G41" s="214">
        <f>IF(G40=0,0,G40/G19)</f>
        <v>6.6009997174894364E-2</v>
      </c>
      <c r="M41" s="197">
        <f>G41</f>
        <v>6.6009997174894364E-2</v>
      </c>
      <c r="N41" s="176"/>
      <c r="Q41" s="215"/>
      <c r="R41" s="188"/>
      <c r="S41" s="184"/>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c r="BN41" s="175"/>
    </row>
    <row r="42" spans="1:66" ht="15">
      <c r="A42" s="201"/>
      <c r="C42" s="186"/>
      <c r="D42" s="186"/>
      <c r="E42" s="195"/>
      <c r="F42" s="195"/>
      <c r="G42" s="176"/>
      <c r="M42" s="176"/>
      <c r="N42" s="176"/>
      <c r="O42" s="213"/>
      <c r="P42" s="184"/>
      <c r="Q42" s="184"/>
      <c r="R42" s="184"/>
      <c r="S42" s="18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c r="BN42" s="175"/>
    </row>
    <row r="43" spans="1:66" ht="15.6">
      <c r="A43" s="205" t="s">
        <v>478</v>
      </c>
      <c r="B43" s="206"/>
      <c r="C43" s="192" t="s">
        <v>326</v>
      </c>
      <c r="D43" s="192"/>
      <c r="E43" s="187" t="s">
        <v>479</v>
      </c>
      <c r="F43" s="187"/>
      <c r="G43" s="207"/>
      <c r="M43" s="208">
        <f>M37+M41</f>
        <v>6.6009997174894364E-2</v>
      </c>
      <c r="N43" s="176"/>
      <c r="O43" s="213"/>
      <c r="P43" s="184"/>
      <c r="Q43" s="184"/>
      <c r="R43" s="184"/>
      <c r="S43" s="18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c r="BN43" s="175"/>
    </row>
    <row r="44" spans="1:66" ht="15">
      <c r="N44" s="216"/>
      <c r="O44" s="216"/>
      <c r="P44" s="184"/>
      <c r="Q44" s="184"/>
      <c r="R44" s="184"/>
      <c r="S44" s="18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c r="BN44" s="175"/>
    </row>
    <row r="45" spans="1:66" ht="15.6">
      <c r="A45" s="205" t="s">
        <v>701</v>
      </c>
      <c r="B45" s="549"/>
      <c r="C45" s="207" t="s">
        <v>702</v>
      </c>
      <c r="D45" s="549"/>
      <c r="E45" s="195" t="s">
        <v>703</v>
      </c>
      <c r="F45" s="549"/>
      <c r="G45" s="601">
        <v>1.61E-2</v>
      </c>
      <c r="H45" s="385"/>
      <c r="I45"/>
      <c r="J45"/>
      <c r="M45" s="208">
        <f>+G45</f>
        <v>1.61E-2</v>
      </c>
      <c r="N45" s="216"/>
      <c r="O45" s="216"/>
      <c r="P45" s="184"/>
      <c r="Q45" s="184"/>
      <c r="R45" s="184"/>
      <c r="S45" s="18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c r="BN45" s="175"/>
    </row>
    <row r="46" spans="1:66" ht="15">
      <c r="N46" s="216"/>
      <c r="O46" s="216"/>
      <c r="P46" s="184"/>
      <c r="Q46" s="184"/>
      <c r="R46" s="184"/>
      <c r="S46" s="18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c r="BN46" s="175"/>
    </row>
    <row r="47" spans="1:66" ht="15">
      <c r="N47" s="172"/>
      <c r="O47" s="172"/>
      <c r="P47" s="185"/>
      <c r="Q47" s="185"/>
      <c r="R47" s="185"/>
      <c r="S47" s="18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c r="BN47" s="175"/>
    </row>
    <row r="48" spans="1:66" ht="15">
      <c r="N48" s="176"/>
      <c r="O48" s="176"/>
      <c r="P48" s="184"/>
      <c r="Q48" s="173"/>
      <c r="R48" s="184"/>
      <c r="S48" s="18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c r="BN48" s="175"/>
    </row>
    <row r="49" spans="1:66" ht="15.6">
      <c r="N49" s="176"/>
      <c r="O49" s="198"/>
      <c r="P49" s="184"/>
      <c r="Q49" s="184"/>
      <c r="R49" s="204"/>
      <c r="S49" s="184"/>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c r="BN49" s="175"/>
    </row>
    <row r="50" spans="1:66" ht="15.6">
      <c r="N50" s="176"/>
      <c r="O50" s="198"/>
      <c r="P50" s="184"/>
      <c r="Q50" s="184"/>
      <c r="R50" s="204"/>
      <c r="S50" s="184"/>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c r="BN50" s="175"/>
    </row>
    <row r="51" spans="1:66" ht="15.6">
      <c r="N51" s="176"/>
      <c r="O51" s="198"/>
      <c r="P51" s="184"/>
      <c r="Q51" s="184"/>
      <c r="R51" s="204"/>
      <c r="S51" s="184"/>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c r="BN51" s="175"/>
    </row>
    <row r="52" spans="1:66" ht="15.6">
      <c r="A52" s="210"/>
      <c r="B52" s="211"/>
      <c r="C52" s="217"/>
      <c r="D52" s="217"/>
      <c r="E52" s="202"/>
      <c r="F52" s="202"/>
      <c r="G52" s="176"/>
      <c r="H52" s="217"/>
      <c r="I52" s="217"/>
      <c r="J52" s="217"/>
      <c r="K52" s="196"/>
      <c r="L52" s="217"/>
      <c r="M52" s="176"/>
      <c r="N52" s="176"/>
      <c r="O52" s="198"/>
      <c r="P52" s="184"/>
      <c r="Q52" s="184"/>
      <c r="R52" s="204"/>
      <c r="S52" s="184"/>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c r="BN52" s="175"/>
    </row>
    <row r="53" spans="1:66" ht="15.6">
      <c r="A53" s="210"/>
      <c r="B53" s="211"/>
      <c r="C53" s="217"/>
      <c r="D53" s="217"/>
      <c r="E53" s="202"/>
      <c r="F53" s="202"/>
      <c r="G53" s="176"/>
      <c r="H53" s="217"/>
      <c r="I53" s="217"/>
      <c r="J53" s="217"/>
      <c r="K53" s="196"/>
      <c r="L53" s="217"/>
      <c r="M53" s="176"/>
      <c r="N53" s="176"/>
      <c r="O53" s="198"/>
      <c r="P53" s="184"/>
      <c r="Q53" s="184"/>
      <c r="R53" s="204"/>
      <c r="S53" s="184"/>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c r="BN53" s="175"/>
    </row>
    <row r="54" spans="1:66">
      <c r="A54"/>
      <c r="B54"/>
      <c r="C54"/>
      <c r="D54"/>
      <c r="E54"/>
      <c r="F54"/>
      <c r="G54"/>
      <c r="H54"/>
      <c r="I54"/>
      <c r="J54"/>
      <c r="K54"/>
      <c r="L54"/>
      <c r="M54"/>
      <c r="N54"/>
      <c r="O54"/>
      <c r="P54" s="220"/>
      <c r="Q54" s="184"/>
      <c r="R54" s="204"/>
      <c r="S54" s="184"/>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c r="BN54" s="175"/>
    </row>
    <row r="55" spans="1:66">
      <c r="A55"/>
      <c r="B55"/>
      <c r="C55"/>
      <c r="D55"/>
      <c r="E55"/>
      <c r="F55"/>
      <c r="G55"/>
      <c r="H55"/>
      <c r="I55"/>
      <c r="J55"/>
      <c r="K55"/>
      <c r="L55"/>
      <c r="M55"/>
      <c r="N55"/>
      <c r="O55"/>
      <c r="P55" s="220"/>
      <c r="Q55" s="184"/>
      <c r="R55" s="204"/>
      <c r="S55" s="184"/>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c r="BN55" s="175"/>
    </row>
    <row r="56" spans="1:66">
      <c r="A56"/>
      <c r="B56"/>
      <c r="C56"/>
      <c r="D56"/>
      <c r="E56"/>
      <c r="F56"/>
      <c r="G56"/>
      <c r="H56"/>
      <c r="I56"/>
      <c r="J56"/>
      <c r="K56"/>
      <c r="L56"/>
      <c r="M56"/>
      <c r="N56"/>
      <c r="O56"/>
      <c r="P56" s="220"/>
      <c r="Q56" s="184"/>
      <c r="R56" s="204"/>
      <c r="S56" s="184"/>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c r="BN56" s="175"/>
    </row>
    <row r="57" spans="1:66">
      <c r="A57"/>
      <c r="B57"/>
      <c r="C57"/>
      <c r="D57"/>
      <c r="E57"/>
      <c r="F57"/>
      <c r="G57"/>
      <c r="H57"/>
      <c r="I57"/>
      <c r="J57"/>
      <c r="K57"/>
      <c r="L57"/>
      <c r="M57"/>
      <c r="N57"/>
      <c r="O57"/>
      <c r="P57" s="184"/>
      <c r="Q57" s="184"/>
      <c r="R57" s="188"/>
      <c r="S57" s="184" t="s">
        <v>40</v>
      </c>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c r="BN57" s="175"/>
    </row>
    <row r="58" spans="1:66">
      <c r="A58"/>
      <c r="B58"/>
      <c r="C58"/>
      <c r="D58"/>
      <c r="E58"/>
      <c r="F58"/>
      <c r="G58"/>
      <c r="H58"/>
      <c r="I58"/>
      <c r="J58"/>
      <c r="K58"/>
      <c r="L58"/>
      <c r="M58"/>
      <c r="N58"/>
      <c r="O58"/>
    </row>
    <row r="59" spans="1:66">
      <c r="A59"/>
      <c r="B59"/>
      <c r="C59"/>
      <c r="O59" s="168"/>
    </row>
    <row r="61" spans="1:66" ht="15">
      <c r="A61" s="178"/>
      <c r="C61" s="217"/>
      <c r="D61" s="217"/>
      <c r="E61" s="217"/>
      <c r="F61" s="217"/>
      <c r="G61" s="176"/>
      <c r="H61" s="217"/>
      <c r="I61" s="217"/>
      <c r="J61" s="217"/>
      <c r="K61" s="217"/>
      <c r="L61" s="217"/>
      <c r="N61" s="176"/>
      <c r="O61" s="222" t="str">
        <f>+O4</f>
        <v>Attachment GG-MRES</v>
      </c>
      <c r="P61" s="184"/>
      <c r="Q61" s="173"/>
      <c r="R61" s="184"/>
      <c r="S61" s="18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c r="BN61" s="175"/>
    </row>
    <row r="62" spans="1:66" ht="15">
      <c r="A62" s="178"/>
      <c r="C62" s="186" t="str">
        <f>C5</f>
        <v>Formula Rate calculation</v>
      </c>
      <c r="D62" s="186"/>
      <c r="E62" s="217"/>
      <c r="F62" s="217"/>
      <c r="G62" s="217" t="str">
        <f>G5</f>
        <v xml:space="preserve">     Rate Formula Template</v>
      </c>
      <c r="H62" s="217"/>
      <c r="I62" s="217"/>
      <c r="J62" s="217"/>
      <c r="K62" s="217"/>
      <c r="L62" s="217"/>
      <c r="N62" s="176"/>
      <c r="O62" s="222" t="str">
        <f>O5</f>
        <v>For  the 12 months ended 12/31/2016</v>
      </c>
      <c r="P62" s="184"/>
      <c r="Q62" s="173"/>
      <c r="R62" s="184"/>
      <c r="S62" s="18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c r="BN62" s="175"/>
    </row>
    <row r="63" spans="1:66" ht="15">
      <c r="A63" s="178"/>
      <c r="C63" s="186"/>
      <c r="D63" s="186"/>
      <c r="E63" s="217"/>
      <c r="F63" s="217"/>
      <c r="G63" s="217" t="str">
        <f>G6</f>
        <v xml:space="preserve"> Utilizing Attachment O - MRES Data</v>
      </c>
      <c r="H63" s="217"/>
      <c r="I63" s="217"/>
      <c r="J63" s="217"/>
      <c r="K63" s="217"/>
      <c r="L63" s="217"/>
      <c r="M63" s="176"/>
      <c r="N63" s="176"/>
      <c r="P63" s="184"/>
      <c r="Q63" s="173"/>
      <c r="R63" s="184"/>
      <c r="S63" s="18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c r="BN63" s="175"/>
    </row>
    <row r="64" spans="1:66" ht="14.25" customHeight="1">
      <c r="A64" s="178"/>
      <c r="C64" s="217"/>
      <c r="D64" s="217"/>
      <c r="E64" s="217"/>
      <c r="F64" s="217"/>
      <c r="G64" s="217"/>
      <c r="H64" s="217"/>
      <c r="I64" s="217"/>
      <c r="J64" s="217"/>
      <c r="K64" s="217"/>
      <c r="L64" s="217"/>
      <c r="N64" s="176"/>
      <c r="O64" s="217" t="s">
        <v>328</v>
      </c>
      <c r="P64" s="184"/>
      <c r="Q64" s="173"/>
      <c r="R64" s="184"/>
      <c r="S64" s="18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c r="BN64" s="175"/>
    </row>
    <row r="65" spans="1:66" ht="15">
      <c r="A65" s="178"/>
      <c r="E65" s="217"/>
      <c r="F65" s="217"/>
      <c r="G65" s="217" t="str">
        <f>G8</f>
        <v>Missouri Rivers Energy Services</v>
      </c>
      <c r="H65" s="217"/>
      <c r="I65" s="217"/>
      <c r="J65" s="217"/>
      <c r="K65" s="217"/>
      <c r="L65" s="217"/>
      <c r="M65" s="217"/>
      <c r="N65" s="176"/>
      <c r="O65" s="176"/>
      <c r="P65" s="184"/>
      <c r="Q65" s="173"/>
      <c r="R65" s="184"/>
      <c r="S65" s="18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c r="BN65" s="175"/>
    </row>
    <row r="66" spans="1:66" ht="15">
      <c r="A66" s="178"/>
      <c r="E66" s="186"/>
      <c r="F66" s="186"/>
      <c r="G66" s="186"/>
      <c r="H66" s="186"/>
      <c r="I66" s="186"/>
      <c r="J66" s="186"/>
      <c r="K66" s="186"/>
      <c r="L66" s="186"/>
      <c r="M66" s="186"/>
      <c r="N66" s="186"/>
      <c r="O66" s="186"/>
      <c r="P66" s="184"/>
      <c r="Q66" s="173"/>
      <c r="R66" s="184"/>
      <c r="S66" s="18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c r="BN66" s="175"/>
    </row>
    <row r="67" spans="1:66" ht="15.6">
      <c r="A67" s="178"/>
      <c r="C67" s="217"/>
      <c r="D67" s="217"/>
      <c r="E67" s="192" t="s">
        <v>329</v>
      </c>
      <c r="F67" s="192"/>
      <c r="H67" s="172"/>
      <c r="I67" s="172"/>
      <c r="J67" s="172"/>
      <c r="K67" s="172"/>
      <c r="L67" s="172"/>
      <c r="M67" s="172"/>
      <c r="N67" s="176"/>
      <c r="O67" s="176"/>
      <c r="P67" s="184"/>
      <c r="Q67" s="173"/>
      <c r="R67" s="184"/>
      <c r="S67" s="18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c r="BN67" s="175"/>
    </row>
    <row r="68" spans="1:66" ht="52.8">
      <c r="A68" s="178"/>
      <c r="C68" s="217"/>
      <c r="D68" s="217"/>
      <c r="E68" s="192"/>
      <c r="F68" s="192"/>
      <c r="H68" s="172"/>
      <c r="I68" s="172"/>
      <c r="J68" s="172"/>
      <c r="K68" s="172"/>
      <c r="L68" s="172"/>
      <c r="M68" s="172"/>
      <c r="N68" s="176"/>
      <c r="O68" s="176"/>
      <c r="P68" s="184"/>
      <c r="Q68" s="173"/>
      <c r="R68" s="184"/>
      <c r="S68" s="843" t="s">
        <v>974</v>
      </c>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c r="BN68" s="175"/>
    </row>
    <row r="69" spans="1:66" ht="15.6">
      <c r="A69" s="178"/>
      <c r="C69" s="223">
        <v>-1</v>
      </c>
      <c r="D69" s="223">
        <v>-2</v>
      </c>
      <c r="E69" s="223">
        <v>-3</v>
      </c>
      <c r="F69" s="223">
        <v>-4</v>
      </c>
      <c r="G69" s="223">
        <v>-5</v>
      </c>
      <c r="H69" s="223">
        <v>-6</v>
      </c>
      <c r="I69" s="223">
        <v>-7</v>
      </c>
      <c r="J69" s="551" t="s">
        <v>705</v>
      </c>
      <c r="K69" s="223">
        <v>-8</v>
      </c>
      <c r="L69" s="223">
        <v>-9</v>
      </c>
      <c r="M69" s="223">
        <v>-10</v>
      </c>
      <c r="N69" s="223">
        <v>-11</v>
      </c>
      <c r="O69" s="223">
        <v>-12</v>
      </c>
      <c r="P69" s="184"/>
      <c r="Q69" s="173"/>
      <c r="R69" s="184"/>
      <c r="S69" s="18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c r="BN69" s="175"/>
    </row>
    <row r="70" spans="1:66" ht="78">
      <c r="A70" s="224" t="s">
        <v>330</v>
      </c>
      <c r="B70" s="225"/>
      <c r="C70" s="225" t="s">
        <v>331</v>
      </c>
      <c r="D70" s="226" t="s">
        <v>332</v>
      </c>
      <c r="E70" s="227" t="s">
        <v>333</v>
      </c>
      <c r="F70" s="227" t="s">
        <v>309</v>
      </c>
      <c r="G70" s="228" t="s">
        <v>334</v>
      </c>
      <c r="H70" s="227" t="s">
        <v>335</v>
      </c>
      <c r="I70" s="227" t="s">
        <v>326</v>
      </c>
      <c r="J70" s="227" t="s">
        <v>372</v>
      </c>
      <c r="K70" s="228" t="s">
        <v>336</v>
      </c>
      <c r="L70" s="227" t="s">
        <v>337</v>
      </c>
      <c r="M70" s="229" t="s">
        <v>114</v>
      </c>
      <c r="N70" s="230" t="s">
        <v>338</v>
      </c>
      <c r="O70" s="229" t="s">
        <v>47</v>
      </c>
      <c r="P70" s="199"/>
      <c r="Q70" s="173"/>
      <c r="R70" s="184"/>
      <c r="S70" s="229" t="s">
        <v>576</v>
      </c>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c r="BN70" s="175"/>
    </row>
    <row r="71" spans="1:66" ht="45" customHeight="1">
      <c r="A71" s="231"/>
      <c r="B71" s="232"/>
      <c r="C71" s="550" t="s">
        <v>704</v>
      </c>
      <c r="D71" s="232"/>
      <c r="E71" s="233" t="s">
        <v>339</v>
      </c>
      <c r="F71" s="233" t="s">
        <v>689</v>
      </c>
      <c r="G71" s="234" t="s">
        <v>341</v>
      </c>
      <c r="H71" s="233" t="s">
        <v>342</v>
      </c>
      <c r="I71" s="233" t="s">
        <v>690</v>
      </c>
      <c r="J71" s="274" t="s">
        <v>706</v>
      </c>
      <c r="K71" s="275" t="s">
        <v>707</v>
      </c>
      <c r="L71" s="233" t="s">
        <v>345</v>
      </c>
      <c r="M71" s="275" t="s">
        <v>346</v>
      </c>
      <c r="N71" s="235" t="s">
        <v>347</v>
      </c>
      <c r="O71" s="236" t="s">
        <v>348</v>
      </c>
      <c r="P71" s="184"/>
      <c r="Q71" s="173"/>
      <c r="R71" s="184"/>
      <c r="S71" s="278"/>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c r="BN71" s="175"/>
    </row>
    <row r="72" spans="1:66" ht="15">
      <c r="A72" s="237"/>
      <c r="B72" s="172"/>
      <c r="C72" s="172"/>
      <c r="D72" s="172"/>
      <c r="E72" s="172"/>
      <c r="F72" s="172"/>
      <c r="G72" s="238"/>
      <c r="H72" s="172"/>
      <c r="I72" s="172"/>
      <c r="J72" s="172"/>
      <c r="K72" s="238"/>
      <c r="L72" s="172"/>
      <c r="M72" s="238"/>
      <c r="N72" s="176"/>
      <c r="O72" s="239"/>
      <c r="P72" s="184"/>
      <c r="Q72" s="173"/>
      <c r="R72" s="184"/>
      <c r="S72" s="18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c r="BN72" s="175"/>
    </row>
    <row r="73" spans="1:66">
      <c r="A73" s="240" t="s">
        <v>349</v>
      </c>
      <c r="C73" s="381" t="s">
        <v>730</v>
      </c>
      <c r="D73" s="257">
        <v>286</v>
      </c>
      <c r="E73" s="258">
        <v>5058233</v>
      </c>
      <c r="F73" s="197">
        <f>$M$33</f>
        <v>4.0346068165552237E-2</v>
      </c>
      <c r="G73" s="259">
        <f>E73*F73</f>
        <v>204079.81341524579</v>
      </c>
      <c r="H73" s="258">
        <v>4489181</v>
      </c>
      <c r="I73" s="197">
        <f>$M$43</f>
        <v>6.6009997174894364E-2</v>
      </c>
      <c r="J73" s="197"/>
      <c r="K73" s="259">
        <f>H73*(I73+J73)</f>
        <v>296330.82512758946</v>
      </c>
      <c r="L73" s="258">
        <v>126456</v>
      </c>
      <c r="M73" s="259">
        <f>G73+K73+L73</f>
        <v>626866.63854283525</v>
      </c>
      <c r="N73" s="262">
        <v>-21725</v>
      </c>
      <c r="O73" s="261">
        <f>M73+N73</f>
        <v>605141.63854283525</v>
      </c>
      <c r="P73" s="242"/>
      <c r="Q73" s="242"/>
      <c r="R73" s="242"/>
      <c r="S73" s="447">
        <f>+E73</f>
        <v>5058233</v>
      </c>
      <c r="T73" s="242"/>
      <c r="U73" s="242"/>
      <c r="V73" s="242"/>
    </row>
    <row r="74" spans="1:66">
      <c r="A74" s="240" t="s">
        <v>350</v>
      </c>
      <c r="C74" s="381" t="s">
        <v>953</v>
      </c>
      <c r="D74" s="257">
        <v>286</v>
      </c>
      <c r="E74" s="258">
        <v>48071387</v>
      </c>
      <c r="F74" s="197">
        <f>$M$33</f>
        <v>4.0346068165552237E-2</v>
      </c>
      <c r="G74" s="259">
        <f>E74*F74</f>
        <v>1939491.4567146418</v>
      </c>
      <c r="H74" s="258">
        <v>45217888</v>
      </c>
      <c r="I74" s="197">
        <f>$M$43</f>
        <v>6.6009997174894364E-2</v>
      </c>
      <c r="J74" s="197">
        <f t="shared" ref="J74:J76" si="0">+$M$45</f>
        <v>1.61E-2</v>
      </c>
      <c r="K74" s="259">
        <f t="shared" ref="K74:K76" si="1">H74*(I74+J74)</f>
        <v>3712840.65593469</v>
      </c>
      <c r="L74" s="258">
        <v>1201784</v>
      </c>
      <c r="M74" s="259">
        <f>G74+K74+L74</f>
        <v>6854116.1126493318</v>
      </c>
      <c r="N74" s="262">
        <v>120307</v>
      </c>
      <c r="O74" s="261">
        <f>M74+N74</f>
        <v>6974423.1126493318</v>
      </c>
      <c r="P74" s="242"/>
      <c r="Q74" s="242"/>
      <c r="R74" s="242"/>
      <c r="S74" s="447">
        <f t="shared" ref="S74" si="2">+E74</f>
        <v>48071387</v>
      </c>
      <c r="T74" s="242"/>
      <c r="U74" s="242"/>
      <c r="V74" s="242"/>
    </row>
    <row r="75" spans="1:66">
      <c r="A75" s="240" t="s">
        <v>351</v>
      </c>
      <c r="C75" s="381" t="s">
        <v>954</v>
      </c>
      <c r="D75" s="257">
        <v>286</v>
      </c>
      <c r="E75" s="258">
        <v>14026994</v>
      </c>
      <c r="F75" s="197">
        <f>$M$33</f>
        <v>4.0346068165552237E-2</v>
      </c>
      <c r="G75" s="259">
        <f>E75*F75</f>
        <v>565934.05608179222</v>
      </c>
      <c r="H75" s="258">
        <v>13647929</v>
      </c>
      <c r="I75" s="197">
        <f>$M$43</f>
        <v>6.6009997174894364E-2</v>
      </c>
      <c r="J75" s="197">
        <f t="shared" si="0"/>
        <v>1.61E-2</v>
      </c>
      <c r="K75" s="259">
        <f t="shared" si="1"/>
        <v>1120631.4116331588</v>
      </c>
      <c r="L75" s="258">
        <v>350675</v>
      </c>
      <c r="M75" s="259">
        <f>G75+K75+L75</f>
        <v>2037240.4677149509</v>
      </c>
      <c r="N75" s="262">
        <v>35105</v>
      </c>
      <c r="O75" s="261">
        <f>M75+N75</f>
        <v>2072345.4677149509</v>
      </c>
      <c r="P75" s="242"/>
      <c r="Q75" s="242"/>
      <c r="R75" s="242"/>
      <c r="S75" s="728">
        <f>+E75</f>
        <v>14026994</v>
      </c>
      <c r="T75" s="242"/>
      <c r="U75" s="242"/>
      <c r="V75" s="242"/>
    </row>
    <row r="76" spans="1:66">
      <c r="A76" s="240" t="s">
        <v>383</v>
      </c>
      <c r="D76" s="257"/>
      <c r="E76" s="258">
        <v>0</v>
      </c>
      <c r="F76" s="197">
        <f>$M$33</f>
        <v>4.0346068165552237E-2</v>
      </c>
      <c r="G76" s="259">
        <f>E76*F76</f>
        <v>0</v>
      </c>
      <c r="H76" s="258">
        <v>0</v>
      </c>
      <c r="I76" s="197">
        <f>$M$43</f>
        <v>6.6009997174894364E-2</v>
      </c>
      <c r="J76" s="197">
        <f t="shared" si="0"/>
        <v>1.61E-2</v>
      </c>
      <c r="K76" s="259">
        <f t="shared" si="1"/>
        <v>0</v>
      </c>
      <c r="L76" s="258">
        <v>0</v>
      </c>
      <c r="M76" s="259">
        <f>G76+K76+L76</f>
        <v>0</v>
      </c>
      <c r="N76" s="262">
        <v>0</v>
      </c>
      <c r="O76" s="261">
        <f>M76+N76</f>
        <v>0</v>
      </c>
      <c r="P76" s="242"/>
      <c r="Q76" s="242"/>
      <c r="R76" s="242"/>
      <c r="S76" s="447">
        <f t="shared" ref="S76:S80" si="3">+E76</f>
        <v>0</v>
      </c>
      <c r="T76" s="242"/>
      <c r="U76" s="242"/>
      <c r="V76" s="242"/>
    </row>
    <row r="77" spans="1:66">
      <c r="A77" s="240" t="s">
        <v>384</v>
      </c>
      <c r="D77" s="257"/>
      <c r="G77" s="241"/>
      <c r="K77" s="241"/>
      <c r="M77" s="241"/>
      <c r="O77" s="241"/>
      <c r="P77" s="242"/>
      <c r="Q77" s="242"/>
      <c r="R77" s="242"/>
      <c r="S77" s="447">
        <f t="shared" si="3"/>
        <v>0</v>
      </c>
      <c r="T77" s="242"/>
      <c r="U77" s="242"/>
      <c r="V77" s="242"/>
    </row>
    <row r="78" spans="1:66">
      <c r="A78" s="240" t="s">
        <v>385</v>
      </c>
      <c r="D78" s="257"/>
      <c r="G78" s="241"/>
      <c r="K78" s="241"/>
      <c r="M78" s="241"/>
      <c r="O78" s="241"/>
      <c r="P78" s="242"/>
      <c r="Q78" s="242"/>
      <c r="R78" s="242"/>
      <c r="S78" s="447">
        <f t="shared" si="3"/>
        <v>0</v>
      </c>
      <c r="T78" s="242"/>
      <c r="U78" s="242"/>
      <c r="V78" s="242"/>
    </row>
    <row r="79" spans="1:66">
      <c r="A79" s="240" t="s">
        <v>386</v>
      </c>
      <c r="D79" s="257"/>
      <c r="G79" s="241"/>
      <c r="K79" s="241"/>
      <c r="M79" s="241"/>
      <c r="O79" s="241"/>
      <c r="P79" s="242"/>
      <c r="Q79" s="242"/>
      <c r="R79" s="242"/>
      <c r="S79" s="447">
        <f t="shared" si="3"/>
        <v>0</v>
      </c>
      <c r="T79" s="242"/>
      <c r="U79" s="242"/>
      <c r="V79" s="242"/>
    </row>
    <row r="80" spans="1:66">
      <c r="A80" s="240" t="s">
        <v>436</v>
      </c>
      <c r="D80" s="257"/>
      <c r="G80" s="241"/>
      <c r="K80" s="241"/>
      <c r="M80" s="241"/>
      <c r="O80" s="241"/>
      <c r="P80" s="242"/>
      <c r="Q80" s="242"/>
      <c r="R80" s="242"/>
      <c r="S80" s="447">
        <f t="shared" si="3"/>
        <v>0</v>
      </c>
      <c r="T80" s="242"/>
      <c r="U80" s="242"/>
      <c r="V80" s="242"/>
    </row>
    <row r="81" spans="1:22">
      <c r="A81" s="240"/>
      <c r="C81" s="242"/>
      <c r="D81" s="242"/>
      <c r="E81" s="242"/>
      <c r="F81" s="242"/>
      <c r="G81" s="243"/>
      <c r="H81" s="242"/>
      <c r="I81" s="242"/>
      <c r="J81" s="242"/>
      <c r="K81" s="243"/>
      <c r="L81" s="242"/>
      <c r="M81" s="243"/>
      <c r="N81" s="242"/>
      <c r="O81" s="243"/>
      <c r="P81" s="242"/>
      <c r="Q81" s="242"/>
      <c r="R81" s="242"/>
      <c r="S81" s="242"/>
      <c r="T81" s="242"/>
      <c r="U81" s="242"/>
      <c r="V81" s="242"/>
    </row>
    <row r="82" spans="1:22">
      <c r="A82" s="240"/>
      <c r="C82" s="242"/>
      <c r="D82" s="242"/>
      <c r="E82" s="242"/>
      <c r="F82" s="242"/>
      <c r="G82" s="243"/>
      <c r="H82" s="242"/>
      <c r="I82" s="242"/>
      <c r="J82" s="242"/>
      <c r="K82" s="243"/>
      <c r="L82" s="242"/>
      <c r="M82" s="243"/>
      <c r="N82" s="242"/>
      <c r="O82" s="243"/>
      <c r="P82" s="242"/>
      <c r="Q82" s="242"/>
      <c r="R82" s="242"/>
      <c r="S82" s="242"/>
      <c r="T82" s="242"/>
      <c r="U82" s="242"/>
      <c r="V82" s="242"/>
    </row>
    <row r="83" spans="1:22">
      <c r="A83" s="240"/>
      <c r="C83" s="242"/>
      <c r="D83" s="242"/>
      <c r="E83" s="242"/>
      <c r="F83" s="242"/>
      <c r="G83" s="243"/>
      <c r="H83" s="242"/>
      <c r="I83" s="242"/>
      <c r="J83" s="242"/>
      <c r="K83" s="243"/>
      <c r="L83" s="242"/>
      <c r="M83" s="243"/>
      <c r="N83" s="242"/>
      <c r="O83" s="243"/>
      <c r="P83" s="242"/>
      <c r="Q83" s="242"/>
      <c r="R83" s="242"/>
      <c r="S83" s="242"/>
      <c r="T83" s="242"/>
      <c r="U83" s="242"/>
      <c r="V83" s="242"/>
    </row>
    <row r="84" spans="1:22">
      <c r="A84" s="240"/>
      <c r="C84" s="242"/>
      <c r="D84" s="242"/>
      <c r="E84" s="242"/>
      <c r="F84" s="242"/>
      <c r="G84" s="243"/>
      <c r="H84" s="242"/>
      <c r="I84" s="242"/>
      <c r="J84" s="242"/>
      <c r="K84" s="243"/>
      <c r="L84" s="242"/>
      <c r="M84" s="243"/>
      <c r="N84" s="242"/>
      <c r="O84" s="243"/>
      <c r="P84" s="242"/>
      <c r="Q84" s="242"/>
      <c r="R84" s="242"/>
      <c r="S84" s="242"/>
      <c r="T84" s="242"/>
      <c r="U84" s="242"/>
      <c r="V84" s="242"/>
    </row>
    <row r="85" spans="1:22">
      <c r="A85" s="240"/>
      <c r="C85" s="242"/>
      <c r="D85" s="242"/>
      <c r="E85" s="242"/>
      <c r="F85" s="242"/>
      <c r="G85" s="243"/>
      <c r="H85" s="242"/>
      <c r="I85" s="242"/>
      <c r="J85" s="242"/>
      <c r="K85" s="243"/>
      <c r="L85" s="242"/>
      <c r="M85" s="243"/>
      <c r="N85" s="242"/>
      <c r="O85" s="243"/>
      <c r="P85" s="242"/>
      <c r="Q85" s="242"/>
      <c r="R85" s="242"/>
      <c r="S85" s="242"/>
      <c r="T85" s="242"/>
      <c r="U85" s="242"/>
      <c r="V85" s="242"/>
    </row>
    <row r="86" spans="1:22">
      <c r="A86" s="240"/>
      <c r="C86" s="242"/>
      <c r="D86" s="242"/>
      <c r="E86" s="242"/>
      <c r="F86" s="242"/>
      <c r="G86" s="243"/>
      <c r="H86" s="242"/>
      <c r="I86" s="242"/>
      <c r="J86" s="242"/>
      <c r="K86" s="243"/>
      <c r="L86" s="242"/>
      <c r="M86" s="243"/>
      <c r="N86" s="242"/>
      <c r="O86" s="243"/>
      <c r="P86" s="242"/>
      <c r="Q86" s="242"/>
      <c r="R86" s="242"/>
      <c r="S86" s="242"/>
      <c r="T86" s="242"/>
      <c r="U86" s="242"/>
      <c r="V86" s="242"/>
    </row>
    <row r="87" spans="1:22">
      <c r="A87" s="240"/>
      <c r="C87" s="242"/>
      <c r="D87" s="242"/>
      <c r="E87" s="242"/>
      <c r="F87" s="242"/>
      <c r="G87" s="243"/>
      <c r="H87" s="242"/>
      <c r="I87" s="242"/>
      <c r="J87" s="242"/>
      <c r="K87" s="243"/>
      <c r="L87" s="242"/>
      <c r="M87" s="243"/>
      <c r="N87" s="242"/>
      <c r="O87" s="243"/>
      <c r="P87" s="242"/>
      <c r="Q87" s="242"/>
      <c r="R87" s="242"/>
      <c r="S87" s="242"/>
      <c r="T87" s="242"/>
      <c r="U87" s="242"/>
      <c r="V87" s="242"/>
    </row>
    <row r="88" spans="1:22">
      <c r="A88" s="240"/>
      <c r="C88" s="242"/>
      <c r="D88" s="242"/>
      <c r="E88" s="242"/>
      <c r="F88" s="242"/>
      <c r="G88" s="243"/>
      <c r="H88" s="242"/>
      <c r="I88" s="242"/>
      <c r="J88" s="242"/>
      <c r="K88" s="243"/>
      <c r="L88" s="242"/>
      <c r="M88" s="243"/>
      <c r="N88" s="242"/>
      <c r="O88" s="243"/>
      <c r="P88" s="242"/>
      <c r="Q88" s="242"/>
      <c r="R88" s="242"/>
      <c r="S88" s="242"/>
      <c r="T88" s="242"/>
      <c r="U88" s="242"/>
      <c r="V88" s="242"/>
    </row>
    <row r="89" spans="1:22">
      <c r="A89" s="240"/>
      <c r="C89" s="242"/>
      <c r="D89" s="242"/>
      <c r="E89" s="242"/>
      <c r="F89" s="242"/>
      <c r="G89" s="243"/>
      <c r="H89" s="242"/>
      <c r="I89" s="242"/>
      <c r="J89" s="242"/>
      <c r="K89" s="243"/>
      <c r="L89" s="242"/>
      <c r="M89" s="243"/>
      <c r="N89" s="242"/>
      <c r="O89" s="243"/>
      <c r="P89" s="242"/>
      <c r="Q89" s="242"/>
      <c r="R89" s="242"/>
      <c r="S89" s="242"/>
      <c r="T89" s="242"/>
      <c r="U89" s="242"/>
      <c r="V89" s="242"/>
    </row>
    <row r="90" spans="1:22">
      <c r="A90" s="240"/>
      <c r="C90" s="242"/>
      <c r="D90" s="242"/>
      <c r="E90" s="242"/>
      <c r="F90" s="242"/>
      <c r="G90" s="243"/>
      <c r="H90" s="242"/>
      <c r="I90" s="242"/>
      <c r="J90" s="242"/>
      <c r="K90" s="243"/>
      <c r="L90" s="242"/>
      <c r="M90" s="243"/>
      <c r="N90" s="242"/>
      <c r="O90" s="243"/>
      <c r="P90" s="242"/>
      <c r="Q90" s="242"/>
      <c r="R90" s="242"/>
      <c r="S90" s="242"/>
      <c r="T90" s="242"/>
      <c r="U90" s="242"/>
      <c r="V90" s="242"/>
    </row>
    <row r="91" spans="1:22">
      <c r="A91" s="240"/>
      <c r="C91" s="242"/>
      <c r="D91" s="242"/>
      <c r="E91" s="242"/>
      <c r="F91" s="242"/>
      <c r="G91" s="243"/>
      <c r="H91" s="242"/>
      <c r="I91" s="242"/>
      <c r="J91" s="242"/>
      <c r="K91" s="243"/>
      <c r="L91" s="242"/>
      <c r="M91" s="243"/>
      <c r="N91" s="242"/>
      <c r="O91" s="243"/>
      <c r="P91" s="242"/>
      <c r="Q91" s="242"/>
      <c r="R91" s="242"/>
      <c r="S91" s="242"/>
      <c r="T91" s="242"/>
      <c r="U91" s="242"/>
      <c r="V91" s="242"/>
    </row>
    <row r="92" spans="1:22">
      <c r="A92" s="244"/>
      <c r="B92" s="245"/>
      <c r="C92" s="246"/>
      <c r="D92" s="246"/>
      <c r="E92" s="246"/>
      <c r="F92" s="246"/>
      <c r="G92" s="247"/>
      <c r="H92" s="246"/>
      <c r="I92" s="246"/>
      <c r="J92" s="246"/>
      <c r="K92" s="247"/>
      <c r="L92" s="246"/>
      <c r="M92" s="247"/>
      <c r="N92" s="246"/>
      <c r="O92" s="247"/>
      <c r="P92" s="242"/>
      <c r="Q92" s="242"/>
      <c r="R92" s="242"/>
      <c r="S92" s="242"/>
      <c r="T92" s="242"/>
      <c r="U92" s="242"/>
      <c r="V92" s="242"/>
    </row>
    <row r="93" spans="1:22" ht="15.6" thickBot="1">
      <c r="A93" s="183" t="s">
        <v>352</v>
      </c>
      <c r="B93" s="211"/>
      <c r="C93" s="186" t="s">
        <v>353</v>
      </c>
      <c r="D93" s="186"/>
      <c r="E93" s="614">
        <f>SUM(E73:E92)</f>
        <v>67156614</v>
      </c>
      <c r="F93" s="202"/>
      <c r="G93" s="176"/>
      <c r="H93" s="176"/>
      <c r="I93" s="176"/>
      <c r="J93" s="176"/>
      <c r="K93" s="176"/>
      <c r="L93" s="176"/>
      <c r="M93" s="264">
        <f>SUM(M73:M92)</f>
        <v>9518223.2189071178</v>
      </c>
      <c r="N93" s="264">
        <f>SUM(N73:N92)</f>
        <v>133687</v>
      </c>
      <c r="O93" s="264">
        <f>SUM(O73:O92)</f>
        <v>9651910.2189071178</v>
      </c>
      <c r="P93" s="242"/>
      <c r="Q93" s="242"/>
      <c r="R93" s="242"/>
      <c r="S93" s="726">
        <f>SUM(S73:S92)</f>
        <v>67156614</v>
      </c>
      <c r="T93" s="242"/>
      <c r="U93" s="242"/>
      <c r="V93" s="242"/>
    </row>
    <row r="94" spans="1:22" ht="15.6" thickTop="1">
      <c r="A94" s="248"/>
      <c r="B94" s="242"/>
      <c r="C94" s="242"/>
      <c r="D94" s="242"/>
      <c r="E94" s="242"/>
      <c r="F94" s="242"/>
      <c r="G94" s="242"/>
      <c r="H94" s="242"/>
      <c r="I94" s="242"/>
      <c r="J94" s="242"/>
      <c r="K94" s="242"/>
      <c r="L94" s="242"/>
      <c r="M94" s="242"/>
      <c r="N94" s="242"/>
      <c r="O94" s="242"/>
      <c r="P94" s="242"/>
      <c r="Q94" s="242"/>
      <c r="R94" s="242"/>
      <c r="S94" s="615">
        <f>+E93-S93</f>
        <v>0</v>
      </c>
      <c r="T94" s="615" t="s">
        <v>125</v>
      </c>
      <c r="U94" s="242"/>
      <c r="V94" s="242"/>
    </row>
    <row r="95" spans="1:22" ht="15">
      <c r="A95" s="249">
        <v>3</v>
      </c>
      <c r="B95" s="242"/>
      <c r="C95" s="217" t="s">
        <v>941</v>
      </c>
      <c r="D95" s="242"/>
      <c r="E95" s="242"/>
      <c r="F95" s="242"/>
      <c r="G95" s="242"/>
      <c r="H95" s="242"/>
      <c r="I95" s="242"/>
      <c r="J95" s="242"/>
      <c r="K95" s="242"/>
      <c r="L95" s="242"/>
      <c r="M95" s="264">
        <f>M93</f>
        <v>9518223.2189071178</v>
      </c>
      <c r="N95" s="242"/>
      <c r="O95" s="242"/>
      <c r="P95" s="242"/>
      <c r="Q95" s="242"/>
      <c r="R95" s="242"/>
      <c r="S95" s="617" t="s">
        <v>917</v>
      </c>
      <c r="T95" s="616"/>
      <c r="U95" s="242"/>
      <c r="V95" s="242"/>
    </row>
    <row r="96" spans="1:22">
      <c r="A96" s="242"/>
      <c r="B96" s="242"/>
      <c r="C96" s="242"/>
      <c r="D96" s="242"/>
      <c r="E96" s="242"/>
      <c r="F96" s="242"/>
      <c r="G96" s="242"/>
      <c r="H96" s="242"/>
      <c r="I96" s="242"/>
      <c r="J96" s="242"/>
      <c r="K96" s="242"/>
      <c r="L96" s="242"/>
      <c r="M96" s="242"/>
      <c r="N96" s="242"/>
      <c r="O96" s="242"/>
      <c r="P96" s="242"/>
      <c r="Q96" s="242"/>
      <c r="R96" s="242"/>
      <c r="S96" s="242"/>
      <c r="T96" s="242"/>
      <c r="U96" s="242"/>
      <c r="V96" s="242"/>
    </row>
    <row r="97" spans="1:22">
      <c r="A97" s="242"/>
      <c r="B97" s="242"/>
      <c r="C97" s="242"/>
      <c r="D97" s="242"/>
      <c r="E97" s="242"/>
      <c r="F97" s="242"/>
      <c r="G97" s="242"/>
      <c r="H97" s="242"/>
      <c r="I97" s="242"/>
      <c r="J97" s="242"/>
      <c r="K97" s="242"/>
      <c r="L97" s="242"/>
      <c r="M97" s="242"/>
      <c r="N97" s="242"/>
      <c r="O97" s="242"/>
      <c r="P97" s="242"/>
      <c r="Q97" s="242"/>
      <c r="R97" s="242"/>
      <c r="S97" s="242"/>
      <c r="T97" s="242"/>
      <c r="U97" s="242"/>
      <c r="V97" s="242"/>
    </row>
    <row r="98" spans="1:22" ht="15">
      <c r="A98" s="217" t="s">
        <v>355</v>
      </c>
      <c r="B98" s="242"/>
      <c r="C98" s="242"/>
      <c r="D98" s="242"/>
      <c r="E98" s="242"/>
      <c r="F98" s="242"/>
      <c r="G98" s="242"/>
      <c r="H98" s="242"/>
      <c r="I98" s="242"/>
      <c r="J98" s="242"/>
      <c r="K98" s="242"/>
      <c r="L98" s="242"/>
      <c r="M98" s="242"/>
      <c r="N98" s="242"/>
      <c r="O98" s="242"/>
      <c r="P98" s="242"/>
      <c r="Q98" s="242"/>
      <c r="R98" s="242"/>
      <c r="S98" s="242"/>
      <c r="T98" s="242"/>
      <c r="U98" s="242"/>
      <c r="V98" s="242"/>
    </row>
    <row r="99" spans="1:22"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c r="V99" s="242"/>
    </row>
    <row r="100" spans="1:22" ht="33" customHeight="1">
      <c r="A100" s="542" t="s">
        <v>357</v>
      </c>
      <c r="B100" s="519"/>
      <c r="C100" s="1005" t="s">
        <v>850</v>
      </c>
      <c r="D100" s="1005"/>
      <c r="E100" s="1005"/>
      <c r="F100" s="1005"/>
      <c r="G100" s="1005"/>
      <c r="H100" s="1005"/>
      <c r="I100" s="1005"/>
      <c r="J100" s="1005"/>
      <c r="K100" s="1005"/>
      <c r="L100" s="1005"/>
      <c r="M100" s="1005"/>
      <c r="N100" s="1005"/>
      <c r="O100" s="1005"/>
      <c r="P100" s="1005"/>
      <c r="Q100" s="242"/>
      <c r="R100" s="242"/>
      <c r="S100" s="242"/>
      <c r="T100" s="242"/>
      <c r="U100" s="242"/>
      <c r="V100" s="242"/>
    </row>
    <row r="101" spans="1:22" ht="33" customHeight="1">
      <c r="A101" s="542" t="s">
        <v>359</v>
      </c>
      <c r="B101" s="519"/>
      <c r="C101" s="1005" t="s">
        <v>851</v>
      </c>
      <c r="D101" s="1005"/>
      <c r="E101" s="1005"/>
      <c r="F101" s="1005"/>
      <c r="G101" s="1005"/>
      <c r="H101" s="1005"/>
      <c r="I101" s="1005"/>
      <c r="J101" s="1005"/>
      <c r="K101" s="1005"/>
      <c r="L101" s="1005"/>
      <c r="M101" s="1005"/>
      <c r="N101" s="1005"/>
      <c r="O101" s="1005"/>
      <c r="P101" s="1005"/>
      <c r="Q101" s="242"/>
      <c r="R101" s="242"/>
      <c r="S101" s="242"/>
      <c r="T101" s="242"/>
      <c r="U101" s="242"/>
      <c r="V101" s="242"/>
    </row>
    <row r="102" spans="1:22" ht="33" customHeight="1">
      <c r="A102" s="542" t="s">
        <v>361</v>
      </c>
      <c r="B102" s="519"/>
      <c r="C102" s="1005" t="s">
        <v>362</v>
      </c>
      <c r="D102" s="1005"/>
      <c r="E102" s="1005"/>
      <c r="F102" s="1005"/>
      <c r="G102" s="1005"/>
      <c r="H102" s="1005"/>
      <c r="I102" s="1005"/>
      <c r="J102" s="1005"/>
      <c r="K102" s="1005"/>
      <c r="L102" s="1005"/>
      <c r="M102" s="1005"/>
      <c r="N102" s="1005"/>
      <c r="O102" s="1005"/>
      <c r="P102" s="1005"/>
      <c r="Q102" s="242"/>
      <c r="R102" s="242"/>
      <c r="S102" s="242"/>
      <c r="T102" s="242"/>
      <c r="U102" s="242"/>
      <c r="V102" s="242"/>
    </row>
    <row r="103" spans="1:22" ht="15" customHeight="1">
      <c r="A103" s="542" t="s">
        <v>363</v>
      </c>
      <c r="B103" s="519"/>
      <c r="C103" s="1019" t="s">
        <v>364</v>
      </c>
      <c r="D103" s="1019"/>
      <c r="E103" s="1019"/>
      <c r="F103" s="1019"/>
      <c r="G103" s="1019"/>
      <c r="H103" s="1019"/>
      <c r="I103" s="1019"/>
      <c r="J103" s="1019"/>
      <c r="K103" s="1019"/>
      <c r="L103" s="1019"/>
      <c r="M103" s="1019"/>
      <c r="N103" s="1019"/>
      <c r="O103" s="1019"/>
      <c r="P103" s="1019"/>
      <c r="Q103" s="242"/>
      <c r="R103" s="242"/>
      <c r="S103" s="242"/>
      <c r="T103" s="242"/>
      <c r="U103" s="242"/>
      <c r="V103" s="242"/>
    </row>
    <row r="104" spans="1:22" ht="15">
      <c r="A104" s="383" t="s">
        <v>365</v>
      </c>
      <c r="B104" s="519"/>
      <c r="C104" s="1003" t="s">
        <v>852</v>
      </c>
      <c r="D104" s="1003"/>
      <c r="E104" s="1003"/>
      <c r="F104" s="1003"/>
      <c r="G104" s="1003"/>
      <c r="H104" s="1003"/>
      <c r="I104" s="1003"/>
      <c r="J104" s="1003"/>
      <c r="K104" s="1003"/>
      <c r="L104" s="1003"/>
      <c r="M104" s="1003"/>
      <c r="N104" s="1003"/>
      <c r="O104" s="1003"/>
      <c r="P104" s="1003"/>
      <c r="Q104" s="242"/>
      <c r="R104" s="242"/>
      <c r="S104" s="242"/>
      <c r="T104" s="242"/>
      <c r="U104" s="242"/>
      <c r="V104" s="242"/>
    </row>
    <row r="105" spans="1:22" ht="15">
      <c r="A105" s="383" t="s">
        <v>367</v>
      </c>
      <c r="B105" s="519"/>
      <c r="C105" s="1003" t="s">
        <v>368</v>
      </c>
      <c r="D105" s="1003"/>
      <c r="E105" s="1003"/>
      <c r="F105" s="1003"/>
      <c r="G105" s="1003"/>
      <c r="H105" s="1003"/>
      <c r="I105" s="1003"/>
      <c r="J105" s="1003"/>
      <c r="K105" s="1003"/>
      <c r="L105" s="1003"/>
      <c r="M105" s="1003"/>
      <c r="N105" s="1003"/>
      <c r="O105" s="1003"/>
      <c r="P105" s="1003"/>
      <c r="Q105" s="242"/>
      <c r="R105" s="242"/>
      <c r="S105" s="242"/>
      <c r="T105" s="242"/>
      <c r="U105" s="242"/>
      <c r="V105" s="242"/>
    </row>
    <row r="106" spans="1:22" ht="15">
      <c r="A106" s="383" t="s">
        <v>369</v>
      </c>
      <c r="B106" s="519"/>
      <c r="C106" s="1003" t="s">
        <v>853</v>
      </c>
      <c r="D106" s="1003"/>
      <c r="E106" s="1003"/>
      <c r="F106" s="1003"/>
      <c r="G106" s="1003"/>
      <c r="H106" s="1003"/>
      <c r="I106" s="1003"/>
      <c r="J106" s="1003"/>
      <c r="K106" s="1003"/>
      <c r="L106" s="1003"/>
      <c r="M106" s="1003"/>
      <c r="N106" s="1003"/>
      <c r="O106" s="1003"/>
      <c r="P106" s="1003"/>
      <c r="Q106" s="242"/>
      <c r="R106" s="242"/>
      <c r="S106" s="242"/>
      <c r="T106" s="242"/>
      <c r="U106" s="242"/>
      <c r="V106" s="242"/>
    </row>
    <row r="107" spans="1:22" ht="15">
      <c r="A107" s="383" t="s">
        <v>387</v>
      </c>
      <c r="B107" s="537"/>
      <c r="C107" s="1003" t="s">
        <v>485</v>
      </c>
      <c r="D107" s="1003"/>
      <c r="E107" s="1003"/>
      <c r="F107" s="1003"/>
      <c r="G107" s="1003"/>
      <c r="H107" s="1003"/>
      <c r="I107" s="1003"/>
      <c r="J107" s="1003"/>
      <c r="K107" s="1003"/>
      <c r="L107" s="1003"/>
      <c r="M107" s="1003"/>
      <c r="N107" s="1003"/>
      <c r="O107" s="1003"/>
      <c r="P107" s="1003"/>
      <c r="Q107" s="242"/>
      <c r="R107" s="242"/>
      <c r="S107" s="242"/>
      <c r="T107" s="242"/>
      <c r="U107" s="242"/>
      <c r="V107" s="242"/>
    </row>
    <row r="108" spans="1:22" ht="15.6">
      <c r="A108" s="383" t="s">
        <v>519</v>
      </c>
      <c r="B108" s="537"/>
      <c r="C108" s="543" t="s">
        <v>691</v>
      </c>
      <c r="D108" s="544"/>
      <c r="E108" s="545"/>
      <c r="F108" s="545"/>
      <c r="G108" s="546"/>
      <c r="H108" s="545"/>
      <c r="I108" s="545"/>
      <c r="J108" s="545"/>
      <c r="K108" s="545"/>
      <c r="L108" s="545"/>
      <c r="M108" s="546"/>
      <c r="N108" s="547"/>
      <c r="O108" s="545"/>
      <c r="P108" s="548"/>
      <c r="Q108" s="242"/>
      <c r="R108" s="242"/>
      <c r="S108" s="242"/>
      <c r="T108" s="242"/>
      <c r="U108" s="242"/>
      <c r="V108" s="242"/>
    </row>
    <row r="109" spans="1:22" ht="15.6">
      <c r="A109" s="383" t="s">
        <v>692</v>
      </c>
      <c r="B109" s="537"/>
      <c r="C109" s="543" t="s">
        <v>693</v>
      </c>
      <c r="D109" s="544"/>
      <c r="E109" s="545"/>
      <c r="F109" s="545"/>
      <c r="G109" s="546"/>
      <c r="H109" s="545"/>
      <c r="I109" s="545"/>
      <c r="J109" s="545"/>
      <c r="K109" s="545"/>
      <c r="L109" s="545"/>
      <c r="M109" s="546"/>
      <c r="N109" s="547"/>
      <c r="O109" s="545"/>
      <c r="P109" s="548"/>
      <c r="Q109" s="242"/>
      <c r="R109" s="242"/>
      <c r="S109" s="242"/>
      <c r="T109" s="242"/>
      <c r="U109" s="242"/>
      <c r="V109" s="242"/>
    </row>
    <row r="110" spans="1:22" ht="15.6">
      <c r="A110" s="383" t="s">
        <v>694</v>
      </c>
      <c r="B110" s="537"/>
      <c r="C110" s="543" t="s">
        <v>695</v>
      </c>
      <c r="D110" s="544"/>
      <c r="E110" s="545"/>
      <c r="F110" s="545"/>
      <c r="G110" s="546"/>
      <c r="H110" s="545"/>
      <c r="I110" s="545"/>
      <c r="J110" s="545"/>
      <c r="K110" s="545"/>
      <c r="L110" s="545"/>
      <c r="M110" s="546"/>
      <c r="N110" s="547"/>
      <c r="O110" s="545"/>
      <c r="P110" s="548"/>
      <c r="Q110" s="242"/>
      <c r="R110" s="242"/>
      <c r="S110" s="242"/>
      <c r="T110" s="242"/>
      <c r="U110" s="242"/>
      <c r="V110" s="242"/>
    </row>
    <row r="111" spans="1:22" ht="15.6">
      <c r="A111" s="383" t="s">
        <v>696</v>
      </c>
      <c r="B111" s="537"/>
      <c r="C111" s="543" t="s">
        <v>697</v>
      </c>
      <c r="D111" s="544"/>
      <c r="E111" s="545"/>
      <c r="F111" s="545"/>
      <c r="G111" s="546"/>
      <c r="H111" s="545"/>
      <c r="I111" s="545"/>
      <c r="J111" s="545"/>
      <c r="K111" s="545"/>
      <c r="L111" s="545"/>
      <c r="M111" s="546"/>
      <c r="N111" s="547"/>
      <c r="O111" s="545"/>
      <c r="P111" s="548"/>
      <c r="Q111" s="242"/>
      <c r="R111" s="242"/>
      <c r="S111" s="242"/>
      <c r="T111" s="242"/>
      <c r="U111" s="242"/>
      <c r="V111" s="242"/>
    </row>
    <row r="112" spans="1:22">
      <c r="C112" s="242"/>
      <c r="D112" s="242"/>
      <c r="E112" s="242"/>
      <c r="F112" s="242"/>
      <c r="G112" s="242"/>
      <c r="H112" s="242"/>
      <c r="I112" s="242"/>
      <c r="J112" s="242"/>
      <c r="K112" s="242"/>
      <c r="L112" s="242"/>
      <c r="M112" s="242"/>
      <c r="N112" s="242"/>
      <c r="O112" s="242"/>
      <c r="P112" s="242"/>
      <c r="Q112" s="242"/>
      <c r="R112" s="242"/>
      <c r="S112" s="242"/>
      <c r="T112" s="242"/>
      <c r="U112" s="242"/>
      <c r="V112" s="242"/>
    </row>
    <row r="113" spans="3:22">
      <c r="C113" s="242"/>
      <c r="D113" s="242"/>
      <c r="E113" s="242"/>
      <c r="F113" s="242"/>
      <c r="G113" s="242"/>
      <c r="H113" s="242"/>
      <c r="I113" s="242"/>
      <c r="J113" s="242"/>
      <c r="K113" s="242"/>
      <c r="L113" s="242"/>
      <c r="M113" s="242"/>
      <c r="N113" s="242"/>
      <c r="O113" s="242"/>
      <c r="P113" s="242"/>
      <c r="Q113" s="242"/>
      <c r="R113" s="242"/>
      <c r="S113" s="242"/>
      <c r="T113" s="242"/>
      <c r="U113" s="242"/>
      <c r="V113" s="242"/>
    </row>
    <row r="114" spans="3:22">
      <c r="C114" s="242"/>
      <c r="D114" s="242"/>
      <c r="E114" s="242"/>
      <c r="F114" s="242"/>
      <c r="G114" s="242"/>
      <c r="H114" s="242"/>
      <c r="I114" s="242"/>
      <c r="J114" s="242"/>
      <c r="K114" s="242"/>
      <c r="L114" s="242"/>
      <c r="M114" s="242"/>
      <c r="N114" s="242"/>
      <c r="O114" s="242"/>
      <c r="P114" s="242"/>
      <c r="Q114" s="242"/>
      <c r="R114" s="242"/>
      <c r="S114" s="242"/>
      <c r="T114" s="242"/>
      <c r="U114" s="242"/>
      <c r="V114" s="242"/>
    </row>
    <row r="115" spans="3:22">
      <c r="C115" s="242"/>
      <c r="D115" s="242"/>
      <c r="E115" s="242"/>
      <c r="F115" s="242"/>
      <c r="G115" s="242"/>
      <c r="H115" s="242"/>
      <c r="I115" s="242"/>
      <c r="J115" s="242"/>
      <c r="K115" s="242"/>
      <c r="L115" s="242"/>
      <c r="M115" s="242"/>
      <c r="N115" s="242"/>
      <c r="O115" s="242"/>
      <c r="P115" s="242"/>
      <c r="Q115" s="242"/>
      <c r="R115" s="242"/>
      <c r="S115" s="242"/>
      <c r="T115" s="242"/>
      <c r="U115" s="242"/>
      <c r="V115" s="242"/>
    </row>
    <row r="116" spans="3:22">
      <c r="C116" s="242"/>
      <c r="D116" s="242"/>
      <c r="E116" s="242"/>
      <c r="F116" s="242"/>
      <c r="G116" s="242"/>
      <c r="H116" s="242"/>
      <c r="I116" s="242"/>
      <c r="J116" s="242"/>
      <c r="K116" s="242"/>
      <c r="L116" s="242"/>
      <c r="M116" s="242"/>
      <c r="N116" s="242"/>
      <c r="O116" s="242"/>
      <c r="P116" s="242"/>
      <c r="Q116" s="242"/>
      <c r="R116" s="242"/>
      <c r="S116" s="242"/>
      <c r="T116" s="242"/>
      <c r="U116" s="242"/>
      <c r="V116" s="242"/>
    </row>
    <row r="117" spans="3:22">
      <c r="C117" s="242"/>
      <c r="D117" s="242"/>
      <c r="E117" s="242"/>
      <c r="F117" s="242"/>
      <c r="G117" s="242"/>
      <c r="H117" s="242"/>
      <c r="I117" s="242"/>
      <c r="J117" s="242"/>
      <c r="K117" s="242"/>
      <c r="L117" s="242"/>
      <c r="M117" s="242"/>
      <c r="N117" s="242"/>
      <c r="O117" s="242"/>
      <c r="P117" s="242"/>
      <c r="Q117" s="242"/>
      <c r="R117" s="242"/>
      <c r="S117" s="242"/>
      <c r="T117" s="242"/>
      <c r="U117" s="242"/>
      <c r="V117" s="242"/>
    </row>
    <row r="118" spans="3:22">
      <c r="C118" s="242"/>
      <c r="D118" s="242"/>
      <c r="E118" s="242"/>
      <c r="F118" s="242"/>
      <c r="G118" s="242"/>
      <c r="H118" s="242"/>
      <c r="I118" s="242"/>
      <c r="J118" s="242"/>
      <c r="K118" s="242"/>
      <c r="L118" s="242"/>
      <c r="M118" s="242"/>
      <c r="N118" s="242"/>
      <c r="O118" s="242"/>
      <c r="P118" s="242"/>
      <c r="Q118" s="242"/>
      <c r="R118" s="242"/>
      <c r="S118" s="242"/>
      <c r="T118" s="242"/>
      <c r="U118" s="242"/>
      <c r="V118" s="242"/>
    </row>
    <row r="119" spans="3:22">
      <c r="C119" s="242"/>
      <c r="D119" s="242"/>
      <c r="E119" s="242"/>
      <c r="F119" s="242"/>
      <c r="G119" s="242"/>
      <c r="H119" s="242"/>
      <c r="I119" s="242"/>
      <c r="J119" s="242"/>
      <c r="K119" s="242"/>
      <c r="L119" s="242"/>
      <c r="M119" s="242"/>
      <c r="N119" s="242"/>
      <c r="O119" s="242"/>
      <c r="P119" s="242"/>
      <c r="Q119" s="242"/>
      <c r="R119" s="242"/>
      <c r="S119" s="242"/>
      <c r="T119" s="242"/>
      <c r="U119" s="242"/>
      <c r="V119" s="242"/>
    </row>
    <row r="120" spans="3:22">
      <c r="C120" s="242"/>
      <c r="D120" s="242"/>
      <c r="E120" s="242"/>
      <c r="F120" s="242"/>
      <c r="G120" s="242"/>
      <c r="H120" s="242"/>
      <c r="I120" s="242"/>
      <c r="J120" s="242"/>
      <c r="K120" s="242"/>
      <c r="L120" s="242"/>
      <c r="M120" s="242"/>
      <c r="N120" s="242"/>
      <c r="O120" s="242"/>
      <c r="P120" s="242"/>
      <c r="Q120" s="242"/>
      <c r="R120" s="242"/>
      <c r="S120" s="242"/>
      <c r="T120" s="242"/>
      <c r="U120" s="242"/>
      <c r="V120" s="242"/>
    </row>
    <row r="121" spans="3:22">
      <c r="C121" s="242"/>
      <c r="D121" s="242"/>
      <c r="E121" s="242"/>
      <c r="F121" s="242"/>
      <c r="G121" s="242"/>
      <c r="H121" s="242"/>
      <c r="I121" s="242"/>
      <c r="J121" s="242"/>
      <c r="K121" s="242"/>
      <c r="L121" s="242"/>
      <c r="M121" s="242"/>
      <c r="N121" s="242"/>
      <c r="O121" s="242"/>
      <c r="P121" s="242"/>
      <c r="Q121" s="242"/>
      <c r="R121" s="242"/>
      <c r="S121" s="242"/>
      <c r="T121" s="242"/>
      <c r="U121" s="242"/>
      <c r="V121" s="242"/>
    </row>
    <row r="122" spans="3:22">
      <c r="C122" s="242"/>
      <c r="D122" s="242"/>
      <c r="E122" s="242"/>
      <c r="F122" s="242"/>
      <c r="G122" s="242"/>
      <c r="H122" s="242"/>
      <c r="I122" s="242"/>
      <c r="J122" s="242"/>
      <c r="K122" s="242"/>
      <c r="L122" s="242"/>
      <c r="M122" s="242"/>
      <c r="N122" s="242"/>
      <c r="O122" s="242"/>
      <c r="P122" s="242"/>
      <c r="Q122" s="242"/>
      <c r="R122" s="242"/>
      <c r="S122" s="242"/>
      <c r="T122" s="242"/>
      <c r="U122" s="242"/>
      <c r="V122" s="242"/>
    </row>
    <row r="123" spans="3:22">
      <c r="C123" s="242"/>
      <c r="D123" s="242"/>
      <c r="E123" s="242"/>
      <c r="F123" s="242"/>
      <c r="G123" s="242"/>
      <c r="H123" s="242"/>
      <c r="I123" s="242"/>
      <c r="J123" s="242"/>
      <c r="K123" s="242"/>
      <c r="L123" s="242"/>
      <c r="M123" s="242"/>
      <c r="N123" s="242"/>
      <c r="O123" s="242"/>
      <c r="P123" s="242"/>
      <c r="Q123" s="242"/>
      <c r="R123" s="242"/>
      <c r="S123" s="242"/>
      <c r="T123" s="242"/>
      <c r="U123" s="242"/>
      <c r="V123" s="242"/>
    </row>
    <row r="124" spans="3:22">
      <c r="C124" s="242"/>
      <c r="D124" s="242"/>
      <c r="E124" s="242"/>
      <c r="F124" s="242"/>
      <c r="G124" s="242"/>
      <c r="H124" s="242"/>
      <c r="I124" s="242"/>
      <c r="J124" s="242"/>
      <c r="K124" s="242"/>
      <c r="L124" s="242"/>
      <c r="M124" s="242"/>
      <c r="N124" s="242"/>
      <c r="O124" s="242"/>
      <c r="P124" s="242"/>
      <c r="Q124" s="242"/>
      <c r="R124" s="242"/>
      <c r="S124" s="242"/>
      <c r="T124" s="242"/>
      <c r="U124" s="242"/>
      <c r="V124" s="242"/>
    </row>
    <row r="125" spans="3:22">
      <c r="C125" s="242"/>
      <c r="D125" s="242"/>
      <c r="E125" s="242"/>
      <c r="F125" s="242"/>
      <c r="G125" s="242"/>
      <c r="H125" s="242"/>
      <c r="I125" s="242"/>
      <c r="J125" s="242"/>
      <c r="K125" s="242"/>
      <c r="L125" s="242"/>
      <c r="M125" s="242"/>
      <c r="N125" s="242"/>
      <c r="O125" s="242"/>
      <c r="P125" s="242"/>
      <c r="Q125" s="242"/>
      <c r="R125" s="242"/>
      <c r="S125" s="242"/>
      <c r="T125" s="242"/>
      <c r="U125" s="242"/>
      <c r="V125" s="242"/>
    </row>
    <row r="126" spans="3:22">
      <c r="C126" s="242"/>
      <c r="D126" s="242"/>
      <c r="E126" s="242"/>
      <c r="F126" s="242"/>
      <c r="G126" s="242"/>
      <c r="H126" s="242"/>
      <c r="I126" s="242"/>
      <c r="J126" s="242"/>
      <c r="K126" s="242"/>
      <c r="L126" s="242"/>
      <c r="M126" s="242"/>
      <c r="N126" s="242"/>
      <c r="O126" s="242"/>
      <c r="P126" s="242"/>
      <c r="Q126" s="242"/>
      <c r="R126" s="242"/>
      <c r="S126" s="242"/>
      <c r="T126" s="242"/>
      <c r="U126" s="242"/>
      <c r="V126" s="242"/>
    </row>
    <row r="127" spans="3:22">
      <c r="C127" s="242"/>
      <c r="D127" s="242"/>
      <c r="E127" s="242"/>
      <c r="F127" s="242"/>
      <c r="G127" s="242"/>
      <c r="H127" s="242"/>
      <c r="I127" s="242"/>
      <c r="J127" s="242"/>
      <c r="K127" s="242"/>
      <c r="L127" s="242"/>
      <c r="M127" s="242"/>
      <c r="N127" s="242"/>
      <c r="O127" s="242"/>
      <c r="P127" s="242"/>
      <c r="Q127" s="242"/>
      <c r="R127" s="242"/>
      <c r="S127" s="242"/>
      <c r="T127" s="242"/>
      <c r="U127" s="242"/>
      <c r="V127" s="242"/>
    </row>
    <row r="128" spans="3:22">
      <c r="C128" s="242"/>
      <c r="D128" s="242"/>
      <c r="E128" s="242"/>
      <c r="F128" s="242"/>
      <c r="G128" s="242"/>
      <c r="H128" s="242"/>
      <c r="I128" s="242"/>
      <c r="J128" s="242"/>
      <c r="K128" s="242"/>
      <c r="L128" s="242"/>
      <c r="M128" s="242"/>
      <c r="N128" s="242"/>
      <c r="O128" s="242"/>
      <c r="P128" s="242"/>
      <c r="Q128" s="242"/>
      <c r="R128" s="242"/>
      <c r="S128" s="242"/>
      <c r="T128" s="242"/>
      <c r="U128" s="242"/>
      <c r="V128" s="242"/>
    </row>
    <row r="129" spans="3:22">
      <c r="C129" s="242"/>
      <c r="D129" s="242"/>
      <c r="E129" s="242"/>
      <c r="F129" s="242"/>
      <c r="G129" s="242"/>
      <c r="H129" s="242"/>
      <c r="I129" s="242"/>
      <c r="J129" s="242"/>
      <c r="K129" s="242"/>
      <c r="L129" s="242"/>
      <c r="M129" s="242"/>
      <c r="N129" s="242"/>
      <c r="O129" s="242"/>
      <c r="P129" s="242"/>
      <c r="Q129" s="242"/>
      <c r="R129" s="242"/>
      <c r="S129" s="242"/>
      <c r="T129" s="242"/>
      <c r="U129" s="242"/>
      <c r="V129" s="242"/>
    </row>
    <row r="130" spans="3:22">
      <c r="C130" s="242"/>
      <c r="D130" s="242"/>
      <c r="E130" s="242"/>
      <c r="F130" s="242"/>
      <c r="G130" s="242"/>
      <c r="H130" s="242"/>
      <c r="I130" s="242"/>
      <c r="J130" s="242"/>
      <c r="K130" s="242"/>
      <c r="L130" s="242"/>
      <c r="M130" s="242"/>
      <c r="N130" s="242"/>
      <c r="O130" s="242"/>
      <c r="P130" s="242"/>
      <c r="Q130" s="242"/>
      <c r="R130" s="242"/>
      <c r="S130" s="242"/>
      <c r="T130" s="242"/>
      <c r="U130" s="242"/>
      <c r="V130" s="242"/>
    </row>
    <row r="131" spans="3:22">
      <c r="C131" s="242"/>
      <c r="D131" s="242"/>
      <c r="E131" s="242"/>
      <c r="F131" s="242"/>
      <c r="G131" s="242"/>
      <c r="H131" s="242"/>
      <c r="I131" s="242"/>
      <c r="J131" s="242"/>
      <c r="K131" s="242"/>
      <c r="L131" s="242"/>
      <c r="M131" s="242"/>
      <c r="N131" s="242"/>
      <c r="O131" s="242"/>
      <c r="P131" s="242"/>
      <c r="Q131" s="242"/>
      <c r="R131" s="242"/>
      <c r="S131" s="242"/>
      <c r="T131" s="242"/>
      <c r="U131" s="242"/>
      <c r="V131" s="242"/>
    </row>
    <row r="132" spans="3:22">
      <c r="C132" s="242"/>
      <c r="D132" s="242"/>
      <c r="E132" s="242"/>
      <c r="F132" s="242"/>
      <c r="G132" s="242"/>
      <c r="H132" s="242"/>
      <c r="I132" s="242"/>
      <c r="J132" s="242"/>
      <c r="K132" s="242"/>
      <c r="L132" s="242"/>
      <c r="M132" s="242"/>
      <c r="N132" s="242"/>
      <c r="O132" s="242"/>
      <c r="P132" s="242"/>
      <c r="Q132" s="242"/>
      <c r="R132" s="242"/>
      <c r="S132" s="242"/>
      <c r="T132" s="242"/>
      <c r="U132" s="242"/>
      <c r="V132" s="242"/>
    </row>
    <row r="133" spans="3:22">
      <c r="C133" s="242"/>
      <c r="D133" s="242"/>
      <c r="E133" s="242"/>
      <c r="F133" s="242"/>
      <c r="G133" s="242"/>
      <c r="H133" s="242"/>
      <c r="I133" s="242"/>
      <c r="J133" s="242"/>
      <c r="K133" s="242"/>
      <c r="L133" s="242"/>
      <c r="M133" s="242"/>
      <c r="N133" s="242"/>
      <c r="O133" s="242"/>
      <c r="P133" s="242"/>
      <c r="Q133" s="242"/>
      <c r="R133" s="242"/>
      <c r="S133" s="242"/>
      <c r="T133" s="242"/>
      <c r="U133" s="242"/>
      <c r="V133" s="242"/>
    </row>
    <row r="134" spans="3:22">
      <c r="C134" s="242"/>
      <c r="D134" s="242"/>
      <c r="E134" s="242"/>
      <c r="F134" s="242"/>
      <c r="G134" s="242"/>
      <c r="H134" s="242"/>
      <c r="I134" s="242"/>
      <c r="J134" s="242"/>
      <c r="K134" s="242"/>
      <c r="L134" s="242"/>
      <c r="M134" s="242"/>
      <c r="N134" s="242"/>
      <c r="O134" s="242"/>
      <c r="P134" s="242"/>
      <c r="Q134" s="242"/>
      <c r="R134" s="242"/>
      <c r="S134" s="242"/>
      <c r="T134" s="242"/>
      <c r="U134" s="242"/>
      <c r="V134" s="242"/>
    </row>
    <row r="135" spans="3:22">
      <c r="C135" s="242"/>
      <c r="D135" s="242"/>
      <c r="E135" s="242"/>
      <c r="F135" s="242"/>
      <c r="G135" s="242"/>
      <c r="H135" s="242"/>
      <c r="I135" s="242"/>
      <c r="J135" s="242"/>
      <c r="K135" s="242"/>
      <c r="L135" s="242"/>
      <c r="M135" s="242"/>
      <c r="N135" s="242"/>
      <c r="O135" s="242"/>
      <c r="P135" s="242"/>
      <c r="Q135" s="242"/>
      <c r="R135" s="242"/>
      <c r="S135" s="242"/>
      <c r="T135" s="242"/>
      <c r="U135" s="242"/>
      <c r="V135" s="242"/>
    </row>
    <row r="136" spans="3:22">
      <c r="C136" s="242"/>
      <c r="D136" s="242"/>
      <c r="E136" s="242"/>
      <c r="F136" s="242"/>
      <c r="G136" s="242"/>
      <c r="H136" s="242"/>
      <c r="I136" s="242"/>
      <c r="J136" s="242"/>
      <c r="K136" s="242"/>
      <c r="L136" s="242"/>
      <c r="M136" s="242"/>
      <c r="N136" s="242"/>
      <c r="O136" s="242"/>
      <c r="P136" s="242"/>
      <c r="Q136" s="242"/>
      <c r="R136" s="242"/>
      <c r="S136" s="242"/>
      <c r="T136" s="242"/>
      <c r="U136" s="242"/>
      <c r="V136" s="242"/>
    </row>
    <row r="137" spans="3:22">
      <c r="C137" s="242"/>
      <c r="D137" s="242"/>
      <c r="E137" s="242"/>
      <c r="F137" s="242"/>
      <c r="G137" s="242"/>
      <c r="H137" s="242"/>
      <c r="I137" s="242"/>
      <c r="J137" s="242"/>
      <c r="K137" s="242"/>
      <c r="L137" s="242"/>
      <c r="M137" s="242"/>
      <c r="N137" s="242"/>
      <c r="O137" s="242"/>
      <c r="P137" s="242"/>
      <c r="Q137" s="242"/>
      <c r="R137" s="242"/>
      <c r="S137" s="242"/>
      <c r="T137" s="242"/>
      <c r="U137" s="242"/>
      <c r="V137" s="242"/>
    </row>
    <row r="138" spans="3:22">
      <c r="C138" s="242"/>
      <c r="D138" s="242"/>
      <c r="E138" s="242"/>
      <c r="F138" s="242"/>
      <c r="G138" s="242"/>
      <c r="H138" s="242"/>
      <c r="I138" s="242"/>
      <c r="J138" s="242"/>
      <c r="K138" s="242"/>
      <c r="L138" s="242"/>
      <c r="M138" s="242"/>
      <c r="N138" s="242"/>
      <c r="O138" s="242"/>
      <c r="P138" s="242"/>
      <c r="Q138" s="242"/>
      <c r="R138" s="242"/>
      <c r="S138" s="242"/>
      <c r="T138" s="242"/>
      <c r="U138" s="242"/>
      <c r="V138" s="242"/>
    </row>
    <row r="139" spans="3:22">
      <c r="C139" s="242"/>
      <c r="D139" s="242"/>
      <c r="E139" s="242"/>
      <c r="F139" s="242"/>
      <c r="G139" s="242"/>
      <c r="H139" s="242"/>
      <c r="I139" s="242"/>
      <c r="J139" s="242"/>
      <c r="K139" s="242"/>
      <c r="L139" s="242"/>
      <c r="M139" s="242"/>
      <c r="N139" s="242"/>
      <c r="O139" s="242"/>
      <c r="P139" s="242"/>
      <c r="Q139" s="242"/>
      <c r="R139" s="242"/>
      <c r="S139" s="242"/>
      <c r="T139" s="242"/>
      <c r="U139" s="242"/>
      <c r="V139" s="242"/>
    </row>
    <row r="140" spans="3:22">
      <c r="C140" s="242"/>
      <c r="D140" s="242"/>
      <c r="E140" s="242"/>
      <c r="F140" s="242"/>
      <c r="G140" s="242"/>
      <c r="H140" s="242"/>
      <c r="I140" s="242"/>
      <c r="J140" s="242"/>
      <c r="K140" s="242"/>
      <c r="L140" s="242"/>
      <c r="M140" s="242"/>
      <c r="N140" s="242"/>
      <c r="O140" s="242"/>
      <c r="P140" s="242"/>
      <c r="Q140" s="242"/>
      <c r="R140" s="242"/>
      <c r="S140" s="242"/>
      <c r="T140" s="242"/>
      <c r="U140" s="242"/>
      <c r="V140" s="242"/>
    </row>
    <row r="141" spans="3:22">
      <c r="C141" s="242"/>
      <c r="D141" s="242"/>
      <c r="E141" s="242"/>
      <c r="F141" s="242"/>
      <c r="G141" s="242"/>
      <c r="H141" s="242"/>
      <c r="I141" s="242"/>
      <c r="J141" s="242"/>
      <c r="K141" s="242"/>
      <c r="L141" s="242"/>
      <c r="M141" s="242"/>
      <c r="N141" s="242"/>
      <c r="O141" s="242"/>
      <c r="P141" s="242"/>
      <c r="Q141" s="242"/>
      <c r="R141" s="242"/>
      <c r="S141" s="242"/>
      <c r="T141" s="242"/>
      <c r="U141" s="242"/>
      <c r="V141" s="242"/>
    </row>
    <row r="142" spans="3:22">
      <c r="C142" s="242"/>
      <c r="D142" s="242"/>
      <c r="E142" s="242"/>
      <c r="F142" s="242"/>
      <c r="G142" s="242"/>
      <c r="H142" s="242"/>
      <c r="I142" s="242"/>
      <c r="J142" s="242"/>
      <c r="K142" s="242"/>
      <c r="L142" s="242"/>
      <c r="M142" s="242"/>
      <c r="N142" s="242"/>
      <c r="O142" s="242"/>
      <c r="P142" s="242"/>
      <c r="Q142" s="242"/>
      <c r="R142" s="242"/>
      <c r="S142" s="242"/>
      <c r="T142" s="242"/>
      <c r="U142" s="242"/>
      <c r="V142" s="242"/>
    </row>
    <row r="143" spans="3:22">
      <c r="C143" s="242"/>
      <c r="D143" s="242"/>
      <c r="E143" s="242"/>
      <c r="F143" s="242"/>
      <c r="G143" s="242"/>
      <c r="H143" s="242"/>
      <c r="I143" s="242"/>
      <c r="J143" s="242"/>
      <c r="K143" s="242"/>
      <c r="L143" s="242"/>
      <c r="M143" s="242"/>
      <c r="N143" s="242"/>
      <c r="O143" s="242"/>
      <c r="P143" s="242"/>
      <c r="Q143" s="242"/>
      <c r="R143" s="242"/>
      <c r="S143" s="242"/>
      <c r="T143" s="242"/>
      <c r="U143" s="242"/>
      <c r="V143" s="242"/>
    </row>
    <row r="144" spans="3:22">
      <c r="C144" s="242"/>
      <c r="D144" s="242"/>
      <c r="E144" s="242"/>
      <c r="F144" s="242"/>
      <c r="G144" s="242"/>
      <c r="H144" s="242"/>
      <c r="I144" s="242"/>
      <c r="J144" s="242"/>
      <c r="K144" s="242"/>
      <c r="L144" s="242"/>
      <c r="M144" s="242"/>
      <c r="N144" s="242"/>
      <c r="O144" s="242"/>
      <c r="P144" s="242"/>
      <c r="Q144" s="242"/>
      <c r="R144" s="242"/>
      <c r="S144" s="242"/>
      <c r="T144" s="242"/>
      <c r="U144" s="242"/>
      <c r="V144" s="242"/>
    </row>
    <row r="145" spans="3:22">
      <c r="C145" s="242"/>
      <c r="D145" s="242"/>
      <c r="E145" s="242"/>
      <c r="F145" s="242"/>
      <c r="G145" s="242"/>
      <c r="H145" s="242"/>
      <c r="I145" s="242"/>
      <c r="J145" s="242"/>
      <c r="K145" s="242"/>
      <c r="L145" s="242"/>
      <c r="M145" s="242"/>
      <c r="N145" s="242"/>
      <c r="O145" s="242"/>
      <c r="P145" s="242"/>
      <c r="Q145" s="242"/>
      <c r="R145" s="242"/>
      <c r="S145" s="242"/>
      <c r="T145" s="242"/>
      <c r="U145" s="242"/>
      <c r="V145" s="242"/>
    </row>
    <row r="146" spans="3:22">
      <c r="C146" s="242"/>
      <c r="D146" s="242"/>
      <c r="E146" s="242"/>
      <c r="F146" s="242"/>
      <c r="G146" s="242"/>
      <c r="H146" s="242"/>
      <c r="I146" s="242"/>
      <c r="J146" s="242"/>
      <c r="K146" s="242"/>
      <c r="L146" s="242"/>
      <c r="M146" s="242"/>
      <c r="N146" s="242"/>
      <c r="O146" s="242"/>
      <c r="P146" s="242"/>
      <c r="Q146" s="242"/>
      <c r="R146" s="242"/>
      <c r="S146" s="242"/>
      <c r="T146" s="242"/>
      <c r="U146" s="242"/>
      <c r="V146" s="242"/>
    </row>
    <row r="147" spans="3:22">
      <c r="C147" s="242"/>
      <c r="D147" s="242"/>
      <c r="E147" s="242"/>
      <c r="F147" s="242"/>
      <c r="G147" s="242"/>
      <c r="H147" s="242"/>
      <c r="I147" s="242"/>
      <c r="J147" s="242"/>
      <c r="K147" s="242"/>
      <c r="L147" s="242"/>
      <c r="M147" s="242"/>
      <c r="N147" s="242"/>
      <c r="O147" s="242"/>
      <c r="P147" s="242"/>
      <c r="Q147" s="242"/>
      <c r="R147" s="242"/>
      <c r="S147" s="242"/>
      <c r="T147" s="242"/>
      <c r="U147" s="242"/>
      <c r="V147" s="242"/>
    </row>
    <row r="148" spans="3:22">
      <c r="C148" s="242"/>
      <c r="D148" s="242"/>
      <c r="E148" s="242"/>
      <c r="F148" s="242"/>
      <c r="G148" s="242"/>
      <c r="H148" s="242"/>
      <c r="I148" s="242"/>
      <c r="J148" s="242"/>
      <c r="K148" s="242"/>
      <c r="L148" s="242"/>
      <c r="M148" s="242"/>
      <c r="N148" s="242"/>
      <c r="O148" s="242"/>
      <c r="P148" s="242"/>
      <c r="Q148" s="242"/>
      <c r="R148" s="242"/>
      <c r="S148" s="242"/>
      <c r="T148" s="242"/>
      <c r="U148" s="242"/>
      <c r="V148" s="242"/>
    </row>
    <row r="149" spans="3:22">
      <c r="C149" s="242"/>
      <c r="D149" s="242"/>
      <c r="E149" s="242"/>
      <c r="F149" s="242"/>
      <c r="G149" s="242"/>
      <c r="H149" s="242"/>
      <c r="I149" s="242"/>
      <c r="J149" s="242"/>
      <c r="K149" s="242"/>
      <c r="L149" s="242"/>
      <c r="M149" s="242"/>
      <c r="N149" s="242"/>
      <c r="O149" s="242"/>
      <c r="P149" s="242"/>
      <c r="Q149" s="242"/>
      <c r="R149" s="242"/>
      <c r="S149" s="242"/>
      <c r="T149" s="242"/>
      <c r="U149" s="242"/>
      <c r="V149" s="242"/>
    </row>
    <row r="150" spans="3:22">
      <c r="C150" s="242"/>
      <c r="D150" s="242"/>
      <c r="E150" s="242"/>
      <c r="F150" s="242"/>
      <c r="G150" s="242"/>
      <c r="H150" s="242"/>
      <c r="I150" s="242"/>
      <c r="J150" s="242"/>
      <c r="K150" s="242"/>
      <c r="L150" s="242"/>
      <c r="M150" s="242"/>
      <c r="N150" s="242"/>
      <c r="O150" s="242"/>
      <c r="P150" s="242"/>
      <c r="Q150" s="242"/>
      <c r="R150" s="242"/>
      <c r="S150" s="242"/>
      <c r="T150" s="242"/>
      <c r="U150" s="242"/>
      <c r="V150" s="242"/>
    </row>
    <row r="151" spans="3:22">
      <c r="C151" s="242"/>
      <c r="D151" s="242"/>
      <c r="E151" s="242"/>
      <c r="F151" s="242"/>
      <c r="G151" s="242"/>
      <c r="H151" s="242"/>
      <c r="I151" s="242"/>
      <c r="J151" s="242"/>
      <c r="K151" s="242"/>
      <c r="L151" s="242"/>
      <c r="M151" s="242"/>
      <c r="N151" s="242"/>
      <c r="O151" s="242"/>
      <c r="P151" s="242"/>
      <c r="Q151" s="242"/>
      <c r="R151" s="242"/>
      <c r="S151" s="242"/>
      <c r="T151" s="242"/>
      <c r="U151" s="242"/>
      <c r="V151" s="242"/>
    </row>
    <row r="152" spans="3:22">
      <c r="C152" s="242"/>
      <c r="D152" s="242"/>
      <c r="E152" s="242"/>
      <c r="F152" s="242"/>
      <c r="G152" s="242"/>
      <c r="H152" s="242"/>
      <c r="I152" s="242"/>
      <c r="J152" s="242"/>
      <c r="K152" s="242"/>
      <c r="L152" s="242"/>
      <c r="M152" s="242"/>
      <c r="N152" s="242"/>
      <c r="O152" s="242"/>
      <c r="P152" s="242"/>
      <c r="Q152" s="242"/>
      <c r="R152" s="242"/>
      <c r="S152" s="242"/>
      <c r="T152" s="242"/>
      <c r="U152" s="242"/>
      <c r="V152" s="242"/>
    </row>
    <row r="153" spans="3:22">
      <c r="C153" s="242"/>
      <c r="D153" s="242"/>
      <c r="E153" s="242"/>
      <c r="F153" s="242"/>
      <c r="G153" s="242"/>
      <c r="H153" s="242"/>
      <c r="I153" s="242"/>
      <c r="J153" s="242"/>
      <c r="K153" s="242"/>
      <c r="L153" s="242"/>
      <c r="M153" s="242"/>
      <c r="N153" s="242"/>
      <c r="O153" s="242"/>
      <c r="P153" s="242"/>
      <c r="Q153" s="242"/>
      <c r="R153" s="242"/>
      <c r="S153" s="242"/>
      <c r="T153" s="242"/>
      <c r="U153" s="242"/>
      <c r="V153" s="242"/>
    </row>
    <row r="154" spans="3:22">
      <c r="C154" s="242"/>
      <c r="D154" s="242"/>
      <c r="E154" s="242"/>
      <c r="F154" s="242"/>
      <c r="G154" s="242"/>
      <c r="H154" s="242"/>
      <c r="I154" s="242"/>
      <c r="J154" s="242"/>
      <c r="K154" s="242"/>
      <c r="L154" s="242"/>
      <c r="M154" s="242"/>
      <c r="N154" s="242"/>
      <c r="O154" s="242"/>
      <c r="P154" s="242"/>
      <c r="Q154" s="242"/>
      <c r="R154" s="242"/>
      <c r="S154" s="242"/>
      <c r="T154" s="242"/>
      <c r="U154" s="242"/>
      <c r="V154" s="242"/>
    </row>
    <row r="155" spans="3:22">
      <c r="C155" s="242"/>
      <c r="D155" s="242"/>
      <c r="E155" s="242"/>
      <c r="F155" s="242"/>
      <c r="G155" s="242"/>
      <c r="H155" s="242"/>
      <c r="I155" s="242"/>
      <c r="J155" s="242"/>
      <c r="K155" s="242"/>
      <c r="L155" s="242"/>
      <c r="M155" s="242"/>
      <c r="N155" s="242"/>
      <c r="O155" s="242"/>
      <c r="P155" s="242"/>
      <c r="Q155" s="242"/>
      <c r="R155" s="242"/>
      <c r="S155" s="242"/>
      <c r="T155" s="242"/>
      <c r="U155" s="242"/>
      <c r="V155" s="242"/>
    </row>
    <row r="156" spans="3:22">
      <c r="C156" s="242"/>
      <c r="D156" s="242"/>
      <c r="E156" s="242"/>
      <c r="F156" s="242"/>
      <c r="G156" s="242"/>
      <c r="H156" s="242"/>
      <c r="I156" s="242"/>
      <c r="J156" s="242"/>
      <c r="K156" s="242"/>
      <c r="L156" s="242"/>
      <c r="M156" s="242"/>
      <c r="N156" s="242"/>
      <c r="O156" s="242"/>
      <c r="P156" s="242"/>
      <c r="Q156" s="242"/>
      <c r="R156" s="242"/>
      <c r="S156" s="242"/>
      <c r="T156" s="242"/>
      <c r="U156" s="242"/>
      <c r="V156" s="242"/>
    </row>
    <row r="157" spans="3:22">
      <c r="C157" s="242"/>
      <c r="D157" s="242"/>
      <c r="E157" s="242"/>
      <c r="F157" s="242"/>
      <c r="G157" s="242"/>
      <c r="H157" s="242"/>
      <c r="I157" s="242"/>
      <c r="J157" s="242"/>
      <c r="K157" s="242"/>
      <c r="L157" s="242"/>
      <c r="M157" s="242"/>
      <c r="N157" s="242"/>
      <c r="O157" s="242"/>
      <c r="P157" s="242"/>
      <c r="Q157" s="242"/>
      <c r="R157" s="242"/>
      <c r="S157" s="242"/>
      <c r="T157" s="242"/>
      <c r="U157" s="242"/>
      <c r="V157" s="242"/>
    </row>
    <row r="158" spans="3:22">
      <c r="C158" s="242"/>
      <c r="D158" s="242"/>
      <c r="E158" s="242"/>
      <c r="F158" s="242"/>
      <c r="G158" s="242"/>
      <c r="H158" s="242"/>
      <c r="I158" s="242"/>
      <c r="J158" s="242"/>
      <c r="K158" s="242"/>
      <c r="L158" s="242"/>
      <c r="M158" s="242"/>
      <c r="N158" s="242"/>
      <c r="O158" s="242"/>
      <c r="P158" s="242"/>
      <c r="Q158" s="242"/>
      <c r="R158" s="242"/>
      <c r="S158" s="242"/>
      <c r="T158" s="242"/>
      <c r="U158" s="242"/>
      <c r="V158" s="242"/>
    </row>
    <row r="159" spans="3:22">
      <c r="C159" s="242"/>
      <c r="D159" s="242"/>
      <c r="E159" s="242"/>
      <c r="F159" s="242"/>
      <c r="G159" s="242"/>
      <c r="H159" s="242"/>
      <c r="I159" s="242"/>
      <c r="J159" s="242"/>
      <c r="K159" s="242"/>
      <c r="L159" s="242"/>
      <c r="M159" s="242"/>
      <c r="N159" s="242"/>
      <c r="O159" s="242"/>
      <c r="P159" s="242"/>
      <c r="Q159" s="242"/>
      <c r="R159" s="242"/>
      <c r="S159" s="242"/>
      <c r="T159" s="242"/>
      <c r="U159" s="242"/>
      <c r="V159" s="242"/>
    </row>
    <row r="160" spans="3:22">
      <c r="C160" s="242"/>
      <c r="D160" s="242"/>
      <c r="E160" s="242"/>
      <c r="F160" s="242"/>
      <c r="G160" s="242"/>
      <c r="H160" s="242"/>
      <c r="I160" s="242"/>
      <c r="J160" s="242"/>
      <c r="K160" s="242"/>
      <c r="L160" s="242"/>
      <c r="M160" s="242"/>
      <c r="N160" s="242"/>
      <c r="O160" s="242"/>
      <c r="P160" s="242"/>
      <c r="Q160" s="242"/>
      <c r="R160" s="242"/>
      <c r="S160" s="242"/>
      <c r="T160" s="242"/>
      <c r="U160" s="242"/>
      <c r="V160" s="242"/>
    </row>
    <row r="161" spans="3:22">
      <c r="C161" s="242"/>
      <c r="D161" s="242"/>
      <c r="E161" s="242"/>
      <c r="F161" s="242"/>
      <c r="G161" s="242"/>
      <c r="H161" s="242"/>
      <c r="I161" s="242"/>
      <c r="J161" s="242"/>
      <c r="K161" s="242"/>
      <c r="L161" s="242"/>
      <c r="M161" s="242"/>
      <c r="N161" s="242"/>
      <c r="O161" s="242"/>
      <c r="P161" s="242"/>
      <c r="Q161" s="242"/>
      <c r="R161" s="242"/>
      <c r="S161" s="242"/>
      <c r="T161" s="242"/>
      <c r="U161" s="242"/>
      <c r="V161" s="242"/>
    </row>
    <row r="162" spans="3:22">
      <c r="C162" s="242"/>
      <c r="D162" s="242"/>
      <c r="E162" s="242"/>
      <c r="F162" s="242"/>
      <c r="G162" s="242"/>
      <c r="H162" s="242"/>
      <c r="I162" s="242"/>
      <c r="J162" s="242"/>
      <c r="K162" s="242"/>
      <c r="L162" s="242"/>
      <c r="M162" s="242"/>
      <c r="N162" s="242"/>
      <c r="O162" s="242"/>
      <c r="P162" s="242"/>
      <c r="Q162" s="242"/>
      <c r="R162" s="242"/>
      <c r="S162" s="242"/>
      <c r="T162" s="242"/>
      <c r="U162" s="242"/>
      <c r="V162" s="242"/>
    </row>
    <row r="163" spans="3:22">
      <c r="C163" s="242"/>
      <c r="D163" s="242"/>
      <c r="E163" s="242"/>
      <c r="F163" s="242"/>
      <c r="G163" s="242"/>
      <c r="H163" s="242"/>
      <c r="I163" s="242"/>
      <c r="J163" s="242"/>
      <c r="K163" s="242"/>
      <c r="L163" s="242"/>
      <c r="M163" s="242"/>
      <c r="N163" s="242"/>
      <c r="O163" s="242"/>
      <c r="P163" s="242"/>
      <c r="Q163" s="242"/>
      <c r="R163" s="242"/>
      <c r="S163" s="242"/>
      <c r="T163" s="242"/>
      <c r="U163" s="242"/>
      <c r="V163" s="242"/>
    </row>
    <row r="164" spans="3:22">
      <c r="C164" s="242"/>
      <c r="D164" s="242"/>
      <c r="E164" s="242"/>
      <c r="F164" s="242"/>
      <c r="G164" s="242"/>
      <c r="H164" s="242"/>
      <c r="I164" s="242"/>
      <c r="J164" s="242"/>
      <c r="K164" s="242"/>
      <c r="L164" s="242"/>
      <c r="M164" s="242"/>
      <c r="N164" s="242"/>
      <c r="O164" s="242"/>
      <c r="P164" s="242"/>
      <c r="Q164" s="242"/>
      <c r="R164" s="242"/>
      <c r="S164" s="242"/>
      <c r="T164" s="242"/>
      <c r="U164" s="242"/>
      <c r="V164" s="242"/>
    </row>
    <row r="165" spans="3:22">
      <c r="C165" s="242"/>
      <c r="D165" s="242"/>
      <c r="E165" s="242"/>
      <c r="F165" s="242"/>
      <c r="G165" s="242"/>
      <c r="H165" s="242"/>
      <c r="I165" s="242"/>
      <c r="J165" s="242"/>
      <c r="K165" s="242"/>
      <c r="L165" s="242"/>
      <c r="M165" s="242"/>
      <c r="N165" s="242"/>
      <c r="O165" s="242"/>
      <c r="P165" s="242"/>
      <c r="Q165" s="242"/>
      <c r="R165" s="242"/>
      <c r="S165" s="242"/>
      <c r="T165" s="242"/>
      <c r="U165" s="242"/>
      <c r="V165" s="242"/>
    </row>
    <row r="166" spans="3:22">
      <c r="C166" s="242"/>
      <c r="D166" s="242"/>
      <c r="E166" s="242"/>
      <c r="F166" s="242"/>
      <c r="G166" s="242"/>
      <c r="H166" s="242"/>
      <c r="I166" s="242"/>
      <c r="J166" s="242"/>
      <c r="K166" s="242"/>
      <c r="L166" s="242"/>
      <c r="M166" s="242"/>
      <c r="N166" s="242"/>
      <c r="O166" s="242"/>
      <c r="P166" s="242"/>
      <c r="Q166" s="242"/>
      <c r="R166" s="242"/>
      <c r="S166" s="242"/>
      <c r="T166" s="242"/>
      <c r="U166" s="242"/>
      <c r="V166" s="242"/>
    </row>
    <row r="167" spans="3:22">
      <c r="C167" s="242"/>
      <c r="D167" s="242"/>
      <c r="E167" s="242"/>
      <c r="F167" s="242"/>
      <c r="G167" s="242"/>
      <c r="H167" s="242"/>
      <c r="I167" s="242"/>
      <c r="J167" s="242"/>
      <c r="K167" s="242"/>
      <c r="L167" s="242"/>
      <c r="M167" s="242"/>
      <c r="N167" s="242"/>
      <c r="O167" s="242"/>
      <c r="P167" s="242"/>
      <c r="Q167" s="242"/>
      <c r="R167" s="242"/>
      <c r="S167" s="242"/>
      <c r="T167" s="242"/>
      <c r="U167" s="242"/>
      <c r="V167" s="242"/>
    </row>
    <row r="168" spans="3:22">
      <c r="C168" s="242"/>
      <c r="D168" s="242"/>
      <c r="E168" s="242"/>
      <c r="F168" s="242"/>
      <c r="G168" s="242"/>
      <c r="H168" s="242"/>
      <c r="I168" s="242"/>
      <c r="J168" s="242"/>
      <c r="K168" s="242"/>
      <c r="L168" s="242"/>
      <c r="M168" s="242"/>
      <c r="N168" s="242"/>
      <c r="O168" s="242"/>
      <c r="P168" s="242"/>
      <c r="Q168" s="242"/>
      <c r="R168" s="242"/>
      <c r="S168" s="242"/>
      <c r="T168" s="242"/>
      <c r="U168" s="242"/>
      <c r="V168" s="242"/>
    </row>
    <row r="169" spans="3:22">
      <c r="C169" s="242"/>
      <c r="D169" s="242"/>
      <c r="E169" s="242"/>
      <c r="F169" s="242"/>
      <c r="G169" s="242"/>
      <c r="H169" s="242"/>
      <c r="I169" s="242"/>
      <c r="J169" s="242"/>
      <c r="K169" s="242"/>
      <c r="L169" s="242"/>
      <c r="M169" s="242"/>
      <c r="N169" s="242"/>
      <c r="O169" s="242"/>
      <c r="P169" s="242"/>
      <c r="Q169" s="242"/>
      <c r="R169" s="242"/>
      <c r="S169" s="242"/>
      <c r="T169" s="242"/>
      <c r="U169" s="242"/>
      <c r="V169" s="242"/>
    </row>
    <row r="170" spans="3:22">
      <c r="C170" s="242"/>
      <c r="D170" s="242"/>
      <c r="E170" s="242"/>
      <c r="F170" s="242"/>
      <c r="G170" s="242"/>
      <c r="H170" s="242"/>
      <c r="I170" s="242"/>
      <c r="J170" s="242"/>
      <c r="K170" s="242"/>
      <c r="L170" s="242"/>
      <c r="M170" s="242"/>
      <c r="N170" s="242"/>
      <c r="O170" s="242"/>
      <c r="P170" s="242"/>
      <c r="Q170" s="242"/>
      <c r="R170" s="242"/>
      <c r="S170" s="242"/>
      <c r="T170" s="242"/>
      <c r="U170" s="242"/>
      <c r="V170" s="242"/>
    </row>
    <row r="171" spans="3:22">
      <c r="C171" s="242"/>
      <c r="D171" s="242"/>
      <c r="E171" s="242"/>
      <c r="F171" s="242"/>
      <c r="G171" s="242"/>
      <c r="H171" s="242"/>
      <c r="I171" s="242"/>
      <c r="J171" s="242"/>
      <c r="K171" s="242"/>
      <c r="L171" s="242"/>
      <c r="M171" s="242"/>
      <c r="N171" s="242"/>
      <c r="O171" s="242"/>
      <c r="P171" s="242"/>
      <c r="Q171" s="242"/>
      <c r="R171" s="242"/>
      <c r="S171" s="242"/>
      <c r="T171" s="242"/>
      <c r="U171" s="242"/>
      <c r="V171" s="242"/>
    </row>
    <row r="172" spans="3:22">
      <c r="C172" s="242"/>
      <c r="D172" s="242"/>
      <c r="E172" s="242"/>
      <c r="F172" s="242"/>
      <c r="G172" s="242"/>
      <c r="H172" s="242"/>
      <c r="I172" s="242"/>
      <c r="J172" s="242"/>
      <c r="K172" s="242"/>
      <c r="L172" s="242"/>
      <c r="M172" s="242"/>
      <c r="N172" s="242"/>
      <c r="O172" s="242"/>
      <c r="P172" s="242"/>
      <c r="Q172" s="242"/>
      <c r="R172" s="242"/>
      <c r="S172" s="242"/>
      <c r="T172" s="242"/>
      <c r="U172" s="242"/>
      <c r="V172" s="242"/>
    </row>
    <row r="173" spans="3:22">
      <c r="C173" s="242"/>
      <c r="D173" s="242"/>
      <c r="E173" s="242"/>
      <c r="F173" s="242"/>
      <c r="G173" s="242"/>
      <c r="H173" s="242"/>
      <c r="I173" s="242"/>
      <c r="J173" s="242"/>
      <c r="K173" s="242"/>
      <c r="L173" s="242"/>
      <c r="M173" s="242"/>
      <c r="N173" s="242"/>
      <c r="O173" s="242"/>
      <c r="P173" s="242"/>
      <c r="Q173" s="242"/>
      <c r="R173" s="242"/>
      <c r="S173" s="242"/>
      <c r="T173" s="242"/>
      <c r="U173" s="242"/>
      <c r="V173" s="242"/>
    </row>
    <row r="174" spans="3:22">
      <c r="C174" s="242"/>
      <c r="D174" s="242"/>
      <c r="E174" s="242"/>
      <c r="F174" s="242"/>
      <c r="G174" s="242"/>
      <c r="H174" s="242"/>
      <c r="I174" s="242"/>
      <c r="J174" s="242"/>
      <c r="K174" s="242"/>
      <c r="L174" s="242"/>
      <c r="M174" s="242"/>
      <c r="N174" s="242"/>
      <c r="O174" s="242"/>
      <c r="P174" s="242"/>
      <c r="Q174" s="242"/>
      <c r="R174" s="242"/>
      <c r="S174" s="242"/>
      <c r="T174" s="242"/>
      <c r="U174" s="242"/>
      <c r="V174" s="242"/>
    </row>
    <row r="175" spans="3:22">
      <c r="C175" s="242"/>
      <c r="D175" s="242"/>
      <c r="E175" s="242"/>
      <c r="F175" s="242"/>
      <c r="G175" s="242"/>
      <c r="H175" s="242"/>
      <c r="I175" s="242"/>
      <c r="J175" s="242"/>
      <c r="K175" s="242"/>
      <c r="L175" s="242"/>
      <c r="M175" s="242"/>
      <c r="N175" s="242"/>
      <c r="O175" s="242"/>
      <c r="P175" s="242"/>
      <c r="Q175" s="242"/>
      <c r="R175" s="242"/>
      <c r="S175" s="242"/>
      <c r="T175" s="242"/>
      <c r="U175" s="242"/>
      <c r="V175" s="242"/>
    </row>
    <row r="176" spans="3:22">
      <c r="C176" s="242"/>
      <c r="D176" s="242"/>
      <c r="E176" s="242"/>
      <c r="F176" s="242"/>
      <c r="G176" s="242"/>
      <c r="H176" s="242"/>
      <c r="I176" s="242"/>
      <c r="J176" s="242"/>
      <c r="K176" s="242"/>
      <c r="L176" s="242"/>
      <c r="M176" s="242"/>
      <c r="N176" s="242"/>
      <c r="O176" s="242"/>
      <c r="P176" s="242"/>
      <c r="Q176" s="242"/>
      <c r="R176" s="242"/>
      <c r="S176" s="242"/>
      <c r="T176" s="242"/>
      <c r="U176" s="242"/>
      <c r="V176" s="242"/>
    </row>
    <row r="177" spans="3:22">
      <c r="C177" s="242"/>
      <c r="D177" s="242"/>
      <c r="E177" s="242"/>
      <c r="F177" s="242"/>
      <c r="G177" s="242"/>
      <c r="H177" s="242"/>
      <c r="I177" s="242"/>
      <c r="J177" s="242"/>
      <c r="K177" s="242"/>
      <c r="L177" s="242"/>
      <c r="M177" s="242"/>
      <c r="N177" s="242"/>
      <c r="O177" s="242"/>
      <c r="P177" s="242"/>
      <c r="Q177" s="242"/>
      <c r="R177" s="242"/>
      <c r="S177" s="242"/>
      <c r="T177" s="242"/>
      <c r="U177" s="242"/>
      <c r="V177" s="242"/>
    </row>
    <row r="178" spans="3:22">
      <c r="C178" s="242"/>
      <c r="D178" s="242"/>
      <c r="E178" s="242"/>
      <c r="F178" s="242"/>
      <c r="G178" s="242"/>
      <c r="H178" s="242"/>
      <c r="I178" s="242"/>
      <c r="J178" s="242"/>
      <c r="K178" s="242"/>
      <c r="L178" s="242"/>
      <c r="M178" s="242"/>
      <c r="N178" s="242"/>
      <c r="O178" s="242"/>
      <c r="P178" s="242"/>
      <c r="Q178" s="242"/>
      <c r="R178" s="242"/>
      <c r="S178" s="242"/>
      <c r="T178" s="242"/>
      <c r="U178" s="242"/>
      <c r="V178" s="242"/>
    </row>
    <row r="179" spans="3:22">
      <c r="C179" s="242"/>
      <c r="D179" s="242"/>
      <c r="E179" s="242"/>
      <c r="F179" s="242"/>
      <c r="G179" s="242"/>
      <c r="H179" s="242"/>
      <c r="I179" s="242"/>
      <c r="J179" s="242"/>
      <c r="K179" s="242"/>
      <c r="L179" s="242"/>
      <c r="M179" s="242"/>
      <c r="N179" s="242"/>
      <c r="O179" s="242"/>
      <c r="P179" s="242"/>
      <c r="Q179" s="242"/>
      <c r="R179" s="242"/>
      <c r="S179" s="242"/>
      <c r="T179" s="242"/>
      <c r="U179" s="242"/>
      <c r="V179" s="242"/>
    </row>
    <row r="180" spans="3:22">
      <c r="C180" s="242"/>
      <c r="D180" s="242"/>
      <c r="E180" s="242"/>
      <c r="F180" s="242"/>
      <c r="G180" s="242"/>
      <c r="H180" s="242"/>
      <c r="I180" s="242"/>
      <c r="J180" s="242"/>
      <c r="K180" s="242"/>
      <c r="L180" s="242"/>
      <c r="M180" s="242"/>
      <c r="N180" s="242"/>
      <c r="O180" s="242"/>
      <c r="P180" s="242"/>
      <c r="Q180" s="242"/>
      <c r="R180" s="242"/>
      <c r="S180" s="242"/>
      <c r="T180" s="242"/>
      <c r="U180" s="242"/>
      <c r="V180" s="242"/>
    </row>
    <row r="181" spans="3:22">
      <c r="C181" s="242"/>
      <c r="D181" s="242"/>
      <c r="E181" s="242"/>
      <c r="F181" s="242"/>
      <c r="G181" s="242"/>
      <c r="H181" s="242"/>
      <c r="I181" s="242"/>
      <c r="J181" s="242"/>
      <c r="K181" s="242"/>
      <c r="L181" s="242"/>
      <c r="M181" s="242"/>
      <c r="N181" s="242"/>
      <c r="O181" s="242"/>
      <c r="P181" s="242"/>
      <c r="Q181" s="242"/>
      <c r="R181" s="242"/>
      <c r="S181" s="242"/>
      <c r="T181" s="242"/>
      <c r="U181" s="242"/>
      <c r="V181" s="242"/>
    </row>
    <row r="182" spans="3:22">
      <c r="C182" s="242"/>
      <c r="D182" s="242"/>
      <c r="E182" s="242"/>
      <c r="F182" s="242"/>
      <c r="G182" s="242"/>
      <c r="H182" s="242"/>
      <c r="I182" s="242"/>
      <c r="J182" s="242"/>
      <c r="K182" s="242"/>
      <c r="L182" s="242"/>
      <c r="M182" s="242"/>
      <c r="N182" s="242"/>
      <c r="O182" s="242"/>
      <c r="P182" s="242"/>
      <c r="Q182" s="242"/>
      <c r="R182" s="242"/>
      <c r="S182" s="242"/>
      <c r="T182" s="242"/>
      <c r="U182" s="242"/>
      <c r="V182" s="242"/>
    </row>
    <row r="183" spans="3:22">
      <c r="C183" s="242"/>
      <c r="D183" s="242"/>
      <c r="E183" s="242"/>
      <c r="F183" s="242"/>
      <c r="G183" s="242"/>
      <c r="H183" s="242"/>
      <c r="I183" s="242"/>
      <c r="J183" s="242"/>
      <c r="K183" s="242"/>
      <c r="L183" s="242"/>
      <c r="M183" s="242"/>
      <c r="N183" s="242"/>
      <c r="O183" s="242"/>
      <c r="P183" s="242"/>
      <c r="Q183" s="242"/>
      <c r="R183" s="242"/>
      <c r="S183" s="242"/>
      <c r="T183" s="242"/>
      <c r="U183" s="242"/>
      <c r="V183" s="242"/>
    </row>
    <row r="184" spans="3:22">
      <c r="C184" s="242"/>
      <c r="D184" s="242"/>
      <c r="E184" s="242"/>
      <c r="F184" s="242"/>
      <c r="G184" s="242"/>
      <c r="H184" s="242"/>
      <c r="I184" s="242"/>
      <c r="J184" s="242"/>
      <c r="K184" s="242"/>
      <c r="L184" s="242"/>
      <c r="M184" s="242"/>
      <c r="N184" s="242"/>
      <c r="O184" s="242"/>
      <c r="P184" s="242"/>
      <c r="Q184" s="242"/>
      <c r="R184" s="242"/>
      <c r="S184" s="242"/>
      <c r="T184" s="242"/>
      <c r="U184" s="242"/>
      <c r="V184" s="242"/>
    </row>
    <row r="185" spans="3:22">
      <c r="C185" s="242"/>
      <c r="D185" s="242"/>
      <c r="E185" s="242"/>
      <c r="F185" s="242"/>
      <c r="G185" s="242"/>
      <c r="H185" s="242"/>
      <c r="I185" s="242"/>
      <c r="J185" s="242"/>
      <c r="K185" s="242"/>
      <c r="L185" s="242"/>
      <c r="M185" s="242"/>
      <c r="N185" s="242"/>
      <c r="O185" s="242"/>
      <c r="P185" s="242"/>
      <c r="Q185" s="242"/>
      <c r="R185" s="242"/>
      <c r="S185" s="242"/>
      <c r="T185" s="242"/>
      <c r="U185" s="242"/>
      <c r="V185" s="242"/>
    </row>
    <row r="186" spans="3:22">
      <c r="C186" s="242"/>
      <c r="D186" s="242"/>
      <c r="E186" s="242"/>
      <c r="F186" s="242"/>
      <c r="G186" s="242"/>
      <c r="H186" s="242"/>
      <c r="I186" s="242"/>
      <c r="J186" s="242"/>
      <c r="K186" s="242"/>
      <c r="L186" s="242"/>
      <c r="M186" s="242"/>
      <c r="N186" s="242"/>
      <c r="O186" s="242"/>
      <c r="P186" s="242"/>
      <c r="Q186" s="242"/>
      <c r="R186" s="242"/>
      <c r="S186" s="242"/>
      <c r="T186" s="242"/>
      <c r="U186" s="242"/>
      <c r="V186" s="242"/>
    </row>
    <row r="187" spans="3:22">
      <c r="C187" s="242"/>
      <c r="D187" s="242"/>
      <c r="E187" s="242"/>
      <c r="F187" s="242"/>
      <c r="G187" s="242"/>
      <c r="H187" s="242"/>
      <c r="I187" s="242"/>
      <c r="J187" s="242"/>
      <c r="K187" s="242"/>
      <c r="L187" s="242"/>
      <c r="M187" s="242"/>
      <c r="N187" s="242"/>
      <c r="O187" s="242"/>
      <c r="P187" s="242"/>
      <c r="Q187" s="242"/>
      <c r="R187" s="242"/>
      <c r="S187" s="242"/>
      <c r="T187" s="242"/>
      <c r="U187" s="242"/>
      <c r="V187" s="242"/>
    </row>
    <row r="188" spans="3:22">
      <c r="C188" s="242"/>
      <c r="D188" s="242"/>
      <c r="E188" s="242"/>
      <c r="F188" s="242"/>
      <c r="G188" s="242"/>
      <c r="H188" s="242"/>
      <c r="I188" s="242"/>
      <c r="J188" s="242"/>
      <c r="K188" s="242"/>
      <c r="L188" s="242"/>
      <c r="M188" s="242"/>
      <c r="N188" s="242"/>
      <c r="O188" s="242"/>
      <c r="P188" s="242"/>
      <c r="Q188" s="242"/>
      <c r="R188" s="242"/>
      <c r="S188" s="242"/>
      <c r="T188" s="242"/>
      <c r="U188" s="242"/>
      <c r="V188" s="242"/>
    </row>
    <row r="189" spans="3:22">
      <c r="C189" s="242"/>
      <c r="D189" s="242"/>
      <c r="E189" s="242"/>
      <c r="F189" s="242"/>
      <c r="G189" s="242"/>
      <c r="H189" s="242"/>
      <c r="I189" s="242"/>
      <c r="J189" s="242"/>
      <c r="K189" s="242"/>
      <c r="L189" s="242"/>
      <c r="M189" s="242"/>
      <c r="N189" s="242"/>
      <c r="O189" s="242"/>
      <c r="P189" s="242"/>
      <c r="Q189" s="242"/>
      <c r="R189" s="242"/>
      <c r="S189" s="242"/>
      <c r="T189" s="242"/>
      <c r="U189" s="242"/>
      <c r="V189" s="242"/>
    </row>
    <row r="190" spans="3:22">
      <c r="C190" s="242"/>
      <c r="D190" s="242"/>
      <c r="E190" s="242"/>
      <c r="F190" s="242"/>
      <c r="G190" s="242"/>
      <c r="H190" s="242"/>
      <c r="I190" s="242"/>
      <c r="J190" s="242"/>
      <c r="K190" s="242"/>
      <c r="L190" s="242"/>
      <c r="M190" s="242"/>
      <c r="N190" s="242"/>
      <c r="O190" s="242"/>
      <c r="P190" s="242"/>
      <c r="Q190" s="242"/>
      <c r="R190" s="242"/>
      <c r="S190" s="242"/>
      <c r="T190" s="242"/>
      <c r="U190" s="242"/>
      <c r="V190" s="242"/>
    </row>
    <row r="191" spans="3:22">
      <c r="C191" s="242"/>
      <c r="D191" s="242"/>
      <c r="E191" s="242"/>
      <c r="F191" s="242"/>
      <c r="G191" s="242"/>
      <c r="H191" s="242"/>
      <c r="I191" s="242"/>
      <c r="J191" s="242"/>
      <c r="K191" s="242"/>
      <c r="L191" s="242"/>
      <c r="M191" s="242"/>
      <c r="N191" s="242"/>
      <c r="O191" s="242"/>
      <c r="P191" s="242"/>
      <c r="Q191" s="242"/>
      <c r="R191" s="242"/>
      <c r="S191" s="242"/>
      <c r="T191" s="242"/>
      <c r="U191" s="242"/>
      <c r="V191" s="242"/>
    </row>
    <row r="192" spans="3:22">
      <c r="C192" s="242"/>
      <c r="D192" s="242"/>
      <c r="E192" s="242"/>
      <c r="F192" s="242"/>
      <c r="G192" s="242"/>
      <c r="H192" s="242"/>
      <c r="I192" s="242"/>
      <c r="J192" s="242"/>
      <c r="K192" s="242"/>
      <c r="L192" s="242"/>
      <c r="M192" s="242"/>
      <c r="N192" s="242"/>
      <c r="O192" s="242"/>
      <c r="P192" s="242"/>
      <c r="Q192" s="242"/>
      <c r="R192" s="242"/>
      <c r="S192" s="242"/>
      <c r="T192" s="242"/>
      <c r="U192" s="242"/>
      <c r="V192" s="242"/>
    </row>
    <row r="193" spans="3:22">
      <c r="C193" s="242"/>
      <c r="D193" s="242"/>
      <c r="E193" s="242"/>
      <c r="F193" s="242"/>
      <c r="G193" s="242"/>
      <c r="H193" s="242"/>
      <c r="I193" s="242"/>
      <c r="J193" s="242"/>
      <c r="K193" s="242"/>
      <c r="L193" s="242"/>
      <c r="M193" s="242"/>
      <c r="N193" s="242"/>
      <c r="O193" s="242"/>
      <c r="P193" s="242"/>
      <c r="Q193" s="242"/>
      <c r="R193" s="242"/>
      <c r="S193" s="242"/>
      <c r="T193" s="242"/>
      <c r="U193" s="242"/>
      <c r="V193" s="242"/>
    </row>
    <row r="194" spans="3:22">
      <c r="C194" s="242"/>
      <c r="D194" s="242"/>
      <c r="E194" s="242"/>
      <c r="F194" s="242"/>
      <c r="G194" s="242"/>
      <c r="H194" s="242"/>
      <c r="I194" s="242"/>
      <c r="J194" s="242"/>
      <c r="K194" s="242"/>
      <c r="L194" s="242"/>
      <c r="M194" s="242"/>
      <c r="N194" s="242"/>
      <c r="O194" s="242"/>
      <c r="P194" s="242"/>
      <c r="Q194" s="242"/>
      <c r="R194" s="242"/>
      <c r="S194" s="242"/>
      <c r="T194" s="242"/>
      <c r="U194" s="242"/>
      <c r="V194" s="242"/>
    </row>
    <row r="195" spans="3:22">
      <c r="C195" s="242"/>
      <c r="D195" s="242"/>
      <c r="E195" s="242"/>
      <c r="F195" s="242"/>
      <c r="G195" s="242"/>
      <c r="H195" s="242"/>
      <c r="I195" s="242"/>
      <c r="J195" s="242"/>
      <c r="K195" s="242"/>
      <c r="L195" s="242"/>
      <c r="M195" s="242"/>
      <c r="N195" s="242"/>
      <c r="O195" s="242"/>
      <c r="P195" s="242"/>
      <c r="Q195" s="242"/>
      <c r="R195" s="242"/>
      <c r="S195" s="242"/>
      <c r="T195" s="242"/>
      <c r="U195" s="242"/>
      <c r="V195" s="242"/>
    </row>
    <row r="196" spans="3:22">
      <c r="C196" s="242"/>
      <c r="D196" s="242"/>
      <c r="E196" s="242"/>
      <c r="F196" s="242"/>
      <c r="G196" s="242"/>
      <c r="H196" s="242"/>
      <c r="I196" s="242"/>
      <c r="J196" s="242"/>
      <c r="K196" s="242"/>
      <c r="L196" s="242"/>
      <c r="M196" s="242"/>
      <c r="N196" s="242"/>
      <c r="O196" s="242"/>
      <c r="P196" s="242"/>
      <c r="Q196" s="242"/>
      <c r="R196" s="242"/>
      <c r="S196" s="242"/>
      <c r="T196" s="242"/>
      <c r="U196" s="242"/>
      <c r="V196" s="242"/>
    </row>
    <row r="197" spans="3:22">
      <c r="C197" s="242"/>
      <c r="D197" s="242"/>
      <c r="E197" s="242"/>
      <c r="F197" s="242"/>
      <c r="G197" s="242"/>
      <c r="H197" s="242"/>
      <c r="I197" s="242"/>
      <c r="J197" s="242"/>
      <c r="K197" s="242"/>
      <c r="L197" s="242"/>
      <c r="M197" s="242"/>
      <c r="N197" s="242"/>
      <c r="O197" s="242"/>
      <c r="P197" s="242"/>
      <c r="Q197" s="242"/>
      <c r="R197" s="242"/>
      <c r="S197" s="242"/>
      <c r="T197" s="242"/>
      <c r="U197" s="242"/>
      <c r="V197" s="242"/>
    </row>
    <row r="198" spans="3:22">
      <c r="C198" s="242"/>
      <c r="D198" s="242"/>
      <c r="E198" s="242"/>
      <c r="F198" s="242"/>
      <c r="G198" s="242"/>
      <c r="H198" s="242"/>
      <c r="I198" s="242"/>
      <c r="J198" s="242"/>
      <c r="K198" s="242"/>
      <c r="L198" s="242"/>
      <c r="M198" s="242"/>
      <c r="N198" s="242"/>
      <c r="O198" s="242"/>
      <c r="P198" s="242"/>
      <c r="Q198" s="242"/>
      <c r="R198" s="242"/>
      <c r="S198" s="242"/>
      <c r="T198" s="242"/>
      <c r="U198" s="242"/>
      <c r="V198" s="242"/>
    </row>
    <row r="199" spans="3:22">
      <c r="C199" s="242"/>
      <c r="D199" s="242"/>
      <c r="E199" s="242"/>
      <c r="F199" s="242"/>
      <c r="G199" s="242"/>
      <c r="H199" s="242"/>
      <c r="I199" s="242"/>
      <c r="J199" s="242"/>
      <c r="K199" s="242"/>
      <c r="L199" s="242"/>
      <c r="M199" s="242"/>
      <c r="N199" s="242"/>
      <c r="O199" s="242"/>
      <c r="P199" s="242"/>
      <c r="Q199" s="242"/>
      <c r="R199" s="242"/>
      <c r="S199" s="242"/>
      <c r="T199" s="242"/>
      <c r="U199" s="242"/>
      <c r="V199" s="242"/>
    </row>
    <row r="200" spans="3:22">
      <c r="C200" s="242"/>
      <c r="D200" s="242"/>
      <c r="E200" s="242"/>
      <c r="F200" s="242"/>
      <c r="G200" s="242"/>
      <c r="H200" s="242"/>
      <c r="I200" s="242"/>
      <c r="J200" s="242"/>
      <c r="K200" s="242"/>
      <c r="L200" s="242"/>
      <c r="M200" s="242"/>
      <c r="N200" s="242"/>
      <c r="O200" s="242"/>
      <c r="P200" s="242"/>
      <c r="Q200" s="242"/>
      <c r="R200" s="242"/>
      <c r="S200" s="242"/>
      <c r="T200" s="242"/>
      <c r="U200" s="242"/>
      <c r="V200" s="242"/>
    </row>
    <row r="201" spans="3:22">
      <c r="C201" s="242"/>
      <c r="D201" s="242"/>
      <c r="E201" s="242"/>
      <c r="F201" s="242"/>
      <c r="G201" s="242"/>
      <c r="H201" s="242"/>
      <c r="I201" s="242"/>
      <c r="J201" s="242"/>
      <c r="K201" s="242"/>
      <c r="L201" s="242"/>
      <c r="M201" s="242"/>
      <c r="N201" s="242"/>
      <c r="O201" s="242"/>
      <c r="P201" s="242"/>
      <c r="Q201" s="242"/>
      <c r="R201" s="242"/>
      <c r="S201" s="242"/>
      <c r="T201" s="242"/>
      <c r="U201" s="242"/>
      <c r="V201" s="242"/>
    </row>
    <row r="202" spans="3:22">
      <c r="C202" s="242"/>
      <c r="D202" s="242"/>
      <c r="E202" s="242"/>
      <c r="F202" s="242"/>
      <c r="G202" s="242"/>
      <c r="H202" s="242"/>
      <c r="I202" s="242"/>
      <c r="J202" s="242"/>
      <c r="K202" s="242"/>
      <c r="L202" s="242"/>
      <c r="M202" s="242"/>
      <c r="N202" s="242"/>
      <c r="O202" s="242"/>
      <c r="P202" s="242"/>
      <c r="Q202" s="242"/>
      <c r="R202" s="242"/>
      <c r="S202" s="242"/>
      <c r="T202" s="242"/>
      <c r="U202" s="242"/>
      <c r="V202" s="242"/>
    </row>
    <row r="203" spans="3:22">
      <c r="C203" s="242"/>
      <c r="D203" s="242"/>
      <c r="E203" s="242"/>
      <c r="F203" s="242"/>
      <c r="G203" s="242"/>
      <c r="H203" s="242"/>
      <c r="I203" s="242"/>
      <c r="J203" s="242"/>
      <c r="K203" s="242"/>
      <c r="L203" s="242"/>
      <c r="M203" s="242"/>
      <c r="N203" s="242"/>
      <c r="O203" s="242"/>
      <c r="P203" s="242"/>
      <c r="Q203" s="242"/>
      <c r="R203" s="242"/>
      <c r="S203" s="242"/>
      <c r="T203" s="242"/>
      <c r="U203" s="242"/>
      <c r="V203" s="242"/>
    </row>
    <row r="204" spans="3:22">
      <c r="C204" s="242"/>
      <c r="D204" s="242"/>
      <c r="E204" s="242"/>
      <c r="F204" s="242"/>
      <c r="G204" s="242"/>
      <c r="H204" s="242"/>
      <c r="I204" s="242"/>
      <c r="J204" s="242"/>
      <c r="K204" s="242"/>
      <c r="L204" s="242"/>
      <c r="M204" s="242"/>
      <c r="N204" s="242"/>
      <c r="O204" s="242"/>
      <c r="P204" s="242"/>
      <c r="Q204" s="242"/>
      <c r="R204" s="242"/>
      <c r="S204" s="242"/>
      <c r="T204" s="242"/>
      <c r="U204" s="242"/>
      <c r="V204" s="242"/>
    </row>
    <row r="205" spans="3:22">
      <c r="C205" s="242"/>
      <c r="D205" s="242"/>
      <c r="E205" s="242"/>
      <c r="F205" s="242"/>
      <c r="G205" s="242"/>
      <c r="H205" s="242"/>
      <c r="I205" s="242"/>
      <c r="J205" s="242"/>
      <c r="K205" s="242"/>
      <c r="L205" s="242"/>
      <c r="M205" s="242"/>
      <c r="N205" s="242"/>
      <c r="O205" s="242"/>
      <c r="P205" s="242"/>
      <c r="Q205" s="242"/>
      <c r="R205" s="242"/>
      <c r="S205" s="242"/>
      <c r="T205" s="242"/>
      <c r="U205" s="242"/>
      <c r="V205" s="242"/>
    </row>
    <row r="206" spans="3:22">
      <c r="C206" s="242"/>
      <c r="D206" s="242"/>
      <c r="E206" s="242"/>
      <c r="F206" s="242"/>
      <c r="G206" s="242"/>
      <c r="H206" s="242"/>
      <c r="I206" s="242"/>
      <c r="J206" s="242"/>
      <c r="K206" s="242"/>
      <c r="L206" s="242"/>
      <c r="M206" s="242"/>
      <c r="N206" s="242"/>
      <c r="O206" s="242"/>
      <c r="P206" s="242"/>
      <c r="Q206" s="242"/>
      <c r="R206" s="242"/>
      <c r="S206" s="242"/>
      <c r="T206" s="242"/>
      <c r="U206" s="242"/>
      <c r="V206" s="242"/>
    </row>
    <row r="207" spans="3:22">
      <c r="C207" s="242"/>
      <c r="D207" s="242"/>
      <c r="E207" s="242"/>
      <c r="F207" s="242"/>
      <c r="G207" s="242"/>
      <c r="H207" s="242"/>
      <c r="I207" s="242"/>
      <c r="J207" s="242"/>
      <c r="K207" s="242"/>
      <c r="L207" s="242"/>
      <c r="M207" s="242"/>
      <c r="N207" s="242"/>
      <c r="O207" s="242"/>
      <c r="P207" s="242"/>
      <c r="Q207" s="242"/>
      <c r="R207" s="242"/>
      <c r="S207" s="242"/>
      <c r="T207" s="242"/>
      <c r="U207" s="242"/>
      <c r="V207" s="242"/>
    </row>
    <row r="208" spans="3:22">
      <c r="C208" s="242"/>
      <c r="D208" s="242"/>
      <c r="E208" s="242"/>
      <c r="F208" s="242"/>
      <c r="G208" s="242"/>
      <c r="H208" s="242"/>
      <c r="I208" s="242"/>
      <c r="J208" s="242"/>
      <c r="K208" s="242"/>
      <c r="L208" s="242"/>
      <c r="M208" s="242"/>
      <c r="N208" s="242"/>
      <c r="O208" s="242"/>
      <c r="P208" s="242"/>
      <c r="Q208" s="242"/>
      <c r="R208" s="242"/>
      <c r="S208" s="242"/>
      <c r="T208" s="242"/>
      <c r="U208" s="242"/>
      <c r="V208" s="242"/>
    </row>
    <row r="209" spans="3:22">
      <c r="C209" s="242"/>
      <c r="D209" s="242"/>
      <c r="E209" s="242"/>
      <c r="F209" s="242"/>
      <c r="G209" s="242"/>
      <c r="H209" s="242"/>
      <c r="I209" s="242"/>
      <c r="J209" s="242"/>
      <c r="K209" s="242"/>
      <c r="L209" s="242"/>
      <c r="M209" s="242"/>
      <c r="N209" s="242"/>
      <c r="O209" s="242"/>
      <c r="P209" s="242"/>
      <c r="Q209" s="242"/>
      <c r="R209" s="242"/>
      <c r="S209" s="242"/>
      <c r="T209" s="242"/>
      <c r="U209" s="242"/>
      <c r="V209" s="242"/>
    </row>
    <row r="210" spans="3:22">
      <c r="C210" s="242"/>
      <c r="D210" s="242"/>
      <c r="E210" s="242"/>
      <c r="F210" s="242"/>
      <c r="G210" s="242"/>
      <c r="H210" s="242"/>
      <c r="I210" s="242"/>
      <c r="J210" s="242"/>
      <c r="K210" s="242"/>
      <c r="L210" s="242"/>
      <c r="M210" s="242"/>
      <c r="N210" s="242"/>
      <c r="O210" s="242"/>
      <c r="P210" s="242"/>
      <c r="Q210" s="242"/>
      <c r="R210" s="242"/>
      <c r="S210" s="242"/>
      <c r="T210" s="242"/>
      <c r="U210" s="242"/>
      <c r="V210" s="242"/>
    </row>
    <row r="211" spans="3:22">
      <c r="C211" s="242"/>
      <c r="D211" s="242"/>
      <c r="E211" s="242"/>
      <c r="F211" s="242"/>
      <c r="G211" s="242"/>
      <c r="H211" s="242"/>
      <c r="I211" s="242"/>
      <c r="J211" s="242"/>
      <c r="K211" s="242"/>
      <c r="L211" s="242"/>
      <c r="M211" s="242"/>
      <c r="N211" s="242"/>
      <c r="O211" s="242"/>
      <c r="P211" s="242"/>
      <c r="Q211" s="242"/>
      <c r="R211" s="242"/>
      <c r="S211" s="242"/>
      <c r="T211" s="242"/>
      <c r="U211" s="242"/>
      <c r="V211" s="242"/>
    </row>
    <row r="212" spans="3:22">
      <c r="C212" s="242"/>
      <c r="D212" s="242"/>
      <c r="E212" s="242"/>
      <c r="F212" s="242"/>
      <c r="G212" s="242"/>
      <c r="H212" s="242"/>
      <c r="I212" s="242"/>
      <c r="J212" s="242"/>
      <c r="K212" s="242"/>
      <c r="L212" s="242"/>
      <c r="M212" s="242"/>
      <c r="N212" s="242"/>
      <c r="O212" s="242"/>
      <c r="P212" s="242"/>
      <c r="Q212" s="242"/>
      <c r="R212" s="242"/>
      <c r="S212" s="242"/>
      <c r="T212" s="242"/>
      <c r="U212" s="242"/>
      <c r="V212" s="242"/>
    </row>
    <row r="213" spans="3:22">
      <c r="C213" s="242"/>
      <c r="D213" s="242"/>
      <c r="E213" s="242"/>
      <c r="F213" s="242"/>
      <c r="G213" s="242"/>
      <c r="H213" s="242"/>
      <c r="I213" s="242"/>
      <c r="J213" s="242"/>
      <c r="K213" s="242"/>
      <c r="L213" s="242"/>
      <c r="M213" s="242"/>
      <c r="N213" s="242"/>
      <c r="O213" s="242"/>
      <c r="P213" s="242"/>
      <c r="Q213" s="242"/>
      <c r="R213" s="242"/>
      <c r="S213" s="242"/>
      <c r="T213" s="242"/>
      <c r="U213" s="242"/>
      <c r="V213" s="242"/>
    </row>
    <row r="214" spans="3:22">
      <c r="C214" s="242"/>
      <c r="D214" s="242"/>
      <c r="E214" s="242"/>
      <c r="F214" s="242"/>
      <c r="G214" s="242"/>
      <c r="H214" s="242"/>
      <c r="I214" s="242"/>
      <c r="J214" s="242"/>
      <c r="K214" s="242"/>
      <c r="L214" s="242"/>
      <c r="M214" s="242"/>
      <c r="N214" s="242"/>
      <c r="O214" s="242"/>
      <c r="P214" s="242"/>
      <c r="Q214" s="242"/>
      <c r="R214" s="242"/>
      <c r="S214" s="242"/>
      <c r="T214" s="242"/>
      <c r="U214" s="242"/>
      <c r="V214" s="242"/>
    </row>
    <row r="215" spans="3:22">
      <c r="C215" s="242"/>
      <c r="D215" s="242"/>
      <c r="E215" s="242"/>
      <c r="F215" s="242"/>
      <c r="G215" s="242"/>
      <c r="H215" s="242"/>
      <c r="I215" s="242"/>
      <c r="J215" s="242"/>
      <c r="K215" s="242"/>
      <c r="L215" s="242"/>
      <c r="M215" s="242"/>
      <c r="N215" s="242"/>
      <c r="O215" s="242"/>
      <c r="P215" s="242"/>
      <c r="Q215" s="242"/>
      <c r="R215" s="242"/>
      <c r="S215" s="242"/>
      <c r="T215" s="242"/>
      <c r="U215" s="242"/>
      <c r="V215" s="242"/>
    </row>
    <row r="216" spans="3:22">
      <c r="C216" s="242"/>
      <c r="D216" s="242"/>
      <c r="E216" s="242"/>
      <c r="F216" s="242"/>
      <c r="G216" s="242"/>
      <c r="H216" s="242"/>
      <c r="I216" s="242"/>
      <c r="J216" s="242"/>
      <c r="K216" s="242"/>
      <c r="L216" s="242"/>
      <c r="M216" s="242"/>
      <c r="N216" s="242"/>
      <c r="O216" s="242"/>
      <c r="P216" s="242"/>
      <c r="Q216" s="242"/>
      <c r="R216" s="242"/>
      <c r="S216" s="242"/>
      <c r="T216" s="242"/>
      <c r="U216" s="242"/>
      <c r="V216" s="242"/>
    </row>
    <row r="217" spans="3:22">
      <c r="C217" s="242"/>
      <c r="D217" s="242"/>
      <c r="E217" s="242"/>
      <c r="F217" s="242"/>
      <c r="G217" s="242"/>
      <c r="H217" s="242"/>
      <c r="I217" s="242"/>
      <c r="J217" s="242"/>
      <c r="K217" s="242"/>
      <c r="L217" s="242"/>
      <c r="M217" s="242"/>
      <c r="N217" s="242"/>
      <c r="O217" s="242"/>
      <c r="P217" s="242"/>
      <c r="Q217" s="242"/>
      <c r="R217" s="242"/>
      <c r="S217" s="242"/>
      <c r="T217" s="242"/>
      <c r="U217" s="242"/>
      <c r="V217" s="242"/>
    </row>
    <row r="218" spans="3:22">
      <c r="C218" s="242"/>
      <c r="D218" s="242"/>
      <c r="E218" s="242"/>
      <c r="F218" s="242"/>
      <c r="G218" s="242"/>
      <c r="H218" s="242"/>
      <c r="I218" s="242"/>
      <c r="J218" s="242"/>
      <c r="K218" s="242"/>
      <c r="L218" s="242"/>
      <c r="M218" s="242"/>
      <c r="N218" s="242"/>
      <c r="O218" s="242"/>
      <c r="P218" s="242"/>
      <c r="Q218" s="242"/>
      <c r="R218" s="242"/>
      <c r="S218" s="242"/>
      <c r="T218" s="242"/>
      <c r="U218" s="242"/>
      <c r="V218" s="242"/>
    </row>
    <row r="219" spans="3:22">
      <c r="C219" s="242"/>
      <c r="D219" s="242"/>
      <c r="E219" s="242"/>
      <c r="F219" s="242"/>
      <c r="G219" s="242"/>
      <c r="H219" s="242"/>
      <c r="I219" s="242"/>
      <c r="J219" s="242"/>
      <c r="K219" s="242"/>
      <c r="L219" s="242"/>
      <c r="M219" s="242"/>
      <c r="N219" s="242"/>
      <c r="O219" s="242"/>
      <c r="P219" s="242"/>
      <c r="Q219" s="242"/>
      <c r="R219" s="242"/>
      <c r="S219" s="242"/>
      <c r="T219" s="242"/>
      <c r="U219" s="242"/>
      <c r="V219" s="242"/>
    </row>
    <row r="220" spans="3:22">
      <c r="C220" s="242"/>
      <c r="D220" s="242"/>
      <c r="E220" s="242"/>
      <c r="F220" s="242"/>
      <c r="G220" s="242"/>
      <c r="H220" s="242"/>
      <c r="I220" s="242"/>
      <c r="J220" s="242"/>
      <c r="K220" s="242"/>
      <c r="L220" s="242"/>
      <c r="M220" s="242"/>
      <c r="N220" s="242"/>
      <c r="O220" s="242"/>
      <c r="P220" s="242"/>
      <c r="Q220" s="242"/>
      <c r="R220" s="242"/>
      <c r="S220" s="242"/>
      <c r="T220" s="242"/>
      <c r="U220" s="242"/>
      <c r="V220" s="242"/>
    </row>
    <row r="221" spans="3:22">
      <c r="C221" s="242"/>
      <c r="D221" s="242"/>
      <c r="E221" s="242"/>
      <c r="F221" s="242"/>
      <c r="G221" s="242"/>
      <c r="H221" s="242"/>
      <c r="I221" s="242"/>
      <c r="J221" s="242"/>
      <c r="K221" s="242"/>
      <c r="L221" s="242"/>
      <c r="M221" s="242"/>
      <c r="N221" s="242"/>
      <c r="O221" s="242"/>
      <c r="P221" s="242"/>
      <c r="Q221" s="242"/>
      <c r="R221" s="242"/>
      <c r="S221" s="242"/>
      <c r="T221" s="242"/>
      <c r="U221" s="242"/>
      <c r="V221" s="242"/>
    </row>
    <row r="222" spans="3:22">
      <c r="C222" s="242"/>
      <c r="D222" s="242"/>
      <c r="E222" s="242"/>
      <c r="F222" s="242"/>
      <c r="G222" s="242"/>
      <c r="H222" s="242"/>
      <c r="I222" s="242"/>
      <c r="J222" s="242"/>
      <c r="K222" s="242"/>
      <c r="L222" s="242"/>
      <c r="M222" s="242"/>
      <c r="N222" s="242"/>
      <c r="O222" s="242"/>
      <c r="P222" s="242"/>
      <c r="Q222" s="242"/>
      <c r="R222" s="242"/>
      <c r="S222" s="242"/>
      <c r="T222" s="242"/>
      <c r="U222" s="242"/>
      <c r="V222" s="242"/>
    </row>
    <row r="223" spans="3:22">
      <c r="C223" s="242"/>
      <c r="D223" s="242"/>
      <c r="E223" s="242"/>
      <c r="F223" s="242"/>
      <c r="G223" s="242"/>
      <c r="H223" s="242"/>
      <c r="I223" s="242"/>
      <c r="J223" s="242"/>
      <c r="K223" s="242"/>
      <c r="L223" s="242"/>
      <c r="M223" s="242"/>
      <c r="N223" s="242"/>
      <c r="O223" s="242"/>
      <c r="P223" s="242"/>
      <c r="Q223" s="242"/>
      <c r="R223" s="242"/>
      <c r="S223" s="242"/>
      <c r="T223" s="242"/>
      <c r="U223" s="242"/>
      <c r="V223" s="242"/>
    </row>
    <row r="224" spans="3:22">
      <c r="C224" s="242"/>
      <c r="D224" s="242"/>
      <c r="E224" s="242"/>
      <c r="F224" s="242"/>
      <c r="G224" s="242"/>
      <c r="H224" s="242"/>
      <c r="I224" s="242"/>
      <c r="J224" s="242"/>
      <c r="K224" s="242"/>
      <c r="L224" s="242"/>
      <c r="M224" s="242"/>
      <c r="N224" s="242"/>
      <c r="O224" s="242"/>
      <c r="P224" s="242"/>
      <c r="Q224" s="242"/>
      <c r="R224" s="242"/>
      <c r="S224" s="242"/>
      <c r="T224" s="242"/>
      <c r="U224" s="242"/>
      <c r="V224" s="242"/>
    </row>
    <row r="225" spans="3:22">
      <c r="C225" s="242"/>
      <c r="D225" s="242"/>
      <c r="E225" s="242"/>
      <c r="F225" s="242"/>
      <c r="G225" s="242"/>
      <c r="H225" s="242"/>
      <c r="I225" s="242"/>
      <c r="J225" s="242"/>
      <c r="K225" s="242"/>
      <c r="L225" s="242"/>
      <c r="M225" s="242"/>
      <c r="N225" s="242"/>
      <c r="O225" s="242"/>
      <c r="P225" s="242"/>
      <c r="Q225" s="242"/>
      <c r="R225" s="242"/>
      <c r="S225" s="242"/>
      <c r="T225" s="242"/>
      <c r="U225" s="242"/>
      <c r="V225" s="242"/>
    </row>
    <row r="226" spans="3:22">
      <c r="C226" s="242"/>
      <c r="D226" s="242"/>
      <c r="E226" s="242"/>
      <c r="F226" s="242"/>
      <c r="G226" s="242"/>
      <c r="H226" s="242"/>
      <c r="I226" s="242"/>
      <c r="J226" s="242"/>
      <c r="K226" s="242"/>
      <c r="L226" s="242"/>
      <c r="M226" s="242"/>
      <c r="N226" s="242"/>
      <c r="O226" s="242"/>
      <c r="P226" s="242"/>
      <c r="Q226" s="242"/>
      <c r="R226" s="242"/>
      <c r="S226" s="242"/>
      <c r="T226" s="242"/>
      <c r="U226" s="242"/>
      <c r="V226" s="242"/>
    </row>
    <row r="227" spans="3:22">
      <c r="C227" s="242"/>
      <c r="D227" s="242"/>
      <c r="E227" s="242"/>
      <c r="F227" s="242"/>
      <c r="G227" s="242"/>
      <c r="H227" s="242"/>
      <c r="I227" s="242"/>
      <c r="J227" s="242"/>
      <c r="K227" s="242"/>
      <c r="L227" s="242"/>
      <c r="M227" s="242"/>
      <c r="N227" s="242"/>
      <c r="O227" s="242"/>
      <c r="P227" s="242"/>
      <c r="Q227" s="242"/>
      <c r="R227" s="242"/>
      <c r="S227" s="242"/>
      <c r="T227" s="242"/>
      <c r="U227" s="242"/>
      <c r="V227" s="242"/>
    </row>
    <row r="228" spans="3:22">
      <c r="C228" s="242"/>
      <c r="D228" s="242"/>
      <c r="E228" s="242"/>
      <c r="F228" s="242"/>
      <c r="G228" s="242"/>
      <c r="H228" s="242"/>
      <c r="I228" s="242"/>
      <c r="J228" s="242"/>
      <c r="K228" s="242"/>
      <c r="L228" s="242"/>
      <c r="M228" s="242"/>
      <c r="N228" s="242"/>
      <c r="O228" s="242"/>
      <c r="P228" s="242"/>
      <c r="Q228" s="242"/>
      <c r="R228" s="242"/>
      <c r="S228" s="242"/>
      <c r="T228" s="242"/>
      <c r="U228" s="242"/>
      <c r="V228" s="242"/>
    </row>
    <row r="229" spans="3:22">
      <c r="C229" s="242"/>
      <c r="D229" s="242"/>
      <c r="E229" s="242"/>
      <c r="F229" s="242"/>
      <c r="G229" s="242"/>
      <c r="H229" s="242"/>
      <c r="I229" s="242"/>
      <c r="J229" s="242"/>
      <c r="K229" s="242"/>
      <c r="L229" s="242"/>
      <c r="M229" s="242"/>
      <c r="N229" s="242"/>
      <c r="O229" s="242"/>
      <c r="P229" s="242"/>
      <c r="Q229" s="242"/>
      <c r="R229" s="242"/>
      <c r="S229" s="242"/>
      <c r="T229" s="242"/>
      <c r="U229" s="242"/>
      <c r="V229" s="242"/>
    </row>
    <row r="230" spans="3:22">
      <c r="C230" s="242"/>
      <c r="D230" s="242"/>
      <c r="E230" s="242"/>
      <c r="F230" s="242"/>
      <c r="G230" s="242"/>
      <c r="H230" s="242"/>
      <c r="I230" s="242"/>
      <c r="J230" s="242"/>
      <c r="K230" s="242"/>
      <c r="L230" s="242"/>
      <c r="M230" s="242"/>
      <c r="N230" s="242"/>
      <c r="O230" s="242"/>
      <c r="P230" s="242"/>
      <c r="Q230" s="242"/>
      <c r="R230" s="242"/>
      <c r="S230" s="242"/>
      <c r="T230" s="242"/>
      <c r="U230" s="242"/>
      <c r="V230" s="242"/>
    </row>
    <row r="231" spans="3:22">
      <c r="C231" s="242"/>
      <c r="D231" s="242"/>
      <c r="E231" s="242"/>
      <c r="F231" s="242"/>
      <c r="G231" s="242"/>
      <c r="H231" s="242"/>
      <c r="I231" s="242"/>
      <c r="J231" s="242"/>
      <c r="K231" s="242"/>
      <c r="L231" s="242"/>
      <c r="M231" s="242"/>
      <c r="N231" s="242"/>
      <c r="O231" s="242"/>
      <c r="P231" s="242"/>
      <c r="Q231" s="242"/>
      <c r="R231" s="242"/>
      <c r="S231" s="242"/>
      <c r="T231" s="242"/>
      <c r="U231" s="242"/>
      <c r="V231" s="242"/>
    </row>
    <row r="232" spans="3:22">
      <c r="C232" s="242"/>
      <c r="D232" s="242"/>
      <c r="E232" s="242"/>
      <c r="F232" s="242"/>
      <c r="G232" s="242"/>
      <c r="H232" s="242"/>
      <c r="I232" s="242"/>
      <c r="J232" s="242"/>
      <c r="K232" s="242"/>
      <c r="L232" s="242"/>
      <c r="M232" s="242"/>
      <c r="N232" s="242"/>
      <c r="O232" s="242"/>
      <c r="P232" s="242"/>
      <c r="Q232" s="242"/>
      <c r="R232" s="242"/>
      <c r="S232" s="242"/>
      <c r="T232" s="242"/>
      <c r="U232" s="242"/>
      <c r="V232" s="242"/>
    </row>
    <row r="233" spans="3:22">
      <c r="C233" s="242"/>
      <c r="D233" s="242"/>
      <c r="E233" s="242"/>
      <c r="F233" s="242"/>
      <c r="G233" s="242"/>
      <c r="H233" s="242"/>
      <c r="I233" s="242"/>
      <c r="J233" s="242"/>
      <c r="K233" s="242"/>
      <c r="L233" s="242"/>
      <c r="M233" s="242"/>
      <c r="N233" s="242"/>
      <c r="O233" s="242"/>
      <c r="P233" s="242"/>
      <c r="Q233" s="242"/>
      <c r="R233" s="242"/>
      <c r="S233" s="242"/>
      <c r="T233" s="242"/>
      <c r="U233" s="242"/>
      <c r="V233" s="242"/>
    </row>
    <row r="234" spans="3:22">
      <c r="C234" s="242"/>
      <c r="D234" s="242"/>
      <c r="E234" s="242"/>
      <c r="F234" s="242"/>
      <c r="G234" s="242"/>
      <c r="H234" s="242"/>
      <c r="I234" s="242"/>
      <c r="J234" s="242"/>
      <c r="K234" s="242"/>
      <c r="L234" s="242"/>
      <c r="M234" s="242"/>
      <c r="N234" s="242"/>
      <c r="O234" s="242"/>
      <c r="P234" s="242"/>
      <c r="Q234" s="242"/>
      <c r="R234" s="242"/>
      <c r="S234" s="242"/>
      <c r="T234" s="242"/>
      <c r="U234" s="242"/>
      <c r="V234" s="242"/>
    </row>
    <row r="235" spans="3:22">
      <c r="C235" s="242"/>
      <c r="D235" s="242"/>
      <c r="E235" s="242"/>
      <c r="F235" s="242"/>
      <c r="G235" s="242"/>
      <c r="H235" s="242"/>
      <c r="I235" s="242"/>
      <c r="J235" s="242"/>
      <c r="K235" s="242"/>
      <c r="L235" s="242"/>
      <c r="M235" s="242"/>
      <c r="N235" s="242"/>
      <c r="O235" s="242"/>
      <c r="P235" s="242"/>
      <c r="Q235" s="242"/>
      <c r="R235" s="242"/>
      <c r="S235" s="242"/>
      <c r="T235" s="242"/>
      <c r="U235" s="242"/>
      <c r="V235" s="242"/>
    </row>
    <row r="236" spans="3:22">
      <c r="C236" s="242"/>
      <c r="D236" s="242"/>
      <c r="E236" s="242"/>
      <c r="F236" s="242"/>
      <c r="G236" s="242"/>
      <c r="H236" s="242"/>
      <c r="I236" s="242"/>
      <c r="J236" s="242"/>
      <c r="K236" s="242"/>
      <c r="L236" s="242"/>
      <c r="M236" s="242"/>
      <c r="N236" s="242"/>
      <c r="O236" s="242"/>
      <c r="P236" s="242"/>
      <c r="Q236" s="242"/>
      <c r="R236" s="242"/>
      <c r="S236" s="242"/>
      <c r="T236" s="242"/>
      <c r="U236" s="242"/>
      <c r="V236" s="242"/>
    </row>
    <row r="237" spans="3:22">
      <c r="C237" s="242"/>
      <c r="D237" s="242"/>
      <c r="E237" s="242"/>
      <c r="F237" s="242"/>
      <c r="G237" s="242"/>
      <c r="H237" s="242"/>
      <c r="I237" s="242"/>
      <c r="J237" s="242"/>
      <c r="K237" s="242"/>
      <c r="L237" s="242"/>
      <c r="M237" s="242"/>
      <c r="N237" s="242"/>
      <c r="O237" s="242"/>
      <c r="P237" s="242"/>
      <c r="Q237" s="242"/>
      <c r="R237" s="242"/>
      <c r="S237" s="242"/>
      <c r="T237" s="242"/>
      <c r="U237" s="242"/>
      <c r="V237" s="242"/>
    </row>
    <row r="238" spans="3:22">
      <c r="C238" s="242"/>
      <c r="D238" s="242"/>
      <c r="E238" s="242"/>
      <c r="F238" s="242"/>
      <c r="G238" s="242"/>
      <c r="H238" s="242"/>
      <c r="I238" s="242"/>
      <c r="J238" s="242"/>
      <c r="K238" s="242"/>
      <c r="L238" s="242"/>
      <c r="M238" s="242"/>
      <c r="N238" s="242"/>
      <c r="O238" s="242"/>
      <c r="P238" s="242"/>
      <c r="Q238" s="242"/>
      <c r="R238" s="242"/>
      <c r="S238" s="242"/>
      <c r="T238" s="242"/>
      <c r="U238" s="242"/>
      <c r="V238" s="242"/>
    </row>
    <row r="239" spans="3:22">
      <c r="C239" s="242"/>
      <c r="D239" s="242"/>
      <c r="E239" s="242"/>
      <c r="F239" s="242"/>
      <c r="G239" s="242"/>
      <c r="H239" s="242"/>
      <c r="I239" s="242"/>
      <c r="J239" s="242"/>
      <c r="K239" s="242"/>
      <c r="L239" s="242"/>
      <c r="M239" s="242"/>
      <c r="N239" s="242"/>
      <c r="O239" s="242"/>
      <c r="P239" s="242"/>
      <c r="Q239" s="242"/>
      <c r="R239" s="242"/>
      <c r="S239" s="242"/>
      <c r="T239" s="242"/>
      <c r="U239" s="242"/>
      <c r="V239" s="242"/>
    </row>
    <row r="240" spans="3:22">
      <c r="C240" s="242"/>
      <c r="D240" s="242"/>
      <c r="E240" s="242"/>
      <c r="F240" s="242"/>
      <c r="G240" s="242"/>
      <c r="H240" s="242"/>
      <c r="I240" s="242"/>
      <c r="J240" s="242"/>
      <c r="K240" s="242"/>
      <c r="L240" s="242"/>
      <c r="M240" s="242"/>
      <c r="N240" s="242"/>
      <c r="O240" s="242"/>
      <c r="P240" s="242"/>
      <c r="Q240" s="242"/>
      <c r="R240" s="242"/>
      <c r="S240" s="242"/>
      <c r="T240" s="242"/>
      <c r="U240" s="242"/>
      <c r="V240" s="242"/>
    </row>
    <row r="241" spans="3:22">
      <c r="C241" s="242"/>
      <c r="D241" s="242"/>
      <c r="E241" s="242"/>
      <c r="F241" s="242"/>
      <c r="G241" s="242"/>
      <c r="H241" s="242"/>
      <c r="I241" s="242"/>
      <c r="J241" s="242"/>
      <c r="K241" s="242"/>
      <c r="L241" s="242"/>
      <c r="M241" s="242"/>
      <c r="N241" s="242"/>
      <c r="O241" s="242"/>
      <c r="P241" s="242"/>
      <c r="Q241" s="242"/>
      <c r="R241" s="242"/>
      <c r="S241" s="242"/>
      <c r="T241" s="242"/>
      <c r="U241" s="242"/>
      <c r="V241" s="242"/>
    </row>
    <row r="242" spans="3:22">
      <c r="C242" s="242"/>
      <c r="D242" s="242"/>
      <c r="E242" s="242"/>
      <c r="F242" s="242"/>
      <c r="G242" s="242"/>
      <c r="H242" s="242"/>
      <c r="I242" s="242"/>
      <c r="J242" s="242"/>
      <c r="K242" s="242"/>
      <c r="L242" s="242"/>
      <c r="M242" s="242"/>
      <c r="N242" s="242"/>
      <c r="O242" s="242"/>
      <c r="P242" s="242"/>
      <c r="Q242" s="242"/>
      <c r="R242" s="242"/>
      <c r="S242" s="242"/>
      <c r="T242" s="242"/>
      <c r="U242" s="242"/>
      <c r="V242" s="242"/>
    </row>
    <row r="243" spans="3:22">
      <c r="C243" s="242"/>
      <c r="D243" s="242"/>
      <c r="E243" s="242"/>
      <c r="F243" s="242"/>
      <c r="G243" s="242"/>
      <c r="H243" s="242"/>
      <c r="I243" s="242"/>
      <c r="J243" s="242"/>
      <c r="K243" s="242"/>
      <c r="L243" s="242"/>
      <c r="M243" s="242"/>
      <c r="N243" s="242"/>
      <c r="O243" s="242"/>
      <c r="P243" s="242"/>
      <c r="Q243" s="242"/>
      <c r="R243" s="242"/>
      <c r="S243" s="242"/>
      <c r="T243" s="242"/>
      <c r="U243" s="242"/>
      <c r="V243" s="242"/>
    </row>
    <row r="244" spans="3:22">
      <c r="C244" s="242"/>
      <c r="D244" s="242"/>
      <c r="E244" s="242"/>
      <c r="F244" s="242"/>
      <c r="G244" s="242"/>
      <c r="H244" s="242"/>
      <c r="I244" s="242"/>
      <c r="J244" s="242"/>
      <c r="K244" s="242"/>
      <c r="L244" s="242"/>
      <c r="M244" s="242"/>
      <c r="N244" s="242"/>
      <c r="O244" s="242"/>
      <c r="P244" s="242"/>
      <c r="Q244" s="242"/>
      <c r="R244" s="242"/>
      <c r="S244" s="242"/>
      <c r="T244" s="242"/>
      <c r="U244" s="242"/>
      <c r="V244" s="242"/>
    </row>
    <row r="245" spans="3:22">
      <c r="C245" s="242"/>
      <c r="D245" s="242"/>
      <c r="E245" s="242"/>
      <c r="F245" s="242"/>
      <c r="G245" s="242"/>
      <c r="H245" s="242"/>
      <c r="I245" s="242"/>
      <c r="J245" s="242"/>
      <c r="K245" s="242"/>
      <c r="L245" s="242"/>
      <c r="M245" s="242"/>
      <c r="N245" s="242"/>
      <c r="O245" s="242"/>
      <c r="P245" s="242"/>
      <c r="Q245" s="242"/>
      <c r="R245" s="242"/>
      <c r="S245" s="242"/>
      <c r="T245" s="242"/>
      <c r="U245" s="242"/>
      <c r="V245" s="242"/>
    </row>
    <row r="246" spans="3:22">
      <c r="C246" s="242"/>
      <c r="D246" s="242"/>
      <c r="E246" s="242"/>
      <c r="F246" s="242"/>
      <c r="G246" s="242"/>
      <c r="H246" s="242"/>
      <c r="I246" s="242"/>
      <c r="J246" s="242"/>
      <c r="K246" s="242"/>
      <c r="L246" s="242"/>
      <c r="M246" s="242"/>
      <c r="N246" s="242"/>
      <c r="O246" s="242"/>
      <c r="P246" s="242"/>
      <c r="Q246" s="242"/>
      <c r="R246" s="242"/>
      <c r="S246" s="242"/>
      <c r="T246" s="242"/>
      <c r="U246" s="242"/>
      <c r="V246" s="242"/>
    </row>
    <row r="247" spans="3:22">
      <c r="C247" s="242"/>
      <c r="D247" s="242"/>
      <c r="E247" s="242"/>
      <c r="F247" s="242"/>
      <c r="G247" s="242"/>
      <c r="H247" s="242"/>
      <c r="I247" s="242"/>
      <c r="J247" s="242"/>
      <c r="K247" s="242"/>
      <c r="L247" s="242"/>
      <c r="M247" s="242"/>
      <c r="N247" s="242"/>
      <c r="O247" s="242"/>
      <c r="P247" s="242"/>
      <c r="Q247" s="242"/>
      <c r="R247" s="242"/>
      <c r="S247" s="242"/>
      <c r="T247" s="242"/>
      <c r="U247" s="242"/>
      <c r="V247" s="242"/>
    </row>
    <row r="248" spans="3:22">
      <c r="C248" s="242"/>
      <c r="D248" s="242"/>
      <c r="E248" s="242"/>
      <c r="F248" s="242"/>
      <c r="G248" s="242"/>
      <c r="H248" s="242"/>
      <c r="I248" s="242"/>
      <c r="J248" s="242"/>
      <c r="K248" s="242"/>
      <c r="L248" s="242"/>
      <c r="M248" s="242"/>
      <c r="N248" s="242"/>
      <c r="O248" s="242"/>
      <c r="P248" s="242"/>
      <c r="Q248" s="242"/>
      <c r="R248" s="242"/>
      <c r="S248" s="242"/>
      <c r="T248" s="242"/>
      <c r="U248" s="242"/>
      <c r="V248" s="242"/>
    </row>
    <row r="249" spans="3:22">
      <c r="C249" s="242"/>
      <c r="D249" s="242"/>
      <c r="E249" s="242"/>
      <c r="F249" s="242"/>
      <c r="G249" s="242"/>
      <c r="H249" s="242"/>
      <c r="I249" s="242"/>
      <c r="J249" s="242"/>
      <c r="K249" s="242"/>
      <c r="L249" s="242"/>
      <c r="M249" s="242"/>
      <c r="N249" s="242"/>
      <c r="O249" s="242"/>
      <c r="P249" s="242"/>
      <c r="Q249" s="242"/>
      <c r="R249" s="242"/>
      <c r="S249" s="242"/>
      <c r="T249" s="242"/>
      <c r="U249" s="242"/>
      <c r="V249" s="242"/>
    </row>
    <row r="250" spans="3:22">
      <c r="C250" s="242"/>
      <c r="D250" s="242"/>
      <c r="E250" s="242"/>
      <c r="F250" s="242"/>
      <c r="G250" s="242"/>
      <c r="H250" s="242"/>
      <c r="I250" s="242"/>
      <c r="J250" s="242"/>
      <c r="K250" s="242"/>
      <c r="L250" s="242"/>
      <c r="M250" s="242"/>
      <c r="N250" s="242"/>
      <c r="O250" s="242"/>
      <c r="P250" s="242"/>
      <c r="Q250" s="242"/>
      <c r="R250" s="242"/>
      <c r="S250" s="242"/>
      <c r="T250" s="242"/>
      <c r="U250" s="242"/>
      <c r="V250" s="242"/>
    </row>
    <row r="251" spans="3:22">
      <c r="C251" s="242"/>
      <c r="D251" s="242"/>
      <c r="E251" s="242"/>
      <c r="F251" s="242"/>
      <c r="G251" s="242"/>
      <c r="H251" s="242"/>
      <c r="I251" s="242"/>
      <c r="J251" s="242"/>
      <c r="K251" s="242"/>
      <c r="L251" s="242"/>
      <c r="M251" s="242"/>
      <c r="N251" s="242"/>
      <c r="O251" s="242"/>
      <c r="P251" s="242"/>
      <c r="Q251" s="242"/>
      <c r="R251" s="242"/>
      <c r="S251" s="242"/>
      <c r="T251" s="242"/>
      <c r="U251" s="242"/>
      <c r="V251" s="242"/>
    </row>
    <row r="252" spans="3:22">
      <c r="C252" s="242"/>
      <c r="D252" s="242"/>
      <c r="E252" s="242"/>
      <c r="F252" s="242"/>
      <c r="G252" s="242"/>
      <c r="H252" s="242"/>
      <c r="I252" s="242"/>
      <c r="J252" s="242"/>
      <c r="K252" s="242"/>
      <c r="L252" s="242"/>
      <c r="M252" s="242"/>
      <c r="N252" s="242"/>
      <c r="O252" s="242"/>
      <c r="P252" s="242"/>
      <c r="Q252" s="242"/>
      <c r="R252" s="242"/>
      <c r="S252" s="242"/>
      <c r="T252" s="242"/>
      <c r="U252" s="242"/>
      <c r="V252" s="242"/>
    </row>
    <row r="253" spans="3:22">
      <c r="C253" s="242"/>
      <c r="D253" s="242"/>
      <c r="E253" s="242"/>
      <c r="F253" s="242"/>
      <c r="G253" s="242"/>
      <c r="H253" s="242"/>
      <c r="I253" s="242"/>
      <c r="J253" s="242"/>
      <c r="K253" s="242"/>
      <c r="L253" s="242"/>
      <c r="M253" s="242"/>
      <c r="N253" s="242"/>
      <c r="O253" s="242"/>
      <c r="P253" s="242"/>
      <c r="Q253" s="242"/>
      <c r="R253" s="242"/>
      <c r="S253" s="242"/>
      <c r="T253" s="242"/>
      <c r="U253" s="242"/>
      <c r="V253" s="242"/>
    </row>
    <row r="254" spans="3:22">
      <c r="C254" s="242"/>
      <c r="D254" s="242"/>
      <c r="E254" s="242"/>
      <c r="F254" s="242"/>
      <c r="G254" s="242"/>
      <c r="H254" s="242"/>
      <c r="I254" s="242"/>
      <c r="J254" s="242"/>
      <c r="K254" s="242"/>
      <c r="L254" s="242"/>
      <c r="M254" s="242"/>
      <c r="N254" s="242"/>
      <c r="O254" s="242"/>
      <c r="P254" s="242"/>
      <c r="Q254" s="242"/>
      <c r="R254" s="242"/>
      <c r="S254" s="242"/>
      <c r="T254" s="242"/>
      <c r="U254" s="242"/>
      <c r="V254" s="242"/>
    </row>
    <row r="255" spans="3:22">
      <c r="C255" s="242"/>
      <c r="D255" s="242"/>
      <c r="E255" s="242"/>
      <c r="F255" s="242"/>
      <c r="G255" s="242"/>
      <c r="H255" s="242"/>
      <c r="I255" s="242"/>
      <c r="J255" s="242"/>
      <c r="K255" s="242"/>
      <c r="L255" s="242"/>
      <c r="M255" s="242"/>
      <c r="N255" s="242"/>
      <c r="O255" s="242"/>
      <c r="P255" s="242"/>
      <c r="Q255" s="242"/>
      <c r="R255" s="242"/>
      <c r="S255" s="242"/>
      <c r="T255" s="242"/>
      <c r="U255" s="242"/>
      <c r="V255" s="242"/>
    </row>
    <row r="256" spans="3:22">
      <c r="C256" s="242"/>
      <c r="D256" s="242"/>
      <c r="E256" s="242"/>
      <c r="F256" s="242"/>
      <c r="G256" s="242"/>
      <c r="H256" s="242"/>
      <c r="I256" s="242"/>
      <c r="J256" s="242"/>
      <c r="K256" s="242"/>
      <c r="L256" s="242"/>
      <c r="M256" s="242"/>
      <c r="N256" s="242"/>
      <c r="O256" s="242"/>
      <c r="P256" s="242"/>
      <c r="Q256" s="242"/>
      <c r="R256" s="242"/>
      <c r="S256" s="242"/>
      <c r="T256" s="242"/>
      <c r="U256" s="242"/>
      <c r="V256" s="242"/>
    </row>
    <row r="257" spans="3:22">
      <c r="C257" s="242"/>
      <c r="D257" s="242"/>
      <c r="E257" s="242"/>
      <c r="F257" s="242"/>
      <c r="G257" s="242"/>
      <c r="H257" s="242"/>
      <c r="I257" s="242"/>
      <c r="J257" s="242"/>
      <c r="K257" s="242"/>
      <c r="L257" s="242"/>
      <c r="M257" s="242"/>
      <c r="N257" s="242"/>
      <c r="O257" s="242"/>
      <c r="P257" s="242"/>
      <c r="Q257" s="242"/>
      <c r="R257" s="242"/>
      <c r="S257" s="242"/>
      <c r="T257" s="242"/>
      <c r="U257" s="242"/>
      <c r="V257" s="242"/>
    </row>
    <row r="258" spans="3:22">
      <c r="C258" s="242"/>
      <c r="D258" s="242"/>
      <c r="E258" s="242"/>
      <c r="F258" s="242"/>
      <c r="G258" s="242"/>
      <c r="H258" s="242"/>
      <c r="I258" s="242"/>
      <c r="J258" s="242"/>
      <c r="K258" s="242"/>
      <c r="L258" s="242"/>
      <c r="M258" s="242"/>
      <c r="N258" s="242"/>
      <c r="O258" s="242"/>
      <c r="P258" s="242"/>
      <c r="Q258" s="242"/>
      <c r="R258" s="242"/>
      <c r="S258" s="242"/>
      <c r="T258" s="242"/>
      <c r="U258" s="242"/>
      <c r="V258" s="242"/>
    </row>
    <row r="259" spans="3:22">
      <c r="C259" s="242"/>
      <c r="D259" s="242"/>
      <c r="E259" s="242"/>
      <c r="F259" s="242"/>
      <c r="G259" s="242"/>
      <c r="H259" s="242"/>
      <c r="I259" s="242"/>
      <c r="J259" s="242"/>
      <c r="K259" s="242"/>
      <c r="L259" s="242"/>
      <c r="M259" s="242"/>
      <c r="N259" s="242"/>
      <c r="O259" s="242"/>
      <c r="P259" s="242"/>
      <c r="Q259" s="242"/>
      <c r="R259" s="242"/>
      <c r="S259" s="242"/>
      <c r="T259" s="242"/>
      <c r="U259" s="242"/>
      <c r="V259" s="242"/>
    </row>
    <row r="260" spans="3:22">
      <c r="C260" s="242"/>
      <c r="D260" s="242"/>
      <c r="E260" s="242"/>
      <c r="F260" s="242"/>
      <c r="G260" s="242"/>
      <c r="H260" s="242"/>
      <c r="I260" s="242"/>
      <c r="J260" s="242"/>
      <c r="K260" s="242"/>
      <c r="L260" s="242"/>
      <c r="M260" s="242"/>
      <c r="N260" s="242"/>
      <c r="O260" s="242"/>
      <c r="P260" s="242"/>
      <c r="Q260" s="242"/>
      <c r="R260" s="242"/>
      <c r="S260" s="242"/>
      <c r="T260" s="242"/>
      <c r="U260" s="242"/>
      <c r="V260" s="242"/>
    </row>
    <row r="261" spans="3:22">
      <c r="C261" s="242"/>
      <c r="D261" s="242"/>
      <c r="E261" s="242"/>
      <c r="F261" s="242"/>
      <c r="G261" s="242"/>
      <c r="H261" s="242"/>
      <c r="I261" s="242"/>
      <c r="J261" s="242"/>
      <c r="K261" s="242"/>
      <c r="L261" s="242"/>
      <c r="M261" s="242"/>
      <c r="N261" s="242"/>
      <c r="O261" s="242"/>
      <c r="P261" s="242"/>
      <c r="Q261" s="242"/>
      <c r="R261" s="242"/>
      <c r="S261" s="242"/>
      <c r="T261" s="242"/>
      <c r="U261" s="242"/>
      <c r="V261" s="242"/>
    </row>
    <row r="262" spans="3:22">
      <c r="C262" s="242"/>
      <c r="D262" s="242"/>
      <c r="E262" s="242"/>
      <c r="F262" s="242"/>
      <c r="G262" s="242"/>
      <c r="H262" s="242"/>
      <c r="I262" s="242"/>
      <c r="J262" s="242"/>
      <c r="K262" s="242"/>
      <c r="L262" s="242"/>
      <c r="M262" s="242"/>
      <c r="N262" s="242"/>
      <c r="O262" s="242"/>
      <c r="P262" s="242"/>
      <c r="Q262" s="242"/>
      <c r="R262" s="242"/>
      <c r="S262" s="242"/>
      <c r="T262" s="242"/>
      <c r="U262" s="242"/>
      <c r="V262" s="242"/>
    </row>
    <row r="263" spans="3:22">
      <c r="C263" s="242"/>
      <c r="D263" s="242"/>
      <c r="E263" s="242"/>
      <c r="F263" s="242"/>
      <c r="G263" s="242"/>
      <c r="H263" s="242"/>
      <c r="I263" s="242"/>
      <c r="J263" s="242"/>
      <c r="K263" s="242"/>
      <c r="L263" s="242"/>
      <c r="M263" s="242"/>
      <c r="N263" s="242"/>
      <c r="O263" s="242"/>
      <c r="P263" s="242"/>
      <c r="Q263" s="242"/>
      <c r="R263" s="242"/>
      <c r="S263" s="242"/>
      <c r="T263" s="242"/>
      <c r="U263" s="242"/>
      <c r="V263" s="242"/>
    </row>
    <row r="264" spans="3:22">
      <c r="C264" s="242"/>
      <c r="D264" s="242"/>
      <c r="E264" s="242"/>
      <c r="F264" s="242"/>
      <c r="G264" s="242"/>
      <c r="H264" s="242"/>
      <c r="I264" s="242"/>
      <c r="J264" s="242"/>
      <c r="K264" s="242"/>
      <c r="L264" s="242"/>
      <c r="M264" s="242"/>
      <c r="N264" s="242"/>
      <c r="O264" s="242"/>
      <c r="P264" s="242"/>
      <c r="Q264" s="242"/>
      <c r="R264" s="242"/>
      <c r="S264" s="242"/>
      <c r="T264" s="242"/>
      <c r="U264" s="242"/>
      <c r="V264" s="242"/>
    </row>
    <row r="265" spans="3:22">
      <c r="C265" s="242"/>
      <c r="D265" s="242"/>
      <c r="E265" s="242"/>
      <c r="F265" s="242"/>
      <c r="G265" s="242"/>
      <c r="H265" s="242"/>
      <c r="I265" s="242"/>
      <c r="J265" s="242"/>
      <c r="K265" s="242"/>
      <c r="L265" s="242"/>
      <c r="M265" s="242"/>
      <c r="N265" s="242"/>
      <c r="O265" s="242"/>
      <c r="P265" s="242"/>
      <c r="Q265" s="242"/>
      <c r="R265" s="242"/>
      <c r="S265" s="242"/>
      <c r="T265" s="242"/>
      <c r="U265" s="242"/>
      <c r="V265" s="242"/>
    </row>
    <row r="266" spans="3:22">
      <c r="C266" s="242"/>
      <c r="D266" s="242"/>
      <c r="E266" s="242"/>
      <c r="F266" s="242"/>
      <c r="G266" s="242"/>
      <c r="H266" s="242"/>
      <c r="I266" s="242"/>
      <c r="J266" s="242"/>
      <c r="K266" s="242"/>
      <c r="L266" s="242"/>
      <c r="M266" s="242"/>
      <c r="N266" s="242"/>
      <c r="O266" s="242"/>
      <c r="P266" s="242"/>
      <c r="Q266" s="242"/>
      <c r="R266" s="242"/>
      <c r="S266" s="242"/>
      <c r="T266" s="242"/>
      <c r="U266" s="242"/>
      <c r="V266" s="242"/>
    </row>
    <row r="267" spans="3:22">
      <c r="C267" s="242"/>
      <c r="D267" s="242"/>
      <c r="E267" s="242"/>
      <c r="F267" s="242"/>
      <c r="G267" s="242"/>
      <c r="H267" s="242"/>
      <c r="I267" s="242"/>
      <c r="J267" s="242"/>
      <c r="K267" s="242"/>
      <c r="L267" s="242"/>
      <c r="M267" s="242"/>
      <c r="N267" s="242"/>
      <c r="O267" s="242"/>
      <c r="P267" s="242"/>
      <c r="Q267" s="242"/>
      <c r="R267" s="242"/>
      <c r="S267" s="242"/>
      <c r="T267" s="242"/>
      <c r="U267" s="242"/>
      <c r="V267" s="242"/>
    </row>
    <row r="268" spans="3:22">
      <c r="C268" s="242"/>
      <c r="D268" s="242"/>
      <c r="E268" s="242"/>
      <c r="F268" s="242"/>
      <c r="G268" s="242"/>
      <c r="H268" s="242"/>
      <c r="I268" s="242"/>
      <c r="J268" s="242"/>
      <c r="K268" s="242"/>
      <c r="L268" s="242"/>
      <c r="M268" s="242"/>
      <c r="N268" s="242"/>
      <c r="O268" s="242"/>
      <c r="P268" s="242"/>
      <c r="Q268" s="242"/>
      <c r="R268" s="242"/>
      <c r="S268" s="242"/>
      <c r="T268" s="242"/>
      <c r="U268" s="242"/>
      <c r="V268" s="242"/>
    </row>
    <row r="269" spans="3:22">
      <c r="C269" s="242"/>
      <c r="D269" s="242"/>
      <c r="E269" s="242"/>
      <c r="F269" s="242"/>
      <c r="G269" s="242"/>
      <c r="H269" s="242"/>
      <c r="I269" s="242"/>
      <c r="J269" s="242"/>
      <c r="K269" s="242"/>
      <c r="L269" s="242"/>
      <c r="M269" s="242"/>
      <c r="N269" s="242"/>
      <c r="O269" s="242"/>
      <c r="P269" s="242"/>
      <c r="Q269" s="242"/>
      <c r="R269" s="242"/>
      <c r="S269" s="242"/>
      <c r="T269" s="242"/>
      <c r="U269" s="242"/>
      <c r="V269" s="242"/>
    </row>
    <row r="270" spans="3:22">
      <c r="C270" s="242"/>
      <c r="D270" s="242"/>
      <c r="E270" s="242"/>
      <c r="F270" s="242"/>
      <c r="G270" s="242"/>
      <c r="H270" s="242"/>
      <c r="I270" s="242"/>
      <c r="J270" s="242"/>
      <c r="K270" s="242"/>
      <c r="L270" s="242"/>
      <c r="M270" s="242"/>
      <c r="N270" s="242"/>
      <c r="O270" s="242"/>
      <c r="P270" s="242"/>
      <c r="Q270" s="242"/>
      <c r="R270" s="242"/>
      <c r="S270" s="242"/>
      <c r="T270" s="242"/>
      <c r="U270" s="242"/>
      <c r="V270" s="242"/>
    </row>
    <row r="271" spans="3:22">
      <c r="C271" s="242"/>
      <c r="D271" s="242"/>
      <c r="E271" s="242"/>
      <c r="F271" s="242"/>
      <c r="G271" s="242"/>
      <c r="H271" s="242"/>
      <c r="I271" s="242"/>
      <c r="J271" s="242"/>
      <c r="K271" s="242"/>
      <c r="L271" s="242"/>
      <c r="M271" s="242"/>
      <c r="N271" s="242"/>
      <c r="O271" s="242"/>
      <c r="P271" s="242"/>
      <c r="Q271" s="242"/>
      <c r="R271" s="242"/>
      <c r="S271" s="242"/>
      <c r="T271" s="242"/>
      <c r="U271" s="242"/>
      <c r="V271" s="242"/>
    </row>
    <row r="272" spans="3:22">
      <c r="C272" s="242"/>
      <c r="D272" s="242"/>
      <c r="E272" s="242"/>
      <c r="F272" s="242"/>
      <c r="G272" s="242"/>
      <c r="H272" s="242"/>
      <c r="I272" s="242"/>
      <c r="J272" s="242"/>
      <c r="K272" s="242"/>
      <c r="L272" s="242"/>
      <c r="M272" s="242"/>
      <c r="N272" s="242"/>
      <c r="O272" s="242"/>
      <c r="P272" s="242"/>
      <c r="Q272" s="242"/>
      <c r="R272" s="242"/>
      <c r="S272" s="242"/>
      <c r="T272" s="242"/>
      <c r="U272" s="242"/>
      <c r="V272" s="242"/>
    </row>
    <row r="273" spans="3:22">
      <c r="C273" s="242"/>
      <c r="D273" s="242"/>
      <c r="E273" s="242"/>
      <c r="F273" s="242"/>
      <c r="G273" s="242"/>
      <c r="H273" s="242"/>
      <c r="I273" s="242"/>
      <c r="J273" s="242"/>
      <c r="K273" s="242"/>
      <c r="L273" s="242"/>
      <c r="M273" s="242"/>
      <c r="N273" s="242"/>
      <c r="O273" s="242"/>
      <c r="P273" s="242"/>
      <c r="Q273" s="242"/>
      <c r="R273" s="242"/>
      <c r="S273" s="242"/>
      <c r="T273" s="242"/>
      <c r="U273" s="242"/>
      <c r="V273" s="242"/>
    </row>
    <row r="274" spans="3:22">
      <c r="C274" s="242"/>
      <c r="D274" s="242"/>
      <c r="E274" s="242"/>
      <c r="F274" s="242"/>
      <c r="G274" s="242"/>
      <c r="H274" s="242"/>
      <c r="I274" s="242"/>
      <c r="J274" s="242"/>
      <c r="K274" s="242"/>
      <c r="L274" s="242"/>
      <c r="M274" s="242"/>
      <c r="N274" s="242"/>
      <c r="O274" s="242"/>
      <c r="P274" s="242"/>
      <c r="Q274" s="242"/>
      <c r="R274" s="242"/>
      <c r="S274" s="242"/>
      <c r="T274" s="242"/>
      <c r="U274" s="242"/>
      <c r="V274" s="242"/>
    </row>
    <row r="275" spans="3:22">
      <c r="C275" s="242"/>
      <c r="D275" s="242"/>
      <c r="E275" s="242"/>
      <c r="F275" s="242"/>
      <c r="G275" s="242"/>
      <c r="H275" s="242"/>
      <c r="I275" s="242"/>
      <c r="J275" s="242"/>
      <c r="K275" s="242"/>
      <c r="L275" s="242"/>
      <c r="M275" s="242"/>
      <c r="N275" s="242"/>
      <c r="O275" s="242"/>
      <c r="P275" s="242"/>
      <c r="Q275" s="242"/>
      <c r="R275" s="242"/>
      <c r="S275" s="242"/>
      <c r="T275" s="242"/>
      <c r="U275" s="242"/>
      <c r="V275" s="242"/>
    </row>
    <row r="276" spans="3:22">
      <c r="C276" s="242"/>
      <c r="D276" s="242"/>
      <c r="E276" s="242"/>
      <c r="F276" s="242"/>
      <c r="G276" s="242"/>
      <c r="H276" s="242"/>
      <c r="I276" s="242"/>
      <c r="J276" s="242"/>
      <c r="K276" s="242"/>
      <c r="L276" s="242"/>
      <c r="M276" s="242"/>
      <c r="N276" s="242"/>
      <c r="O276" s="242"/>
      <c r="P276" s="242"/>
      <c r="Q276" s="242"/>
      <c r="R276" s="242"/>
      <c r="S276" s="242"/>
      <c r="T276" s="242"/>
      <c r="U276" s="242"/>
      <c r="V276" s="242"/>
    </row>
    <row r="277" spans="3:22">
      <c r="C277" s="242"/>
      <c r="D277" s="242"/>
      <c r="E277" s="242"/>
      <c r="F277" s="242"/>
      <c r="G277" s="242"/>
      <c r="H277" s="242"/>
      <c r="I277" s="242"/>
      <c r="J277" s="242"/>
      <c r="K277" s="242"/>
      <c r="L277" s="242"/>
      <c r="M277" s="242"/>
      <c r="N277" s="242"/>
      <c r="O277" s="242"/>
      <c r="P277" s="242"/>
      <c r="Q277" s="242"/>
      <c r="R277" s="242"/>
      <c r="S277" s="242"/>
      <c r="T277" s="242"/>
      <c r="U277" s="242"/>
      <c r="V277" s="242"/>
    </row>
    <row r="278" spans="3:22">
      <c r="C278" s="242"/>
      <c r="D278" s="242"/>
      <c r="E278" s="242"/>
      <c r="F278" s="242"/>
      <c r="G278" s="242"/>
      <c r="H278" s="242"/>
      <c r="I278" s="242"/>
      <c r="J278" s="242"/>
      <c r="K278" s="242"/>
      <c r="L278" s="242"/>
      <c r="M278" s="242"/>
      <c r="N278" s="242"/>
      <c r="O278" s="242"/>
      <c r="P278" s="242"/>
      <c r="Q278" s="242"/>
      <c r="R278" s="242"/>
      <c r="S278" s="242"/>
      <c r="T278" s="242"/>
      <c r="U278" s="242"/>
      <c r="V278" s="242"/>
    </row>
    <row r="279" spans="3:22">
      <c r="C279" s="242"/>
      <c r="D279" s="242"/>
      <c r="E279" s="242"/>
      <c r="F279" s="242"/>
      <c r="G279" s="242"/>
      <c r="H279" s="242"/>
      <c r="I279" s="242"/>
      <c r="J279" s="242"/>
      <c r="K279" s="242"/>
      <c r="L279" s="242"/>
      <c r="M279" s="242"/>
      <c r="N279" s="242"/>
      <c r="O279" s="242"/>
      <c r="P279" s="242"/>
      <c r="Q279" s="242"/>
      <c r="R279" s="242"/>
      <c r="S279" s="242"/>
      <c r="T279" s="242"/>
      <c r="U279" s="242"/>
      <c r="V279" s="242"/>
    </row>
    <row r="280" spans="3:22">
      <c r="C280" s="242"/>
      <c r="D280" s="242"/>
      <c r="E280" s="242"/>
      <c r="F280" s="242"/>
      <c r="G280" s="242"/>
      <c r="H280" s="242"/>
      <c r="I280" s="242"/>
      <c r="J280" s="242"/>
      <c r="K280" s="242"/>
      <c r="L280" s="242"/>
      <c r="M280" s="242"/>
      <c r="N280" s="242"/>
      <c r="O280" s="242"/>
      <c r="P280" s="242"/>
      <c r="Q280" s="242"/>
      <c r="R280" s="242"/>
      <c r="S280" s="242"/>
      <c r="T280" s="242"/>
      <c r="U280" s="242"/>
      <c r="V280" s="242"/>
    </row>
    <row r="281" spans="3:22">
      <c r="C281" s="242"/>
      <c r="D281" s="242"/>
      <c r="E281" s="242"/>
      <c r="F281" s="242"/>
      <c r="G281" s="242"/>
      <c r="H281" s="242"/>
      <c r="I281" s="242"/>
      <c r="J281" s="242"/>
      <c r="K281" s="242"/>
      <c r="L281" s="242"/>
      <c r="M281" s="242"/>
      <c r="N281" s="242"/>
      <c r="O281" s="242"/>
      <c r="P281" s="242"/>
      <c r="Q281" s="242"/>
      <c r="R281" s="242"/>
      <c r="S281" s="242"/>
      <c r="T281" s="242"/>
      <c r="U281" s="242"/>
      <c r="V281" s="242"/>
    </row>
    <row r="282" spans="3:22">
      <c r="C282" s="242"/>
      <c r="D282" s="242"/>
      <c r="E282" s="242"/>
      <c r="F282" s="242"/>
      <c r="G282" s="242"/>
      <c r="H282" s="242"/>
      <c r="I282" s="242"/>
      <c r="J282" s="242"/>
      <c r="K282" s="242"/>
      <c r="L282" s="242"/>
      <c r="M282" s="242"/>
      <c r="N282" s="242"/>
      <c r="O282" s="242"/>
      <c r="P282" s="242"/>
      <c r="Q282" s="242"/>
      <c r="R282" s="242"/>
      <c r="S282" s="242"/>
      <c r="T282" s="242"/>
      <c r="U282" s="242"/>
      <c r="V282" s="242"/>
    </row>
    <row r="283" spans="3:22">
      <c r="C283" s="242"/>
      <c r="D283" s="242"/>
      <c r="E283" s="242"/>
      <c r="F283" s="242"/>
      <c r="G283" s="242"/>
      <c r="H283" s="242"/>
      <c r="I283" s="242"/>
      <c r="J283" s="242"/>
      <c r="K283" s="242"/>
      <c r="L283" s="242"/>
      <c r="M283" s="242"/>
      <c r="N283" s="242"/>
      <c r="O283" s="242"/>
      <c r="P283" s="242"/>
      <c r="Q283" s="242"/>
      <c r="R283" s="242"/>
      <c r="S283" s="242"/>
      <c r="T283" s="242"/>
      <c r="U283" s="242"/>
      <c r="V283" s="242"/>
    </row>
    <row r="284" spans="3:22">
      <c r="C284" s="242"/>
      <c r="D284" s="242"/>
      <c r="E284" s="242"/>
      <c r="F284" s="242"/>
      <c r="G284" s="242"/>
      <c r="H284" s="242"/>
      <c r="I284" s="242"/>
      <c r="J284" s="242"/>
      <c r="K284" s="242"/>
      <c r="L284" s="242"/>
      <c r="M284" s="242"/>
      <c r="N284" s="242"/>
      <c r="O284" s="242"/>
      <c r="P284" s="242"/>
      <c r="Q284" s="242"/>
      <c r="R284" s="242"/>
      <c r="S284" s="242"/>
      <c r="T284" s="242"/>
      <c r="U284" s="242"/>
      <c r="V284" s="242"/>
    </row>
    <row r="285" spans="3:22">
      <c r="C285" s="242"/>
      <c r="D285" s="242"/>
      <c r="E285" s="242"/>
      <c r="F285" s="242"/>
      <c r="G285" s="242"/>
      <c r="H285" s="242"/>
      <c r="I285" s="242"/>
      <c r="J285" s="242"/>
      <c r="K285" s="242"/>
      <c r="L285" s="242"/>
      <c r="M285" s="242"/>
      <c r="N285" s="242"/>
      <c r="O285" s="242"/>
      <c r="P285" s="242"/>
      <c r="Q285" s="242"/>
      <c r="R285" s="242"/>
      <c r="S285" s="242"/>
      <c r="T285" s="242"/>
      <c r="U285" s="242"/>
      <c r="V285" s="242"/>
    </row>
    <row r="286" spans="3:22">
      <c r="C286" s="242"/>
      <c r="D286" s="242"/>
      <c r="E286" s="242"/>
      <c r="F286" s="242"/>
      <c r="G286" s="242"/>
      <c r="H286" s="242"/>
      <c r="I286" s="242"/>
      <c r="J286" s="242"/>
      <c r="K286" s="242"/>
      <c r="L286" s="242"/>
      <c r="M286" s="242"/>
      <c r="N286" s="242"/>
      <c r="O286" s="242"/>
      <c r="P286" s="242"/>
      <c r="Q286" s="242"/>
      <c r="R286" s="242"/>
      <c r="S286" s="242"/>
      <c r="T286" s="242"/>
      <c r="U286" s="242"/>
      <c r="V286" s="242"/>
    </row>
    <row r="287" spans="3:22">
      <c r="C287" s="242"/>
      <c r="D287" s="242"/>
      <c r="E287" s="242"/>
      <c r="F287" s="242"/>
      <c r="G287" s="242"/>
      <c r="H287" s="242"/>
      <c r="I287" s="242"/>
      <c r="J287" s="242"/>
      <c r="K287" s="242"/>
      <c r="L287" s="242"/>
      <c r="M287" s="242"/>
      <c r="N287" s="242"/>
      <c r="O287" s="242"/>
      <c r="P287" s="242"/>
      <c r="Q287" s="242"/>
      <c r="R287" s="242"/>
      <c r="S287" s="242"/>
      <c r="T287" s="242"/>
      <c r="U287" s="242"/>
      <c r="V287" s="242"/>
    </row>
    <row r="288" spans="3:22">
      <c r="C288" s="242"/>
      <c r="D288" s="242"/>
      <c r="E288" s="242"/>
      <c r="F288" s="242"/>
      <c r="G288" s="242"/>
      <c r="H288" s="242"/>
      <c r="I288" s="242"/>
      <c r="J288" s="242"/>
      <c r="K288" s="242"/>
      <c r="L288" s="242"/>
      <c r="M288" s="242"/>
      <c r="N288" s="242"/>
      <c r="O288" s="242"/>
      <c r="P288" s="242"/>
      <c r="Q288" s="242"/>
      <c r="R288" s="242"/>
      <c r="S288" s="242"/>
      <c r="T288" s="242"/>
      <c r="U288" s="242"/>
      <c r="V288" s="242"/>
    </row>
    <row r="289" spans="3:22">
      <c r="C289" s="242"/>
      <c r="D289" s="242"/>
      <c r="E289" s="242"/>
      <c r="F289" s="242"/>
      <c r="G289" s="242"/>
      <c r="H289" s="242"/>
      <c r="I289" s="242"/>
      <c r="J289" s="242"/>
      <c r="K289" s="242"/>
      <c r="L289" s="242"/>
      <c r="M289" s="242"/>
      <c r="N289" s="242"/>
      <c r="O289" s="242"/>
      <c r="P289" s="242"/>
      <c r="Q289" s="242"/>
      <c r="R289" s="242"/>
      <c r="S289" s="242"/>
      <c r="T289" s="242"/>
      <c r="U289" s="242"/>
      <c r="V289" s="242"/>
    </row>
    <row r="290" spans="3:22">
      <c r="C290" s="242"/>
      <c r="D290" s="242"/>
      <c r="E290" s="242"/>
      <c r="F290" s="242"/>
      <c r="G290" s="242"/>
      <c r="H290" s="242"/>
      <c r="I290" s="242"/>
      <c r="J290" s="242"/>
      <c r="K290" s="242"/>
      <c r="L290" s="242"/>
      <c r="M290" s="242"/>
      <c r="N290" s="242"/>
      <c r="O290" s="242"/>
      <c r="P290" s="242"/>
      <c r="Q290" s="242"/>
      <c r="R290" s="242"/>
      <c r="S290" s="242"/>
      <c r="T290" s="242"/>
      <c r="U290" s="242"/>
      <c r="V290" s="242"/>
    </row>
    <row r="291" spans="3:22">
      <c r="C291" s="242"/>
      <c r="D291" s="242"/>
      <c r="E291" s="242"/>
      <c r="F291" s="242"/>
      <c r="G291" s="242"/>
      <c r="H291" s="242"/>
      <c r="I291" s="242"/>
      <c r="J291" s="242"/>
      <c r="K291" s="242"/>
      <c r="L291" s="242"/>
      <c r="M291" s="242"/>
      <c r="N291" s="242"/>
      <c r="O291" s="242"/>
      <c r="P291" s="242"/>
      <c r="Q291" s="242"/>
      <c r="R291" s="242"/>
      <c r="S291" s="242"/>
      <c r="T291" s="242"/>
      <c r="U291" s="242"/>
      <c r="V291" s="242"/>
    </row>
    <row r="292" spans="3:22">
      <c r="C292" s="242"/>
      <c r="D292" s="242"/>
      <c r="E292" s="242"/>
      <c r="F292" s="242"/>
      <c r="G292" s="242"/>
      <c r="H292" s="242"/>
      <c r="I292" s="242"/>
      <c r="J292" s="242"/>
      <c r="K292" s="242"/>
      <c r="L292" s="242"/>
      <c r="M292" s="242"/>
      <c r="N292" s="242"/>
      <c r="O292" s="242"/>
      <c r="P292" s="242"/>
      <c r="Q292" s="242"/>
      <c r="R292" s="242"/>
      <c r="S292" s="242"/>
      <c r="T292" s="242"/>
      <c r="U292" s="242"/>
      <c r="V292" s="242"/>
    </row>
    <row r="293" spans="3:22">
      <c r="C293" s="242"/>
      <c r="D293" s="242"/>
      <c r="E293" s="242"/>
      <c r="F293" s="242"/>
      <c r="G293" s="242"/>
      <c r="H293" s="242"/>
      <c r="I293" s="242"/>
      <c r="J293" s="242"/>
      <c r="K293" s="242"/>
      <c r="L293" s="242"/>
      <c r="M293" s="242"/>
      <c r="N293" s="242"/>
      <c r="O293" s="242"/>
      <c r="P293" s="242"/>
      <c r="Q293" s="242"/>
      <c r="R293" s="242"/>
      <c r="S293" s="242"/>
      <c r="T293" s="242"/>
      <c r="U293" s="242"/>
      <c r="V293" s="242"/>
    </row>
    <row r="294" spans="3:22">
      <c r="C294" s="242"/>
      <c r="D294" s="242"/>
      <c r="E294" s="242"/>
      <c r="F294" s="242"/>
      <c r="G294" s="242"/>
      <c r="H294" s="242"/>
      <c r="I294" s="242"/>
      <c r="J294" s="242"/>
      <c r="K294" s="242"/>
      <c r="L294" s="242"/>
      <c r="M294" s="242"/>
      <c r="N294" s="242"/>
      <c r="O294" s="242"/>
      <c r="P294" s="242"/>
      <c r="Q294" s="242"/>
      <c r="R294" s="242"/>
      <c r="S294" s="242"/>
      <c r="T294" s="242"/>
      <c r="U294" s="242"/>
      <c r="V294" s="242"/>
    </row>
    <row r="295" spans="3:22">
      <c r="C295" s="242"/>
      <c r="D295" s="242"/>
      <c r="E295" s="242"/>
      <c r="F295" s="242"/>
      <c r="G295" s="242"/>
      <c r="H295" s="242"/>
      <c r="I295" s="242"/>
      <c r="J295" s="242"/>
      <c r="K295" s="242"/>
      <c r="L295" s="242"/>
      <c r="M295" s="242"/>
      <c r="N295" s="242"/>
      <c r="O295" s="242"/>
      <c r="P295" s="242"/>
      <c r="Q295" s="242"/>
      <c r="R295" s="242"/>
      <c r="S295" s="242"/>
      <c r="T295" s="242"/>
      <c r="U295" s="242"/>
      <c r="V295" s="242"/>
    </row>
    <row r="296" spans="3:22">
      <c r="C296" s="242"/>
      <c r="D296" s="242"/>
      <c r="E296" s="242"/>
      <c r="F296" s="242"/>
      <c r="G296" s="242"/>
      <c r="H296" s="242"/>
      <c r="I296" s="242"/>
      <c r="J296" s="242"/>
      <c r="K296" s="242"/>
      <c r="L296" s="242"/>
      <c r="M296" s="242"/>
      <c r="N296" s="242"/>
      <c r="O296" s="242"/>
      <c r="P296" s="242"/>
      <c r="Q296" s="242"/>
      <c r="R296" s="242"/>
      <c r="S296" s="242"/>
      <c r="T296" s="242"/>
      <c r="U296" s="242"/>
      <c r="V296" s="242"/>
    </row>
    <row r="297" spans="3:22">
      <c r="C297" s="242"/>
      <c r="D297" s="242"/>
      <c r="E297" s="242"/>
      <c r="F297" s="242"/>
      <c r="G297" s="242"/>
      <c r="H297" s="242"/>
      <c r="I297" s="242"/>
      <c r="J297" s="242"/>
      <c r="K297" s="242"/>
      <c r="L297" s="242"/>
      <c r="M297" s="242"/>
      <c r="N297" s="242"/>
      <c r="O297" s="242"/>
      <c r="P297" s="242"/>
      <c r="Q297" s="242"/>
      <c r="R297" s="242"/>
      <c r="S297" s="242"/>
      <c r="T297" s="242"/>
      <c r="U297" s="242"/>
      <c r="V297" s="242"/>
    </row>
    <row r="298" spans="3:22">
      <c r="C298" s="242"/>
      <c r="D298" s="242"/>
      <c r="E298" s="242"/>
      <c r="F298" s="242"/>
      <c r="G298" s="242"/>
      <c r="H298" s="242"/>
      <c r="I298" s="242"/>
      <c r="J298" s="242"/>
      <c r="K298" s="242"/>
      <c r="L298" s="242"/>
      <c r="M298" s="242"/>
      <c r="N298" s="242"/>
      <c r="O298" s="242"/>
    </row>
    <row r="299" spans="3:22">
      <c r="C299" s="242"/>
      <c r="D299" s="242"/>
      <c r="E299" s="242"/>
      <c r="F299" s="242"/>
      <c r="G299" s="242"/>
      <c r="H299" s="242"/>
      <c r="I299" s="242"/>
      <c r="J299" s="242"/>
      <c r="K299" s="242"/>
      <c r="L299" s="242"/>
      <c r="M299" s="242"/>
      <c r="N299" s="242"/>
      <c r="O299" s="242"/>
    </row>
    <row r="300" spans="3:22">
      <c r="C300" s="242"/>
      <c r="D300" s="242"/>
      <c r="E300" s="242"/>
      <c r="F300" s="242"/>
      <c r="G300" s="242"/>
      <c r="H300" s="242"/>
      <c r="I300" s="242"/>
      <c r="J300" s="242"/>
      <c r="K300" s="242"/>
      <c r="L300" s="242"/>
      <c r="M300" s="242"/>
      <c r="N300" s="242"/>
      <c r="O300" s="242"/>
    </row>
    <row r="301" spans="3:22">
      <c r="C301" s="242"/>
      <c r="D301" s="242"/>
      <c r="E301" s="242"/>
      <c r="F301" s="242"/>
      <c r="G301" s="242"/>
      <c r="H301" s="242"/>
      <c r="I301" s="242"/>
      <c r="J301" s="242"/>
      <c r="K301" s="242"/>
      <c r="L301" s="242"/>
      <c r="M301" s="242"/>
      <c r="N301" s="242"/>
      <c r="O301" s="242"/>
    </row>
    <row r="302" spans="3:22">
      <c r="C302" s="242"/>
      <c r="D302" s="242"/>
      <c r="E302" s="242"/>
      <c r="F302" s="242"/>
      <c r="G302" s="242"/>
      <c r="H302" s="242"/>
      <c r="I302" s="242"/>
      <c r="J302" s="242"/>
      <c r="K302" s="242"/>
      <c r="L302" s="242"/>
      <c r="M302" s="242"/>
      <c r="N302" s="242"/>
      <c r="O302" s="242"/>
    </row>
    <row r="303" spans="3:22">
      <c r="C303" s="242"/>
      <c r="D303" s="242"/>
      <c r="E303" s="242"/>
      <c r="F303" s="242"/>
      <c r="G303" s="242"/>
      <c r="H303" s="242"/>
      <c r="I303" s="242"/>
      <c r="J303" s="242"/>
      <c r="K303" s="242"/>
      <c r="L303" s="242"/>
      <c r="M303" s="242"/>
      <c r="N303" s="242"/>
      <c r="O303" s="242"/>
    </row>
    <row r="304" spans="3:22">
      <c r="C304" s="242"/>
      <c r="D304" s="242"/>
      <c r="E304" s="242"/>
      <c r="F304" s="242"/>
      <c r="G304" s="242"/>
      <c r="H304" s="242"/>
      <c r="I304" s="242"/>
      <c r="J304" s="242"/>
      <c r="K304" s="242"/>
      <c r="L304" s="242"/>
      <c r="M304" s="242"/>
      <c r="N304" s="242"/>
      <c r="O304" s="242"/>
    </row>
    <row r="305" spans="3:15">
      <c r="C305" s="242"/>
      <c r="D305" s="242"/>
      <c r="E305" s="242"/>
      <c r="F305" s="242"/>
      <c r="G305" s="242"/>
      <c r="H305" s="242"/>
      <c r="I305" s="242"/>
      <c r="J305" s="242"/>
      <c r="K305" s="242"/>
      <c r="L305" s="242"/>
      <c r="M305" s="242"/>
      <c r="N305" s="242"/>
      <c r="O305" s="242"/>
    </row>
  </sheetData>
  <mergeCells count="8">
    <mergeCell ref="C107:P107"/>
    <mergeCell ref="C100:P100"/>
    <mergeCell ref="C101:P101"/>
    <mergeCell ref="C102:P102"/>
    <mergeCell ref="C103:P103"/>
    <mergeCell ref="C104:P104"/>
    <mergeCell ref="C105:P105"/>
    <mergeCell ref="C106:P106"/>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305"/>
  <sheetViews>
    <sheetView tabSelected="1" topLeftCell="A64"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664062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459</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1160074147</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690241190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42598887</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3.672083125907296E-2</v>
      </c>
      <c r="L23" s="197">
        <f>G23</f>
        <v>3.672083125907296E-2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7543806</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6.5028653724493353E-3</v>
      </c>
      <c r="L27" s="399">
        <f>G27</f>
        <v>6.5028653724493353E-3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6012780</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5.1830997316415503E-3</v>
      </c>
      <c r="L31" s="197">
        <f>G31</f>
        <v>5.1830997316415503E-3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4.8406796363163848E-2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29524900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4.27747581972035E-2</v>
      </c>
      <c r="L37" s="197">
        <f>G37</f>
        <v>4.27747581972035E-2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60759392</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8.802632019106249E-2</v>
      </c>
      <c r="L41" s="197">
        <f>G41</f>
        <v>8.802632019106249E-2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0.13080107838826599</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Northern Indiana Public Service Co.</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73.5" customHeight="1">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96</v>
      </c>
      <c r="D73" s="257">
        <v>612</v>
      </c>
      <c r="E73" s="258">
        <v>5786830</v>
      </c>
      <c r="F73" s="197">
        <f>$L$33</f>
        <v>4.8406796363163848E-2</v>
      </c>
      <c r="G73" s="259">
        <f>E73*F73</f>
        <v>280121.90139824746</v>
      </c>
      <c r="H73" s="258">
        <v>4647981</v>
      </c>
      <c r="I73" s="197">
        <f>$L$43</f>
        <v>0.13080107838826599</v>
      </c>
      <c r="J73" s="259">
        <f>H73*I73</f>
        <v>607960.92712817097</v>
      </c>
      <c r="K73" s="258">
        <v>167862</v>
      </c>
      <c r="L73" s="259">
        <f>G73+J73+K73</f>
        <v>1055944.8285264184</v>
      </c>
      <c r="M73" s="262">
        <v>-22260</v>
      </c>
      <c r="N73" s="261">
        <f>L73+M73</f>
        <v>1033684.8285264184</v>
      </c>
      <c r="O73" s="242"/>
      <c r="P73" s="242"/>
      <c r="Q73" s="242"/>
      <c r="R73" s="447">
        <f>+E73</f>
        <v>5786830</v>
      </c>
      <c r="S73" s="242"/>
      <c r="T73" s="242"/>
      <c r="U73" s="242"/>
    </row>
    <row r="74" spans="1:65">
      <c r="A74" s="240" t="s">
        <v>350</v>
      </c>
      <c r="C74" s="167" t="s">
        <v>97</v>
      </c>
      <c r="D74" s="257">
        <v>1551</v>
      </c>
      <c r="E74" s="258">
        <v>4422573</v>
      </c>
      <c r="F74" s="197">
        <f>$L$33</f>
        <v>4.8406796363163848E-2</v>
      </c>
      <c r="G74" s="259">
        <f>E74*F74</f>
        <v>214082.59061222663</v>
      </c>
      <c r="H74" s="258">
        <v>3448391</v>
      </c>
      <c r="I74" s="197">
        <f>$L$43</f>
        <v>0.13080107838826599</v>
      </c>
      <c r="J74" s="259">
        <f>H74*I74</f>
        <v>451053.26150439092</v>
      </c>
      <c r="K74" s="258">
        <v>124180</v>
      </c>
      <c r="L74" s="259">
        <f>G74+J74+K74</f>
        <v>789315.85211661761</v>
      </c>
      <c r="M74" s="262">
        <v>-17144</v>
      </c>
      <c r="N74" s="261">
        <f>L74+M74</f>
        <v>772171.85211661761</v>
      </c>
      <c r="O74" s="242"/>
      <c r="P74" s="242"/>
      <c r="Q74" s="242"/>
      <c r="R74" s="447">
        <f t="shared" ref="R74:R80" si="0">+E74</f>
        <v>4422573</v>
      </c>
      <c r="S74" s="242"/>
      <c r="T74" s="242"/>
      <c r="U74" s="242"/>
    </row>
    <row r="75" spans="1:65">
      <c r="A75" s="240" t="s">
        <v>351</v>
      </c>
      <c r="C75" s="167" t="s">
        <v>96</v>
      </c>
      <c r="D75" s="257" t="s">
        <v>460</v>
      </c>
      <c r="E75" s="258">
        <v>2075151</v>
      </c>
      <c r="F75" s="197">
        <f>$L$33</f>
        <v>4.8406796363163848E-2</v>
      </c>
      <c r="G75" s="259">
        <f>E75*F75</f>
        <v>100451.41187981582</v>
      </c>
      <c r="H75" s="258">
        <v>1616235</v>
      </c>
      <c r="I75" s="197">
        <f>$L$43</f>
        <v>0.13080107838826599</v>
      </c>
      <c r="J75" s="259">
        <f>H75*I75</f>
        <v>211405.28092885908</v>
      </c>
      <c r="K75" s="258">
        <v>61111</v>
      </c>
      <c r="L75" s="259">
        <f>G75+J75+K75</f>
        <v>372967.69280867488</v>
      </c>
      <c r="M75" s="262">
        <v>-8134</v>
      </c>
      <c r="N75" s="261">
        <f>L75+M75</f>
        <v>364833.69280867488</v>
      </c>
      <c r="O75" s="242"/>
      <c r="P75" s="242"/>
      <c r="Q75" s="242"/>
      <c r="R75" s="447">
        <f t="shared" si="0"/>
        <v>2075151</v>
      </c>
      <c r="S75" s="242"/>
      <c r="T75" s="242"/>
      <c r="U75" s="242"/>
    </row>
    <row r="76" spans="1:65">
      <c r="A76" s="240" t="s">
        <v>383</v>
      </c>
      <c r="C76" s="167" t="s">
        <v>466</v>
      </c>
      <c r="D76" s="257">
        <v>2322</v>
      </c>
      <c r="E76" s="258">
        <v>9263742</v>
      </c>
      <c r="F76" s="197">
        <f>$L$33</f>
        <v>4.8406796363163848E-2</v>
      </c>
      <c r="G76" s="259">
        <f>E76*F76</f>
        <v>448428.0725548882</v>
      </c>
      <c r="H76" s="258">
        <v>7945533</v>
      </c>
      <c r="I76" s="197">
        <f>$L$43</f>
        <v>0.13080107838826599</v>
      </c>
      <c r="J76" s="259">
        <f>H76*I76</f>
        <v>1039284.2847695543</v>
      </c>
      <c r="K76" s="258">
        <v>267648</v>
      </c>
      <c r="L76" s="259">
        <f>G76+J76+K76</f>
        <v>1755360.3573244424</v>
      </c>
      <c r="M76" s="262">
        <v>-29275</v>
      </c>
      <c r="N76" s="261">
        <f>L76+M76</f>
        <v>1726085.3573244424</v>
      </c>
      <c r="O76" s="242"/>
      <c r="P76" s="242"/>
      <c r="Q76" s="242"/>
      <c r="R76" s="447">
        <f t="shared" si="0"/>
        <v>9263742</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614">
        <f>SUM(E73:E92)</f>
        <v>21548296</v>
      </c>
      <c r="F93" s="202"/>
      <c r="G93" s="176"/>
      <c r="H93" s="176"/>
      <c r="I93" s="176"/>
      <c r="J93" s="176"/>
      <c r="K93" s="176"/>
      <c r="L93" s="264">
        <f>SUM(L73:L92)</f>
        <v>3973588.730776153</v>
      </c>
      <c r="M93" s="264">
        <f>SUM(M73:M92)</f>
        <v>-76813</v>
      </c>
      <c r="N93" s="264">
        <f>SUM(N73:N92)</f>
        <v>3896775.730776153</v>
      </c>
      <c r="O93" s="242"/>
      <c r="P93" s="242"/>
      <c r="Q93" s="242"/>
      <c r="R93" s="726">
        <f>SUM(R73:R92)</f>
        <v>21548296</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354</v>
      </c>
      <c r="D95" s="242"/>
      <c r="E95" s="242"/>
      <c r="F95" s="242"/>
      <c r="G95" s="242"/>
      <c r="H95" s="242"/>
      <c r="I95" s="242"/>
      <c r="J95" s="242"/>
      <c r="K95" s="242"/>
      <c r="L95" s="264">
        <f>L93</f>
        <v>3973588.730776153</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S1448"/>
  <sheetViews>
    <sheetView tabSelected="1" topLeftCell="A4" zoomScale="80" zoomScaleNormal="80" workbookViewId="0">
      <selection activeCell="B2" sqref="B2"/>
    </sheetView>
  </sheetViews>
  <sheetFormatPr defaultRowHeight="13.2"/>
  <cols>
    <col min="2" max="2" width="11.5546875" customWidth="1"/>
    <col min="3" max="3" width="14.109375" customWidth="1"/>
    <col min="4" max="4" width="12.44140625" bestFit="1" customWidth="1"/>
    <col min="5" max="5" width="16.5546875" customWidth="1"/>
    <col min="7" max="7" width="18" customWidth="1"/>
    <col min="8" max="8" width="11.5546875" customWidth="1"/>
    <col min="9" max="9" width="18.44140625" customWidth="1"/>
    <col min="10" max="10" width="18.109375" customWidth="1"/>
    <col min="11" max="11" width="16.88671875" customWidth="1"/>
    <col min="12" max="12" width="18.109375" customWidth="1"/>
    <col min="13" max="13" width="3.109375" customWidth="1"/>
    <col min="14" max="14" width="15.6640625" customWidth="1"/>
    <col min="15" max="15" width="14.88671875" customWidth="1"/>
    <col min="16" max="16" width="15.44140625" customWidth="1"/>
    <col min="17" max="17" width="14.88671875" customWidth="1"/>
    <col min="18" max="18" width="14.5546875" customWidth="1"/>
  </cols>
  <sheetData>
    <row r="1" spans="1:18" ht="15.6">
      <c r="A1" s="874" t="s">
        <v>19</v>
      </c>
      <c r="B1" s="875"/>
      <c r="C1" s="875" t="s">
        <v>94</v>
      </c>
      <c r="D1" s="875"/>
      <c r="E1" s="875"/>
      <c r="F1" s="875"/>
      <c r="G1" s="875"/>
      <c r="H1" s="876"/>
      <c r="I1" s="4"/>
    </row>
    <row r="2" spans="1:18" ht="15.6">
      <c r="A2" s="867" t="s">
        <v>20</v>
      </c>
      <c r="B2" s="868"/>
      <c r="C2" s="868" t="s">
        <v>95</v>
      </c>
      <c r="D2" s="868"/>
      <c r="E2" s="868"/>
      <c r="F2" s="868"/>
      <c r="G2" s="868"/>
      <c r="H2" s="897"/>
      <c r="I2" s="4"/>
    </row>
    <row r="3" spans="1:18" ht="15.6">
      <c r="A3" s="867" t="s">
        <v>22</v>
      </c>
      <c r="B3" s="868"/>
      <c r="C3" s="868"/>
      <c r="D3" s="868"/>
      <c r="E3" s="868"/>
      <c r="F3" s="868"/>
      <c r="G3" s="868"/>
      <c r="H3" s="897"/>
      <c r="I3" s="4"/>
    </row>
    <row r="4" spans="1:18" ht="15.6">
      <c r="A4" s="867" t="s">
        <v>24</v>
      </c>
      <c r="B4" s="868"/>
      <c r="C4" s="93">
        <f>SUMIF($A$38:$A$3592,A4,$C$38:$C$3592)</f>
        <v>820439883</v>
      </c>
      <c r="D4" s="94"/>
      <c r="E4" s="91"/>
      <c r="F4" s="91"/>
      <c r="G4" s="91"/>
      <c r="H4" s="92"/>
      <c r="I4" s="4"/>
    </row>
    <row r="5" spans="1:18" ht="15.6">
      <c r="A5" s="881" t="s">
        <v>25</v>
      </c>
      <c r="B5" s="882"/>
      <c r="C5" s="893"/>
      <c r="D5" s="893"/>
      <c r="E5" s="893"/>
      <c r="F5" s="893"/>
      <c r="G5" s="893"/>
      <c r="H5" s="894"/>
      <c r="I5" s="4"/>
    </row>
    <row r="6" spans="1:18" ht="13.8">
      <c r="A6" s="5"/>
      <c r="B6" s="5"/>
      <c r="C6" s="5"/>
      <c r="D6" s="5"/>
      <c r="E6" s="5"/>
      <c r="F6" s="5"/>
      <c r="G6" s="5"/>
      <c r="H6" s="5"/>
      <c r="I6" s="5"/>
    </row>
    <row r="7" spans="1:18" ht="13.8">
      <c r="A7" s="6"/>
      <c r="B7" s="7"/>
      <c r="C7" s="8"/>
      <c r="D7" s="886">
        <v>0.2</v>
      </c>
      <c r="E7" s="887"/>
      <c r="F7" s="886">
        <v>0.8</v>
      </c>
      <c r="G7" s="887"/>
      <c r="H7" s="9"/>
      <c r="I7" s="10"/>
      <c r="J7" s="11" t="s">
        <v>121</v>
      </c>
      <c r="K7" s="11" t="s">
        <v>269</v>
      </c>
      <c r="L7" s="11" t="s">
        <v>270</v>
      </c>
    </row>
    <row r="8" spans="1:18" ht="13.8">
      <c r="A8" s="12"/>
      <c r="B8" s="13"/>
      <c r="C8" s="14"/>
      <c r="D8" s="872" t="s">
        <v>26</v>
      </c>
      <c r="E8" s="880"/>
      <c r="F8" s="872" t="s">
        <v>27</v>
      </c>
      <c r="G8" s="880"/>
      <c r="H8" s="872" t="s">
        <v>28</v>
      </c>
      <c r="I8" s="873"/>
      <c r="J8" s="15" t="s">
        <v>29</v>
      </c>
      <c r="K8" s="391" t="s">
        <v>521</v>
      </c>
      <c r="L8" s="391" t="s">
        <v>29</v>
      </c>
    </row>
    <row r="9" spans="1:18" ht="27.6">
      <c r="A9" s="16" t="s">
        <v>30</v>
      </c>
      <c r="B9" s="17" t="s">
        <v>31</v>
      </c>
      <c r="C9" s="18" t="s">
        <v>32</v>
      </c>
      <c r="D9" s="19" t="s">
        <v>33</v>
      </c>
      <c r="E9" s="20" t="s">
        <v>34</v>
      </c>
      <c r="F9" s="19" t="s">
        <v>33</v>
      </c>
      <c r="G9" s="20" t="s">
        <v>34</v>
      </c>
      <c r="H9" s="21" t="s">
        <v>33</v>
      </c>
      <c r="I9" s="40" t="s">
        <v>34</v>
      </c>
      <c r="J9" s="18" t="s">
        <v>34</v>
      </c>
      <c r="K9" s="18" t="s">
        <v>34</v>
      </c>
      <c r="L9" s="18" t="s">
        <v>34</v>
      </c>
      <c r="N9" s="505" t="s">
        <v>532</v>
      </c>
    </row>
    <row r="10" spans="1:18" ht="13.8">
      <c r="A10" s="1" t="s">
        <v>15</v>
      </c>
      <c r="B10" s="95">
        <v>10940248.5</v>
      </c>
      <c r="C10" s="96">
        <f>+B10/B32</f>
        <v>0.1292265803021185</v>
      </c>
      <c r="D10" s="97">
        <v>0</v>
      </c>
      <c r="E10" s="98">
        <f t="shared" ref="E10:E31" si="0">SUMIF($A$38:$A$3592,A10,$E$38:$E$3592)</f>
        <v>10455739.758336592</v>
      </c>
      <c r="F10" s="97">
        <v>0</v>
      </c>
      <c r="G10" s="98">
        <f t="shared" ref="G10:G31" si="1">SUMIF($A$38:$A$3592,A10,$G$38:$G$3592)</f>
        <v>12396217.617497034</v>
      </c>
      <c r="H10" s="99">
        <f>+D10+F10</f>
        <v>0</v>
      </c>
      <c r="I10" s="100">
        <f>+E10+G10</f>
        <v>22851957.375833627</v>
      </c>
      <c r="J10" s="401">
        <f>SUMIF($A$38:$A$3592,A10,$J$38:$J$3592)-O11-O12</f>
        <v>1093453.0623741369</v>
      </c>
      <c r="K10" s="98">
        <f>SUMIF($A$38:$A$3592,A10,$K$38:$K$3592)</f>
        <v>-24048.856839411204</v>
      </c>
      <c r="L10" s="100">
        <f>+J10+K10</f>
        <v>1069404.2055347257</v>
      </c>
      <c r="N10" s="400" t="s">
        <v>531</v>
      </c>
      <c r="O10" s="400"/>
      <c r="P10" s="400"/>
      <c r="Q10" s="400"/>
      <c r="R10" s="400"/>
    </row>
    <row r="11" spans="1:18" ht="13.8">
      <c r="A11" s="1" t="s">
        <v>660</v>
      </c>
      <c r="B11" s="95"/>
      <c r="C11" s="96"/>
      <c r="D11" s="97"/>
      <c r="E11" s="98"/>
      <c r="F11" s="97"/>
      <c r="G11" s="98"/>
      <c r="H11" s="99"/>
      <c r="I11" s="101"/>
      <c r="J11" s="493"/>
      <c r="K11" s="98"/>
      <c r="L11" s="465">
        <f>+P21+P22</f>
        <v>3079600.9133161055</v>
      </c>
      <c r="N11" s="467" t="s">
        <v>533</v>
      </c>
      <c r="O11" s="402">
        <f>+J444</f>
        <v>1667427.1896881005</v>
      </c>
      <c r="P11" s="400"/>
      <c r="Q11" s="400"/>
      <c r="R11" s="400"/>
    </row>
    <row r="12" spans="1:18" ht="13.8">
      <c r="A12" s="2" t="s">
        <v>4</v>
      </c>
      <c r="B12" s="95">
        <v>571800</v>
      </c>
      <c r="C12" s="96">
        <f>+B12/B32</f>
        <v>6.7541206780404811E-3</v>
      </c>
      <c r="D12" s="97">
        <v>0</v>
      </c>
      <c r="E12" s="98">
        <f t="shared" si="0"/>
        <v>546476.78396042972</v>
      </c>
      <c r="F12" s="97">
        <v>0</v>
      </c>
      <c r="G12" s="98">
        <f t="shared" si="1"/>
        <v>4387388.1529037533</v>
      </c>
      <c r="H12" s="99">
        <f t="shared" ref="H12:H30" si="2">+D12+F12</f>
        <v>0</v>
      </c>
      <c r="I12" s="101">
        <f>+G12+E12</f>
        <v>4933864.9368641833</v>
      </c>
      <c r="J12" s="98">
        <f t="shared" ref="J12:J31" si="3">SUMIF($A$38:$A$3592,A12,$J$38:$J$3592)</f>
        <v>772812.89005831641</v>
      </c>
      <c r="K12" s="98">
        <f t="shared" ref="K12:K31" si="4">SUMIF($A$38:$A$3592,A12,$K$38:$K$3592)</f>
        <v>13698.686639997222</v>
      </c>
      <c r="L12" s="101">
        <f>+J12+K12</f>
        <v>786511.57669831358</v>
      </c>
      <c r="N12" s="467" t="s">
        <v>534</v>
      </c>
      <c r="O12" s="468">
        <f>+J834</f>
        <v>939939.79310789658</v>
      </c>
    </row>
    <row r="13" spans="1:18" s="127" customFormat="1" ht="13.8">
      <c r="A13" s="2" t="s">
        <v>0</v>
      </c>
      <c r="B13" s="490">
        <v>9981000</v>
      </c>
      <c r="C13" s="491">
        <f>+B13/B$32</f>
        <v>0.11789590501490389</v>
      </c>
      <c r="D13" s="492">
        <v>0</v>
      </c>
      <c r="E13" s="493">
        <f t="shared" si="0"/>
        <v>9538973.2410779111</v>
      </c>
      <c r="F13" s="492">
        <v>0</v>
      </c>
      <c r="G13" s="493">
        <f t="shared" si="1"/>
        <v>48166326.462192431</v>
      </c>
      <c r="H13" s="494">
        <f t="shared" si="2"/>
        <v>0</v>
      </c>
      <c r="I13" s="495">
        <f t="shared" ref="I13:I31" si="5">+G13+E13</f>
        <v>57705299.703270346</v>
      </c>
      <c r="J13" s="507">
        <f>SUMIF($A$38:$A$3592,A13,$J$38:$J$3592)-O16</f>
        <v>8603441.6866989974</v>
      </c>
      <c r="K13" s="493">
        <f t="shared" si="4"/>
        <v>172797.06195273119</v>
      </c>
      <c r="L13" s="465">
        <f>+J13+K13-P21-P22</f>
        <v>5696637.8353356225</v>
      </c>
    </row>
    <row r="14" spans="1:18" ht="13.8">
      <c r="A14" s="2" t="s">
        <v>16</v>
      </c>
      <c r="B14" s="95">
        <v>1028167</v>
      </c>
      <c r="C14" s="96">
        <f>+B14/B32</f>
        <v>1.2144742908672346E-2</v>
      </c>
      <c r="D14" s="97">
        <v>0</v>
      </c>
      <c r="E14" s="98">
        <f t="shared" si="0"/>
        <v>982632.5236008123</v>
      </c>
      <c r="F14" s="97">
        <v>0</v>
      </c>
      <c r="G14" s="98">
        <f t="shared" si="1"/>
        <v>41841328.724127524</v>
      </c>
      <c r="H14" s="99">
        <f t="shared" si="2"/>
        <v>0</v>
      </c>
      <c r="I14" s="101">
        <f t="shared" si="5"/>
        <v>42823961.247728333</v>
      </c>
      <c r="J14" s="98">
        <f t="shared" si="3"/>
        <v>7461531.2537036045</v>
      </c>
      <c r="K14" s="98">
        <f t="shared" si="4"/>
        <v>151351.37203640587</v>
      </c>
      <c r="L14" s="101">
        <f t="shared" ref="L14:L31" si="6">+J14+K14</f>
        <v>7612882.6257400103</v>
      </c>
      <c r="N14" s="506" t="s">
        <v>650</v>
      </c>
      <c r="O14" s="506"/>
      <c r="P14" s="504"/>
      <c r="Q14" s="504"/>
      <c r="R14" s="504"/>
    </row>
    <row r="15" spans="1:18" ht="13.8">
      <c r="A15" s="2" t="s">
        <v>6</v>
      </c>
      <c r="B15" s="95">
        <v>2574417</v>
      </c>
      <c r="C15" s="96">
        <f>+B15/B32</f>
        <v>3.040909949912372E-2</v>
      </c>
      <c r="D15" s="97">
        <v>0</v>
      </c>
      <c r="E15" s="98">
        <f t="shared" si="0"/>
        <v>2460403.9947424959</v>
      </c>
      <c r="F15" s="97">
        <v>0</v>
      </c>
      <c r="G15" s="98">
        <f t="shared" si="1"/>
        <v>4698101.0726314783</v>
      </c>
      <c r="H15" s="99">
        <f t="shared" si="2"/>
        <v>0</v>
      </c>
      <c r="I15" s="101">
        <f t="shared" si="5"/>
        <v>7158505.0673739742</v>
      </c>
      <c r="J15" s="98">
        <f t="shared" si="3"/>
        <v>1274071.7973462297</v>
      </c>
      <c r="K15" s="98">
        <f t="shared" si="4"/>
        <v>39664.970248780701</v>
      </c>
      <c r="L15" s="101">
        <f t="shared" si="6"/>
        <v>1313736.7675950103</v>
      </c>
      <c r="N15" s="504" t="s">
        <v>613</v>
      </c>
      <c r="O15" s="504"/>
      <c r="P15" s="504"/>
      <c r="Q15" s="504"/>
      <c r="R15" s="504"/>
    </row>
    <row r="16" spans="1:18" ht="13.8">
      <c r="A16" s="2" t="s">
        <v>10</v>
      </c>
      <c r="B16" s="95">
        <v>2860240</v>
      </c>
      <c r="C16" s="96">
        <f>+B16/B32</f>
        <v>3.3785250311574866E-2</v>
      </c>
      <c r="D16" s="97">
        <v>0</v>
      </c>
      <c r="E16" s="98">
        <f t="shared" si="0"/>
        <v>2733568.7968095178</v>
      </c>
      <c r="F16" s="97">
        <v>0</v>
      </c>
      <c r="G16" s="98">
        <f t="shared" si="1"/>
        <v>1321219.4360089393</v>
      </c>
      <c r="H16" s="99">
        <f t="shared" si="2"/>
        <v>0</v>
      </c>
      <c r="I16" s="101">
        <f t="shared" si="5"/>
        <v>4054788.2328184573</v>
      </c>
      <c r="J16" s="98">
        <f t="shared" si="3"/>
        <v>932285.94840474986</v>
      </c>
      <c r="K16" s="98">
        <f t="shared" si="4"/>
        <v>-41279.95382058515</v>
      </c>
      <c r="L16" s="101">
        <f t="shared" si="6"/>
        <v>891005.9945841647</v>
      </c>
      <c r="N16" s="504" t="s">
        <v>607</v>
      </c>
      <c r="O16" s="503">
        <f>P54+P55</f>
        <v>1067163.6999244771</v>
      </c>
      <c r="P16" s="504" t="s">
        <v>611</v>
      </c>
      <c r="Q16" s="504"/>
      <c r="R16" s="504"/>
    </row>
    <row r="17" spans="1:19" ht="13.8">
      <c r="A17" s="2" t="s">
        <v>17</v>
      </c>
      <c r="B17" s="95">
        <v>7116500</v>
      </c>
      <c r="C17" s="96">
        <f>+B17/B32</f>
        <v>8.4060335441194622E-2</v>
      </c>
      <c r="D17" s="97">
        <v>0</v>
      </c>
      <c r="E17" s="98">
        <f t="shared" si="0"/>
        <v>6801332.6915956605</v>
      </c>
      <c r="F17" s="97">
        <v>0</v>
      </c>
      <c r="G17" s="98">
        <f t="shared" si="1"/>
        <v>58109119.222927928</v>
      </c>
      <c r="H17" s="99">
        <f t="shared" si="2"/>
        <v>0</v>
      </c>
      <c r="I17" s="101">
        <f>+G17+E17</f>
        <v>64910451.914523587</v>
      </c>
      <c r="J17" s="98">
        <f t="shared" si="3"/>
        <v>17006084.128299695</v>
      </c>
      <c r="K17" s="98">
        <f t="shared" si="4"/>
        <v>-811615.24225472938</v>
      </c>
      <c r="L17" s="101">
        <f t="shared" si="6"/>
        <v>16194468.886044964</v>
      </c>
      <c r="N17" s="127"/>
      <c r="O17" s="127"/>
      <c r="P17" s="127"/>
      <c r="Q17" s="127"/>
      <c r="R17" s="127"/>
    </row>
    <row r="18" spans="1:19" ht="13.8">
      <c r="A18" s="2" t="s">
        <v>5</v>
      </c>
      <c r="B18" s="95">
        <v>9342000</v>
      </c>
      <c r="C18" s="96">
        <f>+B18/B32</f>
        <v>0.11034801569474323</v>
      </c>
      <c r="D18" s="97">
        <v>0</v>
      </c>
      <c r="E18" s="98">
        <f t="shared" si="0"/>
        <v>8928272.3255654685</v>
      </c>
      <c r="F18" s="97">
        <v>0</v>
      </c>
      <c r="G18" s="98">
        <f t="shared" si="1"/>
        <v>229472619.8310487</v>
      </c>
      <c r="H18" s="99">
        <f t="shared" si="2"/>
        <v>0</v>
      </c>
      <c r="I18" s="101">
        <f t="shared" si="5"/>
        <v>238400892.15661415</v>
      </c>
      <c r="J18" s="98">
        <f t="shared" si="3"/>
        <v>16040500.693810947</v>
      </c>
      <c r="K18" s="98">
        <f t="shared" si="4"/>
        <v>-722190.97072763927</v>
      </c>
      <c r="L18" s="101">
        <f t="shared" si="6"/>
        <v>15318309.723083308</v>
      </c>
      <c r="N18" s="463" t="s">
        <v>638</v>
      </c>
      <c r="O18" s="463"/>
    </row>
    <row r="19" spans="1:19" ht="13.8">
      <c r="A19" s="2" t="s">
        <v>116</v>
      </c>
      <c r="B19" s="95">
        <v>2939201</v>
      </c>
      <c r="C19" s="96">
        <f>+B19/B32</f>
        <v>3.4717940278099442E-2</v>
      </c>
      <c r="D19" s="97">
        <v>0</v>
      </c>
      <c r="E19" s="98">
        <f t="shared" si="0"/>
        <v>2809033.2979307193</v>
      </c>
      <c r="F19" s="97">
        <v>0</v>
      </c>
      <c r="G19" s="98">
        <f t="shared" si="1"/>
        <v>11235682.359727103</v>
      </c>
      <c r="H19" s="99">
        <f t="shared" si="2"/>
        <v>0</v>
      </c>
      <c r="I19" s="101">
        <f t="shared" si="5"/>
        <v>14044715.657657823</v>
      </c>
      <c r="J19" s="98">
        <f t="shared" si="3"/>
        <v>3201713.973543697</v>
      </c>
      <c r="K19" s="98">
        <f t="shared" si="4"/>
        <v>-299127.65963053965</v>
      </c>
      <c r="L19" s="101">
        <f t="shared" si="6"/>
        <v>2902586.3139131572</v>
      </c>
      <c r="N19" s="462" t="s">
        <v>655</v>
      </c>
      <c r="O19" s="462"/>
      <c r="P19" s="462"/>
      <c r="Q19" s="462"/>
      <c r="R19" s="462"/>
      <c r="S19" s="462"/>
    </row>
    <row r="20" spans="1:19" ht="13.8">
      <c r="A20" s="2" t="s">
        <v>1</v>
      </c>
      <c r="B20" s="95">
        <v>207000</v>
      </c>
      <c r="C20" s="96">
        <f>+B20/B32</f>
        <v>2.4450909065309194E-3</v>
      </c>
      <c r="D20" s="97">
        <v>0</v>
      </c>
      <c r="E20" s="98">
        <f t="shared" si="0"/>
        <v>197832.62378420593</v>
      </c>
      <c r="F20" s="97">
        <v>0</v>
      </c>
      <c r="G20" s="98">
        <f t="shared" si="1"/>
        <v>0</v>
      </c>
      <c r="H20" s="99">
        <f t="shared" si="2"/>
        <v>0</v>
      </c>
      <c r="I20" s="101">
        <f t="shared" si="5"/>
        <v>197832.62378420593</v>
      </c>
      <c r="J20" s="98">
        <f t="shared" si="3"/>
        <v>20861.005588285519</v>
      </c>
      <c r="K20" s="98">
        <f t="shared" si="4"/>
        <v>-491.83475054951435</v>
      </c>
      <c r="L20" s="101">
        <f t="shared" si="6"/>
        <v>20369.170837736005</v>
      </c>
      <c r="N20" s="462" t="s">
        <v>610</v>
      </c>
      <c r="O20" s="466">
        <v>0.57899999999999996</v>
      </c>
      <c r="P20" s="498">
        <f>SUMIF($Q$38:$Q$3592,N20,$P$38:$P$3592)</f>
        <v>4228970.8941093227</v>
      </c>
      <c r="Q20" s="499"/>
      <c r="R20" s="127"/>
    </row>
    <row r="21" spans="1:19" ht="13.8">
      <c r="A21" s="2" t="s">
        <v>45</v>
      </c>
      <c r="B21" s="95">
        <v>7020707</v>
      </c>
      <c r="C21" s="96">
        <f>+B21/B32</f>
        <v>8.2928825329072323E-2</v>
      </c>
      <c r="D21" s="97">
        <v>0</v>
      </c>
      <c r="E21" s="98">
        <f t="shared" si="0"/>
        <v>6709782.0610151747</v>
      </c>
      <c r="F21" s="97">
        <v>0</v>
      </c>
      <c r="G21" s="98">
        <f t="shared" si="1"/>
        <v>10816053.942375418</v>
      </c>
      <c r="H21" s="99">
        <f t="shared" si="2"/>
        <v>0</v>
      </c>
      <c r="I21" s="101">
        <f t="shared" si="5"/>
        <v>17525836.003390592</v>
      </c>
      <c r="J21" s="98">
        <f t="shared" si="3"/>
        <v>2364772.4895382412</v>
      </c>
      <c r="K21" s="98">
        <f t="shared" si="4"/>
        <v>16184.300761041686</v>
      </c>
      <c r="L21" s="101">
        <f t="shared" si="6"/>
        <v>2380956.7902992829</v>
      </c>
      <c r="N21" s="462" t="s">
        <v>603</v>
      </c>
      <c r="O21" s="466">
        <v>0.35</v>
      </c>
      <c r="P21" s="498">
        <f>SUMIF($Q$38:$Q$3592,N21,$P$38:$P$3592)</f>
        <v>2560238.2889801352</v>
      </c>
      <c r="Q21" s="499"/>
    </row>
    <row r="22" spans="1:19" ht="13.8">
      <c r="A22" s="2" t="s">
        <v>46</v>
      </c>
      <c r="B22" s="95">
        <v>6927361</v>
      </c>
      <c r="C22" s="96">
        <f>+B22/B32</f>
        <v>8.1826219262593897E-2</v>
      </c>
      <c r="D22" s="97">
        <v>0</v>
      </c>
      <c r="E22" s="98">
        <f t="shared" si="0"/>
        <v>6620570.0605332404</v>
      </c>
      <c r="F22" s="97">
        <v>0</v>
      </c>
      <c r="G22" s="98">
        <f t="shared" si="1"/>
        <v>561583.96009570768</v>
      </c>
      <c r="H22" s="99">
        <f t="shared" si="2"/>
        <v>0</v>
      </c>
      <c r="I22" s="101">
        <f t="shared" si="5"/>
        <v>7182154.0206289478</v>
      </c>
      <c r="J22" s="98">
        <f t="shared" si="3"/>
        <v>824002.16744182492</v>
      </c>
      <c r="K22" s="98">
        <f t="shared" si="4"/>
        <v>-9400.484326280337</v>
      </c>
      <c r="L22" s="101">
        <f t="shared" si="6"/>
        <v>814601.68311554461</v>
      </c>
      <c r="N22" s="462" t="s">
        <v>604</v>
      </c>
      <c r="O22" s="466">
        <v>7.0999999999999994E-2</v>
      </c>
      <c r="P22" s="498">
        <f t="shared" ref="P22" si="7">SUMIF($Q$38:$Q$3592,N22,$P$38:$P$3592)</f>
        <v>519362.62433597021</v>
      </c>
      <c r="Q22" s="499"/>
    </row>
    <row r="23" spans="1:19" ht="13.8">
      <c r="A23" s="2" t="s">
        <v>2</v>
      </c>
      <c r="B23" s="95">
        <v>325000</v>
      </c>
      <c r="C23" s="96">
        <f>+B23/B32</f>
        <v>3.8389108435871924E-3</v>
      </c>
      <c r="D23" s="97">
        <v>0</v>
      </c>
      <c r="E23" s="98">
        <f t="shared" si="0"/>
        <v>310606.77647278714</v>
      </c>
      <c r="F23" s="97">
        <v>0</v>
      </c>
      <c r="G23" s="98">
        <f t="shared" si="1"/>
        <v>0</v>
      </c>
      <c r="H23" s="99">
        <f t="shared" si="2"/>
        <v>0</v>
      </c>
      <c r="I23" s="101">
        <f t="shared" si="5"/>
        <v>310606.77647278714</v>
      </c>
      <c r="J23" s="98">
        <f t="shared" si="3"/>
        <v>32752.786551656012</v>
      </c>
      <c r="K23" s="98">
        <f t="shared" si="4"/>
        <v>-632.31224120092827</v>
      </c>
      <c r="L23" s="101">
        <f t="shared" si="6"/>
        <v>32120.474310455083</v>
      </c>
    </row>
    <row r="24" spans="1:19" ht="13.8">
      <c r="A24" s="2" t="s">
        <v>12</v>
      </c>
      <c r="B24" s="95">
        <v>343000</v>
      </c>
      <c r="C24" s="96">
        <f>+B24/B32</f>
        <v>4.0515274441550982E-3</v>
      </c>
      <c r="D24" s="97">
        <v>0</v>
      </c>
      <c r="E24" s="98">
        <f t="shared" si="0"/>
        <v>327809.61332358763</v>
      </c>
      <c r="F24" s="97">
        <v>0</v>
      </c>
      <c r="G24" s="98">
        <f t="shared" si="1"/>
        <v>164521.16763354614</v>
      </c>
      <c r="H24" s="99">
        <f t="shared" si="2"/>
        <v>0</v>
      </c>
      <c r="I24" s="101">
        <f t="shared" si="5"/>
        <v>492330.78095713374</v>
      </c>
      <c r="J24" s="98">
        <f t="shared" si="3"/>
        <v>70685.975185733856</v>
      </c>
      <c r="K24" s="98">
        <f t="shared" si="4"/>
        <v>569.085069477513</v>
      </c>
      <c r="L24" s="101">
        <f t="shared" si="6"/>
        <v>71255.060255211371</v>
      </c>
      <c r="P24" s="396">
        <f>SUM(P20:P23)</f>
        <v>7308571.8074254273</v>
      </c>
    </row>
    <row r="25" spans="1:19" ht="13.8">
      <c r="A25" s="2" t="s">
        <v>18</v>
      </c>
      <c r="B25" s="95">
        <v>10436523.5</v>
      </c>
      <c r="C25" s="96">
        <f>+B25/B32</f>
        <v>0.12327656379539248</v>
      </c>
      <c r="D25" s="97">
        <v>0</v>
      </c>
      <c r="E25" s="98">
        <f t="shared" si="0"/>
        <v>9974323.147632733</v>
      </c>
      <c r="F25" s="97">
        <v>0</v>
      </c>
      <c r="G25" s="98">
        <f t="shared" si="1"/>
        <v>230789848.56483766</v>
      </c>
      <c r="H25" s="99">
        <f t="shared" si="2"/>
        <v>0</v>
      </c>
      <c r="I25" s="101">
        <f t="shared" si="5"/>
        <v>240764171.71247041</v>
      </c>
      <c r="J25" s="98">
        <f t="shared" si="3"/>
        <v>30568579.350584585</v>
      </c>
      <c r="K25" s="98">
        <f t="shared" si="4"/>
        <v>-6736707.5014054887</v>
      </c>
      <c r="L25" s="101">
        <f t="shared" si="6"/>
        <v>23831871.849179097</v>
      </c>
      <c r="P25" s="396">
        <f>+L131+L212+L329+L446+L524+L563+L602+L641+L680+L719+L836+L1033+L1072</f>
        <v>7308571.8074254291</v>
      </c>
      <c r="Q25" t="s">
        <v>638</v>
      </c>
    </row>
    <row r="26" spans="1:19" ht="13.8">
      <c r="A26" s="2" t="s">
        <v>9</v>
      </c>
      <c r="B26" s="95">
        <v>7856545</v>
      </c>
      <c r="C26" s="96">
        <f>+B26/B32</f>
        <v>9.2801771672709962E-2</v>
      </c>
      <c r="D26" s="97">
        <v>0</v>
      </c>
      <c r="E26" s="98">
        <f t="shared" si="0"/>
        <v>7508603.3476359136</v>
      </c>
      <c r="F26" s="97">
        <v>0</v>
      </c>
      <c r="G26" s="98">
        <f t="shared" si="1"/>
        <v>60010316.226537913</v>
      </c>
      <c r="H26" s="99">
        <f t="shared" si="2"/>
        <v>0</v>
      </c>
      <c r="I26" s="101">
        <f t="shared" si="5"/>
        <v>67518919.574173823</v>
      </c>
      <c r="J26" s="98">
        <f t="shared" si="3"/>
        <v>7602974.2920418857</v>
      </c>
      <c r="K26" s="98">
        <f t="shared" si="4"/>
        <v>-354366.20160108531</v>
      </c>
      <c r="L26" s="101">
        <f t="shared" si="6"/>
        <v>7248608.0904408004</v>
      </c>
      <c r="P26" s="396">
        <f>+P24-P25</f>
        <v>0</v>
      </c>
      <c r="Q26" t="s">
        <v>652</v>
      </c>
    </row>
    <row r="27" spans="1:19" ht="13.8">
      <c r="A27" s="2" t="s">
        <v>7</v>
      </c>
      <c r="B27" s="95">
        <v>1680898</v>
      </c>
      <c r="C27" s="96">
        <f>+B27/B32</f>
        <v>1.9854823258966228E-2</v>
      </c>
      <c r="D27" s="97">
        <v>0</v>
      </c>
      <c r="E27" s="98">
        <f t="shared" si="0"/>
        <v>1606456.1291819168</v>
      </c>
      <c r="F27" s="97">
        <v>0</v>
      </c>
      <c r="G27" s="98">
        <f t="shared" si="1"/>
        <v>9412307.549403904</v>
      </c>
      <c r="H27" s="99">
        <f t="shared" si="2"/>
        <v>0</v>
      </c>
      <c r="I27" s="101">
        <f t="shared" si="5"/>
        <v>11018763.67858582</v>
      </c>
      <c r="J27" s="98">
        <f t="shared" si="3"/>
        <v>3193801.1835949179</v>
      </c>
      <c r="K27" s="98">
        <f t="shared" si="4"/>
        <v>-153067.73292305254</v>
      </c>
      <c r="L27" s="101">
        <f t="shared" si="6"/>
        <v>3040733.4506718651</v>
      </c>
    </row>
    <row r="28" spans="1:19" ht="13.8">
      <c r="A28" s="2" t="s">
        <v>13</v>
      </c>
      <c r="B28" s="95">
        <v>255700</v>
      </c>
      <c r="C28" s="96">
        <f>+B28/B32</f>
        <v>3.020336931400754E-3</v>
      </c>
      <c r="D28" s="97">
        <v>0</v>
      </c>
      <c r="E28" s="98">
        <f t="shared" si="0"/>
        <v>244375.85459720512</v>
      </c>
      <c r="F28" s="97">
        <v>0</v>
      </c>
      <c r="G28" s="98">
        <f t="shared" si="1"/>
        <v>0</v>
      </c>
      <c r="H28" s="99">
        <f t="shared" si="2"/>
        <v>0</v>
      </c>
      <c r="I28" s="101">
        <f t="shared" si="5"/>
        <v>244375.85459720512</v>
      </c>
      <c r="J28" s="98">
        <f t="shared" si="3"/>
        <v>25768.88468079521</v>
      </c>
      <c r="K28" s="98">
        <f t="shared" si="4"/>
        <v>-552.57117253869967</v>
      </c>
      <c r="L28" s="101">
        <f t="shared" si="6"/>
        <v>25216.31350825651</v>
      </c>
    </row>
    <row r="29" spans="1:19" ht="13.8">
      <c r="A29" s="2" t="s">
        <v>3</v>
      </c>
      <c r="B29" s="95">
        <v>999226</v>
      </c>
      <c r="C29" s="96">
        <f>+B29/B32</f>
        <v>1.1802890851059249E-2</v>
      </c>
      <c r="D29" s="97">
        <v>0</v>
      </c>
      <c r="E29" s="98">
        <f t="shared" si="0"/>
        <v>954973.52560674679</v>
      </c>
      <c r="F29" s="97">
        <v>0</v>
      </c>
      <c r="G29" s="98">
        <f t="shared" si="1"/>
        <v>3208786.1796178641</v>
      </c>
      <c r="H29" s="99">
        <f t="shared" si="2"/>
        <v>0</v>
      </c>
      <c r="I29" s="101">
        <f t="shared" si="5"/>
        <v>4163759.7052246109</v>
      </c>
      <c r="J29" s="98">
        <f t="shared" si="3"/>
        <v>336978.20347088814</v>
      </c>
      <c r="K29" s="98">
        <f t="shared" si="4"/>
        <v>-6544.6687091340636</v>
      </c>
      <c r="L29" s="101">
        <f t="shared" si="6"/>
        <v>330433.5347617541</v>
      </c>
    </row>
    <row r="30" spans="1:19" ht="13.8">
      <c r="A30" s="2" t="s">
        <v>11</v>
      </c>
      <c r="B30" s="95">
        <v>700616</v>
      </c>
      <c r="C30" s="96">
        <f>+B30/B32</f>
        <v>8.2756995679713358E-3</v>
      </c>
      <c r="D30" s="97">
        <v>0</v>
      </c>
      <c r="E30" s="98">
        <f t="shared" si="0"/>
        <v>669587.62604276673</v>
      </c>
      <c r="F30" s="97">
        <v>0</v>
      </c>
      <c r="G30" s="98">
        <f t="shared" si="1"/>
        <v>12934459.883730831</v>
      </c>
      <c r="H30" s="99">
        <f t="shared" si="2"/>
        <v>0</v>
      </c>
      <c r="I30" s="101">
        <f t="shared" si="5"/>
        <v>13604047.509773597</v>
      </c>
      <c r="J30" s="98">
        <f t="shared" si="3"/>
        <v>4267017.6656988729</v>
      </c>
      <c r="K30" s="98">
        <f t="shared" si="4"/>
        <v>-388703.09873175377</v>
      </c>
      <c r="L30" s="101">
        <f t="shared" si="6"/>
        <v>3878314.566967119</v>
      </c>
    </row>
    <row r="31" spans="1:19" ht="13.8">
      <c r="A31" s="3" t="s">
        <v>8</v>
      </c>
      <c r="B31" s="95">
        <v>553279</v>
      </c>
      <c r="C31" s="96">
        <f>+B31/B32</f>
        <v>6.5353500080894715E-3</v>
      </c>
      <c r="D31" s="97">
        <v>0</v>
      </c>
      <c r="E31" s="98">
        <f t="shared" si="0"/>
        <v>528776.02055411448</v>
      </c>
      <c r="F31" s="97">
        <v>0</v>
      </c>
      <c r="G31" s="98">
        <f t="shared" si="1"/>
        <v>3872.4467021794376</v>
      </c>
      <c r="H31" s="102">
        <f>+D31+F31</f>
        <v>0</v>
      </c>
      <c r="I31" s="103">
        <f t="shared" si="5"/>
        <v>532648.46725629386</v>
      </c>
      <c r="J31" s="98">
        <f t="shared" si="3"/>
        <v>57020.077448026255</v>
      </c>
      <c r="K31" s="98">
        <f t="shared" si="4"/>
        <v>-1014.6575744475512</v>
      </c>
      <c r="L31" s="101">
        <f t="shared" si="6"/>
        <v>56005.419873578707</v>
      </c>
    </row>
    <row r="32" spans="1:19" ht="13.8">
      <c r="A32" s="24"/>
      <c r="B32" s="104">
        <f t="shared" ref="B32:J32" si="8">SUM(B10:B31)</f>
        <v>84659429</v>
      </c>
      <c r="C32" s="105">
        <f t="shared" si="8"/>
        <v>1.0000000000000002</v>
      </c>
      <c r="D32" s="106">
        <f t="shared" si="8"/>
        <v>0</v>
      </c>
      <c r="E32" s="107">
        <f t="shared" si="8"/>
        <v>80910130.200000003</v>
      </c>
      <c r="F32" s="108">
        <f t="shared" si="8"/>
        <v>0</v>
      </c>
      <c r="G32" s="107">
        <f t="shared" si="8"/>
        <v>739529752.79999995</v>
      </c>
      <c r="H32" s="109">
        <f t="shared" si="8"/>
        <v>0</v>
      </c>
      <c r="I32" s="362">
        <f t="shared" si="8"/>
        <v>820439883</v>
      </c>
      <c r="J32" s="111">
        <f t="shared" si="8"/>
        <v>105751109.51606607</v>
      </c>
      <c r="K32" s="111">
        <f t="shared" ref="K32" si="9">SUM(K10:K31)</f>
        <v>-9155478.2700000033</v>
      </c>
      <c r="L32" s="362">
        <f>SUM(L10:L31)</f>
        <v>96595631.246066093</v>
      </c>
    </row>
    <row r="33" spans="1:12">
      <c r="H33" s="80"/>
      <c r="I33" s="81"/>
    </row>
    <row r="34" spans="1:12">
      <c r="I34" t="s">
        <v>114</v>
      </c>
      <c r="K34" s="123"/>
      <c r="L34" s="446">
        <f>SUM(N38:N5592)</f>
        <v>100270162.19878654</v>
      </c>
    </row>
    <row r="35" spans="1:12">
      <c r="B35" s="367" t="s">
        <v>526</v>
      </c>
      <c r="K35" s="832" t="s">
        <v>970</v>
      </c>
      <c r="L35" s="396">
        <f>+O11</f>
        <v>1667427.1896881005</v>
      </c>
    </row>
    <row r="36" spans="1:12">
      <c r="B36" s="367" t="s">
        <v>524</v>
      </c>
      <c r="K36" s="832" t="s">
        <v>970</v>
      </c>
      <c r="L36" s="396">
        <f>+O12</f>
        <v>939939.79310789658</v>
      </c>
    </row>
    <row r="37" spans="1:12">
      <c r="B37" s="367" t="s">
        <v>525</v>
      </c>
      <c r="K37" s="832" t="s">
        <v>971</v>
      </c>
      <c r="L37" s="396">
        <f>O16</f>
        <v>1067163.6999244771</v>
      </c>
    </row>
    <row r="38" spans="1:12" ht="13.8" thickBot="1">
      <c r="L38" s="414">
        <f>+L34-L35-L36-L37</f>
        <v>96595631.516066059</v>
      </c>
    </row>
    <row r="39" spans="1:12" ht="13.8" thickTop="1">
      <c r="B39" s="392"/>
    </row>
    <row r="40" spans="1:12">
      <c r="K40" t="s">
        <v>653</v>
      </c>
      <c r="L40" s="396">
        <f>+L32-L38</f>
        <v>-0.26999996602535248</v>
      </c>
    </row>
    <row r="42" spans="1:12" ht="15.75" customHeight="1">
      <c r="A42" s="874" t="s">
        <v>19</v>
      </c>
      <c r="B42" s="875"/>
      <c r="C42" s="900" t="s">
        <v>654</v>
      </c>
      <c r="D42" s="900"/>
      <c r="E42" s="900"/>
      <c r="F42" s="900"/>
      <c r="G42" s="900"/>
      <c r="H42" s="901"/>
      <c r="I42" s="4"/>
    </row>
    <row r="43" spans="1:12" ht="15.75" customHeight="1">
      <c r="A43" s="867" t="s">
        <v>20</v>
      </c>
      <c r="B43" s="868"/>
      <c r="C43" s="877" t="s">
        <v>135</v>
      </c>
      <c r="D43" s="878"/>
      <c r="E43" s="878"/>
      <c r="F43" s="878"/>
      <c r="G43" s="878"/>
      <c r="H43" s="879"/>
      <c r="I43" s="4"/>
    </row>
    <row r="44" spans="1:12" ht="15.6">
      <c r="A44" s="867" t="s">
        <v>22</v>
      </c>
      <c r="B44" s="868"/>
      <c r="C44" s="877" t="s">
        <v>136</v>
      </c>
      <c r="D44" s="878"/>
      <c r="E44" s="878"/>
      <c r="F44" s="878"/>
      <c r="G44" s="878"/>
      <c r="H44" s="879"/>
      <c r="I44" s="4"/>
    </row>
    <row r="45" spans="1:12" ht="15.6">
      <c r="A45" s="867" t="s">
        <v>24</v>
      </c>
      <c r="B45" s="868"/>
      <c r="C45" s="869">
        <v>17687496</v>
      </c>
      <c r="D45" s="870"/>
      <c r="E45" s="870"/>
      <c r="F45" s="870"/>
      <c r="G45" s="870"/>
      <c r="H45" s="871"/>
      <c r="I45" s="4"/>
    </row>
    <row r="46" spans="1:12" ht="12.75" customHeight="1">
      <c r="A46" s="881" t="s">
        <v>25</v>
      </c>
      <c r="B46" s="882"/>
      <c r="C46" s="883" t="s">
        <v>137</v>
      </c>
      <c r="D46" s="884"/>
      <c r="E46" s="884"/>
      <c r="F46" s="884"/>
      <c r="G46" s="884"/>
      <c r="H46" s="885"/>
      <c r="I46" s="4"/>
    </row>
    <row r="47" spans="1:12" ht="13.8">
      <c r="A47" s="5"/>
      <c r="B47" s="5"/>
      <c r="C47" s="5"/>
      <c r="D47" s="5"/>
      <c r="E47" s="5"/>
      <c r="F47" s="5"/>
      <c r="G47" s="5"/>
      <c r="H47" s="5"/>
      <c r="I47" s="5"/>
    </row>
    <row r="48" spans="1:12" ht="13.8">
      <c r="A48" s="6"/>
      <c r="B48" s="7"/>
      <c r="C48" s="8"/>
      <c r="D48" s="886">
        <v>0.2</v>
      </c>
      <c r="E48" s="887"/>
      <c r="F48" s="886">
        <v>0.8</v>
      </c>
      <c r="G48" s="887"/>
      <c r="H48" s="9"/>
      <c r="I48" s="10"/>
      <c r="J48" s="11" t="s">
        <v>121</v>
      </c>
      <c r="K48" s="11" t="s">
        <v>269</v>
      </c>
      <c r="L48" s="11" t="s">
        <v>270</v>
      </c>
    </row>
    <row r="49" spans="1:17" ht="13.8">
      <c r="A49" s="12"/>
      <c r="B49" s="13"/>
      <c r="C49" s="14"/>
      <c r="D49" s="872" t="s">
        <v>26</v>
      </c>
      <c r="E49" s="880"/>
      <c r="F49" s="872" t="s">
        <v>27</v>
      </c>
      <c r="G49" s="880"/>
      <c r="H49" s="872" t="s">
        <v>28</v>
      </c>
      <c r="I49" s="873"/>
      <c r="J49" s="15" t="s">
        <v>29</v>
      </c>
      <c r="K49" s="391" t="s">
        <v>523</v>
      </c>
      <c r="L49" s="391" t="s">
        <v>29</v>
      </c>
    </row>
    <row r="50" spans="1:17" ht="27.6">
      <c r="A50" s="16" t="s">
        <v>30</v>
      </c>
      <c r="B50" s="17" t="s">
        <v>31</v>
      </c>
      <c r="C50" s="18" t="s">
        <v>32</v>
      </c>
      <c r="D50" s="19" t="s">
        <v>33</v>
      </c>
      <c r="E50" s="20" t="s">
        <v>34</v>
      </c>
      <c r="F50" s="19" t="s">
        <v>33</v>
      </c>
      <c r="G50" s="20" t="s">
        <v>34</v>
      </c>
      <c r="H50" s="21" t="s">
        <v>33</v>
      </c>
      <c r="I50" s="40" t="s">
        <v>34</v>
      </c>
      <c r="J50" s="18" t="s">
        <v>34</v>
      </c>
      <c r="K50" s="18" t="s">
        <v>34</v>
      </c>
      <c r="L50" s="18" t="s">
        <v>34</v>
      </c>
    </row>
    <row r="51" spans="1:17" ht="13.8">
      <c r="A51" s="1" t="s">
        <v>15</v>
      </c>
      <c r="B51" s="22">
        <f>+$B$10</f>
        <v>10940248.5</v>
      </c>
      <c r="C51" s="84">
        <f>+B51/B72</f>
        <v>0.1292265803021185</v>
      </c>
      <c r="D51" s="89">
        <v>9.9070694433705669E-3</v>
      </c>
      <c r="E51" s="112">
        <f>+D51*C45</f>
        <v>175231.25115133912</v>
      </c>
      <c r="F51" s="79">
        <v>0</v>
      </c>
      <c r="G51" s="114">
        <f>F51*C45</f>
        <v>0</v>
      </c>
      <c r="H51" s="23">
        <f>+D51+F51</f>
        <v>9.9070694433705669E-3</v>
      </c>
      <c r="I51" s="116">
        <f>+E51+G51</f>
        <v>175231.25115133912</v>
      </c>
      <c r="J51" s="39">
        <f>+H51*I75</f>
        <v>26934.192684444504</v>
      </c>
      <c r="K51" s="39">
        <f>+H51*I76</f>
        <v>0</v>
      </c>
      <c r="L51" s="393">
        <f>+J51+K51</f>
        <v>26934.192684444504</v>
      </c>
      <c r="P51" s="819" t="s">
        <v>967</v>
      </c>
      <c r="Q51" s="822"/>
    </row>
    <row r="52" spans="1:17" ht="13.8">
      <c r="A52" s="2" t="s">
        <v>4</v>
      </c>
      <c r="B52" s="22">
        <f>+$B$12</f>
        <v>571800</v>
      </c>
      <c r="C52" s="84">
        <f>+B52/B72</f>
        <v>6.7541206780404811E-3</v>
      </c>
      <c r="D52" s="89">
        <v>5.1780012573016294E-4</v>
      </c>
      <c r="E52" s="112">
        <f>+D52*C45</f>
        <v>9158.587652651755</v>
      </c>
      <c r="F52" s="79">
        <v>0</v>
      </c>
      <c r="G52" s="112">
        <f>F52*C45</f>
        <v>0</v>
      </c>
      <c r="H52" s="23">
        <f t="shared" ref="H52:H70" si="10">+D52+F52</f>
        <v>5.1780012573016294E-4</v>
      </c>
      <c r="I52" s="117">
        <f>+G52+E52</f>
        <v>9158.587652651755</v>
      </c>
      <c r="J52" s="39">
        <f>+H52*I75</f>
        <v>1407.7349955165889</v>
      </c>
      <c r="K52" s="39">
        <f>+H52*I76</f>
        <v>0</v>
      </c>
      <c r="L52" s="394">
        <f>+J52+K52</f>
        <v>1407.7349955165889</v>
      </c>
      <c r="P52" s="824" t="s">
        <v>650</v>
      </c>
      <c r="Q52" s="825"/>
    </row>
    <row r="53" spans="1:17" s="127" customFormat="1" ht="13.8">
      <c r="A53" s="2" t="s">
        <v>0</v>
      </c>
      <c r="B53" s="471">
        <f>+$B$13</f>
        <v>9981000</v>
      </c>
      <c r="C53" s="472">
        <f>+B53/B72</f>
        <v>0.11789590501490389</v>
      </c>
      <c r="D53" s="473">
        <v>9.0384106812046155E-3</v>
      </c>
      <c r="E53" s="474">
        <f>+D53*C45</f>
        <v>159866.85277016391</v>
      </c>
      <c r="F53" s="475">
        <f>92.333567170842%</f>
        <v>0.92333567170842001</v>
      </c>
      <c r="G53" s="474">
        <f>F53*C$45</f>
        <v>16331495.999999993</v>
      </c>
      <c r="H53" s="476">
        <f t="shared" si="10"/>
        <v>0.9323740823896246</v>
      </c>
      <c r="I53" s="477">
        <f t="shared" ref="I53:I71" si="11">+G53+E53</f>
        <v>16491362.852770157</v>
      </c>
      <c r="J53" s="478">
        <f>+H53*I$75</f>
        <v>2534830.6411507772</v>
      </c>
      <c r="K53" s="478">
        <f>+H53*I$76</f>
        <v>0</v>
      </c>
      <c r="L53" s="823">
        <f t="shared" ref="L53:L70" si="12">+J53+K53</f>
        <v>2534830.6411507772</v>
      </c>
      <c r="N53" s="496"/>
      <c r="P53" s="826">
        <f>L$53*$O$20</f>
        <v>1467666.9412262999</v>
      </c>
      <c r="Q53" s="827"/>
    </row>
    <row r="54" spans="1:17" ht="13.8">
      <c r="A54" s="2" t="s">
        <v>16</v>
      </c>
      <c r="B54" s="22">
        <f>+$B$14</f>
        <v>1028167</v>
      </c>
      <c r="C54" s="84">
        <f>+B54/B72</f>
        <v>1.2144742908672346E-2</v>
      </c>
      <c r="D54" s="89">
        <v>9.3106825685827668E-4</v>
      </c>
      <c r="E54" s="112">
        <f>+D54*C45</f>
        <v>16468.266068907742</v>
      </c>
      <c r="F54" s="79">
        <v>0</v>
      </c>
      <c r="G54" s="112">
        <f>F54*C45</f>
        <v>0</v>
      </c>
      <c r="H54" s="23">
        <f t="shared" si="10"/>
        <v>9.3106825685827668E-4</v>
      </c>
      <c r="I54" s="117">
        <f t="shared" si="11"/>
        <v>16468.266068907742</v>
      </c>
      <c r="J54" s="39">
        <f>+H54*I75</f>
        <v>2531.280513973953</v>
      </c>
      <c r="K54" s="39">
        <f>+H54*I76</f>
        <v>0</v>
      </c>
      <c r="L54" s="394">
        <f t="shared" si="12"/>
        <v>2531.280513973953</v>
      </c>
      <c r="P54" s="826">
        <f>L$53*$O$21</f>
        <v>887190.72440277203</v>
      </c>
      <c r="Q54" s="827"/>
    </row>
    <row r="55" spans="1:17" ht="13.8">
      <c r="A55" s="2" t="s">
        <v>6</v>
      </c>
      <c r="B55" s="22">
        <f>+$B$15</f>
        <v>2574417</v>
      </c>
      <c r="C55" s="84">
        <f>+B55/B72</f>
        <v>3.040909949912372E-2</v>
      </c>
      <c r="D55" s="89">
        <v>2.3312928885656295E-3</v>
      </c>
      <c r="E55" s="112">
        <f>+D55*C45</f>
        <v>41234.733641333019</v>
      </c>
      <c r="F55" s="79">
        <v>0</v>
      </c>
      <c r="G55" s="112">
        <f>F55*C45</f>
        <v>0</v>
      </c>
      <c r="H55" s="23">
        <f t="shared" si="10"/>
        <v>2.3312928885656295E-3</v>
      </c>
      <c r="I55" s="117">
        <f t="shared" si="11"/>
        <v>41234.733641333019</v>
      </c>
      <c r="J55" s="39">
        <f>+H55*I75</f>
        <v>6338.0490288699402</v>
      </c>
      <c r="K55" s="39">
        <f>+H55*I76</f>
        <v>0</v>
      </c>
      <c r="L55" s="394">
        <f t="shared" si="12"/>
        <v>6338.0490288699402</v>
      </c>
      <c r="P55" s="828">
        <f>L$53*$O$22</f>
        <v>179972.97552170517</v>
      </c>
      <c r="Q55" s="829"/>
    </row>
    <row r="56" spans="1:17" ht="13.8">
      <c r="A56" s="2" t="s">
        <v>10</v>
      </c>
      <c r="B56" s="22">
        <f>+$B$16</f>
        <v>2860240</v>
      </c>
      <c r="C56" s="84">
        <f>+B56/B72</f>
        <v>3.3785250311574866E-2</v>
      </c>
      <c r="D56" s="89">
        <v>2.5901232231871308E-3</v>
      </c>
      <c r="E56" s="112">
        <f>+D56*C45</f>
        <v>45812.794149629481</v>
      </c>
      <c r="F56" s="79">
        <v>0</v>
      </c>
      <c r="G56" s="112">
        <f>F56*C45</f>
        <v>0</v>
      </c>
      <c r="H56" s="23">
        <f t="shared" si="10"/>
        <v>2.5901232231871308E-3</v>
      </c>
      <c r="I56" s="117">
        <f t="shared" si="11"/>
        <v>45812.794149629481</v>
      </c>
      <c r="J56" s="39">
        <f>+H56*I75</f>
        <v>7041.7269575574946</v>
      </c>
      <c r="K56" s="39">
        <f>+H56*I76</f>
        <v>0</v>
      </c>
      <c r="L56" s="394">
        <f t="shared" si="12"/>
        <v>7041.7269575574946</v>
      </c>
    </row>
    <row r="57" spans="1:17" ht="13.8">
      <c r="A57" s="2" t="s">
        <v>17</v>
      </c>
      <c r="B57" s="22">
        <f>+$B$17</f>
        <v>7116500</v>
      </c>
      <c r="C57" s="84">
        <f>+B57/B72</f>
        <v>8.4060335441194622E-2</v>
      </c>
      <c r="D57" s="89">
        <v>6.4444291618725169E-3</v>
      </c>
      <c r="E57" s="112">
        <f>+D57*C45</f>
        <v>113985.81502290349</v>
      </c>
      <c r="F57" s="79">
        <v>0</v>
      </c>
      <c r="G57" s="112">
        <f>F57*C45</f>
        <v>0</v>
      </c>
      <c r="H57" s="23">
        <f t="shared" si="10"/>
        <v>6.4444291618725169E-3</v>
      </c>
      <c r="I57" s="117">
        <f t="shared" si="11"/>
        <v>113985.81502290349</v>
      </c>
      <c r="J57" s="39">
        <f>+H57*I75</f>
        <v>17520.36742846066</v>
      </c>
      <c r="K57" s="39">
        <f>+H57*I76</f>
        <v>0</v>
      </c>
      <c r="L57" s="394">
        <f t="shared" si="12"/>
        <v>17520.36742846066</v>
      </c>
    </row>
    <row r="58" spans="1:17" ht="13.8">
      <c r="A58" s="2" t="s">
        <v>5</v>
      </c>
      <c r="B58" s="22">
        <f>+$B$18</f>
        <v>9342000</v>
      </c>
      <c r="C58" s="84">
        <f>+B58/B72</f>
        <v>0.11034801569474323</v>
      </c>
      <c r="D58" s="89">
        <v>8.4597565137656226E-3</v>
      </c>
      <c r="E58" s="112">
        <f>+D58*C45</f>
        <v>149631.9094982034</v>
      </c>
      <c r="F58" s="79">
        <v>0</v>
      </c>
      <c r="G58" s="112">
        <f>F58*C45</f>
        <v>0</v>
      </c>
      <c r="H58" s="23">
        <f t="shared" si="10"/>
        <v>8.4597565137656226E-3</v>
      </c>
      <c r="I58" s="117">
        <f t="shared" si="11"/>
        <v>149631.9094982034</v>
      </c>
      <c r="J58" s="39">
        <f>+H58*I75</f>
        <v>22999.405960328742</v>
      </c>
      <c r="K58" s="39">
        <f>+H58*I76</f>
        <v>0</v>
      </c>
      <c r="L58" s="394">
        <f t="shared" si="12"/>
        <v>22999.405960328742</v>
      </c>
    </row>
    <row r="59" spans="1:17" ht="13.8">
      <c r="A59" s="2" t="s">
        <v>116</v>
      </c>
      <c r="B59" s="22">
        <f>+$B$19</f>
        <v>2939201</v>
      </c>
      <c r="C59" s="84">
        <f>+B59/B72</f>
        <v>3.4717940278099442E-2</v>
      </c>
      <c r="D59" s="89">
        <v>2.6616279056225259E-3</v>
      </c>
      <c r="E59" s="112">
        <f>+D59*C45</f>
        <v>47077.532934186806</v>
      </c>
      <c r="F59" s="79">
        <v>0</v>
      </c>
      <c r="G59" s="112">
        <f>F59*C45</f>
        <v>0</v>
      </c>
      <c r="H59" s="23">
        <f t="shared" si="10"/>
        <v>2.6616279056225259E-3</v>
      </c>
      <c r="I59" s="117">
        <f t="shared" si="11"/>
        <v>47077.532934186806</v>
      </c>
      <c r="J59" s="39">
        <f>+H59*I75</f>
        <v>7236.1256044594502</v>
      </c>
      <c r="K59" s="39">
        <f>+H59*I76</f>
        <v>0</v>
      </c>
      <c r="L59" s="394">
        <f t="shared" si="12"/>
        <v>7236.1256044594502</v>
      </c>
    </row>
    <row r="60" spans="1:17" ht="13.8">
      <c r="A60" s="2" t="s">
        <v>1</v>
      </c>
      <c r="B60" s="22">
        <f>+$B$20</f>
        <v>207000</v>
      </c>
      <c r="C60" s="84">
        <f>+B60/B72</f>
        <v>2.4450909065309194E-3</v>
      </c>
      <c r="D60" s="89">
        <v>1.8745125223180087E-4</v>
      </c>
      <c r="E60" s="112">
        <f>+D60*C45</f>
        <v>3315.5432740449687</v>
      </c>
      <c r="F60" s="79">
        <v>0</v>
      </c>
      <c r="G60" s="112">
        <f>F60*C45</f>
        <v>0</v>
      </c>
      <c r="H60" s="23">
        <f t="shared" si="10"/>
        <v>1.8745125223180087E-4</v>
      </c>
      <c r="I60" s="117">
        <f t="shared" si="11"/>
        <v>3315.5432740449687</v>
      </c>
      <c r="J60" s="39">
        <f>+H60*I75</f>
        <v>509.62074863926881</v>
      </c>
      <c r="K60" s="39">
        <f>+H60*I76</f>
        <v>0</v>
      </c>
      <c r="L60" s="394">
        <f t="shared" si="12"/>
        <v>509.62074863926881</v>
      </c>
    </row>
    <row r="61" spans="1:17" ht="13.8">
      <c r="A61" s="2" t="s">
        <v>45</v>
      </c>
      <c r="B61" s="22">
        <f>+$B$21</f>
        <v>7020707</v>
      </c>
      <c r="C61" s="84">
        <f>+B61/B72</f>
        <v>8.2928825329072323E-2</v>
      </c>
      <c r="D61" s="89">
        <v>6.3576826990462314E-3</v>
      </c>
      <c r="E61" s="112">
        <f>+D61*C45</f>
        <v>112451.48730864942</v>
      </c>
      <c r="F61" s="79">
        <v>0</v>
      </c>
      <c r="G61" s="112">
        <f>F61*C45</f>
        <v>0</v>
      </c>
      <c r="H61" s="23">
        <f t="shared" si="10"/>
        <v>6.3576826990462314E-3</v>
      </c>
      <c r="I61" s="117">
        <f t="shared" si="11"/>
        <v>112451.48730864942</v>
      </c>
      <c r="J61" s="39">
        <f>+H61*I75</f>
        <v>17284.5311947679</v>
      </c>
      <c r="K61" s="39">
        <f>+H61*I76</f>
        <v>0</v>
      </c>
      <c r="L61" s="394">
        <f t="shared" si="12"/>
        <v>17284.5311947679</v>
      </c>
    </row>
    <row r="62" spans="1:17" ht="13.8">
      <c r="A62" s="2" t="s">
        <v>46</v>
      </c>
      <c r="B62" s="22">
        <f>+$B$22</f>
        <v>6927361</v>
      </c>
      <c r="C62" s="84">
        <f>+B62/B72</f>
        <v>8.1826219262593897E-2</v>
      </c>
      <c r="D62" s="89">
        <v>6.2731521454673454E-3</v>
      </c>
      <c r="E62" s="112">
        <f>+D62*C45</f>
        <v>110956.35348034509</v>
      </c>
      <c r="F62" s="79">
        <v>0</v>
      </c>
      <c r="G62" s="112">
        <f>F62*C45</f>
        <v>0</v>
      </c>
      <c r="H62" s="23">
        <f t="shared" si="10"/>
        <v>6.2731521454673454E-3</v>
      </c>
      <c r="I62" s="117">
        <f t="shared" si="11"/>
        <v>110956.35348034509</v>
      </c>
      <c r="J62" s="39">
        <f>+H62*I75</f>
        <v>17054.719318427415</v>
      </c>
      <c r="K62" s="39">
        <f>+H62*I76</f>
        <v>0</v>
      </c>
      <c r="L62" s="394">
        <f t="shared" si="12"/>
        <v>17054.719318427415</v>
      </c>
    </row>
    <row r="63" spans="1:17" ht="13.8">
      <c r="A63" s="2" t="s">
        <v>2</v>
      </c>
      <c r="B63" s="22">
        <f>+$B$23</f>
        <v>325000</v>
      </c>
      <c r="C63" s="84">
        <f>+B63/B72</f>
        <v>3.8389108435871924E-3</v>
      </c>
      <c r="D63" s="89">
        <v>2.9430752161997719E-4</v>
      </c>
      <c r="E63" s="112">
        <f>+D63*C45</f>
        <v>5205.5631114232601</v>
      </c>
      <c r="F63" s="79">
        <v>0</v>
      </c>
      <c r="G63" s="112">
        <f>F63*C45</f>
        <v>0</v>
      </c>
      <c r="H63" s="23">
        <f t="shared" si="10"/>
        <v>2.9430752161997719E-4</v>
      </c>
      <c r="I63" s="117">
        <f t="shared" si="11"/>
        <v>5205.5631114232601</v>
      </c>
      <c r="J63" s="39">
        <f>+H63*I75</f>
        <v>800.12919472348972</v>
      </c>
      <c r="K63" s="39">
        <f>+H63*I76</f>
        <v>0</v>
      </c>
      <c r="L63" s="394">
        <f t="shared" si="12"/>
        <v>800.12919472348972</v>
      </c>
    </row>
    <row r="64" spans="1:17" ht="13.8">
      <c r="A64" s="2" t="s">
        <v>12</v>
      </c>
      <c r="B64" s="22">
        <f>+$B$24</f>
        <v>343000</v>
      </c>
      <c r="C64" s="84">
        <f>+B64/B72</f>
        <v>4.0515274441550982E-3</v>
      </c>
      <c r="D64" s="89">
        <v>3.1060763050969905E-4</v>
      </c>
      <c r="E64" s="112">
        <f>+D64*C45</f>
        <v>5493.8712222097802</v>
      </c>
      <c r="F64" s="79">
        <v>0</v>
      </c>
      <c r="G64" s="112">
        <f>F64*C45</f>
        <v>0</v>
      </c>
      <c r="H64" s="23">
        <f t="shared" si="10"/>
        <v>3.1060763050969905E-4</v>
      </c>
      <c r="I64" s="117">
        <f t="shared" si="11"/>
        <v>5493.8712222097802</v>
      </c>
      <c r="J64" s="39">
        <f>+H64*I75</f>
        <v>844.44404243125234</v>
      </c>
      <c r="K64" s="39">
        <f>+H64*I76</f>
        <v>0</v>
      </c>
      <c r="L64" s="394">
        <f t="shared" si="12"/>
        <v>844.44404243125234</v>
      </c>
    </row>
    <row r="65" spans="1:15" ht="13.8">
      <c r="A65" s="2" t="s">
        <v>18</v>
      </c>
      <c r="B65" s="22">
        <f>+$B$25</f>
        <v>10436523.5</v>
      </c>
      <c r="C65" s="84">
        <f>+B65/B72</f>
        <v>0.12327656379539248</v>
      </c>
      <c r="D65" s="89">
        <v>9.4509154238997268E-3</v>
      </c>
      <c r="E65" s="112">
        <f>+D65*C45</f>
        <v>167163.02875656472</v>
      </c>
      <c r="F65" s="79">
        <v>0</v>
      </c>
      <c r="G65" s="112">
        <f>F65*C45</f>
        <v>0</v>
      </c>
      <c r="H65" s="23">
        <f t="shared" si="10"/>
        <v>9.4509154238997268E-3</v>
      </c>
      <c r="I65" s="117">
        <f t="shared" si="11"/>
        <v>167163.02875656472</v>
      </c>
      <c r="J65" s="39">
        <f>+H65*I75</f>
        <v>25694.053981022691</v>
      </c>
      <c r="K65" s="39">
        <f>+H65*I76</f>
        <v>0</v>
      </c>
      <c r="L65" s="394">
        <f t="shared" si="12"/>
        <v>25694.053981022691</v>
      </c>
    </row>
    <row r="66" spans="1:15" ht="13.8">
      <c r="A66" s="2" t="s">
        <v>9</v>
      </c>
      <c r="B66" s="22">
        <f>+$B$26</f>
        <v>7856545</v>
      </c>
      <c r="C66" s="84">
        <f>+B66/B72</f>
        <v>9.2801771672709962E-2</v>
      </c>
      <c r="D66" s="89">
        <v>7.1145853713341124E-3</v>
      </c>
      <c r="E66" s="112">
        <f>+D66*C45</f>
        <v>125839.20029713062</v>
      </c>
      <c r="F66" s="79">
        <v>0</v>
      </c>
      <c r="G66" s="112">
        <f>F66*C45</f>
        <v>0</v>
      </c>
      <c r="H66" s="23">
        <f t="shared" si="10"/>
        <v>7.1145853713341124E-3</v>
      </c>
      <c r="I66" s="117">
        <f t="shared" si="11"/>
        <v>125839.20029713062</v>
      </c>
      <c r="J66" s="39">
        <f>+H66*I75</f>
        <v>19342.310494217007</v>
      </c>
      <c r="K66" s="39">
        <f>+H66*I76</f>
        <v>0</v>
      </c>
      <c r="L66" s="394">
        <f t="shared" si="12"/>
        <v>19342.310494217007</v>
      </c>
    </row>
    <row r="67" spans="1:15" ht="13.8">
      <c r="A67" s="2" t="s">
        <v>7</v>
      </c>
      <c r="B67" s="22">
        <f>+$B$27</f>
        <v>1680898</v>
      </c>
      <c r="C67" s="84">
        <f>+B67/B72</f>
        <v>1.9854823258966228E-2</v>
      </c>
      <c r="D67" s="89">
        <v>1.5221563888414443E-3</v>
      </c>
      <c r="E67" s="112">
        <f>+D67*C45</f>
        <v>26923.135039007491</v>
      </c>
      <c r="F67" s="79">
        <v>0</v>
      </c>
      <c r="G67" s="112">
        <f>F67*C45</f>
        <v>0</v>
      </c>
      <c r="H67" s="23">
        <f t="shared" si="10"/>
        <v>1.5221563888414443E-3</v>
      </c>
      <c r="I67" s="117">
        <f t="shared" si="11"/>
        <v>26923.135039007491</v>
      </c>
      <c r="J67" s="39">
        <f>+H67*I75</f>
        <v>4138.2624505925951</v>
      </c>
      <c r="K67" s="39">
        <f>+H67*I76</f>
        <v>0</v>
      </c>
      <c r="L67" s="394">
        <f t="shared" si="12"/>
        <v>4138.2624505925951</v>
      </c>
    </row>
    <row r="68" spans="1:15" ht="13.8">
      <c r="A68" s="2" t="s">
        <v>13</v>
      </c>
      <c r="B68" s="22">
        <f>+$B$28</f>
        <v>255700</v>
      </c>
      <c r="C68" s="84">
        <f>+B68/B72</f>
        <v>3.020336931400754E-3</v>
      </c>
      <c r="D68" s="89">
        <v>2.3155210239454818E-4</v>
      </c>
      <c r="E68" s="112">
        <f>+D68*C45</f>
        <v>4095.5768848951616</v>
      </c>
      <c r="F68" s="79">
        <v>0</v>
      </c>
      <c r="G68" s="112">
        <f>F68*C45</f>
        <v>0</v>
      </c>
      <c r="H68" s="23">
        <f t="shared" si="10"/>
        <v>2.3155210239454818E-4</v>
      </c>
      <c r="I68" s="117">
        <f t="shared" si="11"/>
        <v>4095.5768848951616</v>
      </c>
      <c r="J68" s="39">
        <f>+H68*I75</f>
        <v>629.51703104860394</v>
      </c>
      <c r="K68" s="39">
        <f>+H68*I76</f>
        <v>0</v>
      </c>
      <c r="L68" s="394">
        <f t="shared" si="12"/>
        <v>629.51703104860394</v>
      </c>
    </row>
    <row r="69" spans="1:15" ht="13.8">
      <c r="A69" s="2" t="s">
        <v>3</v>
      </c>
      <c r="B69" s="22">
        <f>+$B$29</f>
        <v>999226</v>
      </c>
      <c r="C69" s="84">
        <f>+B69/B72</f>
        <v>1.1802890851059249E-2</v>
      </c>
      <c r="D69" s="89">
        <v>9.0486083020231418E-4</v>
      </c>
      <c r="E69" s="112">
        <f>+D69*C45</f>
        <v>16004.722314760111</v>
      </c>
      <c r="F69" s="79">
        <v>0</v>
      </c>
      <c r="G69" s="112">
        <f>F69*C45</f>
        <v>0</v>
      </c>
      <c r="H69" s="23">
        <f t="shared" si="10"/>
        <v>9.0486083020231418E-4</v>
      </c>
      <c r="I69" s="117">
        <f t="shared" si="11"/>
        <v>16004.722314760111</v>
      </c>
      <c r="J69" s="39">
        <f>+H69*I75</f>
        <v>2460.0307984702945</v>
      </c>
      <c r="K69" s="39">
        <f>+H69*I76</f>
        <v>0</v>
      </c>
      <c r="L69" s="394">
        <f t="shared" si="12"/>
        <v>2460.0307984702945</v>
      </c>
    </row>
    <row r="70" spans="1:15" ht="13.8">
      <c r="A70" s="2" t="s">
        <v>11</v>
      </c>
      <c r="B70" s="22">
        <f>+$B$30</f>
        <v>700616</v>
      </c>
      <c r="C70" s="84">
        <f>+B70/B72</f>
        <v>8.2756995679713358E-3</v>
      </c>
      <c r="D70" s="89">
        <v>6.3445050661105828E-4</v>
      </c>
      <c r="E70" s="112">
        <f>+D70*C45</f>
        <v>11221.840797881066</v>
      </c>
      <c r="F70" s="79">
        <v>0</v>
      </c>
      <c r="G70" s="112">
        <f>F70*C45</f>
        <v>0</v>
      </c>
      <c r="H70" s="23">
        <f t="shared" si="10"/>
        <v>6.3445050661105828E-4</v>
      </c>
      <c r="I70" s="117">
        <f t="shared" si="11"/>
        <v>11221.840797881066</v>
      </c>
      <c r="J70" s="39">
        <f>+H70*I75</f>
        <v>1724.8705372950212</v>
      </c>
      <c r="K70" s="39">
        <f>+H70*I76</f>
        <v>0</v>
      </c>
      <c r="L70" s="394">
        <f t="shared" si="12"/>
        <v>1724.8705372950212</v>
      </c>
    </row>
    <row r="71" spans="1:15" ht="13.8">
      <c r="A71" s="3" t="s">
        <v>8</v>
      </c>
      <c r="B71" s="22">
        <f>+$B$31</f>
        <v>553279</v>
      </c>
      <c r="C71" s="84">
        <f>+B71/B72</f>
        <v>6.5353500080894715E-3</v>
      </c>
      <c r="D71" s="89">
        <v>5.0102821924424433E-4</v>
      </c>
      <c r="E71" s="112">
        <f>+D71*C45</f>
        <v>8861.9346237696955</v>
      </c>
      <c r="F71" s="79">
        <v>0</v>
      </c>
      <c r="G71" s="115">
        <f>F71*C45</f>
        <v>0</v>
      </c>
      <c r="H71" s="87">
        <f>+D71+F71</f>
        <v>5.0102821924424433E-4</v>
      </c>
      <c r="I71" s="118">
        <f t="shared" si="11"/>
        <v>8861.9346237696955</v>
      </c>
      <c r="J71" s="39">
        <f>+H71*I75</f>
        <v>1362.1374791612855</v>
      </c>
      <c r="K71" s="39">
        <f>+H71*I76</f>
        <v>0</v>
      </c>
      <c r="L71" s="394">
        <f>+J71+K71</f>
        <v>1362.1374791612855</v>
      </c>
    </row>
    <row r="72" spans="1:15" ht="13.8">
      <c r="A72" s="24"/>
      <c r="B72" s="25">
        <f t="shared" ref="B72:L72" si="13">SUM(B51:B71)</f>
        <v>84659429</v>
      </c>
      <c r="C72" s="85">
        <f t="shared" si="13"/>
        <v>1.0000000000000002</v>
      </c>
      <c r="D72" s="82">
        <f t="shared" si="13"/>
        <v>7.6664328291579556E-2</v>
      </c>
      <c r="E72" s="113">
        <f t="shared" si="13"/>
        <v>1356000.0000000005</v>
      </c>
      <c r="F72" s="83">
        <f t="shared" si="13"/>
        <v>0.92333567170842001</v>
      </c>
      <c r="G72" s="113">
        <f t="shared" si="13"/>
        <v>16331495.999999993</v>
      </c>
      <c r="H72" s="86">
        <f t="shared" si="13"/>
        <v>0.99999999999999956</v>
      </c>
      <c r="I72" s="119">
        <f t="shared" si="13"/>
        <v>17687496.000000004</v>
      </c>
      <c r="J72" s="26">
        <f t="shared" si="13"/>
        <v>2718684.1515951855</v>
      </c>
      <c r="K72" s="26">
        <f t="shared" si="13"/>
        <v>0</v>
      </c>
      <c r="L72" s="26">
        <f t="shared" si="13"/>
        <v>2718684.1515951855</v>
      </c>
      <c r="O72" s="396"/>
    </row>
    <row r="73" spans="1:15">
      <c r="H73" s="80"/>
      <c r="I73" s="81"/>
    </row>
    <row r="74" spans="1:15">
      <c r="F74" s="127"/>
    </row>
    <row r="75" spans="1:15">
      <c r="F75" s="127"/>
      <c r="G75" t="s">
        <v>114</v>
      </c>
      <c r="H75" s="27"/>
      <c r="I75" s="357">
        <f>+DEO!L73</f>
        <v>2718684.1515951864</v>
      </c>
    </row>
    <row r="76" spans="1:15">
      <c r="F76" s="127"/>
      <c r="G76" t="s">
        <v>338</v>
      </c>
      <c r="I76" s="357">
        <f>+DEO!M73</f>
        <v>0</v>
      </c>
    </row>
    <row r="77" spans="1:15">
      <c r="F77" s="127"/>
      <c r="G77" t="s">
        <v>256</v>
      </c>
      <c r="I77" s="120">
        <f>SUM(I75:I76)</f>
        <v>2718684.1515951864</v>
      </c>
      <c r="N77" s="121">
        <f>+I77</f>
        <v>2718684.1515951864</v>
      </c>
    </row>
    <row r="78" spans="1:15">
      <c r="I78" s="122"/>
      <c r="N78" s="121"/>
    </row>
    <row r="79" spans="1:15">
      <c r="I79" s="122"/>
      <c r="N79" s="121"/>
    </row>
    <row r="80" spans="1:15">
      <c r="I80" s="122"/>
      <c r="N80" s="121"/>
    </row>
    <row r="81" spans="1:12" ht="15.6">
      <c r="A81" s="874" t="s">
        <v>19</v>
      </c>
      <c r="B81" s="875"/>
      <c r="C81" s="875" t="s">
        <v>408</v>
      </c>
      <c r="D81" s="875"/>
      <c r="E81" s="875"/>
      <c r="F81" s="875"/>
      <c r="G81" s="875"/>
      <c r="H81" s="876"/>
      <c r="I81" s="4"/>
    </row>
    <row r="82" spans="1:12" ht="15.6">
      <c r="A82" s="867" t="s">
        <v>20</v>
      </c>
      <c r="B82" s="868"/>
      <c r="C82" s="877" t="s">
        <v>155</v>
      </c>
      <c r="D82" s="878"/>
      <c r="E82" s="878"/>
      <c r="F82" s="878"/>
      <c r="G82" s="878"/>
      <c r="H82" s="879"/>
      <c r="I82" s="4"/>
    </row>
    <row r="83" spans="1:12" ht="15.6">
      <c r="A83" s="867" t="s">
        <v>22</v>
      </c>
      <c r="B83" s="868"/>
      <c r="C83" s="877" t="s">
        <v>156</v>
      </c>
      <c r="D83" s="878"/>
      <c r="E83" s="878"/>
      <c r="F83" s="878"/>
      <c r="G83" s="878"/>
      <c r="H83" s="879"/>
      <c r="I83" s="4"/>
    </row>
    <row r="84" spans="1:12" ht="15.6">
      <c r="A84" s="867" t="s">
        <v>24</v>
      </c>
      <c r="B84" s="868"/>
      <c r="C84" s="869">
        <v>35963000</v>
      </c>
      <c r="D84" s="870"/>
      <c r="E84" s="870"/>
      <c r="F84" s="870"/>
      <c r="G84" s="870"/>
      <c r="H84" s="871"/>
      <c r="I84" s="4"/>
    </row>
    <row r="85" spans="1:12" ht="15.6">
      <c r="A85" s="881" t="s">
        <v>25</v>
      </c>
      <c r="B85" s="882"/>
      <c r="C85" s="883" t="s">
        <v>157</v>
      </c>
      <c r="D85" s="884"/>
      <c r="E85" s="884"/>
      <c r="F85" s="884"/>
      <c r="G85" s="884"/>
      <c r="H85" s="885"/>
      <c r="I85" s="4"/>
    </row>
    <row r="86" spans="1:12" ht="13.8">
      <c r="A86" s="5"/>
      <c r="B86" s="5"/>
      <c r="C86" s="5"/>
      <c r="D86" s="5"/>
      <c r="E86" s="5"/>
      <c r="F86" s="5"/>
      <c r="G86" s="5"/>
      <c r="H86" s="5"/>
      <c r="I86" s="5"/>
    </row>
    <row r="87" spans="1:12" ht="13.8">
      <c r="A87" s="6"/>
      <c r="B87" s="7"/>
      <c r="C87" s="8"/>
      <c r="D87" s="886">
        <v>0</v>
      </c>
      <c r="E87" s="887"/>
      <c r="F87" s="886">
        <v>1</v>
      </c>
      <c r="G87" s="887"/>
      <c r="H87" s="9"/>
      <c r="I87" s="10"/>
      <c r="J87" s="11" t="s">
        <v>121</v>
      </c>
      <c r="K87" s="11" t="s">
        <v>269</v>
      </c>
      <c r="L87" s="11" t="s">
        <v>270</v>
      </c>
    </row>
    <row r="88" spans="1:12" ht="13.8">
      <c r="A88" s="12"/>
      <c r="B88" s="13"/>
      <c r="C88" s="14"/>
      <c r="D88" s="872" t="s">
        <v>26</v>
      </c>
      <c r="E88" s="880"/>
      <c r="F88" s="872" t="s">
        <v>27</v>
      </c>
      <c r="G88" s="880"/>
      <c r="H88" s="872" t="s">
        <v>28</v>
      </c>
      <c r="I88" s="873"/>
      <c r="J88" s="15" t="s">
        <v>29</v>
      </c>
      <c r="K88" s="391" t="s">
        <v>523</v>
      </c>
      <c r="L88" s="391" t="s">
        <v>29</v>
      </c>
    </row>
    <row r="89" spans="1:12" ht="27.6">
      <c r="A89" s="16" t="s">
        <v>30</v>
      </c>
      <c r="B89" s="17" t="s">
        <v>31</v>
      </c>
      <c r="C89" s="18" t="s">
        <v>32</v>
      </c>
      <c r="D89" s="19" t="s">
        <v>33</v>
      </c>
      <c r="E89" s="20" t="s">
        <v>34</v>
      </c>
      <c r="F89" s="19" t="s">
        <v>33</v>
      </c>
      <c r="G89" s="20" t="s">
        <v>34</v>
      </c>
      <c r="H89" s="21" t="s">
        <v>33</v>
      </c>
      <c r="I89" s="40" t="s">
        <v>34</v>
      </c>
      <c r="J89" s="18" t="s">
        <v>34</v>
      </c>
      <c r="K89" s="18" t="s">
        <v>34</v>
      </c>
      <c r="L89" s="18" t="s">
        <v>34</v>
      </c>
    </row>
    <row r="90" spans="1:12" ht="13.8">
      <c r="A90" s="1" t="s">
        <v>15</v>
      </c>
      <c r="B90" s="22">
        <f>+$B$10</f>
        <v>10940248.5</v>
      </c>
      <c r="C90" s="84">
        <f>+B90/B111</f>
        <v>0.1292265803021185</v>
      </c>
      <c r="D90" s="89">
        <v>0</v>
      </c>
      <c r="E90" s="112">
        <f>+D90*C84</f>
        <v>0</v>
      </c>
      <c r="F90" s="79">
        <v>0</v>
      </c>
      <c r="G90" s="114">
        <f>F90*C84</f>
        <v>0</v>
      </c>
      <c r="H90" s="23">
        <f>+D90+F90</f>
        <v>0</v>
      </c>
      <c r="I90" s="116">
        <f>+E90+G90</f>
        <v>0</v>
      </c>
      <c r="J90" s="39">
        <f>+H90*I114</f>
        <v>0</v>
      </c>
      <c r="K90" s="395">
        <v>0</v>
      </c>
      <c r="L90" s="393">
        <f>+J90+K90</f>
        <v>0</v>
      </c>
    </row>
    <row r="91" spans="1:12" ht="13.8">
      <c r="A91" s="2" t="s">
        <v>4</v>
      </c>
      <c r="B91" s="22">
        <f>+$B$12</f>
        <v>571800</v>
      </c>
      <c r="C91" s="84">
        <f>+B91/B111</f>
        <v>6.7541206780404811E-3</v>
      </c>
      <c r="D91" s="89">
        <v>0</v>
      </c>
      <c r="E91" s="112">
        <f>+D91*C84</f>
        <v>0</v>
      </c>
      <c r="F91" s="79">
        <v>0</v>
      </c>
      <c r="G91" s="112">
        <f>F91*C84</f>
        <v>0</v>
      </c>
      <c r="H91" s="23">
        <f t="shared" ref="H91:H109" si="14">+D91+F91</f>
        <v>0</v>
      </c>
      <c r="I91" s="117">
        <f>+G91+E91</f>
        <v>0</v>
      </c>
      <c r="J91" s="39">
        <f>+H91*I114</f>
        <v>0</v>
      </c>
      <c r="K91" s="395">
        <v>0</v>
      </c>
      <c r="L91" s="394">
        <f>+J91+K91</f>
        <v>0</v>
      </c>
    </row>
    <row r="92" spans="1:12" s="127" customFormat="1" ht="13.8">
      <c r="A92" s="2" t="s">
        <v>0</v>
      </c>
      <c r="B92" s="471">
        <f>+$B$13</f>
        <v>9981000</v>
      </c>
      <c r="C92" s="472">
        <f>+B92/B$111</f>
        <v>0.11789590501490389</v>
      </c>
      <c r="D92" s="473">
        <v>0</v>
      </c>
      <c r="E92" s="474">
        <f>+D92*C$84</f>
        <v>0</v>
      </c>
      <c r="F92" s="475">
        <v>0</v>
      </c>
      <c r="G92" s="474">
        <f>F92*C$84</f>
        <v>0</v>
      </c>
      <c r="H92" s="476">
        <f t="shared" si="14"/>
        <v>0</v>
      </c>
      <c r="I92" s="477">
        <f t="shared" ref="I92:I110" si="15">+G92+E92</f>
        <v>0</v>
      </c>
      <c r="J92" s="478">
        <f>+H92*I$114</f>
        <v>0</v>
      </c>
      <c r="K92" s="479">
        <v>0</v>
      </c>
      <c r="L92" s="480">
        <f t="shared" ref="L92:L110" si="16">+J92+K92</f>
        <v>0</v>
      </c>
    </row>
    <row r="93" spans="1:12" ht="13.8">
      <c r="A93" s="2" t="s">
        <v>16</v>
      </c>
      <c r="B93" s="22">
        <f>+$B$14</f>
        <v>1028167</v>
      </c>
      <c r="C93" s="84">
        <f>+B93/B111</f>
        <v>1.2144742908672346E-2</v>
      </c>
      <c r="D93" s="89">
        <v>0</v>
      </c>
      <c r="E93" s="112">
        <f>+D93*C84</f>
        <v>0</v>
      </c>
      <c r="F93" s="79">
        <v>0</v>
      </c>
      <c r="G93" s="112">
        <f>F93*C84</f>
        <v>0</v>
      </c>
      <c r="H93" s="23">
        <f t="shared" si="14"/>
        <v>0</v>
      </c>
      <c r="I93" s="117">
        <f t="shared" si="15"/>
        <v>0</v>
      </c>
      <c r="J93" s="39">
        <f>+H93*I114</f>
        <v>0</v>
      </c>
      <c r="K93" s="395">
        <v>0</v>
      </c>
      <c r="L93" s="394">
        <f t="shared" si="16"/>
        <v>0</v>
      </c>
    </row>
    <row r="94" spans="1:12" ht="13.8">
      <c r="A94" s="2" t="s">
        <v>6</v>
      </c>
      <c r="B94" s="22">
        <f>+$B$15</f>
        <v>2574417</v>
      </c>
      <c r="C94" s="84">
        <f>+B94/B111</f>
        <v>3.040909949912372E-2</v>
      </c>
      <c r="D94" s="89">
        <v>0</v>
      </c>
      <c r="E94" s="112">
        <f>+D94*C84</f>
        <v>0</v>
      </c>
      <c r="F94" s="79">
        <v>0</v>
      </c>
      <c r="G94" s="112">
        <f>F94*C84</f>
        <v>0</v>
      </c>
      <c r="H94" s="23">
        <f t="shared" si="14"/>
        <v>0</v>
      </c>
      <c r="I94" s="117">
        <f t="shared" si="15"/>
        <v>0</v>
      </c>
      <c r="J94" s="39">
        <f>+H94*I114</f>
        <v>0</v>
      </c>
      <c r="K94" s="395">
        <v>0</v>
      </c>
      <c r="L94" s="394">
        <f t="shared" si="16"/>
        <v>0</v>
      </c>
    </row>
    <row r="95" spans="1:12" ht="13.8">
      <c r="A95" s="2" t="s">
        <v>10</v>
      </c>
      <c r="B95" s="22">
        <f>+$B$16</f>
        <v>2860240</v>
      </c>
      <c r="C95" s="84">
        <f>+B95/B111</f>
        <v>3.3785250311574866E-2</v>
      </c>
      <c r="D95" s="89">
        <v>0</v>
      </c>
      <c r="E95" s="112">
        <f>+D95*C84</f>
        <v>0</v>
      </c>
      <c r="F95" s="79">
        <v>0</v>
      </c>
      <c r="G95" s="112">
        <f>F95*C84</f>
        <v>0</v>
      </c>
      <c r="H95" s="23">
        <f t="shared" si="14"/>
        <v>0</v>
      </c>
      <c r="I95" s="117">
        <f t="shared" si="15"/>
        <v>0</v>
      </c>
      <c r="J95" s="39">
        <f>+H95*I114</f>
        <v>0</v>
      </c>
      <c r="K95" s="395">
        <v>0</v>
      </c>
      <c r="L95" s="394">
        <f t="shared" si="16"/>
        <v>0</v>
      </c>
    </row>
    <row r="96" spans="1:12" ht="13.8">
      <c r="A96" s="2" t="s">
        <v>17</v>
      </c>
      <c r="B96" s="22">
        <f>+$B$17</f>
        <v>7116500</v>
      </c>
      <c r="C96" s="84">
        <f>+B96/B111</f>
        <v>8.4060335441194622E-2</v>
      </c>
      <c r="D96" s="89">
        <v>0</v>
      </c>
      <c r="E96" s="112">
        <f>+D96*C84</f>
        <v>0</v>
      </c>
      <c r="F96" s="79">
        <v>0</v>
      </c>
      <c r="G96" s="112">
        <f>F96*C84</f>
        <v>0</v>
      </c>
      <c r="H96" s="23">
        <f t="shared" si="14"/>
        <v>0</v>
      </c>
      <c r="I96" s="117">
        <f t="shared" si="15"/>
        <v>0</v>
      </c>
      <c r="J96" s="39">
        <f>+H96*I114</f>
        <v>0</v>
      </c>
      <c r="K96" s="395">
        <v>0</v>
      </c>
      <c r="L96" s="394">
        <f t="shared" si="16"/>
        <v>0</v>
      </c>
    </row>
    <row r="97" spans="1:12" ht="13.8">
      <c r="A97" s="2" t="s">
        <v>5</v>
      </c>
      <c r="B97" s="22">
        <f>+$B$18</f>
        <v>9342000</v>
      </c>
      <c r="C97" s="84">
        <f>+B97/B111</f>
        <v>0.11034801569474323</v>
      </c>
      <c r="D97" s="89">
        <v>0</v>
      </c>
      <c r="E97" s="112">
        <f>+D97*C84</f>
        <v>0</v>
      </c>
      <c r="F97" s="79">
        <v>0</v>
      </c>
      <c r="G97" s="112">
        <f>F97*C84</f>
        <v>0</v>
      </c>
      <c r="H97" s="23">
        <f t="shared" si="14"/>
        <v>0</v>
      </c>
      <c r="I97" s="117">
        <f t="shared" si="15"/>
        <v>0</v>
      </c>
      <c r="J97" s="39">
        <f>+H97*I114</f>
        <v>0</v>
      </c>
      <c r="K97" s="395">
        <v>0</v>
      </c>
      <c r="L97" s="394">
        <f t="shared" si="16"/>
        <v>0</v>
      </c>
    </row>
    <row r="98" spans="1:12" ht="13.8">
      <c r="A98" s="2" t="s">
        <v>116</v>
      </c>
      <c r="B98" s="22">
        <f>+$B$19</f>
        <v>2939201</v>
      </c>
      <c r="C98" s="84">
        <f>+B98/B111</f>
        <v>3.4717940278099442E-2</v>
      </c>
      <c r="D98" s="89">
        <v>0</v>
      </c>
      <c r="E98" s="112">
        <f>+D98*C84</f>
        <v>0</v>
      </c>
      <c r="F98" s="79">
        <v>4.3912283358846955E-3</v>
      </c>
      <c r="G98" s="112">
        <f>F98*C84</f>
        <v>157921.74464342132</v>
      </c>
      <c r="H98" s="23">
        <f t="shared" si="14"/>
        <v>4.3912283358846955E-3</v>
      </c>
      <c r="I98" s="117">
        <f t="shared" si="15"/>
        <v>157921.74464342132</v>
      </c>
      <c r="J98" s="39">
        <f>+H98*I114</f>
        <v>19761.111048550163</v>
      </c>
      <c r="K98" s="395">
        <v>-2557.8200000000002</v>
      </c>
      <c r="L98" s="394">
        <f t="shared" si="16"/>
        <v>17203.291048550163</v>
      </c>
    </row>
    <row r="99" spans="1:12" ht="13.8">
      <c r="A99" s="2" t="s">
        <v>1</v>
      </c>
      <c r="B99" s="22">
        <f>+$B$20</f>
        <v>207000</v>
      </c>
      <c r="C99" s="84">
        <f>+B99/B111</f>
        <v>2.4450909065309194E-3</v>
      </c>
      <c r="D99" s="89">
        <v>0</v>
      </c>
      <c r="E99" s="112">
        <f>+D99*C84</f>
        <v>0</v>
      </c>
      <c r="F99" s="79">
        <v>0</v>
      </c>
      <c r="G99" s="112">
        <f>F99*C84</f>
        <v>0</v>
      </c>
      <c r="H99" s="23">
        <f t="shared" si="14"/>
        <v>0</v>
      </c>
      <c r="I99" s="117">
        <f t="shared" si="15"/>
        <v>0</v>
      </c>
      <c r="J99" s="39">
        <f>+H99*I114</f>
        <v>0</v>
      </c>
      <c r="K99" s="395">
        <v>0</v>
      </c>
      <c r="L99" s="394">
        <f t="shared" si="16"/>
        <v>0</v>
      </c>
    </row>
    <row r="100" spans="1:12" ht="13.8">
      <c r="A100" s="2" t="s">
        <v>45</v>
      </c>
      <c r="B100" s="22">
        <f>+$B$21</f>
        <v>7020707</v>
      </c>
      <c r="C100" s="84">
        <f>+B100/B111</f>
        <v>8.2928825329072323E-2</v>
      </c>
      <c r="D100" s="89">
        <v>0</v>
      </c>
      <c r="E100" s="112">
        <f>+D100*C84</f>
        <v>0</v>
      </c>
      <c r="F100" s="79">
        <v>0</v>
      </c>
      <c r="G100" s="112">
        <f>F100*C84</f>
        <v>0</v>
      </c>
      <c r="H100" s="23">
        <f t="shared" si="14"/>
        <v>0</v>
      </c>
      <c r="I100" s="117">
        <f t="shared" si="15"/>
        <v>0</v>
      </c>
      <c r="J100" s="39">
        <f>+H100*I114</f>
        <v>0</v>
      </c>
      <c r="K100" s="395">
        <v>0</v>
      </c>
      <c r="L100" s="394">
        <f t="shared" si="16"/>
        <v>0</v>
      </c>
    </row>
    <row r="101" spans="1:12" ht="13.8">
      <c r="A101" s="2" t="s">
        <v>46</v>
      </c>
      <c r="B101" s="22">
        <f>+$B$22</f>
        <v>6927361</v>
      </c>
      <c r="C101" s="84">
        <f>+B101/B111</f>
        <v>8.1826219262593897E-2</v>
      </c>
      <c r="D101" s="89">
        <v>0</v>
      </c>
      <c r="E101" s="112">
        <f>+D101*C84</f>
        <v>0</v>
      </c>
      <c r="F101" s="79">
        <v>6.7668398231625273E-4</v>
      </c>
      <c r="G101" s="112">
        <f>F101*C84</f>
        <v>24335.586056039396</v>
      </c>
      <c r="H101" s="23">
        <f t="shared" si="14"/>
        <v>6.7668398231625273E-4</v>
      </c>
      <c r="I101" s="117">
        <f t="shared" si="15"/>
        <v>24335.586056039396</v>
      </c>
      <c r="J101" s="39">
        <f>+H101*I114</f>
        <v>3045.1678429134972</v>
      </c>
      <c r="K101" s="395">
        <v>-451.02</v>
      </c>
      <c r="L101" s="394">
        <f t="shared" si="16"/>
        <v>2594.1478429134972</v>
      </c>
    </row>
    <row r="102" spans="1:12" ht="13.8">
      <c r="A102" s="2" t="s">
        <v>2</v>
      </c>
      <c r="B102" s="22">
        <f>+$B$23</f>
        <v>325000</v>
      </c>
      <c r="C102" s="84">
        <f>+B102/B111</f>
        <v>3.8389108435871924E-3</v>
      </c>
      <c r="D102" s="89">
        <v>0</v>
      </c>
      <c r="E102" s="112">
        <f>+D102*C84</f>
        <v>0</v>
      </c>
      <c r="F102" s="79">
        <v>0</v>
      </c>
      <c r="G102" s="112">
        <f>F102*C84</f>
        <v>0</v>
      </c>
      <c r="H102" s="23">
        <f t="shared" si="14"/>
        <v>0</v>
      </c>
      <c r="I102" s="117">
        <f t="shared" si="15"/>
        <v>0</v>
      </c>
      <c r="J102" s="39">
        <f>+H102*I114</f>
        <v>0</v>
      </c>
      <c r="K102" s="395">
        <v>0</v>
      </c>
      <c r="L102" s="394">
        <f t="shared" si="16"/>
        <v>0</v>
      </c>
    </row>
    <row r="103" spans="1:12" ht="13.8">
      <c r="A103" s="2" t="s">
        <v>12</v>
      </c>
      <c r="B103" s="22">
        <f>+$B$24</f>
        <v>343000</v>
      </c>
      <c r="C103" s="84">
        <f>+B103/B111</f>
        <v>4.0515274441550982E-3</v>
      </c>
      <c r="D103" s="89">
        <v>0</v>
      </c>
      <c r="E103" s="112">
        <f>+D103*C84</f>
        <v>0</v>
      </c>
      <c r="F103" s="79">
        <v>0</v>
      </c>
      <c r="G103" s="112">
        <f>F103*C84</f>
        <v>0</v>
      </c>
      <c r="H103" s="23">
        <f t="shared" si="14"/>
        <v>0</v>
      </c>
      <c r="I103" s="117">
        <f t="shared" si="15"/>
        <v>0</v>
      </c>
      <c r="J103" s="39">
        <f>+H103*I114</f>
        <v>0</v>
      </c>
      <c r="K103" s="395">
        <v>0</v>
      </c>
      <c r="L103" s="394">
        <f t="shared" si="16"/>
        <v>0</v>
      </c>
    </row>
    <row r="104" spans="1:12" ht="13.8">
      <c r="A104" s="2" t="s">
        <v>18</v>
      </c>
      <c r="B104" s="22">
        <f>+$B$25</f>
        <v>10436523.5</v>
      </c>
      <c r="C104" s="84">
        <f>+B104/B111</f>
        <v>0.12327656379539248</v>
      </c>
      <c r="D104" s="89">
        <v>0</v>
      </c>
      <c r="E104" s="112">
        <f>+D104*C84</f>
        <v>0</v>
      </c>
      <c r="F104" s="79">
        <v>4.435759923690847E-2</v>
      </c>
      <c r="G104" s="112">
        <f>F104*C84</f>
        <v>1595232.3413569394</v>
      </c>
      <c r="H104" s="23">
        <f t="shared" si="14"/>
        <v>4.435759923690847E-2</v>
      </c>
      <c r="I104" s="117">
        <f t="shared" si="15"/>
        <v>1595232.3413569394</v>
      </c>
      <c r="J104" s="39">
        <f>+H104*I114</f>
        <v>199615.09111346031</v>
      </c>
      <c r="K104" s="395">
        <v>-20925.12</v>
      </c>
      <c r="L104" s="394">
        <f t="shared" si="16"/>
        <v>178689.97111346031</v>
      </c>
    </row>
    <row r="105" spans="1:12" ht="13.8">
      <c r="A105" s="2" t="s">
        <v>9</v>
      </c>
      <c r="B105" s="22">
        <f>+$B$26</f>
        <v>7856545</v>
      </c>
      <c r="C105" s="84">
        <f>+B105/B111</f>
        <v>9.2801771672709962E-2</v>
      </c>
      <c r="D105" s="89">
        <v>0</v>
      </c>
      <c r="E105" s="112">
        <f>+D105*C84</f>
        <v>0</v>
      </c>
      <c r="F105" s="79">
        <v>0.32427599438443122</v>
      </c>
      <c r="G105" s="112">
        <f>F105*C84</f>
        <v>11661937.586047299</v>
      </c>
      <c r="H105" s="23">
        <f t="shared" si="14"/>
        <v>0.32427599438443122</v>
      </c>
      <c r="I105" s="117">
        <f t="shared" si="15"/>
        <v>11661937.586047299</v>
      </c>
      <c r="J105" s="39">
        <f>+H105*I114</f>
        <v>1459285.0667872981</v>
      </c>
      <c r="K105" s="395">
        <v>-136823.74</v>
      </c>
      <c r="L105" s="394">
        <f t="shared" si="16"/>
        <v>1322461.3267872981</v>
      </c>
    </row>
    <row r="106" spans="1:12" ht="13.8">
      <c r="A106" s="2" t="s">
        <v>7</v>
      </c>
      <c r="B106" s="22">
        <f>+$B$27</f>
        <v>1680898</v>
      </c>
      <c r="C106" s="84">
        <f>+B106/B111</f>
        <v>1.9854823258966228E-2</v>
      </c>
      <c r="D106" s="89">
        <v>0</v>
      </c>
      <c r="E106" s="112">
        <f>+D106*C84</f>
        <v>0</v>
      </c>
      <c r="F106" s="79">
        <v>0.25530380434705791</v>
      </c>
      <c r="G106" s="112">
        <f>F106*C84</f>
        <v>9181490.7157332432</v>
      </c>
      <c r="H106" s="23">
        <f t="shared" si="14"/>
        <v>0.25530380434705791</v>
      </c>
      <c r="I106" s="117">
        <f t="shared" si="15"/>
        <v>9181490.7157332432</v>
      </c>
      <c r="J106" s="39">
        <f>+H106*I114</f>
        <v>1148901.0461131276</v>
      </c>
      <c r="K106" s="395">
        <v>-153472.59</v>
      </c>
      <c r="L106" s="394">
        <f t="shared" si="16"/>
        <v>995428.45611312764</v>
      </c>
    </row>
    <row r="107" spans="1:12" ht="13.8">
      <c r="A107" s="2" t="s">
        <v>13</v>
      </c>
      <c r="B107" s="22">
        <f>+$B$28</f>
        <v>255700</v>
      </c>
      <c r="C107" s="84">
        <f>+B107/B111</f>
        <v>3.020336931400754E-3</v>
      </c>
      <c r="D107" s="89">
        <v>0</v>
      </c>
      <c r="E107" s="112">
        <f>+D107*C84</f>
        <v>0</v>
      </c>
      <c r="F107" s="79">
        <v>0</v>
      </c>
      <c r="G107" s="112">
        <f>F107*C84</f>
        <v>0</v>
      </c>
      <c r="H107" s="23">
        <f t="shared" si="14"/>
        <v>0</v>
      </c>
      <c r="I107" s="117">
        <f t="shared" si="15"/>
        <v>0</v>
      </c>
      <c r="J107" s="39">
        <f>+H107*I114</f>
        <v>0</v>
      </c>
      <c r="K107" s="395">
        <v>0</v>
      </c>
      <c r="L107" s="394">
        <f t="shared" si="16"/>
        <v>0</v>
      </c>
    </row>
    <row r="108" spans="1:12" ht="13.8">
      <c r="A108" s="2" t="s">
        <v>3</v>
      </c>
      <c r="B108" s="22">
        <f>+$B$29</f>
        <v>999226</v>
      </c>
      <c r="C108" s="84">
        <f>+B108/B111</f>
        <v>1.1802890851059249E-2</v>
      </c>
      <c r="D108" s="89">
        <v>0</v>
      </c>
      <c r="E108" s="112">
        <f>+D108*C84</f>
        <v>0</v>
      </c>
      <c r="F108" s="79">
        <v>1.8360834628091245E-2</v>
      </c>
      <c r="G108" s="112">
        <f>F108*C84</f>
        <v>660310.69573004544</v>
      </c>
      <c r="H108" s="23">
        <f t="shared" si="14"/>
        <v>1.8360834628091245E-2</v>
      </c>
      <c r="I108" s="117">
        <f t="shared" si="15"/>
        <v>660310.69573004544</v>
      </c>
      <c r="J108" s="39">
        <f>+H108*I114</f>
        <v>82626.195742262003</v>
      </c>
      <c r="K108" s="395">
        <v>-7213.6</v>
      </c>
      <c r="L108" s="394">
        <f t="shared" si="16"/>
        <v>75412.595742261998</v>
      </c>
    </row>
    <row r="109" spans="1:12" ht="13.8">
      <c r="A109" s="2" t="s">
        <v>11</v>
      </c>
      <c r="B109" s="22">
        <f>+$B$30</f>
        <v>700616</v>
      </c>
      <c r="C109" s="84">
        <f>+B109/B111</f>
        <v>8.2756995679713358E-3</v>
      </c>
      <c r="D109" s="89">
        <v>0</v>
      </c>
      <c r="E109" s="112">
        <f>+D109*C84</f>
        <v>0</v>
      </c>
      <c r="F109" s="79">
        <v>0.35252617645165396</v>
      </c>
      <c r="G109" s="112">
        <f>F109*C84</f>
        <v>12677898.883730831</v>
      </c>
      <c r="H109" s="23">
        <f t="shared" si="14"/>
        <v>0.35252617645165396</v>
      </c>
      <c r="I109" s="117">
        <f t="shared" si="15"/>
        <v>12677898.883730831</v>
      </c>
      <c r="J109" s="39">
        <f>+H109*I114</f>
        <v>1586414.6401711605</v>
      </c>
      <c r="K109" s="395">
        <v>-341170.84</v>
      </c>
      <c r="L109" s="394">
        <f t="shared" si="16"/>
        <v>1245243.8001711604</v>
      </c>
    </row>
    <row r="110" spans="1:12" ht="13.8">
      <c r="A110" s="3" t="s">
        <v>8</v>
      </c>
      <c r="B110" s="22">
        <f>+$B$31</f>
        <v>553279</v>
      </c>
      <c r="C110" s="84">
        <f>+B110/B111</f>
        <v>6.5353500080894715E-3</v>
      </c>
      <c r="D110" s="89">
        <v>0</v>
      </c>
      <c r="E110" s="112">
        <f>+D110*C84</f>
        <v>0</v>
      </c>
      <c r="F110" s="79">
        <v>1.0767863365624218E-4</v>
      </c>
      <c r="G110" s="115">
        <f>F110*C84</f>
        <v>3872.4467021794376</v>
      </c>
      <c r="H110" s="87">
        <f>+D110+F110</f>
        <v>1.0767863365624218E-4</v>
      </c>
      <c r="I110" s="118">
        <f t="shared" si="15"/>
        <v>3872.4467021794376</v>
      </c>
      <c r="J110" s="39">
        <f>+H110*I114</f>
        <v>484.56816054145298</v>
      </c>
      <c r="K110" s="395">
        <v>-52.02</v>
      </c>
      <c r="L110" s="394">
        <f t="shared" si="16"/>
        <v>432.548160541453</v>
      </c>
    </row>
    <row r="111" spans="1:12" ht="13.8">
      <c r="A111" s="24"/>
      <c r="B111" s="25">
        <f t="shared" ref="B111:L111" si="17">SUM(B90:B110)</f>
        <v>84659429</v>
      </c>
      <c r="C111" s="85">
        <f t="shared" si="17"/>
        <v>1.0000000000000002</v>
      </c>
      <c r="D111" s="82">
        <f t="shared" si="17"/>
        <v>0</v>
      </c>
      <c r="E111" s="113">
        <f t="shared" si="17"/>
        <v>0</v>
      </c>
      <c r="F111" s="83">
        <f t="shared" si="17"/>
        <v>1</v>
      </c>
      <c r="G111" s="113">
        <f t="shared" si="17"/>
        <v>35963000</v>
      </c>
      <c r="H111" s="86">
        <f t="shared" si="17"/>
        <v>1</v>
      </c>
      <c r="I111" s="119">
        <f t="shared" si="17"/>
        <v>35963000</v>
      </c>
      <c r="J111" s="26">
        <f t="shared" si="17"/>
        <v>4500132.8869793136</v>
      </c>
      <c r="K111" s="26">
        <f t="shared" si="17"/>
        <v>-662666.75</v>
      </c>
      <c r="L111" s="26">
        <f t="shared" si="17"/>
        <v>3837466.1369793131</v>
      </c>
    </row>
    <row r="112" spans="1:12">
      <c r="H112" s="80"/>
      <c r="I112" s="81"/>
    </row>
    <row r="114" spans="1:14">
      <c r="G114" t="s">
        <v>114</v>
      </c>
      <c r="H114" s="27"/>
      <c r="I114" s="357">
        <f>+NSP!L73</f>
        <v>4500132.8869793136</v>
      </c>
    </row>
    <row r="115" spans="1:14">
      <c r="G115" t="s">
        <v>338</v>
      </c>
      <c r="I115" s="357">
        <f>+NSP!M73</f>
        <v>-662667</v>
      </c>
    </row>
    <row r="116" spans="1:14">
      <c r="G116" t="s">
        <v>256</v>
      </c>
      <c r="I116" s="120">
        <f>SUM(I114:I115)</f>
        <v>3837465.8869793136</v>
      </c>
      <c r="N116" s="121">
        <f>+I116</f>
        <v>3837465.8869793136</v>
      </c>
    </row>
    <row r="120" spans="1:14" ht="15.6">
      <c r="A120" s="874" t="s">
        <v>19</v>
      </c>
      <c r="B120" s="875"/>
      <c r="C120" s="888">
        <v>345</v>
      </c>
      <c r="D120" s="889"/>
      <c r="E120" s="889"/>
      <c r="F120" s="889"/>
      <c r="G120" s="889"/>
      <c r="H120" s="890"/>
      <c r="I120" s="4"/>
    </row>
    <row r="121" spans="1:14" ht="15.75" customHeight="1">
      <c r="A121" s="867" t="s">
        <v>20</v>
      </c>
      <c r="B121" s="868"/>
      <c r="C121" s="877" t="s">
        <v>21</v>
      </c>
      <c r="D121" s="878"/>
      <c r="E121" s="878"/>
      <c r="F121" s="878"/>
      <c r="G121" s="878"/>
      <c r="H121" s="879"/>
      <c r="I121" s="4"/>
    </row>
    <row r="122" spans="1:14" ht="15.6">
      <c r="A122" s="867" t="s">
        <v>22</v>
      </c>
      <c r="B122" s="868"/>
      <c r="C122" s="877" t="s">
        <v>23</v>
      </c>
      <c r="D122" s="878"/>
      <c r="E122" s="878"/>
      <c r="F122" s="878"/>
      <c r="G122" s="878"/>
      <c r="H122" s="879"/>
      <c r="I122" s="4"/>
    </row>
    <row r="123" spans="1:14" ht="15.75" customHeight="1">
      <c r="A123" s="867" t="s">
        <v>24</v>
      </c>
      <c r="B123" s="868"/>
      <c r="C123" s="869">
        <v>141290700</v>
      </c>
      <c r="D123" s="870"/>
      <c r="E123" s="870"/>
      <c r="F123" s="870"/>
      <c r="G123" s="870"/>
      <c r="H123" s="871"/>
      <c r="I123" s="4"/>
    </row>
    <row r="124" spans="1:14" ht="15.75" customHeight="1">
      <c r="A124" s="881" t="s">
        <v>25</v>
      </c>
      <c r="B124" s="882"/>
      <c r="C124" s="883" t="s">
        <v>37</v>
      </c>
      <c r="D124" s="884"/>
      <c r="E124" s="884"/>
      <c r="F124" s="884"/>
      <c r="G124" s="884"/>
      <c r="H124" s="885"/>
      <c r="I124" s="4"/>
    </row>
    <row r="125" spans="1:14" ht="13.8">
      <c r="A125" s="5"/>
      <c r="B125" s="5"/>
      <c r="C125" s="5"/>
      <c r="D125" s="5"/>
      <c r="E125" s="5"/>
      <c r="F125" s="5"/>
      <c r="G125" s="5"/>
      <c r="H125" s="5"/>
      <c r="I125" s="5"/>
    </row>
    <row r="126" spans="1:14" ht="13.8">
      <c r="A126" s="6"/>
      <c r="B126" s="7"/>
      <c r="C126" s="8"/>
      <c r="D126" s="886">
        <v>0.2</v>
      </c>
      <c r="E126" s="887"/>
      <c r="F126" s="886">
        <v>0.8</v>
      </c>
      <c r="G126" s="887"/>
      <c r="H126" s="9"/>
      <c r="I126" s="10"/>
      <c r="J126" s="11" t="s">
        <v>121</v>
      </c>
      <c r="K126" s="11" t="s">
        <v>269</v>
      </c>
      <c r="L126" s="11" t="s">
        <v>270</v>
      </c>
    </row>
    <row r="127" spans="1:14" ht="13.8">
      <c r="A127" s="12"/>
      <c r="B127" s="13"/>
      <c r="C127" s="14"/>
      <c r="D127" s="872" t="s">
        <v>26</v>
      </c>
      <c r="E127" s="880"/>
      <c r="F127" s="872" t="s">
        <v>27</v>
      </c>
      <c r="G127" s="880"/>
      <c r="H127" s="872" t="s">
        <v>28</v>
      </c>
      <c r="I127" s="873"/>
      <c r="J127" s="15" t="s">
        <v>29</v>
      </c>
      <c r="K127" s="391" t="s">
        <v>29</v>
      </c>
      <c r="L127" s="391" t="s">
        <v>29</v>
      </c>
    </row>
    <row r="128" spans="1:14" ht="27.6">
      <c r="A128" s="16" t="s">
        <v>30</v>
      </c>
      <c r="B128" s="17" t="s">
        <v>31</v>
      </c>
      <c r="C128" s="18" t="s">
        <v>32</v>
      </c>
      <c r="D128" s="19" t="s">
        <v>33</v>
      </c>
      <c r="E128" s="20" t="s">
        <v>34</v>
      </c>
      <c r="F128" s="19" t="s">
        <v>33</v>
      </c>
      <c r="G128" s="20" t="s">
        <v>34</v>
      </c>
      <c r="H128" s="21" t="s">
        <v>33</v>
      </c>
      <c r="I128" s="40" t="s">
        <v>34</v>
      </c>
      <c r="J128" s="18" t="s">
        <v>34</v>
      </c>
      <c r="K128" s="18" t="s">
        <v>34</v>
      </c>
      <c r="L128" s="18" t="s">
        <v>34</v>
      </c>
    </row>
    <row r="129" spans="1:17" ht="13.8">
      <c r="A129" s="1" t="s">
        <v>15</v>
      </c>
      <c r="B129" s="22">
        <f>+$B$10</f>
        <v>10940248.5</v>
      </c>
      <c r="C129" s="84">
        <f>+B129/B150</f>
        <v>0.1292265803021185</v>
      </c>
      <c r="D129" s="23">
        <f>C129*D$126</f>
        <v>2.5845316060423701E-2</v>
      </c>
      <c r="E129" s="112">
        <f>+C129*(C$123*D$126)</f>
        <v>3651702.7978985072</v>
      </c>
      <c r="F129" s="79">
        <v>0</v>
      </c>
      <c r="G129" s="114">
        <f>F129*C$123</f>
        <v>0</v>
      </c>
      <c r="H129" s="23">
        <f>+D129+F129</f>
        <v>2.5845316060423701E-2</v>
      </c>
      <c r="I129" s="116">
        <f>+E129+G129</f>
        <v>3651702.7978985072</v>
      </c>
      <c r="J129" s="39">
        <f>+H129*I153</f>
        <v>546495.83867788163</v>
      </c>
      <c r="K129" s="39">
        <f>+H129*I154</f>
        <v>-30938.859258979883</v>
      </c>
      <c r="L129" s="393">
        <f>+J129+K129</f>
        <v>515556.97941890173</v>
      </c>
      <c r="N129" s="36"/>
      <c r="O129" s="36"/>
      <c r="P129" s="819" t="s">
        <v>967</v>
      </c>
      <c r="Q129" s="812"/>
    </row>
    <row r="130" spans="1:17" ht="13.8">
      <c r="A130" s="2" t="s">
        <v>4</v>
      </c>
      <c r="B130" s="22">
        <f>+$B$12</f>
        <v>571800</v>
      </c>
      <c r="C130" s="84">
        <f>+B130/B150</f>
        <v>6.7541206780404811E-3</v>
      </c>
      <c r="D130" s="23">
        <f t="shared" ref="D130:D149" si="18">C130*D$126</f>
        <v>1.3508241356080964E-3</v>
      </c>
      <c r="E130" s="112">
        <f t="shared" ref="E130:E149" si="19">+C130*(C$123*D$126)</f>
        <v>190858.88769696283</v>
      </c>
      <c r="F130" s="79">
        <v>0</v>
      </c>
      <c r="G130" s="112">
        <f t="shared" ref="G130:G149" si="20">F130*C$123</f>
        <v>0</v>
      </c>
      <c r="H130" s="23">
        <f t="shared" ref="H130:H148" si="21">+D130+F130</f>
        <v>1.3508241356080964E-3</v>
      </c>
      <c r="I130" s="117">
        <f>+G130+E130</f>
        <v>190858.88769696283</v>
      </c>
      <c r="J130" s="39">
        <f>+H130*I153</f>
        <v>28563.000242271715</v>
      </c>
      <c r="K130" s="39">
        <f>+H130*I154</f>
        <v>-1617.0418546054689</v>
      </c>
      <c r="L130" s="394">
        <f>+J130+K130</f>
        <v>26945.958387666247</v>
      </c>
      <c r="N130" s="36"/>
      <c r="O130" s="36"/>
      <c r="P130" s="813" t="s">
        <v>638</v>
      </c>
      <c r="Q130" s="814"/>
    </row>
    <row r="131" spans="1:17" s="127" customFormat="1" ht="13.8">
      <c r="A131" s="2" t="s">
        <v>0</v>
      </c>
      <c r="B131" s="471">
        <f>+$B$13</f>
        <v>9981000</v>
      </c>
      <c r="C131" s="472">
        <f>+B131/B$150</f>
        <v>0.11789590501490389</v>
      </c>
      <c r="D131" s="476">
        <f>(C131*D$126)</f>
        <v>2.357918100298078E-2</v>
      </c>
      <c r="E131" s="474">
        <f t="shared" si="19"/>
        <v>3331518.9893378564</v>
      </c>
      <c r="F131" s="475">
        <v>0</v>
      </c>
      <c r="G131" s="474">
        <f t="shared" si="20"/>
        <v>0</v>
      </c>
      <c r="H131" s="476">
        <f>+D131+F131</f>
        <v>2.357918100298078E-2</v>
      </c>
      <c r="I131" s="477">
        <f t="shared" ref="I131:I149" si="22">+G131+E131</f>
        <v>3331518.9893378564</v>
      </c>
      <c r="J131" s="478">
        <f>+H131*I153</f>
        <v>498578.70832129061</v>
      </c>
      <c r="K131" s="478">
        <f>+H131*I154</f>
        <v>-28226.118836686226</v>
      </c>
      <c r="L131" s="811">
        <f t="shared" ref="L131:L148" si="23">+J131+K131</f>
        <v>470352.58948460437</v>
      </c>
      <c r="N131" s="497"/>
      <c r="O131" s="497"/>
      <c r="P131" s="815">
        <f>L131*$O$20</f>
        <v>272334.14931158593</v>
      </c>
      <c r="Q131" s="816" t="s">
        <v>610</v>
      </c>
    </row>
    <row r="132" spans="1:17" ht="13.8">
      <c r="A132" s="2" t="s">
        <v>16</v>
      </c>
      <c r="B132" s="22">
        <f>+$B$14</f>
        <v>1028167</v>
      </c>
      <c r="C132" s="84">
        <f>+B132/B150</f>
        <v>1.2144742908672346E-2</v>
      </c>
      <c r="D132" s="23">
        <f t="shared" si="18"/>
        <v>2.4289485817344694E-3</v>
      </c>
      <c r="E132" s="112">
        <f>+C132*(C$123*D$126)</f>
        <v>343187.84537727037</v>
      </c>
      <c r="F132" s="79">
        <v>0</v>
      </c>
      <c r="G132" s="112">
        <f t="shared" si="20"/>
        <v>0</v>
      </c>
      <c r="H132" s="23">
        <f t="shared" si="21"/>
        <v>2.4289485817344694E-3</v>
      </c>
      <c r="I132" s="117">
        <f t="shared" si="22"/>
        <v>343187.84537727037</v>
      </c>
      <c r="J132" s="39">
        <f>+H132*I153</f>
        <v>51359.801101951343</v>
      </c>
      <c r="K132" s="39">
        <f>+H132*I154</f>
        <v>-2907.6409103255351</v>
      </c>
      <c r="L132" s="394">
        <f t="shared" si="23"/>
        <v>48452.160191625808</v>
      </c>
      <c r="N132" s="36"/>
      <c r="O132" s="36"/>
      <c r="P132" s="815">
        <f>L131*$O$21</f>
        <v>164623.40631961153</v>
      </c>
      <c r="Q132" s="816" t="s">
        <v>603</v>
      </c>
    </row>
    <row r="133" spans="1:17" ht="13.8">
      <c r="A133" s="2" t="s">
        <v>6</v>
      </c>
      <c r="B133" s="22">
        <f>+$B$15</f>
        <v>2574417</v>
      </c>
      <c r="C133" s="84">
        <f>+B133/B150</f>
        <v>3.040909949912372E-2</v>
      </c>
      <c r="D133" s="23">
        <f t="shared" si="18"/>
        <v>6.0818198998247447E-3</v>
      </c>
      <c r="E133" s="112">
        <f t="shared" si="19"/>
        <v>859304.59092016798</v>
      </c>
      <c r="F133" s="79">
        <v>0</v>
      </c>
      <c r="G133" s="112">
        <f t="shared" si="20"/>
        <v>0</v>
      </c>
      <c r="H133" s="23">
        <f t="shared" si="21"/>
        <v>6.0818198998247447E-3</v>
      </c>
      <c r="I133" s="117">
        <f t="shared" si="22"/>
        <v>859304.59092016798</v>
      </c>
      <c r="J133" s="39">
        <f>+H133*I153</f>
        <v>128599.28890295283</v>
      </c>
      <c r="K133" s="39">
        <f>+H133*I154</f>
        <v>-7280.4128020424059</v>
      </c>
      <c r="L133" s="394">
        <f t="shared" si="23"/>
        <v>121318.87610091042</v>
      </c>
      <c r="N133" s="36"/>
      <c r="O133" s="36"/>
      <c r="P133" s="817">
        <f>L131*$O$22</f>
        <v>33395.033853406909</v>
      </c>
      <c r="Q133" s="818" t="s">
        <v>604</v>
      </c>
    </row>
    <row r="134" spans="1:17" ht="13.8">
      <c r="A134" s="2" t="s">
        <v>10</v>
      </c>
      <c r="B134" s="22">
        <f>+$B$16</f>
        <v>2860240</v>
      </c>
      <c r="C134" s="84">
        <f>+B134/B150</f>
        <v>3.3785250311574866E-2</v>
      </c>
      <c r="D134" s="23">
        <f t="shared" si="18"/>
        <v>6.7570500623149732E-3</v>
      </c>
      <c r="E134" s="112">
        <f t="shared" si="19"/>
        <v>954708.33323952614</v>
      </c>
      <c r="F134" s="79">
        <v>0</v>
      </c>
      <c r="G134" s="112">
        <f t="shared" si="20"/>
        <v>0</v>
      </c>
      <c r="H134" s="23">
        <f t="shared" si="21"/>
        <v>6.7570500623149732E-3</v>
      </c>
      <c r="I134" s="117">
        <f t="shared" si="22"/>
        <v>954708.33323952614</v>
      </c>
      <c r="J134" s="39">
        <f>+H134*I153</f>
        <v>142876.94265994272</v>
      </c>
      <c r="K134" s="39">
        <f>+H134*I154</f>
        <v>-8088.7159744958835</v>
      </c>
      <c r="L134" s="394">
        <f t="shared" si="23"/>
        <v>134788.22668544683</v>
      </c>
      <c r="N134" s="36"/>
      <c r="O134" s="36"/>
    </row>
    <row r="135" spans="1:17" ht="13.8">
      <c r="A135" s="2" t="s">
        <v>17</v>
      </c>
      <c r="B135" s="22">
        <f>+$B$17</f>
        <v>7116500</v>
      </c>
      <c r="C135" s="84">
        <f>+B135/B150</f>
        <v>8.4060335441194622E-2</v>
      </c>
      <c r="D135" s="23">
        <f t="shared" si="18"/>
        <v>1.6812067088238927E-2</v>
      </c>
      <c r="E135" s="112">
        <f t="shared" si="19"/>
        <v>2375388.7273442396</v>
      </c>
      <c r="F135" s="79">
        <v>3.0349952909886551E-2</v>
      </c>
      <c r="G135" s="112">
        <f t="shared" si="20"/>
        <v>4288166.091604908</v>
      </c>
      <c r="H135" s="23">
        <f t="shared" si="21"/>
        <v>4.7162019998125478E-2</v>
      </c>
      <c r="I135" s="117">
        <f t="shared" si="22"/>
        <v>6663554.8189491481</v>
      </c>
      <c r="J135" s="39">
        <f>+H135*I153</f>
        <v>997234.7644099996</v>
      </c>
      <c r="K135" s="39">
        <f>+H135*I154</f>
        <v>-56456.616575316053</v>
      </c>
      <c r="L135" s="394">
        <f t="shared" si="23"/>
        <v>940778.14783468354</v>
      </c>
      <c r="N135" s="36"/>
      <c r="O135" s="36"/>
    </row>
    <row r="136" spans="1:17" ht="13.8">
      <c r="A136" s="2" t="s">
        <v>5</v>
      </c>
      <c r="B136" s="22">
        <f>+$B$18</f>
        <v>9342000</v>
      </c>
      <c r="C136" s="84">
        <f>+B136/B150</f>
        <v>0.11034801569474323</v>
      </c>
      <c r="D136" s="23">
        <f t="shared" si="18"/>
        <v>2.2069603138948648E-2</v>
      </c>
      <c r="E136" s="112">
        <f t="shared" si="19"/>
        <v>3118229.6762242513</v>
      </c>
      <c r="F136" s="79">
        <v>1.2849144422257873E-3</v>
      </c>
      <c r="G136" s="112">
        <f t="shared" si="20"/>
        <v>181546.46098219106</v>
      </c>
      <c r="H136" s="23">
        <f t="shared" si="21"/>
        <v>2.3354517581174437E-2</v>
      </c>
      <c r="I136" s="117">
        <f t="shared" si="22"/>
        <v>3299776.1372064422</v>
      </c>
      <c r="J136" s="39">
        <f>+H136*I153</f>
        <v>493828.22955626954</v>
      </c>
      <c r="K136" s="39">
        <f>+H136*I154</f>
        <v>-27957.179197037131</v>
      </c>
      <c r="L136" s="394">
        <f t="shared" si="23"/>
        <v>465871.05035923241</v>
      </c>
      <c r="N136" s="36"/>
      <c r="O136" s="36"/>
    </row>
    <row r="137" spans="1:17" ht="13.8">
      <c r="A137" s="2" t="s">
        <v>116</v>
      </c>
      <c r="B137" s="22">
        <f>+$B$19</f>
        <v>2939201</v>
      </c>
      <c r="C137" s="84">
        <f>+B137/B150</f>
        <v>3.4717940278099442E-2</v>
      </c>
      <c r="D137" s="23">
        <f t="shared" si="18"/>
        <v>6.9435880556198886E-3</v>
      </c>
      <c r="E137" s="112">
        <f t="shared" si="19"/>
        <v>981064.41689017299</v>
      </c>
      <c r="F137" s="79">
        <v>7.8982211920379276E-3</v>
      </c>
      <c r="G137" s="112">
        <f t="shared" si="20"/>
        <v>1115945.2009778733</v>
      </c>
      <c r="H137" s="23">
        <f t="shared" si="21"/>
        <v>1.4841809247657815E-2</v>
      </c>
      <c r="I137" s="117">
        <f t="shared" si="22"/>
        <v>2097009.6178680463</v>
      </c>
      <c r="J137" s="39">
        <f>+H137*I153</f>
        <v>313828.12163462193</v>
      </c>
      <c r="K137" s="39">
        <f>+H137*I154</f>
        <v>-17766.803330567724</v>
      </c>
      <c r="L137" s="394">
        <f t="shared" si="23"/>
        <v>296061.31830405421</v>
      </c>
      <c r="N137" s="36"/>
      <c r="O137" s="36"/>
    </row>
    <row r="138" spans="1:17" ht="13.8">
      <c r="A138" s="2" t="s">
        <v>1</v>
      </c>
      <c r="B138" s="22">
        <f>+$B$20</f>
        <v>207000</v>
      </c>
      <c r="C138" s="84">
        <f>+B138/B150</f>
        <v>2.4450909065309194E-3</v>
      </c>
      <c r="D138" s="23">
        <f t="shared" si="18"/>
        <v>4.8901818130618385E-4</v>
      </c>
      <c r="E138" s="112">
        <f t="shared" si="19"/>
        <v>69093.721149477627</v>
      </c>
      <c r="F138" s="79">
        <v>0</v>
      </c>
      <c r="G138" s="112">
        <f t="shared" si="20"/>
        <v>0</v>
      </c>
      <c r="H138" s="23">
        <f t="shared" si="21"/>
        <v>4.8901818130618385E-4</v>
      </c>
      <c r="I138" s="117">
        <f t="shared" si="22"/>
        <v>69093.721149477627</v>
      </c>
      <c r="J138" s="39">
        <f>+H138*I153</f>
        <v>10340.225691063735</v>
      </c>
      <c r="K138" s="39">
        <f>+H138*I154</f>
        <v>-585.39290644164396</v>
      </c>
      <c r="L138" s="394">
        <f t="shared" si="23"/>
        <v>9754.8327846220909</v>
      </c>
      <c r="N138" s="36"/>
      <c r="O138" s="36"/>
    </row>
    <row r="139" spans="1:17" ht="13.8">
      <c r="A139" s="2" t="s">
        <v>45</v>
      </c>
      <c r="B139" s="22">
        <f>+$B$21</f>
        <v>7020707</v>
      </c>
      <c r="C139" s="84">
        <f>+B139/B150</f>
        <v>8.2928825329072323E-2</v>
      </c>
      <c r="D139" s="23">
        <f t="shared" si="18"/>
        <v>1.6585765065814464E-2</v>
      </c>
      <c r="E139" s="112">
        <f t="shared" si="19"/>
        <v>2343414.3561844719</v>
      </c>
      <c r="F139" s="79">
        <v>0</v>
      </c>
      <c r="G139" s="112">
        <f t="shared" si="20"/>
        <v>0</v>
      </c>
      <c r="H139" s="23">
        <f t="shared" si="21"/>
        <v>1.6585765065814464E-2</v>
      </c>
      <c r="I139" s="117">
        <f t="shared" si="22"/>
        <v>2343414.3561844719</v>
      </c>
      <c r="J139" s="39">
        <f>+H139*I153</f>
        <v>350703.84005232371</v>
      </c>
      <c r="K139" s="39">
        <f>+H139*I154</f>
        <v>-19854.454473455047</v>
      </c>
      <c r="L139" s="394">
        <f t="shared" si="23"/>
        <v>330849.38557886868</v>
      </c>
      <c r="N139" s="36"/>
      <c r="O139" s="36"/>
    </row>
    <row r="140" spans="1:17" ht="13.8">
      <c r="A140" s="2" t="s">
        <v>46</v>
      </c>
      <c r="B140" s="22">
        <f>+$B$22</f>
        <v>6927361</v>
      </c>
      <c r="C140" s="84">
        <f>+B140/B150</f>
        <v>8.1826219262593897E-2</v>
      </c>
      <c r="D140" s="23">
        <f t="shared" si="18"/>
        <v>1.6365243852518779E-2</v>
      </c>
      <c r="E140" s="112">
        <f t="shared" si="19"/>
        <v>2312256.7595930751</v>
      </c>
      <c r="F140" s="79">
        <v>0</v>
      </c>
      <c r="G140" s="112">
        <f t="shared" si="20"/>
        <v>0</v>
      </c>
      <c r="H140" s="23">
        <f t="shared" si="21"/>
        <v>1.6365243852518779E-2</v>
      </c>
      <c r="I140" s="117">
        <f t="shared" si="22"/>
        <v>2312256.7595930751</v>
      </c>
      <c r="J140" s="39">
        <f>+H140*I153</f>
        <v>346040.94774624624</v>
      </c>
      <c r="K140" s="39">
        <f>+H140*I154</f>
        <v>-19590.473380485477</v>
      </c>
      <c r="L140" s="394">
        <f t="shared" si="23"/>
        <v>326450.47436576075</v>
      </c>
      <c r="N140" s="36"/>
      <c r="O140" s="36"/>
    </row>
    <row r="141" spans="1:17" ht="13.8">
      <c r="A141" s="2" t="s">
        <v>2</v>
      </c>
      <c r="B141" s="22">
        <f>+$B$23</f>
        <v>325000</v>
      </c>
      <c r="C141" s="84">
        <f>+B141/B150</f>
        <v>3.8389108435871924E-3</v>
      </c>
      <c r="D141" s="23">
        <f t="shared" si="18"/>
        <v>7.6778216871743851E-4</v>
      </c>
      <c r="E141" s="112">
        <f t="shared" si="19"/>
        <v>108480.48006560498</v>
      </c>
      <c r="F141" s="79">
        <v>0</v>
      </c>
      <c r="G141" s="112">
        <f t="shared" si="20"/>
        <v>0</v>
      </c>
      <c r="H141" s="23">
        <f t="shared" si="21"/>
        <v>7.6778216871743851E-4</v>
      </c>
      <c r="I141" s="117">
        <f t="shared" si="22"/>
        <v>108480.48006560498</v>
      </c>
      <c r="J141" s="39">
        <f>+H141*I153</f>
        <v>16234.65386278123</v>
      </c>
      <c r="K141" s="39">
        <f>+H141*I154</f>
        <v>-919.09514296393388</v>
      </c>
      <c r="L141" s="394">
        <f t="shared" si="23"/>
        <v>15315.558719817296</v>
      </c>
      <c r="N141" s="36"/>
      <c r="O141" s="36"/>
    </row>
    <row r="142" spans="1:17" ht="13.8">
      <c r="A142" s="2" t="s">
        <v>12</v>
      </c>
      <c r="B142" s="22">
        <f>+$B$24</f>
        <v>343000</v>
      </c>
      <c r="C142" s="84">
        <f>+B142/B150</f>
        <v>4.0515274441550982E-3</v>
      </c>
      <c r="D142" s="23">
        <f t="shared" si="18"/>
        <v>8.103054888310197E-4</v>
      </c>
      <c r="E142" s="112">
        <f t="shared" si="19"/>
        <v>114488.62973077694</v>
      </c>
      <c r="F142" s="79">
        <v>0</v>
      </c>
      <c r="G142" s="112">
        <f t="shared" si="20"/>
        <v>0</v>
      </c>
      <c r="H142" s="23">
        <f t="shared" si="21"/>
        <v>8.103054888310197E-4</v>
      </c>
      <c r="I142" s="117">
        <f t="shared" si="22"/>
        <v>114488.62973077694</v>
      </c>
      <c r="J142" s="39">
        <f>+H142*I153</f>
        <v>17133.803922873729</v>
      </c>
      <c r="K142" s="39">
        <f>+H142*I154</f>
        <v>-969.99887395885935</v>
      </c>
      <c r="L142" s="394">
        <f t="shared" si="23"/>
        <v>16163.80504891487</v>
      </c>
      <c r="N142" s="36"/>
      <c r="O142" s="36"/>
    </row>
    <row r="143" spans="1:17" ht="13.8">
      <c r="A143" s="2" t="s">
        <v>18</v>
      </c>
      <c r="B143" s="22">
        <f>+$B$25</f>
        <v>10436523.5</v>
      </c>
      <c r="C143" s="84">
        <f>+B143/B150</f>
        <v>0.12327656379539248</v>
      </c>
      <c r="D143" s="23">
        <f t="shared" si="18"/>
        <v>2.4655312759078497E-2</v>
      </c>
      <c r="E143" s="112">
        <f t="shared" si="19"/>
        <v>3483566.3984491322</v>
      </c>
      <c r="F143" s="79">
        <v>0.73454396617216766</v>
      </c>
      <c r="G143" s="112">
        <f t="shared" si="20"/>
        <v>103784231.16124189</v>
      </c>
      <c r="H143" s="23">
        <f t="shared" si="21"/>
        <v>0.75919927893124617</v>
      </c>
      <c r="I143" s="117">
        <f t="shared" si="22"/>
        <v>107267797.55969103</v>
      </c>
      <c r="J143" s="39">
        <f>+H143*I153</f>
        <v>16053169.777192218</v>
      </c>
      <c r="K143" s="39">
        <f>+H143*I154</f>
        <v>-908820.75442445825</v>
      </c>
      <c r="L143" s="394">
        <f t="shared" si="23"/>
        <v>15144349.02276776</v>
      </c>
      <c r="N143" s="36"/>
      <c r="O143" s="36"/>
    </row>
    <row r="144" spans="1:17" ht="13.8">
      <c r="A144" s="2" t="s">
        <v>9</v>
      </c>
      <c r="B144" s="22">
        <f>+$B$26</f>
        <v>7856545</v>
      </c>
      <c r="C144" s="84">
        <f>+B144/B150</f>
        <v>9.2801771672709962E-2</v>
      </c>
      <c r="D144" s="23">
        <f t="shared" si="18"/>
        <v>1.8560354334541992E-2</v>
      </c>
      <c r="E144" s="112">
        <f t="shared" si="19"/>
        <v>2622405.4561754721</v>
      </c>
      <c r="F144" s="79">
        <v>2.4613421975799493E-2</v>
      </c>
      <c r="G144" s="112">
        <f t="shared" si="20"/>
        <v>3477647.6203560936</v>
      </c>
      <c r="H144" s="23">
        <f t="shared" si="21"/>
        <v>4.3173776310341486E-2</v>
      </c>
      <c r="I144" s="117">
        <f t="shared" si="22"/>
        <v>6100053.0765315657</v>
      </c>
      <c r="J144" s="39">
        <f>+H144*I153</f>
        <v>912903.87157387822</v>
      </c>
      <c r="K144" s="39">
        <f>+H144*I154</f>
        <v>-51682.377798030968</v>
      </c>
      <c r="L144" s="394">
        <f t="shared" si="23"/>
        <v>861221.49377584725</v>
      </c>
      <c r="N144" s="36"/>
      <c r="O144" s="36"/>
    </row>
    <row r="145" spans="1:15" ht="13.8">
      <c r="A145" s="2" t="s">
        <v>7</v>
      </c>
      <c r="B145" s="22">
        <f>+$B$27</f>
        <v>1680898</v>
      </c>
      <c r="C145" s="84">
        <f>+B145/B150</f>
        <v>1.9854823258966228E-2</v>
      </c>
      <c r="D145" s="23">
        <f t="shared" si="18"/>
        <v>3.9709646517932457E-3</v>
      </c>
      <c r="E145" s="112">
        <f t="shared" si="19"/>
        <v>561060.37532712391</v>
      </c>
      <c r="F145" s="79">
        <v>1.3095233078825486E-3</v>
      </c>
      <c r="G145" s="112">
        <f t="shared" si="20"/>
        <v>185023.46483704081</v>
      </c>
      <c r="H145" s="23">
        <f t="shared" si="21"/>
        <v>5.2804879596757941E-3</v>
      </c>
      <c r="I145" s="117">
        <f t="shared" si="22"/>
        <v>746083.84016416478</v>
      </c>
      <c r="J145" s="39">
        <f>+H145*I153</f>
        <v>111655.22949709174</v>
      </c>
      <c r="K145" s="39">
        <f>+H145*I154</f>
        <v>-6321.1559657927801</v>
      </c>
      <c r="L145" s="394">
        <f t="shared" si="23"/>
        <v>105334.07353129896</v>
      </c>
      <c r="N145" s="36"/>
      <c r="O145" s="36"/>
    </row>
    <row r="146" spans="1:15" ht="13.8">
      <c r="A146" s="2" t="s">
        <v>13</v>
      </c>
      <c r="B146" s="22">
        <f>+$B$28</f>
        <v>255700</v>
      </c>
      <c r="C146" s="84">
        <f>+B146/B150</f>
        <v>3.020336931400754E-3</v>
      </c>
      <c r="D146" s="23">
        <f t="shared" si="18"/>
        <v>6.0406738628015089E-4</v>
      </c>
      <c r="E146" s="112">
        <f t="shared" si="19"/>
        <v>85349.103854692905</v>
      </c>
      <c r="F146" s="79">
        <v>0</v>
      </c>
      <c r="G146" s="112">
        <f t="shared" si="20"/>
        <v>0</v>
      </c>
      <c r="H146" s="23">
        <f t="shared" si="21"/>
        <v>6.0406738628015089E-4</v>
      </c>
      <c r="I146" s="117">
        <f t="shared" si="22"/>
        <v>85349.103854692905</v>
      </c>
      <c r="J146" s="39">
        <f>+H146*I153</f>
        <v>12772.926131425111</v>
      </c>
      <c r="K146" s="39">
        <f>+H146*I154</f>
        <v>-723.11577863347043</v>
      </c>
      <c r="L146" s="394">
        <f t="shared" si="23"/>
        <v>12049.810352791641</v>
      </c>
      <c r="N146" s="36"/>
      <c r="O146" s="36"/>
    </row>
    <row r="147" spans="1:15" ht="13.8">
      <c r="A147" s="2" t="s">
        <v>3</v>
      </c>
      <c r="B147" s="22">
        <f>+$B$29</f>
        <v>999226</v>
      </c>
      <c r="C147" s="84">
        <f>+B147/B150</f>
        <v>1.1802890851059249E-2</v>
      </c>
      <c r="D147" s="23">
        <f t="shared" si="18"/>
        <v>2.3605781702118502E-3</v>
      </c>
      <c r="E147" s="112">
        <f t="shared" si="19"/>
        <v>333527.74207395141</v>
      </c>
      <c r="F147" s="79">
        <v>0</v>
      </c>
      <c r="G147" s="112">
        <f t="shared" si="20"/>
        <v>0</v>
      </c>
      <c r="H147" s="23">
        <f t="shared" si="21"/>
        <v>2.3605781702118502E-3</v>
      </c>
      <c r="I147" s="117">
        <f t="shared" si="22"/>
        <v>333527.74207395141</v>
      </c>
      <c r="J147" s="39">
        <f>+H147*I153</f>
        <v>49914.117663665966</v>
      </c>
      <c r="K147" s="39">
        <f>+H147*I154</f>
        <v>-2825.7961948408611</v>
      </c>
      <c r="L147" s="394">
        <f t="shared" si="23"/>
        <v>47088.321468825103</v>
      </c>
      <c r="N147" s="36"/>
      <c r="O147" s="36"/>
    </row>
    <row r="148" spans="1:15" ht="13.8">
      <c r="A148" s="2" t="s">
        <v>11</v>
      </c>
      <c r="B148" s="22">
        <f>+$B$30</f>
        <v>700616</v>
      </c>
      <c r="C148" s="84">
        <f>+B148/B150</f>
        <v>8.2756995679713358E-3</v>
      </c>
      <c r="D148" s="23">
        <f t="shared" si="18"/>
        <v>1.6551399135942672E-3</v>
      </c>
      <c r="E148" s="112">
        <f t="shared" si="19"/>
        <v>233855.87698967353</v>
      </c>
      <c r="F148" s="79">
        <v>0</v>
      </c>
      <c r="G148" s="112">
        <f t="shared" si="20"/>
        <v>0</v>
      </c>
      <c r="H148" s="23">
        <f t="shared" si="21"/>
        <v>1.6551399135942672E-3</v>
      </c>
      <c r="I148" s="117">
        <f t="shared" si="22"/>
        <v>233855.87698967353</v>
      </c>
      <c r="J148" s="39">
        <f>+H148*I153</f>
        <v>34997.71769454256</v>
      </c>
      <c r="K148" s="39">
        <f>+H148*I154</f>
        <v>-1981.3315774855982</v>
      </c>
      <c r="L148" s="394">
        <f t="shared" si="23"/>
        <v>33016.386117056958</v>
      </c>
      <c r="N148" s="36"/>
      <c r="O148" s="36"/>
    </row>
    <row r="149" spans="1:15" ht="13.8">
      <c r="A149" s="3" t="s">
        <v>8</v>
      </c>
      <c r="B149" s="22">
        <f>+$B$31</f>
        <v>553279</v>
      </c>
      <c r="C149" s="84">
        <f>+B149/B150</f>
        <v>6.5353500080894715E-3</v>
      </c>
      <c r="D149" s="23">
        <f t="shared" si="18"/>
        <v>1.3070700016178944E-3</v>
      </c>
      <c r="E149" s="112">
        <f t="shared" si="19"/>
        <v>184676.83547759341</v>
      </c>
      <c r="F149" s="79">
        <v>0</v>
      </c>
      <c r="G149" s="115">
        <f t="shared" si="20"/>
        <v>0</v>
      </c>
      <c r="H149" s="87">
        <f>+D149+F149</f>
        <v>1.3070700016178944E-3</v>
      </c>
      <c r="I149" s="118">
        <f t="shared" si="22"/>
        <v>184676.83547759341</v>
      </c>
      <c r="J149" s="39">
        <f>+H149*I153</f>
        <v>27637.824783217649</v>
      </c>
      <c r="K149" s="39">
        <f>+H149*I154</f>
        <v>-1564.6647433967457</v>
      </c>
      <c r="L149" s="394">
        <f>+J149+K149</f>
        <v>26073.160039820905</v>
      </c>
      <c r="N149" s="36"/>
      <c r="O149" s="36"/>
    </row>
    <row r="150" spans="1:15" ht="13.8">
      <c r="A150" s="24"/>
      <c r="B150" s="25">
        <f t="shared" ref="B150:I150" si="24">SUM(B129:B149)</f>
        <v>84659429</v>
      </c>
      <c r="C150" s="85">
        <f t="shared" si="24"/>
        <v>1.0000000000000002</v>
      </c>
      <c r="D150" s="82">
        <f t="shared" si="24"/>
        <v>0.20000000000000004</v>
      </c>
      <c r="E150" s="113">
        <f t="shared" si="24"/>
        <v>28258140.000000004</v>
      </c>
      <c r="F150" s="83">
        <f t="shared" si="24"/>
        <v>0.8</v>
      </c>
      <c r="G150" s="113">
        <f t="shared" si="24"/>
        <v>113032560</v>
      </c>
      <c r="H150" s="86">
        <f t="shared" si="24"/>
        <v>1</v>
      </c>
      <c r="I150" s="119">
        <f t="shared" si="24"/>
        <v>141290699.99999997</v>
      </c>
      <c r="J150" s="26">
        <f t="shared" ref="J150:K150" si="25">SUM(J129:J149)</f>
        <v>21144869.631318506</v>
      </c>
      <c r="K150" s="26">
        <f t="shared" si="25"/>
        <v>-1197078</v>
      </c>
      <c r="L150" s="26">
        <f>SUM(L129:L149)</f>
        <v>19947791.63131851</v>
      </c>
    </row>
    <row r="151" spans="1:15">
      <c r="H151" s="80"/>
      <c r="I151" s="81"/>
    </row>
    <row r="153" spans="1:15">
      <c r="G153" t="s">
        <v>114</v>
      </c>
      <c r="H153" s="27"/>
      <c r="I153" s="357">
        <f>+ATC!M75</f>
        <v>21144869.63131851</v>
      </c>
    </row>
    <row r="154" spans="1:15">
      <c r="G154" t="s">
        <v>338</v>
      </c>
      <c r="I154" s="744">
        <f>+ATC!N75</f>
        <v>-1197078</v>
      </c>
    </row>
    <row r="155" spans="1:15">
      <c r="G155" t="s">
        <v>256</v>
      </c>
      <c r="I155" s="745">
        <f>SUM(I153:I154)</f>
        <v>19947791.63131851</v>
      </c>
      <c r="N155" s="121">
        <f>I155</f>
        <v>19947791.63131851</v>
      </c>
    </row>
    <row r="160" spans="1:15" ht="15.6">
      <c r="A160" s="874" t="s">
        <v>19</v>
      </c>
      <c r="B160" s="875"/>
      <c r="C160" s="875">
        <v>352</v>
      </c>
      <c r="D160" s="875"/>
      <c r="E160" s="875"/>
      <c r="F160" s="875"/>
      <c r="G160" s="875"/>
      <c r="H160" s="876"/>
      <c r="I160" s="4"/>
    </row>
    <row r="161" spans="1:12" ht="15.75" customHeight="1">
      <c r="A161" s="867" t="s">
        <v>20</v>
      </c>
      <c r="B161" s="868"/>
      <c r="C161" s="868" t="s">
        <v>35</v>
      </c>
      <c r="D161" s="868"/>
      <c r="E161" s="868"/>
      <c r="F161" s="868"/>
      <c r="G161" s="868"/>
      <c r="H161" s="897"/>
      <c r="I161" s="4"/>
    </row>
    <row r="162" spans="1:12" ht="15.6">
      <c r="A162" s="867" t="s">
        <v>22</v>
      </c>
      <c r="B162" s="868"/>
      <c r="C162" s="868" t="s">
        <v>36</v>
      </c>
      <c r="D162" s="868"/>
      <c r="E162" s="868"/>
      <c r="F162" s="868"/>
      <c r="G162" s="868"/>
      <c r="H162" s="897"/>
      <c r="I162" s="4"/>
    </row>
    <row r="163" spans="1:12" ht="15.75" customHeight="1">
      <c r="A163" s="867" t="s">
        <v>24</v>
      </c>
      <c r="B163" s="868"/>
      <c r="C163" s="898">
        <v>117085000</v>
      </c>
      <c r="D163" s="898"/>
      <c r="E163" s="898"/>
      <c r="F163" s="898"/>
      <c r="G163" s="898"/>
      <c r="H163" s="899"/>
      <c r="I163" s="4"/>
    </row>
    <row r="164" spans="1:12" ht="15.75" customHeight="1">
      <c r="A164" s="881" t="s">
        <v>25</v>
      </c>
      <c r="B164" s="882"/>
      <c r="C164" s="893" t="s">
        <v>37</v>
      </c>
      <c r="D164" s="893"/>
      <c r="E164" s="893"/>
      <c r="F164" s="893"/>
      <c r="G164" s="893"/>
      <c r="H164" s="894"/>
      <c r="I164" s="4"/>
    </row>
    <row r="165" spans="1:12" ht="13.8">
      <c r="A165" s="5"/>
      <c r="B165" s="5"/>
      <c r="C165" s="5"/>
      <c r="D165" s="5"/>
      <c r="E165" s="5"/>
      <c r="F165" s="5"/>
      <c r="G165" s="5"/>
      <c r="H165" s="5"/>
      <c r="I165" s="5"/>
    </row>
    <row r="166" spans="1:12" ht="13.8">
      <c r="A166" s="6"/>
      <c r="B166" s="7"/>
      <c r="C166" s="8"/>
      <c r="D166" s="886">
        <v>0</v>
      </c>
      <c r="E166" s="887"/>
      <c r="F166" s="886">
        <v>1</v>
      </c>
      <c r="G166" s="887"/>
      <c r="H166" s="9"/>
      <c r="I166" s="10"/>
      <c r="J166" s="11" t="s">
        <v>121</v>
      </c>
      <c r="K166" s="11" t="s">
        <v>269</v>
      </c>
      <c r="L166" s="11" t="s">
        <v>270</v>
      </c>
    </row>
    <row r="167" spans="1:12" ht="13.8">
      <c r="A167" s="12"/>
      <c r="B167" s="13"/>
      <c r="C167" s="14"/>
      <c r="D167" s="872" t="s">
        <v>26</v>
      </c>
      <c r="E167" s="880"/>
      <c r="F167" s="872" t="s">
        <v>27</v>
      </c>
      <c r="G167" s="880"/>
      <c r="H167" s="872" t="s">
        <v>28</v>
      </c>
      <c r="I167" s="873"/>
      <c r="J167" s="15" t="s">
        <v>29</v>
      </c>
      <c r="K167" s="391" t="s">
        <v>29</v>
      </c>
      <c r="L167" s="391" t="s">
        <v>29</v>
      </c>
    </row>
    <row r="168" spans="1:12" ht="27.6">
      <c r="A168" s="16" t="s">
        <v>30</v>
      </c>
      <c r="B168" s="17" t="s">
        <v>31</v>
      </c>
      <c r="C168" s="18" t="s">
        <v>32</v>
      </c>
      <c r="D168" s="19" t="s">
        <v>33</v>
      </c>
      <c r="E168" s="20" t="s">
        <v>34</v>
      </c>
      <c r="F168" s="19" t="s">
        <v>33</v>
      </c>
      <c r="G168" s="20" t="s">
        <v>34</v>
      </c>
      <c r="H168" s="21" t="s">
        <v>33</v>
      </c>
      <c r="I168" s="40" t="s">
        <v>34</v>
      </c>
      <c r="J168" s="18" t="s">
        <v>34</v>
      </c>
      <c r="K168" s="18" t="s">
        <v>34</v>
      </c>
      <c r="L168" s="18" t="s">
        <v>34</v>
      </c>
    </row>
    <row r="169" spans="1:12" ht="13.8">
      <c r="A169" s="1" t="s">
        <v>15</v>
      </c>
      <c r="B169" s="22">
        <f>+$B$10</f>
        <v>10940248.5</v>
      </c>
      <c r="C169" s="84">
        <f>+B169/B190</f>
        <v>0.1292265803021185</v>
      </c>
      <c r="D169" s="23">
        <f>C169*D$166</f>
        <v>0</v>
      </c>
      <c r="E169" s="112">
        <f>+C169*(C$163*D$166)</f>
        <v>0</v>
      </c>
      <c r="F169" s="79">
        <v>0</v>
      </c>
      <c r="G169" s="114">
        <f>F169*C$163</f>
        <v>0</v>
      </c>
      <c r="H169" s="23">
        <f>+D169+F169</f>
        <v>0</v>
      </c>
      <c r="I169" s="116">
        <f>+E169+G169</f>
        <v>0</v>
      </c>
      <c r="J169" s="39">
        <f>+H169*I193</f>
        <v>0</v>
      </c>
      <c r="K169" s="39">
        <f>+H169*I194</f>
        <v>0</v>
      </c>
      <c r="L169" s="393">
        <f>+J169+K169</f>
        <v>0</v>
      </c>
    </row>
    <row r="170" spans="1:12" ht="13.8">
      <c r="A170" s="2" t="s">
        <v>4</v>
      </c>
      <c r="B170" s="22">
        <f>+$B$12</f>
        <v>571800</v>
      </c>
      <c r="C170" s="84">
        <f>+B170/B190</f>
        <v>6.7541206780404811E-3</v>
      </c>
      <c r="D170" s="23">
        <f t="shared" ref="D170:D189" si="26">C170*D$166</f>
        <v>0</v>
      </c>
      <c r="E170" s="112">
        <f t="shared" ref="E170:E189" si="27">+C170*(C$163*D$166)</f>
        <v>0</v>
      </c>
      <c r="F170" s="79">
        <v>0</v>
      </c>
      <c r="G170" s="112">
        <f t="shared" ref="G170:G189" si="28">F170*C$163</f>
        <v>0</v>
      </c>
      <c r="H170" s="23">
        <f t="shared" ref="H170:H188" si="29">+D170+F170</f>
        <v>0</v>
      </c>
      <c r="I170" s="117">
        <f>+G170+E170</f>
        <v>0</v>
      </c>
      <c r="J170" s="39">
        <f>+H170*I193</f>
        <v>0</v>
      </c>
      <c r="K170" s="39">
        <f>+H170*I194</f>
        <v>0</v>
      </c>
      <c r="L170" s="394">
        <f>+J170+K170</f>
        <v>0</v>
      </c>
    </row>
    <row r="171" spans="1:12" ht="13.8">
      <c r="A171" s="2" t="s">
        <v>0</v>
      </c>
      <c r="B171" s="22">
        <f>+$B$13</f>
        <v>9981000</v>
      </c>
      <c r="C171" s="84">
        <f>+B171/B190</f>
        <v>0.11789590501490389</v>
      </c>
      <c r="D171" s="23">
        <f t="shared" si="26"/>
        <v>0</v>
      </c>
      <c r="E171" s="112">
        <f t="shared" si="27"/>
        <v>0</v>
      </c>
      <c r="F171" s="79">
        <v>0</v>
      </c>
      <c r="G171" s="112">
        <f t="shared" si="28"/>
        <v>0</v>
      </c>
      <c r="H171" s="23">
        <f t="shared" si="29"/>
        <v>0</v>
      </c>
      <c r="I171" s="117">
        <f t="shared" ref="I171:I189" si="30">+G171+E171</f>
        <v>0</v>
      </c>
      <c r="J171" s="39">
        <f>+H171*I193</f>
        <v>0</v>
      </c>
      <c r="K171" s="39">
        <f>+H171*I194</f>
        <v>0</v>
      </c>
      <c r="L171" s="394">
        <f t="shared" ref="L171:L189" si="31">+J171+K171</f>
        <v>0</v>
      </c>
    </row>
    <row r="172" spans="1:12" ht="13.8">
      <c r="A172" s="2" t="s">
        <v>16</v>
      </c>
      <c r="B172" s="22">
        <f>+$B$14</f>
        <v>1028167</v>
      </c>
      <c r="C172" s="84">
        <f>+B172/B190</f>
        <v>1.2144742908672346E-2</v>
      </c>
      <c r="D172" s="23">
        <f t="shared" si="26"/>
        <v>0</v>
      </c>
      <c r="E172" s="112">
        <f t="shared" si="27"/>
        <v>0</v>
      </c>
      <c r="F172" s="79">
        <v>0</v>
      </c>
      <c r="G172" s="112">
        <f t="shared" si="28"/>
        <v>0</v>
      </c>
      <c r="H172" s="23">
        <f t="shared" si="29"/>
        <v>0</v>
      </c>
      <c r="I172" s="117">
        <f t="shared" si="30"/>
        <v>0</v>
      </c>
      <c r="J172" s="39">
        <f>+H172*I193</f>
        <v>0</v>
      </c>
      <c r="K172" s="39">
        <f>+H172*I194</f>
        <v>0</v>
      </c>
      <c r="L172" s="394">
        <f t="shared" si="31"/>
        <v>0</v>
      </c>
    </row>
    <row r="173" spans="1:12" ht="13.8">
      <c r="A173" s="2" t="s">
        <v>6</v>
      </c>
      <c r="B173" s="22">
        <f>+$B$15</f>
        <v>2574417</v>
      </c>
      <c r="C173" s="84">
        <f>+B173/B190</f>
        <v>3.040909949912372E-2</v>
      </c>
      <c r="D173" s="23">
        <f t="shared" si="26"/>
        <v>0</v>
      </c>
      <c r="E173" s="112">
        <f t="shared" si="27"/>
        <v>0</v>
      </c>
      <c r="F173" s="79">
        <v>0</v>
      </c>
      <c r="G173" s="112">
        <f t="shared" si="28"/>
        <v>0</v>
      </c>
      <c r="H173" s="23">
        <f t="shared" si="29"/>
        <v>0</v>
      </c>
      <c r="I173" s="117">
        <f t="shared" si="30"/>
        <v>0</v>
      </c>
      <c r="J173" s="39">
        <f>+H173*I193</f>
        <v>0</v>
      </c>
      <c r="K173" s="39">
        <f>+H173*I194</f>
        <v>0</v>
      </c>
      <c r="L173" s="394">
        <f t="shared" si="31"/>
        <v>0</v>
      </c>
    </row>
    <row r="174" spans="1:12" ht="13.8">
      <c r="A174" s="2" t="s">
        <v>10</v>
      </c>
      <c r="B174" s="22">
        <f>+$B$16</f>
        <v>2860240</v>
      </c>
      <c r="C174" s="84">
        <f>+B174/B190</f>
        <v>3.3785250311574866E-2</v>
      </c>
      <c r="D174" s="23">
        <f t="shared" si="26"/>
        <v>0</v>
      </c>
      <c r="E174" s="112">
        <f t="shared" si="27"/>
        <v>0</v>
      </c>
      <c r="F174" s="79">
        <v>0</v>
      </c>
      <c r="G174" s="112">
        <f t="shared" si="28"/>
        <v>0</v>
      </c>
      <c r="H174" s="23">
        <f t="shared" si="29"/>
        <v>0</v>
      </c>
      <c r="I174" s="117">
        <f t="shared" si="30"/>
        <v>0</v>
      </c>
      <c r="J174" s="39">
        <f>+H174*I193</f>
        <v>0</v>
      </c>
      <c r="K174" s="39">
        <f>+H174*I194</f>
        <v>0</v>
      </c>
      <c r="L174" s="394">
        <f t="shared" si="31"/>
        <v>0</v>
      </c>
    </row>
    <row r="175" spans="1:12" ht="13.8">
      <c r="A175" s="2" t="s">
        <v>17</v>
      </c>
      <c r="B175" s="22">
        <f>+$B$17</f>
        <v>7116500</v>
      </c>
      <c r="C175" s="84">
        <f>+B175/B190</f>
        <v>8.4060335441194622E-2</v>
      </c>
      <c r="D175" s="23">
        <f t="shared" si="26"/>
        <v>0</v>
      </c>
      <c r="E175" s="112">
        <f t="shared" si="27"/>
        <v>0</v>
      </c>
      <c r="F175" s="79">
        <v>2.3941030392790042E-2</v>
      </c>
      <c r="G175" s="112">
        <f t="shared" si="28"/>
        <v>2803135.5435398221</v>
      </c>
      <c r="H175" s="23">
        <f t="shared" si="29"/>
        <v>2.3941030392790042E-2</v>
      </c>
      <c r="I175" s="117">
        <f t="shared" si="30"/>
        <v>2803135.5435398221</v>
      </c>
      <c r="J175" s="39">
        <f>+H175*I193</f>
        <v>301847.79315949749</v>
      </c>
      <c r="K175" s="39">
        <f>+H175*I194</f>
        <v>-144968.01452678698</v>
      </c>
      <c r="L175" s="394">
        <f t="shared" si="31"/>
        <v>156879.77863271051</v>
      </c>
    </row>
    <row r="176" spans="1:12" ht="13.8">
      <c r="A176" s="2" t="s">
        <v>5</v>
      </c>
      <c r="B176" s="22">
        <f>+$B$18</f>
        <v>9342000</v>
      </c>
      <c r="C176" s="84">
        <f>+B176/B190</f>
        <v>0.11034801569474323</v>
      </c>
      <c r="D176" s="23">
        <f t="shared" si="26"/>
        <v>0</v>
      </c>
      <c r="E176" s="112">
        <f t="shared" si="27"/>
        <v>0</v>
      </c>
      <c r="F176" s="79">
        <v>4.9311411047624654E-4</v>
      </c>
      <c r="G176" s="112">
        <f t="shared" si="28"/>
        <v>57736.265625111329</v>
      </c>
      <c r="H176" s="23">
        <f t="shared" si="29"/>
        <v>4.9311411047624654E-4</v>
      </c>
      <c r="I176" s="117">
        <f t="shared" si="30"/>
        <v>57736.265625111329</v>
      </c>
      <c r="J176" s="39">
        <f>+H176*I193</f>
        <v>6217.1679155417296</v>
      </c>
      <c r="K176" s="39">
        <f>+H176*I194</f>
        <v>-2985.9104791250938</v>
      </c>
      <c r="L176" s="394">
        <f t="shared" si="31"/>
        <v>3231.2574364166358</v>
      </c>
    </row>
    <row r="177" spans="1:12" ht="13.8">
      <c r="A177" s="2" t="s">
        <v>116</v>
      </c>
      <c r="B177" s="22">
        <f>+$B$19</f>
        <v>2939201</v>
      </c>
      <c r="C177" s="84">
        <f>+B177/B190</f>
        <v>3.4717940278099442E-2</v>
      </c>
      <c r="D177" s="23">
        <f t="shared" si="26"/>
        <v>0</v>
      </c>
      <c r="E177" s="112">
        <f t="shared" si="27"/>
        <v>0</v>
      </c>
      <c r="F177" s="79">
        <v>7.2987468487306726E-3</v>
      </c>
      <c r="G177" s="112">
        <f t="shared" si="28"/>
        <v>854573.77478363086</v>
      </c>
      <c r="H177" s="23">
        <f t="shared" si="29"/>
        <v>7.2987468487306726E-3</v>
      </c>
      <c r="I177" s="117">
        <f t="shared" si="30"/>
        <v>854573.77478363086</v>
      </c>
      <c r="J177" s="39">
        <f>+H177*I193</f>
        <v>92022.381366788119</v>
      </c>
      <c r="K177" s="39">
        <f>+H177*I194</f>
        <v>-44195.459503396152</v>
      </c>
      <c r="L177" s="394">
        <f t="shared" si="31"/>
        <v>47826.921863391966</v>
      </c>
    </row>
    <row r="178" spans="1:12" ht="13.8">
      <c r="A178" s="2" t="s">
        <v>1</v>
      </c>
      <c r="B178" s="22">
        <f>+$B$20</f>
        <v>207000</v>
      </c>
      <c r="C178" s="84">
        <f>+B178/B190</f>
        <v>2.4450909065309194E-3</v>
      </c>
      <c r="D178" s="23">
        <f t="shared" si="26"/>
        <v>0</v>
      </c>
      <c r="E178" s="112">
        <f t="shared" si="27"/>
        <v>0</v>
      </c>
      <c r="F178" s="79">
        <v>0</v>
      </c>
      <c r="G178" s="112">
        <f t="shared" si="28"/>
        <v>0</v>
      </c>
      <c r="H178" s="23">
        <f t="shared" si="29"/>
        <v>0</v>
      </c>
      <c r="I178" s="117">
        <f t="shared" si="30"/>
        <v>0</v>
      </c>
      <c r="J178" s="39">
        <f>+H178*I193</f>
        <v>0</v>
      </c>
      <c r="K178" s="39">
        <f>+H178*I194</f>
        <v>0</v>
      </c>
      <c r="L178" s="394">
        <f t="shared" si="31"/>
        <v>0</v>
      </c>
    </row>
    <row r="179" spans="1:12" ht="13.8">
      <c r="A179" s="2" t="s">
        <v>45</v>
      </c>
      <c r="B179" s="22">
        <f>+$B$21</f>
        <v>7020707</v>
      </c>
      <c r="C179" s="84">
        <f>+B179/B190</f>
        <v>8.2928825329072323E-2</v>
      </c>
      <c r="D179" s="23">
        <f t="shared" si="26"/>
        <v>0</v>
      </c>
      <c r="E179" s="112">
        <f t="shared" si="27"/>
        <v>0</v>
      </c>
      <c r="F179" s="79">
        <v>0</v>
      </c>
      <c r="G179" s="112">
        <f t="shared" si="28"/>
        <v>0</v>
      </c>
      <c r="H179" s="23">
        <f t="shared" si="29"/>
        <v>0</v>
      </c>
      <c r="I179" s="117">
        <f t="shared" si="30"/>
        <v>0</v>
      </c>
      <c r="J179" s="39">
        <f>+H179*I193</f>
        <v>0</v>
      </c>
      <c r="K179" s="39">
        <f>+H179*I194</f>
        <v>0</v>
      </c>
      <c r="L179" s="394">
        <f t="shared" si="31"/>
        <v>0</v>
      </c>
    </row>
    <row r="180" spans="1:12" ht="13.8">
      <c r="A180" s="2" t="s">
        <v>46</v>
      </c>
      <c r="B180" s="22">
        <f>+$B$22</f>
        <v>6927361</v>
      </c>
      <c r="C180" s="84">
        <f>+B180/B190</f>
        <v>8.1826219262593897E-2</v>
      </c>
      <c r="D180" s="23">
        <f t="shared" si="26"/>
        <v>0</v>
      </c>
      <c r="E180" s="112">
        <f t="shared" si="27"/>
        <v>0</v>
      </c>
      <c r="F180" s="79">
        <v>0</v>
      </c>
      <c r="G180" s="112">
        <f t="shared" si="28"/>
        <v>0</v>
      </c>
      <c r="H180" s="23">
        <f t="shared" si="29"/>
        <v>0</v>
      </c>
      <c r="I180" s="117">
        <f t="shared" si="30"/>
        <v>0</v>
      </c>
      <c r="J180" s="39">
        <f>+H180*I193</f>
        <v>0</v>
      </c>
      <c r="K180" s="39">
        <f>+H180*I194</f>
        <v>0</v>
      </c>
      <c r="L180" s="394">
        <f t="shared" si="31"/>
        <v>0</v>
      </c>
    </row>
    <row r="181" spans="1:12" ht="13.8">
      <c r="A181" s="2" t="s">
        <v>2</v>
      </c>
      <c r="B181" s="22">
        <f>+$B$23</f>
        <v>325000</v>
      </c>
      <c r="C181" s="84">
        <f>+B181/B190</f>
        <v>3.8389108435871924E-3</v>
      </c>
      <c r="D181" s="23">
        <f t="shared" si="26"/>
        <v>0</v>
      </c>
      <c r="E181" s="112">
        <f t="shared" si="27"/>
        <v>0</v>
      </c>
      <c r="F181" s="79">
        <v>0</v>
      </c>
      <c r="G181" s="112">
        <f t="shared" si="28"/>
        <v>0</v>
      </c>
      <c r="H181" s="23">
        <f t="shared" si="29"/>
        <v>0</v>
      </c>
      <c r="I181" s="117">
        <f t="shared" si="30"/>
        <v>0</v>
      </c>
      <c r="J181" s="39">
        <f>+H181*I193</f>
        <v>0</v>
      </c>
      <c r="K181" s="39">
        <f>+H181*I194</f>
        <v>0</v>
      </c>
      <c r="L181" s="394">
        <f t="shared" si="31"/>
        <v>0</v>
      </c>
    </row>
    <row r="182" spans="1:12" ht="13.8">
      <c r="A182" s="2" t="s">
        <v>12</v>
      </c>
      <c r="B182" s="22">
        <f>+$B$24</f>
        <v>343000</v>
      </c>
      <c r="C182" s="84">
        <f>+B182/B190</f>
        <v>4.0515274441550982E-3</v>
      </c>
      <c r="D182" s="23">
        <f t="shared" si="26"/>
        <v>0</v>
      </c>
      <c r="E182" s="112">
        <f t="shared" si="27"/>
        <v>0</v>
      </c>
      <c r="F182" s="79">
        <v>0</v>
      </c>
      <c r="G182" s="112">
        <f t="shared" si="28"/>
        <v>0</v>
      </c>
      <c r="H182" s="23">
        <f t="shared" si="29"/>
        <v>0</v>
      </c>
      <c r="I182" s="117">
        <f t="shared" si="30"/>
        <v>0</v>
      </c>
      <c r="J182" s="39">
        <f>+H182*I193</f>
        <v>0</v>
      </c>
      <c r="K182" s="39">
        <f>+H182*I194</f>
        <v>0</v>
      </c>
      <c r="L182" s="394">
        <f t="shared" si="31"/>
        <v>0</v>
      </c>
    </row>
    <row r="183" spans="1:12" ht="13.8">
      <c r="A183" s="2" t="s">
        <v>18</v>
      </c>
      <c r="B183" s="22">
        <f>+$B$25</f>
        <v>10436523.5</v>
      </c>
      <c r="C183" s="84">
        <f>+B183/B190</f>
        <v>0.12327656379539248</v>
      </c>
      <c r="D183" s="23">
        <f t="shared" si="26"/>
        <v>0</v>
      </c>
      <c r="E183" s="112">
        <f t="shared" si="27"/>
        <v>0</v>
      </c>
      <c r="F183" s="79">
        <v>0.95194642702373322</v>
      </c>
      <c r="G183" s="112">
        <f t="shared" si="28"/>
        <v>111458647.4080738</v>
      </c>
      <c r="H183" s="23">
        <f t="shared" si="29"/>
        <v>0.95194642702373322</v>
      </c>
      <c r="I183" s="117">
        <f t="shared" si="30"/>
        <v>111458647.4080738</v>
      </c>
      <c r="J183" s="39">
        <f>+H183*I193</f>
        <v>12002112.001399791</v>
      </c>
      <c r="K183" s="39">
        <f>+H183*I194</f>
        <v>-5764237.428271234</v>
      </c>
      <c r="L183" s="394">
        <f t="shared" si="31"/>
        <v>6237874.5731285568</v>
      </c>
    </row>
    <row r="184" spans="1:12" ht="13.8">
      <c r="A184" s="2" t="s">
        <v>9</v>
      </c>
      <c r="B184" s="22">
        <f>+$B$26</f>
        <v>7856545</v>
      </c>
      <c r="C184" s="84">
        <f>+B184/B190</f>
        <v>9.2801771672709962E-2</v>
      </c>
      <c r="D184" s="23">
        <f t="shared" si="26"/>
        <v>0</v>
      </c>
      <c r="E184" s="112">
        <f t="shared" si="27"/>
        <v>0</v>
      </c>
      <c r="F184" s="79">
        <v>1.5929569450775109E-2</v>
      </c>
      <c r="G184" s="112">
        <f t="shared" si="28"/>
        <v>1865113.6391440036</v>
      </c>
      <c r="H184" s="23">
        <f t="shared" si="29"/>
        <v>1.5929569450775109E-2</v>
      </c>
      <c r="I184" s="117">
        <f t="shared" si="30"/>
        <v>1865113.6391440036</v>
      </c>
      <c r="J184" s="39">
        <f>+H184*I193</f>
        <v>200839.53388010652</v>
      </c>
      <c r="K184" s="39">
        <f>+H184*I194</f>
        <v>-96456.920093166846</v>
      </c>
      <c r="L184" s="394">
        <f t="shared" si="31"/>
        <v>104382.61378693968</v>
      </c>
    </row>
    <row r="185" spans="1:12" ht="13.8">
      <c r="A185" s="2" t="s">
        <v>7</v>
      </c>
      <c r="B185" s="22">
        <f>+$B$27</f>
        <v>1680898</v>
      </c>
      <c r="C185" s="84">
        <f>+B185/B190</f>
        <v>1.9854823258966228E-2</v>
      </c>
      <c r="D185" s="23">
        <f t="shared" si="26"/>
        <v>0</v>
      </c>
      <c r="E185" s="112">
        <f t="shared" si="27"/>
        <v>0</v>
      </c>
      <c r="F185" s="79">
        <v>3.9111217349464665E-4</v>
      </c>
      <c r="G185" s="112">
        <f t="shared" si="28"/>
        <v>45793.368833620705</v>
      </c>
      <c r="H185" s="23">
        <f t="shared" si="29"/>
        <v>3.9111217349464665E-4</v>
      </c>
      <c r="I185" s="117">
        <f t="shared" si="30"/>
        <v>45793.368833620705</v>
      </c>
      <c r="J185" s="39">
        <f>+H185*I193</f>
        <v>4931.1305532917604</v>
      </c>
      <c r="K185" s="39">
        <f>+H185*I194</f>
        <v>-2368.2671262908661</v>
      </c>
      <c r="L185" s="394">
        <f t="shared" si="31"/>
        <v>2562.8634270008943</v>
      </c>
    </row>
    <row r="186" spans="1:12" ht="13.8">
      <c r="A186" s="2" t="s">
        <v>13</v>
      </c>
      <c r="B186" s="22">
        <f>+$B$28</f>
        <v>255700</v>
      </c>
      <c r="C186" s="84">
        <f>+B186/B190</f>
        <v>3.020336931400754E-3</v>
      </c>
      <c r="D186" s="23">
        <f t="shared" si="26"/>
        <v>0</v>
      </c>
      <c r="E186" s="112">
        <f t="shared" si="27"/>
        <v>0</v>
      </c>
      <c r="F186" s="79">
        <v>0</v>
      </c>
      <c r="G186" s="112">
        <f t="shared" si="28"/>
        <v>0</v>
      </c>
      <c r="H186" s="23">
        <f t="shared" si="29"/>
        <v>0</v>
      </c>
      <c r="I186" s="117">
        <f t="shared" si="30"/>
        <v>0</v>
      </c>
      <c r="J186" s="39">
        <f>+H186*I193</f>
        <v>0</v>
      </c>
      <c r="K186" s="39">
        <f>+H186*I194</f>
        <v>0</v>
      </c>
      <c r="L186" s="394">
        <f t="shared" si="31"/>
        <v>0</v>
      </c>
    </row>
    <row r="187" spans="1:12" ht="13.8">
      <c r="A187" s="2" t="s">
        <v>3</v>
      </c>
      <c r="B187" s="22">
        <f>+$B$29</f>
        <v>999226</v>
      </c>
      <c r="C187" s="84">
        <f>+B187/B190</f>
        <v>1.1802890851059249E-2</v>
      </c>
      <c r="D187" s="23">
        <f t="shared" si="26"/>
        <v>0</v>
      </c>
      <c r="E187" s="112">
        <f t="shared" si="27"/>
        <v>0</v>
      </c>
      <c r="F187" s="79">
        <v>0</v>
      </c>
      <c r="G187" s="112">
        <f t="shared" si="28"/>
        <v>0</v>
      </c>
      <c r="H187" s="23">
        <f t="shared" si="29"/>
        <v>0</v>
      </c>
      <c r="I187" s="117">
        <f t="shared" si="30"/>
        <v>0</v>
      </c>
      <c r="J187" s="39">
        <f>+H187*I193</f>
        <v>0</v>
      </c>
      <c r="K187" s="39">
        <f>+H187*I194</f>
        <v>0</v>
      </c>
      <c r="L187" s="394">
        <f t="shared" si="31"/>
        <v>0</v>
      </c>
    </row>
    <row r="188" spans="1:12" ht="13.8">
      <c r="A188" s="2" t="s">
        <v>11</v>
      </c>
      <c r="B188" s="22">
        <f>+$B$30</f>
        <v>700616</v>
      </c>
      <c r="C188" s="84">
        <f>+B188/B190</f>
        <v>8.2756995679713358E-3</v>
      </c>
      <c r="D188" s="23">
        <f t="shared" si="26"/>
        <v>0</v>
      </c>
      <c r="E188" s="112">
        <f t="shared" si="27"/>
        <v>0</v>
      </c>
      <c r="F188" s="79">
        <v>0</v>
      </c>
      <c r="G188" s="112">
        <f t="shared" si="28"/>
        <v>0</v>
      </c>
      <c r="H188" s="23">
        <f t="shared" si="29"/>
        <v>0</v>
      </c>
      <c r="I188" s="117">
        <f t="shared" si="30"/>
        <v>0</v>
      </c>
      <c r="J188" s="39">
        <f>+H188*I193</f>
        <v>0</v>
      </c>
      <c r="K188" s="39">
        <f>+H188*I194</f>
        <v>0</v>
      </c>
      <c r="L188" s="394">
        <f t="shared" si="31"/>
        <v>0</v>
      </c>
    </row>
    <row r="189" spans="1:12" ht="13.8">
      <c r="A189" s="3" t="s">
        <v>8</v>
      </c>
      <c r="B189" s="22">
        <f>+$B$31</f>
        <v>553279</v>
      </c>
      <c r="C189" s="84">
        <f>+B189/B190</f>
        <v>6.5353500080894715E-3</v>
      </c>
      <c r="D189" s="23">
        <f t="shared" si="26"/>
        <v>0</v>
      </c>
      <c r="E189" s="112">
        <f t="shared" si="27"/>
        <v>0</v>
      </c>
      <c r="F189" s="79">
        <v>0</v>
      </c>
      <c r="G189" s="115">
        <f t="shared" si="28"/>
        <v>0</v>
      </c>
      <c r="H189" s="87">
        <f>+D189+F189</f>
        <v>0</v>
      </c>
      <c r="I189" s="118">
        <f t="shared" si="30"/>
        <v>0</v>
      </c>
      <c r="J189" s="39">
        <f>+H189*I193</f>
        <v>0</v>
      </c>
      <c r="K189" s="39">
        <f>+H189*I194</f>
        <v>0</v>
      </c>
      <c r="L189" s="394">
        <f t="shared" si="31"/>
        <v>0</v>
      </c>
    </row>
    <row r="190" spans="1:12" ht="13.8">
      <c r="A190" s="24"/>
      <c r="B190" s="25">
        <f t="shared" ref="B190:I190" si="32">SUM(B169:B189)</f>
        <v>84659429</v>
      </c>
      <c r="C190" s="85">
        <f t="shared" si="32"/>
        <v>1.0000000000000002</v>
      </c>
      <c r="D190" s="82">
        <f t="shared" si="32"/>
        <v>0</v>
      </c>
      <c r="E190" s="113">
        <f t="shared" si="32"/>
        <v>0</v>
      </c>
      <c r="F190" s="83">
        <f t="shared" si="32"/>
        <v>0.99999999999999989</v>
      </c>
      <c r="G190" s="113">
        <f t="shared" si="32"/>
        <v>117084999.99999999</v>
      </c>
      <c r="H190" s="86">
        <f t="shared" si="32"/>
        <v>0.99999999999999989</v>
      </c>
      <c r="I190" s="119">
        <f t="shared" si="32"/>
        <v>117084999.99999999</v>
      </c>
      <c r="J190" s="26">
        <f t="shared" ref="J190:L190" si="33">SUM(J169:J189)</f>
        <v>12607970.008275017</v>
      </c>
      <c r="K190" s="26">
        <f t="shared" si="33"/>
        <v>-6055212</v>
      </c>
      <c r="L190" s="26">
        <f t="shared" si="33"/>
        <v>6552758.0082750162</v>
      </c>
    </row>
    <row r="191" spans="1:12">
      <c r="H191" s="80"/>
      <c r="I191" s="81"/>
    </row>
    <row r="193" spans="1:14">
      <c r="G193" t="s">
        <v>114</v>
      </c>
      <c r="H193" s="27"/>
      <c r="I193" s="357">
        <f>+ATC!M76</f>
        <v>12607970.008275017</v>
      </c>
    </row>
    <row r="194" spans="1:14">
      <c r="G194" t="s">
        <v>338</v>
      </c>
      <c r="I194" s="744">
        <f>+ATC!N76</f>
        <v>-6055212</v>
      </c>
    </row>
    <row r="195" spans="1:14">
      <c r="G195" t="s">
        <v>256</v>
      </c>
      <c r="I195" s="746">
        <f>SUM(I193:I194)</f>
        <v>6552758.0082750171</v>
      </c>
      <c r="N195" s="121">
        <f>I195</f>
        <v>6552758.0082750171</v>
      </c>
    </row>
    <row r="196" spans="1:14">
      <c r="N196" s="121"/>
    </row>
    <row r="197" spans="1:14">
      <c r="N197" s="121"/>
    </row>
    <row r="198" spans="1:14" ht="13.8">
      <c r="D198" s="89"/>
      <c r="I198" s="88"/>
    </row>
    <row r="199" spans="1:14">
      <c r="I199" s="88"/>
    </row>
    <row r="200" spans="1:14">
      <c r="I200" s="88"/>
    </row>
    <row r="201" spans="1:14" ht="15.6">
      <c r="A201" s="874" t="s">
        <v>19</v>
      </c>
      <c r="B201" s="875"/>
      <c r="C201" s="875">
        <v>481</v>
      </c>
      <c r="D201" s="875"/>
      <c r="E201" s="875"/>
      <c r="F201" s="875"/>
      <c r="G201" s="875"/>
      <c r="H201" s="876"/>
      <c r="I201" s="4"/>
    </row>
    <row r="202" spans="1:14" ht="15.75" customHeight="1">
      <c r="A202" s="867" t="s">
        <v>20</v>
      </c>
      <c r="B202" s="868"/>
      <c r="C202" s="877" t="s">
        <v>98</v>
      </c>
      <c r="D202" s="878"/>
      <c r="E202" s="878"/>
      <c r="F202" s="878"/>
      <c r="G202" s="878"/>
      <c r="H202" s="879"/>
      <c r="I202" s="4"/>
    </row>
    <row r="203" spans="1:14" ht="15.75" customHeight="1">
      <c r="A203" s="867" t="s">
        <v>22</v>
      </c>
      <c r="B203" s="868"/>
      <c r="C203" s="877" t="s">
        <v>99</v>
      </c>
      <c r="D203" s="878"/>
      <c r="E203" s="878"/>
      <c r="F203" s="878"/>
      <c r="G203" s="878"/>
      <c r="H203" s="879"/>
      <c r="I203" s="4"/>
    </row>
    <row r="204" spans="1:14" ht="15.75" customHeight="1">
      <c r="A204" s="867" t="s">
        <v>24</v>
      </c>
      <c r="B204" s="868"/>
      <c r="C204" s="869">
        <v>9913090</v>
      </c>
      <c r="D204" s="870"/>
      <c r="E204" s="870"/>
      <c r="F204" s="870"/>
      <c r="G204" s="870"/>
      <c r="H204" s="871"/>
      <c r="I204" s="4"/>
    </row>
    <row r="205" spans="1:14" ht="15.75" customHeight="1">
      <c r="A205" s="881" t="s">
        <v>25</v>
      </c>
      <c r="B205" s="882"/>
      <c r="C205" s="883" t="s">
        <v>102</v>
      </c>
      <c r="D205" s="884"/>
      <c r="E205" s="884"/>
      <c r="F205" s="884"/>
      <c r="G205" s="884"/>
      <c r="H205" s="885"/>
      <c r="I205" s="4"/>
    </row>
    <row r="206" spans="1:14" ht="13.8">
      <c r="A206" s="5"/>
      <c r="B206" s="5"/>
      <c r="C206" s="5"/>
      <c r="D206" s="5"/>
      <c r="E206" s="5"/>
      <c r="F206" s="5"/>
      <c r="G206" s="5"/>
      <c r="H206" s="5"/>
      <c r="I206" s="5"/>
    </row>
    <row r="207" spans="1:14" ht="13.8">
      <c r="A207" s="6"/>
      <c r="B207" s="7"/>
      <c r="C207" s="8"/>
      <c r="D207" s="886">
        <v>0.2</v>
      </c>
      <c r="E207" s="887"/>
      <c r="F207" s="886">
        <v>0.8</v>
      </c>
      <c r="G207" s="887"/>
      <c r="H207" s="9"/>
      <c r="I207" s="10"/>
      <c r="J207" s="11" t="s">
        <v>121</v>
      </c>
      <c r="K207" s="11" t="s">
        <v>269</v>
      </c>
      <c r="L207" s="11" t="s">
        <v>270</v>
      </c>
    </row>
    <row r="208" spans="1:14" ht="13.8">
      <c r="A208" s="12"/>
      <c r="B208" s="13"/>
      <c r="C208" s="14"/>
      <c r="D208" s="872" t="s">
        <v>26</v>
      </c>
      <c r="E208" s="880"/>
      <c r="F208" s="872" t="s">
        <v>27</v>
      </c>
      <c r="G208" s="880"/>
      <c r="H208" s="872" t="s">
        <v>28</v>
      </c>
      <c r="I208" s="873"/>
      <c r="J208" s="15" t="s">
        <v>29</v>
      </c>
      <c r="K208" s="391" t="s">
        <v>29</v>
      </c>
      <c r="L208" s="391" t="s">
        <v>29</v>
      </c>
    </row>
    <row r="209" spans="1:18" ht="27.6">
      <c r="A209" s="16" t="s">
        <v>30</v>
      </c>
      <c r="B209" s="17" t="s">
        <v>31</v>
      </c>
      <c r="C209" s="18" t="s">
        <v>32</v>
      </c>
      <c r="D209" s="19" t="s">
        <v>33</v>
      </c>
      <c r="E209" s="20" t="s">
        <v>34</v>
      </c>
      <c r="F209" s="19" t="s">
        <v>33</v>
      </c>
      <c r="G209" s="20" t="s">
        <v>34</v>
      </c>
      <c r="H209" s="21" t="s">
        <v>33</v>
      </c>
      <c r="I209" s="40" t="s">
        <v>34</v>
      </c>
      <c r="J209" s="18" t="s">
        <v>34</v>
      </c>
      <c r="K209" s="18" t="s">
        <v>34</v>
      </c>
      <c r="L209" s="18" t="s">
        <v>34</v>
      </c>
    </row>
    <row r="210" spans="1:18" ht="13.8">
      <c r="A210" s="1" t="s">
        <v>15</v>
      </c>
      <c r="B210" s="22">
        <f>+$B$10</f>
        <v>10940248.5</v>
      </c>
      <c r="C210" s="84">
        <f>+B210/B231</f>
        <v>0.1292265803021185</v>
      </c>
      <c r="D210" s="89">
        <v>1.6331148704848232E-2</v>
      </c>
      <c r="E210" s="112">
        <f>+D210*C204</f>
        <v>161892.14691454396</v>
      </c>
      <c r="F210" s="79">
        <v>0</v>
      </c>
      <c r="G210" s="114">
        <f>F210*C204</f>
        <v>0</v>
      </c>
      <c r="H210" s="23">
        <f>+D210+F210</f>
        <v>1.6331148704848232E-2</v>
      </c>
      <c r="I210" s="116">
        <f>+E210+G210</f>
        <v>161892.14691454396</v>
      </c>
      <c r="J210" s="39">
        <f>+H210*I234</f>
        <v>29274.836866268797</v>
      </c>
      <c r="K210" s="395">
        <v>-1829.72</v>
      </c>
      <c r="L210" s="393">
        <f>+J210+K210</f>
        <v>27445.116866268796</v>
      </c>
      <c r="P210" s="819" t="s">
        <v>967</v>
      </c>
      <c r="Q210" s="812"/>
    </row>
    <row r="211" spans="1:18" ht="13.8">
      <c r="A211" s="2" t="s">
        <v>4</v>
      </c>
      <c r="B211" s="22">
        <f>+$B$12</f>
        <v>571800</v>
      </c>
      <c r="C211" s="84">
        <f>+B211/B231</f>
        <v>6.7541206780404811E-3</v>
      </c>
      <c r="D211" s="89">
        <v>8.5355925897410739E-4</v>
      </c>
      <c r="E211" s="112">
        <f>+D211*C204</f>
        <v>8461.4097545436343</v>
      </c>
      <c r="F211" s="79">
        <v>0</v>
      </c>
      <c r="G211" s="112">
        <f>F211*C204</f>
        <v>0</v>
      </c>
      <c r="H211" s="23">
        <f t="shared" ref="H211:H229" si="34">+D211+F211</f>
        <v>8.5355925897410739E-4</v>
      </c>
      <c r="I211" s="117">
        <f>+G211+E211</f>
        <v>8461.4097545436343</v>
      </c>
      <c r="J211" s="39">
        <f>+H211*I234</f>
        <v>1530.0704508766207</v>
      </c>
      <c r="K211" s="395">
        <v>-165.11</v>
      </c>
      <c r="L211" s="394">
        <f>+J211+K211</f>
        <v>1364.9604508766206</v>
      </c>
      <c r="P211" s="813" t="s">
        <v>638</v>
      </c>
      <c r="Q211" s="814"/>
    </row>
    <row r="212" spans="1:18" s="127" customFormat="1" ht="13.8">
      <c r="A212" s="2" t="s">
        <v>0</v>
      </c>
      <c r="B212" s="471">
        <f>+$B$13</f>
        <v>9981000</v>
      </c>
      <c r="C212" s="472">
        <f>+B212/B231</f>
        <v>0.11789590501490389</v>
      </c>
      <c r="D212" s="473">
        <v>1.4899222190171946E-2</v>
      </c>
      <c r="E212" s="474">
        <f>+D212*C204</f>
        <v>147697.33050117161</v>
      </c>
      <c r="F212" s="475">
        <v>0</v>
      </c>
      <c r="G212" s="474">
        <f>F212*C204</f>
        <v>0</v>
      </c>
      <c r="H212" s="476">
        <f t="shared" si="34"/>
        <v>1.4899222190171946E-2</v>
      </c>
      <c r="I212" s="477">
        <f t="shared" ref="I212:I230" si="35">+G212+E212</f>
        <v>147697.33050117161</v>
      </c>
      <c r="J212" s="478">
        <f>+H212*I234</f>
        <v>26707.998741208525</v>
      </c>
      <c r="K212" s="729">
        <f>Q216+P221</f>
        <v>-3757.87</v>
      </c>
      <c r="L212" s="811">
        <f t="shared" ref="L212:L230" si="36">+J212+K212</f>
        <v>22950.128741208526</v>
      </c>
      <c r="P212" s="815">
        <f>+R216</f>
        <v>12408.791271159735</v>
      </c>
      <c r="Q212" s="816" t="s">
        <v>610</v>
      </c>
    </row>
    <row r="213" spans="1:18" ht="13.8">
      <c r="A213" s="2" t="s">
        <v>16</v>
      </c>
      <c r="B213" s="22">
        <f>+$B$14</f>
        <v>1028167</v>
      </c>
      <c r="C213" s="84">
        <f>+B213/B231</f>
        <v>1.2144742908672346E-2</v>
      </c>
      <c r="D213" s="89">
        <v>1.5348044387930712E-3</v>
      </c>
      <c r="E213" s="112">
        <f>+D213*C204</f>
        <v>15214.654534155206</v>
      </c>
      <c r="F213" s="79">
        <v>0</v>
      </c>
      <c r="G213" s="112">
        <f>F213*C204</f>
        <v>0</v>
      </c>
      <c r="H213" s="23">
        <f t="shared" si="34"/>
        <v>1.5348044387930712E-3</v>
      </c>
      <c r="I213" s="117">
        <f t="shared" si="35"/>
        <v>15214.654534155206</v>
      </c>
      <c r="J213" s="39">
        <f>+H213*I234</f>
        <v>2751.2546961227331</v>
      </c>
      <c r="K213" s="395">
        <v>-226.65</v>
      </c>
      <c r="L213" s="394">
        <f t="shared" si="36"/>
        <v>2524.604696122733</v>
      </c>
      <c r="P213" s="815">
        <f>+R217</f>
        <v>8763.5822197555244</v>
      </c>
      <c r="Q213" s="816" t="s">
        <v>603</v>
      </c>
    </row>
    <row r="214" spans="1:18" ht="13.8">
      <c r="A214" s="2" t="s">
        <v>6</v>
      </c>
      <c r="B214" s="22">
        <f>+$B$15</f>
        <v>2574417</v>
      </c>
      <c r="C214" s="84">
        <f>+B214/B231</f>
        <v>3.040909949912372E-2</v>
      </c>
      <c r="D214" s="89">
        <v>3.84298213062363E-3</v>
      </c>
      <c r="E214" s="112">
        <f>+D214*C204</f>
        <v>38095.827729263801</v>
      </c>
      <c r="F214" s="79">
        <v>0</v>
      </c>
      <c r="G214" s="112">
        <f>F214*C204</f>
        <v>0</v>
      </c>
      <c r="H214" s="23">
        <f t="shared" si="34"/>
        <v>3.84298213062363E-3</v>
      </c>
      <c r="I214" s="117">
        <f t="shared" si="35"/>
        <v>38095.827729263801</v>
      </c>
      <c r="J214" s="39">
        <f>+H214*I234</f>
        <v>6888.8402761646612</v>
      </c>
      <c r="K214" s="395">
        <v>-447.43</v>
      </c>
      <c r="L214" s="394">
        <f t="shared" si="36"/>
        <v>6441.4102761646609</v>
      </c>
      <c r="P214" s="817">
        <f>+R218</f>
        <v>1777.7552502932635</v>
      </c>
      <c r="Q214" s="818" t="s">
        <v>604</v>
      </c>
    </row>
    <row r="215" spans="1:18" ht="13.8">
      <c r="A215" s="2" t="s">
        <v>10</v>
      </c>
      <c r="B215" s="22">
        <f>+$B$16</f>
        <v>2860240</v>
      </c>
      <c r="C215" s="84">
        <f>+B215/B231</f>
        <v>3.3785250311574866E-2</v>
      </c>
      <c r="D215" s="89">
        <v>4.2696468177131006E-3</v>
      </c>
      <c r="E215" s="112">
        <f>+D215*C204</f>
        <v>42325.393172203563</v>
      </c>
      <c r="F215" s="79">
        <v>0</v>
      </c>
      <c r="G215" s="112">
        <f>F215*C204</f>
        <v>0</v>
      </c>
      <c r="H215" s="23">
        <f t="shared" si="34"/>
        <v>4.2696468177131006E-3</v>
      </c>
      <c r="I215" s="117">
        <f t="shared" si="35"/>
        <v>42325.393172203563</v>
      </c>
      <c r="J215" s="39">
        <f>+H215*I234</f>
        <v>7653.6694585377181</v>
      </c>
      <c r="K215" s="395">
        <v>-942.23</v>
      </c>
      <c r="L215" s="394">
        <f t="shared" si="36"/>
        <v>6711.4394585377177</v>
      </c>
    </row>
    <row r="216" spans="1:18" ht="13.8">
      <c r="A216" s="2" t="s">
        <v>17</v>
      </c>
      <c r="B216" s="22">
        <f>+$B$17</f>
        <v>7116500</v>
      </c>
      <c r="C216" s="84">
        <f>+B216/B231</f>
        <v>8.4060335441194622E-2</v>
      </c>
      <c r="D216" s="89">
        <v>1.0623215226458965E-2</v>
      </c>
      <c r="E216" s="112">
        <f>+D216*C204</f>
        <v>105308.8886292581</v>
      </c>
      <c r="F216" s="79">
        <v>0.87362392553684076</v>
      </c>
      <c r="G216" s="112">
        <f>F216*C204</f>
        <v>8660312.6000000015</v>
      </c>
      <c r="H216" s="23">
        <f t="shared" si="34"/>
        <v>0.88424714076329969</v>
      </c>
      <c r="I216" s="117">
        <f t="shared" si="35"/>
        <v>8765621.4886292592</v>
      </c>
      <c r="J216" s="39">
        <f>+H216*I234</f>
        <v>1585080.8331458876</v>
      </c>
      <c r="K216" s="395">
        <v>-70483.56</v>
      </c>
      <c r="L216" s="394">
        <f t="shared" si="36"/>
        <v>1514597.2731458875</v>
      </c>
      <c r="O216" s="598" t="s">
        <v>610</v>
      </c>
      <c r="P216" s="496">
        <f>J212*$O$20</f>
        <v>15463.931271159734</v>
      </c>
      <c r="Q216" s="597">
        <v>-3055.14</v>
      </c>
      <c r="R216" s="396">
        <f>+P216+Q216</f>
        <v>12408.791271159735</v>
      </c>
    </row>
    <row r="217" spans="1:18" ht="13.8">
      <c r="A217" s="2" t="s">
        <v>5</v>
      </c>
      <c r="B217" s="22">
        <f>+$B$18</f>
        <v>9342000</v>
      </c>
      <c r="C217" s="84">
        <f>+B217/B231</f>
        <v>0.11034801569474323</v>
      </c>
      <c r="D217" s="89">
        <v>1.3945349068443707E-2</v>
      </c>
      <c r="E217" s="112">
        <f>+D217*C204</f>
        <v>138241.50039689863</v>
      </c>
      <c r="F217" s="79">
        <v>0</v>
      </c>
      <c r="G217" s="112">
        <f>F217*C204</f>
        <v>0</v>
      </c>
      <c r="H217" s="23">
        <f t="shared" si="34"/>
        <v>1.3945349068443707E-2</v>
      </c>
      <c r="I217" s="117">
        <f t="shared" si="35"/>
        <v>138241.50039689863</v>
      </c>
      <c r="J217" s="39">
        <f>+H217*I234</f>
        <v>24998.107995959061</v>
      </c>
      <c r="K217" s="395">
        <v>-694.76</v>
      </c>
      <c r="L217" s="394">
        <f t="shared" si="36"/>
        <v>24303.347995959062</v>
      </c>
      <c r="O217" s="598" t="s">
        <v>603</v>
      </c>
      <c r="P217" s="496">
        <f>J212*$O$21</f>
        <v>9347.7995594229833</v>
      </c>
      <c r="Q217" s="496">
        <f>P221*((P217/(P217+P218)))</f>
        <v>-584.21733966745842</v>
      </c>
      <c r="R217" s="396">
        <f t="shared" ref="R217:R218" si="37">+P217+Q217</f>
        <v>8763.5822197555244</v>
      </c>
    </row>
    <row r="218" spans="1:18" ht="13.8">
      <c r="A218" s="2" t="s">
        <v>116</v>
      </c>
      <c r="B218" s="22">
        <f>+$B$19</f>
        <v>2939201</v>
      </c>
      <c r="C218" s="84">
        <f>+B218/B231</f>
        <v>3.4717940278099442E-2</v>
      </c>
      <c r="D218" s="89">
        <v>4.3875175572512005E-3</v>
      </c>
      <c r="E218" s="112">
        <f>+D218*C204</f>
        <v>43493.856421611301</v>
      </c>
      <c r="F218" s="79">
        <v>0</v>
      </c>
      <c r="G218" s="112">
        <f>F218*C204</f>
        <v>0</v>
      </c>
      <c r="H218" s="23">
        <f t="shared" si="34"/>
        <v>4.3875175572512005E-3</v>
      </c>
      <c r="I218" s="117">
        <f t="shared" si="35"/>
        <v>43493.856421611301</v>
      </c>
      <c r="J218" s="39">
        <f>+H218*I234</f>
        <v>7864.9618013880372</v>
      </c>
      <c r="K218" s="395">
        <v>-510.27</v>
      </c>
      <c r="L218" s="394">
        <f t="shared" si="36"/>
        <v>7354.6918013880368</v>
      </c>
      <c r="O218" s="598" t="s">
        <v>604</v>
      </c>
      <c r="P218" s="496">
        <f>J212*$O$22</f>
        <v>1896.2679106258051</v>
      </c>
      <c r="Q218" s="496">
        <f>P221*((P218/(P217+P218)))</f>
        <v>-118.51266033254156</v>
      </c>
      <c r="R218" s="396">
        <f t="shared" si="37"/>
        <v>1777.7552502932635</v>
      </c>
    </row>
    <row r="219" spans="1:18" ht="14.4" thickBot="1">
      <c r="A219" s="2" t="s">
        <v>1</v>
      </c>
      <c r="B219" s="22">
        <f>+$B$20</f>
        <v>207000</v>
      </c>
      <c r="C219" s="84">
        <f>+B219/B231</f>
        <v>2.4450909065309194E-3</v>
      </c>
      <c r="D219" s="89">
        <v>3.0900099091927294E-4</v>
      </c>
      <c r="E219" s="112">
        <f>+D219*C204</f>
        <v>3063.1546330719352</v>
      </c>
      <c r="F219" s="79">
        <v>0</v>
      </c>
      <c r="G219" s="112">
        <f>F219*C204</f>
        <v>0</v>
      </c>
      <c r="H219" s="23">
        <f t="shared" si="34"/>
        <v>3.0900099091927294E-4</v>
      </c>
      <c r="I219" s="117">
        <f t="shared" si="35"/>
        <v>3063.1546330719352</v>
      </c>
      <c r="J219" s="39">
        <f>+H219*I234</f>
        <v>553.90798064263822</v>
      </c>
      <c r="K219" s="395">
        <v>-67.849999999999994</v>
      </c>
      <c r="L219" s="394">
        <f t="shared" si="36"/>
        <v>486.0579806426382</v>
      </c>
      <c r="P219" s="414">
        <f>SUM(P216:P218)</f>
        <v>26707.998741208521</v>
      </c>
      <c r="Q219" s="414">
        <f>SUM(Q216:Q218)</f>
        <v>-3757.87</v>
      </c>
      <c r="R219" s="414">
        <f>SUM(R216:R218)</f>
        <v>22950.128741208522</v>
      </c>
    </row>
    <row r="220" spans="1:18" ht="14.4" thickTop="1">
      <c r="A220" s="2" t="s">
        <v>45</v>
      </c>
      <c r="B220" s="22">
        <f>+$B$21</f>
        <v>7020707</v>
      </c>
      <c r="C220" s="84">
        <f>+B220/B231</f>
        <v>8.2928825329072323E-2</v>
      </c>
      <c r="D220" s="89">
        <v>1.0480219420067032E-2</v>
      </c>
      <c r="E220" s="112">
        <f>+D220*C204</f>
        <v>103891.3583308723</v>
      </c>
      <c r="F220" s="79">
        <v>0</v>
      </c>
      <c r="G220" s="112">
        <f>F220*C204</f>
        <v>0</v>
      </c>
      <c r="H220" s="23">
        <f t="shared" si="34"/>
        <v>1.0480219420067032E-2</v>
      </c>
      <c r="I220" s="117">
        <f t="shared" si="35"/>
        <v>103891.3583308723</v>
      </c>
      <c r="J220" s="39">
        <f>+H220*I234</f>
        <v>18786.597280452337</v>
      </c>
      <c r="K220" s="395">
        <v>-1676.04</v>
      </c>
      <c r="L220" s="394">
        <f t="shared" si="36"/>
        <v>17110.557280452336</v>
      </c>
    </row>
    <row r="221" spans="1:18" ht="13.8">
      <c r="A221" s="2" t="s">
        <v>46</v>
      </c>
      <c r="B221" s="22">
        <f>+$B$22</f>
        <v>6927361</v>
      </c>
      <c r="C221" s="84">
        <f>+B221/B231</f>
        <v>8.1826219262593897E-2</v>
      </c>
      <c r="D221" s="89">
        <v>1.0340876393504953E-2</v>
      </c>
      <c r="E221" s="112">
        <f>+D221*C204</f>
        <v>102510.03836769001</v>
      </c>
      <c r="F221" s="79">
        <v>0</v>
      </c>
      <c r="G221" s="112">
        <f>F221*C204</f>
        <v>0</v>
      </c>
      <c r="H221" s="23">
        <f t="shared" si="34"/>
        <v>1.0340876393504953E-2</v>
      </c>
      <c r="I221" s="117">
        <f t="shared" si="35"/>
        <v>102510.03836769001</v>
      </c>
      <c r="J221" s="39">
        <f>+H221*I234</f>
        <v>18536.814215906117</v>
      </c>
      <c r="K221" s="395">
        <v>-1532.91</v>
      </c>
      <c r="L221" s="394">
        <f t="shared" si="36"/>
        <v>17003.904215906117</v>
      </c>
      <c r="P221" s="596">
        <v>-702.73</v>
      </c>
      <c r="Q221" t="s">
        <v>869</v>
      </c>
    </row>
    <row r="222" spans="1:18" ht="13.8">
      <c r="A222" s="2" t="s">
        <v>2</v>
      </c>
      <c r="B222" s="22">
        <f>+$B$23</f>
        <v>325000</v>
      </c>
      <c r="C222" s="84">
        <f>+B222/B231</f>
        <v>3.8389108435871924E-3</v>
      </c>
      <c r="D222" s="89">
        <v>4.8514648332736077E-4</v>
      </c>
      <c r="E222" s="112">
        <f>+D222*C204</f>
        <v>4809.3007524076265</v>
      </c>
      <c r="F222" s="79">
        <v>0</v>
      </c>
      <c r="G222" s="112">
        <f>F222*C204</f>
        <v>0</v>
      </c>
      <c r="H222" s="23">
        <f t="shared" si="34"/>
        <v>4.8514648332736077E-4</v>
      </c>
      <c r="I222" s="117">
        <f t="shared" si="35"/>
        <v>4809.3007524076265</v>
      </c>
      <c r="J222" s="39">
        <f>+H222*I234</f>
        <v>869.66228844858631</v>
      </c>
      <c r="K222" s="395">
        <v>-59.8</v>
      </c>
      <c r="L222" s="394">
        <f t="shared" si="36"/>
        <v>809.86228844858636</v>
      </c>
    </row>
    <row r="223" spans="1:18" ht="13.8">
      <c r="A223" s="2" t="s">
        <v>12</v>
      </c>
      <c r="B223" s="22">
        <f>+$B$24</f>
        <v>343000</v>
      </c>
      <c r="C223" s="84">
        <f>+B223/B231</f>
        <v>4.0515274441550982E-3</v>
      </c>
      <c r="D223" s="89">
        <v>5.1201613471164539E-4</v>
      </c>
      <c r="E223" s="112">
        <f>+D223*C204</f>
        <v>5075.6620248486652</v>
      </c>
      <c r="F223" s="79">
        <v>0</v>
      </c>
      <c r="G223" s="112">
        <f>F223*C204</f>
        <v>0</v>
      </c>
      <c r="H223" s="23">
        <f t="shared" si="34"/>
        <v>5.1201613471164539E-4</v>
      </c>
      <c r="I223" s="117">
        <f t="shared" si="35"/>
        <v>5075.6620248486652</v>
      </c>
      <c r="J223" s="39">
        <f>+H223*I234</f>
        <v>917.82819980881584</v>
      </c>
      <c r="K223" s="395">
        <v>-195.58</v>
      </c>
      <c r="L223" s="394">
        <f t="shared" si="36"/>
        <v>722.2481998088158</v>
      </c>
    </row>
    <row r="224" spans="1:18" ht="13.8">
      <c r="A224" s="2" t="s">
        <v>18</v>
      </c>
      <c r="B224" s="22">
        <f>+$B$25</f>
        <v>10436523.5</v>
      </c>
      <c r="C224" s="84">
        <f>+B224/B231</f>
        <v>0.12327656379539248</v>
      </c>
      <c r="D224" s="89">
        <v>1.5579208974651079E-2</v>
      </c>
      <c r="E224" s="112">
        <f>+D224*C204</f>
        <v>154438.10069452386</v>
      </c>
      <c r="F224" s="79">
        <v>0</v>
      </c>
      <c r="G224" s="112">
        <f>F224*C204</f>
        <v>0</v>
      </c>
      <c r="H224" s="23">
        <f t="shared" si="34"/>
        <v>1.5579208974651079E-2</v>
      </c>
      <c r="I224" s="117">
        <f t="shared" si="35"/>
        <v>154438.10069452386</v>
      </c>
      <c r="J224" s="39">
        <f>+H224*I234</f>
        <v>27926.927216272597</v>
      </c>
      <c r="K224" s="395">
        <v>-1155.4100000000001</v>
      </c>
      <c r="L224" s="394">
        <f t="shared" si="36"/>
        <v>26771.517216272598</v>
      </c>
    </row>
    <row r="225" spans="1:14" ht="13.8">
      <c r="A225" s="2" t="s">
        <v>9</v>
      </c>
      <c r="B225" s="22">
        <f>+$B$26</f>
        <v>7856545</v>
      </c>
      <c r="C225" s="84">
        <f>+B225/B231</f>
        <v>9.2801771672709962E-2</v>
      </c>
      <c r="D225" s="89">
        <v>1.1727923412341152E-2</v>
      </c>
      <c r="E225" s="112">
        <f>+D225*C204</f>
        <v>116259.96029964495</v>
      </c>
      <c r="F225" s="79">
        <v>0</v>
      </c>
      <c r="G225" s="112">
        <f>F225*C204</f>
        <v>0</v>
      </c>
      <c r="H225" s="23">
        <f t="shared" si="34"/>
        <v>1.1727923412341152E-2</v>
      </c>
      <c r="I225" s="117">
        <f t="shared" si="35"/>
        <v>116259.96029964495</v>
      </c>
      <c r="J225" s="39">
        <f>+H225*I234</f>
        <v>21023.202401828374</v>
      </c>
      <c r="K225" s="395">
        <v>-647.25</v>
      </c>
      <c r="L225" s="394">
        <f t="shared" si="36"/>
        <v>20375.952401828374</v>
      </c>
    </row>
    <row r="226" spans="1:14" ht="13.8">
      <c r="A226" s="2" t="s">
        <v>7</v>
      </c>
      <c r="B226" s="22">
        <f>+$B$27</f>
        <v>1680898</v>
      </c>
      <c r="C226" s="84">
        <f>+B226/B231</f>
        <v>1.9854823258966228E-2</v>
      </c>
      <c r="D226" s="89">
        <v>2.5091741286661536E-3</v>
      </c>
      <c r="E226" s="112">
        <f>+D226*C204</f>
        <v>24873.66896313916</v>
      </c>
      <c r="F226" s="79">
        <v>0</v>
      </c>
      <c r="G226" s="112">
        <f>F226*C204</f>
        <v>0</v>
      </c>
      <c r="H226" s="23">
        <f t="shared" si="34"/>
        <v>2.5091741286661536E-3</v>
      </c>
      <c r="I226" s="117">
        <f t="shared" si="35"/>
        <v>24873.66896313916</v>
      </c>
      <c r="J226" s="39">
        <f>+H226*I234</f>
        <v>4497.8871121268394</v>
      </c>
      <c r="K226" s="395">
        <v>-309.43</v>
      </c>
      <c r="L226" s="394">
        <f t="shared" si="36"/>
        <v>4188.4571121268391</v>
      </c>
    </row>
    <row r="227" spans="1:14" ht="13.8">
      <c r="A227" s="2" t="s">
        <v>13</v>
      </c>
      <c r="B227" s="22">
        <f>+$B$28</f>
        <v>255700</v>
      </c>
      <c r="C227" s="84">
        <f>+B227/B231</f>
        <v>3.020336931400754E-3</v>
      </c>
      <c r="D227" s="89">
        <v>3.8169832549786502E-4</v>
      </c>
      <c r="E227" s="112">
        <f>+D227*C204</f>
        <v>3783.8098535096306</v>
      </c>
      <c r="F227" s="79">
        <v>0</v>
      </c>
      <c r="G227" s="112">
        <f>F227*C204</f>
        <v>0</v>
      </c>
      <c r="H227" s="23">
        <f t="shared" si="34"/>
        <v>3.8169832549786502E-4</v>
      </c>
      <c r="I227" s="117">
        <f t="shared" si="35"/>
        <v>3783.8098535096306</v>
      </c>
      <c r="J227" s="39">
        <f>+H227*I234</f>
        <v>684.22352971170312</v>
      </c>
      <c r="K227" s="395">
        <v>-65.89</v>
      </c>
      <c r="L227" s="394">
        <f t="shared" si="36"/>
        <v>618.33352971170314</v>
      </c>
    </row>
    <row r="228" spans="1:14" ht="13.8">
      <c r="A228" s="2" t="s">
        <v>3</v>
      </c>
      <c r="B228" s="22">
        <f>+$B$29</f>
        <v>999226</v>
      </c>
      <c r="C228" s="84">
        <f>+B228/B231</f>
        <v>1.1802890851059249E-2</v>
      </c>
      <c r="D228" s="89">
        <v>1.4916032293601116E-3</v>
      </c>
      <c r="E228" s="112">
        <f>+D228*C204</f>
        <v>14786.397056937429</v>
      </c>
      <c r="F228" s="79">
        <v>0</v>
      </c>
      <c r="G228" s="112">
        <f>F228*C204</f>
        <v>0</v>
      </c>
      <c r="H228" s="23">
        <f t="shared" si="34"/>
        <v>1.4916032293601116E-3</v>
      </c>
      <c r="I228" s="117">
        <f t="shared" si="35"/>
        <v>14786.397056937429</v>
      </c>
      <c r="J228" s="39">
        <f>+H228*I234</f>
        <v>2673.8132141160236</v>
      </c>
      <c r="K228" s="395">
        <v>-66.010000000000005</v>
      </c>
      <c r="L228" s="394">
        <f t="shared" si="36"/>
        <v>2607.8032141160234</v>
      </c>
    </row>
    <row r="229" spans="1:14" ht="13.8">
      <c r="A229" s="2" t="s">
        <v>11</v>
      </c>
      <c r="B229" s="22">
        <f>+$B$30</f>
        <v>700616</v>
      </c>
      <c r="C229" s="84">
        <f>+B229/B231</f>
        <v>8.2756995679713358E-3</v>
      </c>
      <c r="D229" s="89">
        <v>1.0458496963766497E-3</v>
      </c>
      <c r="E229" s="112">
        <f>+D229*C204</f>
        <v>10367.602166654402</v>
      </c>
      <c r="F229" s="79">
        <v>0</v>
      </c>
      <c r="G229" s="112">
        <f>F229*C204</f>
        <v>0</v>
      </c>
      <c r="H229" s="23">
        <f t="shared" si="34"/>
        <v>1.0458496963766497E-3</v>
      </c>
      <c r="I229" s="117">
        <f t="shared" si="35"/>
        <v>10367.602166654402</v>
      </c>
      <c r="J229" s="39">
        <f>+H229*I234</f>
        <v>1874.7658111136952</v>
      </c>
      <c r="K229" s="395">
        <v>-275.25</v>
      </c>
      <c r="L229" s="394">
        <f t="shared" si="36"/>
        <v>1599.5158111136952</v>
      </c>
    </row>
    <row r="230" spans="1:14" ht="13.8">
      <c r="A230" s="3" t="s">
        <v>8</v>
      </c>
      <c r="B230" s="22">
        <f>+$B$31</f>
        <v>553279</v>
      </c>
      <c r="C230" s="84">
        <f>+B230/B231</f>
        <v>6.5353500080894715E-3</v>
      </c>
      <c r="D230" s="89">
        <v>8.2591188045808884E-4</v>
      </c>
      <c r="E230" s="112">
        <f>+D230*C204</f>
        <v>8187.3388030502756</v>
      </c>
      <c r="F230" s="79">
        <v>0</v>
      </c>
      <c r="G230" s="115">
        <f>F230*C204</f>
        <v>0</v>
      </c>
      <c r="H230" s="87">
        <f>+D230+F230</f>
        <v>8.2591188045808884E-4</v>
      </c>
      <c r="I230" s="118">
        <f t="shared" si="35"/>
        <v>8187.3388030502756</v>
      </c>
      <c r="J230" s="39">
        <f>+H230*I234</f>
        <v>1480.5104039709092</v>
      </c>
      <c r="K230" s="395">
        <v>-65.260000000000005</v>
      </c>
      <c r="L230" s="394">
        <f t="shared" si="36"/>
        <v>1415.2504039709092</v>
      </c>
    </row>
    <row r="231" spans="1:14" ht="13.8">
      <c r="A231" s="24"/>
      <c r="B231" s="25">
        <f t="shared" ref="B231:L231" si="38">SUM(B210:B230)</f>
        <v>84659429</v>
      </c>
      <c r="C231" s="85">
        <f t="shared" si="38"/>
        <v>1.0000000000000002</v>
      </c>
      <c r="D231" s="82">
        <f t="shared" si="38"/>
        <v>0.12637607446315929</v>
      </c>
      <c r="E231" s="113">
        <f t="shared" si="38"/>
        <v>1252777.3999999999</v>
      </c>
      <c r="F231" s="83">
        <f t="shared" si="38"/>
        <v>0.87362392553684076</v>
      </c>
      <c r="G231" s="113">
        <f t="shared" si="38"/>
        <v>8660312.6000000015</v>
      </c>
      <c r="H231" s="86">
        <f t="shared" si="38"/>
        <v>1</v>
      </c>
      <c r="I231" s="119">
        <f t="shared" si="38"/>
        <v>9913090</v>
      </c>
      <c r="J231" s="26">
        <f t="shared" si="38"/>
        <v>1792576.7130868123</v>
      </c>
      <c r="K231" s="26">
        <f t="shared" si="38"/>
        <v>-85174.279999999984</v>
      </c>
      <c r="L231" s="26">
        <f t="shared" si="38"/>
        <v>1707402.433086812</v>
      </c>
    </row>
    <row r="232" spans="1:14">
      <c r="H232" s="80"/>
      <c r="I232" s="81"/>
    </row>
    <row r="234" spans="1:14">
      <c r="G234" t="s">
        <v>114</v>
      </c>
      <c r="H234" s="27"/>
      <c r="I234" s="357">
        <f>+METC!L74</f>
        <v>1792576.7130868123</v>
      </c>
    </row>
    <row r="235" spans="1:14">
      <c r="G235" t="s">
        <v>338</v>
      </c>
      <c r="I235" s="357">
        <f>+METC!M74</f>
        <v>-85174</v>
      </c>
    </row>
    <row r="236" spans="1:14" ht="13.8">
      <c r="D236" s="89"/>
      <c r="G236" t="s">
        <v>256</v>
      </c>
      <c r="I236" s="746">
        <f>SUM(I234:I235)</f>
        <v>1707402.7130868123</v>
      </c>
      <c r="N236" s="121">
        <f>+I236</f>
        <v>1707402.7130868123</v>
      </c>
    </row>
    <row r="237" spans="1:14" ht="13.8">
      <c r="D237" s="126"/>
      <c r="I237" s="122"/>
      <c r="N237" s="121"/>
    </row>
    <row r="238" spans="1:14" ht="13.8">
      <c r="D238" s="126"/>
      <c r="I238" s="122"/>
      <c r="N238" s="121"/>
    </row>
    <row r="239" spans="1:14" ht="13.8">
      <c r="D239" s="126"/>
      <c r="I239" s="122"/>
      <c r="N239" s="121"/>
    </row>
    <row r="240" spans="1:14" ht="15.6">
      <c r="A240" s="874" t="s">
        <v>19</v>
      </c>
      <c r="B240" s="875"/>
      <c r="C240" s="875">
        <v>586</v>
      </c>
      <c r="D240" s="875"/>
      <c r="E240" s="875"/>
      <c r="F240" s="875"/>
      <c r="G240" s="875"/>
      <c r="H240" s="876"/>
      <c r="I240" s="4"/>
    </row>
    <row r="241" spans="1:12" ht="15.6">
      <c r="A241" s="867" t="s">
        <v>20</v>
      </c>
      <c r="B241" s="868"/>
      <c r="C241" s="877" t="s">
        <v>145</v>
      </c>
      <c r="D241" s="878"/>
      <c r="E241" s="878"/>
      <c r="F241" s="878"/>
      <c r="G241" s="878"/>
      <c r="H241" s="879"/>
      <c r="I241" s="4"/>
    </row>
    <row r="242" spans="1:12" ht="15.6">
      <c r="A242" s="867" t="s">
        <v>22</v>
      </c>
      <c r="B242" s="868"/>
      <c r="C242" s="877" t="s">
        <v>101</v>
      </c>
      <c r="D242" s="878"/>
      <c r="E242" s="878"/>
      <c r="F242" s="878"/>
      <c r="G242" s="878"/>
      <c r="H242" s="879"/>
      <c r="I242" s="4"/>
    </row>
    <row r="243" spans="1:12" ht="15.6">
      <c r="A243" s="867" t="s">
        <v>24</v>
      </c>
      <c r="B243" s="868"/>
      <c r="C243" s="869">
        <v>34000000</v>
      </c>
      <c r="D243" s="870"/>
      <c r="E243" s="870"/>
      <c r="F243" s="870"/>
      <c r="G243" s="870"/>
      <c r="H243" s="871"/>
      <c r="I243" s="4"/>
    </row>
    <row r="244" spans="1:12" ht="15.6">
      <c r="A244" s="881" t="s">
        <v>25</v>
      </c>
      <c r="B244" s="882"/>
      <c r="C244" s="883" t="s">
        <v>103</v>
      </c>
      <c r="D244" s="884"/>
      <c r="E244" s="884"/>
      <c r="F244" s="884"/>
      <c r="G244" s="884"/>
      <c r="H244" s="885"/>
      <c r="I244" s="4"/>
    </row>
    <row r="245" spans="1:12" ht="13.8">
      <c r="A245" s="5"/>
      <c r="B245" s="5"/>
      <c r="C245" s="5"/>
      <c r="D245" s="5"/>
      <c r="E245" s="5"/>
      <c r="F245" s="5"/>
      <c r="G245" s="5"/>
      <c r="H245" s="5"/>
      <c r="I245" s="5"/>
    </row>
    <row r="246" spans="1:12" ht="13.8">
      <c r="A246" s="6"/>
      <c r="B246" s="7"/>
      <c r="C246" s="8"/>
      <c r="D246" s="886">
        <v>0</v>
      </c>
      <c r="E246" s="887"/>
      <c r="F246" s="886">
        <v>1</v>
      </c>
      <c r="G246" s="887"/>
      <c r="H246" s="9"/>
      <c r="I246" s="10"/>
      <c r="J246" s="11" t="s">
        <v>121</v>
      </c>
      <c r="K246" s="11" t="s">
        <v>269</v>
      </c>
      <c r="L246" s="11" t="s">
        <v>270</v>
      </c>
    </row>
    <row r="247" spans="1:12" ht="13.8">
      <c r="A247" s="12"/>
      <c r="B247" s="13"/>
      <c r="C247" s="14"/>
      <c r="D247" s="872" t="s">
        <v>26</v>
      </c>
      <c r="E247" s="880"/>
      <c r="F247" s="872" t="s">
        <v>27</v>
      </c>
      <c r="G247" s="880"/>
      <c r="H247" s="872" t="s">
        <v>28</v>
      </c>
      <c r="I247" s="873"/>
      <c r="J247" s="15" t="s">
        <v>29</v>
      </c>
      <c r="K247" s="391" t="s">
        <v>29</v>
      </c>
      <c r="L247" s="391" t="s">
        <v>29</v>
      </c>
    </row>
    <row r="248" spans="1:12" ht="27.6">
      <c r="A248" s="16" t="s">
        <v>30</v>
      </c>
      <c r="B248" s="17" t="s">
        <v>31</v>
      </c>
      <c r="C248" s="18" t="s">
        <v>32</v>
      </c>
      <c r="D248" s="19" t="s">
        <v>33</v>
      </c>
      <c r="E248" s="20" t="s">
        <v>34</v>
      </c>
      <c r="F248" s="19" t="s">
        <v>33</v>
      </c>
      <c r="G248" s="20" t="s">
        <v>34</v>
      </c>
      <c r="H248" s="21" t="s">
        <v>33</v>
      </c>
      <c r="I248" s="40" t="s">
        <v>34</v>
      </c>
      <c r="J248" s="18" t="s">
        <v>34</v>
      </c>
      <c r="K248" s="18" t="s">
        <v>34</v>
      </c>
      <c r="L248" s="18" t="s">
        <v>34</v>
      </c>
    </row>
    <row r="249" spans="1:12" ht="13.8">
      <c r="A249" s="1" t="s">
        <v>15</v>
      </c>
      <c r="B249" s="22">
        <f>+$B$10</f>
        <v>10940248.5</v>
      </c>
      <c r="C249" s="84">
        <f>+B249/B270</f>
        <v>0.1292265803021185</v>
      </c>
      <c r="D249" s="89">
        <v>0</v>
      </c>
      <c r="E249" s="112">
        <f>+D249*C243</f>
        <v>0</v>
      </c>
      <c r="F249" s="79">
        <v>0</v>
      </c>
      <c r="G249" s="114">
        <f>F249*C243</f>
        <v>0</v>
      </c>
      <c r="H249" s="23">
        <f>+D249+F249</f>
        <v>0</v>
      </c>
      <c r="I249" s="116">
        <f>+E249+G249</f>
        <v>0</v>
      </c>
      <c r="J249" s="39">
        <f>+H249*I273</f>
        <v>0</v>
      </c>
      <c r="K249" s="395">
        <v>0</v>
      </c>
      <c r="L249" s="393">
        <f>+J249+K249</f>
        <v>0</v>
      </c>
    </row>
    <row r="250" spans="1:12" ht="13.8">
      <c r="A250" s="2" t="s">
        <v>4</v>
      </c>
      <c r="B250" s="22">
        <f>+$B$12</f>
        <v>571800</v>
      </c>
      <c r="C250" s="84">
        <f>+B250/B270</f>
        <v>6.7541206780404811E-3</v>
      </c>
      <c r="D250" s="89">
        <v>0</v>
      </c>
      <c r="E250" s="112">
        <f>+D250*C243</f>
        <v>0</v>
      </c>
      <c r="F250" s="79">
        <v>0</v>
      </c>
      <c r="G250" s="112">
        <f>F250*C243</f>
        <v>0</v>
      </c>
      <c r="H250" s="23">
        <f t="shared" ref="H250:H268" si="39">+D250+F250</f>
        <v>0</v>
      </c>
      <c r="I250" s="117">
        <f>+G250+E250</f>
        <v>0</v>
      </c>
      <c r="J250" s="39">
        <f>+H250*I273</f>
        <v>0</v>
      </c>
      <c r="K250" s="395">
        <v>0</v>
      </c>
      <c r="L250" s="394">
        <f>+J250+K250</f>
        <v>0</v>
      </c>
    </row>
    <row r="251" spans="1:12" ht="13.8">
      <c r="A251" s="2" t="s">
        <v>0</v>
      </c>
      <c r="B251" s="22">
        <f>+$B$13</f>
        <v>9981000</v>
      </c>
      <c r="C251" s="84">
        <f>+B251/B270</f>
        <v>0.11789590501490389</v>
      </c>
      <c r="D251" s="89">
        <v>0</v>
      </c>
      <c r="E251" s="112">
        <f>+D251*C243</f>
        <v>0</v>
      </c>
      <c r="F251" s="79">
        <v>0</v>
      </c>
      <c r="G251" s="112">
        <f>F251*C243</f>
        <v>0</v>
      </c>
      <c r="H251" s="23">
        <f t="shared" si="39"/>
        <v>0</v>
      </c>
      <c r="I251" s="117">
        <f t="shared" ref="I251:I269" si="40">+G251+E251</f>
        <v>0</v>
      </c>
      <c r="J251" s="39">
        <f>+H251*I273</f>
        <v>0</v>
      </c>
      <c r="K251" s="395">
        <v>0</v>
      </c>
      <c r="L251" s="394">
        <f t="shared" ref="L251:L269" si="41">+J251+K251</f>
        <v>0</v>
      </c>
    </row>
    <row r="252" spans="1:12" ht="13.8">
      <c r="A252" s="2" t="s">
        <v>16</v>
      </c>
      <c r="B252" s="22">
        <f>+$B$14</f>
        <v>1028167</v>
      </c>
      <c r="C252" s="84">
        <f>+B252/B270</f>
        <v>1.2144742908672346E-2</v>
      </c>
      <c r="D252" s="89">
        <v>0</v>
      </c>
      <c r="E252" s="112">
        <f>+D252*C243</f>
        <v>0</v>
      </c>
      <c r="F252" s="79">
        <v>0</v>
      </c>
      <c r="G252" s="112">
        <f>F252*C243</f>
        <v>0</v>
      </c>
      <c r="H252" s="23">
        <f t="shared" si="39"/>
        <v>0</v>
      </c>
      <c r="I252" s="117">
        <f t="shared" si="40"/>
        <v>0</v>
      </c>
      <c r="J252" s="39">
        <f>+H252*I273</f>
        <v>0</v>
      </c>
      <c r="K252" s="395">
        <v>0</v>
      </c>
      <c r="L252" s="394">
        <f t="shared" si="41"/>
        <v>0</v>
      </c>
    </row>
    <row r="253" spans="1:12" ht="13.8">
      <c r="A253" s="2" t="s">
        <v>6</v>
      </c>
      <c r="B253" s="22">
        <f>+$B$15</f>
        <v>2574417</v>
      </c>
      <c r="C253" s="84">
        <f>+B253/B270</f>
        <v>3.040909949912372E-2</v>
      </c>
      <c r="D253" s="89">
        <v>0</v>
      </c>
      <c r="E253" s="112">
        <f>+D253*C243</f>
        <v>0</v>
      </c>
      <c r="F253" s="79">
        <v>0</v>
      </c>
      <c r="G253" s="112">
        <f>F253*C243</f>
        <v>0</v>
      </c>
      <c r="H253" s="23">
        <f t="shared" si="39"/>
        <v>0</v>
      </c>
      <c r="I253" s="117">
        <f t="shared" si="40"/>
        <v>0</v>
      </c>
      <c r="J253" s="39">
        <f>+H253*I273</f>
        <v>0</v>
      </c>
      <c r="K253" s="395">
        <v>0</v>
      </c>
      <c r="L253" s="394">
        <f t="shared" si="41"/>
        <v>0</v>
      </c>
    </row>
    <row r="254" spans="1:12" ht="13.8">
      <c r="A254" s="2" t="s">
        <v>10</v>
      </c>
      <c r="B254" s="22">
        <f>+$B$16</f>
        <v>2860240</v>
      </c>
      <c r="C254" s="84">
        <f>+B254/B270</f>
        <v>3.3785250311574866E-2</v>
      </c>
      <c r="D254" s="89">
        <v>0</v>
      </c>
      <c r="E254" s="112">
        <f>+D254*C243</f>
        <v>0</v>
      </c>
      <c r="F254" s="79">
        <v>0</v>
      </c>
      <c r="G254" s="112">
        <f>F254*C243</f>
        <v>0</v>
      </c>
      <c r="H254" s="23">
        <f t="shared" si="39"/>
        <v>0</v>
      </c>
      <c r="I254" s="117">
        <f t="shared" si="40"/>
        <v>0</v>
      </c>
      <c r="J254" s="39">
        <f>+H254*I273</f>
        <v>0</v>
      </c>
      <c r="K254" s="395">
        <v>0</v>
      </c>
      <c r="L254" s="394">
        <f t="shared" si="41"/>
        <v>0</v>
      </c>
    </row>
    <row r="255" spans="1:12" ht="13.8">
      <c r="A255" s="2" t="s">
        <v>17</v>
      </c>
      <c r="B255" s="22">
        <f>+$B$17</f>
        <v>7116500</v>
      </c>
      <c r="C255" s="84">
        <f>+B255/B270</f>
        <v>8.4060335441194622E-2</v>
      </c>
      <c r="D255" s="89">
        <v>0</v>
      </c>
      <c r="E255" s="112">
        <f>+D255*C243</f>
        <v>0</v>
      </c>
      <c r="F255" s="79">
        <v>0</v>
      </c>
      <c r="G255" s="112">
        <f>F255*C243</f>
        <v>0</v>
      </c>
      <c r="H255" s="23">
        <f t="shared" si="39"/>
        <v>0</v>
      </c>
      <c r="I255" s="117">
        <f t="shared" si="40"/>
        <v>0</v>
      </c>
      <c r="J255" s="39">
        <f>+H255*I273</f>
        <v>0</v>
      </c>
      <c r="K255" s="395">
        <v>0</v>
      </c>
      <c r="L255" s="394">
        <f t="shared" si="41"/>
        <v>0</v>
      </c>
    </row>
    <row r="256" spans="1:12" ht="13.8">
      <c r="A256" s="2" t="s">
        <v>5</v>
      </c>
      <c r="B256" s="22">
        <f>+$B$18</f>
        <v>9342000</v>
      </c>
      <c r="C256" s="84">
        <f>+B256/B270</f>
        <v>0.11034801569474323</v>
      </c>
      <c r="D256" s="89">
        <v>0</v>
      </c>
      <c r="E256" s="112">
        <f>+D256*C243</f>
        <v>0</v>
      </c>
      <c r="F256" s="79">
        <v>1</v>
      </c>
      <c r="G256" s="112">
        <f>F256*C243</f>
        <v>34000000</v>
      </c>
      <c r="H256" s="23">
        <f t="shared" si="39"/>
        <v>1</v>
      </c>
      <c r="I256" s="117">
        <f t="shared" si="40"/>
        <v>34000000</v>
      </c>
      <c r="J256" s="39">
        <f>+H256*I273</f>
        <v>7249103.9738337295</v>
      </c>
      <c r="K256" s="395">
        <v>-339326.52</v>
      </c>
      <c r="L256" s="394">
        <f t="shared" si="41"/>
        <v>6909777.453833729</v>
      </c>
    </row>
    <row r="257" spans="1:12" ht="13.8">
      <c r="A257" s="2" t="s">
        <v>116</v>
      </c>
      <c r="B257" s="22">
        <f>+$B$19</f>
        <v>2939201</v>
      </c>
      <c r="C257" s="84">
        <f>+B257/B270</f>
        <v>3.4717940278099442E-2</v>
      </c>
      <c r="D257" s="89">
        <v>0</v>
      </c>
      <c r="E257" s="112">
        <f>+D257*C243</f>
        <v>0</v>
      </c>
      <c r="F257" s="79">
        <v>0</v>
      </c>
      <c r="G257" s="112">
        <f>F257*C243</f>
        <v>0</v>
      </c>
      <c r="H257" s="23">
        <f t="shared" si="39"/>
        <v>0</v>
      </c>
      <c r="I257" s="117">
        <f t="shared" si="40"/>
        <v>0</v>
      </c>
      <c r="J257" s="39">
        <f>+H257*I273</f>
        <v>0</v>
      </c>
      <c r="K257" s="395">
        <v>0</v>
      </c>
      <c r="L257" s="394">
        <f t="shared" si="41"/>
        <v>0</v>
      </c>
    </row>
    <row r="258" spans="1:12" ht="13.8">
      <c r="A258" s="2" t="s">
        <v>1</v>
      </c>
      <c r="B258" s="22">
        <f>+$B$20</f>
        <v>207000</v>
      </c>
      <c r="C258" s="84">
        <f>+B258/B270</f>
        <v>2.4450909065309194E-3</v>
      </c>
      <c r="D258" s="89">
        <v>0</v>
      </c>
      <c r="E258" s="112">
        <f>+D258*C243</f>
        <v>0</v>
      </c>
      <c r="F258" s="79">
        <v>0</v>
      </c>
      <c r="G258" s="112">
        <f>F258*C243</f>
        <v>0</v>
      </c>
      <c r="H258" s="23">
        <f t="shared" si="39"/>
        <v>0</v>
      </c>
      <c r="I258" s="117">
        <f t="shared" si="40"/>
        <v>0</v>
      </c>
      <c r="J258" s="39">
        <f>+H258*I273</f>
        <v>0</v>
      </c>
      <c r="K258" s="395">
        <v>0</v>
      </c>
      <c r="L258" s="394">
        <f t="shared" si="41"/>
        <v>0</v>
      </c>
    </row>
    <row r="259" spans="1:12" ht="13.8">
      <c r="A259" s="2" t="s">
        <v>45</v>
      </c>
      <c r="B259" s="22">
        <f>+$B$21</f>
        <v>7020707</v>
      </c>
      <c r="C259" s="84">
        <f>+B259/B270</f>
        <v>8.2928825329072323E-2</v>
      </c>
      <c r="D259" s="89">
        <v>0</v>
      </c>
      <c r="E259" s="112">
        <f>+D259*C243</f>
        <v>0</v>
      </c>
      <c r="F259" s="79">
        <v>0</v>
      </c>
      <c r="G259" s="112">
        <f>F259*C243</f>
        <v>0</v>
      </c>
      <c r="H259" s="23">
        <f t="shared" si="39"/>
        <v>0</v>
      </c>
      <c r="I259" s="117">
        <f t="shared" si="40"/>
        <v>0</v>
      </c>
      <c r="J259" s="39">
        <f>+H259*I273</f>
        <v>0</v>
      </c>
      <c r="K259" s="395">
        <v>0</v>
      </c>
      <c r="L259" s="394">
        <f t="shared" si="41"/>
        <v>0</v>
      </c>
    </row>
    <row r="260" spans="1:12" ht="13.8">
      <c r="A260" s="2" t="s">
        <v>46</v>
      </c>
      <c r="B260" s="22">
        <f>+$B$22</f>
        <v>6927361</v>
      </c>
      <c r="C260" s="84">
        <f>+B260/B270</f>
        <v>8.1826219262593897E-2</v>
      </c>
      <c r="D260" s="89">
        <v>0</v>
      </c>
      <c r="E260" s="112">
        <f>+D260*C243</f>
        <v>0</v>
      </c>
      <c r="F260" s="79">
        <v>0</v>
      </c>
      <c r="G260" s="112">
        <f>F260*C243</f>
        <v>0</v>
      </c>
      <c r="H260" s="23">
        <f t="shared" si="39"/>
        <v>0</v>
      </c>
      <c r="I260" s="117">
        <f t="shared" si="40"/>
        <v>0</v>
      </c>
      <c r="J260" s="39">
        <f>+H260*I273</f>
        <v>0</v>
      </c>
      <c r="K260" s="395">
        <v>0</v>
      </c>
      <c r="L260" s="394">
        <f t="shared" si="41"/>
        <v>0</v>
      </c>
    </row>
    <row r="261" spans="1:12" ht="13.8">
      <c r="A261" s="2" t="s">
        <v>2</v>
      </c>
      <c r="B261" s="22">
        <f>+$B$23</f>
        <v>325000</v>
      </c>
      <c r="C261" s="84">
        <f>+B261/B270</f>
        <v>3.8389108435871924E-3</v>
      </c>
      <c r="D261" s="89">
        <v>0</v>
      </c>
      <c r="E261" s="112">
        <f>+D261*C243</f>
        <v>0</v>
      </c>
      <c r="F261" s="79">
        <v>0</v>
      </c>
      <c r="G261" s="112">
        <f>F261*C243</f>
        <v>0</v>
      </c>
      <c r="H261" s="23">
        <f t="shared" si="39"/>
        <v>0</v>
      </c>
      <c r="I261" s="117">
        <f t="shared" si="40"/>
        <v>0</v>
      </c>
      <c r="J261" s="39">
        <f>+H261*I273</f>
        <v>0</v>
      </c>
      <c r="K261" s="395">
        <v>0</v>
      </c>
      <c r="L261" s="394">
        <f t="shared" si="41"/>
        <v>0</v>
      </c>
    </row>
    <row r="262" spans="1:12" ht="13.8">
      <c r="A262" s="2" t="s">
        <v>12</v>
      </c>
      <c r="B262" s="22">
        <f>+$B$24</f>
        <v>343000</v>
      </c>
      <c r="C262" s="84">
        <f>+B262/B270</f>
        <v>4.0515274441550982E-3</v>
      </c>
      <c r="D262" s="89">
        <v>0</v>
      </c>
      <c r="E262" s="112">
        <f>+D262*C243</f>
        <v>0</v>
      </c>
      <c r="F262" s="79">
        <v>0</v>
      </c>
      <c r="G262" s="112">
        <f>F262*C243</f>
        <v>0</v>
      </c>
      <c r="H262" s="23">
        <f t="shared" si="39"/>
        <v>0</v>
      </c>
      <c r="I262" s="117">
        <f t="shared" si="40"/>
        <v>0</v>
      </c>
      <c r="J262" s="39">
        <f>+H262*I273</f>
        <v>0</v>
      </c>
      <c r="K262" s="395">
        <v>0</v>
      </c>
      <c r="L262" s="394">
        <f t="shared" si="41"/>
        <v>0</v>
      </c>
    </row>
    <row r="263" spans="1:12" ht="13.8">
      <c r="A263" s="2" t="s">
        <v>18</v>
      </c>
      <c r="B263" s="22">
        <f>+$B$25</f>
        <v>10436523.5</v>
      </c>
      <c r="C263" s="84">
        <f>+B263/B270</f>
        <v>0.12327656379539248</v>
      </c>
      <c r="D263" s="89">
        <v>0</v>
      </c>
      <c r="E263" s="112">
        <f>+D263*C243</f>
        <v>0</v>
      </c>
      <c r="F263" s="79">
        <v>0</v>
      </c>
      <c r="G263" s="112">
        <f>F263*C243</f>
        <v>0</v>
      </c>
      <c r="H263" s="23">
        <f t="shared" si="39"/>
        <v>0</v>
      </c>
      <c r="I263" s="117">
        <f t="shared" si="40"/>
        <v>0</v>
      </c>
      <c r="J263" s="39">
        <f>+H263*I273</f>
        <v>0</v>
      </c>
      <c r="K263" s="395">
        <v>0</v>
      </c>
      <c r="L263" s="394">
        <f t="shared" si="41"/>
        <v>0</v>
      </c>
    </row>
    <row r="264" spans="1:12" ht="13.8">
      <c r="A264" s="2" t="s">
        <v>9</v>
      </c>
      <c r="B264" s="22">
        <f>+$B$26</f>
        <v>7856545</v>
      </c>
      <c r="C264" s="84">
        <f>+B264/B270</f>
        <v>9.2801771672709962E-2</v>
      </c>
      <c r="D264" s="89">
        <v>0</v>
      </c>
      <c r="E264" s="112">
        <f>+D264*C243</f>
        <v>0</v>
      </c>
      <c r="F264" s="79">
        <v>0</v>
      </c>
      <c r="G264" s="112">
        <f>F264*C243</f>
        <v>0</v>
      </c>
      <c r="H264" s="23">
        <f t="shared" si="39"/>
        <v>0</v>
      </c>
      <c r="I264" s="117">
        <f t="shared" si="40"/>
        <v>0</v>
      </c>
      <c r="J264" s="39">
        <f>+H264*I273</f>
        <v>0</v>
      </c>
      <c r="K264" s="395">
        <v>0</v>
      </c>
      <c r="L264" s="394">
        <f t="shared" si="41"/>
        <v>0</v>
      </c>
    </row>
    <row r="265" spans="1:12" ht="13.8">
      <c r="A265" s="2" t="s">
        <v>7</v>
      </c>
      <c r="B265" s="22">
        <f>+$B$27</f>
        <v>1680898</v>
      </c>
      <c r="C265" s="84">
        <f>+B265/B270</f>
        <v>1.9854823258966228E-2</v>
      </c>
      <c r="D265" s="89">
        <v>0</v>
      </c>
      <c r="E265" s="112">
        <f>+D265*C243</f>
        <v>0</v>
      </c>
      <c r="F265" s="79">
        <v>0</v>
      </c>
      <c r="G265" s="112">
        <f>F265*C243</f>
        <v>0</v>
      </c>
      <c r="H265" s="23">
        <f t="shared" si="39"/>
        <v>0</v>
      </c>
      <c r="I265" s="117">
        <f t="shared" si="40"/>
        <v>0</v>
      </c>
      <c r="J265" s="39">
        <f>+H265*I273</f>
        <v>0</v>
      </c>
      <c r="K265" s="395">
        <v>0</v>
      </c>
      <c r="L265" s="394">
        <f t="shared" si="41"/>
        <v>0</v>
      </c>
    </row>
    <row r="266" spans="1:12" ht="13.8">
      <c r="A266" s="2" t="s">
        <v>13</v>
      </c>
      <c r="B266" s="22">
        <f>+$B$28</f>
        <v>255700</v>
      </c>
      <c r="C266" s="84">
        <f>+B266/B270</f>
        <v>3.020336931400754E-3</v>
      </c>
      <c r="D266" s="89">
        <v>0</v>
      </c>
      <c r="E266" s="112">
        <f>+D266*C243</f>
        <v>0</v>
      </c>
      <c r="F266" s="79">
        <v>0</v>
      </c>
      <c r="G266" s="112">
        <f>F266*C243</f>
        <v>0</v>
      </c>
      <c r="H266" s="23">
        <f t="shared" si="39"/>
        <v>0</v>
      </c>
      <c r="I266" s="117">
        <f t="shared" si="40"/>
        <v>0</v>
      </c>
      <c r="J266" s="39">
        <f>+H266*I273</f>
        <v>0</v>
      </c>
      <c r="K266" s="395">
        <v>0</v>
      </c>
      <c r="L266" s="394">
        <f t="shared" si="41"/>
        <v>0</v>
      </c>
    </row>
    <row r="267" spans="1:12" ht="13.8">
      <c r="A267" s="2" t="s">
        <v>3</v>
      </c>
      <c r="B267" s="22">
        <f>+$B$29</f>
        <v>999226</v>
      </c>
      <c r="C267" s="84">
        <f>+B267/B270</f>
        <v>1.1802890851059249E-2</v>
      </c>
      <c r="D267" s="89">
        <v>0</v>
      </c>
      <c r="E267" s="112">
        <f>+D267*C243</f>
        <v>0</v>
      </c>
      <c r="F267" s="79">
        <v>0</v>
      </c>
      <c r="G267" s="112">
        <f>F267*C243</f>
        <v>0</v>
      </c>
      <c r="H267" s="23">
        <f t="shared" si="39"/>
        <v>0</v>
      </c>
      <c r="I267" s="117">
        <f t="shared" si="40"/>
        <v>0</v>
      </c>
      <c r="J267" s="39">
        <f>+H267*I273</f>
        <v>0</v>
      </c>
      <c r="K267" s="395">
        <v>0</v>
      </c>
      <c r="L267" s="394">
        <f t="shared" si="41"/>
        <v>0</v>
      </c>
    </row>
    <row r="268" spans="1:12" ht="13.8">
      <c r="A268" s="2" t="s">
        <v>11</v>
      </c>
      <c r="B268" s="22">
        <f>+$B$30</f>
        <v>700616</v>
      </c>
      <c r="C268" s="84">
        <f>+B268/B270</f>
        <v>8.2756995679713358E-3</v>
      </c>
      <c r="D268" s="89">
        <v>0</v>
      </c>
      <c r="E268" s="112">
        <f>+D268*C243</f>
        <v>0</v>
      </c>
      <c r="F268" s="79">
        <v>0</v>
      </c>
      <c r="G268" s="112">
        <f>F268*C243</f>
        <v>0</v>
      </c>
      <c r="H268" s="23">
        <f t="shared" si="39"/>
        <v>0</v>
      </c>
      <c r="I268" s="117">
        <f t="shared" si="40"/>
        <v>0</v>
      </c>
      <c r="J268" s="39">
        <f>+H268*I273</f>
        <v>0</v>
      </c>
      <c r="K268" s="395">
        <v>0</v>
      </c>
      <c r="L268" s="394">
        <f t="shared" si="41"/>
        <v>0</v>
      </c>
    </row>
    <row r="269" spans="1:12" ht="13.8">
      <c r="A269" s="3" t="s">
        <v>8</v>
      </c>
      <c r="B269" s="22">
        <f>+$B$31</f>
        <v>553279</v>
      </c>
      <c r="C269" s="84">
        <f>+B269/B270</f>
        <v>6.5353500080894715E-3</v>
      </c>
      <c r="D269" s="89">
        <v>0</v>
      </c>
      <c r="E269" s="112">
        <f>+D269*C243</f>
        <v>0</v>
      </c>
      <c r="F269" s="79">
        <v>0</v>
      </c>
      <c r="G269" s="115">
        <f>F269*C243</f>
        <v>0</v>
      </c>
      <c r="H269" s="87">
        <f>+D269+F269</f>
        <v>0</v>
      </c>
      <c r="I269" s="118">
        <f t="shared" si="40"/>
        <v>0</v>
      </c>
      <c r="J269" s="39">
        <f>+H269*I273</f>
        <v>0</v>
      </c>
      <c r="K269" s="395">
        <v>0</v>
      </c>
      <c r="L269" s="394">
        <f t="shared" si="41"/>
        <v>0</v>
      </c>
    </row>
    <row r="270" spans="1:12" ht="13.8">
      <c r="A270" s="24"/>
      <c r="B270" s="25">
        <f t="shared" ref="B270:L270" si="42">SUM(B249:B269)</f>
        <v>84659429</v>
      </c>
      <c r="C270" s="85">
        <f t="shared" si="42"/>
        <v>1.0000000000000002</v>
      </c>
      <c r="D270" s="82">
        <f t="shared" si="42"/>
        <v>0</v>
      </c>
      <c r="E270" s="113">
        <f t="shared" si="42"/>
        <v>0</v>
      </c>
      <c r="F270" s="83">
        <f t="shared" si="42"/>
        <v>1</v>
      </c>
      <c r="G270" s="113">
        <f t="shared" si="42"/>
        <v>34000000</v>
      </c>
      <c r="H270" s="86">
        <f t="shared" si="42"/>
        <v>1</v>
      </c>
      <c r="I270" s="119">
        <f t="shared" si="42"/>
        <v>34000000</v>
      </c>
      <c r="J270" s="26">
        <f t="shared" si="42"/>
        <v>7249103.9738337295</v>
      </c>
      <c r="K270" s="26">
        <f t="shared" si="42"/>
        <v>-339326.52</v>
      </c>
      <c r="L270" s="26">
        <f t="shared" si="42"/>
        <v>6909777.453833729</v>
      </c>
    </row>
    <row r="271" spans="1:12">
      <c r="H271" s="80"/>
      <c r="I271" s="81"/>
    </row>
    <row r="272" spans="1:12">
      <c r="F272" s="127"/>
      <c r="G272" s="127"/>
      <c r="H272" s="127"/>
      <c r="I272" s="127"/>
    </row>
    <row r="273" spans="1:14">
      <c r="F273" s="127"/>
      <c r="G273" t="s">
        <v>114</v>
      </c>
      <c r="H273" s="27"/>
      <c r="I273" s="357">
        <f>+ITC!L73</f>
        <v>7249103.9738337295</v>
      </c>
    </row>
    <row r="274" spans="1:14">
      <c r="F274" s="127"/>
      <c r="G274" t="s">
        <v>338</v>
      </c>
      <c r="I274" s="744">
        <f>+ITC!M73</f>
        <v>-339327</v>
      </c>
    </row>
    <row r="275" spans="1:14">
      <c r="F275" s="127"/>
      <c r="G275" t="s">
        <v>256</v>
      </c>
      <c r="I275" s="746">
        <f>SUM(I273:I274)</f>
        <v>6909776.9738337295</v>
      </c>
      <c r="N275" s="121">
        <f>+I275</f>
        <v>6909776.9738337295</v>
      </c>
    </row>
    <row r="276" spans="1:14" ht="13.8">
      <c r="D276" s="126"/>
      <c r="I276" s="747"/>
      <c r="N276" s="121"/>
    </row>
    <row r="277" spans="1:14" ht="13.8">
      <c r="D277" s="126"/>
      <c r="I277" s="122"/>
      <c r="N277" s="121"/>
    </row>
    <row r="278" spans="1:14" ht="13.8">
      <c r="D278" s="126"/>
      <c r="I278" s="122"/>
      <c r="N278" s="121"/>
    </row>
    <row r="279" spans="1:14" ht="15.6">
      <c r="A279" s="874" t="s">
        <v>19</v>
      </c>
      <c r="B279" s="875"/>
      <c r="C279" s="875">
        <v>660</v>
      </c>
      <c r="D279" s="875"/>
      <c r="E279" s="875"/>
      <c r="F279" s="875"/>
      <c r="G279" s="875"/>
      <c r="H279" s="876"/>
      <c r="I279" s="4"/>
    </row>
    <row r="280" spans="1:14" ht="15.6">
      <c r="A280" s="867" t="s">
        <v>20</v>
      </c>
      <c r="B280" s="868"/>
      <c r="C280" s="877" t="s">
        <v>147</v>
      </c>
      <c r="D280" s="878"/>
      <c r="E280" s="878"/>
      <c r="F280" s="878"/>
      <c r="G280" s="878"/>
      <c r="H280" s="879"/>
      <c r="I280" s="4"/>
    </row>
    <row r="281" spans="1:14" ht="15.6">
      <c r="A281" s="867" t="s">
        <v>22</v>
      </c>
      <c r="B281" s="868"/>
      <c r="C281" s="877" t="s">
        <v>44</v>
      </c>
      <c r="D281" s="878"/>
      <c r="E281" s="878"/>
      <c r="F281" s="878"/>
      <c r="G281" s="878"/>
      <c r="H281" s="879"/>
      <c r="I281" s="4"/>
    </row>
    <row r="282" spans="1:14" ht="15.6">
      <c r="A282" s="867" t="s">
        <v>24</v>
      </c>
      <c r="B282" s="868"/>
      <c r="C282" s="869">
        <v>10200000</v>
      </c>
      <c r="D282" s="870"/>
      <c r="E282" s="870"/>
      <c r="F282" s="870"/>
      <c r="G282" s="870"/>
      <c r="H282" s="871"/>
      <c r="I282" s="4"/>
    </row>
    <row r="283" spans="1:14" ht="15.6">
      <c r="A283" s="881" t="s">
        <v>25</v>
      </c>
      <c r="B283" s="882"/>
      <c r="C283" s="883" t="s">
        <v>102</v>
      </c>
      <c r="D283" s="884"/>
      <c r="E283" s="884"/>
      <c r="F283" s="884"/>
      <c r="G283" s="884"/>
      <c r="H283" s="885"/>
      <c r="I283" s="4"/>
    </row>
    <row r="284" spans="1:14" ht="13.8">
      <c r="A284" s="5"/>
      <c r="B284" s="5"/>
      <c r="C284" s="5"/>
      <c r="D284" s="5"/>
      <c r="E284" s="5"/>
      <c r="F284" s="5"/>
      <c r="G284" s="5"/>
      <c r="H284" s="5"/>
      <c r="I284" s="5"/>
    </row>
    <row r="285" spans="1:14" ht="13.8">
      <c r="A285" s="6"/>
      <c r="B285" s="7"/>
      <c r="C285" s="8"/>
      <c r="D285" s="886">
        <v>0</v>
      </c>
      <c r="E285" s="887"/>
      <c r="F285" s="886">
        <v>1</v>
      </c>
      <c r="G285" s="887"/>
      <c r="H285" s="9"/>
      <c r="I285" s="10"/>
      <c r="J285" s="11" t="s">
        <v>121</v>
      </c>
      <c r="K285" s="11" t="s">
        <v>269</v>
      </c>
      <c r="L285" s="11" t="s">
        <v>270</v>
      </c>
    </row>
    <row r="286" spans="1:14" ht="13.8">
      <c r="A286" s="12"/>
      <c r="B286" s="13"/>
      <c r="C286" s="14"/>
      <c r="D286" s="872" t="s">
        <v>26</v>
      </c>
      <c r="E286" s="880"/>
      <c r="F286" s="872" t="s">
        <v>27</v>
      </c>
      <c r="G286" s="880"/>
      <c r="H286" s="872" t="s">
        <v>28</v>
      </c>
      <c r="I286" s="873"/>
      <c r="J286" s="15" t="s">
        <v>29</v>
      </c>
      <c r="K286" s="391" t="s">
        <v>29</v>
      </c>
      <c r="L286" s="391" t="s">
        <v>29</v>
      </c>
    </row>
    <row r="287" spans="1:14" ht="27.6">
      <c r="A287" s="16" t="s">
        <v>30</v>
      </c>
      <c r="B287" s="17" t="s">
        <v>31</v>
      </c>
      <c r="C287" s="18" t="s">
        <v>32</v>
      </c>
      <c r="D287" s="19" t="s">
        <v>33</v>
      </c>
      <c r="E287" s="20" t="s">
        <v>34</v>
      </c>
      <c r="F287" s="19" t="s">
        <v>33</v>
      </c>
      <c r="G287" s="20" t="s">
        <v>34</v>
      </c>
      <c r="H287" s="21" t="s">
        <v>33</v>
      </c>
      <c r="I287" s="40" t="s">
        <v>34</v>
      </c>
      <c r="J287" s="18" t="s">
        <v>34</v>
      </c>
      <c r="K287" s="18" t="s">
        <v>34</v>
      </c>
      <c r="L287" s="18" t="s">
        <v>34</v>
      </c>
    </row>
    <row r="288" spans="1:14" ht="13.8">
      <c r="A288" s="1" t="s">
        <v>15</v>
      </c>
      <c r="B288" s="22">
        <f>+$B$10</f>
        <v>10940248.5</v>
      </c>
      <c r="C288" s="84">
        <f>+B288/B309</f>
        <v>0.1292265803021185</v>
      </c>
      <c r="D288" s="89">
        <v>0</v>
      </c>
      <c r="E288" s="112">
        <f>+D288*C282</f>
        <v>0</v>
      </c>
      <c r="F288" s="79">
        <v>0</v>
      </c>
      <c r="G288" s="114">
        <f>F288*C282</f>
        <v>0</v>
      </c>
      <c r="H288" s="23">
        <f>+D288+F288</f>
        <v>0</v>
      </c>
      <c r="I288" s="116">
        <f>+E288+G288</f>
        <v>0</v>
      </c>
      <c r="J288" s="39">
        <f>+H288*I312</f>
        <v>0</v>
      </c>
      <c r="K288" s="395">
        <v>0</v>
      </c>
      <c r="L288" s="393">
        <f>+J288+K288</f>
        <v>0</v>
      </c>
    </row>
    <row r="289" spans="1:12" ht="13.8">
      <c r="A289" s="2" t="s">
        <v>4</v>
      </c>
      <c r="B289" s="22">
        <f>+$B$12</f>
        <v>571800</v>
      </c>
      <c r="C289" s="84">
        <f>+B289/B309</f>
        <v>6.7541206780404811E-3</v>
      </c>
      <c r="D289" s="89">
        <v>0</v>
      </c>
      <c r="E289" s="112">
        <f>+D289*C282</f>
        <v>0</v>
      </c>
      <c r="F289" s="79">
        <v>0</v>
      </c>
      <c r="G289" s="112">
        <f>F289*C282</f>
        <v>0</v>
      </c>
      <c r="H289" s="23">
        <f t="shared" ref="H289:H307" si="43">+D289+F289</f>
        <v>0</v>
      </c>
      <c r="I289" s="117">
        <f>+G289+E289</f>
        <v>0</v>
      </c>
      <c r="J289" s="39">
        <f>+H289*I312</f>
        <v>0</v>
      </c>
      <c r="K289" s="395">
        <v>0</v>
      </c>
      <c r="L289" s="394">
        <f>+J289+K289</f>
        <v>0</v>
      </c>
    </row>
    <row r="290" spans="1:12" ht="13.8">
      <c r="A290" s="2" t="s">
        <v>0</v>
      </c>
      <c r="B290" s="22">
        <f>+$B$13</f>
        <v>9981000</v>
      </c>
      <c r="C290" s="84">
        <f>+B290/B309</f>
        <v>0.11789590501490389</v>
      </c>
      <c r="D290" s="89">
        <v>0</v>
      </c>
      <c r="E290" s="112">
        <f>+D290*C282</f>
        <v>0</v>
      </c>
      <c r="F290" s="79">
        <v>0</v>
      </c>
      <c r="G290" s="112">
        <f>F290*C282</f>
        <v>0</v>
      </c>
      <c r="H290" s="23">
        <f t="shared" si="43"/>
        <v>0</v>
      </c>
      <c r="I290" s="117">
        <f t="shared" ref="I290:I308" si="44">+G290+E290</f>
        <v>0</v>
      </c>
      <c r="J290" s="39">
        <f>+H290*I312</f>
        <v>0</v>
      </c>
      <c r="K290" s="395">
        <v>0</v>
      </c>
      <c r="L290" s="394">
        <f t="shared" ref="L290:L308" si="45">+J290+K290</f>
        <v>0</v>
      </c>
    </row>
    <row r="291" spans="1:12" ht="13.8">
      <c r="A291" s="2" t="s">
        <v>16</v>
      </c>
      <c r="B291" s="22">
        <f>+$B$14</f>
        <v>1028167</v>
      </c>
      <c r="C291" s="84">
        <f>+B291/B309</f>
        <v>1.2144742908672346E-2</v>
      </c>
      <c r="D291" s="89">
        <v>0</v>
      </c>
      <c r="E291" s="112">
        <f>+D291*C282</f>
        <v>0</v>
      </c>
      <c r="F291" s="79">
        <v>0</v>
      </c>
      <c r="G291" s="112">
        <f>F291*C282</f>
        <v>0</v>
      </c>
      <c r="H291" s="23">
        <f t="shared" si="43"/>
        <v>0</v>
      </c>
      <c r="I291" s="117">
        <f t="shared" si="44"/>
        <v>0</v>
      </c>
      <c r="J291" s="39">
        <f>+H291*I312</f>
        <v>0</v>
      </c>
      <c r="K291" s="395">
        <v>0</v>
      </c>
      <c r="L291" s="394">
        <f t="shared" si="45"/>
        <v>0</v>
      </c>
    </row>
    <row r="292" spans="1:12" ht="13.8">
      <c r="A292" s="2" t="s">
        <v>6</v>
      </c>
      <c r="B292" s="22">
        <f>+$B$15</f>
        <v>2574417</v>
      </c>
      <c r="C292" s="84">
        <f>+B292/B309</f>
        <v>3.040909949912372E-2</v>
      </c>
      <c r="D292" s="89">
        <v>0</v>
      </c>
      <c r="E292" s="112">
        <f>+D292*C282</f>
        <v>0</v>
      </c>
      <c r="F292" s="79">
        <v>0</v>
      </c>
      <c r="G292" s="112">
        <f>F292*C282</f>
        <v>0</v>
      </c>
      <c r="H292" s="23">
        <f t="shared" si="43"/>
        <v>0</v>
      </c>
      <c r="I292" s="117">
        <f t="shared" si="44"/>
        <v>0</v>
      </c>
      <c r="J292" s="39">
        <f>+H292*I312</f>
        <v>0</v>
      </c>
      <c r="K292" s="395">
        <v>0</v>
      </c>
      <c r="L292" s="394">
        <f t="shared" si="45"/>
        <v>0</v>
      </c>
    </row>
    <row r="293" spans="1:12" ht="13.8">
      <c r="A293" s="2" t="s">
        <v>10</v>
      </c>
      <c r="B293" s="22">
        <f>+$B$16</f>
        <v>2860240</v>
      </c>
      <c r="C293" s="84">
        <f>+B293/B309</f>
        <v>3.3785250311574866E-2</v>
      </c>
      <c r="D293" s="89">
        <v>0</v>
      </c>
      <c r="E293" s="112">
        <f>+D293*C282</f>
        <v>0</v>
      </c>
      <c r="F293" s="79">
        <v>0</v>
      </c>
      <c r="G293" s="112">
        <f>F293*C282</f>
        <v>0</v>
      </c>
      <c r="H293" s="23">
        <f t="shared" si="43"/>
        <v>0</v>
      </c>
      <c r="I293" s="117">
        <f t="shared" si="44"/>
        <v>0</v>
      </c>
      <c r="J293" s="39">
        <f>+H293*I312</f>
        <v>0</v>
      </c>
      <c r="K293" s="395">
        <v>0</v>
      </c>
      <c r="L293" s="394">
        <f t="shared" si="45"/>
        <v>0</v>
      </c>
    </row>
    <row r="294" spans="1:12" ht="13.8">
      <c r="A294" s="2" t="s">
        <v>17</v>
      </c>
      <c r="B294" s="22">
        <f>+$B$17</f>
        <v>7116500</v>
      </c>
      <c r="C294" s="84">
        <f>+B294/B309</f>
        <v>8.4060335441194622E-2</v>
      </c>
      <c r="D294" s="89">
        <v>0</v>
      </c>
      <c r="E294" s="112">
        <f>+D294*C282</f>
        <v>0</v>
      </c>
      <c r="F294" s="79">
        <v>0.99181120016023439</v>
      </c>
      <c r="G294" s="112">
        <f>F294*C282</f>
        <v>10116474.241634391</v>
      </c>
      <c r="H294" s="23">
        <f t="shared" si="43"/>
        <v>0.99181120016023439</v>
      </c>
      <c r="I294" s="117">
        <f t="shared" si="44"/>
        <v>10116474.241634391</v>
      </c>
      <c r="J294" s="39">
        <f>+H294*I312</f>
        <v>4196051.1406673491</v>
      </c>
      <c r="K294" s="395">
        <v>-221763.48</v>
      </c>
      <c r="L294" s="394">
        <f t="shared" si="45"/>
        <v>3974287.6606673491</v>
      </c>
    </row>
    <row r="295" spans="1:12" ht="13.8">
      <c r="A295" s="2" t="s">
        <v>5</v>
      </c>
      <c r="B295" s="22">
        <f>+$B$18</f>
        <v>9342000</v>
      </c>
      <c r="C295" s="84">
        <f>+B295/B309</f>
        <v>0.11034801569474323</v>
      </c>
      <c r="D295" s="89">
        <v>0</v>
      </c>
      <c r="E295" s="112">
        <f>+D295*C282</f>
        <v>0</v>
      </c>
      <c r="F295" s="79">
        <v>0</v>
      </c>
      <c r="G295" s="112">
        <f>F295*C282</f>
        <v>0</v>
      </c>
      <c r="H295" s="23">
        <f t="shared" si="43"/>
        <v>0</v>
      </c>
      <c r="I295" s="117">
        <f t="shared" si="44"/>
        <v>0</v>
      </c>
      <c r="J295" s="39">
        <f>+H295*I312</f>
        <v>0</v>
      </c>
      <c r="K295" s="395">
        <v>0</v>
      </c>
      <c r="L295" s="394">
        <f t="shared" si="45"/>
        <v>0</v>
      </c>
    </row>
    <row r="296" spans="1:12" ht="13.8">
      <c r="A296" s="2" t="s">
        <v>116</v>
      </c>
      <c r="B296" s="22">
        <f>+$B$19</f>
        <v>2939201</v>
      </c>
      <c r="C296" s="84">
        <f>+B296/B309</f>
        <v>3.4717940278099442E-2</v>
      </c>
      <c r="D296" s="89">
        <v>0</v>
      </c>
      <c r="E296" s="112">
        <f>+D296*C282</f>
        <v>0</v>
      </c>
      <c r="F296" s="79">
        <v>0</v>
      </c>
      <c r="G296" s="112">
        <f>F296*C282</f>
        <v>0</v>
      </c>
      <c r="H296" s="23">
        <f t="shared" si="43"/>
        <v>0</v>
      </c>
      <c r="I296" s="117">
        <f t="shared" si="44"/>
        <v>0</v>
      </c>
      <c r="J296" s="39">
        <f>+H296*I312</f>
        <v>0</v>
      </c>
      <c r="K296" s="395">
        <v>0</v>
      </c>
      <c r="L296" s="394">
        <f t="shared" si="45"/>
        <v>0</v>
      </c>
    </row>
    <row r="297" spans="1:12" ht="13.8">
      <c r="A297" s="2" t="s">
        <v>1</v>
      </c>
      <c r="B297" s="22">
        <f>+$B$20</f>
        <v>207000</v>
      </c>
      <c r="C297" s="84">
        <f>+B297/B309</f>
        <v>2.4450909065309194E-3</v>
      </c>
      <c r="D297" s="89">
        <v>0</v>
      </c>
      <c r="E297" s="112">
        <f>+D297*C282</f>
        <v>0</v>
      </c>
      <c r="F297" s="79">
        <v>0</v>
      </c>
      <c r="G297" s="112">
        <f>F297*C282</f>
        <v>0</v>
      </c>
      <c r="H297" s="23">
        <f t="shared" si="43"/>
        <v>0</v>
      </c>
      <c r="I297" s="117">
        <f t="shared" si="44"/>
        <v>0</v>
      </c>
      <c r="J297" s="39">
        <f>+H297*I312</f>
        <v>0</v>
      </c>
      <c r="K297" s="395">
        <v>0</v>
      </c>
      <c r="L297" s="394">
        <f t="shared" si="45"/>
        <v>0</v>
      </c>
    </row>
    <row r="298" spans="1:12" ht="13.8">
      <c r="A298" s="2" t="s">
        <v>45</v>
      </c>
      <c r="B298" s="22">
        <f>+$B$21</f>
        <v>7020707</v>
      </c>
      <c r="C298" s="84">
        <f>+B298/B309</f>
        <v>8.2928825329072323E-2</v>
      </c>
      <c r="D298" s="89">
        <v>0</v>
      </c>
      <c r="E298" s="112">
        <f>+D298*C282</f>
        <v>0</v>
      </c>
      <c r="F298" s="79">
        <v>0</v>
      </c>
      <c r="G298" s="112">
        <f>F298*C282</f>
        <v>0</v>
      </c>
      <c r="H298" s="23">
        <f t="shared" si="43"/>
        <v>0</v>
      </c>
      <c r="I298" s="117">
        <f t="shared" si="44"/>
        <v>0</v>
      </c>
      <c r="J298" s="39">
        <f>+H298*I312</f>
        <v>0</v>
      </c>
      <c r="K298" s="395">
        <v>0</v>
      </c>
      <c r="L298" s="394">
        <f t="shared" si="45"/>
        <v>0</v>
      </c>
    </row>
    <row r="299" spans="1:12" ht="13.8">
      <c r="A299" s="2" t="s">
        <v>46</v>
      </c>
      <c r="B299" s="22">
        <f>+$B$22</f>
        <v>6927361</v>
      </c>
      <c r="C299" s="84">
        <f>+B299/B309</f>
        <v>8.1826219262593897E-2</v>
      </c>
      <c r="D299" s="89">
        <v>0</v>
      </c>
      <c r="E299" s="112">
        <f>+D299*C282</f>
        <v>0</v>
      </c>
      <c r="F299" s="79">
        <v>0</v>
      </c>
      <c r="G299" s="112">
        <f>F299*C282</f>
        <v>0</v>
      </c>
      <c r="H299" s="23">
        <f t="shared" si="43"/>
        <v>0</v>
      </c>
      <c r="I299" s="117">
        <f t="shared" si="44"/>
        <v>0</v>
      </c>
      <c r="J299" s="39">
        <f>+H299*I312</f>
        <v>0</v>
      </c>
      <c r="K299" s="395">
        <v>0</v>
      </c>
      <c r="L299" s="394">
        <f t="shared" si="45"/>
        <v>0</v>
      </c>
    </row>
    <row r="300" spans="1:12" ht="13.8">
      <c r="A300" s="2" t="s">
        <v>2</v>
      </c>
      <c r="B300" s="22">
        <f>+$B$23</f>
        <v>325000</v>
      </c>
      <c r="C300" s="84">
        <f>+B300/B309</f>
        <v>3.8389108435871924E-3</v>
      </c>
      <c r="D300" s="89">
        <v>0</v>
      </c>
      <c r="E300" s="112">
        <f>+D300*C282</f>
        <v>0</v>
      </c>
      <c r="F300" s="79">
        <v>0</v>
      </c>
      <c r="G300" s="112">
        <f>F300*C282</f>
        <v>0</v>
      </c>
      <c r="H300" s="23">
        <f t="shared" si="43"/>
        <v>0</v>
      </c>
      <c r="I300" s="117">
        <f t="shared" si="44"/>
        <v>0</v>
      </c>
      <c r="J300" s="39">
        <f>+H300*I312</f>
        <v>0</v>
      </c>
      <c r="K300" s="395">
        <v>0</v>
      </c>
      <c r="L300" s="394">
        <f t="shared" si="45"/>
        <v>0</v>
      </c>
    </row>
    <row r="301" spans="1:12" ht="13.8">
      <c r="A301" s="2" t="s">
        <v>12</v>
      </c>
      <c r="B301" s="22">
        <f>+$B$24</f>
        <v>343000</v>
      </c>
      <c r="C301" s="84">
        <f>+B301/B309</f>
        <v>4.0515274441550982E-3</v>
      </c>
      <c r="D301" s="89">
        <v>0</v>
      </c>
      <c r="E301" s="112">
        <f>+D301*C282</f>
        <v>0</v>
      </c>
      <c r="F301" s="79">
        <v>0</v>
      </c>
      <c r="G301" s="112">
        <f>F301*C282</f>
        <v>0</v>
      </c>
      <c r="H301" s="23">
        <f t="shared" si="43"/>
        <v>0</v>
      </c>
      <c r="I301" s="117">
        <f t="shared" si="44"/>
        <v>0</v>
      </c>
      <c r="J301" s="39">
        <f>+H301*I312</f>
        <v>0</v>
      </c>
      <c r="K301" s="395">
        <v>0</v>
      </c>
      <c r="L301" s="394">
        <f t="shared" si="45"/>
        <v>0</v>
      </c>
    </row>
    <row r="302" spans="1:12" ht="13.8">
      <c r="A302" s="2" t="s">
        <v>18</v>
      </c>
      <c r="B302" s="22">
        <f>+$B$25</f>
        <v>10436523.5</v>
      </c>
      <c r="C302" s="84">
        <f>+B302/B309</f>
        <v>0.12327656379539248</v>
      </c>
      <c r="D302" s="89">
        <v>0</v>
      </c>
      <c r="E302" s="112">
        <f>+D302*C282</f>
        <v>0</v>
      </c>
      <c r="F302" s="79">
        <v>8.1887998397654534E-3</v>
      </c>
      <c r="G302" s="112">
        <f>F302*C282</f>
        <v>83525.758365607631</v>
      </c>
      <c r="H302" s="23">
        <f t="shared" si="43"/>
        <v>8.1887998397654534E-3</v>
      </c>
      <c r="I302" s="117">
        <f t="shared" si="44"/>
        <v>83525.758365607631</v>
      </c>
      <c r="J302" s="39">
        <f>+H302*I312</f>
        <v>34644.318296459271</v>
      </c>
      <c r="K302" s="395">
        <v>-1726.29</v>
      </c>
      <c r="L302" s="394">
        <f t="shared" si="45"/>
        <v>32918.02829645927</v>
      </c>
    </row>
    <row r="303" spans="1:12" ht="13.8">
      <c r="A303" s="2" t="s">
        <v>9</v>
      </c>
      <c r="B303" s="22">
        <f>+$B$26</f>
        <v>7856545</v>
      </c>
      <c r="C303" s="84">
        <f>+B303/B309</f>
        <v>9.2801771672709962E-2</v>
      </c>
      <c r="D303" s="89">
        <v>0</v>
      </c>
      <c r="E303" s="112">
        <f>+D303*C282</f>
        <v>0</v>
      </c>
      <c r="F303" s="79">
        <v>0</v>
      </c>
      <c r="G303" s="112">
        <f>F303*C282</f>
        <v>0</v>
      </c>
      <c r="H303" s="23">
        <f t="shared" si="43"/>
        <v>0</v>
      </c>
      <c r="I303" s="117">
        <f t="shared" si="44"/>
        <v>0</v>
      </c>
      <c r="J303" s="39">
        <f>+H303*I312</f>
        <v>0</v>
      </c>
      <c r="K303" s="395">
        <v>0</v>
      </c>
      <c r="L303" s="394">
        <f t="shared" si="45"/>
        <v>0</v>
      </c>
    </row>
    <row r="304" spans="1:12" ht="13.8">
      <c r="A304" s="2" t="s">
        <v>7</v>
      </c>
      <c r="B304" s="22">
        <f>+$B$27</f>
        <v>1680898</v>
      </c>
      <c r="C304" s="84">
        <f>+B304/B309</f>
        <v>1.9854823258966228E-2</v>
      </c>
      <c r="D304" s="89">
        <v>0</v>
      </c>
      <c r="E304" s="112">
        <f>+D304*C282</f>
        <v>0</v>
      </c>
      <c r="F304" s="79">
        <v>0</v>
      </c>
      <c r="G304" s="112">
        <f>F304*C282</f>
        <v>0</v>
      </c>
      <c r="H304" s="23">
        <f t="shared" si="43"/>
        <v>0</v>
      </c>
      <c r="I304" s="117">
        <f t="shared" si="44"/>
        <v>0</v>
      </c>
      <c r="J304" s="39">
        <f>+H304*I312</f>
        <v>0</v>
      </c>
      <c r="K304" s="395">
        <v>0</v>
      </c>
      <c r="L304" s="394">
        <f t="shared" si="45"/>
        <v>0</v>
      </c>
    </row>
    <row r="305" spans="1:14" ht="13.8">
      <c r="A305" s="2" t="s">
        <v>13</v>
      </c>
      <c r="B305" s="22">
        <f>+$B$28</f>
        <v>255700</v>
      </c>
      <c r="C305" s="84">
        <f>+B305/B309</f>
        <v>3.020336931400754E-3</v>
      </c>
      <c r="D305" s="89">
        <v>0</v>
      </c>
      <c r="E305" s="112">
        <f>+D305*C282</f>
        <v>0</v>
      </c>
      <c r="F305" s="79">
        <v>0</v>
      </c>
      <c r="G305" s="112">
        <f>F305*C282</f>
        <v>0</v>
      </c>
      <c r="H305" s="23">
        <f t="shared" si="43"/>
        <v>0</v>
      </c>
      <c r="I305" s="117">
        <f t="shared" si="44"/>
        <v>0</v>
      </c>
      <c r="J305" s="39">
        <f>+H305*I312</f>
        <v>0</v>
      </c>
      <c r="K305" s="395">
        <v>0</v>
      </c>
      <c r="L305" s="394">
        <f t="shared" si="45"/>
        <v>0</v>
      </c>
    </row>
    <row r="306" spans="1:14" ht="13.8">
      <c r="A306" s="2" t="s">
        <v>3</v>
      </c>
      <c r="B306" s="22">
        <f>+$B$29</f>
        <v>999226</v>
      </c>
      <c r="C306" s="84">
        <f>+B306/B309</f>
        <v>1.1802890851059249E-2</v>
      </c>
      <c r="D306" s="89">
        <v>0</v>
      </c>
      <c r="E306" s="112">
        <f>+D306*C282</f>
        <v>0</v>
      </c>
      <c r="F306" s="79">
        <v>0</v>
      </c>
      <c r="G306" s="112">
        <f>F306*C282</f>
        <v>0</v>
      </c>
      <c r="H306" s="23">
        <f t="shared" si="43"/>
        <v>0</v>
      </c>
      <c r="I306" s="117">
        <f t="shared" si="44"/>
        <v>0</v>
      </c>
      <c r="J306" s="39">
        <f>+H306*I312</f>
        <v>0</v>
      </c>
      <c r="K306" s="395">
        <v>0</v>
      </c>
      <c r="L306" s="394">
        <f t="shared" si="45"/>
        <v>0</v>
      </c>
    </row>
    <row r="307" spans="1:14" ht="13.8">
      <c r="A307" s="2" t="s">
        <v>11</v>
      </c>
      <c r="B307" s="22">
        <f>+$B$30</f>
        <v>700616</v>
      </c>
      <c r="C307" s="84">
        <f>+B307/B309</f>
        <v>8.2756995679713358E-3</v>
      </c>
      <c r="D307" s="89">
        <v>0</v>
      </c>
      <c r="E307" s="112">
        <f>+D307*C282</f>
        <v>0</v>
      </c>
      <c r="F307" s="79">
        <v>0</v>
      </c>
      <c r="G307" s="112">
        <f>F307*C282</f>
        <v>0</v>
      </c>
      <c r="H307" s="23">
        <f t="shared" si="43"/>
        <v>0</v>
      </c>
      <c r="I307" s="117">
        <f t="shared" si="44"/>
        <v>0</v>
      </c>
      <c r="J307" s="39">
        <f>+H307*I312</f>
        <v>0</v>
      </c>
      <c r="K307" s="395">
        <v>0</v>
      </c>
      <c r="L307" s="394">
        <f t="shared" si="45"/>
        <v>0</v>
      </c>
    </row>
    <row r="308" spans="1:14" ht="13.8">
      <c r="A308" s="3" t="s">
        <v>8</v>
      </c>
      <c r="B308" s="22">
        <f>+$B$31</f>
        <v>553279</v>
      </c>
      <c r="C308" s="84">
        <f>+B308/B309</f>
        <v>6.5353500080894715E-3</v>
      </c>
      <c r="D308" s="89">
        <v>0</v>
      </c>
      <c r="E308" s="112">
        <f>+D308*C282</f>
        <v>0</v>
      </c>
      <c r="F308" s="79">
        <v>0</v>
      </c>
      <c r="G308" s="115">
        <f>F308*C282</f>
        <v>0</v>
      </c>
      <c r="H308" s="87">
        <f>+D308+F308</f>
        <v>0</v>
      </c>
      <c r="I308" s="118">
        <f t="shared" si="44"/>
        <v>0</v>
      </c>
      <c r="J308" s="39">
        <f>+H308*I312</f>
        <v>0</v>
      </c>
      <c r="K308" s="395">
        <v>0</v>
      </c>
      <c r="L308" s="394">
        <f t="shared" si="45"/>
        <v>0</v>
      </c>
    </row>
    <row r="309" spans="1:14" ht="13.8">
      <c r="A309" s="24"/>
      <c r="B309" s="25">
        <f t="shared" ref="B309:L309" si="46">SUM(B288:B308)</f>
        <v>84659429</v>
      </c>
      <c r="C309" s="85">
        <f t="shared" si="46"/>
        <v>1.0000000000000002</v>
      </c>
      <c r="D309" s="82">
        <f t="shared" si="46"/>
        <v>0</v>
      </c>
      <c r="E309" s="113">
        <f t="shared" si="46"/>
        <v>0</v>
      </c>
      <c r="F309" s="83">
        <f t="shared" si="46"/>
        <v>0.99999999999999989</v>
      </c>
      <c r="G309" s="113">
        <f t="shared" si="46"/>
        <v>10199999.999999998</v>
      </c>
      <c r="H309" s="86">
        <f t="shared" si="46"/>
        <v>0.99999999999999989</v>
      </c>
      <c r="I309" s="119">
        <f t="shared" si="46"/>
        <v>10199999.999999998</v>
      </c>
      <c r="J309" s="26">
        <f t="shared" si="46"/>
        <v>4230695.4589638086</v>
      </c>
      <c r="K309" s="26">
        <f t="shared" si="46"/>
        <v>-223489.77000000002</v>
      </c>
      <c r="L309" s="26">
        <f t="shared" si="46"/>
        <v>4007205.6889638086</v>
      </c>
    </row>
    <row r="310" spans="1:14">
      <c r="H310" s="80"/>
      <c r="I310" s="81"/>
    </row>
    <row r="311" spans="1:14">
      <c r="I311" s="127"/>
    </row>
    <row r="312" spans="1:14">
      <c r="G312" t="s">
        <v>114</v>
      </c>
      <c r="H312" s="27"/>
      <c r="I312" s="357">
        <f>+METC!L75</f>
        <v>4230695.4589638086</v>
      </c>
    </row>
    <row r="313" spans="1:14">
      <c r="G313" t="s">
        <v>338</v>
      </c>
      <c r="I313" s="357">
        <f>+METC!M75</f>
        <v>-223490</v>
      </c>
    </row>
    <row r="314" spans="1:14">
      <c r="G314" t="s">
        <v>256</v>
      </c>
      <c r="I314" s="746">
        <f>SUM(I312:I313)</f>
        <v>4007205.4589638086</v>
      </c>
      <c r="N314" s="121">
        <f>+I314</f>
        <v>4007205.4589638086</v>
      </c>
    </row>
    <row r="315" spans="1:14">
      <c r="I315" s="748"/>
    </row>
    <row r="316" spans="1:14">
      <c r="I316" s="88"/>
    </row>
    <row r="317" spans="1:14">
      <c r="I317" s="88"/>
    </row>
    <row r="318" spans="1:14" ht="15.6">
      <c r="A318" s="874" t="s">
        <v>19</v>
      </c>
      <c r="B318" s="875"/>
      <c r="C318" s="875">
        <v>686</v>
      </c>
      <c r="D318" s="875"/>
      <c r="E318" s="875"/>
      <c r="F318" s="875"/>
      <c r="G318" s="875"/>
      <c r="H318" s="876"/>
      <c r="I318" s="4"/>
    </row>
    <row r="319" spans="1:14" ht="15.75" customHeight="1">
      <c r="A319" s="867" t="s">
        <v>20</v>
      </c>
      <c r="B319" s="868"/>
      <c r="C319" s="877" t="s">
        <v>100</v>
      </c>
      <c r="D319" s="878"/>
      <c r="E319" s="878"/>
      <c r="F319" s="878"/>
      <c r="G319" s="878"/>
      <c r="H319" s="879"/>
      <c r="I319" s="4"/>
    </row>
    <row r="320" spans="1:14" ht="15.75" customHeight="1">
      <c r="A320" s="867" t="s">
        <v>22</v>
      </c>
      <c r="B320" s="868"/>
      <c r="C320" s="877" t="s">
        <v>101</v>
      </c>
      <c r="D320" s="878"/>
      <c r="E320" s="878"/>
      <c r="F320" s="878"/>
      <c r="G320" s="878"/>
      <c r="H320" s="879"/>
      <c r="I320" s="4"/>
    </row>
    <row r="321" spans="1:18" ht="15.75" customHeight="1">
      <c r="A321" s="867" t="s">
        <v>24</v>
      </c>
      <c r="B321" s="868"/>
      <c r="C321" s="869">
        <v>8800000</v>
      </c>
      <c r="D321" s="870"/>
      <c r="E321" s="870"/>
      <c r="F321" s="870"/>
      <c r="G321" s="870"/>
      <c r="H321" s="871"/>
      <c r="I321" s="4"/>
    </row>
    <row r="322" spans="1:18" ht="15.75" customHeight="1">
      <c r="A322" s="881" t="s">
        <v>25</v>
      </c>
      <c r="B322" s="882"/>
      <c r="C322" s="883" t="s">
        <v>103</v>
      </c>
      <c r="D322" s="884"/>
      <c r="E322" s="884"/>
      <c r="F322" s="884"/>
      <c r="G322" s="884"/>
      <c r="H322" s="885"/>
      <c r="I322" s="4"/>
    </row>
    <row r="323" spans="1:18" ht="13.8">
      <c r="A323" s="5"/>
      <c r="B323" s="5"/>
      <c r="C323" s="5"/>
      <c r="D323" s="5"/>
      <c r="E323" s="5"/>
      <c r="F323" s="5"/>
      <c r="G323" s="5"/>
      <c r="H323" s="5"/>
      <c r="I323" s="5"/>
    </row>
    <row r="324" spans="1:18" ht="13.8">
      <c r="A324" s="6"/>
      <c r="B324" s="7"/>
      <c r="C324" s="8"/>
      <c r="D324" s="886">
        <v>0.2</v>
      </c>
      <c r="E324" s="887"/>
      <c r="F324" s="886">
        <v>0.8</v>
      </c>
      <c r="G324" s="887"/>
      <c r="H324" s="9"/>
      <c r="I324" s="10"/>
      <c r="J324" s="11" t="s">
        <v>121</v>
      </c>
      <c r="K324" s="11" t="s">
        <v>269</v>
      </c>
      <c r="L324" s="11" t="s">
        <v>270</v>
      </c>
    </row>
    <row r="325" spans="1:18" ht="13.8">
      <c r="A325" s="12"/>
      <c r="B325" s="13"/>
      <c r="C325" s="14"/>
      <c r="D325" s="872" t="s">
        <v>26</v>
      </c>
      <c r="E325" s="880"/>
      <c r="F325" s="872" t="s">
        <v>27</v>
      </c>
      <c r="G325" s="880"/>
      <c r="H325" s="872" t="s">
        <v>28</v>
      </c>
      <c r="I325" s="873"/>
      <c r="J325" s="15" t="s">
        <v>29</v>
      </c>
      <c r="K325" s="391" t="s">
        <v>29</v>
      </c>
      <c r="L325" s="391" t="s">
        <v>29</v>
      </c>
    </row>
    <row r="326" spans="1:18" ht="27.6">
      <c r="A326" s="16" t="s">
        <v>30</v>
      </c>
      <c r="B326" s="17" t="s">
        <v>31</v>
      </c>
      <c r="C326" s="18" t="s">
        <v>32</v>
      </c>
      <c r="D326" s="19" t="s">
        <v>33</v>
      </c>
      <c r="E326" s="20" t="s">
        <v>34</v>
      </c>
      <c r="F326" s="19" t="s">
        <v>33</v>
      </c>
      <c r="G326" s="20" t="s">
        <v>34</v>
      </c>
      <c r="H326" s="21" t="s">
        <v>33</v>
      </c>
      <c r="I326" s="40" t="s">
        <v>34</v>
      </c>
      <c r="J326" s="18" t="s">
        <v>34</v>
      </c>
      <c r="K326" s="18" t="s">
        <v>34</v>
      </c>
      <c r="L326" s="18" t="s">
        <v>34</v>
      </c>
    </row>
    <row r="327" spans="1:18" ht="13.8">
      <c r="A327" s="1" t="s">
        <v>15</v>
      </c>
      <c r="B327" s="22">
        <f>+$B$10</f>
        <v>10940248.5</v>
      </c>
      <c r="C327" s="84">
        <f>+B327/B348</f>
        <v>0.1292265803021185</v>
      </c>
      <c r="D327" s="89">
        <v>1.7621807235653568E-3</v>
      </c>
      <c r="E327" s="112">
        <f>+D327*C321</f>
        <v>15507.19036737514</v>
      </c>
      <c r="F327" s="79">
        <v>0</v>
      </c>
      <c r="G327" s="114">
        <f>F327*C321</f>
        <v>0</v>
      </c>
      <c r="H327" s="23">
        <f>+D327+F327</f>
        <v>1.7621807235653568E-3</v>
      </c>
      <c r="I327" s="116">
        <f>+E327+G327</f>
        <v>15507.19036737514</v>
      </c>
      <c r="J327" s="39">
        <f>+H327*I351</f>
        <v>4308.122059686174</v>
      </c>
      <c r="K327" s="395">
        <v>-337.58</v>
      </c>
      <c r="L327" s="393">
        <f>+J327+K327</f>
        <v>3970.5420596861741</v>
      </c>
      <c r="P327" s="819" t="s">
        <v>967</v>
      </c>
      <c r="Q327" s="812"/>
    </row>
    <row r="328" spans="1:18" ht="13.8">
      <c r="A328" s="2" t="s">
        <v>4</v>
      </c>
      <c r="B328" s="22">
        <f>+$B$12</f>
        <v>571800</v>
      </c>
      <c r="C328" s="84">
        <f>+B328/B348</f>
        <v>6.7541206780404811E-3</v>
      </c>
      <c r="D328" s="89">
        <v>9.2101645742676539E-5</v>
      </c>
      <c r="E328" s="112">
        <f>+D328*C321</f>
        <v>810.49448253555352</v>
      </c>
      <c r="F328" s="79">
        <v>0</v>
      </c>
      <c r="G328" s="112">
        <f>F328*C321</f>
        <v>0</v>
      </c>
      <c r="H328" s="23">
        <f t="shared" ref="H328:H346" si="47">+D328+F328</f>
        <v>9.2101645742676539E-5</v>
      </c>
      <c r="I328" s="117">
        <f>+G328+E328</f>
        <v>810.49448253555352</v>
      </c>
      <c r="J328" s="39">
        <f>+H328*I351</f>
        <v>225.16710485552522</v>
      </c>
      <c r="K328" s="395">
        <v>-27.98</v>
      </c>
      <c r="L328" s="394">
        <f>+J328+K328</f>
        <v>197.18710485552523</v>
      </c>
      <c r="P328" s="813" t="s">
        <v>638</v>
      </c>
      <c r="Q328" s="830"/>
    </row>
    <row r="329" spans="1:18" s="127" customFormat="1" ht="13.8">
      <c r="A329" s="2" t="s">
        <v>0</v>
      </c>
      <c r="B329" s="471">
        <f>+$B$13</f>
        <v>9981000</v>
      </c>
      <c r="C329" s="472">
        <f>+B329/B348</f>
        <v>0.11789590501490389</v>
      </c>
      <c r="D329" s="473">
        <v>1.6076714880346331E-3</v>
      </c>
      <c r="E329" s="474">
        <f>+D329*C321</f>
        <v>14147.50909470477</v>
      </c>
      <c r="F329" s="475">
        <v>0</v>
      </c>
      <c r="G329" s="474">
        <f>F329*C321</f>
        <v>0</v>
      </c>
      <c r="H329" s="476">
        <f t="shared" si="47"/>
        <v>1.6076714880346331E-3</v>
      </c>
      <c r="I329" s="477">
        <f t="shared" ref="I329:I347" si="48">+G329+E329</f>
        <v>14147.50909470477</v>
      </c>
      <c r="J329" s="478">
        <f>+H329*I351</f>
        <v>3930.3829111904497</v>
      </c>
      <c r="K329" s="600">
        <f>+Q333+P338</f>
        <v>-598.69000000000005</v>
      </c>
      <c r="L329" s="811">
        <f t="shared" ref="L329:L347" si="49">+J329+K329</f>
        <v>3331.6929111904496</v>
      </c>
      <c r="P329" s="815">
        <f>+R333</f>
        <v>1806.8417055792702</v>
      </c>
      <c r="Q329" s="816" t="s">
        <v>610</v>
      </c>
    </row>
    <row r="330" spans="1:18" ht="13.8">
      <c r="A330" s="2" t="s">
        <v>16</v>
      </c>
      <c r="B330" s="22">
        <f>+$B$14</f>
        <v>1028167</v>
      </c>
      <c r="C330" s="84">
        <f>+B330/B348</f>
        <v>1.2144742908672346E-2</v>
      </c>
      <c r="D330" s="89">
        <v>1.6561007712095479E-4</v>
      </c>
      <c r="E330" s="112">
        <f>+D330*C321</f>
        <v>1457.3686786644021</v>
      </c>
      <c r="F330" s="79">
        <v>0</v>
      </c>
      <c r="G330" s="112">
        <f>F330*C321</f>
        <v>0</v>
      </c>
      <c r="H330" s="23">
        <f t="shared" si="47"/>
        <v>1.6561007712095479E-4</v>
      </c>
      <c r="I330" s="117">
        <f t="shared" si="48"/>
        <v>1457.3686786644021</v>
      </c>
      <c r="J330" s="39">
        <f>+H330*I351</f>
        <v>404.87812459302069</v>
      </c>
      <c r="K330" s="395">
        <v>-39.369999999999997</v>
      </c>
      <c r="L330" s="394">
        <f t="shared" si="49"/>
        <v>365.50812459302068</v>
      </c>
      <c r="P330" s="815">
        <f>+R334</f>
        <v>1267.6910260425482</v>
      </c>
      <c r="Q330" s="816" t="s">
        <v>603</v>
      </c>
      <c r="R330" s="396"/>
    </row>
    <row r="331" spans="1:18" ht="13.8">
      <c r="A331" s="2" t="s">
        <v>6</v>
      </c>
      <c r="B331" s="22">
        <f>+$B$15</f>
        <v>2574417</v>
      </c>
      <c r="C331" s="84">
        <f>+B331/B348</f>
        <v>3.040909949912372E-2</v>
      </c>
      <c r="D331" s="89">
        <v>4.1466948553231118E-4</v>
      </c>
      <c r="E331" s="112">
        <f>+D331*C321</f>
        <v>3649.0914726843384</v>
      </c>
      <c r="F331" s="79">
        <v>0</v>
      </c>
      <c r="G331" s="112">
        <f>F331*C321</f>
        <v>0</v>
      </c>
      <c r="H331" s="23">
        <f t="shared" si="47"/>
        <v>4.1466948553231118E-4</v>
      </c>
      <c r="I331" s="117">
        <f t="shared" si="48"/>
        <v>3649.0914726843384</v>
      </c>
      <c r="J331" s="39">
        <f>+H331*I351</f>
        <v>1013.7704573717123</v>
      </c>
      <c r="K331" s="395">
        <v>-81.459999999999994</v>
      </c>
      <c r="L331" s="394">
        <f t="shared" si="49"/>
        <v>932.31045737171223</v>
      </c>
      <c r="P331" s="817">
        <f>+R335</f>
        <v>257.16017956863118</v>
      </c>
      <c r="Q331" s="818" t="s">
        <v>604</v>
      </c>
    </row>
    <row r="332" spans="1:18" ht="13.8">
      <c r="A332" s="2" t="s">
        <v>10</v>
      </c>
      <c r="B332" s="22">
        <f>+$B$16</f>
        <v>2860240</v>
      </c>
      <c r="C332" s="84">
        <f>+B332/B348</f>
        <v>3.3785250311574866E-2</v>
      </c>
      <c r="D332" s="89">
        <v>4.6070790576859888E-4</v>
      </c>
      <c r="E332" s="112">
        <f>+D332*C321</f>
        <v>4054.2295707636704</v>
      </c>
      <c r="F332" s="79">
        <v>0</v>
      </c>
      <c r="G332" s="112">
        <f>F332*C321</f>
        <v>0</v>
      </c>
      <c r="H332" s="23">
        <f t="shared" si="47"/>
        <v>4.6070790576859888E-4</v>
      </c>
      <c r="I332" s="117">
        <f t="shared" si="48"/>
        <v>4054.2295707636704</v>
      </c>
      <c r="J332" s="39">
        <f>+H332*I351</f>
        <v>1126.3236882411097</v>
      </c>
      <c r="K332" s="395">
        <v>-152.24</v>
      </c>
      <c r="L332" s="394">
        <f t="shared" si="49"/>
        <v>974.08368824110971</v>
      </c>
    </row>
    <row r="333" spans="1:18" ht="13.8">
      <c r="A333" s="2" t="s">
        <v>17</v>
      </c>
      <c r="B333" s="22">
        <f>+$B$17</f>
        <v>7116500</v>
      </c>
      <c r="C333" s="84">
        <f>+B333/B348</f>
        <v>8.4060335441194622E-2</v>
      </c>
      <c r="D333" s="89">
        <v>1.1462773031265436E-3</v>
      </c>
      <c r="E333" s="112">
        <f>+D333*C321</f>
        <v>10087.240267513584</v>
      </c>
      <c r="F333" s="79">
        <v>0.19288057158714661</v>
      </c>
      <c r="G333" s="112">
        <f>F333*C321</f>
        <v>1697349.0299668901</v>
      </c>
      <c r="H333" s="23">
        <f t="shared" si="47"/>
        <v>0.19402684889027316</v>
      </c>
      <c r="I333" s="117">
        <f t="shared" si="48"/>
        <v>1707436.2702344037</v>
      </c>
      <c r="J333" s="39">
        <f>+H333*I351</f>
        <v>474350.52301806642</v>
      </c>
      <c r="K333" s="395">
        <v>-29083.57</v>
      </c>
      <c r="L333" s="394">
        <f t="shared" si="49"/>
        <v>445266.95301806642</v>
      </c>
      <c r="O333" s="598" t="s">
        <v>610</v>
      </c>
      <c r="P333" s="496">
        <f>J329*$O$20</f>
        <v>2275.6917055792701</v>
      </c>
      <c r="Q333" s="597">
        <v>-468.85</v>
      </c>
      <c r="R333" s="396">
        <f>+P333+Q333</f>
        <v>1806.8417055792702</v>
      </c>
    </row>
    <row r="334" spans="1:18" ht="13.8">
      <c r="A334" s="2" t="s">
        <v>5</v>
      </c>
      <c r="B334" s="22">
        <f>+$B$18</f>
        <v>9342000</v>
      </c>
      <c r="C334" s="84">
        <f>+B334/B348</f>
        <v>0.11034801569474323</v>
      </c>
      <c r="D334" s="89">
        <v>1.5047456707381677E-3</v>
      </c>
      <c r="E334" s="112">
        <f>+D334*C321</f>
        <v>13241.761902495877</v>
      </c>
      <c r="F334" s="79">
        <v>0.79348306477648967</v>
      </c>
      <c r="G334" s="112">
        <f>F334*C321</f>
        <v>6982650.9700331092</v>
      </c>
      <c r="H334" s="23">
        <f t="shared" si="47"/>
        <v>0.79498781044722788</v>
      </c>
      <c r="I334" s="117">
        <f t="shared" si="48"/>
        <v>6995892.7319356054</v>
      </c>
      <c r="J334" s="39">
        <f>+H334*I351</f>
        <v>1943560.3156751296</v>
      </c>
      <c r="K334" s="395">
        <v>-88589.16</v>
      </c>
      <c r="L334" s="394">
        <f t="shared" si="49"/>
        <v>1854971.1556751297</v>
      </c>
      <c r="O334" s="598" t="s">
        <v>603</v>
      </c>
      <c r="P334" s="496">
        <f>J329*$O$21</f>
        <v>1375.6340189166574</v>
      </c>
      <c r="Q334" s="496">
        <f>P338*((P334/(P334+P335)))</f>
        <v>-107.94299287410927</v>
      </c>
      <c r="R334" s="396">
        <f t="shared" ref="R334:R335" si="50">+P334+Q334</f>
        <v>1267.6910260425482</v>
      </c>
    </row>
    <row r="335" spans="1:18" ht="13.8">
      <c r="A335" s="2" t="s">
        <v>116</v>
      </c>
      <c r="B335" s="22">
        <f>+$B$19</f>
        <v>2939201</v>
      </c>
      <c r="C335" s="84">
        <f>+B335/B348</f>
        <v>3.4717940278099442E-2</v>
      </c>
      <c r="D335" s="89">
        <v>4.7342651784178203E-4</v>
      </c>
      <c r="E335" s="112">
        <f>+D335*C321</f>
        <v>4166.1533570076817</v>
      </c>
      <c r="F335" s="79">
        <v>0</v>
      </c>
      <c r="G335" s="112">
        <f>F335*C321</f>
        <v>0</v>
      </c>
      <c r="H335" s="23">
        <f t="shared" si="47"/>
        <v>4.7342651784178203E-4</v>
      </c>
      <c r="I335" s="117">
        <f t="shared" si="48"/>
        <v>4166.1533570076817</v>
      </c>
      <c r="J335" s="39">
        <f>+H335*I351</f>
        <v>1157.4177369435663</v>
      </c>
      <c r="K335" s="395">
        <v>-93.61</v>
      </c>
      <c r="L335" s="394">
        <f t="shared" si="49"/>
        <v>1063.8077369435664</v>
      </c>
      <c r="O335" s="598" t="s">
        <v>604</v>
      </c>
      <c r="P335" s="496">
        <f>J329*$O$22</f>
        <v>279.05718669452193</v>
      </c>
      <c r="Q335" s="496">
        <f>P338*((P335/(P334+P335)))</f>
        <v>-21.897007125890738</v>
      </c>
      <c r="R335" s="396">
        <f t="shared" si="50"/>
        <v>257.16017956863118</v>
      </c>
    </row>
    <row r="336" spans="1:18" ht="14.4" thickBot="1">
      <c r="A336" s="2" t="s">
        <v>1</v>
      </c>
      <c r="B336" s="22">
        <f>+$B$20</f>
        <v>207000</v>
      </c>
      <c r="C336" s="84">
        <f>+B336/B348</f>
        <v>2.4450909065309194E-3</v>
      </c>
      <c r="D336" s="89">
        <v>3.3342148773581752E-5</v>
      </c>
      <c r="E336" s="112">
        <f>+D336*C321</f>
        <v>293.41090920751941</v>
      </c>
      <c r="F336" s="79">
        <v>0</v>
      </c>
      <c r="G336" s="112">
        <f>F336*C321</f>
        <v>0</v>
      </c>
      <c r="H336" s="23">
        <f t="shared" si="47"/>
        <v>3.3342148773581752E-5</v>
      </c>
      <c r="I336" s="117">
        <f t="shared" si="48"/>
        <v>293.41090920751941</v>
      </c>
      <c r="J336" s="39">
        <f>+H336*I351</f>
        <v>81.513799764067386</v>
      </c>
      <c r="K336" s="395">
        <v>-11.57</v>
      </c>
      <c r="L336" s="394">
        <f t="shared" si="49"/>
        <v>69.943799764067393</v>
      </c>
      <c r="P336" s="414">
        <f>SUM(P333:P335)</f>
        <v>3930.3829111904497</v>
      </c>
      <c r="Q336" s="414">
        <f>SUM(Q333:Q335)</f>
        <v>-598.68999999999994</v>
      </c>
      <c r="R336" s="414">
        <f>SUM(R333:R335)</f>
        <v>3331.6929111904492</v>
      </c>
    </row>
    <row r="337" spans="1:17" ht="14.4" thickTop="1">
      <c r="A337" s="2" t="s">
        <v>45</v>
      </c>
      <c r="B337" s="22">
        <f>+$B$21</f>
        <v>7020707</v>
      </c>
      <c r="C337" s="84">
        <f>+B337/B348</f>
        <v>8.2928825329072323E-2</v>
      </c>
      <c r="D337" s="89">
        <v>1.1308476197571342E-3</v>
      </c>
      <c r="E337" s="112">
        <f>+D337*C321</f>
        <v>9951.4590538627817</v>
      </c>
      <c r="F337" s="79">
        <v>0</v>
      </c>
      <c r="G337" s="112">
        <f>F337*C321</f>
        <v>0</v>
      </c>
      <c r="H337" s="23">
        <f t="shared" si="47"/>
        <v>1.1308476197571342E-3</v>
      </c>
      <c r="I337" s="117">
        <f t="shared" si="48"/>
        <v>9951.4590538627817</v>
      </c>
      <c r="J337" s="39">
        <f>+H337*I351</f>
        <v>2764.6594425129765</v>
      </c>
      <c r="K337" s="395">
        <v>-286.19</v>
      </c>
      <c r="L337" s="394">
        <f t="shared" si="49"/>
        <v>2478.4694425129765</v>
      </c>
    </row>
    <row r="338" spans="1:17" ht="13.8">
      <c r="A338" s="2" t="s">
        <v>46</v>
      </c>
      <c r="B338" s="22">
        <f>+$B$22</f>
        <v>6927361</v>
      </c>
      <c r="C338" s="84">
        <f>+B338/B348</f>
        <v>8.1826219262593897E-2</v>
      </c>
      <c r="D338" s="89">
        <v>1.1158120824652563E-3</v>
      </c>
      <c r="E338" s="112">
        <f>+D338*C321</f>
        <v>9819.1463256942552</v>
      </c>
      <c r="F338" s="79">
        <v>0</v>
      </c>
      <c r="G338" s="112">
        <f>F338*C321</f>
        <v>0</v>
      </c>
      <c r="H338" s="23">
        <f t="shared" si="47"/>
        <v>1.1158120824652563E-3</v>
      </c>
      <c r="I338" s="117">
        <f t="shared" si="48"/>
        <v>9819.1463256942552</v>
      </c>
      <c r="J338" s="39">
        <f>+H338*I351</f>
        <v>2727.9010504705775</v>
      </c>
      <c r="K338" s="395">
        <v>-265.39</v>
      </c>
      <c r="L338" s="394">
        <f t="shared" si="49"/>
        <v>2462.5110504705776</v>
      </c>
      <c r="P338" s="596">
        <v>-129.84</v>
      </c>
      <c r="Q338" t="s">
        <v>869</v>
      </c>
    </row>
    <row r="339" spans="1:17" ht="13.8">
      <c r="A339" s="2" t="s">
        <v>2</v>
      </c>
      <c r="B339" s="22">
        <f>+$B$23</f>
        <v>325000</v>
      </c>
      <c r="C339" s="84">
        <f>+B339/B348</f>
        <v>3.8389108435871924E-3</v>
      </c>
      <c r="D339" s="89">
        <v>5.234878430634816E-5</v>
      </c>
      <c r="E339" s="112">
        <f>+D339*C321</f>
        <v>460.66930189586378</v>
      </c>
      <c r="F339" s="79">
        <v>0</v>
      </c>
      <c r="G339" s="112">
        <f>F339*C321</f>
        <v>0</v>
      </c>
      <c r="H339" s="23">
        <f t="shared" si="47"/>
        <v>5.234878430634816E-5</v>
      </c>
      <c r="I339" s="117">
        <f t="shared" si="48"/>
        <v>460.66930189586378</v>
      </c>
      <c r="J339" s="39">
        <f>+H339*I351</f>
        <v>127.98060349430868</v>
      </c>
      <c r="K339" s="395">
        <v>-11.34</v>
      </c>
      <c r="L339" s="394">
        <f t="shared" si="49"/>
        <v>116.64060349430868</v>
      </c>
    </row>
    <row r="340" spans="1:17" ht="13.8">
      <c r="A340" s="2" t="s">
        <v>12</v>
      </c>
      <c r="B340" s="22">
        <f>+$B$24</f>
        <v>343000</v>
      </c>
      <c r="C340" s="84">
        <f>+B340/B348</f>
        <v>4.0515274441550982E-3</v>
      </c>
      <c r="D340" s="89">
        <v>5.5248101591007447E-5</v>
      </c>
      <c r="E340" s="112">
        <f>+D340*C321</f>
        <v>486.18329400086554</v>
      </c>
      <c r="F340" s="79">
        <v>0</v>
      </c>
      <c r="G340" s="112">
        <f>F340*C321</f>
        <v>0</v>
      </c>
      <c r="H340" s="23">
        <f t="shared" si="47"/>
        <v>5.5248101591007447E-5</v>
      </c>
      <c r="I340" s="117">
        <f t="shared" si="48"/>
        <v>486.18329400086554</v>
      </c>
      <c r="J340" s="39">
        <f>+H340*I351</f>
        <v>135.06875999553193</v>
      </c>
      <c r="K340" s="395">
        <v>-29.96</v>
      </c>
      <c r="L340" s="394">
        <f t="shared" si="49"/>
        <v>105.10875999553193</v>
      </c>
    </row>
    <row r="341" spans="1:17" ht="13.8">
      <c r="A341" s="2" t="s">
        <v>18</v>
      </c>
      <c r="B341" s="22">
        <f>+$B$25</f>
        <v>10436523.5</v>
      </c>
      <c r="C341" s="84">
        <f>+B341/B348</f>
        <v>0.12327656379539248</v>
      </c>
      <c r="D341" s="89">
        <v>1.6810441347200795E-3</v>
      </c>
      <c r="E341" s="112">
        <f>+D341*C321</f>
        <v>14793.1883855367</v>
      </c>
      <c r="F341" s="79">
        <v>0</v>
      </c>
      <c r="G341" s="112">
        <f>F341*C321</f>
        <v>0</v>
      </c>
      <c r="H341" s="23">
        <f t="shared" si="47"/>
        <v>1.6810441347200795E-3</v>
      </c>
      <c r="I341" s="117">
        <f t="shared" si="48"/>
        <v>14793.1883855367</v>
      </c>
      <c r="J341" s="39">
        <f>+H341*I351</f>
        <v>4109.7619689318035</v>
      </c>
      <c r="K341" s="395">
        <v>-240.28</v>
      </c>
      <c r="L341" s="394">
        <f t="shared" si="49"/>
        <v>3869.4819689318033</v>
      </c>
    </row>
    <row r="342" spans="1:17" ht="13.8">
      <c r="A342" s="2" t="s">
        <v>9</v>
      </c>
      <c r="B342" s="22">
        <f>+$B$26</f>
        <v>7856545</v>
      </c>
      <c r="C342" s="84">
        <f>+B342/B348</f>
        <v>9.2801771672709962E-2</v>
      </c>
      <c r="D342" s="89">
        <v>1.2654786835994633E-3</v>
      </c>
      <c r="E342" s="112">
        <f>+D342*C321</f>
        <v>11136.212415675276</v>
      </c>
      <c r="F342" s="79">
        <v>0</v>
      </c>
      <c r="G342" s="112">
        <f>F342*C321</f>
        <v>0</v>
      </c>
      <c r="H342" s="23">
        <f t="shared" si="47"/>
        <v>1.2654786835994633E-3</v>
      </c>
      <c r="I342" s="117">
        <f t="shared" si="48"/>
        <v>11136.212415675276</v>
      </c>
      <c r="J342" s="39">
        <f>+H342*I351</f>
        <v>3093.8010840607558</v>
      </c>
      <c r="K342" s="395">
        <v>-149.29</v>
      </c>
      <c r="L342" s="394">
        <f t="shared" si="49"/>
        <v>2944.5110840607558</v>
      </c>
    </row>
    <row r="343" spans="1:17" ht="13.8">
      <c r="A343" s="2" t="s">
        <v>7</v>
      </c>
      <c r="B343" s="22">
        <f>+$B$27</f>
        <v>1680898</v>
      </c>
      <c r="C343" s="84">
        <f>+B343/B348</f>
        <v>1.9854823258966228E-2</v>
      </c>
      <c r="D343" s="89">
        <v>2.7074753659500693E-4</v>
      </c>
      <c r="E343" s="112">
        <f>+D343*C321</f>
        <v>2382.5783220360609</v>
      </c>
      <c r="F343" s="79">
        <v>0</v>
      </c>
      <c r="G343" s="112">
        <f>F343*C321</f>
        <v>0</v>
      </c>
      <c r="H343" s="23">
        <f t="shared" si="47"/>
        <v>2.7074753659500693E-4</v>
      </c>
      <c r="I343" s="117">
        <f t="shared" si="48"/>
        <v>2382.5783220360609</v>
      </c>
      <c r="J343" s="39">
        <f>+H343*I351</f>
        <v>661.91476243746263</v>
      </c>
      <c r="K343" s="395">
        <v>-55.74</v>
      </c>
      <c r="L343" s="394">
        <f t="shared" si="49"/>
        <v>606.17476243746262</v>
      </c>
    </row>
    <row r="344" spans="1:17" ht="13.8">
      <c r="A344" s="2" t="s">
        <v>13</v>
      </c>
      <c r="B344" s="22">
        <f>+$B$28</f>
        <v>255700</v>
      </c>
      <c r="C344" s="84">
        <f>+B344/B348</f>
        <v>3.020336931400754E-3</v>
      </c>
      <c r="D344" s="89">
        <v>4.1186412760409919E-5</v>
      </c>
      <c r="E344" s="112">
        <f>+D344*C321</f>
        <v>362.44043229160729</v>
      </c>
      <c r="F344" s="79">
        <v>0</v>
      </c>
      <c r="G344" s="112">
        <f>F344*C321</f>
        <v>0</v>
      </c>
      <c r="H344" s="23">
        <f t="shared" si="47"/>
        <v>4.1186412760409919E-5</v>
      </c>
      <c r="I344" s="117">
        <f t="shared" si="48"/>
        <v>362.44043229160729</v>
      </c>
      <c r="J344" s="39">
        <f>+H344*I351</f>
        <v>100.69120096459916</v>
      </c>
      <c r="K344" s="395">
        <v>-11.12</v>
      </c>
      <c r="L344" s="394">
        <f t="shared" si="49"/>
        <v>89.571200964599157</v>
      </c>
    </row>
    <row r="345" spans="1:17" ht="13.8">
      <c r="A345" s="2" t="s">
        <v>3</v>
      </c>
      <c r="B345" s="22">
        <f>+$B$29</f>
        <v>999226</v>
      </c>
      <c r="C345" s="84">
        <f>+B345/B348</f>
        <v>1.1802890851059249E-2</v>
      </c>
      <c r="D345" s="89">
        <v>1.609485349432835E-4</v>
      </c>
      <c r="E345" s="112">
        <f>+D345*C321</f>
        <v>1416.3471075008947</v>
      </c>
      <c r="F345" s="79">
        <v>0</v>
      </c>
      <c r="G345" s="112">
        <f>F345*C321</f>
        <v>0</v>
      </c>
      <c r="H345" s="23">
        <f t="shared" si="47"/>
        <v>1.609485349432835E-4</v>
      </c>
      <c r="I345" s="117">
        <f t="shared" si="48"/>
        <v>1416.3471075008947</v>
      </c>
      <c r="J345" s="39">
        <f>+H345*I351</f>
        <v>393.48173804808619</v>
      </c>
      <c r="K345" s="395">
        <v>-16.39</v>
      </c>
      <c r="L345" s="394">
        <f t="shared" si="49"/>
        <v>377.0917380480862</v>
      </c>
    </row>
    <row r="346" spans="1:17" ht="13.8">
      <c r="A346" s="2" t="s">
        <v>11</v>
      </c>
      <c r="B346" s="22">
        <f>+$B$30</f>
        <v>700616</v>
      </c>
      <c r="C346" s="84">
        <f>+B346/B348</f>
        <v>8.2756995679713358E-3</v>
      </c>
      <c r="D346" s="89">
        <v>1.1285037005109681E-4</v>
      </c>
      <c r="E346" s="112">
        <f>+D346*C321</f>
        <v>993.08325644965191</v>
      </c>
      <c r="F346" s="79">
        <v>0</v>
      </c>
      <c r="G346" s="112">
        <f>F346*C321</f>
        <v>0</v>
      </c>
      <c r="H346" s="23">
        <f t="shared" si="47"/>
        <v>1.1285037005109681E-4</v>
      </c>
      <c r="I346" s="117">
        <f t="shared" si="48"/>
        <v>993.08325644965191</v>
      </c>
      <c r="J346" s="39">
        <f>+H346*I351</f>
        <v>275.89291050535468</v>
      </c>
      <c r="K346" s="395">
        <v>-43.78</v>
      </c>
      <c r="L346" s="394">
        <f t="shared" si="49"/>
        <v>232.11291050535468</v>
      </c>
    </row>
    <row r="347" spans="1:17" ht="13.8">
      <c r="A347" s="3" t="s">
        <v>8</v>
      </c>
      <c r="B347" s="22">
        <f>+$B$31</f>
        <v>553279</v>
      </c>
      <c r="C347" s="84">
        <f>+B347/B348</f>
        <v>6.5353500080894715E-3</v>
      </c>
      <c r="D347" s="89">
        <v>8.9118409329944624E-5</v>
      </c>
      <c r="E347" s="112">
        <f>+D347*C321</f>
        <v>784.24200210351273</v>
      </c>
      <c r="F347" s="79">
        <v>0</v>
      </c>
      <c r="G347" s="112">
        <f>F347*C321</f>
        <v>0</v>
      </c>
      <c r="H347" s="87">
        <f>+D347+F347</f>
        <v>8.9118409329944624E-5</v>
      </c>
      <c r="I347" s="118">
        <f t="shared" si="48"/>
        <v>784.24200210351273</v>
      </c>
      <c r="J347" s="39">
        <f>+H347*I351</f>
        <v>217.87378560223883</v>
      </c>
      <c r="K347" s="395">
        <v>-13.8</v>
      </c>
      <c r="L347" s="394">
        <f t="shared" si="49"/>
        <v>204.07378560223881</v>
      </c>
    </row>
    <row r="348" spans="1:17" ht="13.8">
      <c r="A348" s="24"/>
      <c r="B348" s="25">
        <f t="shared" ref="B348:L348" si="51">SUM(B327:B347)</f>
        <v>84659429</v>
      </c>
      <c r="C348" s="85">
        <f t="shared" si="51"/>
        <v>1.0000000000000002</v>
      </c>
      <c r="D348" s="82">
        <f t="shared" si="51"/>
        <v>1.3636363636363637E-2</v>
      </c>
      <c r="E348" s="113">
        <f t="shared" si="51"/>
        <v>120000</v>
      </c>
      <c r="F348" s="83">
        <f t="shared" si="51"/>
        <v>0.98636363636363633</v>
      </c>
      <c r="G348" s="113">
        <f t="shared" si="51"/>
        <v>8680000</v>
      </c>
      <c r="H348" s="86">
        <f t="shared" si="51"/>
        <v>0.99999999999999989</v>
      </c>
      <c r="I348" s="119">
        <f t="shared" si="51"/>
        <v>8800000</v>
      </c>
      <c r="J348" s="26">
        <f t="shared" si="51"/>
        <v>2444767.441882865</v>
      </c>
      <c r="K348" s="26">
        <f t="shared" si="51"/>
        <v>-120138.51000000001</v>
      </c>
      <c r="L348" s="26">
        <f t="shared" si="51"/>
        <v>2324628.9318828653</v>
      </c>
    </row>
    <row r="349" spans="1:17">
      <c r="H349" s="80"/>
      <c r="I349" s="81"/>
    </row>
    <row r="350" spans="1:17">
      <c r="F350" s="127"/>
      <c r="G350" s="127"/>
      <c r="H350" s="127"/>
      <c r="I350" s="127"/>
    </row>
    <row r="351" spans="1:17">
      <c r="F351" s="127"/>
      <c r="G351" t="s">
        <v>114</v>
      </c>
      <c r="H351" s="27"/>
      <c r="I351" s="357">
        <f>+ITC!L74</f>
        <v>2444767.4418828655</v>
      </c>
    </row>
    <row r="352" spans="1:17">
      <c r="F352" s="127"/>
      <c r="G352" t="s">
        <v>338</v>
      </c>
      <c r="I352" s="357">
        <f>+ITC!M74</f>
        <v>-120139</v>
      </c>
    </row>
    <row r="353" spans="1:14">
      <c r="F353" s="127"/>
      <c r="G353" t="s">
        <v>256</v>
      </c>
      <c r="I353" s="746">
        <f>SUM(I351:I352)</f>
        <v>2324628.4418828655</v>
      </c>
      <c r="N353" s="121">
        <f>+I353</f>
        <v>2324628.4418828655</v>
      </c>
    </row>
    <row r="354" spans="1:14">
      <c r="I354" s="122"/>
      <c r="N354" s="121"/>
    </row>
    <row r="355" spans="1:14">
      <c r="I355" s="122"/>
      <c r="N355" s="121"/>
    </row>
    <row r="356" spans="1:14">
      <c r="I356" s="122"/>
      <c r="N356" s="121"/>
    </row>
    <row r="357" spans="1:14" ht="15.6">
      <c r="A357" s="874" t="s">
        <v>19</v>
      </c>
      <c r="B357" s="875"/>
      <c r="C357" s="907" t="s">
        <v>639</v>
      </c>
      <c r="D357" s="907"/>
      <c r="E357" s="907"/>
      <c r="F357" s="907"/>
      <c r="G357" s="907"/>
      <c r="H357" s="908"/>
      <c r="I357" s="4"/>
    </row>
    <row r="358" spans="1:14" ht="15.6">
      <c r="A358" s="867" t="s">
        <v>20</v>
      </c>
      <c r="B358" s="868"/>
      <c r="C358" s="877" t="s">
        <v>144</v>
      </c>
      <c r="D358" s="878"/>
      <c r="E358" s="878"/>
      <c r="F358" s="878"/>
      <c r="G358" s="878"/>
      <c r="H358" s="879"/>
      <c r="I358" s="4"/>
    </row>
    <row r="359" spans="1:14" ht="15.6">
      <c r="A359" s="867" t="s">
        <v>22</v>
      </c>
      <c r="B359" s="868"/>
      <c r="C359" s="877" t="s">
        <v>105</v>
      </c>
      <c r="D359" s="878"/>
      <c r="E359" s="878"/>
      <c r="F359" s="878"/>
      <c r="G359" s="878"/>
      <c r="H359" s="879"/>
      <c r="I359" s="4"/>
    </row>
    <row r="360" spans="1:14" ht="15.6">
      <c r="A360" s="867" t="s">
        <v>24</v>
      </c>
      <c r="B360" s="868"/>
      <c r="C360" s="869">
        <v>150000000</v>
      </c>
      <c r="D360" s="870"/>
      <c r="E360" s="870"/>
      <c r="F360" s="870"/>
      <c r="G360" s="870"/>
      <c r="H360" s="871"/>
      <c r="I360" s="4"/>
    </row>
    <row r="361" spans="1:14" ht="15.6">
      <c r="A361" s="881" t="s">
        <v>25</v>
      </c>
      <c r="B361" s="882"/>
      <c r="C361" s="883" t="s">
        <v>103</v>
      </c>
      <c r="D361" s="884"/>
      <c r="E361" s="884"/>
      <c r="F361" s="884"/>
      <c r="G361" s="884"/>
      <c r="H361" s="885"/>
      <c r="I361" s="4"/>
    </row>
    <row r="362" spans="1:14" ht="13.8">
      <c r="A362" s="5"/>
      <c r="B362" s="5"/>
      <c r="C362" s="5"/>
      <c r="D362" s="5"/>
      <c r="E362" s="5"/>
      <c r="F362" s="5"/>
      <c r="G362" s="5"/>
      <c r="H362" s="5"/>
      <c r="I362" s="5"/>
    </row>
    <row r="363" spans="1:14" ht="13.8">
      <c r="A363" s="6"/>
      <c r="B363" s="7"/>
      <c r="C363" s="8"/>
      <c r="D363" s="886">
        <v>0.2</v>
      </c>
      <c r="E363" s="887"/>
      <c r="F363" s="886">
        <v>0.8</v>
      </c>
      <c r="G363" s="887"/>
      <c r="H363" s="9"/>
      <c r="I363" s="10"/>
      <c r="J363" s="11" t="s">
        <v>121</v>
      </c>
      <c r="K363" s="11" t="s">
        <v>269</v>
      </c>
      <c r="L363" s="11" t="s">
        <v>270</v>
      </c>
    </row>
    <row r="364" spans="1:14" ht="13.8">
      <c r="A364" s="12"/>
      <c r="B364" s="13"/>
      <c r="C364" s="14"/>
      <c r="D364" s="872" t="s">
        <v>26</v>
      </c>
      <c r="E364" s="880"/>
      <c r="F364" s="872" t="s">
        <v>27</v>
      </c>
      <c r="G364" s="880"/>
      <c r="H364" s="872" t="s">
        <v>28</v>
      </c>
      <c r="I364" s="873"/>
      <c r="J364" s="15" t="s">
        <v>29</v>
      </c>
      <c r="K364" s="391" t="s">
        <v>29</v>
      </c>
      <c r="L364" s="391" t="s">
        <v>29</v>
      </c>
    </row>
    <row r="365" spans="1:14" ht="27.6">
      <c r="A365" s="16" t="s">
        <v>30</v>
      </c>
      <c r="B365" s="17" t="s">
        <v>31</v>
      </c>
      <c r="C365" s="18" t="s">
        <v>32</v>
      </c>
      <c r="D365" s="19" t="s">
        <v>33</v>
      </c>
      <c r="E365" s="20" t="s">
        <v>34</v>
      </c>
      <c r="F365" s="19" t="s">
        <v>33</v>
      </c>
      <c r="G365" s="20" t="s">
        <v>34</v>
      </c>
      <c r="H365" s="21" t="s">
        <v>33</v>
      </c>
      <c r="I365" s="40" t="s">
        <v>34</v>
      </c>
      <c r="J365" s="18" t="s">
        <v>34</v>
      </c>
      <c r="K365" s="18" t="s">
        <v>34</v>
      </c>
      <c r="L365" s="18" t="s">
        <v>34</v>
      </c>
    </row>
    <row r="366" spans="1:14" ht="13.8">
      <c r="A366" s="1" t="s">
        <v>15</v>
      </c>
      <c r="B366" s="22">
        <f>+$B$10</f>
        <v>10940248.5</v>
      </c>
      <c r="C366" s="84">
        <f>+B366/B387</f>
        <v>0.1292265803021185</v>
      </c>
      <c r="D366" s="89">
        <v>2.4983806702993286E-2</v>
      </c>
      <c r="E366" s="112">
        <f>+D366*C360</f>
        <v>3747571.0054489928</v>
      </c>
      <c r="F366" s="79">
        <v>0</v>
      </c>
      <c r="G366" s="114">
        <f>F366*C360</f>
        <v>0</v>
      </c>
      <c r="H366" s="23">
        <f>+D366+F366</f>
        <v>2.4983806702993286E-2</v>
      </c>
      <c r="I366" s="116">
        <f>+E366+G366</f>
        <v>3747571.0054489928</v>
      </c>
      <c r="J366" s="39">
        <f>+H366*I390</f>
        <v>0</v>
      </c>
      <c r="K366" s="395">
        <v>0</v>
      </c>
      <c r="L366" s="393">
        <f>+J366+K366</f>
        <v>0</v>
      </c>
    </row>
    <row r="367" spans="1:14" ht="13.8">
      <c r="A367" s="2" t="s">
        <v>4</v>
      </c>
      <c r="B367" s="22">
        <f>+$B$12</f>
        <v>571800</v>
      </c>
      <c r="C367" s="84">
        <f>+B367/B387</f>
        <v>6.7541206780404811E-3</v>
      </c>
      <c r="D367" s="89">
        <v>1.3057966663072807E-3</v>
      </c>
      <c r="E367" s="112">
        <f>+D367*C360</f>
        <v>195869.49994609211</v>
      </c>
      <c r="F367" s="79">
        <v>0</v>
      </c>
      <c r="G367" s="112">
        <f>F367*C360</f>
        <v>0</v>
      </c>
      <c r="H367" s="23">
        <f t="shared" ref="H367:H385" si="52">+D367+F367</f>
        <v>1.3057966663072807E-3</v>
      </c>
      <c r="I367" s="117">
        <f>+G367+E367</f>
        <v>195869.49994609211</v>
      </c>
      <c r="J367" s="39">
        <f>+H367*I390</f>
        <v>0</v>
      </c>
      <c r="K367" s="395">
        <v>0</v>
      </c>
      <c r="L367" s="394">
        <f>+J367+K367</f>
        <v>0</v>
      </c>
    </row>
    <row r="368" spans="1:14" s="127" customFormat="1" ht="13.8">
      <c r="A368" s="2" t="s">
        <v>0</v>
      </c>
      <c r="B368" s="471">
        <f>+$B$13</f>
        <v>9981000</v>
      </c>
      <c r="C368" s="472">
        <f>+B368/B387</f>
        <v>0.11789590501490389</v>
      </c>
      <c r="D368" s="473">
        <v>2.2793209097024352E-2</v>
      </c>
      <c r="E368" s="474">
        <f>+D368*C360</f>
        <v>3418981.3645536527</v>
      </c>
      <c r="F368" s="475">
        <v>0</v>
      </c>
      <c r="G368" s="474">
        <f>F368*C360</f>
        <v>0</v>
      </c>
      <c r="H368" s="476">
        <f t="shared" si="52"/>
        <v>2.2793209097024352E-2</v>
      </c>
      <c r="I368" s="477">
        <f t="shared" ref="I368:I386" si="53">+G368+E368</f>
        <v>3418981.3645536527</v>
      </c>
      <c r="J368" s="478">
        <f>+H368*I390</f>
        <v>0</v>
      </c>
      <c r="K368" s="479">
        <v>0</v>
      </c>
      <c r="L368" s="480">
        <f t="shared" ref="L368:L386" si="54">+J368+K368</f>
        <v>0</v>
      </c>
    </row>
    <row r="369" spans="1:12" ht="13.8">
      <c r="A369" s="2" t="s">
        <v>16</v>
      </c>
      <c r="B369" s="22">
        <f>+$B$14</f>
        <v>1028167</v>
      </c>
      <c r="C369" s="84">
        <f>+B369/B387</f>
        <v>1.2144742908672346E-2</v>
      </c>
      <c r="D369" s="89">
        <v>2.3479828711815364E-3</v>
      </c>
      <c r="E369" s="112">
        <f>+D369*C360</f>
        <v>352197.43067723047</v>
      </c>
      <c r="F369" s="79">
        <v>0</v>
      </c>
      <c r="G369" s="112">
        <f>F369*C360</f>
        <v>0</v>
      </c>
      <c r="H369" s="23">
        <f t="shared" si="52"/>
        <v>2.3479828711815364E-3</v>
      </c>
      <c r="I369" s="117">
        <f t="shared" si="53"/>
        <v>352197.43067723047</v>
      </c>
      <c r="J369" s="39">
        <f>+H369*I390</f>
        <v>0</v>
      </c>
      <c r="K369" s="395">
        <v>0</v>
      </c>
      <c r="L369" s="394">
        <f t="shared" si="54"/>
        <v>0</v>
      </c>
    </row>
    <row r="370" spans="1:12" ht="13.8">
      <c r="A370" s="2" t="s">
        <v>6</v>
      </c>
      <c r="B370" s="22">
        <f>+$B$15</f>
        <v>2574417</v>
      </c>
      <c r="C370" s="84">
        <f>+B370/B387</f>
        <v>3.040909949912372E-2</v>
      </c>
      <c r="D370" s="89">
        <v>5.879091817102544E-3</v>
      </c>
      <c r="E370" s="112">
        <f>+D370*C360</f>
        <v>881863.7725653816</v>
      </c>
      <c r="F370" s="79">
        <v>0</v>
      </c>
      <c r="G370" s="112">
        <f>F370*C360</f>
        <v>0</v>
      </c>
      <c r="H370" s="23">
        <f t="shared" si="52"/>
        <v>5.879091817102544E-3</v>
      </c>
      <c r="I370" s="117">
        <f t="shared" si="53"/>
        <v>881863.7725653816</v>
      </c>
      <c r="J370" s="39">
        <f>+H370*I390</f>
        <v>0</v>
      </c>
      <c r="K370" s="395">
        <v>0</v>
      </c>
      <c r="L370" s="394">
        <f t="shared" si="54"/>
        <v>0</v>
      </c>
    </row>
    <row r="371" spans="1:12" ht="13.8">
      <c r="A371" s="2" t="s">
        <v>10</v>
      </c>
      <c r="B371" s="22">
        <f>+$B$16</f>
        <v>2860240</v>
      </c>
      <c r="C371" s="84">
        <f>+B371/B387</f>
        <v>3.3785250311574866E-2</v>
      </c>
      <c r="D371" s="89">
        <v>6.5318143084525807E-3</v>
      </c>
      <c r="E371" s="112">
        <f>+D371*C360</f>
        <v>979772.14626788709</v>
      </c>
      <c r="F371" s="79">
        <v>0</v>
      </c>
      <c r="G371" s="112">
        <f>F371*C360</f>
        <v>0</v>
      </c>
      <c r="H371" s="23">
        <f t="shared" si="52"/>
        <v>6.5318143084525807E-3</v>
      </c>
      <c r="I371" s="117">
        <f t="shared" si="53"/>
        <v>979772.14626788709</v>
      </c>
      <c r="J371" s="39">
        <f>+H371*I390</f>
        <v>0</v>
      </c>
      <c r="K371" s="395">
        <v>0</v>
      </c>
      <c r="L371" s="394">
        <f t="shared" si="54"/>
        <v>0</v>
      </c>
    </row>
    <row r="372" spans="1:12" ht="13.8">
      <c r="A372" s="2" t="s">
        <v>17</v>
      </c>
      <c r="B372" s="22">
        <f>+$B$17</f>
        <v>7116500</v>
      </c>
      <c r="C372" s="84">
        <f>+B372/B387</f>
        <v>8.4060335441194622E-2</v>
      </c>
      <c r="D372" s="89">
        <v>1.6251664875438551E-2</v>
      </c>
      <c r="E372" s="112">
        <f>+D372*C360</f>
        <v>2437749.7313157828</v>
      </c>
      <c r="F372" s="79">
        <v>4.8232838034669677E-2</v>
      </c>
      <c r="G372" s="112">
        <f>F372*C360</f>
        <v>7234925.7052004514</v>
      </c>
      <c r="H372" s="23">
        <f t="shared" si="52"/>
        <v>6.4484502910108224E-2</v>
      </c>
      <c r="I372" s="117">
        <f t="shared" si="53"/>
        <v>9672675.4365162347</v>
      </c>
      <c r="J372" s="39">
        <f>+H372*I390</f>
        <v>0</v>
      </c>
      <c r="K372" s="395">
        <v>0</v>
      </c>
      <c r="L372" s="394">
        <f t="shared" si="54"/>
        <v>0</v>
      </c>
    </row>
    <row r="373" spans="1:12" ht="13.8">
      <c r="A373" s="2" t="s">
        <v>5</v>
      </c>
      <c r="B373" s="22">
        <f>+$B$18</f>
        <v>9342000</v>
      </c>
      <c r="C373" s="84">
        <f>+B373/B387</f>
        <v>0.11034801569474323</v>
      </c>
      <c r="D373" s="89">
        <v>2.1333949731798911E-2</v>
      </c>
      <c r="E373" s="112">
        <f>+D373*C360</f>
        <v>3200092.4597698366</v>
      </c>
      <c r="F373" s="79">
        <v>0.75843382863199704</v>
      </c>
      <c r="G373" s="112">
        <f>F373*C360</f>
        <v>113765074.29479955</v>
      </c>
      <c r="H373" s="23">
        <f t="shared" si="52"/>
        <v>0.77976777836379596</v>
      </c>
      <c r="I373" s="117">
        <f t="shared" si="53"/>
        <v>116965166.75456938</v>
      </c>
      <c r="J373" s="39">
        <f>+H373*I390</f>
        <v>0</v>
      </c>
      <c r="K373" s="395">
        <v>0</v>
      </c>
      <c r="L373" s="394">
        <f t="shared" si="54"/>
        <v>0</v>
      </c>
    </row>
    <row r="374" spans="1:12" ht="13.8">
      <c r="A374" s="2" t="s">
        <v>116</v>
      </c>
      <c r="B374" s="22">
        <f>+$B$19</f>
        <v>2939201</v>
      </c>
      <c r="C374" s="84">
        <f>+B374/B387</f>
        <v>3.4717940278099442E-2</v>
      </c>
      <c r="D374" s="89">
        <v>6.7121359640679324E-3</v>
      </c>
      <c r="E374" s="112">
        <f>+D374*C360</f>
        <v>1006820.3946101898</v>
      </c>
      <c r="F374" s="79">
        <v>0</v>
      </c>
      <c r="G374" s="112">
        <f>F374*C360</f>
        <v>0</v>
      </c>
      <c r="H374" s="23">
        <f t="shared" si="52"/>
        <v>6.7121359640679324E-3</v>
      </c>
      <c r="I374" s="117">
        <f t="shared" si="53"/>
        <v>1006820.3946101898</v>
      </c>
      <c r="J374" s="39">
        <f>+H374*I390</f>
        <v>0</v>
      </c>
      <c r="K374" s="395">
        <v>0</v>
      </c>
      <c r="L374" s="394">
        <f t="shared" si="54"/>
        <v>0</v>
      </c>
    </row>
    <row r="375" spans="1:12" ht="13.8">
      <c r="A375" s="2" t="s">
        <v>1</v>
      </c>
      <c r="B375" s="22">
        <f>+$B$20</f>
        <v>207000</v>
      </c>
      <c r="C375" s="84">
        <f>+B375/B387</f>
        <v>2.4450909065309194E-3</v>
      </c>
      <c r="D375" s="89">
        <v>4.727175759454479E-4</v>
      </c>
      <c r="E375" s="112">
        <f>+D375*C360</f>
        <v>70907.636391817185</v>
      </c>
      <c r="F375" s="79">
        <v>0</v>
      </c>
      <c r="G375" s="112">
        <f>F375*C360</f>
        <v>0</v>
      </c>
      <c r="H375" s="23">
        <f t="shared" si="52"/>
        <v>4.727175759454479E-4</v>
      </c>
      <c r="I375" s="117">
        <f t="shared" si="53"/>
        <v>70907.636391817185</v>
      </c>
      <c r="J375" s="39">
        <f>+H375*I390</f>
        <v>0</v>
      </c>
      <c r="K375" s="395">
        <v>0</v>
      </c>
      <c r="L375" s="394">
        <f t="shared" si="54"/>
        <v>0</v>
      </c>
    </row>
    <row r="376" spans="1:12" ht="13.8">
      <c r="A376" s="2" t="s">
        <v>45</v>
      </c>
      <c r="B376" s="22">
        <f>+$B$21</f>
        <v>7020707</v>
      </c>
      <c r="C376" s="84">
        <f>+B376/B387</f>
        <v>8.2928825329072323E-2</v>
      </c>
      <c r="D376" s="89">
        <v>1.6032906253445594E-2</v>
      </c>
      <c r="E376" s="112">
        <f>+D376*C360</f>
        <v>2404935.9380168389</v>
      </c>
      <c r="F376" s="79">
        <v>0</v>
      </c>
      <c r="G376" s="112">
        <f>F376*C360</f>
        <v>0</v>
      </c>
      <c r="H376" s="23">
        <f t="shared" si="52"/>
        <v>1.6032906253445594E-2</v>
      </c>
      <c r="I376" s="117">
        <f t="shared" si="53"/>
        <v>2404935.9380168389</v>
      </c>
      <c r="J376" s="39">
        <f>+H376*I390</f>
        <v>0</v>
      </c>
      <c r="K376" s="395">
        <v>0</v>
      </c>
      <c r="L376" s="394">
        <f t="shared" si="54"/>
        <v>0</v>
      </c>
    </row>
    <row r="377" spans="1:12" ht="13.8">
      <c r="A377" s="2" t="s">
        <v>46</v>
      </c>
      <c r="B377" s="22">
        <f>+$B$22</f>
        <v>6927361</v>
      </c>
      <c r="C377" s="84">
        <f>+B377/B387</f>
        <v>8.1826219262593897E-2</v>
      </c>
      <c r="D377" s="89">
        <v>1.5819735746951856E-2</v>
      </c>
      <c r="E377" s="112">
        <f>+D377*C360</f>
        <v>2372960.3620427782</v>
      </c>
      <c r="F377" s="79">
        <v>0</v>
      </c>
      <c r="G377" s="112">
        <f>F377*C360</f>
        <v>0</v>
      </c>
      <c r="H377" s="23">
        <f t="shared" si="52"/>
        <v>1.5819735746951856E-2</v>
      </c>
      <c r="I377" s="117">
        <f t="shared" si="53"/>
        <v>2372960.3620427782</v>
      </c>
      <c r="J377" s="39">
        <f>+H377*I390</f>
        <v>0</v>
      </c>
      <c r="K377" s="395">
        <v>0</v>
      </c>
      <c r="L377" s="394">
        <f t="shared" si="54"/>
        <v>0</v>
      </c>
    </row>
    <row r="378" spans="1:12" ht="13.8">
      <c r="A378" s="2" t="s">
        <v>2</v>
      </c>
      <c r="B378" s="22">
        <f>+$B$23</f>
        <v>325000</v>
      </c>
      <c r="C378" s="84">
        <f>+B378/B387</f>
        <v>3.8389108435871924E-3</v>
      </c>
      <c r="D378" s="89">
        <v>7.4218943083222491E-4</v>
      </c>
      <c r="E378" s="112">
        <f>+D378*C360</f>
        <v>111328.41462483373</v>
      </c>
      <c r="F378" s="79">
        <v>0</v>
      </c>
      <c r="G378" s="112">
        <f>F378*C360</f>
        <v>0</v>
      </c>
      <c r="H378" s="23">
        <f t="shared" si="52"/>
        <v>7.4218943083222491E-4</v>
      </c>
      <c r="I378" s="117">
        <f t="shared" si="53"/>
        <v>111328.41462483373</v>
      </c>
      <c r="J378" s="39">
        <f>+H378*I390</f>
        <v>0</v>
      </c>
      <c r="K378" s="395">
        <v>0</v>
      </c>
      <c r="L378" s="394">
        <f t="shared" si="54"/>
        <v>0</v>
      </c>
    </row>
    <row r="379" spans="1:12" ht="13.8">
      <c r="A379" s="2" t="s">
        <v>12</v>
      </c>
      <c r="B379" s="22">
        <f>+$B$24</f>
        <v>343000</v>
      </c>
      <c r="C379" s="84">
        <f>+B379/B387</f>
        <v>4.0515274441550982E-3</v>
      </c>
      <c r="D379" s="89">
        <v>7.832953070013944E-4</v>
      </c>
      <c r="E379" s="112">
        <f>+D379*C360</f>
        <v>117494.29605020916</v>
      </c>
      <c r="F379" s="79">
        <v>0</v>
      </c>
      <c r="G379" s="112">
        <f>F379*C360</f>
        <v>0</v>
      </c>
      <c r="H379" s="23">
        <f t="shared" si="52"/>
        <v>7.832953070013944E-4</v>
      </c>
      <c r="I379" s="117">
        <f t="shared" si="53"/>
        <v>117494.29605020916</v>
      </c>
      <c r="J379" s="39">
        <f>+H379*I390</f>
        <v>0</v>
      </c>
      <c r="K379" s="395">
        <v>0</v>
      </c>
      <c r="L379" s="394">
        <f t="shared" si="54"/>
        <v>0</v>
      </c>
    </row>
    <row r="380" spans="1:12" ht="13.8">
      <c r="A380" s="2" t="s">
        <v>18</v>
      </c>
      <c r="B380" s="22">
        <f>+$B$25</f>
        <v>10436523.5</v>
      </c>
      <c r="C380" s="84">
        <f>+B380/B387</f>
        <v>0.12327656379539248</v>
      </c>
      <c r="D380" s="89">
        <v>2.3833470176698016E-2</v>
      </c>
      <c r="E380" s="112">
        <f>+D380*C360</f>
        <v>3575020.5265047024</v>
      </c>
      <c r="F380" s="79">
        <v>0</v>
      </c>
      <c r="G380" s="112">
        <f>F380*C360</f>
        <v>0</v>
      </c>
      <c r="H380" s="23">
        <f t="shared" si="52"/>
        <v>2.3833470176698016E-2</v>
      </c>
      <c r="I380" s="117">
        <f t="shared" si="53"/>
        <v>3575020.5265047024</v>
      </c>
      <c r="J380" s="39">
        <f>+H380*I390</f>
        <v>0</v>
      </c>
      <c r="K380" s="395">
        <v>0</v>
      </c>
      <c r="L380" s="394">
        <f t="shared" si="54"/>
        <v>0</v>
      </c>
    </row>
    <row r="381" spans="1:12" ht="13.8">
      <c r="A381" s="2" t="s">
        <v>9</v>
      </c>
      <c r="B381" s="22">
        <f>+$B$26</f>
        <v>7856545</v>
      </c>
      <c r="C381" s="84">
        <f>+B381/B387</f>
        <v>9.2801771672709962E-2</v>
      </c>
      <c r="D381" s="89">
        <v>1.7941675558587947E-2</v>
      </c>
      <c r="E381" s="112">
        <f>+D381*C360</f>
        <v>2691251.3337881919</v>
      </c>
      <c r="F381" s="79">
        <v>0</v>
      </c>
      <c r="G381" s="112">
        <f>F381*C360</f>
        <v>0</v>
      </c>
      <c r="H381" s="23">
        <f t="shared" si="52"/>
        <v>1.7941675558587947E-2</v>
      </c>
      <c r="I381" s="117">
        <f t="shared" si="53"/>
        <v>2691251.3337881919</v>
      </c>
      <c r="J381" s="39">
        <f>+H381*I390</f>
        <v>0</v>
      </c>
      <c r="K381" s="395">
        <v>0</v>
      </c>
      <c r="L381" s="394">
        <f t="shared" si="54"/>
        <v>0</v>
      </c>
    </row>
    <row r="382" spans="1:12" ht="13.8">
      <c r="A382" s="2" t="s">
        <v>7</v>
      </c>
      <c r="B382" s="22">
        <f>+$B$27</f>
        <v>1680898</v>
      </c>
      <c r="C382" s="84">
        <f>+B382/B387</f>
        <v>1.9854823258966228E-2</v>
      </c>
      <c r="D382" s="89">
        <v>3.8385984077247653E-3</v>
      </c>
      <c r="E382" s="112">
        <f>+D382*C360</f>
        <v>575789.76115871477</v>
      </c>
      <c r="F382" s="79">
        <v>0</v>
      </c>
      <c r="G382" s="112">
        <f>F382*C360</f>
        <v>0</v>
      </c>
      <c r="H382" s="23">
        <f t="shared" si="52"/>
        <v>3.8385984077247653E-3</v>
      </c>
      <c r="I382" s="117">
        <f t="shared" si="53"/>
        <v>575789.76115871477</v>
      </c>
      <c r="J382" s="39">
        <f>+H382*I390</f>
        <v>0</v>
      </c>
      <c r="K382" s="395">
        <v>0</v>
      </c>
      <c r="L382" s="394">
        <f t="shared" si="54"/>
        <v>0</v>
      </c>
    </row>
    <row r="383" spans="1:12" ht="13.8">
      <c r="A383" s="2" t="s">
        <v>13</v>
      </c>
      <c r="B383" s="22">
        <f>+$B$28</f>
        <v>255700</v>
      </c>
      <c r="C383" s="84">
        <f>+B383/B387</f>
        <v>3.020336931400754E-3</v>
      </c>
      <c r="D383" s="89">
        <v>5.8393180758092281E-4</v>
      </c>
      <c r="E383" s="112">
        <f>+D383*C360</f>
        <v>87589.771137138421</v>
      </c>
      <c r="F383" s="79">
        <v>0</v>
      </c>
      <c r="G383" s="112">
        <f>F383*C360</f>
        <v>0</v>
      </c>
      <c r="H383" s="23">
        <f t="shared" si="52"/>
        <v>5.8393180758092281E-4</v>
      </c>
      <c r="I383" s="117">
        <f t="shared" si="53"/>
        <v>87589.771137138421</v>
      </c>
      <c r="J383" s="39">
        <f>+H383*I390</f>
        <v>0</v>
      </c>
      <c r="K383" s="395">
        <v>0</v>
      </c>
      <c r="L383" s="394">
        <f t="shared" si="54"/>
        <v>0</v>
      </c>
    </row>
    <row r="384" spans="1:12" ht="13.8">
      <c r="A384" s="2" t="s">
        <v>3</v>
      </c>
      <c r="B384" s="22">
        <f>+$B$29</f>
        <v>999226</v>
      </c>
      <c r="C384" s="84">
        <f>+B384/B387</f>
        <v>1.1802890851059249E-2</v>
      </c>
      <c r="D384" s="89">
        <v>2.2818925620847748E-3</v>
      </c>
      <c r="E384" s="112">
        <f>+D384*C360</f>
        <v>342283.8843127162</v>
      </c>
      <c r="F384" s="79">
        <v>0</v>
      </c>
      <c r="G384" s="112">
        <f>F384*C360</f>
        <v>0</v>
      </c>
      <c r="H384" s="23">
        <f t="shared" si="52"/>
        <v>2.2818925620847748E-3</v>
      </c>
      <c r="I384" s="117">
        <f t="shared" si="53"/>
        <v>342283.8843127162</v>
      </c>
      <c r="J384" s="39">
        <f>+H384*I390</f>
        <v>0</v>
      </c>
      <c r="K384" s="395">
        <v>0</v>
      </c>
      <c r="L384" s="394">
        <f t="shared" si="54"/>
        <v>0</v>
      </c>
    </row>
    <row r="385" spans="1:14" ht="13.8">
      <c r="A385" s="2" t="s">
        <v>11</v>
      </c>
      <c r="B385" s="22">
        <f>+$B$30</f>
        <v>700616</v>
      </c>
      <c r="C385" s="84">
        <f>+B385/B387</f>
        <v>8.2756995679713358E-3</v>
      </c>
      <c r="D385" s="89">
        <v>1.5999674687244394E-3</v>
      </c>
      <c r="E385" s="112">
        <f>+D385*C360</f>
        <v>239995.12030866591</v>
      </c>
      <c r="F385" s="79">
        <v>0</v>
      </c>
      <c r="G385" s="112">
        <f>F385*C360</f>
        <v>0</v>
      </c>
      <c r="H385" s="23">
        <f t="shared" si="52"/>
        <v>1.5999674687244394E-3</v>
      </c>
      <c r="I385" s="117">
        <f t="shared" si="53"/>
        <v>239995.12030866591</v>
      </c>
      <c r="J385" s="39">
        <f>+H385*I390</f>
        <v>0</v>
      </c>
      <c r="K385" s="395">
        <v>0</v>
      </c>
      <c r="L385" s="394">
        <f t="shared" si="54"/>
        <v>0</v>
      </c>
    </row>
    <row r="386" spans="1:14" ht="13.8">
      <c r="A386" s="3" t="s">
        <v>8</v>
      </c>
      <c r="B386" s="22">
        <f>+$B$31</f>
        <v>553279</v>
      </c>
      <c r="C386" s="84">
        <f>+B386/B387</f>
        <v>6.5353500080894715E-3</v>
      </c>
      <c r="D386" s="89">
        <v>1.2635010033889926E-3</v>
      </c>
      <c r="E386" s="112">
        <f>+D386*C360</f>
        <v>189525.15050834889</v>
      </c>
      <c r="F386" s="79">
        <v>0</v>
      </c>
      <c r="G386" s="115">
        <f>F386*C360</f>
        <v>0</v>
      </c>
      <c r="H386" s="87">
        <f>+D386+F386</f>
        <v>1.2635010033889926E-3</v>
      </c>
      <c r="I386" s="118">
        <f t="shared" si="53"/>
        <v>189525.15050834889</v>
      </c>
      <c r="J386" s="39">
        <f>+H386*I390</f>
        <v>0</v>
      </c>
      <c r="K386" s="395">
        <v>0</v>
      </c>
      <c r="L386" s="394">
        <f t="shared" si="54"/>
        <v>0</v>
      </c>
    </row>
    <row r="387" spans="1:14" ht="13.8">
      <c r="A387" s="24"/>
      <c r="B387" s="25">
        <f t="shared" ref="B387:L387" si="55">SUM(B366:B386)</f>
        <v>84659429</v>
      </c>
      <c r="C387" s="85">
        <f t="shared" si="55"/>
        <v>1.0000000000000002</v>
      </c>
      <c r="D387" s="82">
        <f t="shared" si="55"/>
        <v>0.19333333333333333</v>
      </c>
      <c r="E387" s="113">
        <f t="shared" si="55"/>
        <v>28999999.999999993</v>
      </c>
      <c r="F387" s="83">
        <f t="shared" si="55"/>
        <v>0.80666666666666675</v>
      </c>
      <c r="G387" s="113">
        <f t="shared" si="55"/>
        <v>121000000</v>
      </c>
      <c r="H387" s="86">
        <f t="shared" si="55"/>
        <v>1</v>
      </c>
      <c r="I387" s="119">
        <f t="shared" si="55"/>
        <v>150000000</v>
      </c>
      <c r="J387" s="26">
        <f t="shared" si="55"/>
        <v>0</v>
      </c>
      <c r="K387" s="26">
        <f t="shared" si="55"/>
        <v>0</v>
      </c>
      <c r="L387" s="26">
        <f t="shared" si="55"/>
        <v>0</v>
      </c>
    </row>
    <row r="388" spans="1:14">
      <c r="H388" s="80"/>
      <c r="I388" s="81"/>
    </row>
    <row r="390" spans="1:14">
      <c r="G390" t="s">
        <v>114</v>
      </c>
      <c r="H390" s="27"/>
      <c r="I390" s="357">
        <f>+ITC!L75</f>
        <v>0</v>
      </c>
    </row>
    <row r="391" spans="1:14">
      <c r="G391" t="s">
        <v>338</v>
      </c>
      <c r="I391" s="357">
        <f>+ITC!M75</f>
        <v>0</v>
      </c>
    </row>
    <row r="392" spans="1:14">
      <c r="G392" t="s">
        <v>256</v>
      </c>
      <c r="I392" s="120">
        <f>SUM(I390:I391)</f>
        <v>0</v>
      </c>
      <c r="J392" s="455" t="s">
        <v>586</v>
      </c>
      <c r="N392" s="121">
        <f>+I392</f>
        <v>0</v>
      </c>
    </row>
    <row r="393" spans="1:14">
      <c r="I393" s="122"/>
      <c r="N393" s="121"/>
    </row>
    <row r="394" spans="1:14">
      <c r="I394" s="122"/>
      <c r="N394" s="121"/>
    </row>
    <row r="395" spans="1:14">
      <c r="I395" s="122"/>
      <c r="N395" s="121"/>
    </row>
    <row r="396" spans="1:14" ht="15.6">
      <c r="A396" s="874" t="s">
        <v>19</v>
      </c>
      <c r="B396" s="875"/>
      <c r="C396" s="875">
        <v>728</v>
      </c>
      <c r="D396" s="875"/>
      <c r="E396" s="875"/>
      <c r="F396" s="875"/>
      <c r="G396" s="875"/>
      <c r="H396" s="876"/>
      <c r="I396" s="4"/>
    </row>
    <row r="397" spans="1:14" ht="15.6">
      <c r="A397" s="867" t="s">
        <v>20</v>
      </c>
      <c r="B397" s="868"/>
      <c r="C397" s="877" t="s">
        <v>133</v>
      </c>
      <c r="D397" s="878"/>
      <c r="E397" s="878"/>
      <c r="F397" s="878"/>
      <c r="G397" s="878"/>
      <c r="H397" s="879"/>
      <c r="I397" s="4"/>
    </row>
    <row r="398" spans="1:14" ht="15.6">
      <c r="A398" s="867" t="s">
        <v>22</v>
      </c>
      <c r="B398" s="868"/>
      <c r="C398" s="877" t="s">
        <v>44</v>
      </c>
      <c r="D398" s="878"/>
      <c r="E398" s="878"/>
      <c r="F398" s="878"/>
      <c r="G398" s="878"/>
      <c r="H398" s="879"/>
      <c r="I398" s="4"/>
    </row>
    <row r="399" spans="1:14" ht="15.6">
      <c r="A399" s="867" t="s">
        <v>24</v>
      </c>
      <c r="B399" s="868"/>
      <c r="C399" s="869">
        <v>5264990</v>
      </c>
      <c r="D399" s="870"/>
      <c r="E399" s="870"/>
      <c r="F399" s="870"/>
      <c r="G399" s="870"/>
      <c r="H399" s="871"/>
      <c r="I399" s="4"/>
    </row>
    <row r="400" spans="1:14" ht="15.6">
      <c r="A400" s="881" t="s">
        <v>25</v>
      </c>
      <c r="B400" s="882"/>
      <c r="C400" s="883" t="s">
        <v>134</v>
      </c>
      <c r="D400" s="884"/>
      <c r="E400" s="884"/>
      <c r="F400" s="884"/>
      <c r="G400" s="884"/>
      <c r="H400" s="885"/>
      <c r="I400" s="4"/>
    </row>
    <row r="401" spans="1:12" ht="13.8">
      <c r="A401" s="5"/>
      <c r="B401" s="5"/>
      <c r="C401" s="5"/>
      <c r="D401" s="5"/>
      <c r="E401" s="5"/>
      <c r="F401" s="5"/>
      <c r="G401" s="5"/>
      <c r="H401" s="5"/>
      <c r="I401" s="5"/>
    </row>
    <row r="402" spans="1:12" ht="13.8">
      <c r="A402" s="6"/>
      <c r="B402" s="7"/>
      <c r="C402" s="8"/>
      <c r="D402" s="886">
        <v>0</v>
      </c>
      <c r="E402" s="887"/>
      <c r="F402" s="886">
        <v>1</v>
      </c>
      <c r="G402" s="887"/>
      <c r="H402" s="9"/>
      <c r="I402" s="10"/>
      <c r="J402" s="11" t="s">
        <v>121</v>
      </c>
      <c r="K402" s="11" t="s">
        <v>269</v>
      </c>
      <c r="L402" s="11" t="s">
        <v>270</v>
      </c>
    </row>
    <row r="403" spans="1:12" ht="13.8">
      <c r="A403" s="12"/>
      <c r="B403" s="13"/>
      <c r="C403" s="14"/>
      <c r="D403" s="872" t="s">
        <v>26</v>
      </c>
      <c r="E403" s="880"/>
      <c r="F403" s="872" t="s">
        <v>27</v>
      </c>
      <c r="G403" s="880"/>
      <c r="H403" s="872" t="s">
        <v>28</v>
      </c>
      <c r="I403" s="873"/>
      <c r="J403" s="15" t="s">
        <v>29</v>
      </c>
      <c r="K403" s="391" t="s">
        <v>29</v>
      </c>
      <c r="L403" s="391" t="s">
        <v>29</v>
      </c>
    </row>
    <row r="404" spans="1:12" ht="27.6">
      <c r="A404" s="16" t="s">
        <v>30</v>
      </c>
      <c r="B404" s="17" t="s">
        <v>31</v>
      </c>
      <c r="C404" s="18" t="s">
        <v>32</v>
      </c>
      <c r="D404" s="19" t="s">
        <v>33</v>
      </c>
      <c r="E404" s="20" t="s">
        <v>34</v>
      </c>
      <c r="F404" s="19" t="s">
        <v>33</v>
      </c>
      <c r="G404" s="20" t="s">
        <v>34</v>
      </c>
      <c r="H404" s="21" t="s">
        <v>33</v>
      </c>
      <c r="I404" s="40" t="s">
        <v>34</v>
      </c>
      <c r="J404" s="18" t="s">
        <v>34</v>
      </c>
      <c r="K404" s="18" t="s">
        <v>34</v>
      </c>
      <c r="L404" s="18" t="s">
        <v>34</v>
      </c>
    </row>
    <row r="405" spans="1:12" ht="13.8">
      <c r="A405" s="1" t="s">
        <v>15</v>
      </c>
      <c r="B405" s="22">
        <f>+$B$10</f>
        <v>10940248.5</v>
      </c>
      <c r="C405" s="84">
        <f>+B405/B426</f>
        <v>0.1292265803021185</v>
      </c>
      <c r="D405" s="89">
        <v>0</v>
      </c>
      <c r="E405" s="112">
        <f>+D405*C399</f>
        <v>0</v>
      </c>
      <c r="F405" s="79">
        <v>0</v>
      </c>
      <c r="G405" s="114">
        <f>F405*C399</f>
        <v>0</v>
      </c>
      <c r="H405" s="23">
        <f>+D405+F405</f>
        <v>0</v>
      </c>
      <c r="I405" s="116">
        <f>+E405+G405</f>
        <v>0</v>
      </c>
      <c r="J405" s="39">
        <f>+H405*I429</f>
        <v>0</v>
      </c>
      <c r="K405" s="39">
        <f>+H405*I430</f>
        <v>0</v>
      </c>
      <c r="L405" s="393">
        <f>+J405+K405</f>
        <v>0</v>
      </c>
    </row>
    <row r="406" spans="1:12" ht="13.8">
      <c r="A406" s="2" t="s">
        <v>4</v>
      </c>
      <c r="B406" s="22">
        <f>+$B$12</f>
        <v>571800</v>
      </c>
      <c r="C406" s="84">
        <f>+B406/B426</f>
        <v>6.7541206780404811E-3</v>
      </c>
      <c r="D406" s="89">
        <v>0</v>
      </c>
      <c r="E406" s="112">
        <f>+D406*C399</f>
        <v>0</v>
      </c>
      <c r="F406" s="79">
        <v>0</v>
      </c>
      <c r="G406" s="112">
        <f>F406*C399</f>
        <v>0</v>
      </c>
      <c r="H406" s="23">
        <f t="shared" ref="H406:H424" si="56">+D406+F406</f>
        <v>0</v>
      </c>
      <c r="I406" s="117">
        <f>+G406+E406</f>
        <v>0</v>
      </c>
      <c r="J406" s="39">
        <f>+H406*I429</f>
        <v>0</v>
      </c>
      <c r="K406" s="39">
        <f>+H406*I430</f>
        <v>0</v>
      </c>
      <c r="L406" s="394">
        <f>+J406+K406</f>
        <v>0</v>
      </c>
    </row>
    <row r="407" spans="1:12" ht="13.8">
      <c r="A407" s="2" t="s">
        <v>0</v>
      </c>
      <c r="B407" s="22">
        <f>+$B$13</f>
        <v>9981000</v>
      </c>
      <c r="C407" s="84">
        <f>+B407/B426</f>
        <v>0.11789590501490389</v>
      </c>
      <c r="D407" s="89">
        <v>0</v>
      </c>
      <c r="E407" s="112">
        <f>+D407*C399</f>
        <v>0</v>
      </c>
      <c r="F407" s="79">
        <v>0</v>
      </c>
      <c r="G407" s="112">
        <f>F407*C399</f>
        <v>0</v>
      </c>
      <c r="H407" s="23">
        <f t="shared" si="56"/>
        <v>0</v>
      </c>
      <c r="I407" s="117">
        <f t="shared" ref="I407:I425" si="57">+G407+E407</f>
        <v>0</v>
      </c>
      <c r="J407" s="39">
        <f>+H407*I429</f>
        <v>0</v>
      </c>
      <c r="K407" s="39">
        <f>+H407*I430</f>
        <v>0</v>
      </c>
      <c r="L407" s="394">
        <f t="shared" ref="L407:L425" si="58">+J407+K407</f>
        <v>0</v>
      </c>
    </row>
    <row r="408" spans="1:12" ht="13.8">
      <c r="A408" s="2" t="s">
        <v>16</v>
      </c>
      <c r="B408" s="22">
        <f>+$B$14</f>
        <v>1028167</v>
      </c>
      <c r="C408" s="84">
        <f>+B408/B426</f>
        <v>1.2144742908672346E-2</v>
      </c>
      <c r="D408" s="89">
        <v>0</v>
      </c>
      <c r="E408" s="112">
        <f>+D408*C399</f>
        <v>0</v>
      </c>
      <c r="F408" s="79">
        <v>0</v>
      </c>
      <c r="G408" s="112">
        <f>F408*C399</f>
        <v>0</v>
      </c>
      <c r="H408" s="23">
        <f t="shared" si="56"/>
        <v>0</v>
      </c>
      <c r="I408" s="117">
        <f t="shared" si="57"/>
        <v>0</v>
      </c>
      <c r="J408" s="39">
        <f>+H408*I429</f>
        <v>0</v>
      </c>
      <c r="K408" s="39">
        <f>+H408*I430</f>
        <v>0</v>
      </c>
      <c r="L408" s="394">
        <f t="shared" si="58"/>
        <v>0</v>
      </c>
    </row>
    <row r="409" spans="1:12" ht="13.8">
      <c r="A409" s="2" t="s">
        <v>6</v>
      </c>
      <c r="B409" s="22">
        <f>+$B$15</f>
        <v>2574417</v>
      </c>
      <c r="C409" s="84">
        <f>+B409/B426</f>
        <v>3.040909949912372E-2</v>
      </c>
      <c r="D409" s="89">
        <v>0</v>
      </c>
      <c r="E409" s="112">
        <f>+D409*C399</f>
        <v>0</v>
      </c>
      <c r="F409" s="79">
        <v>0</v>
      </c>
      <c r="G409" s="112">
        <f>F409*C399</f>
        <v>0</v>
      </c>
      <c r="H409" s="23">
        <f t="shared" si="56"/>
        <v>0</v>
      </c>
      <c r="I409" s="117">
        <f t="shared" si="57"/>
        <v>0</v>
      </c>
      <c r="J409" s="39">
        <f>+H409*I429</f>
        <v>0</v>
      </c>
      <c r="K409" s="39">
        <f>+H409*I430</f>
        <v>0</v>
      </c>
      <c r="L409" s="394">
        <f t="shared" si="58"/>
        <v>0</v>
      </c>
    </row>
    <row r="410" spans="1:12" ht="13.8">
      <c r="A410" s="2" t="s">
        <v>10</v>
      </c>
      <c r="B410" s="22">
        <f>+$B$16</f>
        <v>2860240</v>
      </c>
      <c r="C410" s="84">
        <f>+B410/B426</f>
        <v>3.3785250311574866E-2</v>
      </c>
      <c r="D410" s="89">
        <v>0</v>
      </c>
      <c r="E410" s="112">
        <f>+D410*C399</f>
        <v>0</v>
      </c>
      <c r="F410" s="79">
        <v>0</v>
      </c>
      <c r="G410" s="112">
        <f>F410*C399</f>
        <v>0</v>
      </c>
      <c r="H410" s="23">
        <f t="shared" si="56"/>
        <v>0</v>
      </c>
      <c r="I410" s="117">
        <f t="shared" si="57"/>
        <v>0</v>
      </c>
      <c r="J410" s="39">
        <f>+H410*I429</f>
        <v>0</v>
      </c>
      <c r="K410" s="39">
        <f>+H410*I430</f>
        <v>0</v>
      </c>
      <c r="L410" s="394">
        <f t="shared" si="58"/>
        <v>0</v>
      </c>
    </row>
    <row r="411" spans="1:12" ht="13.8">
      <c r="A411" s="2" t="s">
        <v>17</v>
      </c>
      <c r="B411" s="22">
        <f>+$B$17</f>
        <v>7116500</v>
      </c>
      <c r="C411" s="84">
        <f>+B411/B426</f>
        <v>8.4060335441194622E-2</v>
      </c>
      <c r="D411" s="89">
        <v>0</v>
      </c>
      <c r="E411" s="112">
        <f>+D411*C399</f>
        <v>0</v>
      </c>
      <c r="F411" s="79">
        <v>0</v>
      </c>
      <c r="G411" s="112">
        <f>F411*C399</f>
        <v>0</v>
      </c>
      <c r="H411" s="23">
        <f t="shared" si="56"/>
        <v>0</v>
      </c>
      <c r="I411" s="117">
        <f t="shared" si="57"/>
        <v>0</v>
      </c>
      <c r="J411" s="39">
        <f>+H411*I429</f>
        <v>0</v>
      </c>
      <c r="K411" s="39">
        <f>+H411*I430</f>
        <v>0</v>
      </c>
      <c r="L411" s="394">
        <f t="shared" si="58"/>
        <v>0</v>
      </c>
    </row>
    <row r="412" spans="1:12" ht="13.8">
      <c r="A412" s="2" t="s">
        <v>5</v>
      </c>
      <c r="B412" s="22">
        <f>+$B$18</f>
        <v>9342000</v>
      </c>
      <c r="C412" s="84">
        <f>+B412/B426</f>
        <v>0.11034801569474323</v>
      </c>
      <c r="D412" s="89">
        <v>0</v>
      </c>
      <c r="E412" s="112">
        <f>+D412*C399</f>
        <v>0</v>
      </c>
      <c r="F412" s="79">
        <v>0</v>
      </c>
      <c r="G412" s="112">
        <f>F412*C399</f>
        <v>0</v>
      </c>
      <c r="H412" s="23">
        <f t="shared" si="56"/>
        <v>0</v>
      </c>
      <c r="I412" s="117">
        <f t="shared" si="57"/>
        <v>0</v>
      </c>
      <c r="J412" s="39">
        <f>+H412*I429</f>
        <v>0</v>
      </c>
      <c r="K412" s="39">
        <f>+H412*I430</f>
        <v>0</v>
      </c>
      <c r="L412" s="394">
        <f t="shared" si="58"/>
        <v>0</v>
      </c>
    </row>
    <row r="413" spans="1:12" ht="13.8">
      <c r="A413" s="2" t="s">
        <v>116</v>
      </c>
      <c r="B413" s="22">
        <f>+$B$19</f>
        <v>2939201</v>
      </c>
      <c r="C413" s="84">
        <f>+B413/B426</f>
        <v>3.4717940278099442E-2</v>
      </c>
      <c r="D413" s="89">
        <v>0</v>
      </c>
      <c r="E413" s="112">
        <f>+D413*C399</f>
        <v>0</v>
      </c>
      <c r="F413" s="79">
        <v>0</v>
      </c>
      <c r="G413" s="112">
        <f>F413*C399</f>
        <v>0</v>
      </c>
      <c r="H413" s="23">
        <f t="shared" si="56"/>
        <v>0</v>
      </c>
      <c r="I413" s="117">
        <f t="shared" si="57"/>
        <v>0</v>
      </c>
      <c r="J413" s="39">
        <f>+H413*I429</f>
        <v>0</v>
      </c>
      <c r="K413" s="39">
        <f>+H413*I430</f>
        <v>0</v>
      </c>
      <c r="L413" s="394">
        <f t="shared" si="58"/>
        <v>0</v>
      </c>
    </row>
    <row r="414" spans="1:12" ht="13.8">
      <c r="A414" s="2" t="s">
        <v>1</v>
      </c>
      <c r="B414" s="22">
        <f>+$B$20</f>
        <v>207000</v>
      </c>
      <c r="C414" s="84">
        <f>+B414/B426</f>
        <v>2.4450909065309194E-3</v>
      </c>
      <c r="D414" s="89">
        <v>0</v>
      </c>
      <c r="E414" s="112">
        <f>+D414*C399</f>
        <v>0</v>
      </c>
      <c r="F414" s="79">
        <v>0</v>
      </c>
      <c r="G414" s="112">
        <f>F414*C399</f>
        <v>0</v>
      </c>
      <c r="H414" s="23">
        <f t="shared" si="56"/>
        <v>0</v>
      </c>
      <c r="I414" s="117">
        <f t="shared" si="57"/>
        <v>0</v>
      </c>
      <c r="J414" s="39">
        <f>+H414*I429</f>
        <v>0</v>
      </c>
      <c r="K414" s="39">
        <f>+H414*I430</f>
        <v>0</v>
      </c>
      <c r="L414" s="394">
        <f t="shared" si="58"/>
        <v>0</v>
      </c>
    </row>
    <row r="415" spans="1:12" ht="13.8">
      <c r="A415" s="2" t="s">
        <v>45</v>
      </c>
      <c r="B415" s="22">
        <f>+$B$21</f>
        <v>7020707</v>
      </c>
      <c r="C415" s="84">
        <f>+B415/B426</f>
        <v>8.2928825329072323E-2</v>
      </c>
      <c r="D415" s="89">
        <v>0</v>
      </c>
      <c r="E415" s="112">
        <f>+D415*C399</f>
        <v>0</v>
      </c>
      <c r="F415" s="79">
        <v>1</v>
      </c>
      <c r="G415" s="112">
        <f>F415*C399</f>
        <v>5264990</v>
      </c>
      <c r="H415" s="23">
        <f t="shared" si="56"/>
        <v>1</v>
      </c>
      <c r="I415" s="117">
        <f t="shared" si="57"/>
        <v>5264990</v>
      </c>
      <c r="J415" s="39">
        <f>+H415*I429</f>
        <v>467919.61789970449</v>
      </c>
      <c r="K415" s="39">
        <f>+H415*I430</f>
        <v>-20657</v>
      </c>
      <c r="L415" s="394">
        <f t="shared" si="58"/>
        <v>447262.61789970449</v>
      </c>
    </row>
    <row r="416" spans="1:12" ht="13.8">
      <c r="A416" s="2" t="s">
        <v>46</v>
      </c>
      <c r="B416" s="22">
        <f>+$B$22</f>
        <v>6927361</v>
      </c>
      <c r="C416" s="84">
        <f>+B416/B426</f>
        <v>8.1826219262593897E-2</v>
      </c>
      <c r="D416" s="89">
        <v>0</v>
      </c>
      <c r="E416" s="112">
        <f>+D416*C399</f>
        <v>0</v>
      </c>
      <c r="F416" s="79">
        <v>0</v>
      </c>
      <c r="G416" s="112">
        <f>F416*C399</f>
        <v>0</v>
      </c>
      <c r="H416" s="23">
        <f t="shared" si="56"/>
        <v>0</v>
      </c>
      <c r="I416" s="117">
        <f t="shared" si="57"/>
        <v>0</v>
      </c>
      <c r="J416" s="39">
        <f>+H416*I429</f>
        <v>0</v>
      </c>
      <c r="K416" s="39">
        <f>+H416*I430</f>
        <v>0</v>
      </c>
      <c r="L416" s="394">
        <f t="shared" si="58"/>
        <v>0</v>
      </c>
    </row>
    <row r="417" spans="1:14" ht="13.8">
      <c r="A417" s="2" t="s">
        <v>2</v>
      </c>
      <c r="B417" s="22">
        <f>+$B$23</f>
        <v>325000</v>
      </c>
      <c r="C417" s="84">
        <f>+B417/B426</f>
        <v>3.8389108435871924E-3</v>
      </c>
      <c r="D417" s="89">
        <v>0</v>
      </c>
      <c r="E417" s="112">
        <f>+D417*C399</f>
        <v>0</v>
      </c>
      <c r="F417" s="79">
        <v>0</v>
      </c>
      <c r="G417" s="112">
        <f>F417*C399</f>
        <v>0</v>
      </c>
      <c r="H417" s="23">
        <f t="shared" si="56"/>
        <v>0</v>
      </c>
      <c r="I417" s="117">
        <f t="shared" si="57"/>
        <v>0</v>
      </c>
      <c r="J417" s="39">
        <f>+H417*I429</f>
        <v>0</v>
      </c>
      <c r="K417" s="39">
        <f>+H417*I430</f>
        <v>0</v>
      </c>
      <c r="L417" s="394">
        <f t="shared" si="58"/>
        <v>0</v>
      </c>
    </row>
    <row r="418" spans="1:14" ht="13.8">
      <c r="A418" s="2" t="s">
        <v>12</v>
      </c>
      <c r="B418" s="22">
        <f>+$B$24</f>
        <v>343000</v>
      </c>
      <c r="C418" s="84">
        <f>+B418/B426</f>
        <v>4.0515274441550982E-3</v>
      </c>
      <c r="D418" s="89">
        <v>0</v>
      </c>
      <c r="E418" s="112">
        <f>+D418*C399</f>
        <v>0</v>
      </c>
      <c r="F418" s="79">
        <v>0</v>
      </c>
      <c r="G418" s="112">
        <f>F418*C399</f>
        <v>0</v>
      </c>
      <c r="H418" s="23">
        <f t="shared" si="56"/>
        <v>0</v>
      </c>
      <c r="I418" s="117">
        <f t="shared" si="57"/>
        <v>0</v>
      </c>
      <c r="J418" s="39">
        <f>+H418*I429</f>
        <v>0</v>
      </c>
      <c r="K418" s="39">
        <f>+H418*I430</f>
        <v>0</v>
      </c>
      <c r="L418" s="394">
        <f t="shared" si="58"/>
        <v>0</v>
      </c>
    </row>
    <row r="419" spans="1:14" ht="13.8">
      <c r="A419" s="2" t="s">
        <v>18</v>
      </c>
      <c r="B419" s="22">
        <f>+$B$25</f>
        <v>10436523.5</v>
      </c>
      <c r="C419" s="84">
        <f>+B419/B426</f>
        <v>0.12327656379539248</v>
      </c>
      <c r="D419" s="89">
        <v>0</v>
      </c>
      <c r="E419" s="112">
        <f>+D419*C399</f>
        <v>0</v>
      </c>
      <c r="F419" s="79">
        <v>0</v>
      </c>
      <c r="G419" s="112">
        <f>F419*C399</f>
        <v>0</v>
      </c>
      <c r="H419" s="23">
        <f t="shared" si="56"/>
        <v>0</v>
      </c>
      <c r="I419" s="117">
        <f t="shared" si="57"/>
        <v>0</v>
      </c>
      <c r="J419" s="39">
        <f>+H419*I429</f>
        <v>0</v>
      </c>
      <c r="K419" s="39">
        <f>+H419*I430</f>
        <v>0</v>
      </c>
      <c r="L419" s="394">
        <f t="shared" si="58"/>
        <v>0</v>
      </c>
    </row>
    <row r="420" spans="1:14" ht="13.8">
      <c r="A420" s="2" t="s">
        <v>9</v>
      </c>
      <c r="B420" s="22">
        <f>+$B$26</f>
        <v>7856545</v>
      </c>
      <c r="C420" s="84">
        <f>+B420/B426</f>
        <v>9.2801771672709962E-2</v>
      </c>
      <c r="D420" s="89">
        <v>0</v>
      </c>
      <c r="E420" s="112">
        <f>+D420*C399</f>
        <v>0</v>
      </c>
      <c r="F420" s="79">
        <v>0</v>
      </c>
      <c r="G420" s="112">
        <f>F420*C399</f>
        <v>0</v>
      </c>
      <c r="H420" s="23">
        <f t="shared" si="56"/>
        <v>0</v>
      </c>
      <c r="I420" s="117">
        <f t="shared" si="57"/>
        <v>0</v>
      </c>
      <c r="J420" s="39">
        <f>+H420*I429</f>
        <v>0</v>
      </c>
      <c r="K420" s="39">
        <f>+H420*I430</f>
        <v>0</v>
      </c>
      <c r="L420" s="394">
        <f t="shared" si="58"/>
        <v>0</v>
      </c>
    </row>
    <row r="421" spans="1:14" ht="13.8">
      <c r="A421" s="2" t="s">
        <v>7</v>
      </c>
      <c r="B421" s="22">
        <f>+$B$27</f>
        <v>1680898</v>
      </c>
      <c r="C421" s="84">
        <f>+B421/B426</f>
        <v>1.9854823258966228E-2</v>
      </c>
      <c r="D421" s="89">
        <v>0</v>
      </c>
      <c r="E421" s="112">
        <f>+D421*C399</f>
        <v>0</v>
      </c>
      <c r="F421" s="79">
        <v>0</v>
      </c>
      <c r="G421" s="112">
        <f>F421*C399</f>
        <v>0</v>
      </c>
      <c r="H421" s="23">
        <f t="shared" si="56"/>
        <v>0</v>
      </c>
      <c r="I421" s="117">
        <f t="shared" si="57"/>
        <v>0</v>
      </c>
      <c r="J421" s="39">
        <f>+H421*I429</f>
        <v>0</v>
      </c>
      <c r="K421" s="39">
        <f>+H421*I430</f>
        <v>0</v>
      </c>
      <c r="L421" s="394">
        <f t="shared" si="58"/>
        <v>0</v>
      </c>
    </row>
    <row r="422" spans="1:14" ht="13.8">
      <c r="A422" s="2" t="s">
        <v>13</v>
      </c>
      <c r="B422" s="22">
        <f>+$B$28</f>
        <v>255700</v>
      </c>
      <c r="C422" s="84">
        <f>+B422/B426</f>
        <v>3.020336931400754E-3</v>
      </c>
      <c r="D422" s="89">
        <v>0</v>
      </c>
      <c r="E422" s="112">
        <f>+D422*C399</f>
        <v>0</v>
      </c>
      <c r="F422" s="79">
        <v>0</v>
      </c>
      <c r="G422" s="112">
        <f>F422*C399</f>
        <v>0</v>
      </c>
      <c r="H422" s="23">
        <f t="shared" si="56"/>
        <v>0</v>
      </c>
      <c r="I422" s="117">
        <f t="shared" si="57"/>
        <v>0</v>
      </c>
      <c r="J422" s="39">
        <f>+H422*I429</f>
        <v>0</v>
      </c>
      <c r="K422" s="39">
        <f>+H422*I430</f>
        <v>0</v>
      </c>
      <c r="L422" s="394">
        <f t="shared" si="58"/>
        <v>0</v>
      </c>
    </row>
    <row r="423" spans="1:14" ht="13.8">
      <c r="A423" s="2" t="s">
        <v>3</v>
      </c>
      <c r="B423" s="22">
        <f>+$B$29</f>
        <v>999226</v>
      </c>
      <c r="C423" s="84">
        <f>+B423/B426</f>
        <v>1.1802890851059249E-2</v>
      </c>
      <c r="D423" s="89">
        <v>0</v>
      </c>
      <c r="E423" s="112">
        <f>+D423*C399</f>
        <v>0</v>
      </c>
      <c r="F423" s="79">
        <v>0</v>
      </c>
      <c r="G423" s="112">
        <f>F423*C399</f>
        <v>0</v>
      </c>
      <c r="H423" s="23">
        <f t="shared" si="56"/>
        <v>0</v>
      </c>
      <c r="I423" s="117">
        <f t="shared" si="57"/>
        <v>0</v>
      </c>
      <c r="J423" s="39">
        <f>+H423*I429</f>
        <v>0</v>
      </c>
      <c r="K423" s="39">
        <f>+H423*I430</f>
        <v>0</v>
      </c>
      <c r="L423" s="394">
        <f t="shared" si="58"/>
        <v>0</v>
      </c>
    </row>
    <row r="424" spans="1:14" ht="13.8">
      <c r="A424" s="2" t="s">
        <v>11</v>
      </c>
      <c r="B424" s="22">
        <f>+$B$30</f>
        <v>700616</v>
      </c>
      <c r="C424" s="84">
        <f>+B424/B426</f>
        <v>8.2756995679713358E-3</v>
      </c>
      <c r="D424" s="89">
        <v>0</v>
      </c>
      <c r="E424" s="112">
        <f>+D424*C399</f>
        <v>0</v>
      </c>
      <c r="F424" s="79">
        <v>0</v>
      </c>
      <c r="G424" s="112">
        <f>F424*C399</f>
        <v>0</v>
      </c>
      <c r="H424" s="23">
        <f t="shared" si="56"/>
        <v>0</v>
      </c>
      <c r="I424" s="117">
        <f t="shared" si="57"/>
        <v>0</v>
      </c>
      <c r="J424" s="39">
        <f>+H424*I429</f>
        <v>0</v>
      </c>
      <c r="K424" s="39">
        <f>+H424*I430</f>
        <v>0</v>
      </c>
      <c r="L424" s="394">
        <f t="shared" si="58"/>
        <v>0</v>
      </c>
    </row>
    <row r="425" spans="1:14" ht="13.8">
      <c r="A425" s="3" t="s">
        <v>8</v>
      </c>
      <c r="B425" s="22">
        <f>+$B$31</f>
        <v>553279</v>
      </c>
      <c r="C425" s="84">
        <f>+B425/B426</f>
        <v>6.5353500080894715E-3</v>
      </c>
      <c r="D425" s="89">
        <v>0</v>
      </c>
      <c r="E425" s="112">
        <f>+D425*C399</f>
        <v>0</v>
      </c>
      <c r="F425" s="79">
        <v>0</v>
      </c>
      <c r="G425" s="115">
        <f>F425*C399</f>
        <v>0</v>
      </c>
      <c r="H425" s="87">
        <f>+D425+F425</f>
        <v>0</v>
      </c>
      <c r="I425" s="118">
        <f t="shared" si="57"/>
        <v>0</v>
      </c>
      <c r="J425" s="39">
        <f>+H425*I429</f>
        <v>0</v>
      </c>
      <c r="K425" s="39">
        <f>+H425*I430</f>
        <v>0</v>
      </c>
      <c r="L425" s="394">
        <f t="shared" si="58"/>
        <v>0</v>
      </c>
    </row>
    <row r="426" spans="1:14" ht="13.8">
      <c r="A426" s="24"/>
      <c r="B426" s="25">
        <f t="shared" ref="B426:L426" si="59">SUM(B405:B425)</f>
        <v>84659429</v>
      </c>
      <c r="C426" s="85">
        <f t="shared" si="59"/>
        <v>1.0000000000000002</v>
      </c>
      <c r="D426" s="82">
        <f t="shared" si="59"/>
        <v>0</v>
      </c>
      <c r="E426" s="113">
        <f t="shared" si="59"/>
        <v>0</v>
      </c>
      <c r="F426" s="83">
        <f t="shared" si="59"/>
        <v>1</v>
      </c>
      <c r="G426" s="113">
        <f t="shared" si="59"/>
        <v>5264990</v>
      </c>
      <c r="H426" s="86">
        <f t="shared" si="59"/>
        <v>1</v>
      </c>
      <c r="I426" s="119">
        <f t="shared" si="59"/>
        <v>5264990</v>
      </c>
      <c r="J426" s="26">
        <f t="shared" si="59"/>
        <v>467919.61789970449</v>
      </c>
      <c r="K426" s="26">
        <f t="shared" si="59"/>
        <v>-20657</v>
      </c>
      <c r="L426" s="26">
        <f t="shared" si="59"/>
        <v>447262.61789970449</v>
      </c>
    </row>
    <row r="427" spans="1:14">
      <c r="H427" s="80"/>
      <c r="I427" s="81"/>
    </row>
    <row r="428" spans="1:14">
      <c r="F428" s="127"/>
      <c r="G428" s="127"/>
      <c r="H428" s="127"/>
      <c r="I428" s="127"/>
    </row>
    <row r="429" spans="1:14">
      <c r="F429" s="127"/>
      <c r="G429" t="s">
        <v>114</v>
      </c>
      <c r="H429" s="27"/>
      <c r="I429" s="357">
        <f>+AMIL!L73</f>
        <v>467919.61789970449</v>
      </c>
    </row>
    <row r="430" spans="1:14">
      <c r="F430" s="127"/>
      <c r="G430" t="s">
        <v>338</v>
      </c>
      <c r="I430" s="357">
        <f>+AMIL!M73</f>
        <v>-20657</v>
      </c>
    </row>
    <row r="431" spans="1:14">
      <c r="F431" s="127"/>
      <c r="G431" t="s">
        <v>256</v>
      </c>
      <c r="I431" s="746">
        <f>SUM(I429:I430)</f>
        <v>447262.61789970449</v>
      </c>
      <c r="N431" s="121">
        <f>+I431</f>
        <v>447262.61789970449</v>
      </c>
    </row>
    <row r="432" spans="1:14">
      <c r="I432" s="122"/>
      <c r="N432" s="121"/>
    </row>
    <row r="433" spans="1:18">
      <c r="I433" s="122"/>
      <c r="N433" s="121"/>
    </row>
    <row r="434" spans="1:18">
      <c r="I434" s="122"/>
      <c r="N434" s="121"/>
    </row>
    <row r="435" spans="1:18" ht="15.6">
      <c r="A435" s="874" t="s">
        <v>19</v>
      </c>
      <c r="B435" s="875"/>
      <c r="C435" s="909" t="s">
        <v>529</v>
      </c>
      <c r="D435" s="909"/>
      <c r="E435" s="909"/>
      <c r="F435" s="909"/>
      <c r="G435" s="909"/>
      <c r="H435" s="910"/>
      <c r="I435" s="4"/>
    </row>
    <row r="436" spans="1:18" ht="15.6">
      <c r="A436" s="867" t="s">
        <v>20</v>
      </c>
      <c r="B436" s="868"/>
      <c r="C436" s="877" t="s">
        <v>141</v>
      </c>
      <c r="D436" s="878"/>
      <c r="E436" s="878"/>
      <c r="F436" s="878"/>
      <c r="G436" s="878"/>
      <c r="H436" s="879"/>
      <c r="I436" s="4"/>
    </row>
    <row r="437" spans="1:18" ht="15.6">
      <c r="A437" s="867" t="s">
        <v>22</v>
      </c>
      <c r="B437" s="868"/>
      <c r="C437" s="877" t="s">
        <v>142</v>
      </c>
      <c r="D437" s="878"/>
      <c r="E437" s="878"/>
      <c r="F437" s="878"/>
      <c r="G437" s="878"/>
      <c r="H437" s="879"/>
      <c r="I437" s="4"/>
    </row>
    <row r="438" spans="1:18" ht="15.6">
      <c r="A438" s="867" t="s">
        <v>24</v>
      </c>
      <c r="B438" s="868"/>
      <c r="C438" s="869">
        <v>8540000</v>
      </c>
      <c r="D438" s="870"/>
      <c r="E438" s="870"/>
      <c r="F438" s="870"/>
      <c r="G438" s="870"/>
      <c r="H438" s="871"/>
      <c r="I438" s="4"/>
    </row>
    <row r="439" spans="1:18" ht="15.6">
      <c r="A439" s="881" t="s">
        <v>25</v>
      </c>
      <c r="B439" s="882"/>
      <c r="C439" s="883" t="s">
        <v>140</v>
      </c>
      <c r="D439" s="884"/>
      <c r="E439" s="884"/>
      <c r="F439" s="884"/>
      <c r="G439" s="884"/>
      <c r="H439" s="885"/>
      <c r="I439" s="4"/>
    </row>
    <row r="440" spans="1:18" ht="13.8">
      <c r="A440" s="5"/>
      <c r="B440" s="5"/>
      <c r="C440" s="5"/>
      <c r="D440" s="5"/>
      <c r="E440" s="5"/>
      <c r="F440" s="5"/>
      <c r="G440" s="5"/>
      <c r="H440" s="5"/>
      <c r="I440" s="5"/>
    </row>
    <row r="441" spans="1:18" ht="13.8">
      <c r="A441" s="6"/>
      <c r="B441" s="7"/>
      <c r="C441" s="8"/>
      <c r="D441" s="886">
        <v>0.2</v>
      </c>
      <c r="E441" s="887"/>
      <c r="F441" s="886">
        <v>0.8</v>
      </c>
      <c r="G441" s="887"/>
      <c r="H441" s="9"/>
      <c r="I441" s="10"/>
      <c r="J441" s="11" t="s">
        <v>121</v>
      </c>
      <c r="K441" s="11" t="s">
        <v>269</v>
      </c>
      <c r="L441" s="11" t="s">
        <v>270</v>
      </c>
    </row>
    <row r="442" spans="1:18" ht="13.8">
      <c r="A442" s="12"/>
      <c r="B442" s="13"/>
      <c r="C442" s="14"/>
      <c r="D442" s="872" t="s">
        <v>26</v>
      </c>
      <c r="E442" s="880"/>
      <c r="F442" s="872" t="s">
        <v>27</v>
      </c>
      <c r="G442" s="880"/>
      <c r="H442" s="872" t="s">
        <v>28</v>
      </c>
      <c r="I442" s="873"/>
      <c r="J442" s="15" t="s">
        <v>29</v>
      </c>
      <c r="K442" s="391" t="s">
        <v>29</v>
      </c>
      <c r="L442" s="391" t="s">
        <v>29</v>
      </c>
    </row>
    <row r="443" spans="1:18" ht="27.6">
      <c r="A443" s="16" t="s">
        <v>30</v>
      </c>
      <c r="B443" s="17" t="s">
        <v>31</v>
      </c>
      <c r="C443" s="18" t="s">
        <v>32</v>
      </c>
      <c r="D443" s="19" t="s">
        <v>33</v>
      </c>
      <c r="E443" s="20" t="s">
        <v>34</v>
      </c>
      <c r="F443" s="19" t="s">
        <v>33</v>
      </c>
      <c r="G443" s="20" t="s">
        <v>34</v>
      </c>
      <c r="H443" s="21" t="s">
        <v>33</v>
      </c>
      <c r="I443" s="40" t="s">
        <v>34</v>
      </c>
      <c r="J443" s="18" t="s">
        <v>34</v>
      </c>
      <c r="K443" s="18" t="s">
        <v>34</v>
      </c>
      <c r="L443" s="18" t="s">
        <v>34</v>
      </c>
      <c r="N443" s="505" t="s">
        <v>532</v>
      </c>
    </row>
    <row r="444" spans="1:18" ht="13.8">
      <c r="A444" s="1" t="s">
        <v>15</v>
      </c>
      <c r="B444" s="22">
        <f>+$B$10</f>
        <v>10940248.5</v>
      </c>
      <c r="C444" s="84">
        <f>+B444/B465</f>
        <v>0.1292265803021185</v>
      </c>
      <c r="D444" s="89">
        <v>1.07133984973669E-2</v>
      </c>
      <c r="E444" s="112">
        <f>+D444*C438</f>
        <v>91492.423167513334</v>
      </c>
      <c r="F444" s="79">
        <v>0.91709601873536295</v>
      </c>
      <c r="G444" s="114">
        <f>F444*C438</f>
        <v>7832000</v>
      </c>
      <c r="H444" s="23">
        <f>+D444+F444</f>
        <v>0.92780941723272981</v>
      </c>
      <c r="I444" s="116">
        <f>+E444+G444</f>
        <v>7923492.4231675137</v>
      </c>
      <c r="J444" s="39">
        <f>+H444*I468</f>
        <v>1667427.1896881005</v>
      </c>
      <c r="K444" s="39">
        <f>+H444*I469</f>
        <v>0</v>
      </c>
      <c r="L444" s="393">
        <f>+J444+K444</f>
        <v>1667427.1896881005</v>
      </c>
      <c r="N444" s="400" t="s">
        <v>531</v>
      </c>
      <c r="O444" s="400"/>
      <c r="P444" s="400"/>
      <c r="Q444" s="400"/>
      <c r="R444" s="400"/>
    </row>
    <row r="445" spans="1:18" ht="13.8">
      <c r="A445" s="2" t="s">
        <v>4</v>
      </c>
      <c r="B445" s="22">
        <f>+$B$12</f>
        <v>571800</v>
      </c>
      <c r="C445" s="84">
        <f>+B445/B465</f>
        <v>6.7541206780404811E-3</v>
      </c>
      <c r="D445" s="89">
        <v>5.5994349496015991E-4</v>
      </c>
      <c r="E445" s="112">
        <f>+D445*C438</f>
        <v>4781.9174469597656</v>
      </c>
      <c r="F445" s="79">
        <v>0</v>
      </c>
      <c r="G445" s="112">
        <f>F445*C438</f>
        <v>0</v>
      </c>
      <c r="H445" s="23">
        <f t="shared" ref="H445:H463" si="60">+D445+F445</f>
        <v>5.5994349496015991E-4</v>
      </c>
      <c r="I445" s="117">
        <f>+G445+E445</f>
        <v>4781.9174469597656</v>
      </c>
      <c r="J445" s="39">
        <f>+H445*I468</f>
        <v>1006.311200171138</v>
      </c>
      <c r="K445" s="39">
        <f>+H445*I469</f>
        <v>0</v>
      </c>
      <c r="L445" s="394">
        <f>+J445+K445</f>
        <v>1006.311200171138</v>
      </c>
      <c r="P445" s="813" t="s">
        <v>638</v>
      </c>
      <c r="Q445" s="830"/>
    </row>
    <row r="446" spans="1:18" s="127" customFormat="1" ht="13.8">
      <c r="A446" s="2" t="s">
        <v>0</v>
      </c>
      <c r="B446" s="471">
        <f>+$B$13</f>
        <v>9981000</v>
      </c>
      <c r="C446" s="472">
        <f>+B446/B465</f>
        <v>0.11789590501490389</v>
      </c>
      <c r="D446" s="473">
        <v>9.774040241072382E-3</v>
      </c>
      <c r="E446" s="474">
        <f>+D446*C438</f>
        <v>83470.303658758145</v>
      </c>
      <c r="F446" s="475">
        <v>0</v>
      </c>
      <c r="G446" s="474">
        <f>F446*C438</f>
        <v>0</v>
      </c>
      <c r="H446" s="476">
        <f t="shared" si="60"/>
        <v>9.774040241072382E-3</v>
      </c>
      <c r="I446" s="477">
        <f t="shared" ref="I446:I464" si="61">+G446+E446</f>
        <v>83470.303658758145</v>
      </c>
      <c r="J446" s="478">
        <f>+H446*I468</f>
        <v>17565.569122674355</v>
      </c>
      <c r="K446" s="831">
        <f>+H446*I469</f>
        <v>0</v>
      </c>
      <c r="L446" s="811">
        <f t="shared" ref="L446:L464" si="62">+J446+K446</f>
        <v>17565.569122674355</v>
      </c>
      <c r="P446" s="815">
        <f>L446*$O$20</f>
        <v>10170.464522028451</v>
      </c>
      <c r="Q446" s="816" t="s">
        <v>610</v>
      </c>
    </row>
    <row r="447" spans="1:18" ht="13.8">
      <c r="A447" s="2" t="s">
        <v>16</v>
      </c>
      <c r="B447" s="22">
        <f>+$B$14</f>
        <v>1028167</v>
      </c>
      <c r="C447" s="84">
        <f>+B447/B465</f>
        <v>1.2144742908672346E-2</v>
      </c>
      <c r="D447" s="89">
        <v>1.0068472135971863E-3</v>
      </c>
      <c r="E447" s="112">
        <f>+D447*C438</f>
        <v>8598.4752041199717</v>
      </c>
      <c r="F447" s="79">
        <v>0</v>
      </c>
      <c r="G447" s="112">
        <f>F447*C438</f>
        <v>0</v>
      </c>
      <c r="H447" s="23">
        <f t="shared" si="60"/>
        <v>1.0068472135971863E-3</v>
      </c>
      <c r="I447" s="117">
        <f t="shared" si="61"/>
        <v>8598.4752041199717</v>
      </c>
      <c r="J447" s="39">
        <f>+H447*I468</f>
        <v>1809.4712002610911</v>
      </c>
      <c r="K447" s="39">
        <f>+H447*I469</f>
        <v>0</v>
      </c>
      <c r="L447" s="394">
        <f t="shared" si="62"/>
        <v>1809.4712002610911</v>
      </c>
      <c r="P447" s="815">
        <f>L446*$O$21</f>
        <v>6147.9491929360238</v>
      </c>
      <c r="Q447" s="816" t="s">
        <v>603</v>
      </c>
    </row>
    <row r="448" spans="1:18" ht="13.8">
      <c r="A448" s="2" t="s">
        <v>6</v>
      </c>
      <c r="B448" s="22">
        <f>+$B$15</f>
        <v>2574417</v>
      </c>
      <c r="C448" s="84">
        <f>+B448/B465</f>
        <v>3.040909949912372E-2</v>
      </c>
      <c r="D448" s="89">
        <v>2.5210350923697417E-3</v>
      </c>
      <c r="E448" s="112">
        <f>+D448*C438</f>
        <v>21529.639688837593</v>
      </c>
      <c r="F448" s="79">
        <v>0</v>
      </c>
      <c r="G448" s="112">
        <f>F448*C438</f>
        <v>0</v>
      </c>
      <c r="H448" s="23">
        <f t="shared" si="60"/>
        <v>2.5210350923697417E-3</v>
      </c>
      <c r="I448" s="117">
        <f t="shared" si="61"/>
        <v>21529.639688837593</v>
      </c>
      <c r="J448" s="39">
        <f>+H448*I468</f>
        <v>4530.7176033121959</v>
      </c>
      <c r="K448" s="39">
        <f>+H448*I469</f>
        <v>0</v>
      </c>
      <c r="L448" s="394">
        <f t="shared" si="62"/>
        <v>4530.7176033121959</v>
      </c>
      <c r="P448" s="817">
        <f>L446*$O$22</f>
        <v>1247.155407709879</v>
      </c>
      <c r="Q448" s="818" t="s">
        <v>604</v>
      </c>
    </row>
    <row r="449" spans="1:12" ht="13.8">
      <c r="A449" s="2" t="s">
        <v>10</v>
      </c>
      <c r="B449" s="22">
        <f>+$B$16</f>
        <v>2860240</v>
      </c>
      <c r="C449" s="84">
        <f>+B449/B465</f>
        <v>3.3785250311574866E-2</v>
      </c>
      <c r="D449" s="89">
        <v>2.8009314364760723E-3</v>
      </c>
      <c r="E449" s="112">
        <f>+D449*C438</f>
        <v>23919.954467505657</v>
      </c>
      <c r="F449" s="79">
        <v>0</v>
      </c>
      <c r="G449" s="112">
        <f>F449*C438</f>
        <v>0</v>
      </c>
      <c r="H449" s="23">
        <f t="shared" si="60"/>
        <v>2.8009314364760723E-3</v>
      </c>
      <c r="I449" s="117">
        <f t="shared" si="61"/>
        <v>23919.954467505657</v>
      </c>
      <c r="J449" s="39">
        <f>+H449*I468</f>
        <v>5033.7376910465773</v>
      </c>
      <c r="K449" s="39">
        <f>+H449*I469</f>
        <v>0</v>
      </c>
      <c r="L449" s="394">
        <f t="shared" si="62"/>
        <v>5033.7376910465773</v>
      </c>
    </row>
    <row r="450" spans="1:12" ht="13.8">
      <c r="A450" s="2" t="s">
        <v>17</v>
      </c>
      <c r="B450" s="22">
        <f>+$B$17</f>
        <v>7116500</v>
      </c>
      <c r="C450" s="84">
        <f>+B450/B465</f>
        <v>8.4060335441194622E-2</v>
      </c>
      <c r="D450" s="89">
        <v>6.9689364845819833E-3</v>
      </c>
      <c r="E450" s="112">
        <f>+D450*C438</f>
        <v>59514.717578330135</v>
      </c>
      <c r="F450" s="79">
        <v>0</v>
      </c>
      <c r="G450" s="112">
        <f>F450*C438</f>
        <v>0</v>
      </c>
      <c r="H450" s="23">
        <f t="shared" si="60"/>
        <v>6.9689364845819833E-3</v>
      </c>
      <c r="I450" s="117">
        <f t="shared" si="61"/>
        <v>59514.717578330135</v>
      </c>
      <c r="J450" s="39">
        <f>+H450*I468</f>
        <v>12524.333081528339</v>
      </c>
      <c r="K450" s="39">
        <f>+H450*I469</f>
        <v>0</v>
      </c>
      <c r="L450" s="394">
        <f t="shared" si="62"/>
        <v>12524.333081528339</v>
      </c>
    </row>
    <row r="451" spans="1:12" ht="13.8">
      <c r="A451" s="2" t="s">
        <v>5</v>
      </c>
      <c r="B451" s="22">
        <f>+$B$18</f>
        <v>9342000</v>
      </c>
      <c r="C451" s="84">
        <f>+B451/B465</f>
        <v>0.11034801569474323</v>
      </c>
      <c r="D451" s="89">
        <v>9.1482898389608509E-3</v>
      </c>
      <c r="E451" s="112">
        <f>+D451*C438</f>
        <v>78126.395224725668</v>
      </c>
      <c r="F451" s="79">
        <v>0</v>
      </c>
      <c r="G451" s="112">
        <f>F451*C438</f>
        <v>0</v>
      </c>
      <c r="H451" s="23">
        <f t="shared" si="60"/>
        <v>9.1482898389608509E-3</v>
      </c>
      <c r="I451" s="117">
        <f t="shared" si="61"/>
        <v>78126.395224725668</v>
      </c>
      <c r="J451" s="39">
        <f>+H451*I468</f>
        <v>16440.992011190578</v>
      </c>
      <c r="K451" s="39">
        <f>+H451*I469</f>
        <v>0</v>
      </c>
      <c r="L451" s="394">
        <f t="shared" si="62"/>
        <v>16440.992011190578</v>
      </c>
    </row>
    <row r="452" spans="1:12" ht="13.8">
      <c r="A452" s="2" t="s">
        <v>116</v>
      </c>
      <c r="B452" s="22">
        <f>+$B$19</f>
        <v>2939201</v>
      </c>
      <c r="C452" s="84">
        <f>+B452/B465</f>
        <v>3.4717940278099442E-2</v>
      </c>
      <c r="D452" s="89">
        <v>2.8782558321247451E-3</v>
      </c>
      <c r="E452" s="112">
        <f>+D452*C438</f>
        <v>24580.304806345324</v>
      </c>
      <c r="F452" s="79">
        <v>0</v>
      </c>
      <c r="G452" s="112">
        <f>F452*C438</f>
        <v>0</v>
      </c>
      <c r="H452" s="23">
        <f t="shared" si="60"/>
        <v>2.8782558321247451E-3</v>
      </c>
      <c r="I452" s="117">
        <f t="shared" si="61"/>
        <v>24580.304806345324</v>
      </c>
      <c r="J452" s="39">
        <f>+H452*I468</f>
        <v>5172.7024367541062</v>
      </c>
      <c r="K452" s="39">
        <f>+H452*I469</f>
        <v>0</v>
      </c>
      <c r="L452" s="394">
        <f t="shared" si="62"/>
        <v>5172.7024367541062</v>
      </c>
    </row>
    <row r="453" spans="1:12" ht="13.8">
      <c r="A453" s="2" t="s">
        <v>1</v>
      </c>
      <c r="B453" s="22">
        <f>+$B$20</f>
        <v>207000</v>
      </c>
      <c r="C453" s="84">
        <f>+B453/B465</f>
        <v>2.4450909065309194E-3</v>
      </c>
      <c r="D453" s="89">
        <v>2.0270777099816914E-4</v>
      </c>
      <c r="E453" s="112">
        <f>+D453*C438</f>
        <v>1731.1243643243645</v>
      </c>
      <c r="F453" s="79">
        <v>0</v>
      </c>
      <c r="G453" s="112">
        <f>F453*C438</f>
        <v>0</v>
      </c>
      <c r="H453" s="23">
        <f t="shared" si="60"/>
        <v>2.0270777099816914E-4</v>
      </c>
      <c r="I453" s="117">
        <f t="shared" si="61"/>
        <v>1731.1243643243645</v>
      </c>
      <c r="J453" s="39">
        <f>+H453*I468</f>
        <v>364.29943762753692</v>
      </c>
      <c r="K453" s="39">
        <f>+H453*I469</f>
        <v>0</v>
      </c>
      <c r="L453" s="394">
        <f t="shared" si="62"/>
        <v>364.29943762753692</v>
      </c>
    </row>
    <row r="454" spans="1:12" ht="13.8">
      <c r="A454" s="2" t="s">
        <v>45</v>
      </c>
      <c r="B454" s="22">
        <f>+$B$21</f>
        <v>7020707</v>
      </c>
      <c r="C454" s="84">
        <f>+B454/B465</f>
        <v>8.2928825329072323E-2</v>
      </c>
      <c r="D454" s="89">
        <v>6.875129791310353E-3</v>
      </c>
      <c r="E454" s="112">
        <f>+D454*C438</f>
        <v>58713.608417790412</v>
      </c>
      <c r="F454" s="79">
        <v>0</v>
      </c>
      <c r="G454" s="112">
        <f>F454*C438</f>
        <v>0</v>
      </c>
      <c r="H454" s="23">
        <f t="shared" si="60"/>
        <v>6.875129791310353E-3</v>
      </c>
      <c r="I454" s="117">
        <f t="shared" si="61"/>
        <v>58713.608417790412</v>
      </c>
      <c r="J454" s="39">
        <f>+H454*I468</f>
        <v>12355.746917138704</v>
      </c>
      <c r="K454" s="39">
        <f>+H454*I469</f>
        <v>0</v>
      </c>
      <c r="L454" s="394">
        <f t="shared" si="62"/>
        <v>12355.746917138704</v>
      </c>
    </row>
    <row r="455" spans="1:12" ht="13.8">
      <c r="A455" s="2" t="s">
        <v>46</v>
      </c>
      <c r="B455" s="22">
        <f>+$B$22</f>
        <v>6927361</v>
      </c>
      <c r="C455" s="84">
        <f>+B455/B465</f>
        <v>8.1826219262593897E-2</v>
      </c>
      <c r="D455" s="89">
        <v>6.7837193585007149E-3</v>
      </c>
      <c r="E455" s="112">
        <f>+D455*C438</f>
        <v>57932.963321596108</v>
      </c>
      <c r="F455" s="79">
        <v>0</v>
      </c>
      <c r="G455" s="112">
        <f>F455*C438</f>
        <v>0</v>
      </c>
      <c r="H455" s="23">
        <f t="shared" si="60"/>
        <v>6.7837193585007149E-3</v>
      </c>
      <c r="I455" s="117">
        <f t="shared" si="61"/>
        <v>57932.963321596108</v>
      </c>
      <c r="J455" s="39">
        <f>+H455*I468</f>
        <v>12191.467229675998</v>
      </c>
      <c r="K455" s="39">
        <f>+H455*I469</f>
        <v>0</v>
      </c>
      <c r="L455" s="394">
        <f t="shared" si="62"/>
        <v>12191.467229675998</v>
      </c>
    </row>
    <row r="456" spans="1:12" ht="13.8">
      <c r="A456" s="2" t="s">
        <v>2</v>
      </c>
      <c r="B456" s="22">
        <f>+$B$23</f>
        <v>325000</v>
      </c>
      <c r="C456" s="84">
        <f>+B456/B465</f>
        <v>3.8389108435871924E-3</v>
      </c>
      <c r="D456" s="89">
        <v>3.1826099311306748E-4</v>
      </c>
      <c r="E456" s="112">
        <f>+D456*C438</f>
        <v>2717.9488811855963</v>
      </c>
      <c r="F456" s="79">
        <v>0</v>
      </c>
      <c r="G456" s="112">
        <f>F456*C438</f>
        <v>0</v>
      </c>
      <c r="H456" s="23">
        <f t="shared" si="60"/>
        <v>3.1826099311306748E-4</v>
      </c>
      <c r="I456" s="117">
        <f t="shared" si="61"/>
        <v>2717.9488811855963</v>
      </c>
      <c r="J456" s="39">
        <f>+H456*I468</f>
        <v>571.96771608188158</v>
      </c>
      <c r="K456" s="39">
        <f>+H456*I469</f>
        <v>0</v>
      </c>
      <c r="L456" s="394">
        <f t="shared" si="62"/>
        <v>571.96771608188158</v>
      </c>
    </row>
    <row r="457" spans="1:12" ht="13.8">
      <c r="A457" s="2" t="s">
        <v>12</v>
      </c>
      <c r="B457" s="22">
        <f>+$B$24</f>
        <v>343000</v>
      </c>
      <c r="C457" s="84">
        <f>+B457/B465</f>
        <v>4.0515274441550982E-3</v>
      </c>
      <c r="D457" s="89">
        <v>3.3588775580856042E-4</v>
      </c>
      <c r="E457" s="112">
        <f>+D457*C438</f>
        <v>2868.4814346051062</v>
      </c>
      <c r="F457" s="79">
        <v>0</v>
      </c>
      <c r="G457" s="112">
        <f>F457*C438</f>
        <v>0</v>
      </c>
      <c r="H457" s="23">
        <f t="shared" si="60"/>
        <v>3.3588775580856042E-4</v>
      </c>
      <c r="I457" s="117">
        <f t="shared" si="61"/>
        <v>2868.4814346051062</v>
      </c>
      <c r="J457" s="39">
        <f>+H457*I468</f>
        <v>603.64592804949348</v>
      </c>
      <c r="K457" s="39">
        <f>+H457*I469</f>
        <v>0</v>
      </c>
      <c r="L457" s="394">
        <f t="shared" si="62"/>
        <v>603.64592804949348</v>
      </c>
    </row>
    <row r="458" spans="1:12" ht="13.8">
      <c r="A458" s="2" t="s">
        <v>18</v>
      </c>
      <c r="B458" s="22">
        <f>+$B$25</f>
        <v>10436523.5</v>
      </c>
      <c r="C458" s="84">
        <f>+B458/B465</f>
        <v>0.12327656379539248</v>
      </c>
      <c r="D458" s="89">
        <v>1.0220118439656501E-2</v>
      </c>
      <c r="E458" s="112">
        <f>+D458*C438</f>
        <v>87279.811474666509</v>
      </c>
      <c r="F458" s="79">
        <v>0</v>
      </c>
      <c r="G458" s="112">
        <f>F458*C438</f>
        <v>0</v>
      </c>
      <c r="H458" s="23">
        <f t="shared" si="60"/>
        <v>1.0220118439656501E-2</v>
      </c>
      <c r="I458" s="117">
        <f t="shared" si="61"/>
        <v>87279.811474666509</v>
      </c>
      <c r="J458" s="39">
        <f>+H458*I468</f>
        <v>18367.245526503819</v>
      </c>
      <c r="K458" s="39">
        <f>+H458*I469</f>
        <v>0</v>
      </c>
      <c r="L458" s="394">
        <f t="shared" si="62"/>
        <v>18367.245526503819</v>
      </c>
    </row>
    <row r="459" spans="1:12" ht="13.8">
      <c r="A459" s="2" t="s">
        <v>9</v>
      </c>
      <c r="B459" s="22">
        <f>+$B$26</f>
        <v>7856545</v>
      </c>
      <c r="C459" s="84">
        <f>+B459/B465</f>
        <v>9.2801771672709962E-2</v>
      </c>
      <c r="D459" s="89">
        <v>7.6936362122346771E-3</v>
      </c>
      <c r="E459" s="112">
        <f>+D459*C438</f>
        <v>65703.653252484146</v>
      </c>
      <c r="F459" s="79">
        <v>0</v>
      </c>
      <c r="G459" s="112">
        <f>F459*C438</f>
        <v>0</v>
      </c>
      <c r="H459" s="23">
        <f t="shared" si="60"/>
        <v>7.6936362122346771E-3</v>
      </c>
      <c r="I459" s="117">
        <f t="shared" si="61"/>
        <v>65703.653252484146</v>
      </c>
      <c r="J459" s="39">
        <f>+H459*I468</f>
        <v>13826.738519330178</v>
      </c>
      <c r="K459" s="39">
        <f>+H459*I469</f>
        <v>0</v>
      </c>
      <c r="L459" s="394">
        <f t="shared" si="62"/>
        <v>13826.738519330178</v>
      </c>
    </row>
    <row r="460" spans="1:12" ht="13.8">
      <c r="A460" s="2" t="s">
        <v>7</v>
      </c>
      <c r="B460" s="22">
        <f>+$B$27</f>
        <v>1680898</v>
      </c>
      <c r="C460" s="84">
        <f>+B460/B465</f>
        <v>1.9854823258966228E-2</v>
      </c>
      <c r="D460" s="89">
        <v>1.6460435714300654E-3</v>
      </c>
      <c r="E460" s="112">
        <f>+D460*C438</f>
        <v>14057.212100012759</v>
      </c>
      <c r="F460" s="79">
        <v>0</v>
      </c>
      <c r="G460" s="112">
        <f>F460*C438</f>
        <v>0</v>
      </c>
      <c r="H460" s="23">
        <f t="shared" si="60"/>
        <v>1.6460435714300654E-3</v>
      </c>
      <c r="I460" s="117">
        <f t="shared" si="61"/>
        <v>14057.212100012759</v>
      </c>
      <c r="J460" s="39">
        <f>+H460*I468</f>
        <v>2958.2129211406072</v>
      </c>
      <c r="K460" s="39">
        <f>+H460*I469</f>
        <v>0</v>
      </c>
      <c r="L460" s="394">
        <f t="shared" si="62"/>
        <v>2958.2129211406072</v>
      </c>
    </row>
    <row r="461" spans="1:12" ht="13.8">
      <c r="A461" s="2" t="s">
        <v>13</v>
      </c>
      <c r="B461" s="22">
        <f>+$B$28</f>
        <v>255700</v>
      </c>
      <c r="C461" s="84">
        <f>+B461/B465</f>
        <v>3.020336931400754E-3</v>
      </c>
      <c r="D461" s="89">
        <v>2.5039795673541953E-4</v>
      </c>
      <c r="E461" s="112">
        <f>+D461*C438</f>
        <v>2138.3985505204828</v>
      </c>
      <c r="F461" s="79">
        <v>0</v>
      </c>
      <c r="G461" s="112">
        <f>F461*C438</f>
        <v>0</v>
      </c>
      <c r="H461" s="23">
        <f t="shared" si="60"/>
        <v>2.5039795673541953E-4</v>
      </c>
      <c r="I461" s="117">
        <f t="shared" si="61"/>
        <v>2138.3985505204828</v>
      </c>
      <c r="J461" s="39">
        <f>+H461*I468</f>
        <v>450.0066000065757</v>
      </c>
      <c r="K461" s="39">
        <f>+H461*I469</f>
        <v>0</v>
      </c>
      <c r="L461" s="394">
        <f t="shared" si="62"/>
        <v>450.0066000065757</v>
      </c>
    </row>
    <row r="462" spans="1:12" ht="13.8">
      <c r="A462" s="2" t="s">
        <v>3</v>
      </c>
      <c r="B462" s="22">
        <f>+$B$29</f>
        <v>999226</v>
      </c>
      <c r="C462" s="84">
        <f>+B462/B465</f>
        <v>1.1802890851059249E-2</v>
      </c>
      <c r="D462" s="89">
        <v>9.7850678387064144E-4</v>
      </c>
      <c r="E462" s="112">
        <f>+D462*C438</f>
        <v>8356.4479342552786</v>
      </c>
      <c r="F462" s="79">
        <v>0</v>
      </c>
      <c r="G462" s="112">
        <f>F462*C438</f>
        <v>0</v>
      </c>
      <c r="H462" s="23">
        <f t="shared" si="60"/>
        <v>9.7850678387064144E-4</v>
      </c>
      <c r="I462" s="117">
        <f t="shared" si="61"/>
        <v>8356.4479342552786</v>
      </c>
      <c r="J462" s="39">
        <f>+H462*I468</f>
        <v>1758.5387542050576</v>
      </c>
      <c r="K462" s="39">
        <f>+H462*I469</f>
        <v>0</v>
      </c>
      <c r="L462" s="394">
        <f t="shared" si="62"/>
        <v>1758.5387542050576</v>
      </c>
    </row>
    <row r="463" spans="1:12" ht="13.8">
      <c r="A463" s="2" t="s">
        <v>11</v>
      </c>
      <c r="B463" s="22">
        <f>+$B$30</f>
        <v>700616</v>
      </c>
      <c r="C463" s="84">
        <f>+B463/B465</f>
        <v>8.2756995679713358E-3</v>
      </c>
      <c r="D463" s="89">
        <v>6.8608796405772205E-4</v>
      </c>
      <c r="E463" s="112">
        <f>+D463*C438</f>
        <v>5859.1912130529463</v>
      </c>
      <c r="F463" s="79">
        <v>0</v>
      </c>
      <c r="G463" s="112">
        <f>F463*C438</f>
        <v>0</v>
      </c>
      <c r="H463" s="23">
        <f t="shared" si="60"/>
        <v>6.8608796405772205E-4</v>
      </c>
      <c r="I463" s="117">
        <f t="shared" si="61"/>
        <v>5859.1912130529463</v>
      </c>
      <c r="J463" s="39">
        <f>+H463*I468</f>
        <v>1233.0137036113301</v>
      </c>
      <c r="K463" s="39">
        <f>+H463*I469</f>
        <v>0</v>
      </c>
      <c r="L463" s="394">
        <f t="shared" si="62"/>
        <v>1233.0137036113301</v>
      </c>
    </row>
    <row r="464" spans="1:12" ht="13.8">
      <c r="A464" s="3" t="s">
        <v>8</v>
      </c>
      <c r="B464" s="22">
        <f>+$B$31</f>
        <v>553279</v>
      </c>
      <c r="C464" s="84">
        <f>+B464/B465</f>
        <v>6.5353500080894715E-3</v>
      </c>
      <c r="D464" s="89">
        <v>5.418065354110918E-4</v>
      </c>
      <c r="E464" s="112">
        <f>+D464*C438</f>
        <v>4627.0278124107235</v>
      </c>
      <c r="F464" s="79">
        <v>0</v>
      </c>
      <c r="G464" s="115">
        <f>F464*C438</f>
        <v>0</v>
      </c>
      <c r="H464" s="87">
        <f>+D464+F464</f>
        <v>5.418065354110918E-4</v>
      </c>
      <c r="I464" s="118">
        <f t="shared" si="61"/>
        <v>4627.0278124107235</v>
      </c>
      <c r="J464" s="39">
        <f>+H464*I468</f>
        <v>973.71607995713021</v>
      </c>
      <c r="K464" s="39">
        <f>+H464*I469</f>
        <v>0</v>
      </c>
      <c r="L464" s="394">
        <f t="shared" si="62"/>
        <v>973.71607995713021</v>
      </c>
    </row>
    <row r="465" spans="1:14" ht="13.8">
      <c r="A465" s="24"/>
      <c r="B465" s="25">
        <f t="shared" ref="B465:L465" si="63">SUM(B444:B464)</f>
        <v>84659429</v>
      </c>
      <c r="C465" s="85">
        <f t="shared" si="63"/>
        <v>1.0000000000000002</v>
      </c>
      <c r="D465" s="82">
        <f t="shared" si="63"/>
        <v>8.2903981264637022E-2</v>
      </c>
      <c r="E465" s="113">
        <f t="shared" si="63"/>
        <v>708000.00000000012</v>
      </c>
      <c r="F465" s="83">
        <f t="shared" si="63"/>
        <v>0.91709601873536295</v>
      </c>
      <c r="G465" s="113">
        <f t="shared" si="63"/>
        <v>7832000</v>
      </c>
      <c r="H465" s="86">
        <f t="shared" si="63"/>
        <v>1</v>
      </c>
      <c r="I465" s="119">
        <f t="shared" si="63"/>
        <v>8539999.9999999981</v>
      </c>
      <c r="J465" s="26">
        <f t="shared" si="63"/>
        <v>1797165.6233683669</v>
      </c>
      <c r="K465" s="26">
        <f t="shared" si="63"/>
        <v>0</v>
      </c>
      <c r="L465" s="26">
        <f t="shared" si="63"/>
        <v>1797165.6233683669</v>
      </c>
    </row>
    <row r="466" spans="1:14">
      <c r="H466" s="80"/>
      <c r="I466" s="81"/>
    </row>
    <row r="467" spans="1:14">
      <c r="F467" s="127"/>
      <c r="G467" s="127"/>
      <c r="H467" s="127"/>
      <c r="I467" s="127"/>
    </row>
    <row r="468" spans="1:14">
      <c r="F468" s="127"/>
      <c r="G468" t="s">
        <v>114</v>
      </c>
      <c r="H468" s="27"/>
      <c r="I468" s="357">
        <f>+FE!L69</f>
        <v>1797165.6233683673</v>
      </c>
    </row>
    <row r="469" spans="1:14">
      <c r="F469" s="127"/>
      <c r="G469" t="s">
        <v>338</v>
      </c>
      <c r="I469" s="357">
        <f>+FE!M69</f>
        <v>0</v>
      </c>
    </row>
    <row r="470" spans="1:14">
      <c r="F470" s="127"/>
      <c r="G470" t="s">
        <v>256</v>
      </c>
      <c r="I470" s="120">
        <f>SUM(I468:I469)</f>
        <v>1797165.6233683673</v>
      </c>
      <c r="N470" s="121">
        <f>+I470</f>
        <v>1797165.6233683673</v>
      </c>
    </row>
    <row r="471" spans="1:14">
      <c r="I471" s="122"/>
      <c r="N471" s="121"/>
    </row>
    <row r="472" spans="1:14">
      <c r="I472" s="122"/>
      <c r="N472" s="121"/>
    </row>
    <row r="473" spans="1:14">
      <c r="I473" s="122"/>
      <c r="N473" s="121"/>
    </row>
    <row r="474" spans="1:14" ht="15.6">
      <c r="A474" s="874" t="s">
        <v>19</v>
      </c>
      <c r="B474" s="875"/>
      <c r="C474" s="907" t="s">
        <v>640</v>
      </c>
      <c r="D474" s="907"/>
      <c r="E474" s="907"/>
      <c r="F474" s="907"/>
      <c r="G474" s="907"/>
      <c r="H474" s="908"/>
      <c r="I474" s="4"/>
    </row>
    <row r="475" spans="1:14" ht="15.6">
      <c r="A475" s="867" t="s">
        <v>20</v>
      </c>
      <c r="B475" s="868"/>
      <c r="C475" s="877" t="s">
        <v>143</v>
      </c>
      <c r="D475" s="878"/>
      <c r="E475" s="878"/>
      <c r="F475" s="878"/>
      <c r="G475" s="878"/>
      <c r="H475" s="879"/>
      <c r="I475" s="4"/>
    </row>
    <row r="476" spans="1:14" ht="15.6">
      <c r="A476" s="867" t="s">
        <v>22</v>
      </c>
      <c r="B476" s="868"/>
      <c r="C476" s="877" t="s">
        <v>105</v>
      </c>
      <c r="D476" s="878"/>
      <c r="E476" s="878"/>
      <c r="F476" s="878"/>
      <c r="G476" s="878"/>
      <c r="H476" s="879"/>
      <c r="I476" s="4"/>
    </row>
    <row r="477" spans="1:14" ht="15.6">
      <c r="A477" s="867" t="s">
        <v>24</v>
      </c>
      <c r="B477" s="868"/>
      <c r="C477" s="869">
        <v>50000000</v>
      </c>
      <c r="D477" s="870"/>
      <c r="E477" s="870"/>
      <c r="F477" s="870"/>
      <c r="G477" s="870"/>
      <c r="H477" s="871"/>
      <c r="I477" s="4"/>
    </row>
    <row r="478" spans="1:14" ht="15.6">
      <c r="A478" s="881" t="s">
        <v>25</v>
      </c>
      <c r="B478" s="882"/>
      <c r="C478" s="883" t="s">
        <v>103</v>
      </c>
      <c r="D478" s="884"/>
      <c r="E478" s="884"/>
      <c r="F478" s="884"/>
      <c r="G478" s="884"/>
      <c r="H478" s="885"/>
      <c r="I478" s="4"/>
    </row>
    <row r="479" spans="1:14" ht="13.8">
      <c r="A479" s="5"/>
      <c r="B479" s="5"/>
      <c r="C479" s="5"/>
      <c r="D479" s="5"/>
      <c r="E479" s="5"/>
      <c r="F479" s="5"/>
      <c r="G479" s="5"/>
      <c r="H479" s="5"/>
      <c r="I479" s="5"/>
    </row>
    <row r="480" spans="1:14" ht="13.8">
      <c r="A480" s="6"/>
      <c r="B480" s="7"/>
      <c r="C480" s="8"/>
      <c r="D480" s="886">
        <v>0.2</v>
      </c>
      <c r="E480" s="887"/>
      <c r="F480" s="886">
        <v>0.8</v>
      </c>
      <c r="G480" s="887"/>
      <c r="H480" s="9"/>
      <c r="I480" s="10"/>
      <c r="J480" s="11" t="s">
        <v>121</v>
      </c>
      <c r="K480" s="11" t="s">
        <v>269</v>
      </c>
      <c r="L480" s="11" t="s">
        <v>270</v>
      </c>
    </row>
    <row r="481" spans="1:12" ht="13.8">
      <c r="A481" s="12"/>
      <c r="B481" s="13"/>
      <c r="C481" s="14"/>
      <c r="D481" s="872" t="s">
        <v>26</v>
      </c>
      <c r="E481" s="880"/>
      <c r="F481" s="872" t="s">
        <v>27</v>
      </c>
      <c r="G481" s="880"/>
      <c r="H481" s="872" t="s">
        <v>28</v>
      </c>
      <c r="I481" s="873"/>
      <c r="J481" s="15" t="s">
        <v>29</v>
      </c>
      <c r="K481" s="391" t="s">
        <v>29</v>
      </c>
      <c r="L481" s="391" t="s">
        <v>29</v>
      </c>
    </row>
    <row r="482" spans="1:12" ht="27.6">
      <c r="A482" s="16" t="s">
        <v>30</v>
      </c>
      <c r="B482" s="17" t="s">
        <v>31</v>
      </c>
      <c r="C482" s="18" t="s">
        <v>32</v>
      </c>
      <c r="D482" s="19" t="s">
        <v>33</v>
      </c>
      <c r="E482" s="20" t="s">
        <v>34</v>
      </c>
      <c r="F482" s="19" t="s">
        <v>33</v>
      </c>
      <c r="G482" s="20" t="s">
        <v>34</v>
      </c>
      <c r="H482" s="21" t="s">
        <v>33</v>
      </c>
      <c r="I482" s="40" t="s">
        <v>34</v>
      </c>
      <c r="J482" s="18" t="s">
        <v>34</v>
      </c>
      <c r="K482" s="18" t="s">
        <v>34</v>
      </c>
      <c r="L482" s="18" t="s">
        <v>34</v>
      </c>
    </row>
    <row r="483" spans="1:12" ht="13.8">
      <c r="A483" s="1" t="s">
        <v>15</v>
      </c>
      <c r="B483" s="22">
        <f>+$B$10</f>
        <v>10940248.5</v>
      </c>
      <c r="C483" s="84">
        <f>+B483/B504</f>
        <v>0.1292265803021185</v>
      </c>
      <c r="D483" s="89">
        <v>6.2028761469500567E-3</v>
      </c>
      <c r="E483" s="112">
        <f>+D483*C477</f>
        <v>310143.80734750285</v>
      </c>
      <c r="F483" s="79">
        <v>0</v>
      </c>
      <c r="G483" s="114">
        <f>F483*C477</f>
        <v>0</v>
      </c>
      <c r="H483" s="23">
        <f>+D483+F483</f>
        <v>6.2028761469500567E-3</v>
      </c>
      <c r="I483" s="116">
        <f>+E483+G483</f>
        <v>310143.80734750285</v>
      </c>
      <c r="J483" s="39">
        <f>+H483*I507</f>
        <v>0</v>
      </c>
      <c r="K483" s="395">
        <v>0</v>
      </c>
      <c r="L483" s="393">
        <f>+J483+K483</f>
        <v>0</v>
      </c>
    </row>
    <row r="484" spans="1:12" ht="13.8">
      <c r="A484" s="2" t="s">
        <v>4</v>
      </c>
      <c r="B484" s="22">
        <f>+$B$12</f>
        <v>571800</v>
      </c>
      <c r="C484" s="84">
        <f>+B484/B504</f>
        <v>6.7541206780404811E-3</v>
      </c>
      <c r="D484" s="89">
        <v>3.2419779301422137E-4</v>
      </c>
      <c r="E484" s="112">
        <f>+D484*C477</f>
        <v>16209.889650711069</v>
      </c>
      <c r="F484" s="79">
        <v>0</v>
      </c>
      <c r="G484" s="112">
        <f>F484*C477</f>
        <v>0</v>
      </c>
      <c r="H484" s="23">
        <f t="shared" ref="H484:H502" si="64">+D484+F484</f>
        <v>3.2419779301422137E-4</v>
      </c>
      <c r="I484" s="117">
        <f>+G484+E484</f>
        <v>16209.889650711069</v>
      </c>
      <c r="J484" s="39">
        <f>+H484*I507</f>
        <v>0</v>
      </c>
      <c r="K484" s="395">
        <v>0</v>
      </c>
      <c r="L484" s="394">
        <f>+J484+K484</f>
        <v>0</v>
      </c>
    </row>
    <row r="485" spans="1:12" s="127" customFormat="1" ht="13.8">
      <c r="A485" s="2" t="s">
        <v>0</v>
      </c>
      <c r="B485" s="471">
        <f>+$B$13</f>
        <v>9981000</v>
      </c>
      <c r="C485" s="472">
        <f>+B485/B504</f>
        <v>0.11789590501490389</v>
      </c>
      <c r="D485" s="473">
        <v>5.659003637881908E-3</v>
      </c>
      <c r="E485" s="474">
        <f>+D485*C477</f>
        <v>282950.18189409538</v>
      </c>
      <c r="F485" s="475">
        <v>0</v>
      </c>
      <c r="G485" s="474">
        <f>F485*C477</f>
        <v>0</v>
      </c>
      <c r="H485" s="476">
        <f t="shared" si="64"/>
        <v>5.659003637881908E-3</v>
      </c>
      <c r="I485" s="477">
        <f t="shared" ref="I485:I503" si="65">+G485+E485</f>
        <v>282950.18189409538</v>
      </c>
      <c r="J485" s="478">
        <f>+H485*I507</f>
        <v>0</v>
      </c>
      <c r="K485" s="479">
        <v>0</v>
      </c>
      <c r="L485" s="480">
        <f t="shared" ref="L485:L503" si="66">+J485+K485</f>
        <v>0</v>
      </c>
    </row>
    <row r="486" spans="1:12" ht="13.8">
      <c r="A486" s="2" t="s">
        <v>16</v>
      </c>
      <c r="B486" s="22">
        <f>+$B$14</f>
        <v>1028167</v>
      </c>
      <c r="C486" s="84">
        <f>+B486/B504</f>
        <v>1.2144742908672346E-2</v>
      </c>
      <c r="D486" s="89">
        <v>5.8294747146576075E-4</v>
      </c>
      <c r="E486" s="112">
        <f>+D486*C477</f>
        <v>29147.373573288038</v>
      </c>
      <c r="F486" s="79">
        <v>0</v>
      </c>
      <c r="G486" s="112">
        <f>F486*C477</f>
        <v>0</v>
      </c>
      <c r="H486" s="23">
        <f t="shared" si="64"/>
        <v>5.8294747146576075E-4</v>
      </c>
      <c r="I486" s="117">
        <f t="shared" si="65"/>
        <v>29147.373573288038</v>
      </c>
      <c r="J486" s="39">
        <f>+H486*I507</f>
        <v>0</v>
      </c>
      <c r="K486" s="395">
        <v>0</v>
      </c>
      <c r="L486" s="394">
        <f t="shared" si="66"/>
        <v>0</v>
      </c>
    </row>
    <row r="487" spans="1:12" ht="13.8">
      <c r="A487" s="2" t="s">
        <v>6</v>
      </c>
      <c r="B487" s="22">
        <f>+$B$15</f>
        <v>2574417</v>
      </c>
      <c r="C487" s="84">
        <f>+B487/B504</f>
        <v>3.040909949912372E-2</v>
      </c>
      <c r="D487" s="89">
        <v>1.4596365890737352E-3</v>
      </c>
      <c r="E487" s="112">
        <f>+D487*C477</f>
        <v>72981.829453686762</v>
      </c>
      <c r="F487" s="79">
        <v>0</v>
      </c>
      <c r="G487" s="112">
        <f>F487*C477</f>
        <v>0</v>
      </c>
      <c r="H487" s="23">
        <f t="shared" si="64"/>
        <v>1.4596365890737352E-3</v>
      </c>
      <c r="I487" s="117">
        <f t="shared" si="65"/>
        <v>72981.829453686762</v>
      </c>
      <c r="J487" s="39">
        <f>+H487*I507</f>
        <v>0</v>
      </c>
      <c r="K487" s="395">
        <v>0</v>
      </c>
      <c r="L487" s="394">
        <f t="shared" si="66"/>
        <v>0</v>
      </c>
    </row>
    <row r="488" spans="1:12" ht="13.8">
      <c r="A488" s="2" t="s">
        <v>10</v>
      </c>
      <c r="B488" s="22">
        <f>+$B$16</f>
        <v>2860240</v>
      </c>
      <c r="C488" s="84">
        <f>+B488/B504</f>
        <v>3.3785250311574866E-2</v>
      </c>
      <c r="D488" s="89">
        <v>1.6216918283054685E-3</v>
      </c>
      <c r="E488" s="112">
        <f>+D488*C477</f>
        <v>81084.591415273419</v>
      </c>
      <c r="F488" s="79">
        <v>0</v>
      </c>
      <c r="G488" s="112">
        <f>F488*C477</f>
        <v>0</v>
      </c>
      <c r="H488" s="23">
        <f t="shared" si="64"/>
        <v>1.6216918283054685E-3</v>
      </c>
      <c r="I488" s="117">
        <f t="shared" si="65"/>
        <v>81084.591415273419</v>
      </c>
      <c r="J488" s="39">
        <f>+H488*I507</f>
        <v>0</v>
      </c>
      <c r="K488" s="395">
        <v>0</v>
      </c>
      <c r="L488" s="394">
        <f t="shared" si="66"/>
        <v>0</v>
      </c>
    </row>
    <row r="489" spans="1:12" ht="13.8">
      <c r="A489" s="2" t="s">
        <v>17</v>
      </c>
      <c r="B489" s="22">
        <f>+$B$17</f>
        <v>7116500</v>
      </c>
      <c r="C489" s="84">
        <f>+B489/B504</f>
        <v>8.4060335441194622E-2</v>
      </c>
      <c r="D489" s="89">
        <v>4.0348961070054336E-3</v>
      </c>
      <c r="E489" s="112">
        <f>+D489*C477</f>
        <v>201744.80535027169</v>
      </c>
      <c r="F489" s="79">
        <v>4.6206633985912118E-3</v>
      </c>
      <c r="G489" s="112">
        <f>F489*C477</f>
        <v>231033.16992956059</v>
      </c>
      <c r="H489" s="23">
        <f t="shared" si="64"/>
        <v>8.6555595055966446E-3</v>
      </c>
      <c r="I489" s="117">
        <f t="shared" si="65"/>
        <v>432777.97527983226</v>
      </c>
      <c r="J489" s="39">
        <f>+H489*I507</f>
        <v>0</v>
      </c>
      <c r="K489" s="395">
        <v>0</v>
      </c>
      <c r="L489" s="394">
        <f t="shared" si="66"/>
        <v>0</v>
      </c>
    </row>
    <row r="490" spans="1:12" ht="13.8">
      <c r="A490" s="2" t="s">
        <v>5</v>
      </c>
      <c r="B490" s="22">
        <f>+$B$18</f>
        <v>9342000</v>
      </c>
      <c r="C490" s="84">
        <f>+B490/B504</f>
        <v>0.11034801569474323</v>
      </c>
      <c r="D490" s="89">
        <v>5.2967047609983504E-3</v>
      </c>
      <c r="E490" s="112">
        <f>+D490*C477</f>
        <v>264835.23804991751</v>
      </c>
      <c r="F490" s="79">
        <v>0.94737933660140883</v>
      </c>
      <c r="G490" s="112">
        <f>F490*C477</f>
        <v>47368966.830070443</v>
      </c>
      <c r="H490" s="23">
        <f t="shared" si="64"/>
        <v>0.95267604136240713</v>
      </c>
      <c r="I490" s="117">
        <f t="shared" si="65"/>
        <v>47633802.06812036</v>
      </c>
      <c r="J490" s="39">
        <f>+H490*I507</f>
        <v>0</v>
      </c>
      <c r="K490" s="395">
        <v>0</v>
      </c>
      <c r="L490" s="394">
        <f t="shared" si="66"/>
        <v>0</v>
      </c>
    </row>
    <row r="491" spans="1:12" ht="13.8">
      <c r="A491" s="2" t="s">
        <v>116</v>
      </c>
      <c r="B491" s="22">
        <f>+$B$19</f>
        <v>2939201</v>
      </c>
      <c r="C491" s="84">
        <f>+B491/B504</f>
        <v>3.4717940278099442E-2</v>
      </c>
      <c r="D491" s="89">
        <v>1.666461342803073E-3</v>
      </c>
      <c r="E491" s="112">
        <f>+D491*C477</f>
        <v>83323.067140153653</v>
      </c>
      <c r="F491" s="79">
        <v>0</v>
      </c>
      <c r="G491" s="112">
        <f>F491*C477</f>
        <v>0</v>
      </c>
      <c r="H491" s="23">
        <f t="shared" si="64"/>
        <v>1.666461342803073E-3</v>
      </c>
      <c r="I491" s="117">
        <f t="shared" si="65"/>
        <v>83323.067140153653</v>
      </c>
      <c r="J491" s="39">
        <f>+H491*I507</f>
        <v>0</v>
      </c>
      <c r="K491" s="395">
        <v>0</v>
      </c>
      <c r="L491" s="394">
        <f>+J491+K491</f>
        <v>0</v>
      </c>
    </row>
    <row r="492" spans="1:12" ht="13.8">
      <c r="A492" s="2" t="s">
        <v>1</v>
      </c>
      <c r="B492" s="22">
        <f>+$B$20</f>
        <v>207000</v>
      </c>
      <c r="C492" s="84">
        <f>+B492/B504</f>
        <v>2.4450909065309194E-3</v>
      </c>
      <c r="D492" s="89">
        <v>1.1736436368300776E-4</v>
      </c>
      <c r="E492" s="112">
        <f>+D492*C477</f>
        <v>5868.218184150388</v>
      </c>
      <c r="F492" s="79">
        <v>0</v>
      </c>
      <c r="G492" s="112">
        <f>F492*C477</f>
        <v>0</v>
      </c>
      <c r="H492" s="23">
        <f t="shared" si="64"/>
        <v>1.1736436368300776E-4</v>
      </c>
      <c r="I492" s="117">
        <f t="shared" si="65"/>
        <v>5868.218184150388</v>
      </c>
      <c r="J492" s="39">
        <f>+H492*I507</f>
        <v>0</v>
      </c>
      <c r="K492" s="395">
        <v>0</v>
      </c>
      <c r="L492" s="394">
        <f t="shared" si="66"/>
        <v>0</v>
      </c>
    </row>
    <row r="493" spans="1:12" ht="13.8">
      <c r="A493" s="2" t="s">
        <v>45</v>
      </c>
      <c r="B493" s="22">
        <f>+$B$21</f>
        <v>7020707</v>
      </c>
      <c r="C493" s="84">
        <f>+B493/B504</f>
        <v>8.2928825329072323E-2</v>
      </c>
      <c r="D493" s="89">
        <v>3.9805836215451125E-3</v>
      </c>
      <c r="E493" s="112">
        <f>+D493*C477</f>
        <v>199029.18107725563</v>
      </c>
      <c r="F493" s="79">
        <v>0</v>
      </c>
      <c r="G493" s="112">
        <f>F493*C477</f>
        <v>0</v>
      </c>
      <c r="H493" s="23">
        <f t="shared" si="64"/>
        <v>3.9805836215451125E-3</v>
      </c>
      <c r="I493" s="117">
        <f t="shared" si="65"/>
        <v>199029.18107725563</v>
      </c>
      <c r="J493" s="39">
        <f>+H493*I507</f>
        <v>0</v>
      </c>
      <c r="K493" s="395">
        <v>0</v>
      </c>
      <c r="L493" s="394">
        <f t="shared" si="66"/>
        <v>0</v>
      </c>
    </row>
    <row r="494" spans="1:12" ht="13.8">
      <c r="A494" s="2" t="s">
        <v>46</v>
      </c>
      <c r="B494" s="22">
        <f>+$B$22</f>
        <v>6927361</v>
      </c>
      <c r="C494" s="84">
        <f>+B494/B504</f>
        <v>8.1826219262593897E-2</v>
      </c>
      <c r="D494" s="89">
        <v>3.9276585302777016E-3</v>
      </c>
      <c r="E494" s="112">
        <f>+D494*C477</f>
        <v>196382.92651388509</v>
      </c>
      <c r="F494" s="79">
        <v>0</v>
      </c>
      <c r="G494" s="112">
        <f>F494*C477</f>
        <v>0</v>
      </c>
      <c r="H494" s="23">
        <f t="shared" si="64"/>
        <v>3.9276585302777016E-3</v>
      </c>
      <c r="I494" s="117">
        <f t="shared" si="65"/>
        <v>196382.92651388509</v>
      </c>
      <c r="J494" s="39">
        <f>+H494*I507</f>
        <v>0</v>
      </c>
      <c r="K494" s="395">
        <v>0</v>
      </c>
      <c r="L494" s="394">
        <f t="shared" si="66"/>
        <v>0</v>
      </c>
    </row>
    <row r="495" spans="1:12" ht="13.8">
      <c r="A495" s="2" t="s">
        <v>2</v>
      </c>
      <c r="B495" s="22">
        <f>+$B$23</f>
        <v>325000</v>
      </c>
      <c r="C495" s="84">
        <f>+B495/B504</f>
        <v>3.8389108435871924E-3</v>
      </c>
      <c r="D495" s="89">
        <v>1.8426772075834551E-4</v>
      </c>
      <c r="E495" s="112">
        <f>+D495*C477</f>
        <v>9213.3860379172747</v>
      </c>
      <c r="F495" s="79">
        <v>0</v>
      </c>
      <c r="G495" s="112">
        <f>F495*C477</f>
        <v>0</v>
      </c>
      <c r="H495" s="23">
        <f t="shared" si="64"/>
        <v>1.8426772075834551E-4</v>
      </c>
      <c r="I495" s="117">
        <f t="shared" si="65"/>
        <v>9213.3860379172747</v>
      </c>
      <c r="J495" s="39">
        <f>+H495*I507</f>
        <v>0</v>
      </c>
      <c r="K495" s="395">
        <v>0</v>
      </c>
      <c r="L495" s="394">
        <f t="shared" si="66"/>
        <v>0</v>
      </c>
    </row>
    <row r="496" spans="1:12" ht="13.8">
      <c r="A496" s="2" t="s">
        <v>12</v>
      </c>
      <c r="B496" s="22">
        <f>+$B$24</f>
        <v>343000</v>
      </c>
      <c r="C496" s="84">
        <f>+B496/B504</f>
        <v>4.0515274441550982E-3</v>
      </c>
      <c r="D496" s="89">
        <v>1.9447331760034616E-4</v>
      </c>
      <c r="E496" s="112">
        <f>+D496*C477</f>
        <v>9723.6658800173082</v>
      </c>
      <c r="F496" s="79">
        <v>0</v>
      </c>
      <c r="G496" s="112">
        <f>F496*C477</f>
        <v>0</v>
      </c>
      <c r="H496" s="23">
        <f t="shared" si="64"/>
        <v>1.9447331760034616E-4</v>
      </c>
      <c r="I496" s="117">
        <f t="shared" si="65"/>
        <v>9723.6658800173082</v>
      </c>
      <c r="J496" s="39">
        <f>+H496*I507</f>
        <v>0</v>
      </c>
      <c r="K496" s="395">
        <v>0</v>
      </c>
      <c r="L496" s="394">
        <f t="shared" si="66"/>
        <v>0</v>
      </c>
    </row>
    <row r="497" spans="1:14" ht="13.8">
      <c r="A497" s="2" t="s">
        <v>18</v>
      </c>
      <c r="B497" s="22">
        <f>+$B$25</f>
        <v>10436523.5</v>
      </c>
      <c r="C497" s="84">
        <f>+B497/B504</f>
        <v>0.12327656379539248</v>
      </c>
      <c r="D497" s="89">
        <v>5.9172753542146798E-3</v>
      </c>
      <c r="E497" s="112">
        <f>+D497*C477</f>
        <v>295863.76771073398</v>
      </c>
      <c r="F497" s="79">
        <v>0</v>
      </c>
      <c r="G497" s="112">
        <f>F497*C477</f>
        <v>0</v>
      </c>
      <c r="H497" s="23">
        <f t="shared" si="64"/>
        <v>5.9172753542146798E-3</v>
      </c>
      <c r="I497" s="117">
        <f t="shared" si="65"/>
        <v>295863.76771073398</v>
      </c>
      <c r="J497" s="39">
        <f>+H497*I507</f>
        <v>0</v>
      </c>
      <c r="K497" s="395">
        <v>0</v>
      </c>
      <c r="L497" s="394">
        <f t="shared" si="66"/>
        <v>0</v>
      </c>
    </row>
    <row r="498" spans="1:14" ht="13.8">
      <c r="A498" s="2" t="s">
        <v>9</v>
      </c>
      <c r="B498" s="22">
        <f>+$B$26</f>
        <v>7856545</v>
      </c>
      <c r="C498" s="84">
        <f>+B498/B504</f>
        <v>9.2801771672709962E-2</v>
      </c>
      <c r="D498" s="89">
        <v>4.4544849662701107E-3</v>
      </c>
      <c r="E498" s="112">
        <f>+D498*C477</f>
        <v>222724.24831350552</v>
      </c>
      <c r="F498" s="79">
        <v>0</v>
      </c>
      <c r="G498" s="112">
        <f>F498*C477</f>
        <v>0</v>
      </c>
      <c r="H498" s="23">
        <f t="shared" si="64"/>
        <v>4.4544849662701107E-3</v>
      </c>
      <c r="I498" s="117">
        <f t="shared" si="65"/>
        <v>222724.24831350552</v>
      </c>
      <c r="J498" s="39">
        <f>+H498*I507</f>
        <v>0</v>
      </c>
      <c r="K498" s="395">
        <v>0</v>
      </c>
      <c r="L498" s="394">
        <f t="shared" si="66"/>
        <v>0</v>
      </c>
    </row>
    <row r="499" spans="1:14" ht="13.8">
      <c r="A499" s="2" t="s">
        <v>7</v>
      </c>
      <c r="B499" s="22">
        <f>+$B$27</f>
        <v>1680898</v>
      </c>
      <c r="C499" s="84">
        <f>+B499/B504</f>
        <v>1.9854823258966228E-2</v>
      </c>
      <c r="D499" s="89">
        <v>9.5303132881442438E-4</v>
      </c>
      <c r="E499" s="112">
        <f>+D499*C477</f>
        <v>47651.566440721217</v>
      </c>
      <c r="F499" s="79">
        <v>0</v>
      </c>
      <c r="G499" s="112">
        <f>F499*C477</f>
        <v>0</v>
      </c>
      <c r="H499" s="23">
        <f t="shared" si="64"/>
        <v>9.5303132881442438E-4</v>
      </c>
      <c r="I499" s="117">
        <f t="shared" si="65"/>
        <v>47651.566440721217</v>
      </c>
      <c r="J499" s="39">
        <f>+H499*I507</f>
        <v>0</v>
      </c>
      <c r="K499" s="395">
        <v>0</v>
      </c>
      <c r="L499" s="394">
        <f t="shared" si="66"/>
        <v>0</v>
      </c>
    </row>
    <row r="500" spans="1:14" ht="13.8">
      <c r="A500" s="2" t="s">
        <v>13</v>
      </c>
      <c r="B500" s="22">
        <f>+$B$28</f>
        <v>255700</v>
      </c>
      <c r="C500" s="84">
        <f>+B500/B504</f>
        <v>3.020336931400754E-3</v>
      </c>
      <c r="D500" s="89">
        <v>1.4497617291664289E-4</v>
      </c>
      <c r="E500" s="112">
        <f>+D500*C477</f>
        <v>7248.808645832145</v>
      </c>
      <c r="F500" s="79">
        <v>0</v>
      </c>
      <c r="G500" s="112">
        <f>F500*C477</f>
        <v>0</v>
      </c>
      <c r="H500" s="23">
        <f t="shared" si="64"/>
        <v>1.4497617291664289E-4</v>
      </c>
      <c r="I500" s="117">
        <f t="shared" si="65"/>
        <v>7248.808645832145</v>
      </c>
      <c r="J500" s="39">
        <f>+H500*I507</f>
        <v>0</v>
      </c>
      <c r="K500" s="395">
        <v>0</v>
      </c>
      <c r="L500" s="394">
        <f t="shared" si="66"/>
        <v>0</v>
      </c>
    </row>
    <row r="501" spans="1:14" ht="13.8">
      <c r="A501" s="2" t="s">
        <v>3</v>
      </c>
      <c r="B501" s="22">
        <f>+$B$29</f>
        <v>999226</v>
      </c>
      <c r="C501" s="84">
        <f>+B501/B504</f>
        <v>1.1802890851059249E-2</v>
      </c>
      <c r="D501" s="89">
        <v>5.6653884300035789E-4</v>
      </c>
      <c r="E501" s="112">
        <f>+D501*C477</f>
        <v>28326.942150017894</v>
      </c>
      <c r="F501" s="79">
        <v>0</v>
      </c>
      <c r="G501" s="112">
        <f>F501*C477</f>
        <v>0</v>
      </c>
      <c r="H501" s="23">
        <f t="shared" si="64"/>
        <v>5.6653884300035789E-4</v>
      </c>
      <c r="I501" s="117">
        <f t="shared" si="65"/>
        <v>28326.942150017894</v>
      </c>
      <c r="J501" s="39">
        <f>+H501*I507</f>
        <v>0</v>
      </c>
      <c r="K501" s="395">
        <v>0</v>
      </c>
      <c r="L501" s="394">
        <f t="shared" si="66"/>
        <v>0</v>
      </c>
    </row>
    <row r="502" spans="1:14" ht="13.8">
      <c r="A502" s="2" t="s">
        <v>11</v>
      </c>
      <c r="B502" s="22">
        <f>+$B$30</f>
        <v>700616</v>
      </c>
      <c r="C502" s="84">
        <f>+B502/B504</f>
        <v>8.2756995679713358E-3</v>
      </c>
      <c r="D502" s="89">
        <v>3.9723330257986078E-4</v>
      </c>
      <c r="E502" s="112">
        <f>+D502*C477</f>
        <v>19861.665128993038</v>
      </c>
      <c r="F502" s="79">
        <v>0</v>
      </c>
      <c r="G502" s="112">
        <f>F502*C477</f>
        <v>0</v>
      </c>
      <c r="H502" s="23">
        <f t="shared" si="64"/>
        <v>3.9723330257986078E-4</v>
      </c>
      <c r="I502" s="117">
        <f t="shared" si="65"/>
        <v>19861.665128993038</v>
      </c>
      <c r="J502" s="39">
        <f>+H502*I507</f>
        <v>0</v>
      </c>
      <c r="K502" s="395">
        <v>0</v>
      </c>
      <c r="L502" s="394">
        <f t="shared" si="66"/>
        <v>0</v>
      </c>
    </row>
    <row r="503" spans="1:14" ht="13.8">
      <c r="A503" s="3" t="s">
        <v>8</v>
      </c>
      <c r="B503" s="22">
        <f>+$B$31</f>
        <v>553279</v>
      </c>
      <c r="C503" s="84">
        <f>+B503/B504</f>
        <v>6.5353500080894715E-3</v>
      </c>
      <c r="D503" s="89">
        <v>3.1369680084140505E-4</v>
      </c>
      <c r="E503" s="112">
        <f>+D503*C477</f>
        <v>15684.840042070253</v>
      </c>
      <c r="F503" s="79">
        <v>0</v>
      </c>
      <c r="G503" s="115">
        <f>F503*C477</f>
        <v>0</v>
      </c>
      <c r="H503" s="87">
        <f>+D503+F503</f>
        <v>3.1369680084140505E-4</v>
      </c>
      <c r="I503" s="118">
        <f t="shared" si="65"/>
        <v>15684.840042070253</v>
      </c>
      <c r="J503" s="39">
        <f>+H503*I507</f>
        <v>0</v>
      </c>
      <c r="K503" s="395">
        <v>0</v>
      </c>
      <c r="L503" s="394">
        <f t="shared" si="66"/>
        <v>0</v>
      </c>
    </row>
    <row r="504" spans="1:14" ht="13.8">
      <c r="A504" s="24"/>
      <c r="B504" s="25">
        <f t="shared" ref="B504:L504" si="67">SUM(B483:B503)</f>
        <v>84659429</v>
      </c>
      <c r="C504" s="85">
        <f t="shared" si="67"/>
        <v>1.0000000000000002</v>
      </c>
      <c r="D504" s="82">
        <f t="shared" si="67"/>
        <v>4.8000000000000008E-2</v>
      </c>
      <c r="E504" s="113">
        <f t="shared" si="67"/>
        <v>2399999.9999999991</v>
      </c>
      <c r="F504" s="83">
        <f t="shared" si="67"/>
        <v>0.95200000000000007</v>
      </c>
      <c r="G504" s="113">
        <f t="shared" si="67"/>
        <v>47600000.000000007</v>
      </c>
      <c r="H504" s="86">
        <f t="shared" si="67"/>
        <v>1</v>
      </c>
      <c r="I504" s="119">
        <f t="shared" si="67"/>
        <v>50000000.000000007</v>
      </c>
      <c r="J504" s="26">
        <f t="shared" si="67"/>
        <v>0</v>
      </c>
      <c r="K504" s="26">
        <f t="shared" si="67"/>
        <v>0</v>
      </c>
      <c r="L504" s="26">
        <f t="shared" si="67"/>
        <v>0</v>
      </c>
    </row>
    <row r="505" spans="1:14">
      <c r="H505" s="80"/>
      <c r="I505" s="81"/>
    </row>
    <row r="507" spans="1:14">
      <c r="G507" t="s">
        <v>114</v>
      </c>
      <c r="H507" s="27"/>
      <c r="I507" s="357">
        <f>+ITC!L76</f>
        <v>0</v>
      </c>
    </row>
    <row r="508" spans="1:14">
      <c r="G508" t="s">
        <v>338</v>
      </c>
      <c r="I508" s="357">
        <f>+ITC!M76</f>
        <v>0</v>
      </c>
    </row>
    <row r="509" spans="1:14">
      <c r="G509" t="s">
        <v>256</v>
      </c>
      <c r="I509" s="120">
        <f>SUM(I507:I508)</f>
        <v>0</v>
      </c>
      <c r="J509" s="455" t="s">
        <v>586</v>
      </c>
      <c r="N509" s="121">
        <f>+I509</f>
        <v>0</v>
      </c>
    </row>
    <row r="510" spans="1:14">
      <c r="I510" s="88"/>
    </row>
    <row r="511" spans="1:14" ht="13.8">
      <c r="D511" s="89"/>
      <c r="I511" s="88"/>
    </row>
    <row r="512" spans="1:14">
      <c r="I512" s="88"/>
    </row>
    <row r="513" spans="1:18" ht="15.6">
      <c r="A513" s="874" t="s">
        <v>19</v>
      </c>
      <c r="B513" s="875"/>
      <c r="C513" s="875">
        <v>910</v>
      </c>
      <c r="D513" s="875"/>
      <c r="E513" s="875"/>
      <c r="F513" s="875"/>
      <c r="G513" s="875"/>
      <c r="H513" s="876"/>
      <c r="I513" s="4"/>
    </row>
    <row r="514" spans="1:18" ht="15.75" customHeight="1">
      <c r="A514" s="867" t="s">
        <v>20</v>
      </c>
      <c r="B514" s="868"/>
      <c r="C514" s="877" t="s">
        <v>106</v>
      </c>
      <c r="D514" s="878"/>
      <c r="E514" s="878"/>
      <c r="F514" s="878"/>
      <c r="G514" s="878"/>
      <c r="H514" s="879"/>
      <c r="I514" s="4"/>
    </row>
    <row r="515" spans="1:18" ht="15.75" customHeight="1">
      <c r="A515" s="867" t="s">
        <v>22</v>
      </c>
      <c r="B515" s="868"/>
      <c r="C515" s="877" t="s">
        <v>107</v>
      </c>
      <c r="D515" s="878"/>
      <c r="E515" s="878"/>
      <c r="F515" s="878"/>
      <c r="G515" s="878"/>
      <c r="H515" s="879"/>
      <c r="I515" s="4"/>
    </row>
    <row r="516" spans="1:18" ht="15.75" customHeight="1">
      <c r="A516" s="867" t="s">
        <v>24</v>
      </c>
      <c r="B516" s="868"/>
      <c r="C516" s="869">
        <v>25600000</v>
      </c>
      <c r="D516" s="870"/>
      <c r="E516" s="870"/>
      <c r="F516" s="870"/>
      <c r="G516" s="870"/>
      <c r="H516" s="871"/>
      <c r="I516" s="4"/>
    </row>
    <row r="517" spans="1:18" ht="15.75" customHeight="1">
      <c r="A517" s="881" t="s">
        <v>25</v>
      </c>
      <c r="B517" s="882"/>
      <c r="C517" s="883" t="s">
        <v>103</v>
      </c>
      <c r="D517" s="884"/>
      <c r="E517" s="884"/>
      <c r="F517" s="884"/>
      <c r="G517" s="884"/>
      <c r="H517" s="885"/>
      <c r="I517" s="4"/>
    </row>
    <row r="518" spans="1:18" ht="13.8">
      <c r="A518" s="5"/>
      <c r="B518" s="5"/>
      <c r="C518" s="5"/>
      <c r="D518" s="5"/>
      <c r="E518" s="5"/>
      <c r="F518" s="5"/>
      <c r="G518" s="5"/>
      <c r="H518" s="5"/>
      <c r="I518" s="5"/>
    </row>
    <row r="519" spans="1:18" ht="13.8">
      <c r="A519" s="6"/>
      <c r="B519" s="7"/>
      <c r="C519" s="8"/>
      <c r="D519" s="886">
        <v>0.2</v>
      </c>
      <c r="E519" s="887"/>
      <c r="F519" s="886">
        <v>0.8</v>
      </c>
      <c r="G519" s="887"/>
      <c r="H519" s="9"/>
      <c r="I519" s="10"/>
      <c r="J519" s="11" t="s">
        <v>121</v>
      </c>
      <c r="K519" s="11" t="s">
        <v>269</v>
      </c>
      <c r="L519" s="11" t="s">
        <v>270</v>
      </c>
    </row>
    <row r="520" spans="1:18" ht="13.8">
      <c r="A520" s="12"/>
      <c r="B520" s="13"/>
      <c r="C520" s="14"/>
      <c r="D520" s="872" t="s">
        <v>26</v>
      </c>
      <c r="E520" s="880"/>
      <c r="F520" s="872" t="s">
        <v>27</v>
      </c>
      <c r="G520" s="880"/>
      <c r="H520" s="872" t="s">
        <v>28</v>
      </c>
      <c r="I520" s="873"/>
      <c r="J520" s="15" t="s">
        <v>29</v>
      </c>
      <c r="K520" s="391" t="s">
        <v>29</v>
      </c>
      <c r="L520" s="391" t="s">
        <v>29</v>
      </c>
    </row>
    <row r="521" spans="1:18" ht="27.6">
      <c r="A521" s="16" t="s">
        <v>30</v>
      </c>
      <c r="B521" s="17" t="s">
        <v>31</v>
      </c>
      <c r="C521" s="18" t="s">
        <v>32</v>
      </c>
      <c r="D521" s="19" t="s">
        <v>33</v>
      </c>
      <c r="E521" s="20" t="s">
        <v>34</v>
      </c>
      <c r="F521" s="19" t="s">
        <v>33</v>
      </c>
      <c r="G521" s="20" t="s">
        <v>34</v>
      </c>
      <c r="H521" s="21" t="s">
        <v>33</v>
      </c>
      <c r="I521" s="40" t="s">
        <v>34</v>
      </c>
      <c r="J521" s="18" t="s">
        <v>34</v>
      </c>
      <c r="K521" s="18" t="s">
        <v>34</v>
      </c>
      <c r="L521" s="18" t="s">
        <v>34</v>
      </c>
    </row>
    <row r="522" spans="1:18" ht="13.8">
      <c r="A522" s="1" t="s">
        <v>15</v>
      </c>
      <c r="B522" s="22">
        <f>+$B$10</f>
        <v>10940248.5</v>
      </c>
      <c r="C522" s="84">
        <f>+B522/B543</f>
        <v>0.1292265803021185</v>
      </c>
      <c r="D522" s="89">
        <v>2.9277898480070254E-3</v>
      </c>
      <c r="E522" s="112">
        <f>+D522*C516</f>
        <v>74951.420108979844</v>
      </c>
      <c r="F522" s="79">
        <v>7.8414381834779213E-3</v>
      </c>
      <c r="G522" s="114">
        <f>F522*C516</f>
        <v>200740.81749703479</v>
      </c>
      <c r="H522" s="23">
        <f>+D522+F522</f>
        <v>1.0769228031484947E-2</v>
      </c>
      <c r="I522" s="116">
        <f>+E522+G522</f>
        <v>275692.23760601465</v>
      </c>
      <c r="J522" s="39">
        <f>+H522*I546</f>
        <v>54369.864483503196</v>
      </c>
      <c r="K522" s="395">
        <v>-4457.38</v>
      </c>
      <c r="L522" s="393">
        <f>+J522+K522</f>
        <v>49912.484483503198</v>
      </c>
      <c r="P522" s="819" t="s">
        <v>967</v>
      </c>
      <c r="Q522" s="812"/>
    </row>
    <row r="523" spans="1:18" ht="13.8">
      <c r="A523" s="2" t="s">
        <v>4</v>
      </c>
      <c r="B523" s="22">
        <f>+$B$12</f>
        <v>571800</v>
      </c>
      <c r="C523" s="84">
        <f>+B523/B543</f>
        <v>6.7541206780404811E-3</v>
      </c>
      <c r="D523" s="89">
        <v>1.5302304683288443E-4</v>
      </c>
      <c r="E523" s="112">
        <f>+D523*C516</f>
        <v>3917.3899989218412</v>
      </c>
      <c r="F523" s="79">
        <v>0</v>
      </c>
      <c r="G523" s="112">
        <f>F523*C516</f>
        <v>0</v>
      </c>
      <c r="H523" s="23">
        <f t="shared" ref="H523:H541" si="68">+D523+F523</f>
        <v>1.5302304683288443E-4</v>
      </c>
      <c r="I523" s="117">
        <f>+G523+E523</f>
        <v>3917.3899989218412</v>
      </c>
      <c r="J523" s="39">
        <f>+H523*I546</f>
        <v>772.55698317769611</v>
      </c>
      <c r="K523" s="395">
        <v>-97.73</v>
      </c>
      <c r="L523" s="394">
        <f>+J523+K523</f>
        <v>674.82698317769609</v>
      </c>
      <c r="P523" s="813" t="s">
        <v>638</v>
      </c>
      <c r="Q523" s="830"/>
    </row>
    <row r="524" spans="1:18" s="127" customFormat="1" ht="13.8">
      <c r="A524" s="2" t="s">
        <v>0</v>
      </c>
      <c r="B524" s="471">
        <f>+$B$13</f>
        <v>9981000</v>
      </c>
      <c r="C524" s="472">
        <f>+B524/B543</f>
        <v>0.11789590501490389</v>
      </c>
      <c r="D524" s="473">
        <v>2.6710791910575416E-3</v>
      </c>
      <c r="E524" s="474">
        <f>+D524*C516</f>
        <v>68379.627291073062</v>
      </c>
      <c r="F524" s="475">
        <v>0</v>
      </c>
      <c r="G524" s="474">
        <f>F524*C516</f>
        <v>0</v>
      </c>
      <c r="H524" s="476">
        <f t="shared" si="68"/>
        <v>2.6710791910575416E-3</v>
      </c>
      <c r="I524" s="477">
        <f t="shared" ref="I524:I542" si="69">+G524+E524</f>
        <v>68379.627291073062</v>
      </c>
      <c r="J524" s="478">
        <f>+H524*I546</f>
        <v>13485.294695025501</v>
      </c>
      <c r="K524" s="600">
        <f>+Q528+P533</f>
        <v>-2148.12</v>
      </c>
      <c r="L524" s="811">
        <f t="shared" ref="L524:L529" si="70">+J524+K524</f>
        <v>11337.1746950255</v>
      </c>
      <c r="P524" s="815">
        <f>+R528</f>
        <v>6124.9256284197654</v>
      </c>
      <c r="Q524" s="816" t="s">
        <v>610</v>
      </c>
    </row>
    <row r="525" spans="1:18" ht="13.8">
      <c r="A525" s="2" t="s">
        <v>16</v>
      </c>
      <c r="B525" s="22">
        <f>+$B$14</f>
        <v>1028167</v>
      </c>
      <c r="C525" s="84">
        <f>+B525/B543</f>
        <v>1.2144742908672346E-2</v>
      </c>
      <c r="D525" s="89">
        <v>2.7515424271658631E-4</v>
      </c>
      <c r="E525" s="112">
        <f>+D525*C516</f>
        <v>7043.9486135446095</v>
      </c>
      <c r="F525" s="79">
        <v>0</v>
      </c>
      <c r="G525" s="112">
        <f>F525*C516</f>
        <v>0</v>
      </c>
      <c r="H525" s="23">
        <f t="shared" si="68"/>
        <v>2.7515424271658631E-4</v>
      </c>
      <c r="I525" s="117">
        <f t="shared" si="69"/>
        <v>7043.9486135446095</v>
      </c>
      <c r="J525" s="39">
        <f>+H525*I546</f>
        <v>1389.1523928014483</v>
      </c>
      <c r="K525" s="395">
        <v>-141.94</v>
      </c>
      <c r="L525" s="394">
        <f t="shared" si="70"/>
        <v>1247.2123928014482</v>
      </c>
      <c r="P525" s="815">
        <f>+R529</f>
        <v>4333.2236895772148</v>
      </c>
      <c r="Q525" s="816" t="s">
        <v>603</v>
      </c>
    </row>
    <row r="526" spans="1:18" ht="13.8">
      <c r="A526" s="2" t="s">
        <v>6</v>
      </c>
      <c r="B526" s="22">
        <f>+$B$15</f>
        <v>2574417</v>
      </c>
      <c r="C526" s="84">
        <f>+B526/B543</f>
        <v>3.040909949912372E-2</v>
      </c>
      <c r="D526" s="89">
        <v>6.8895607231670439E-4</v>
      </c>
      <c r="E526" s="112">
        <f>+D526*C516</f>
        <v>17637.275451307632</v>
      </c>
      <c r="F526" s="79">
        <v>0</v>
      </c>
      <c r="G526" s="112">
        <f>F526*C516</f>
        <v>0</v>
      </c>
      <c r="H526" s="23">
        <f t="shared" si="68"/>
        <v>6.8895607231670439E-4</v>
      </c>
      <c r="I526" s="117">
        <f t="shared" si="69"/>
        <v>17637.275451307632</v>
      </c>
      <c r="J526" s="39">
        <f>+H526*I546</f>
        <v>3478.2853680349431</v>
      </c>
      <c r="K526" s="395">
        <v>-293.77</v>
      </c>
      <c r="L526" s="394">
        <f t="shared" si="70"/>
        <v>3184.5153680349431</v>
      </c>
      <c r="P526" s="817">
        <f>+R530</f>
        <v>879.02537702852067</v>
      </c>
      <c r="Q526" s="818" t="s">
        <v>604</v>
      </c>
    </row>
    <row r="527" spans="1:18" ht="13.8">
      <c r="A527" s="2" t="s">
        <v>10</v>
      </c>
      <c r="B527" s="22">
        <f>+$B$16</f>
        <v>2860240</v>
      </c>
      <c r="C527" s="84">
        <f>+B527/B543</f>
        <v>3.3785250311574866E-2</v>
      </c>
      <c r="D527" s="89">
        <v>7.654469892717867E-4</v>
      </c>
      <c r="E527" s="112">
        <f>+D527*C516</f>
        <v>19595.44292535774</v>
      </c>
      <c r="F527" s="79">
        <v>0</v>
      </c>
      <c r="G527" s="112">
        <f>F527*C516</f>
        <v>0</v>
      </c>
      <c r="H527" s="23">
        <f t="shared" si="68"/>
        <v>7.654469892717867E-4</v>
      </c>
      <c r="I527" s="117">
        <f t="shared" si="69"/>
        <v>19595.44292535774</v>
      </c>
      <c r="J527" s="39">
        <f>+H527*I546</f>
        <v>3864.4598251926932</v>
      </c>
      <c r="K527" s="395">
        <v>-548.5</v>
      </c>
      <c r="L527" s="394">
        <f t="shared" si="70"/>
        <v>3315.9598251926932</v>
      </c>
    </row>
    <row r="528" spans="1:18" ht="13.8">
      <c r="A528" s="2" t="s">
        <v>17</v>
      </c>
      <c r="B528" s="22">
        <f>+$B$17</f>
        <v>7116500</v>
      </c>
      <c r="C528" s="84">
        <f>+B528/B543</f>
        <v>8.4060335441194622E-2</v>
      </c>
      <c r="D528" s="89">
        <v>1.9044919775904555E-3</v>
      </c>
      <c r="E528" s="112">
        <f>+D528*C516</f>
        <v>48754.99462631566</v>
      </c>
      <c r="F528" s="79">
        <v>9.7365527278046801E-2</v>
      </c>
      <c r="G528" s="112">
        <f>F528*C516</f>
        <v>2492557.4983179979</v>
      </c>
      <c r="H528" s="23">
        <f t="shared" si="68"/>
        <v>9.9270019255637262E-2</v>
      </c>
      <c r="I528" s="117">
        <f t="shared" si="69"/>
        <v>2541312.4929443137</v>
      </c>
      <c r="J528" s="39">
        <f>+H528*I546</f>
        <v>501177.75187081151</v>
      </c>
      <c r="K528" s="395">
        <v>-32153.81</v>
      </c>
      <c r="L528" s="394">
        <f t="shared" si="70"/>
        <v>469023.94187081151</v>
      </c>
      <c r="O528" s="598" t="s">
        <v>610</v>
      </c>
      <c r="P528" s="496">
        <f>J524*$O$20</f>
        <v>7807.9856284197649</v>
      </c>
      <c r="Q528" s="597">
        <v>-1683.06</v>
      </c>
      <c r="R528" s="396">
        <f>+P528+Q528</f>
        <v>6124.9256284197654</v>
      </c>
    </row>
    <row r="529" spans="1:18" ht="13.8">
      <c r="A529" s="2" t="s">
        <v>5</v>
      </c>
      <c r="B529" s="22">
        <f>+$B$18</f>
        <v>9342000</v>
      </c>
      <c r="C529" s="84">
        <f>+B529/B543</f>
        <v>0.11034801569474323</v>
      </c>
      <c r="D529" s="89">
        <v>2.5000722341951848E-3</v>
      </c>
      <c r="E529" s="112">
        <f>+D529*C516</f>
        <v>64001.849195396731</v>
      </c>
      <c r="F529" s="79">
        <v>0.87213678453847521</v>
      </c>
      <c r="G529" s="112">
        <f>F529*C516</f>
        <v>22326701.684184965</v>
      </c>
      <c r="H529" s="23">
        <f t="shared" si="68"/>
        <v>0.87463685677267045</v>
      </c>
      <c r="I529" s="117">
        <f t="shared" si="69"/>
        <v>22390703.533380363</v>
      </c>
      <c r="J529" s="39">
        <f>+H529*I546</f>
        <v>4415719.235954388</v>
      </c>
      <c r="K529" s="395">
        <v>-210480.27</v>
      </c>
      <c r="L529" s="394">
        <f t="shared" si="70"/>
        <v>4205238.9659543885</v>
      </c>
      <c r="O529" s="598" t="s">
        <v>603</v>
      </c>
      <c r="P529" s="496">
        <f>J524*$O$21</f>
        <v>4719.8531432589252</v>
      </c>
      <c r="Q529" s="496">
        <f>P533*((P529/(P529+P530)))</f>
        <v>-386.62945368171023</v>
      </c>
      <c r="R529" s="396">
        <f t="shared" ref="R529:R530" si="71">+P529+Q529</f>
        <v>4333.2236895772148</v>
      </c>
    </row>
    <row r="530" spans="1:18" ht="13.8">
      <c r="A530" s="2" t="s">
        <v>116</v>
      </c>
      <c r="B530" s="22">
        <f>+$B$19</f>
        <v>2939201</v>
      </c>
      <c r="C530" s="84">
        <f>+B530/B543</f>
        <v>3.4717940278099442E-2</v>
      </c>
      <c r="D530" s="89">
        <v>7.8657843328921084E-4</v>
      </c>
      <c r="E530" s="112">
        <f>+D530*C516</f>
        <v>20136.407892203799</v>
      </c>
      <c r="F530" s="79">
        <v>0</v>
      </c>
      <c r="G530" s="112">
        <f>F530*C516</f>
        <v>0</v>
      </c>
      <c r="H530" s="23">
        <f t="shared" si="68"/>
        <v>7.8657843328921084E-4</v>
      </c>
      <c r="I530" s="117">
        <f t="shared" si="69"/>
        <v>20136.407892203799</v>
      </c>
      <c r="J530" s="39">
        <f>+H530*I546</f>
        <v>3971.1447003025078</v>
      </c>
      <c r="K530" s="395">
        <v>-334.7</v>
      </c>
      <c r="L530" s="394">
        <f>+J530+K530</f>
        <v>3636.444700302508</v>
      </c>
      <c r="O530" s="598" t="s">
        <v>604</v>
      </c>
      <c r="P530" s="496">
        <f>J524*$O$22</f>
        <v>957.45592334681044</v>
      </c>
      <c r="Q530" s="496">
        <f>P533*((P530/(P529+P530)))</f>
        <v>-78.430546318289771</v>
      </c>
      <c r="R530" s="396">
        <f t="shared" si="71"/>
        <v>879.02537702852067</v>
      </c>
    </row>
    <row r="531" spans="1:18" ht="14.4" thickBot="1">
      <c r="A531" s="2" t="s">
        <v>1</v>
      </c>
      <c r="B531" s="22">
        <f>+$B$20</f>
        <v>207000</v>
      </c>
      <c r="C531" s="84">
        <f>+B531/B543</f>
        <v>2.4450909065309194E-3</v>
      </c>
      <c r="D531" s="89">
        <v>5.5396590931107178E-5</v>
      </c>
      <c r="E531" s="112">
        <f>+D531*C516</f>
        <v>1418.1527278363437</v>
      </c>
      <c r="F531" s="79">
        <v>0</v>
      </c>
      <c r="G531" s="112">
        <f>F531*C516</f>
        <v>0</v>
      </c>
      <c r="H531" s="23">
        <f t="shared" si="68"/>
        <v>5.5396590931107178E-5</v>
      </c>
      <c r="I531" s="117">
        <f t="shared" si="69"/>
        <v>1418.1527278363437</v>
      </c>
      <c r="J531" s="39">
        <f>+H531*I546</f>
        <v>279.67697712099181</v>
      </c>
      <c r="K531" s="395">
        <v>-38.85</v>
      </c>
      <c r="L531" s="394">
        <f t="shared" ref="L531:L542" si="72">+J531+K531</f>
        <v>240.82697712099181</v>
      </c>
      <c r="P531" s="414">
        <f>SUM(P528:P530)</f>
        <v>13485.294695025499</v>
      </c>
      <c r="Q531" s="414">
        <f>SUM(Q528:Q530)</f>
        <v>-2148.12</v>
      </c>
      <c r="R531" s="414">
        <f>SUM(R528:R530)</f>
        <v>11337.1746950255</v>
      </c>
    </row>
    <row r="532" spans="1:18" ht="14.4" thickTop="1">
      <c r="A532" s="2" t="s">
        <v>45</v>
      </c>
      <c r="B532" s="22">
        <f>+$B$21</f>
        <v>7020707</v>
      </c>
      <c r="C532" s="84">
        <f>+B532/B543</f>
        <v>8.2928825329072323E-2</v>
      </c>
      <c r="D532" s="89">
        <v>1.8788562015756554E-3</v>
      </c>
      <c r="E532" s="112">
        <f>+D532*C516</f>
        <v>48098.718760336778</v>
      </c>
      <c r="F532" s="79">
        <v>0</v>
      </c>
      <c r="G532" s="112">
        <f>F532*C516</f>
        <v>0</v>
      </c>
      <c r="H532" s="23">
        <f t="shared" si="68"/>
        <v>1.8788562015756554E-3</v>
      </c>
      <c r="I532" s="117">
        <f t="shared" si="69"/>
        <v>48098.718760336778</v>
      </c>
      <c r="J532" s="39">
        <f>+H532*I546</f>
        <v>9485.6527102038035</v>
      </c>
      <c r="K532" s="395">
        <v>-1028.81</v>
      </c>
      <c r="L532" s="394">
        <f t="shared" si="72"/>
        <v>8456.842710203804</v>
      </c>
    </row>
    <row r="533" spans="1:18" ht="13.8">
      <c r="A533" s="2" t="s">
        <v>46</v>
      </c>
      <c r="B533" s="22">
        <f>+$B$22</f>
        <v>6927361</v>
      </c>
      <c r="C533" s="84">
        <f>+B533/B543</f>
        <v>8.1826219262593897E-2</v>
      </c>
      <c r="D533" s="89">
        <v>1.8538752828459204E-3</v>
      </c>
      <c r="E533" s="112">
        <f>+D533*C516</f>
        <v>47459.207240855561</v>
      </c>
      <c r="F533" s="79">
        <v>0</v>
      </c>
      <c r="G533" s="112">
        <f>F533*C516</f>
        <v>0</v>
      </c>
      <c r="H533" s="23">
        <f t="shared" si="68"/>
        <v>1.8538752828459204E-3</v>
      </c>
      <c r="I533" s="117">
        <f t="shared" si="69"/>
        <v>47459.207240855561</v>
      </c>
      <c r="J533" s="39">
        <f>+H533*I546</f>
        <v>9359.5332555838213</v>
      </c>
      <c r="K533" s="395">
        <v>-954.74</v>
      </c>
      <c r="L533" s="394">
        <f t="shared" si="72"/>
        <v>8404.7932555838215</v>
      </c>
      <c r="O533" s="598"/>
      <c r="P533" s="596">
        <v>-465.06</v>
      </c>
      <c r="Q533" t="s">
        <v>869</v>
      </c>
    </row>
    <row r="534" spans="1:18" ht="13.8">
      <c r="A534" s="2" t="s">
        <v>2</v>
      </c>
      <c r="B534" s="22">
        <f>+$B$23</f>
        <v>325000</v>
      </c>
      <c r="C534" s="84">
        <f>+B534/B543</f>
        <v>3.8389108435871924E-3</v>
      </c>
      <c r="D534" s="89">
        <v>8.6975323925651344E-5</v>
      </c>
      <c r="E534" s="112">
        <f>+D534*C516</f>
        <v>2226.5682924966745</v>
      </c>
      <c r="F534" s="79">
        <v>0</v>
      </c>
      <c r="G534" s="112">
        <f>F534*C516</f>
        <v>0</v>
      </c>
      <c r="H534" s="23">
        <f t="shared" si="68"/>
        <v>8.6975323925651344E-5</v>
      </c>
      <c r="I534" s="117">
        <f t="shared" si="69"/>
        <v>2226.5682924966745</v>
      </c>
      <c r="J534" s="39">
        <f>+H534*I546</f>
        <v>439.10636504503537</v>
      </c>
      <c r="K534" s="395">
        <v>-37.950000000000003</v>
      </c>
      <c r="L534" s="394">
        <f t="shared" si="72"/>
        <v>401.15636504503539</v>
      </c>
    </row>
    <row r="535" spans="1:18" ht="13.8">
      <c r="A535" s="2" t="s">
        <v>12</v>
      </c>
      <c r="B535" s="22">
        <f>+$B$24</f>
        <v>343000</v>
      </c>
      <c r="C535" s="84">
        <f>+B535/B543</f>
        <v>4.0515274441550982E-3</v>
      </c>
      <c r="D535" s="89">
        <v>9.1792418789225905E-5</v>
      </c>
      <c r="E535" s="112">
        <f>+D535*C516</f>
        <v>2349.8859210041833</v>
      </c>
      <c r="F535" s="79">
        <v>0</v>
      </c>
      <c r="G535" s="112">
        <f>F535*C516</f>
        <v>0</v>
      </c>
      <c r="H535" s="23">
        <f t="shared" si="68"/>
        <v>9.1792418789225905E-5</v>
      </c>
      <c r="I535" s="117">
        <f t="shared" si="69"/>
        <v>2349.8859210041833</v>
      </c>
      <c r="J535" s="39">
        <f>+H535*I546</f>
        <v>463.42610218599128</v>
      </c>
      <c r="K535" s="395">
        <v>-107.71</v>
      </c>
      <c r="L535" s="394">
        <f t="shared" si="72"/>
        <v>355.7161021859913</v>
      </c>
    </row>
    <row r="536" spans="1:18" ht="13.8">
      <c r="A536" s="2" t="s">
        <v>18</v>
      </c>
      <c r="B536" s="22">
        <f>+$B$25</f>
        <v>10436523.5</v>
      </c>
      <c r="C536" s="84">
        <f>+B536/B543</f>
        <v>0.12327656379539248</v>
      </c>
      <c r="D536" s="89">
        <v>2.7929847863317984E-3</v>
      </c>
      <c r="E536" s="112">
        <f>+D536*C516</f>
        <v>71500.410530094043</v>
      </c>
      <c r="F536" s="79">
        <v>0</v>
      </c>
      <c r="G536" s="112">
        <f>F536*C516</f>
        <v>0</v>
      </c>
      <c r="H536" s="23">
        <f t="shared" si="68"/>
        <v>2.7929847863317984E-3</v>
      </c>
      <c r="I536" s="117">
        <f t="shared" si="69"/>
        <v>71500.410530094043</v>
      </c>
      <c r="J536" s="39">
        <f>+H536*I546</f>
        <v>14100.751130293147</v>
      </c>
      <c r="K536" s="395">
        <v>-861.59</v>
      </c>
      <c r="L536" s="394">
        <f t="shared" si="72"/>
        <v>13239.161130293147</v>
      </c>
    </row>
    <row r="537" spans="1:18" ht="13.8">
      <c r="A537" s="2" t="s">
        <v>9</v>
      </c>
      <c r="B537" s="22">
        <f>+$B$26</f>
        <v>7856545</v>
      </c>
      <c r="C537" s="84">
        <f>+B537/B543</f>
        <v>9.2801771672709962E-2</v>
      </c>
      <c r="D537" s="89">
        <v>2.1025401045220251E-3</v>
      </c>
      <c r="E537" s="112">
        <f>+D537*C516</f>
        <v>53825.026675763846</v>
      </c>
      <c r="F537" s="79">
        <v>0</v>
      </c>
      <c r="G537" s="112">
        <f>F537*C516</f>
        <v>0</v>
      </c>
      <c r="H537" s="23">
        <f t="shared" si="68"/>
        <v>2.1025401045220251E-3</v>
      </c>
      <c r="I537" s="117">
        <f t="shared" si="69"/>
        <v>53825.026675763846</v>
      </c>
      <c r="J537" s="39">
        <f>+H537*I546</f>
        <v>10614.950321395554</v>
      </c>
      <c r="K537" s="395">
        <v>-538.24</v>
      </c>
      <c r="L537" s="394">
        <f t="shared" si="72"/>
        <v>10076.710321395554</v>
      </c>
    </row>
    <row r="538" spans="1:18" ht="13.8">
      <c r="A538" s="2" t="s">
        <v>7</v>
      </c>
      <c r="B538" s="22">
        <f>+$B$27</f>
        <v>1680898</v>
      </c>
      <c r="C538" s="84">
        <f>+B538/B543</f>
        <v>1.9854823258966228E-2</v>
      </c>
      <c r="D538" s="89">
        <v>4.4983575090524591E-4</v>
      </c>
      <c r="E538" s="112">
        <f>+D538*C516</f>
        <v>11515.795223174295</v>
      </c>
      <c r="F538" s="79">
        <v>0</v>
      </c>
      <c r="G538" s="112">
        <f>F538*C516</f>
        <v>0</v>
      </c>
      <c r="H538" s="23">
        <f t="shared" si="68"/>
        <v>4.4983575090524591E-4</v>
      </c>
      <c r="I538" s="117">
        <f t="shared" si="69"/>
        <v>11515.795223174295</v>
      </c>
      <c r="J538" s="39">
        <f>+H538*I546</f>
        <v>2271.0549674544059</v>
      </c>
      <c r="K538" s="395">
        <v>-200.32</v>
      </c>
      <c r="L538" s="394">
        <f t="shared" si="72"/>
        <v>2070.7349674544057</v>
      </c>
    </row>
    <row r="539" spans="1:18" ht="13.8">
      <c r="A539" s="2" t="s">
        <v>13</v>
      </c>
      <c r="B539" s="22">
        <f>+$B$28</f>
        <v>255700</v>
      </c>
      <c r="C539" s="84">
        <f>+B539/B543</f>
        <v>3.020336931400754E-3</v>
      </c>
      <c r="D539" s="89">
        <v>6.8429508700889387E-5</v>
      </c>
      <c r="E539" s="112">
        <f>+D539*C516</f>
        <v>1751.7954227427683</v>
      </c>
      <c r="F539" s="79">
        <v>0</v>
      </c>
      <c r="G539" s="112">
        <f>F539*C516</f>
        <v>0</v>
      </c>
      <c r="H539" s="23">
        <f t="shared" si="68"/>
        <v>6.8429508700889387E-5</v>
      </c>
      <c r="I539" s="117">
        <f t="shared" si="69"/>
        <v>1751.7954227427683</v>
      </c>
      <c r="J539" s="39">
        <f>+H539*I546</f>
        <v>345.47537705235555</v>
      </c>
      <c r="K539" s="395">
        <v>-39.200000000000003</v>
      </c>
      <c r="L539" s="394">
        <f t="shared" si="72"/>
        <v>306.27537705235557</v>
      </c>
    </row>
    <row r="540" spans="1:18" ht="13.8">
      <c r="A540" s="2" t="s">
        <v>3</v>
      </c>
      <c r="B540" s="22">
        <f>+$B$29</f>
        <v>999226</v>
      </c>
      <c r="C540" s="84">
        <f>+B540/B543</f>
        <v>1.1802890851059249E-2</v>
      </c>
      <c r="D540" s="89">
        <v>2.6740928461930954E-4</v>
      </c>
      <c r="E540" s="112">
        <f>+D540*C516</f>
        <v>6845.6776862543238</v>
      </c>
      <c r="F540" s="79">
        <v>0</v>
      </c>
      <c r="G540" s="112">
        <f>F540*C516</f>
        <v>0</v>
      </c>
      <c r="H540" s="23">
        <f t="shared" si="68"/>
        <v>2.6740928461930954E-4</v>
      </c>
      <c r="I540" s="117">
        <f t="shared" si="69"/>
        <v>6845.6776862543238</v>
      </c>
      <c r="J540" s="39">
        <f>+H540*I546</f>
        <v>1350.0509529444555</v>
      </c>
      <c r="K540" s="395">
        <v>-60.55</v>
      </c>
      <c r="L540" s="394">
        <f t="shared" si="72"/>
        <v>1289.5009529444555</v>
      </c>
    </row>
    <row r="541" spans="1:18" ht="13.8">
      <c r="A541" s="2" t="s">
        <v>11</v>
      </c>
      <c r="B541" s="22">
        <f>+$B$30</f>
        <v>700616</v>
      </c>
      <c r="C541" s="84">
        <f>+B541/B543</f>
        <v>8.2756995679713358E-3</v>
      </c>
      <c r="D541" s="89">
        <v>1.8749618774114519E-4</v>
      </c>
      <c r="E541" s="112">
        <f>+D541*C516</f>
        <v>4799.9024061733171</v>
      </c>
      <c r="F541" s="79">
        <v>0</v>
      </c>
      <c r="G541" s="112">
        <f>F541*C516</f>
        <v>0</v>
      </c>
      <c r="H541" s="23">
        <f t="shared" si="68"/>
        <v>1.8749618774114519E-4</v>
      </c>
      <c r="I541" s="117">
        <f t="shared" si="69"/>
        <v>4799.9024061733171</v>
      </c>
      <c r="J541" s="39">
        <f>+H541*I546</f>
        <v>946.5991702335499</v>
      </c>
      <c r="K541" s="395">
        <v>-157.33000000000001</v>
      </c>
      <c r="L541" s="394">
        <f t="shared" si="72"/>
        <v>789.26917023354986</v>
      </c>
    </row>
    <row r="542" spans="1:18" ht="13.8">
      <c r="A542" s="3" t="s">
        <v>8</v>
      </c>
      <c r="B542" s="22">
        <f>+$B$31</f>
        <v>553279</v>
      </c>
      <c r="C542" s="84">
        <f>+B542/B543</f>
        <v>6.5353500080894715E-3</v>
      </c>
      <c r="D542" s="89">
        <v>1.4806652383464759E-4</v>
      </c>
      <c r="E542" s="112">
        <f>+D542*C516</f>
        <v>3790.5030101669781</v>
      </c>
      <c r="F542" s="79">
        <v>0</v>
      </c>
      <c r="G542" s="115">
        <f>F542*C516</f>
        <v>0</v>
      </c>
      <c r="H542" s="87">
        <f>+D542+F542</f>
        <v>1.4806652383464759E-4</v>
      </c>
      <c r="I542" s="118">
        <f t="shared" si="69"/>
        <v>3790.5030101669781</v>
      </c>
      <c r="J542" s="39">
        <f>+H542*I546</f>
        <v>747.53332475616071</v>
      </c>
      <c r="K542" s="395">
        <v>-47.71</v>
      </c>
      <c r="L542" s="394">
        <f t="shared" si="72"/>
        <v>699.82332475616067</v>
      </c>
    </row>
    <row r="543" spans="1:18" ht="13.8">
      <c r="A543" s="24"/>
      <c r="B543" s="25">
        <f t="shared" ref="B543:L543" si="73">SUM(B522:B542)</f>
        <v>84659429</v>
      </c>
      <c r="C543" s="85">
        <f t="shared" si="73"/>
        <v>1.0000000000000002</v>
      </c>
      <c r="D543" s="82">
        <f t="shared" si="73"/>
        <v>2.2656249999999999E-2</v>
      </c>
      <c r="E543" s="113">
        <f t="shared" si="73"/>
        <v>580000</v>
      </c>
      <c r="F543" s="83">
        <f t="shared" si="73"/>
        <v>0.97734374999999996</v>
      </c>
      <c r="G543" s="113">
        <f t="shared" si="73"/>
        <v>25019999.999999996</v>
      </c>
      <c r="H543" s="86">
        <f t="shared" si="73"/>
        <v>1.0000000000000002</v>
      </c>
      <c r="I543" s="119">
        <f t="shared" si="73"/>
        <v>25600000.000000004</v>
      </c>
      <c r="J543" s="26">
        <f t="shared" si="73"/>
        <v>5048631.5569275059</v>
      </c>
      <c r="K543" s="26">
        <f t="shared" si="73"/>
        <v>-254729.21999999997</v>
      </c>
      <c r="L543" s="26">
        <f t="shared" si="73"/>
        <v>4793902.3369275052</v>
      </c>
    </row>
    <row r="544" spans="1:18">
      <c r="H544" s="80"/>
      <c r="I544" s="81"/>
    </row>
    <row r="545" spans="1:14">
      <c r="F545" s="127"/>
      <c r="G545" s="127"/>
      <c r="H545" s="127"/>
      <c r="I545" s="127"/>
    </row>
    <row r="546" spans="1:14">
      <c r="F546" s="127"/>
      <c r="G546" t="s">
        <v>114</v>
      </c>
      <c r="H546" s="27"/>
      <c r="I546" s="357">
        <f>+ITC!L77</f>
        <v>5048631.5569275068</v>
      </c>
    </row>
    <row r="547" spans="1:14">
      <c r="F547" s="127"/>
      <c r="G547" t="s">
        <v>338</v>
      </c>
      <c r="I547" s="357">
        <f>+ITC!M77</f>
        <v>-254729</v>
      </c>
    </row>
    <row r="548" spans="1:14">
      <c r="F548" s="127"/>
      <c r="G548" t="s">
        <v>256</v>
      </c>
      <c r="I548" s="746">
        <f>SUM(I546:I547)</f>
        <v>4793902.5569275068</v>
      </c>
      <c r="N548" s="121">
        <f>+I548</f>
        <v>4793902.5569275068</v>
      </c>
    </row>
    <row r="549" spans="1:14" ht="13.8">
      <c r="D549" s="89"/>
      <c r="I549" s="88"/>
    </row>
    <row r="550" spans="1:14">
      <c r="I550" s="88"/>
    </row>
    <row r="551" spans="1:14">
      <c r="I551" s="88"/>
    </row>
    <row r="552" spans="1:14" ht="15.6">
      <c r="A552" s="874" t="s">
        <v>19</v>
      </c>
      <c r="B552" s="875"/>
      <c r="C552" s="875">
        <v>911</v>
      </c>
      <c r="D552" s="875"/>
      <c r="E552" s="875"/>
      <c r="F552" s="875"/>
      <c r="G552" s="875"/>
      <c r="H552" s="876"/>
      <c r="I552" s="4"/>
    </row>
    <row r="553" spans="1:14" ht="15.75" customHeight="1">
      <c r="A553" s="867" t="s">
        <v>20</v>
      </c>
      <c r="B553" s="868"/>
      <c r="C553" s="877" t="s">
        <v>104</v>
      </c>
      <c r="D553" s="878"/>
      <c r="E553" s="878"/>
      <c r="F553" s="878"/>
      <c r="G553" s="878"/>
      <c r="H553" s="879"/>
      <c r="I553" s="4"/>
    </row>
    <row r="554" spans="1:14" ht="15.6">
      <c r="A554" s="867" t="s">
        <v>22</v>
      </c>
      <c r="B554" s="868"/>
      <c r="C554" s="877" t="s">
        <v>105</v>
      </c>
      <c r="D554" s="878"/>
      <c r="E554" s="878"/>
      <c r="F554" s="878"/>
      <c r="G554" s="878"/>
      <c r="H554" s="879"/>
      <c r="I554" s="4"/>
    </row>
    <row r="555" spans="1:14" ht="15.75" customHeight="1">
      <c r="A555" s="867" t="s">
        <v>24</v>
      </c>
      <c r="B555" s="868"/>
      <c r="C555" s="869">
        <v>5550000</v>
      </c>
      <c r="D555" s="870"/>
      <c r="E555" s="870"/>
      <c r="F555" s="870"/>
      <c r="G555" s="870"/>
      <c r="H555" s="871"/>
      <c r="I555" s="4"/>
    </row>
    <row r="556" spans="1:14" ht="15.75" customHeight="1">
      <c r="A556" s="881" t="s">
        <v>25</v>
      </c>
      <c r="B556" s="882"/>
      <c r="C556" s="883" t="s">
        <v>103</v>
      </c>
      <c r="D556" s="884"/>
      <c r="E556" s="884"/>
      <c r="F556" s="884"/>
      <c r="G556" s="884"/>
      <c r="H556" s="885"/>
      <c r="I556" s="4"/>
    </row>
    <row r="557" spans="1:14" ht="13.8">
      <c r="A557" s="5"/>
      <c r="B557" s="5"/>
      <c r="C557" s="5"/>
      <c r="D557" s="5"/>
      <c r="E557" s="5"/>
      <c r="F557" s="5"/>
      <c r="G557" s="5"/>
      <c r="H557" s="5"/>
      <c r="I557" s="5"/>
    </row>
    <row r="558" spans="1:14" ht="13.8">
      <c r="A558" s="6"/>
      <c r="B558" s="7"/>
      <c r="C558" s="8"/>
      <c r="D558" s="886">
        <v>0.2</v>
      </c>
      <c r="E558" s="887"/>
      <c r="F558" s="886">
        <v>0.8</v>
      </c>
      <c r="G558" s="887"/>
      <c r="H558" s="9"/>
      <c r="I558" s="10"/>
      <c r="J558" s="11" t="s">
        <v>121</v>
      </c>
      <c r="K558" s="11" t="s">
        <v>269</v>
      </c>
      <c r="L558" s="11" t="s">
        <v>270</v>
      </c>
    </row>
    <row r="559" spans="1:14" ht="13.8">
      <c r="A559" s="12"/>
      <c r="B559" s="13"/>
      <c r="C559" s="14"/>
      <c r="D559" s="872" t="s">
        <v>26</v>
      </c>
      <c r="E559" s="880"/>
      <c r="F559" s="872" t="s">
        <v>27</v>
      </c>
      <c r="G559" s="880"/>
      <c r="H559" s="872" t="s">
        <v>28</v>
      </c>
      <c r="I559" s="873"/>
      <c r="J559" s="15" t="s">
        <v>29</v>
      </c>
      <c r="K559" s="391" t="s">
        <v>29</v>
      </c>
      <c r="L559" s="391" t="s">
        <v>29</v>
      </c>
    </row>
    <row r="560" spans="1:14" ht="27.6">
      <c r="A560" s="16" t="s">
        <v>30</v>
      </c>
      <c r="B560" s="17" t="s">
        <v>31</v>
      </c>
      <c r="C560" s="18" t="s">
        <v>32</v>
      </c>
      <c r="D560" s="19" t="s">
        <v>33</v>
      </c>
      <c r="E560" s="20" t="s">
        <v>34</v>
      </c>
      <c r="F560" s="19" t="s">
        <v>33</v>
      </c>
      <c r="G560" s="20" t="s">
        <v>34</v>
      </c>
      <c r="H560" s="21" t="s">
        <v>33</v>
      </c>
      <c r="I560" s="40" t="s">
        <v>34</v>
      </c>
      <c r="J560" s="18" t="s">
        <v>34</v>
      </c>
      <c r="K560" s="18" t="s">
        <v>34</v>
      </c>
      <c r="L560" s="18" t="s">
        <v>34</v>
      </c>
    </row>
    <row r="561" spans="1:18" ht="13.8">
      <c r="A561" s="1" t="s">
        <v>15</v>
      </c>
      <c r="B561" s="22">
        <f>+$B$10</f>
        <v>10940248.5</v>
      </c>
      <c r="C561" s="84">
        <f>+B561/B582</f>
        <v>0.1292265803021185</v>
      </c>
      <c r="D561" s="89">
        <v>2.4215432405510731E-2</v>
      </c>
      <c r="E561" s="112">
        <f>+D561*C555</f>
        <v>134395.64985058457</v>
      </c>
      <c r="F561" s="79">
        <v>0</v>
      </c>
      <c r="G561" s="114">
        <f>F561*C555</f>
        <v>0</v>
      </c>
      <c r="H561" s="23">
        <f>+D561+F561</f>
        <v>2.4215432405510731E-2</v>
      </c>
      <c r="I561" s="116">
        <f>+E561+G561</f>
        <v>134395.64985058457</v>
      </c>
      <c r="J561" s="39">
        <f>+H561*I585</f>
        <v>39705.919863440198</v>
      </c>
      <c r="K561" s="395">
        <v>-3202.39</v>
      </c>
      <c r="L561" s="393">
        <f>+J561+K561</f>
        <v>36503.529863440199</v>
      </c>
      <c r="P561" s="819" t="s">
        <v>967</v>
      </c>
      <c r="Q561" s="812"/>
    </row>
    <row r="562" spans="1:18" ht="13.8">
      <c r="A562" s="2" t="s">
        <v>4</v>
      </c>
      <c r="B562" s="22">
        <f>+$B$12</f>
        <v>571800</v>
      </c>
      <c r="C562" s="84">
        <f>+B562/B582</f>
        <v>6.7541206780404811E-3</v>
      </c>
      <c r="D562" s="89">
        <v>1.2656370297852487E-3</v>
      </c>
      <c r="E562" s="112">
        <f>+D562*C555</f>
        <v>7024.28551530813</v>
      </c>
      <c r="F562" s="79">
        <v>0</v>
      </c>
      <c r="G562" s="112">
        <f>F562*C555</f>
        <v>0</v>
      </c>
      <c r="H562" s="23">
        <f t="shared" ref="H562:H580" si="74">+D562+F562</f>
        <v>1.2656370297852487E-3</v>
      </c>
      <c r="I562" s="117">
        <f>+G562+E562</f>
        <v>7024.28551530813</v>
      </c>
      <c r="J562" s="39">
        <f>+H562*I585</f>
        <v>2075.2585227187342</v>
      </c>
      <c r="K562" s="395">
        <v>-258.58999999999997</v>
      </c>
      <c r="L562" s="394">
        <f>+J562+K562</f>
        <v>1816.6685227187343</v>
      </c>
      <c r="P562" s="813" t="s">
        <v>638</v>
      </c>
      <c r="Q562" s="830"/>
    </row>
    <row r="563" spans="1:18" s="127" customFormat="1" ht="13.8">
      <c r="A563" s="2" t="s">
        <v>0</v>
      </c>
      <c r="B563" s="471">
        <f>+$B$13</f>
        <v>9981000</v>
      </c>
      <c r="C563" s="472">
        <f>+B563/B582</f>
        <v>0.11789590501490389</v>
      </c>
      <c r="D563" s="473">
        <v>2.2092206394133576E-2</v>
      </c>
      <c r="E563" s="474">
        <f>+D563*C555</f>
        <v>122611.74548744135</v>
      </c>
      <c r="F563" s="475">
        <v>0</v>
      </c>
      <c r="G563" s="474">
        <f>F563*C555</f>
        <v>0</v>
      </c>
      <c r="H563" s="476">
        <f t="shared" si="74"/>
        <v>2.2092206394133576E-2</v>
      </c>
      <c r="I563" s="477">
        <f t="shared" ref="I563:I581" si="75">+G563+E563</f>
        <v>122611.74548744135</v>
      </c>
      <c r="J563" s="478">
        <f>+H563*I585</f>
        <v>36224.477102148529</v>
      </c>
      <c r="K563" s="600">
        <f>+Q567+P572</f>
        <v>-5660.39</v>
      </c>
      <c r="L563" s="811">
        <f t="shared" ref="L563:L568" si="76">+J563+K563</f>
        <v>30564.087102148529</v>
      </c>
      <c r="P563" s="815">
        <f>+R567</f>
        <v>16543.712242144</v>
      </c>
      <c r="Q563" s="816" t="s">
        <v>610</v>
      </c>
    </row>
    <row r="564" spans="1:18" ht="13.8">
      <c r="A564" s="2" t="s">
        <v>16</v>
      </c>
      <c r="B564" s="22">
        <f>+$B$14</f>
        <v>1028167</v>
      </c>
      <c r="C564" s="84">
        <f>+B564/B582</f>
        <v>1.2144742908672346E-2</v>
      </c>
      <c r="D564" s="89">
        <v>2.2757709096260931E-3</v>
      </c>
      <c r="E564" s="112">
        <f>+D564*C555</f>
        <v>12630.528548424816</v>
      </c>
      <c r="F564" s="79">
        <v>0</v>
      </c>
      <c r="G564" s="112">
        <f>F564*C555</f>
        <v>0</v>
      </c>
      <c r="H564" s="23">
        <f t="shared" si="74"/>
        <v>2.2757709096260931E-3</v>
      </c>
      <c r="I564" s="117">
        <f t="shared" si="75"/>
        <v>12630.528548424816</v>
      </c>
      <c r="J564" s="39">
        <f>+H564*I585</f>
        <v>3731.5698457070862</v>
      </c>
      <c r="K564" s="395">
        <v>-372.61</v>
      </c>
      <c r="L564" s="394">
        <f t="shared" si="76"/>
        <v>3358.9598457070861</v>
      </c>
      <c r="P564" s="815">
        <f>+R568</f>
        <v>11655.893589077399</v>
      </c>
      <c r="Q564" s="816" t="s">
        <v>603</v>
      </c>
    </row>
    <row r="565" spans="1:18" ht="13.8">
      <c r="A565" s="2" t="s">
        <v>6</v>
      </c>
      <c r="B565" s="22">
        <f>+$B$15</f>
        <v>2574417</v>
      </c>
      <c r="C565" s="84">
        <f>+B565/B582</f>
        <v>3.040909949912372E-2</v>
      </c>
      <c r="D565" s="89">
        <v>5.6982809783659326E-3</v>
      </c>
      <c r="E565" s="112">
        <f>+D565*C555</f>
        <v>31625.459429930925</v>
      </c>
      <c r="F565" s="79">
        <v>0</v>
      </c>
      <c r="G565" s="112">
        <f>F565*C555</f>
        <v>0</v>
      </c>
      <c r="H565" s="23">
        <f t="shared" si="74"/>
        <v>5.6982809783659326E-3</v>
      </c>
      <c r="I565" s="117">
        <f t="shared" si="75"/>
        <v>31625.459429930925</v>
      </c>
      <c r="J565" s="39">
        <f>+H565*I585</f>
        <v>9343.4419876340562</v>
      </c>
      <c r="K565" s="395">
        <v>-775.17</v>
      </c>
      <c r="L565" s="394">
        <f t="shared" si="76"/>
        <v>8568.2719876340561</v>
      </c>
      <c r="P565" s="817">
        <f>+R569</f>
        <v>2364.48127092713</v>
      </c>
      <c r="Q565" s="818" t="s">
        <v>604</v>
      </c>
    </row>
    <row r="566" spans="1:18" ht="13.8">
      <c r="A566" s="2" t="s">
        <v>10</v>
      </c>
      <c r="B566" s="22">
        <f>+$B$16</f>
        <v>2860240</v>
      </c>
      <c r="C566" s="84">
        <f>+B566/B582</f>
        <v>3.3785250311574866E-2</v>
      </c>
      <c r="D566" s="89">
        <v>6.3309290594507775E-3</v>
      </c>
      <c r="E566" s="112">
        <f>+D566*C555</f>
        <v>35136.656279951814</v>
      </c>
      <c r="F566" s="79">
        <v>0</v>
      </c>
      <c r="G566" s="112">
        <f>F566*C555</f>
        <v>0</v>
      </c>
      <c r="H566" s="23">
        <f t="shared" si="74"/>
        <v>6.3309290594507775E-3</v>
      </c>
      <c r="I566" s="117">
        <f t="shared" si="75"/>
        <v>35136.656279951814</v>
      </c>
      <c r="J566" s="39">
        <f>+H566*I585</f>
        <v>10380.791789556137</v>
      </c>
      <c r="K566" s="395">
        <v>-1445.56</v>
      </c>
      <c r="L566" s="394">
        <f t="shared" si="76"/>
        <v>8935.2317895561373</v>
      </c>
    </row>
    <row r="567" spans="1:18" ht="13.8">
      <c r="A567" s="2" t="s">
        <v>17</v>
      </c>
      <c r="B567" s="22">
        <f>+$B$17</f>
        <v>7116500</v>
      </c>
      <c r="C567" s="84">
        <f>+B567/B582</f>
        <v>8.4060335441194622E-2</v>
      </c>
      <c r="D567" s="89">
        <v>1.5751846663985176E-2</v>
      </c>
      <c r="E567" s="112">
        <f>+D567*C555</f>
        <v>87422.748985117723</v>
      </c>
      <c r="F567" s="79">
        <v>4.6669235158069084E-3</v>
      </c>
      <c r="G567" s="112">
        <f>F567*C555</f>
        <v>25901.425512728343</v>
      </c>
      <c r="H567" s="23">
        <f t="shared" si="74"/>
        <v>2.0418770179792083E-2</v>
      </c>
      <c r="I567" s="117">
        <f t="shared" si="75"/>
        <v>113324.17449784606</v>
      </c>
      <c r="J567" s="39">
        <f>+H567*I585</f>
        <v>33480.552355708693</v>
      </c>
      <c r="K567" s="395">
        <v>-2117.5700000000002</v>
      </c>
      <c r="L567" s="394">
        <f t="shared" si="76"/>
        <v>31362.982355708693</v>
      </c>
      <c r="O567" s="598" t="s">
        <v>610</v>
      </c>
      <c r="P567" s="496">
        <f>J563*$O$20</f>
        <v>20973.972242143998</v>
      </c>
      <c r="Q567" s="597">
        <v>-4430.26</v>
      </c>
      <c r="R567" s="396">
        <f>+P567+Q567</f>
        <v>16543.712242144</v>
      </c>
    </row>
    <row r="568" spans="1:18" ht="13.8">
      <c r="A568" s="2" t="s">
        <v>5</v>
      </c>
      <c r="B568" s="22">
        <f>+$B$18</f>
        <v>9342000</v>
      </c>
      <c r="C568" s="84">
        <f>+B568/B582</f>
        <v>0.11034801569474323</v>
      </c>
      <c r="D568" s="89">
        <v>2.0677826394287856E-2</v>
      </c>
      <c r="E568" s="112">
        <f>+D568*C555</f>
        <v>114761.93648829759</v>
      </c>
      <c r="F568" s="79">
        <v>0.80794568909680575</v>
      </c>
      <c r="G568" s="112">
        <f>F568*C555</f>
        <v>4484098.5744872717</v>
      </c>
      <c r="H568" s="23">
        <f t="shared" si="74"/>
        <v>0.82862351549109359</v>
      </c>
      <c r="I568" s="117">
        <f t="shared" si="75"/>
        <v>4598860.5109755695</v>
      </c>
      <c r="J568" s="39">
        <f>+H568*I585</f>
        <v>1358689.7129106843</v>
      </c>
      <c r="K568" s="395">
        <v>-64019.33</v>
      </c>
      <c r="L568" s="394">
        <f t="shared" si="76"/>
        <v>1294670.3829106842</v>
      </c>
      <c r="O568" s="598" t="s">
        <v>603</v>
      </c>
      <c r="P568" s="496">
        <f>J563*$O$21</f>
        <v>12678.566985751984</v>
      </c>
      <c r="Q568" s="496">
        <f>P572*((P568/(P568+P569)))</f>
        <v>-1022.6733966745844</v>
      </c>
      <c r="R568" s="396">
        <f t="shared" ref="R568:R569" si="77">+P568+Q568</f>
        <v>11655.893589077399</v>
      </c>
    </row>
    <row r="569" spans="1:18" ht="13.8">
      <c r="A569" s="2" t="s">
        <v>116</v>
      </c>
      <c r="B569" s="22">
        <f>+$B$19</f>
        <v>2939201</v>
      </c>
      <c r="C569" s="84">
        <f>+B569/B582</f>
        <v>3.4717940278099442E-2</v>
      </c>
      <c r="D569" s="89">
        <v>6.5057049418738577E-3</v>
      </c>
      <c r="E569" s="112">
        <f>+D569*C555</f>
        <v>36106.662427399911</v>
      </c>
      <c r="F569" s="79">
        <v>0</v>
      </c>
      <c r="G569" s="112">
        <f>F569*C555</f>
        <v>0</v>
      </c>
      <c r="H569" s="23">
        <f t="shared" si="74"/>
        <v>6.5057049418738577E-3</v>
      </c>
      <c r="I569" s="117">
        <f t="shared" si="75"/>
        <v>36106.662427399911</v>
      </c>
      <c r="J569" s="39">
        <f>+H569*I585</f>
        <v>10667.370904285204</v>
      </c>
      <c r="K569" s="395">
        <v>-885.08</v>
      </c>
      <c r="L569" s="394">
        <f>+J569+K569</f>
        <v>9782.2909042852043</v>
      </c>
      <c r="O569" s="598" t="s">
        <v>604</v>
      </c>
      <c r="P569" s="496">
        <f>J563*$O$22</f>
        <v>2571.9378742525455</v>
      </c>
      <c r="Q569" s="496">
        <f>P572*((P569/(P568+P569)))</f>
        <v>-207.4566033254157</v>
      </c>
      <c r="R569" s="396">
        <f t="shared" si="77"/>
        <v>2364.48127092713</v>
      </c>
    </row>
    <row r="570" spans="1:18" ht="14.4" thickBot="1">
      <c r="A570" s="2" t="s">
        <v>1</v>
      </c>
      <c r="B570" s="22">
        <f>+$B$20</f>
        <v>207000</v>
      </c>
      <c r="C570" s="84">
        <f>+B570/B582</f>
        <v>2.4450909065309194E-3</v>
      </c>
      <c r="D570" s="89">
        <v>4.5817919756129151E-4</v>
      </c>
      <c r="E570" s="112">
        <f>+D570*C555</f>
        <v>2542.8945464651679</v>
      </c>
      <c r="F570" s="79">
        <v>0</v>
      </c>
      <c r="G570" s="112">
        <f>F570*C555</f>
        <v>0</v>
      </c>
      <c r="H570" s="23">
        <f t="shared" si="74"/>
        <v>4.5817919756129151E-4</v>
      </c>
      <c r="I570" s="117">
        <f t="shared" si="75"/>
        <v>2542.8945464651679</v>
      </c>
      <c r="J570" s="39">
        <f>+H570*I585</f>
        <v>751.27407170825109</v>
      </c>
      <c r="K570" s="395">
        <v>-104.23</v>
      </c>
      <c r="L570" s="394">
        <f t="shared" ref="L570:L581" si="78">+J570+K570</f>
        <v>647.04407170825107</v>
      </c>
      <c r="P570" s="414">
        <f>SUM(P567:P569)</f>
        <v>36224.477102148529</v>
      </c>
      <c r="Q570" s="414">
        <f>SUM(Q567:Q569)</f>
        <v>-5660.39</v>
      </c>
      <c r="R570" s="414">
        <f>SUM(R567:R569)</f>
        <v>30564.087102148529</v>
      </c>
    </row>
    <row r="571" spans="1:18" ht="14.4" thickTop="1">
      <c r="A571" s="2" t="s">
        <v>45</v>
      </c>
      <c r="B571" s="22">
        <f>+$B$21</f>
        <v>7020707</v>
      </c>
      <c r="C571" s="84">
        <f>+B571/B582</f>
        <v>8.2928825329072323E-2</v>
      </c>
      <c r="D571" s="89">
        <v>1.5539815939965906E-2</v>
      </c>
      <c r="E571" s="112">
        <f>+D571*C555</f>
        <v>86245.978466810775</v>
      </c>
      <c r="F571" s="79">
        <v>0</v>
      </c>
      <c r="G571" s="112">
        <f>F571*C555</f>
        <v>0</v>
      </c>
      <c r="H571" s="23">
        <f t="shared" si="74"/>
        <v>1.5539815939965906E-2</v>
      </c>
      <c r="I571" s="117">
        <f t="shared" si="75"/>
        <v>86245.978466810775</v>
      </c>
      <c r="J571" s="39">
        <f>+H571*I585</f>
        <v>25480.556203674496</v>
      </c>
      <c r="K571" s="395">
        <v>-2713.02</v>
      </c>
      <c r="L571" s="394">
        <f t="shared" si="78"/>
        <v>22767.536203674495</v>
      </c>
    </row>
    <row r="572" spans="1:18" ht="13.8">
      <c r="A572" s="2" t="s">
        <v>46</v>
      </c>
      <c r="B572" s="22">
        <f>+$B$22</f>
        <v>6927361</v>
      </c>
      <c r="C572" s="84">
        <f>+B572/B582</f>
        <v>8.1826219262593897E-2</v>
      </c>
      <c r="D572" s="89">
        <v>1.5333201469552592E-2</v>
      </c>
      <c r="E572" s="112">
        <f>+D572*C555</f>
        <v>85099.268156016886</v>
      </c>
      <c r="F572" s="79">
        <v>0</v>
      </c>
      <c r="G572" s="112">
        <f>F572*C555</f>
        <v>0</v>
      </c>
      <c r="H572" s="23">
        <f t="shared" si="74"/>
        <v>1.5333201469552592E-2</v>
      </c>
      <c r="I572" s="117">
        <f t="shared" si="75"/>
        <v>85099.268156016886</v>
      </c>
      <c r="J572" s="39">
        <f>+H572*I585</f>
        <v>25141.771520110837</v>
      </c>
      <c r="K572" s="395">
        <v>-2519.08</v>
      </c>
      <c r="L572" s="394">
        <f t="shared" si="78"/>
        <v>22622.691520110835</v>
      </c>
      <c r="O572" s="598"/>
      <c r="P572" s="596">
        <v>-1230.1300000000001</v>
      </c>
      <c r="Q572" t="s">
        <v>869</v>
      </c>
    </row>
    <row r="573" spans="1:18" ht="13.8">
      <c r="A573" s="2" t="s">
        <v>2</v>
      </c>
      <c r="B573" s="22">
        <f>+$B$23</f>
        <v>325000</v>
      </c>
      <c r="C573" s="84">
        <f>+B573/B582</f>
        <v>3.8389108435871924E-3</v>
      </c>
      <c r="D573" s="89">
        <v>7.1936347443197948E-4</v>
      </c>
      <c r="E573" s="112">
        <f>+D573*C555</f>
        <v>3992.467283097486</v>
      </c>
      <c r="F573" s="79">
        <v>0</v>
      </c>
      <c r="G573" s="112">
        <f>F573*C555</f>
        <v>0</v>
      </c>
      <c r="H573" s="23">
        <f t="shared" si="74"/>
        <v>7.1936347443197948E-4</v>
      </c>
      <c r="I573" s="117">
        <f t="shared" si="75"/>
        <v>3992.467283097486</v>
      </c>
      <c r="J573" s="39">
        <f>+H573*I585</f>
        <v>1179.5365860153702</v>
      </c>
      <c r="K573" s="395">
        <v>-100.7</v>
      </c>
      <c r="L573" s="394">
        <f t="shared" si="78"/>
        <v>1078.8365860153701</v>
      </c>
    </row>
    <row r="574" spans="1:18" ht="13.8">
      <c r="A574" s="2" t="s">
        <v>12</v>
      </c>
      <c r="B574" s="22">
        <f>+$B$24</f>
        <v>343000</v>
      </c>
      <c r="C574" s="84">
        <f>+B574/B582</f>
        <v>4.0515274441550982E-3</v>
      </c>
      <c r="D574" s="89">
        <v>7.5920514378513516E-4</v>
      </c>
      <c r="E574" s="112">
        <f>+D574*C555</f>
        <v>4213.5885480075003</v>
      </c>
      <c r="F574" s="79">
        <v>0</v>
      </c>
      <c r="G574" s="112">
        <f>F574*C555</f>
        <v>0</v>
      </c>
      <c r="H574" s="23">
        <f t="shared" si="74"/>
        <v>7.5920514378513516E-4</v>
      </c>
      <c r="I574" s="117">
        <f t="shared" si="75"/>
        <v>4213.5885480075003</v>
      </c>
      <c r="J574" s="39">
        <f>+H574*I585</f>
        <v>1244.8647661639136</v>
      </c>
      <c r="K574" s="395">
        <v>-282.29000000000002</v>
      </c>
      <c r="L574" s="394">
        <f>+J574+K574</f>
        <v>962.57476616391364</v>
      </c>
    </row>
    <row r="575" spans="1:18" ht="13.8">
      <c r="A575" s="2" t="s">
        <v>18</v>
      </c>
      <c r="B575" s="22">
        <f>+$B$25</f>
        <v>10436523.5</v>
      </c>
      <c r="C575" s="84">
        <f>+B575/B582</f>
        <v>0.12327656379539248</v>
      </c>
      <c r="D575" s="89">
        <v>2.3100474355793047E-2</v>
      </c>
      <c r="E575" s="112">
        <f>+D575*C555</f>
        <v>128207.63267465141</v>
      </c>
      <c r="F575" s="79">
        <v>0</v>
      </c>
      <c r="G575" s="112">
        <f>F575*C555</f>
        <v>0</v>
      </c>
      <c r="H575" s="23">
        <f t="shared" si="74"/>
        <v>2.3100474355793047E-2</v>
      </c>
      <c r="I575" s="117">
        <f t="shared" si="75"/>
        <v>128207.63267465141</v>
      </c>
      <c r="J575" s="39">
        <f>+H575*I585</f>
        <v>37877.728888699923</v>
      </c>
      <c r="K575" s="395">
        <v>-2282.3000000000002</v>
      </c>
      <c r="L575" s="394">
        <f t="shared" si="78"/>
        <v>35595.42888869992</v>
      </c>
    </row>
    <row r="576" spans="1:18" ht="13.8">
      <c r="A576" s="2" t="s">
        <v>9</v>
      </c>
      <c r="B576" s="22">
        <f>+$B$26</f>
        <v>7856545</v>
      </c>
      <c r="C576" s="84">
        <f>+B576/B582</f>
        <v>9.2801771672709962E-2</v>
      </c>
      <c r="D576" s="89">
        <v>1.7389881249703136E-2</v>
      </c>
      <c r="E576" s="112">
        <f>+D576*C555</f>
        <v>96513.840935852408</v>
      </c>
      <c r="F576" s="79">
        <v>0</v>
      </c>
      <c r="G576" s="112">
        <f>F576*C555</f>
        <v>0</v>
      </c>
      <c r="H576" s="23">
        <f t="shared" si="74"/>
        <v>1.7389881249703136E-2</v>
      </c>
      <c r="I576" s="117">
        <f t="shared" si="75"/>
        <v>96513.840935852408</v>
      </c>
      <c r="J576" s="39">
        <f>+H576*I585</f>
        <v>28514.098768615029</v>
      </c>
      <c r="K576" s="395">
        <v>-1427.36</v>
      </c>
      <c r="L576" s="394">
        <f t="shared" si="78"/>
        <v>27086.738768615029</v>
      </c>
    </row>
    <row r="577" spans="1:14" ht="13.8">
      <c r="A577" s="2" t="s">
        <v>7</v>
      </c>
      <c r="B577" s="22">
        <f>+$B$27</f>
        <v>1680898</v>
      </c>
      <c r="C577" s="84">
        <f>+B577/B582</f>
        <v>1.9854823258966228E-2</v>
      </c>
      <c r="D577" s="89">
        <v>3.7205427251013564E-3</v>
      </c>
      <c r="E577" s="112">
        <f>+D577*C555</f>
        <v>20649.012124312529</v>
      </c>
      <c r="F577" s="79">
        <v>0</v>
      </c>
      <c r="G577" s="112">
        <f>F577*C555</f>
        <v>0</v>
      </c>
      <c r="H577" s="23">
        <f t="shared" si="74"/>
        <v>3.7205427251013564E-3</v>
      </c>
      <c r="I577" s="117">
        <f t="shared" si="75"/>
        <v>20649.012124312529</v>
      </c>
      <c r="J577" s="39">
        <f>+H577*I585</f>
        <v>6100.5547544036981</v>
      </c>
      <c r="K577" s="395">
        <v>-529.26</v>
      </c>
      <c r="L577" s="394">
        <f t="shared" si="78"/>
        <v>5571.2947544036979</v>
      </c>
    </row>
    <row r="578" spans="1:14" ht="13.8">
      <c r="A578" s="2" t="s">
        <v>13</v>
      </c>
      <c r="B578" s="22">
        <f>+$B$28</f>
        <v>255700</v>
      </c>
      <c r="C578" s="84">
        <f>+B578/B582</f>
        <v>3.020336931400754E-3</v>
      </c>
      <c r="D578" s="89">
        <v>5.6597304742232962E-4</v>
      </c>
      <c r="E578" s="112">
        <f>+D578*C555</f>
        <v>3141.1504131939296</v>
      </c>
      <c r="F578" s="79">
        <v>0</v>
      </c>
      <c r="G578" s="112">
        <f>F578*C555</f>
        <v>0</v>
      </c>
      <c r="H578" s="23">
        <f t="shared" si="74"/>
        <v>5.6597304742232962E-4</v>
      </c>
      <c r="I578" s="117">
        <f t="shared" si="75"/>
        <v>3141.1504131939296</v>
      </c>
      <c r="J578" s="39">
        <f>+H578*I585</f>
        <v>928.02309244347725</v>
      </c>
      <c r="K578" s="395">
        <v>-103.81</v>
      </c>
      <c r="L578" s="394">
        <f t="shared" si="78"/>
        <v>824.21309244347731</v>
      </c>
    </row>
    <row r="579" spans="1:14" ht="13.8">
      <c r="A579" s="2" t="s">
        <v>3</v>
      </c>
      <c r="B579" s="22">
        <f>+$B$29</f>
        <v>999226</v>
      </c>
      <c r="C579" s="84">
        <f>+B579/B582</f>
        <v>1.1802890851059249E-2</v>
      </c>
      <c r="D579" s="89">
        <v>2.211713200902298E-3</v>
      </c>
      <c r="E579" s="112">
        <f>+D579*C555</f>
        <v>12275.008265007753</v>
      </c>
      <c r="F579" s="79">
        <v>0</v>
      </c>
      <c r="G579" s="112">
        <f>F579*C555</f>
        <v>0</v>
      </c>
      <c r="H579" s="23">
        <f t="shared" si="74"/>
        <v>2.211713200902298E-3</v>
      </c>
      <c r="I579" s="117">
        <f t="shared" si="75"/>
        <v>12275.008265007753</v>
      </c>
      <c r="J579" s="39">
        <f>+H579*I585</f>
        <v>3626.5347504575057</v>
      </c>
      <c r="K579" s="395">
        <v>-160.19999999999999</v>
      </c>
      <c r="L579" s="394">
        <f t="shared" si="78"/>
        <v>3466.3347504575058</v>
      </c>
    </row>
    <row r="580" spans="1:14" ht="13.8">
      <c r="A580" s="2" t="s">
        <v>11</v>
      </c>
      <c r="B580" s="22">
        <f>+$B$30</f>
        <v>700616</v>
      </c>
      <c r="C580" s="84">
        <f>+B580/B582</f>
        <v>8.2756995679713358E-3</v>
      </c>
      <c r="D580" s="89">
        <v>1.5507606407021588E-3</v>
      </c>
      <c r="E580" s="112">
        <f>+D580*C555</f>
        <v>8606.721555896982</v>
      </c>
      <c r="F580" s="79">
        <v>0</v>
      </c>
      <c r="G580" s="112">
        <f>F580*C555</f>
        <v>0</v>
      </c>
      <c r="H580" s="23">
        <f t="shared" si="74"/>
        <v>1.5507606407021588E-3</v>
      </c>
      <c r="I580" s="117">
        <f t="shared" si="75"/>
        <v>8606.721555896982</v>
      </c>
      <c r="J580" s="39">
        <f>+H580*I585</f>
        <v>2542.7742398308178</v>
      </c>
      <c r="K580" s="395">
        <v>-411.51</v>
      </c>
      <c r="L580" s="394">
        <f t="shared" si="78"/>
        <v>2131.264239830818</v>
      </c>
    </row>
    <row r="581" spans="1:14" ht="13.8">
      <c r="A581" s="3" t="s">
        <v>8</v>
      </c>
      <c r="B581" s="22">
        <f>+$B$31</f>
        <v>553279</v>
      </c>
      <c r="C581" s="84">
        <f>+B581/B582</f>
        <v>6.5353500080894715E-3</v>
      </c>
      <c r="D581" s="89">
        <v>1.2246421654469267E-3</v>
      </c>
      <c r="E581" s="112">
        <f>+D581*C555</f>
        <v>6796.7640182304431</v>
      </c>
      <c r="F581" s="79">
        <v>0</v>
      </c>
      <c r="G581" s="115">
        <f>F581*C555</f>
        <v>0</v>
      </c>
      <c r="H581" s="87">
        <f>+D581+F581</f>
        <v>1.2246421654469267E-3</v>
      </c>
      <c r="I581" s="118">
        <f t="shared" si="75"/>
        <v>6796.7640182304431</v>
      </c>
      <c r="J581" s="39">
        <f>+H581*I585</f>
        <v>2008.0394546892246</v>
      </c>
      <c r="K581" s="395">
        <v>-125.52</v>
      </c>
      <c r="L581" s="394">
        <f t="shared" si="78"/>
        <v>1882.5194546892246</v>
      </c>
    </row>
    <row r="582" spans="1:14" ht="13.8">
      <c r="A582" s="24"/>
      <c r="B582" s="25">
        <f t="shared" ref="B582:L582" si="79">SUM(B561:B581)</f>
        <v>84659429</v>
      </c>
      <c r="C582" s="85">
        <f t="shared" si="79"/>
        <v>1.0000000000000002</v>
      </c>
      <c r="D582" s="82">
        <f t="shared" si="79"/>
        <v>0.18738738738738742</v>
      </c>
      <c r="E582" s="113">
        <f t="shared" si="79"/>
        <v>1040000.0000000001</v>
      </c>
      <c r="F582" s="83">
        <f t="shared" si="79"/>
        <v>0.81261261261261264</v>
      </c>
      <c r="G582" s="113">
        <f t="shared" si="79"/>
        <v>4510000</v>
      </c>
      <c r="H582" s="86">
        <f t="shared" si="79"/>
        <v>1</v>
      </c>
      <c r="I582" s="119">
        <f t="shared" si="79"/>
        <v>5549999.9999999991</v>
      </c>
      <c r="J582" s="26">
        <f t="shared" si="79"/>
        <v>1639694.852378696</v>
      </c>
      <c r="K582" s="26">
        <f t="shared" si="79"/>
        <v>-89495.969999999987</v>
      </c>
      <c r="L582" s="26">
        <f t="shared" si="79"/>
        <v>1550198.8823786955</v>
      </c>
    </row>
    <row r="583" spans="1:14">
      <c r="H583" s="80"/>
      <c r="I583" s="81"/>
    </row>
    <row r="584" spans="1:14">
      <c r="F584" s="127"/>
      <c r="G584" s="127"/>
      <c r="H584" s="127"/>
      <c r="I584" s="127"/>
    </row>
    <row r="585" spans="1:14">
      <c r="F585" s="127"/>
      <c r="G585" t="s">
        <v>114</v>
      </c>
      <c r="H585" s="27"/>
      <c r="I585" s="357">
        <f>+ITC!L78</f>
        <v>1639694.8523786955</v>
      </c>
    </row>
    <row r="586" spans="1:14">
      <c r="F586" s="127"/>
      <c r="G586" t="s">
        <v>338</v>
      </c>
      <c r="I586" s="357">
        <f>+ITC!M78</f>
        <v>-89496</v>
      </c>
    </row>
    <row r="587" spans="1:14">
      <c r="F587" s="127"/>
      <c r="G587" t="s">
        <v>256</v>
      </c>
      <c r="I587" s="746">
        <f>SUM(I585:I586)</f>
        <v>1550198.8523786955</v>
      </c>
      <c r="N587" s="121">
        <f>+I587</f>
        <v>1550198.8523786955</v>
      </c>
    </row>
    <row r="588" spans="1:14">
      <c r="I588" s="122"/>
      <c r="N588" s="121"/>
    </row>
    <row r="589" spans="1:14">
      <c r="I589" s="122"/>
      <c r="N589" s="121"/>
    </row>
    <row r="590" spans="1:14">
      <c r="I590" s="122"/>
      <c r="N590" s="121"/>
    </row>
    <row r="591" spans="1:14" ht="15.6">
      <c r="A591" s="874" t="s">
        <v>19</v>
      </c>
      <c r="B591" s="875"/>
      <c r="C591" s="875">
        <v>988</v>
      </c>
      <c r="D591" s="875"/>
      <c r="E591" s="875"/>
      <c r="F591" s="875"/>
      <c r="G591" s="875"/>
      <c r="H591" s="876"/>
      <c r="I591" s="4"/>
    </row>
    <row r="592" spans="1:14" ht="15.6">
      <c r="A592" s="867" t="s">
        <v>20</v>
      </c>
      <c r="B592" s="868"/>
      <c r="C592" s="877" t="s">
        <v>146</v>
      </c>
      <c r="D592" s="878"/>
      <c r="E592" s="878"/>
      <c r="F592" s="878"/>
      <c r="G592" s="878"/>
      <c r="H592" s="879"/>
      <c r="I592" s="4"/>
    </row>
    <row r="593" spans="1:18" ht="15.6">
      <c r="A593" s="867" t="s">
        <v>22</v>
      </c>
      <c r="B593" s="868"/>
      <c r="C593" s="877" t="s">
        <v>44</v>
      </c>
      <c r="D593" s="878"/>
      <c r="E593" s="878"/>
      <c r="F593" s="878"/>
      <c r="G593" s="878"/>
      <c r="H593" s="879"/>
      <c r="I593" s="4"/>
    </row>
    <row r="594" spans="1:18" ht="15.6">
      <c r="A594" s="867" t="s">
        <v>24</v>
      </c>
      <c r="B594" s="868"/>
      <c r="C594" s="869">
        <v>13000000</v>
      </c>
      <c r="D594" s="870"/>
      <c r="E594" s="870"/>
      <c r="F594" s="870"/>
      <c r="G594" s="870"/>
      <c r="H594" s="871"/>
      <c r="I594" s="4"/>
    </row>
    <row r="595" spans="1:18" ht="15.6">
      <c r="A595" s="881" t="s">
        <v>25</v>
      </c>
      <c r="B595" s="882"/>
      <c r="C595" s="883" t="s">
        <v>102</v>
      </c>
      <c r="D595" s="884"/>
      <c r="E595" s="884"/>
      <c r="F595" s="884"/>
      <c r="G595" s="884"/>
      <c r="H595" s="885"/>
      <c r="I595" s="4"/>
    </row>
    <row r="596" spans="1:18" ht="13.8">
      <c r="A596" s="5"/>
      <c r="B596" s="5"/>
      <c r="C596" s="5"/>
      <c r="D596" s="5"/>
      <c r="E596" s="5"/>
      <c r="F596" s="5"/>
      <c r="G596" s="5"/>
      <c r="H596" s="5"/>
      <c r="I596" s="5"/>
    </row>
    <row r="597" spans="1:18" ht="13.8">
      <c r="A597" s="6"/>
      <c r="B597" s="7"/>
      <c r="C597" s="8"/>
      <c r="D597" s="886">
        <v>0</v>
      </c>
      <c r="E597" s="887"/>
      <c r="F597" s="886">
        <v>1</v>
      </c>
      <c r="G597" s="887"/>
      <c r="H597" s="9"/>
      <c r="I597" s="10"/>
      <c r="J597" s="11" t="s">
        <v>121</v>
      </c>
      <c r="K597" s="11" t="s">
        <v>269</v>
      </c>
      <c r="L597" s="11" t="s">
        <v>270</v>
      </c>
    </row>
    <row r="598" spans="1:18" ht="13.8">
      <c r="A598" s="12"/>
      <c r="B598" s="13"/>
      <c r="C598" s="14"/>
      <c r="D598" s="872" t="s">
        <v>26</v>
      </c>
      <c r="E598" s="880"/>
      <c r="F598" s="872" t="s">
        <v>27</v>
      </c>
      <c r="G598" s="880"/>
      <c r="H598" s="872" t="s">
        <v>28</v>
      </c>
      <c r="I598" s="873"/>
      <c r="J598" s="15" t="s">
        <v>29</v>
      </c>
      <c r="K598" s="391" t="s">
        <v>29</v>
      </c>
      <c r="L598" s="391" t="s">
        <v>29</v>
      </c>
    </row>
    <row r="599" spans="1:18" ht="27.6">
      <c r="A599" s="16" t="s">
        <v>30</v>
      </c>
      <c r="B599" s="17" t="s">
        <v>31</v>
      </c>
      <c r="C599" s="18" t="s">
        <v>32</v>
      </c>
      <c r="D599" s="19" t="s">
        <v>33</v>
      </c>
      <c r="E599" s="20" t="s">
        <v>34</v>
      </c>
      <c r="F599" s="19" t="s">
        <v>33</v>
      </c>
      <c r="G599" s="20" t="s">
        <v>34</v>
      </c>
      <c r="H599" s="21" t="s">
        <v>33</v>
      </c>
      <c r="I599" s="40" t="s">
        <v>34</v>
      </c>
      <c r="J599" s="18" t="s">
        <v>34</v>
      </c>
      <c r="K599" s="18" t="s">
        <v>34</v>
      </c>
      <c r="L599" s="18" t="s">
        <v>34</v>
      </c>
    </row>
    <row r="600" spans="1:18" ht="13.8">
      <c r="A600" s="1" t="s">
        <v>15</v>
      </c>
      <c r="B600" s="22">
        <f>+$B$10</f>
        <v>10940248.5</v>
      </c>
      <c r="C600" s="84">
        <f>+B600/B621</f>
        <v>0.1292265803021185</v>
      </c>
      <c r="D600" s="89">
        <v>0</v>
      </c>
      <c r="E600" s="112">
        <f>+D600*C594</f>
        <v>0</v>
      </c>
      <c r="F600" s="79">
        <v>0</v>
      </c>
      <c r="G600" s="114">
        <f>F600*C594</f>
        <v>0</v>
      </c>
      <c r="H600" s="23">
        <f>+D600+F600</f>
        <v>0</v>
      </c>
      <c r="I600" s="116">
        <f>+E600+G600</f>
        <v>0</v>
      </c>
      <c r="J600" s="39">
        <f>+H600*I624</f>
        <v>0</v>
      </c>
      <c r="K600" s="395">
        <v>0</v>
      </c>
      <c r="L600" s="393">
        <f>+J600+K600</f>
        <v>0</v>
      </c>
      <c r="P600" s="819" t="s">
        <v>967</v>
      </c>
      <c r="Q600" s="812"/>
    </row>
    <row r="601" spans="1:18" ht="13.8">
      <c r="A601" s="2" t="s">
        <v>4</v>
      </c>
      <c r="B601" s="22">
        <f>+$B$12</f>
        <v>571800</v>
      </c>
      <c r="C601" s="84">
        <f>+B601/B621</f>
        <v>6.7541206780404811E-3</v>
      </c>
      <c r="D601" s="89">
        <v>0</v>
      </c>
      <c r="E601" s="112">
        <f>+D601*C594</f>
        <v>0</v>
      </c>
      <c r="F601" s="79">
        <v>0</v>
      </c>
      <c r="G601" s="112">
        <f>F601*C594</f>
        <v>0</v>
      </c>
      <c r="H601" s="23">
        <f t="shared" ref="H601:H619" si="80">+D601+F601</f>
        <v>0</v>
      </c>
      <c r="I601" s="117">
        <f>+G601+E601</f>
        <v>0</v>
      </c>
      <c r="J601" s="39">
        <f>+H601*I624</f>
        <v>0</v>
      </c>
      <c r="K601" s="395">
        <v>0</v>
      </c>
      <c r="L601" s="394">
        <f>+J601+K601</f>
        <v>0</v>
      </c>
      <c r="P601" s="813" t="s">
        <v>638</v>
      </c>
      <c r="Q601" s="830"/>
    </row>
    <row r="602" spans="1:18" s="127" customFormat="1" ht="13.8">
      <c r="A602" s="2" t="s">
        <v>0</v>
      </c>
      <c r="B602" s="471">
        <f>+$B$13</f>
        <v>9981000</v>
      </c>
      <c r="C602" s="472">
        <f>+B602/B621</f>
        <v>0.11789590501490389</v>
      </c>
      <c r="D602" s="473">
        <v>0</v>
      </c>
      <c r="E602" s="474">
        <f>+D602*C594</f>
        <v>0</v>
      </c>
      <c r="F602" s="475">
        <v>1.1139919926017559E-3</v>
      </c>
      <c r="G602" s="474">
        <f>F602*C594</f>
        <v>14481.895903822828</v>
      </c>
      <c r="H602" s="476">
        <f t="shared" si="80"/>
        <v>1.1139919926017559E-3</v>
      </c>
      <c r="I602" s="477">
        <f t="shared" ref="I602:I620" si="81">+G602+E602</f>
        <v>14481.895903822828</v>
      </c>
      <c r="J602" s="478">
        <f>+H602*I624</f>
        <v>7059.2970858062463</v>
      </c>
      <c r="K602" s="600">
        <f>+Q606+P611</f>
        <v>-427.13</v>
      </c>
      <c r="L602" s="811">
        <f t="shared" ref="L602:L607" si="82">+J602+K602</f>
        <v>6632.1670858062462</v>
      </c>
      <c r="P602" s="815">
        <f>+R606</f>
        <v>3748.1930126818165</v>
      </c>
      <c r="Q602" s="816" t="s">
        <v>610</v>
      </c>
    </row>
    <row r="603" spans="1:18" ht="13.8">
      <c r="A603" s="2" t="s">
        <v>16</v>
      </c>
      <c r="B603" s="22">
        <f>+$B$14</f>
        <v>1028167</v>
      </c>
      <c r="C603" s="84">
        <f>+B603/B621</f>
        <v>1.2144742908672346E-2</v>
      </c>
      <c r="D603" s="89">
        <v>0</v>
      </c>
      <c r="E603" s="112">
        <f>+D603*C594</f>
        <v>0</v>
      </c>
      <c r="F603" s="79">
        <v>0</v>
      </c>
      <c r="G603" s="112">
        <f>F603*C594</f>
        <v>0</v>
      </c>
      <c r="H603" s="23">
        <f t="shared" si="80"/>
        <v>0</v>
      </c>
      <c r="I603" s="117">
        <f t="shared" si="81"/>
        <v>0</v>
      </c>
      <c r="J603" s="39">
        <f>+H603*I624</f>
        <v>0</v>
      </c>
      <c r="K603" s="395">
        <v>0</v>
      </c>
      <c r="L603" s="394">
        <f t="shared" si="82"/>
        <v>0</v>
      </c>
      <c r="P603" s="815">
        <f>+R607</f>
        <v>2397.6031486782667</v>
      </c>
      <c r="Q603" s="816" t="s">
        <v>603</v>
      </c>
    </row>
    <row r="604" spans="1:18" ht="13.8">
      <c r="A604" s="2" t="s">
        <v>6</v>
      </c>
      <c r="B604" s="22">
        <f>+$B$15</f>
        <v>2574417</v>
      </c>
      <c r="C604" s="84">
        <f>+B604/B621</f>
        <v>3.040909949912372E-2</v>
      </c>
      <c r="D604" s="89">
        <v>0</v>
      </c>
      <c r="E604" s="112">
        <f>+D604*C594</f>
        <v>0</v>
      </c>
      <c r="F604" s="79">
        <v>0</v>
      </c>
      <c r="G604" s="112">
        <f>F604*C594</f>
        <v>0</v>
      </c>
      <c r="H604" s="23">
        <f t="shared" si="80"/>
        <v>0</v>
      </c>
      <c r="I604" s="117">
        <f t="shared" si="81"/>
        <v>0</v>
      </c>
      <c r="J604" s="39">
        <f>+H604*I624</f>
        <v>0</v>
      </c>
      <c r="K604" s="395">
        <v>0</v>
      </c>
      <c r="L604" s="394">
        <f t="shared" si="82"/>
        <v>0</v>
      </c>
      <c r="P604" s="817">
        <f>+R608</f>
        <v>486.37092444616269</v>
      </c>
      <c r="Q604" s="818" t="s">
        <v>604</v>
      </c>
    </row>
    <row r="605" spans="1:18" ht="13.8">
      <c r="A605" s="2" t="s">
        <v>10</v>
      </c>
      <c r="B605" s="22">
        <f>+$B$16</f>
        <v>2860240</v>
      </c>
      <c r="C605" s="84">
        <f>+B605/B621</f>
        <v>3.3785250311574866E-2</v>
      </c>
      <c r="D605" s="89">
        <v>0</v>
      </c>
      <c r="E605" s="112">
        <f>+D605*C594</f>
        <v>0</v>
      </c>
      <c r="F605" s="79">
        <v>0.10163226430837995</v>
      </c>
      <c r="G605" s="112">
        <f>F605*C594</f>
        <v>1321219.4360089393</v>
      </c>
      <c r="H605" s="23">
        <f t="shared" si="80"/>
        <v>0.10163226430837995</v>
      </c>
      <c r="I605" s="117">
        <f t="shared" si="81"/>
        <v>1321219.4360089393</v>
      </c>
      <c r="J605" s="39">
        <f>+H605*I624</f>
        <v>644037.25701870536</v>
      </c>
      <c r="K605" s="395">
        <v>-34469.760000000002</v>
      </c>
      <c r="L605" s="394">
        <f>+J605+K605</f>
        <v>609567.49701870536</v>
      </c>
    </row>
    <row r="606" spans="1:18" ht="13.8">
      <c r="A606" s="2" t="s">
        <v>17</v>
      </c>
      <c r="B606" s="22">
        <f>+$B$17</f>
        <v>7116500</v>
      </c>
      <c r="C606" s="84">
        <f>+B606/B621</f>
        <v>8.4060335441194622E-2</v>
      </c>
      <c r="D606" s="89">
        <v>0</v>
      </c>
      <c r="E606" s="112">
        <f>+D606*C594</f>
        <v>0</v>
      </c>
      <c r="F606" s="79">
        <v>0.87410660804446561</v>
      </c>
      <c r="G606" s="112">
        <f>F606*C594</f>
        <v>11363385.904578052</v>
      </c>
      <c r="H606" s="23">
        <f t="shared" si="80"/>
        <v>0.87410660804446561</v>
      </c>
      <c r="I606" s="117">
        <f t="shared" si="81"/>
        <v>11363385.904578052</v>
      </c>
      <c r="J606" s="39">
        <f>+H606*I624</f>
        <v>5539158.5144528197</v>
      </c>
      <c r="K606" s="395">
        <v>-125317.87</v>
      </c>
      <c r="L606" s="394">
        <f t="shared" si="82"/>
        <v>5413840.6444528196</v>
      </c>
      <c r="O606" s="598" t="s">
        <v>610</v>
      </c>
      <c r="P606" s="496">
        <f>J602*$O$20</f>
        <v>4087.3330126818164</v>
      </c>
      <c r="Q606" s="597">
        <v>-339.14</v>
      </c>
      <c r="R606" s="396">
        <f>+P606+Q606</f>
        <v>3748.1930126818165</v>
      </c>
    </row>
    <row r="607" spans="1:18" ht="13.8">
      <c r="A607" s="2" t="s">
        <v>5</v>
      </c>
      <c r="B607" s="22">
        <f>+$B$18</f>
        <v>9342000</v>
      </c>
      <c r="C607" s="84">
        <f>+B607/B621</f>
        <v>0.11034801569474323</v>
      </c>
      <c r="D607" s="89">
        <v>0</v>
      </c>
      <c r="E607" s="112">
        <f>+D607*C594</f>
        <v>0</v>
      </c>
      <c r="F607" s="79">
        <v>2.3147135654552731E-2</v>
      </c>
      <c r="G607" s="112">
        <f>F607*C594</f>
        <v>300912.76350918552</v>
      </c>
      <c r="H607" s="23">
        <f t="shared" si="80"/>
        <v>2.3147135654552731E-2</v>
      </c>
      <c r="I607" s="117">
        <f t="shared" si="81"/>
        <v>300912.76350918552</v>
      </c>
      <c r="J607" s="39">
        <f>+H607*I624</f>
        <v>146681.94058497256</v>
      </c>
      <c r="K607" s="395">
        <v>-2357.34</v>
      </c>
      <c r="L607" s="394">
        <f t="shared" si="82"/>
        <v>144324.60058497256</v>
      </c>
      <c r="O607" s="598" t="s">
        <v>603</v>
      </c>
      <c r="P607" s="496">
        <f>J602*$O$21</f>
        <v>2470.7539800321861</v>
      </c>
      <c r="Q607" s="496">
        <f>P611*((P607/(P607+P608)))</f>
        <v>-73.15083135391923</v>
      </c>
      <c r="R607" s="396">
        <f t="shared" ref="R607:R608" si="83">+P607+Q607</f>
        <v>2397.6031486782667</v>
      </c>
    </row>
    <row r="608" spans="1:18" ht="13.8">
      <c r="A608" s="2" t="s">
        <v>116</v>
      </c>
      <c r="B608" s="22">
        <f>+$B$19</f>
        <v>2939201</v>
      </c>
      <c r="C608" s="84">
        <f>+B608/B621</f>
        <v>3.4717940278099442E-2</v>
      </c>
      <c r="D608" s="89">
        <v>0</v>
      </c>
      <c r="E608" s="112">
        <f>+D608*C594</f>
        <v>0</v>
      </c>
      <c r="F608" s="79">
        <v>0</v>
      </c>
      <c r="G608" s="112">
        <f>F608*C594</f>
        <v>0</v>
      </c>
      <c r="H608" s="23">
        <f t="shared" si="80"/>
        <v>0</v>
      </c>
      <c r="I608" s="117">
        <f t="shared" si="81"/>
        <v>0</v>
      </c>
      <c r="J608" s="39">
        <f>+H608*I624</f>
        <v>0</v>
      </c>
      <c r="K608" s="395">
        <v>0</v>
      </c>
      <c r="L608" s="394">
        <f>+J608+K608</f>
        <v>0</v>
      </c>
      <c r="O608" s="598" t="s">
        <v>604</v>
      </c>
      <c r="P608" s="496">
        <f>J602*$O$22</f>
        <v>501.21009309224343</v>
      </c>
      <c r="Q608" s="496">
        <f>P611*((P608/(P607+P608)))</f>
        <v>-14.839168646080759</v>
      </c>
      <c r="R608" s="396">
        <f t="shared" si="83"/>
        <v>486.37092444616269</v>
      </c>
    </row>
    <row r="609" spans="1:18" ht="14.4" thickBot="1">
      <c r="A609" s="2" t="s">
        <v>1</v>
      </c>
      <c r="B609" s="22">
        <f>+$B$20</f>
        <v>207000</v>
      </c>
      <c r="C609" s="84">
        <f>+B609/B621</f>
        <v>2.4450909065309194E-3</v>
      </c>
      <c r="D609" s="89">
        <v>0</v>
      </c>
      <c r="E609" s="112">
        <f>+D609*C594</f>
        <v>0</v>
      </c>
      <c r="F609" s="79">
        <v>0</v>
      </c>
      <c r="G609" s="112">
        <f>F609*C594</f>
        <v>0</v>
      </c>
      <c r="H609" s="23">
        <f t="shared" si="80"/>
        <v>0</v>
      </c>
      <c r="I609" s="117">
        <f t="shared" si="81"/>
        <v>0</v>
      </c>
      <c r="J609" s="39">
        <f>+H609*I624</f>
        <v>0</v>
      </c>
      <c r="K609" s="395">
        <v>0</v>
      </c>
      <c r="L609" s="394">
        <f t="shared" ref="L609:L620" si="84">+J609+K609</f>
        <v>0</v>
      </c>
      <c r="P609" s="414">
        <f>SUM(P606:P608)</f>
        <v>7059.2970858062463</v>
      </c>
      <c r="Q609" s="414">
        <f>SUM(Q606:Q608)</f>
        <v>-427.12999999999994</v>
      </c>
      <c r="R609" s="414">
        <f>SUM(R606:R608)</f>
        <v>6632.1670858062462</v>
      </c>
    </row>
    <row r="610" spans="1:18" ht="14.4" thickTop="1">
      <c r="A610" s="2" t="s">
        <v>45</v>
      </c>
      <c r="B610" s="22">
        <f>+$B$21</f>
        <v>7020707</v>
      </c>
      <c r="C610" s="84">
        <f>+B610/B621</f>
        <v>8.2928825329072323E-2</v>
      </c>
      <c r="D610" s="89">
        <v>0</v>
      </c>
      <c r="E610" s="112">
        <f>+D610*C594</f>
        <v>0</v>
      </c>
      <c r="F610" s="79">
        <v>0</v>
      </c>
      <c r="G610" s="112">
        <f>F610*C594</f>
        <v>0</v>
      </c>
      <c r="H610" s="23">
        <f t="shared" si="80"/>
        <v>0</v>
      </c>
      <c r="I610" s="117">
        <f t="shared" si="81"/>
        <v>0</v>
      </c>
      <c r="J610" s="39">
        <f>+H610*I624</f>
        <v>0</v>
      </c>
      <c r="K610" s="395">
        <v>0</v>
      </c>
      <c r="L610" s="394">
        <f t="shared" si="84"/>
        <v>0</v>
      </c>
    </row>
    <row r="611" spans="1:18" ht="13.8">
      <c r="A611" s="2" t="s">
        <v>46</v>
      </c>
      <c r="B611" s="22">
        <f>+$B$22</f>
        <v>6927361</v>
      </c>
      <c r="C611" s="84">
        <f>+B611/B621</f>
        <v>8.1826219262593897E-2</v>
      </c>
      <c r="D611" s="89">
        <v>0</v>
      </c>
      <c r="E611" s="112">
        <f>+D611*C594</f>
        <v>0</v>
      </c>
      <c r="F611" s="79">
        <v>0</v>
      </c>
      <c r="G611" s="112">
        <f>F611*C594</f>
        <v>0</v>
      </c>
      <c r="H611" s="23">
        <f t="shared" si="80"/>
        <v>0</v>
      </c>
      <c r="I611" s="117">
        <f t="shared" si="81"/>
        <v>0</v>
      </c>
      <c r="J611" s="39">
        <f>+H611*I624</f>
        <v>0</v>
      </c>
      <c r="K611" s="395">
        <v>0</v>
      </c>
      <c r="L611" s="394">
        <f t="shared" si="84"/>
        <v>0</v>
      </c>
      <c r="O611" s="598"/>
      <c r="P611" s="596">
        <v>-87.99</v>
      </c>
      <c r="Q611" t="s">
        <v>869</v>
      </c>
    </row>
    <row r="612" spans="1:18" ht="13.8">
      <c r="A612" s="2" t="s">
        <v>2</v>
      </c>
      <c r="B612" s="22">
        <f>+$B$23</f>
        <v>325000</v>
      </c>
      <c r="C612" s="84">
        <f>+B612/B621</f>
        <v>3.8389108435871924E-3</v>
      </c>
      <c r="D612" s="89">
        <v>0</v>
      </c>
      <c r="E612" s="112">
        <f>+D612*C594</f>
        <v>0</v>
      </c>
      <c r="F612" s="79">
        <v>0</v>
      </c>
      <c r="G612" s="112">
        <f>F612*C594</f>
        <v>0</v>
      </c>
      <c r="H612" s="23">
        <f t="shared" si="80"/>
        <v>0</v>
      </c>
      <c r="I612" s="117">
        <f t="shared" si="81"/>
        <v>0</v>
      </c>
      <c r="J612" s="39">
        <f>+H612*I624</f>
        <v>0</v>
      </c>
      <c r="K612" s="395">
        <v>0</v>
      </c>
      <c r="L612" s="394">
        <f t="shared" si="84"/>
        <v>0</v>
      </c>
    </row>
    <row r="613" spans="1:18" ht="13.8">
      <c r="A613" s="2" t="s">
        <v>12</v>
      </c>
      <c r="B613" s="22">
        <f>+$B$24</f>
        <v>343000</v>
      </c>
      <c r="C613" s="84">
        <f>+B613/B621</f>
        <v>4.0515274441550982E-3</v>
      </c>
      <c r="D613" s="89">
        <v>0</v>
      </c>
      <c r="E613" s="112">
        <f>+D613*C594</f>
        <v>0</v>
      </c>
      <c r="F613" s="79">
        <v>0</v>
      </c>
      <c r="G613" s="112">
        <f>F613*C594</f>
        <v>0</v>
      </c>
      <c r="H613" s="23">
        <f t="shared" si="80"/>
        <v>0</v>
      </c>
      <c r="I613" s="117">
        <f t="shared" si="81"/>
        <v>0</v>
      </c>
      <c r="J613" s="39">
        <f>+H613*I624</f>
        <v>0</v>
      </c>
      <c r="K613" s="395">
        <v>0</v>
      </c>
      <c r="L613" s="394">
        <f t="shared" si="84"/>
        <v>0</v>
      </c>
    </row>
    <row r="614" spans="1:18" ht="13.8">
      <c r="A614" s="2" t="s">
        <v>18</v>
      </c>
      <c r="B614" s="22">
        <f>+$B$25</f>
        <v>10436523.5</v>
      </c>
      <c r="C614" s="84">
        <f>+B614/B621</f>
        <v>0.12327656379539248</v>
      </c>
      <c r="D614" s="89">
        <v>0</v>
      </c>
      <c r="E614" s="112">
        <f>+D614*C594</f>
        <v>0</v>
      </c>
      <c r="F614" s="79">
        <v>0</v>
      </c>
      <c r="G614" s="112">
        <f>F614*C594</f>
        <v>0</v>
      </c>
      <c r="H614" s="23">
        <f t="shared" si="80"/>
        <v>0</v>
      </c>
      <c r="I614" s="117">
        <f t="shared" si="81"/>
        <v>0</v>
      </c>
      <c r="J614" s="39">
        <f>+H614*I624</f>
        <v>0</v>
      </c>
      <c r="K614" s="395">
        <v>0</v>
      </c>
      <c r="L614" s="394">
        <f t="shared" si="84"/>
        <v>0</v>
      </c>
    </row>
    <row r="615" spans="1:18" ht="13.8">
      <c r="A615" s="2" t="s">
        <v>9</v>
      </c>
      <c r="B615" s="22">
        <f>+$B$26</f>
        <v>7856545</v>
      </c>
      <c r="C615" s="84">
        <f>+B615/B621</f>
        <v>9.2801771672709962E-2</v>
      </c>
      <c r="D615" s="89">
        <v>0</v>
      </c>
      <c r="E615" s="112">
        <f>+D615*C594</f>
        <v>0</v>
      </c>
      <c r="F615" s="79">
        <v>0</v>
      </c>
      <c r="G615" s="112">
        <f>F615*C594</f>
        <v>0</v>
      </c>
      <c r="H615" s="23">
        <f t="shared" si="80"/>
        <v>0</v>
      </c>
      <c r="I615" s="117">
        <f t="shared" si="81"/>
        <v>0</v>
      </c>
      <c r="J615" s="39">
        <f>+H615*I624</f>
        <v>0</v>
      </c>
      <c r="K615" s="395">
        <v>0</v>
      </c>
      <c r="L615" s="394">
        <f>+J615+K615</f>
        <v>0</v>
      </c>
    </row>
    <row r="616" spans="1:18" ht="13.8">
      <c r="A616" s="2" t="s">
        <v>7</v>
      </c>
      <c r="B616" s="22">
        <f>+$B$27</f>
        <v>1680898</v>
      </c>
      <c r="C616" s="84">
        <f>+B616/B621</f>
        <v>1.9854823258966228E-2</v>
      </c>
      <c r="D616" s="89">
        <v>0</v>
      </c>
      <c r="E616" s="112">
        <f>+D616*C594</f>
        <v>0</v>
      </c>
      <c r="F616" s="79">
        <v>0</v>
      </c>
      <c r="G616" s="112">
        <f>F616*C594</f>
        <v>0</v>
      </c>
      <c r="H616" s="23">
        <f t="shared" si="80"/>
        <v>0</v>
      </c>
      <c r="I616" s="117">
        <f t="shared" si="81"/>
        <v>0</v>
      </c>
      <c r="J616" s="39">
        <f>+H616*I624</f>
        <v>0</v>
      </c>
      <c r="K616" s="395">
        <v>0</v>
      </c>
      <c r="L616" s="394">
        <f t="shared" si="84"/>
        <v>0</v>
      </c>
    </row>
    <row r="617" spans="1:18" ht="13.8">
      <c r="A617" s="2" t="s">
        <v>13</v>
      </c>
      <c r="B617" s="22">
        <f>+$B$28</f>
        <v>255700</v>
      </c>
      <c r="C617" s="84">
        <f>+B617/B621</f>
        <v>3.020336931400754E-3</v>
      </c>
      <c r="D617" s="89">
        <v>0</v>
      </c>
      <c r="E617" s="112">
        <f>+D617*C594</f>
        <v>0</v>
      </c>
      <c r="F617" s="79">
        <v>0</v>
      </c>
      <c r="G617" s="112">
        <f>F617*C594</f>
        <v>0</v>
      </c>
      <c r="H617" s="23">
        <f t="shared" si="80"/>
        <v>0</v>
      </c>
      <c r="I617" s="117">
        <f t="shared" si="81"/>
        <v>0</v>
      </c>
      <c r="J617" s="39">
        <f>+H617*I624</f>
        <v>0</v>
      </c>
      <c r="K617" s="395">
        <v>0</v>
      </c>
      <c r="L617" s="394">
        <f t="shared" si="84"/>
        <v>0</v>
      </c>
    </row>
    <row r="618" spans="1:18" ht="13.8">
      <c r="A618" s="2" t="s">
        <v>3</v>
      </c>
      <c r="B618" s="22">
        <f>+$B$29</f>
        <v>999226</v>
      </c>
      <c r="C618" s="84">
        <f>+B618/B621</f>
        <v>1.1802890851059249E-2</v>
      </c>
      <c r="D618" s="89">
        <v>0</v>
      </c>
      <c r="E618" s="112">
        <f>+D618*C594</f>
        <v>0</v>
      </c>
      <c r="F618" s="79">
        <v>0</v>
      </c>
      <c r="G618" s="112">
        <f>F618*C594</f>
        <v>0</v>
      </c>
      <c r="H618" s="23">
        <f t="shared" si="80"/>
        <v>0</v>
      </c>
      <c r="I618" s="117">
        <f t="shared" si="81"/>
        <v>0</v>
      </c>
      <c r="J618" s="39">
        <f>+H618*I624</f>
        <v>0</v>
      </c>
      <c r="K618" s="395">
        <v>0</v>
      </c>
      <c r="L618" s="394">
        <f t="shared" si="84"/>
        <v>0</v>
      </c>
    </row>
    <row r="619" spans="1:18" ht="13.8">
      <c r="A619" s="2" t="s">
        <v>11</v>
      </c>
      <c r="B619" s="22">
        <f>+$B$30</f>
        <v>700616</v>
      </c>
      <c r="C619" s="84">
        <f>+B619/B621</f>
        <v>8.2756995679713358E-3</v>
      </c>
      <c r="D619" s="89">
        <v>0</v>
      </c>
      <c r="E619" s="112">
        <f>+D619*C594</f>
        <v>0</v>
      </c>
      <c r="F619" s="79">
        <v>0</v>
      </c>
      <c r="G619" s="112">
        <f>F619*C594</f>
        <v>0</v>
      </c>
      <c r="H619" s="23">
        <f t="shared" si="80"/>
        <v>0</v>
      </c>
      <c r="I619" s="117">
        <f t="shared" si="81"/>
        <v>0</v>
      </c>
      <c r="J619" s="39">
        <f>+H619*I624</f>
        <v>0</v>
      </c>
      <c r="K619" s="395">
        <v>0</v>
      </c>
      <c r="L619" s="394">
        <f t="shared" si="84"/>
        <v>0</v>
      </c>
    </row>
    <row r="620" spans="1:18" ht="13.8">
      <c r="A620" s="3" t="s">
        <v>8</v>
      </c>
      <c r="B620" s="22">
        <f>+$B$31</f>
        <v>553279</v>
      </c>
      <c r="C620" s="84">
        <f>+B620/B621</f>
        <v>6.5353500080894715E-3</v>
      </c>
      <c r="D620" s="89">
        <v>0</v>
      </c>
      <c r="E620" s="112">
        <f>+D620*C594</f>
        <v>0</v>
      </c>
      <c r="F620" s="79">
        <v>0</v>
      </c>
      <c r="G620" s="115">
        <f>F620*C594</f>
        <v>0</v>
      </c>
      <c r="H620" s="87">
        <f>+D620+F620</f>
        <v>0</v>
      </c>
      <c r="I620" s="118">
        <f t="shared" si="81"/>
        <v>0</v>
      </c>
      <c r="J620" s="39">
        <f>+H620*I624</f>
        <v>0</v>
      </c>
      <c r="K620" s="395">
        <v>0</v>
      </c>
      <c r="L620" s="394">
        <f t="shared" si="84"/>
        <v>0</v>
      </c>
    </row>
    <row r="621" spans="1:18" ht="13.8">
      <c r="A621" s="24"/>
      <c r="B621" s="25">
        <f t="shared" ref="B621:L621" si="85">SUM(B600:B620)</f>
        <v>84659429</v>
      </c>
      <c r="C621" s="85">
        <f t="shared" si="85"/>
        <v>1.0000000000000002</v>
      </c>
      <c r="D621" s="82">
        <f t="shared" si="85"/>
        <v>0</v>
      </c>
      <c r="E621" s="113">
        <f t="shared" si="85"/>
        <v>0</v>
      </c>
      <c r="F621" s="83">
        <f t="shared" si="85"/>
        <v>1</v>
      </c>
      <c r="G621" s="113">
        <f t="shared" si="85"/>
        <v>13000000</v>
      </c>
      <c r="H621" s="86">
        <f t="shared" si="85"/>
        <v>1</v>
      </c>
      <c r="I621" s="119">
        <f t="shared" si="85"/>
        <v>13000000</v>
      </c>
      <c r="J621" s="26">
        <f t="shared" si="85"/>
        <v>6336937.0091423038</v>
      </c>
      <c r="K621" s="26">
        <f t="shared" si="85"/>
        <v>-162572.1</v>
      </c>
      <c r="L621" s="26">
        <f t="shared" si="85"/>
        <v>6174364.9091423042</v>
      </c>
    </row>
    <row r="622" spans="1:18">
      <c r="H622" s="80"/>
      <c r="I622" s="81"/>
    </row>
    <row r="623" spans="1:18">
      <c r="I623" s="127"/>
    </row>
    <row r="624" spans="1:18">
      <c r="G624" t="s">
        <v>114</v>
      </c>
      <c r="H624" s="27"/>
      <c r="I624" s="357">
        <f>+METC!L77</f>
        <v>6336937.0091423038</v>
      </c>
    </row>
    <row r="625" spans="1:17">
      <c r="G625" t="s">
        <v>338</v>
      </c>
      <c r="I625" s="357">
        <f>+METC!M77</f>
        <v>-162572</v>
      </c>
    </row>
    <row r="626" spans="1:17">
      <c r="G626" t="s">
        <v>256</v>
      </c>
      <c r="I626" s="746">
        <f>SUM(I624:I625)</f>
        <v>6174365.0091423038</v>
      </c>
      <c r="N626" s="121">
        <f>+I626</f>
        <v>6174365.0091423038</v>
      </c>
    </row>
    <row r="627" spans="1:17">
      <c r="I627" s="88"/>
    </row>
    <row r="628" spans="1:17">
      <c r="I628" s="88"/>
    </row>
    <row r="629" spans="1:17">
      <c r="I629" s="88"/>
    </row>
    <row r="630" spans="1:17" ht="15.6">
      <c r="A630" s="874" t="s">
        <v>19</v>
      </c>
      <c r="B630" s="875"/>
      <c r="C630" s="875">
        <v>1004</v>
      </c>
      <c r="D630" s="875"/>
      <c r="E630" s="875"/>
      <c r="F630" s="875"/>
      <c r="G630" s="875"/>
      <c r="H630" s="876"/>
      <c r="I630" s="4"/>
    </row>
    <row r="631" spans="1:17" ht="15.6">
      <c r="A631" s="867" t="s">
        <v>20</v>
      </c>
      <c r="B631" s="868"/>
      <c r="C631" s="877" t="s">
        <v>122</v>
      </c>
      <c r="D631" s="878"/>
      <c r="E631" s="878"/>
      <c r="F631" s="878"/>
      <c r="G631" s="878"/>
      <c r="H631" s="879"/>
      <c r="I631" s="4"/>
    </row>
    <row r="632" spans="1:17" ht="15.6">
      <c r="A632" s="867" t="s">
        <v>22</v>
      </c>
      <c r="B632" s="868"/>
      <c r="C632" s="877" t="s">
        <v>44</v>
      </c>
      <c r="D632" s="878"/>
      <c r="E632" s="878"/>
      <c r="F632" s="878"/>
      <c r="G632" s="878"/>
      <c r="H632" s="879"/>
      <c r="I632" s="4"/>
    </row>
    <row r="633" spans="1:17" ht="15.6">
      <c r="A633" s="867" t="s">
        <v>24</v>
      </c>
      <c r="B633" s="868"/>
      <c r="C633" s="869">
        <v>20600000</v>
      </c>
      <c r="D633" s="870"/>
      <c r="E633" s="870"/>
      <c r="F633" s="870"/>
      <c r="G633" s="870"/>
      <c r="H633" s="871"/>
      <c r="I633" s="4"/>
    </row>
    <row r="634" spans="1:17" ht="15.6">
      <c r="A634" s="881" t="s">
        <v>25</v>
      </c>
      <c r="B634" s="882"/>
      <c r="C634" s="883" t="s">
        <v>123</v>
      </c>
      <c r="D634" s="884"/>
      <c r="E634" s="884"/>
      <c r="F634" s="884"/>
      <c r="G634" s="884"/>
      <c r="H634" s="885"/>
      <c r="I634" s="4"/>
    </row>
    <row r="635" spans="1:17" ht="13.8">
      <c r="A635" s="5"/>
      <c r="B635" s="5"/>
      <c r="C635" s="5"/>
      <c r="D635" s="5"/>
      <c r="E635" s="5"/>
      <c r="F635" s="5"/>
      <c r="G635" s="5"/>
      <c r="H635" s="5"/>
      <c r="I635" s="5"/>
    </row>
    <row r="636" spans="1:17" ht="13.8">
      <c r="A636" s="6"/>
      <c r="B636" s="7"/>
      <c r="C636" s="8"/>
      <c r="D636" s="886">
        <v>0.2</v>
      </c>
      <c r="E636" s="887"/>
      <c r="F636" s="886">
        <v>0.8</v>
      </c>
      <c r="G636" s="887"/>
      <c r="H636" s="9"/>
      <c r="I636" s="10"/>
      <c r="J636" s="11" t="s">
        <v>121</v>
      </c>
      <c r="K636" s="11" t="s">
        <v>269</v>
      </c>
      <c r="L636" s="11" t="s">
        <v>270</v>
      </c>
    </row>
    <row r="637" spans="1:17" ht="13.8">
      <c r="A637" s="12"/>
      <c r="B637" s="13"/>
      <c r="C637" s="14"/>
      <c r="D637" s="872" t="s">
        <v>26</v>
      </c>
      <c r="E637" s="880"/>
      <c r="F637" s="872" t="s">
        <v>27</v>
      </c>
      <c r="G637" s="880"/>
      <c r="H637" s="872" t="s">
        <v>28</v>
      </c>
      <c r="I637" s="873"/>
      <c r="J637" s="15" t="s">
        <v>29</v>
      </c>
      <c r="K637" s="391" t="s">
        <v>29</v>
      </c>
      <c r="L637" s="391" t="s">
        <v>29</v>
      </c>
    </row>
    <row r="638" spans="1:17" ht="27.6">
      <c r="A638" s="16" t="s">
        <v>30</v>
      </c>
      <c r="B638" s="17" t="s">
        <v>31</v>
      </c>
      <c r="C638" s="18" t="s">
        <v>32</v>
      </c>
      <c r="D638" s="19" t="s">
        <v>33</v>
      </c>
      <c r="E638" s="20" t="s">
        <v>34</v>
      </c>
      <c r="F638" s="19" t="s">
        <v>33</v>
      </c>
      <c r="G638" s="20" t="s">
        <v>34</v>
      </c>
      <c r="H638" s="21" t="s">
        <v>33</v>
      </c>
      <c r="I638" s="40" t="s">
        <v>34</v>
      </c>
      <c r="J638" s="18" t="s">
        <v>34</v>
      </c>
      <c r="K638" s="18" t="s">
        <v>34</v>
      </c>
      <c r="L638" s="18" t="s">
        <v>34</v>
      </c>
    </row>
    <row r="639" spans="1:17" ht="13.8">
      <c r="A639" s="1" t="s">
        <v>15</v>
      </c>
      <c r="B639" s="22">
        <f>+$B$10</f>
        <v>10940248.5</v>
      </c>
      <c r="C639" s="84">
        <f>+B639/B660</f>
        <v>0.1292265803021185</v>
      </c>
      <c r="D639" s="89">
        <v>5.6458217356948328E-3</v>
      </c>
      <c r="E639" s="112">
        <f>+D639*C633</f>
        <v>116303.92775531356</v>
      </c>
      <c r="F639" s="79">
        <v>0</v>
      </c>
      <c r="G639" s="114">
        <f>F639*C633</f>
        <v>0</v>
      </c>
      <c r="H639" s="23">
        <f>+D639+F639</f>
        <v>5.6458217356948328E-3</v>
      </c>
      <c r="I639" s="116">
        <f>+E639+G639</f>
        <v>116303.92775531356</v>
      </c>
      <c r="J639" s="39">
        <f>+H639*I663</f>
        <v>17637.454370997737</v>
      </c>
      <c r="K639" s="39">
        <f>+H639*I664</f>
        <v>-181.01633648984773</v>
      </c>
      <c r="L639" s="393">
        <f>+J639+K639</f>
        <v>17456.43803450789</v>
      </c>
      <c r="P639" s="819" t="s">
        <v>967</v>
      </c>
      <c r="Q639" s="822"/>
    </row>
    <row r="640" spans="1:17" ht="13.8">
      <c r="A640" s="2" t="s">
        <v>4</v>
      </c>
      <c r="B640" s="22">
        <f>+$B$12</f>
        <v>571800</v>
      </c>
      <c r="C640" s="84">
        <f>+B640/B660</f>
        <v>6.7541206780404811E-3</v>
      </c>
      <c r="D640" s="89">
        <v>2.9508294267071124E-4</v>
      </c>
      <c r="E640" s="112">
        <f>+D640*C633</f>
        <v>6078.7086190166519</v>
      </c>
      <c r="F640" s="79">
        <v>2.6169860846949846E-4</v>
      </c>
      <c r="G640" s="112">
        <f>F640*C633</f>
        <v>5390.9913344716679</v>
      </c>
      <c r="H640" s="23">
        <f t="shared" ref="H640:H658" si="86">+D640+F640</f>
        <v>5.5678155114020976E-4</v>
      </c>
      <c r="I640" s="117">
        <f>+G640+E640</f>
        <v>11469.69995348832</v>
      </c>
      <c r="J640" s="39">
        <f>+H640*I663</f>
        <v>1739.3764207541381</v>
      </c>
      <c r="K640" s="39">
        <f>+H640*I664</f>
        <v>-17.851530092657406</v>
      </c>
      <c r="L640" s="394">
        <f>+J640+K640</f>
        <v>1721.5248906614806</v>
      </c>
      <c r="P640" s="813" t="s">
        <v>638</v>
      </c>
      <c r="Q640" s="830"/>
    </row>
    <row r="641" spans="1:17" s="127" customFormat="1" ht="13.8">
      <c r="A641" s="2" t="s">
        <v>0</v>
      </c>
      <c r="B641" s="471">
        <f>+$B$13</f>
        <v>9981000</v>
      </c>
      <c r="C641" s="472">
        <f>+B641/B660</f>
        <v>0.11789590501490389</v>
      </c>
      <c r="D641" s="473">
        <v>5.1507921461303782E-3</v>
      </c>
      <c r="E641" s="474">
        <f>+D641*C633</f>
        <v>106106.3182102858</v>
      </c>
      <c r="F641" s="475">
        <v>0.2755084791873787</v>
      </c>
      <c r="G641" s="474">
        <f>F641*C633</f>
        <v>5675474.6712600011</v>
      </c>
      <c r="H641" s="476">
        <f t="shared" si="86"/>
        <v>0.2806592713335091</v>
      </c>
      <c r="I641" s="477">
        <f t="shared" ref="I641:I659" si="87">+G641+E641</f>
        <v>5781580.9894702872</v>
      </c>
      <c r="J641" s="478">
        <f>+H641*I663</f>
        <v>876774.95388242684</v>
      </c>
      <c r="K641" s="478">
        <f>+H641*I664</f>
        <v>-8998.4975574949694</v>
      </c>
      <c r="L641" s="811">
        <f t="shared" ref="L641:L659" si="88">+J641+K641</f>
        <v>867776.45632493182</v>
      </c>
      <c r="P641" s="815">
        <f>L641*$O$20</f>
        <v>502442.56821213546</v>
      </c>
      <c r="Q641" s="816" t="s">
        <v>610</v>
      </c>
    </row>
    <row r="642" spans="1:17" ht="13.8">
      <c r="A642" s="2" t="s">
        <v>16</v>
      </c>
      <c r="B642" s="22">
        <f>+$B$14</f>
        <v>1028167</v>
      </c>
      <c r="C642" s="84">
        <f>+B642/B660</f>
        <v>1.2144742908672346E-2</v>
      </c>
      <c r="D642" s="89">
        <v>5.3059539271762212E-4</v>
      </c>
      <c r="E642" s="112">
        <f>+D642*C633</f>
        <v>10930.265089983015</v>
      </c>
      <c r="F642" s="79">
        <v>0.67986266557279529</v>
      </c>
      <c r="G642" s="112">
        <f>F642*C633</f>
        <v>14005170.910799583</v>
      </c>
      <c r="H642" s="23">
        <f t="shared" si="86"/>
        <v>0.68039326096551289</v>
      </c>
      <c r="I642" s="117">
        <f t="shared" si="87"/>
        <v>14016101.175889567</v>
      </c>
      <c r="J642" s="39">
        <f>+H642*I663</f>
        <v>2125537.371954713</v>
      </c>
      <c r="K642" s="39">
        <f>+H642*I664</f>
        <v>-21814.768733076275</v>
      </c>
      <c r="L642" s="394">
        <f t="shared" si="88"/>
        <v>2103722.6032216367</v>
      </c>
      <c r="P642" s="815">
        <f>L641*$O$21</f>
        <v>303721.75971372612</v>
      </c>
      <c r="Q642" s="816" t="s">
        <v>603</v>
      </c>
    </row>
    <row r="643" spans="1:17" ht="13.8">
      <c r="A643" s="2" t="s">
        <v>6</v>
      </c>
      <c r="B643" s="22">
        <f>+$B$15</f>
        <v>2574417</v>
      </c>
      <c r="C643" s="84">
        <f>+B643/B660</f>
        <v>3.040909949912372E-2</v>
      </c>
      <c r="D643" s="89">
        <v>1.3285527206375017E-3</v>
      </c>
      <c r="E643" s="112">
        <f>+D643*C633</f>
        <v>27368.186045132534</v>
      </c>
      <c r="F643" s="79">
        <v>6.7783624300706425E-4</v>
      </c>
      <c r="G643" s="112">
        <f>F643*C633</f>
        <v>13963.426605945524</v>
      </c>
      <c r="H643" s="23">
        <f t="shared" si="86"/>
        <v>2.0063889636445661E-3</v>
      </c>
      <c r="I643" s="117">
        <f t="shared" si="87"/>
        <v>41331.61265107806</v>
      </c>
      <c r="J643" s="39">
        <f>+H643*I663</f>
        <v>6267.9261679521151</v>
      </c>
      <c r="K643" s="39">
        <f>+H643*I664</f>
        <v>-64.328842952372071</v>
      </c>
      <c r="L643" s="394">
        <f t="shared" si="88"/>
        <v>6203.5973249997433</v>
      </c>
      <c r="P643" s="817">
        <f>L641*$O$22</f>
        <v>61612.128399070156</v>
      </c>
      <c r="Q643" s="818" t="s">
        <v>604</v>
      </c>
    </row>
    <row r="644" spans="1:17" ht="13.8">
      <c r="A644" s="2" t="s">
        <v>10</v>
      </c>
      <c r="B644" s="22">
        <f>+$B$16</f>
        <v>2860240</v>
      </c>
      <c r="C644" s="84">
        <f>+B644/B660</f>
        <v>3.3785250311574866E-2</v>
      </c>
      <c r="D644" s="89">
        <v>1.4760544553751229E-3</v>
      </c>
      <c r="E644" s="112">
        <f>+D644*C633</f>
        <v>30406.72178072753</v>
      </c>
      <c r="F644" s="79">
        <v>0</v>
      </c>
      <c r="G644" s="112">
        <f>F644*C633</f>
        <v>0</v>
      </c>
      <c r="H644" s="23">
        <f t="shared" si="86"/>
        <v>1.4760544553751229E-3</v>
      </c>
      <c r="I644" s="117">
        <f t="shared" si="87"/>
        <v>30406.72178072753</v>
      </c>
      <c r="J644" s="39">
        <f>+H644*I663</f>
        <v>4611.1698747397049</v>
      </c>
      <c r="K644" s="39">
        <f>+H644*I664</f>
        <v>-47.325257948237187</v>
      </c>
      <c r="L644" s="394">
        <f t="shared" si="88"/>
        <v>4563.8446167914681</v>
      </c>
    </row>
    <row r="645" spans="1:17" ht="13.8">
      <c r="A645" s="2" t="s">
        <v>17</v>
      </c>
      <c r="B645" s="22">
        <f>+$B$17</f>
        <v>7116500</v>
      </c>
      <c r="C645" s="84">
        <f>+B645/B660</f>
        <v>8.4060335441194622E-2</v>
      </c>
      <c r="D645" s="89">
        <v>3.6725389323471786E-3</v>
      </c>
      <c r="E645" s="112">
        <f>+D645*C633</f>
        <v>75654.302006351878</v>
      </c>
      <c r="F645" s="79">
        <v>0</v>
      </c>
      <c r="G645" s="112">
        <f>F645*C633</f>
        <v>0</v>
      </c>
      <c r="H645" s="23">
        <f t="shared" si="86"/>
        <v>3.6725389323471786E-3</v>
      </c>
      <c r="I645" s="117">
        <f t="shared" si="87"/>
        <v>75654.302006351878</v>
      </c>
      <c r="J645" s="39">
        <f>+H645*I663</f>
        <v>11472.951304052169</v>
      </c>
      <c r="K645" s="39">
        <f>+H645*I664</f>
        <v>-117.74894324891524</v>
      </c>
      <c r="L645" s="394">
        <f t="shared" si="88"/>
        <v>11355.202360803254</v>
      </c>
    </row>
    <row r="646" spans="1:17" ht="13.8">
      <c r="A646" s="2" t="s">
        <v>5</v>
      </c>
      <c r="B646" s="22">
        <f>+$B$18</f>
        <v>9342000</v>
      </c>
      <c r="C646" s="84">
        <f>+B646/B660</f>
        <v>0.11034801569474323</v>
      </c>
      <c r="D646" s="89">
        <v>4.8210298188698575E-3</v>
      </c>
      <c r="E646" s="112">
        <f>+D646*C633</f>
        <v>99313.214268719064</v>
      </c>
      <c r="F646" s="79">
        <v>0</v>
      </c>
      <c r="G646" s="112">
        <f>F646*C633</f>
        <v>0</v>
      </c>
      <c r="H646" s="23">
        <f t="shared" si="86"/>
        <v>4.8210298188698575E-3</v>
      </c>
      <c r="I646" s="117">
        <f t="shared" si="87"/>
        <v>99313.214268719064</v>
      </c>
      <c r="J646" s="39">
        <f>+H646*I663</f>
        <v>15060.817969852505</v>
      </c>
      <c r="K646" s="39">
        <f>+H646*I664</f>
        <v>-154.57185805260536</v>
      </c>
      <c r="L646" s="394">
        <f t="shared" si="88"/>
        <v>14906.246111799901</v>
      </c>
    </row>
    <row r="647" spans="1:17" ht="13.8">
      <c r="A647" s="2" t="s">
        <v>116</v>
      </c>
      <c r="B647" s="22">
        <f>+$B$19</f>
        <v>2939201</v>
      </c>
      <c r="C647" s="84">
        <f>+B647/B660</f>
        <v>3.4717940278099442E-2</v>
      </c>
      <c r="D647" s="89">
        <v>1.5168034066775542E-3</v>
      </c>
      <c r="E647" s="112">
        <f>+D647*C633</f>
        <v>31246.150177557618</v>
      </c>
      <c r="F647" s="79">
        <v>0</v>
      </c>
      <c r="G647" s="112">
        <f>F647*C633</f>
        <v>0</v>
      </c>
      <c r="H647" s="23">
        <f t="shared" si="86"/>
        <v>1.5168034066775542E-3</v>
      </c>
      <c r="I647" s="117">
        <f t="shared" si="87"/>
        <v>31246.150177557618</v>
      </c>
      <c r="J647" s="39">
        <f>+H647*I663</f>
        <v>4738.4689293164238</v>
      </c>
      <c r="K647" s="39">
        <f>+H647*I664</f>
        <v>-48.63175082489574</v>
      </c>
      <c r="L647" s="394">
        <f t="shared" si="88"/>
        <v>4689.837178491528</v>
      </c>
    </row>
    <row r="648" spans="1:17" ht="13.8">
      <c r="A648" s="2" t="s">
        <v>1</v>
      </c>
      <c r="B648" s="22">
        <f>+$B$20</f>
        <v>207000</v>
      </c>
      <c r="C648" s="84">
        <f>+B648/B660</f>
        <v>2.4450909065309194E-3</v>
      </c>
      <c r="D648" s="89">
        <v>1.0682436014836871E-4</v>
      </c>
      <c r="E648" s="112">
        <f>+D648*C633</f>
        <v>2200.5818190563955</v>
      </c>
      <c r="F648" s="79">
        <v>0</v>
      </c>
      <c r="G648" s="112">
        <f>F648*C633</f>
        <v>0</v>
      </c>
      <c r="H648" s="23">
        <f t="shared" si="86"/>
        <v>1.0682436014836871E-4</v>
      </c>
      <c r="I648" s="117">
        <f t="shared" si="87"/>
        <v>2200.5818190563955</v>
      </c>
      <c r="J648" s="39">
        <f>+H648*I663</f>
        <v>333.71754653815765</v>
      </c>
      <c r="K648" s="39">
        <f>+H648*I664</f>
        <v>-3.4250026350769973</v>
      </c>
      <c r="L648" s="394">
        <f t="shared" si="88"/>
        <v>330.29254390308063</v>
      </c>
    </row>
    <row r="649" spans="1:17" ht="13.8">
      <c r="A649" s="2" t="s">
        <v>45</v>
      </c>
      <c r="B649" s="22">
        <f>+$B$21</f>
        <v>7020707</v>
      </c>
      <c r="C649" s="84">
        <f>+B649/B660</f>
        <v>8.2928825329072323E-2</v>
      </c>
      <c r="D649" s="89">
        <v>3.6231040244646051E-3</v>
      </c>
      <c r="E649" s="112">
        <f>+D649*C633</f>
        <v>74635.942903970863</v>
      </c>
      <c r="F649" s="79">
        <v>0</v>
      </c>
      <c r="G649" s="112">
        <f>F649*C633</f>
        <v>0</v>
      </c>
      <c r="H649" s="23">
        <f t="shared" si="86"/>
        <v>3.6231040244646051E-3</v>
      </c>
      <c r="I649" s="117">
        <f t="shared" si="87"/>
        <v>74635.942903970863</v>
      </c>
      <c r="J649" s="39">
        <f>+H649*I663</f>
        <v>11318.51746378391</v>
      </c>
      <c r="K649" s="39">
        <f>+H649*I664</f>
        <v>-116.16396123238417</v>
      </c>
      <c r="L649" s="394">
        <f t="shared" si="88"/>
        <v>11202.353502551527</v>
      </c>
    </row>
    <row r="650" spans="1:17" ht="13.8">
      <c r="A650" s="2" t="s">
        <v>46</v>
      </c>
      <c r="B650" s="22">
        <f>+$B$22</f>
        <v>6927361</v>
      </c>
      <c r="C650" s="84">
        <f>+B650/B660</f>
        <v>8.1826219262593897E-2</v>
      </c>
      <c r="D650" s="89">
        <v>3.5749319146945106E-3</v>
      </c>
      <c r="E650" s="112">
        <f>+D650*C633</f>
        <v>73643.597442706916</v>
      </c>
      <c r="F650" s="79">
        <v>0</v>
      </c>
      <c r="G650" s="112">
        <f>F650*C633</f>
        <v>0</v>
      </c>
      <c r="H650" s="23">
        <f t="shared" si="86"/>
        <v>3.5749319146945106E-3</v>
      </c>
      <c r="I650" s="117">
        <f t="shared" si="87"/>
        <v>73643.597442706916</v>
      </c>
      <c r="J650" s="39">
        <f>+H650*I663</f>
        <v>11168.028584077867</v>
      </c>
      <c r="K650" s="39">
        <f>+H650*I664</f>
        <v>-114.61946704893541</v>
      </c>
      <c r="L650" s="394">
        <f>+J650+K650</f>
        <v>11053.409117028932</v>
      </c>
    </row>
    <row r="651" spans="1:17" ht="13.8">
      <c r="A651" s="2" t="s">
        <v>2</v>
      </c>
      <c r="B651" s="22">
        <f>+$B$23</f>
        <v>325000</v>
      </c>
      <c r="C651" s="84">
        <f>+B651/B660</f>
        <v>3.8389108435871924E-3</v>
      </c>
      <c r="D651" s="89">
        <v>1.6771940603004746E-4</v>
      </c>
      <c r="E651" s="112">
        <f>+D651*C633</f>
        <v>3455.0197642189778</v>
      </c>
      <c r="F651" s="79">
        <v>0</v>
      </c>
      <c r="G651" s="112">
        <f>F651*C633</f>
        <v>0</v>
      </c>
      <c r="H651" s="23">
        <f t="shared" si="86"/>
        <v>1.6771940603004746E-4</v>
      </c>
      <c r="I651" s="117">
        <f t="shared" si="87"/>
        <v>3455.0197642189778</v>
      </c>
      <c r="J651" s="39">
        <f>+H651*I663</f>
        <v>523.95266968551311</v>
      </c>
      <c r="K651" s="39">
        <f>+H651*I664</f>
        <v>-5.3774195961353817</v>
      </c>
      <c r="L651" s="394">
        <f t="shared" si="88"/>
        <v>518.57525008937773</v>
      </c>
    </row>
    <row r="652" spans="1:17" ht="13.8">
      <c r="A652" s="2" t="s">
        <v>12</v>
      </c>
      <c r="B652" s="22">
        <f>+$B$24</f>
        <v>343000</v>
      </c>
      <c r="C652" s="84">
        <f>+B652/B660</f>
        <v>4.0515274441550982E-3</v>
      </c>
      <c r="D652" s="89">
        <v>1.7700848082555779E-4</v>
      </c>
      <c r="E652" s="112">
        <f>+D652*C633</f>
        <v>3646.3747050064903</v>
      </c>
      <c r="F652" s="79">
        <v>0</v>
      </c>
      <c r="G652" s="112">
        <f>F652*C633</f>
        <v>0</v>
      </c>
      <c r="H652" s="23">
        <f t="shared" si="86"/>
        <v>1.7700848082555779E-4</v>
      </c>
      <c r="I652" s="117">
        <f t="shared" si="87"/>
        <v>3646.3747050064903</v>
      </c>
      <c r="J652" s="39">
        <f>+H652*I663</f>
        <v>552.97158677578773</v>
      </c>
      <c r="K652" s="39">
        <f>+H652*I664</f>
        <v>-5.675245912229034</v>
      </c>
      <c r="L652" s="394">
        <f t="shared" si="88"/>
        <v>547.29634086355873</v>
      </c>
    </row>
    <row r="653" spans="1:17" ht="13.8">
      <c r="A653" s="2" t="s">
        <v>18</v>
      </c>
      <c r="B653" s="22">
        <f>+$B$25</f>
        <v>10436523.5</v>
      </c>
      <c r="C653" s="84">
        <f>+B653/B660</f>
        <v>0.12327656379539248</v>
      </c>
      <c r="D653" s="89">
        <v>5.3858695578410318E-3</v>
      </c>
      <c r="E653" s="112">
        <f>+D653*C633</f>
        <v>110948.91289152525</v>
      </c>
      <c r="F653" s="79">
        <v>0</v>
      </c>
      <c r="G653" s="112">
        <f>F653*C633</f>
        <v>0</v>
      </c>
      <c r="H653" s="23">
        <f t="shared" si="86"/>
        <v>5.3858695578410318E-3</v>
      </c>
      <c r="I653" s="117">
        <f t="shared" si="87"/>
        <v>110948.91289152525</v>
      </c>
      <c r="J653" s="39">
        <f>+H653*I663</f>
        <v>16825.368037036711</v>
      </c>
      <c r="K653" s="39">
        <f>+H653*I664</f>
        <v>-172.68174976349917</v>
      </c>
      <c r="L653" s="394">
        <f t="shared" si="88"/>
        <v>16652.686287273213</v>
      </c>
    </row>
    <row r="654" spans="1:17" ht="13.8">
      <c r="A654" s="2" t="s">
        <v>9</v>
      </c>
      <c r="B654" s="22">
        <f>+$B$26</f>
        <v>7856545</v>
      </c>
      <c r="C654" s="84">
        <f>+B654/B660</f>
        <v>9.2801771672709962E-2</v>
      </c>
      <c r="D654" s="89">
        <v>4.0544462678429411E-3</v>
      </c>
      <c r="E654" s="112">
        <f>+D654*C633</f>
        <v>83521.593117564582</v>
      </c>
      <c r="F654" s="79">
        <v>0</v>
      </c>
      <c r="G654" s="112">
        <f>F654*C633</f>
        <v>0</v>
      </c>
      <c r="H654" s="23">
        <f t="shared" si="86"/>
        <v>4.0544462678429411E-3</v>
      </c>
      <c r="I654" s="117">
        <f t="shared" si="87"/>
        <v>83521.593117564582</v>
      </c>
      <c r="J654" s="39">
        <f>+H654*I663</f>
        <v>12666.023547401499</v>
      </c>
      <c r="K654" s="39">
        <f>+H654*I664</f>
        <v>-129.99365623958039</v>
      </c>
      <c r="L654" s="394">
        <f t="shared" si="88"/>
        <v>12536.029891161919</v>
      </c>
    </row>
    <row r="655" spans="1:17" ht="13.8">
      <c r="A655" s="2" t="s">
        <v>7</v>
      </c>
      <c r="B655" s="22">
        <f>+$B$27</f>
        <v>1680898</v>
      </c>
      <c r="C655" s="84">
        <f>+B655/B660</f>
        <v>1.9854823258966228E-2</v>
      </c>
      <c r="D655" s="89">
        <v>8.6744356384808039E-4</v>
      </c>
      <c r="E655" s="112">
        <f>+D655*C633</f>
        <v>17869.337415270456</v>
      </c>
      <c r="F655" s="79">
        <v>0</v>
      </c>
      <c r="G655" s="112">
        <f>F655*C633</f>
        <v>0</v>
      </c>
      <c r="H655" s="23">
        <f t="shared" si="86"/>
        <v>8.6744356384808039E-4</v>
      </c>
      <c r="I655" s="117">
        <f t="shared" si="87"/>
        <v>17869.337415270456</v>
      </c>
      <c r="J655" s="39">
        <f>+H655*I663</f>
        <v>2709.879445902</v>
      </c>
      <c r="K655" s="39">
        <f>+H655*I664</f>
        <v>-27.811975544097155</v>
      </c>
      <c r="L655" s="394">
        <f t="shared" si="88"/>
        <v>2682.0674703579029</v>
      </c>
    </row>
    <row r="656" spans="1:17" ht="13.8">
      <c r="A656" s="2" t="s">
        <v>13</v>
      </c>
      <c r="B656" s="22">
        <f>+$B$28</f>
        <v>255700</v>
      </c>
      <c r="C656" s="84">
        <f>+B656/B660</f>
        <v>3.020336931400754E-3</v>
      </c>
      <c r="D656" s="89">
        <v>1.3195646806733274E-4</v>
      </c>
      <c r="E656" s="112">
        <f>+D656*C633</f>
        <v>2718.3032421870544</v>
      </c>
      <c r="F656" s="79">
        <v>0</v>
      </c>
      <c r="G656" s="112">
        <f>F656*C633</f>
        <v>0</v>
      </c>
      <c r="H656" s="23">
        <f t="shared" si="86"/>
        <v>1.3195646806733274E-4</v>
      </c>
      <c r="I656" s="117">
        <f t="shared" si="87"/>
        <v>2718.3032421870544</v>
      </c>
      <c r="J656" s="39">
        <f>+H656*I663</f>
        <v>412.22983888795608</v>
      </c>
      <c r="K656" s="39">
        <f>+H656*I664</f>
        <v>-4.2307882791748224</v>
      </c>
      <c r="L656" s="394">
        <f t="shared" si="88"/>
        <v>407.99905060878126</v>
      </c>
    </row>
    <row r="657" spans="1:14" ht="13.8">
      <c r="A657" s="2" t="s">
        <v>3</v>
      </c>
      <c r="B657" s="22">
        <f>+$B$29</f>
        <v>999226</v>
      </c>
      <c r="C657" s="84">
        <f>+B657/B660</f>
        <v>1.1802890851059249E-2</v>
      </c>
      <c r="D657" s="89">
        <v>5.1566035467265575E-4</v>
      </c>
      <c r="E657" s="112">
        <f>+D657*C633</f>
        <v>10622.603306256709</v>
      </c>
      <c r="F657" s="79">
        <v>0</v>
      </c>
      <c r="G657" s="112">
        <f>F657*C633</f>
        <v>0</v>
      </c>
      <c r="H657" s="23">
        <f t="shared" si="86"/>
        <v>5.1566035467265575E-4</v>
      </c>
      <c r="I657" s="117">
        <f t="shared" si="87"/>
        <v>10622.603306256709</v>
      </c>
      <c r="J657" s="39">
        <f>+H657*I663</f>
        <v>1610.9144783956167</v>
      </c>
      <c r="K657" s="39">
        <f>+H657*I664</f>
        <v>-16.533102291514687</v>
      </c>
      <c r="L657" s="394">
        <f t="shared" si="88"/>
        <v>1594.3813761041019</v>
      </c>
    </row>
    <row r="658" spans="1:14" ht="13.8">
      <c r="A658" s="2" t="s">
        <v>11</v>
      </c>
      <c r="B658" s="22">
        <f>+$B$30</f>
        <v>700616</v>
      </c>
      <c r="C658" s="84">
        <f>+B658/B660</f>
        <v>8.2756995679713358E-3</v>
      </c>
      <c r="D658" s="89">
        <v>3.6155943802778588E-4</v>
      </c>
      <c r="E658" s="112">
        <f>+D658*C633</f>
        <v>7448.1244233723892</v>
      </c>
      <c r="F658" s="79">
        <v>0</v>
      </c>
      <c r="G658" s="112">
        <f>F658*C633</f>
        <v>0</v>
      </c>
      <c r="H658" s="23">
        <f t="shared" si="86"/>
        <v>3.6155943802778588E-4</v>
      </c>
      <c r="I658" s="117">
        <f t="shared" si="87"/>
        <v>7448.1244233723892</v>
      </c>
      <c r="J658" s="39">
        <f>+H658*I663</f>
        <v>1129.5057458688677</v>
      </c>
      <c r="K658" s="39">
        <f>+H658*I664</f>
        <v>-11.592318702046871</v>
      </c>
      <c r="L658" s="394">
        <f t="shared" si="88"/>
        <v>1117.9134271668208</v>
      </c>
    </row>
    <row r="659" spans="1:14" ht="13.8">
      <c r="A659" s="3" t="s">
        <v>8</v>
      </c>
      <c r="B659" s="22">
        <f>+$B$31</f>
        <v>553279</v>
      </c>
      <c r="C659" s="84">
        <f>+B659/B660</f>
        <v>6.5353500080894715E-3</v>
      </c>
      <c r="D659" s="89">
        <v>2.8552500076584199E-4</v>
      </c>
      <c r="E659" s="112">
        <f>+D659*C633</f>
        <v>5881.8150157763448</v>
      </c>
      <c r="F659" s="79">
        <v>0</v>
      </c>
      <c r="G659" s="115">
        <f>F659*C633</f>
        <v>0</v>
      </c>
      <c r="H659" s="87">
        <f>+D659+F659</f>
        <v>2.8552500076584199E-4</v>
      </c>
      <c r="I659" s="118">
        <f t="shared" si="87"/>
        <v>5881.8150157763448</v>
      </c>
      <c r="J659" s="39">
        <f>+H659*I663</f>
        <v>891.97541271055718</v>
      </c>
      <c r="K659" s="39">
        <f>+H659*I664</f>
        <v>-9.1545025745544262</v>
      </c>
      <c r="L659" s="394">
        <f t="shared" si="88"/>
        <v>882.82091013600279</v>
      </c>
    </row>
    <row r="660" spans="1:14" ht="13.8">
      <c r="A660" s="24"/>
      <c r="B660" s="25">
        <f t="shared" ref="B660:L660" si="89">SUM(B639:B659)</f>
        <v>84659429</v>
      </c>
      <c r="C660" s="85">
        <f t="shared" si="89"/>
        <v>1.0000000000000002</v>
      </c>
      <c r="D660" s="82">
        <f t="shared" si="89"/>
        <v>4.3689320388349509E-2</v>
      </c>
      <c r="E660" s="113">
        <f t="shared" si="89"/>
        <v>900000</v>
      </c>
      <c r="F660" s="83">
        <f t="shared" si="89"/>
        <v>0.9563106796116505</v>
      </c>
      <c r="G660" s="113">
        <f t="shared" si="89"/>
        <v>19700000.000000004</v>
      </c>
      <c r="H660" s="86">
        <f t="shared" si="89"/>
        <v>1</v>
      </c>
      <c r="I660" s="119">
        <f t="shared" si="89"/>
        <v>20600000.000000004</v>
      </c>
      <c r="J660" s="26">
        <f t="shared" si="89"/>
        <v>3123983.5752318692</v>
      </c>
      <c r="K660" s="26">
        <f t="shared" si="89"/>
        <v>-32062</v>
      </c>
      <c r="L660" s="26">
        <f t="shared" si="89"/>
        <v>3091921.5752318688</v>
      </c>
    </row>
    <row r="661" spans="1:14">
      <c r="H661" s="80"/>
      <c r="I661" s="81"/>
    </row>
    <row r="662" spans="1:14">
      <c r="F662" s="127"/>
      <c r="G662" s="127"/>
      <c r="H662" s="127"/>
      <c r="I662" s="127"/>
    </row>
    <row r="663" spans="1:14">
      <c r="F663" s="127"/>
      <c r="G663" t="s">
        <v>114</v>
      </c>
      <c r="H663" s="27"/>
      <c r="I663" s="357">
        <f>+VECT!L73</f>
        <v>3123983.5752318688</v>
      </c>
    </row>
    <row r="664" spans="1:14">
      <c r="F664" s="127"/>
      <c r="G664" t="s">
        <v>338</v>
      </c>
      <c r="I664" s="357">
        <f>+VECT!M73</f>
        <v>-32062</v>
      </c>
    </row>
    <row r="665" spans="1:14">
      <c r="F665" s="127"/>
      <c r="G665" t="s">
        <v>256</v>
      </c>
      <c r="I665" s="746">
        <f>SUM(I663:I664)</f>
        <v>3091921.5752318688</v>
      </c>
      <c r="N665" s="121">
        <f>+I665</f>
        <v>3091921.5752318688</v>
      </c>
    </row>
    <row r="666" spans="1:14">
      <c r="I666" s="122"/>
      <c r="N666" s="121"/>
    </row>
    <row r="667" spans="1:14">
      <c r="I667" s="122"/>
      <c r="N667" s="121"/>
    </row>
    <row r="668" spans="1:14">
      <c r="I668" s="122"/>
      <c r="N668" s="121"/>
    </row>
    <row r="669" spans="1:14" ht="15.6">
      <c r="A669" s="874" t="s">
        <v>19</v>
      </c>
      <c r="B669" s="875"/>
      <c r="C669" s="875">
        <v>1257</v>
      </c>
      <c r="D669" s="875"/>
      <c r="E669" s="875"/>
      <c r="F669" s="875"/>
      <c r="G669" s="875"/>
      <c r="H669" s="876"/>
      <c r="I669" s="4"/>
    </row>
    <row r="670" spans="1:14" ht="15.6">
      <c r="A670" s="867" t="s">
        <v>20</v>
      </c>
      <c r="B670" s="868"/>
      <c r="C670" s="883" t="s">
        <v>138</v>
      </c>
      <c r="D670" s="884"/>
      <c r="E670" s="884"/>
      <c r="F670" s="884"/>
      <c r="G670" s="884"/>
      <c r="H670" s="885"/>
      <c r="I670" s="4"/>
    </row>
    <row r="671" spans="1:14" ht="15.6">
      <c r="A671" s="867" t="s">
        <v>22</v>
      </c>
      <c r="B671" s="868"/>
      <c r="C671" s="877" t="s">
        <v>23</v>
      </c>
      <c r="D671" s="878"/>
      <c r="E671" s="878"/>
      <c r="F671" s="878"/>
      <c r="G671" s="878"/>
      <c r="H671" s="879"/>
      <c r="I671" s="4"/>
    </row>
    <row r="672" spans="1:14" ht="15.6">
      <c r="A672" s="867" t="s">
        <v>24</v>
      </c>
      <c r="B672" s="868"/>
      <c r="C672" s="869">
        <v>66000000</v>
      </c>
      <c r="D672" s="870"/>
      <c r="E672" s="870"/>
      <c r="F672" s="870"/>
      <c r="G672" s="870"/>
      <c r="H672" s="871"/>
      <c r="I672" s="4"/>
    </row>
    <row r="673" spans="1:17" ht="15.75" customHeight="1">
      <c r="A673" s="881" t="s">
        <v>25</v>
      </c>
      <c r="B673" s="882"/>
      <c r="C673" s="883" t="s">
        <v>123</v>
      </c>
      <c r="D673" s="884"/>
      <c r="E673" s="884"/>
      <c r="F673" s="884"/>
      <c r="G673" s="884"/>
      <c r="H673" s="885"/>
      <c r="I673" s="4"/>
    </row>
    <row r="674" spans="1:17" ht="13.8">
      <c r="A674" s="5"/>
      <c r="B674" s="5"/>
      <c r="C674" s="5"/>
      <c r="D674" s="5"/>
      <c r="E674" s="5"/>
      <c r="F674" s="5"/>
      <c r="G674" s="5"/>
      <c r="H674" s="5"/>
      <c r="I674" s="5"/>
    </row>
    <row r="675" spans="1:17" ht="13.8">
      <c r="A675" s="6"/>
      <c r="B675" s="7"/>
      <c r="C675" s="8"/>
      <c r="D675" s="886">
        <v>0.2</v>
      </c>
      <c r="E675" s="887"/>
      <c r="F675" s="886">
        <v>0.8</v>
      </c>
      <c r="G675" s="887"/>
      <c r="H675" s="9"/>
      <c r="I675" s="10"/>
      <c r="J675" s="11" t="s">
        <v>121</v>
      </c>
      <c r="K675" s="11" t="s">
        <v>269</v>
      </c>
      <c r="L675" s="11" t="s">
        <v>270</v>
      </c>
    </row>
    <row r="676" spans="1:17" ht="13.8">
      <c r="A676" s="12"/>
      <c r="B676" s="13"/>
      <c r="C676" s="14"/>
      <c r="D676" s="872" t="s">
        <v>26</v>
      </c>
      <c r="E676" s="880"/>
      <c r="F676" s="872" t="s">
        <v>27</v>
      </c>
      <c r="G676" s="880"/>
      <c r="H676" s="872" t="s">
        <v>28</v>
      </c>
      <c r="I676" s="873"/>
      <c r="J676" s="15" t="s">
        <v>29</v>
      </c>
      <c r="K676" s="391" t="s">
        <v>29</v>
      </c>
      <c r="L676" s="391" t="s">
        <v>29</v>
      </c>
    </row>
    <row r="677" spans="1:17" ht="27.6">
      <c r="A677" s="16" t="s">
        <v>30</v>
      </c>
      <c r="B677" s="17" t="s">
        <v>31</v>
      </c>
      <c r="C677" s="18" t="s">
        <v>32</v>
      </c>
      <c r="D677" s="19" t="s">
        <v>33</v>
      </c>
      <c r="E677" s="20" t="s">
        <v>34</v>
      </c>
      <c r="F677" s="19" t="s">
        <v>33</v>
      </c>
      <c r="G677" s="20" t="s">
        <v>34</v>
      </c>
      <c r="H677" s="21" t="s">
        <v>33</v>
      </c>
      <c r="I677" s="40" t="s">
        <v>34</v>
      </c>
      <c r="J677" s="18" t="s">
        <v>34</v>
      </c>
      <c r="K677" s="18" t="s">
        <v>34</v>
      </c>
      <c r="L677" s="18" t="s">
        <v>34</v>
      </c>
    </row>
    <row r="678" spans="1:17" ht="13.8">
      <c r="A678" s="1" t="s">
        <v>15</v>
      </c>
      <c r="B678" s="22">
        <f>+$B$10</f>
        <v>10940248.5</v>
      </c>
      <c r="C678" s="84">
        <f>+B678/B699</f>
        <v>0.1292265803021185</v>
      </c>
      <c r="D678" s="89">
        <v>2.5845317278958571E-2</v>
      </c>
      <c r="E678" s="112">
        <f>+D678*C672</f>
        <v>1705790.9404112657</v>
      </c>
      <c r="F678" s="79">
        <v>0</v>
      </c>
      <c r="G678" s="114">
        <f>F678*C672</f>
        <v>0</v>
      </c>
      <c r="H678" s="23">
        <f>+D678+F678</f>
        <v>2.5845317278958571E-2</v>
      </c>
      <c r="I678" s="116">
        <f>+E678+G678</f>
        <v>1705790.9404112657</v>
      </c>
      <c r="J678" s="39">
        <f>+H678*I702</f>
        <v>374491.53081225988</v>
      </c>
      <c r="K678" s="39">
        <f>+H678*I703</f>
        <v>16916.328756058523</v>
      </c>
      <c r="L678" s="393">
        <f>+J678+K678</f>
        <v>391407.85956831841</v>
      </c>
      <c r="P678" s="819" t="s">
        <v>967</v>
      </c>
      <c r="Q678" s="822"/>
    </row>
    <row r="679" spans="1:17" ht="13.8">
      <c r="A679" s="2" t="s">
        <v>4</v>
      </c>
      <c r="B679" s="22">
        <f>+$B$12</f>
        <v>571800</v>
      </c>
      <c r="C679" s="84">
        <f>+B679/B699</f>
        <v>6.7541206780404811E-3</v>
      </c>
      <c r="D679" s="89">
        <v>1.3508241375592559E-3</v>
      </c>
      <c r="E679" s="112">
        <f>+D679*C672</f>
        <v>89154.393078910885</v>
      </c>
      <c r="F679" s="79">
        <v>2.8249498161727803E-2</v>
      </c>
      <c r="G679" s="112">
        <f>F679*C672</f>
        <v>1864466.878674035</v>
      </c>
      <c r="H679" s="23">
        <f t="shared" ref="H679:H697" si="90">+D679+F679</f>
        <v>2.9600322299287059E-2</v>
      </c>
      <c r="I679" s="117">
        <f>+G679+E679</f>
        <v>1953621.2717529458</v>
      </c>
      <c r="J679" s="39">
        <f>+H679*I702</f>
        <v>428900.51960867055</v>
      </c>
      <c r="K679" s="39">
        <f>+H679*I703</f>
        <v>19374.062151973965</v>
      </c>
      <c r="L679" s="394">
        <f>+J679+K679</f>
        <v>448274.58176064451</v>
      </c>
      <c r="P679" s="813" t="s">
        <v>638</v>
      </c>
      <c r="Q679" s="830"/>
    </row>
    <row r="680" spans="1:17" s="127" customFormat="1" ht="13.8">
      <c r="A680" s="2" t="s">
        <v>0</v>
      </c>
      <c r="B680" s="471">
        <f>+$B$13</f>
        <v>9981000</v>
      </c>
      <c r="C680" s="472">
        <f>+B680/B699</f>
        <v>0.11789590501490389</v>
      </c>
      <c r="D680" s="473">
        <v>2.3579181824507953E-2</v>
      </c>
      <c r="E680" s="474">
        <f>+D680*C672</f>
        <v>1556226.0004175249</v>
      </c>
      <c r="F680" s="475">
        <v>0.32634206614277245</v>
      </c>
      <c r="G680" s="474">
        <f>F680*C672</f>
        <v>21538576.365422983</v>
      </c>
      <c r="H680" s="476">
        <f t="shared" si="90"/>
        <v>0.34992124796728041</v>
      </c>
      <c r="I680" s="477">
        <f t="shared" ref="I680:I698" si="91">+G680+E680</f>
        <v>23094802.36584051</v>
      </c>
      <c r="J680" s="478">
        <f>+H680*I702</f>
        <v>5070262.5315297944</v>
      </c>
      <c r="K680" s="478">
        <f>+H680*I703</f>
        <v>229031.15506204031</v>
      </c>
      <c r="L680" s="811">
        <f t="shared" ref="L680:L698" si="92">+J680+K680</f>
        <v>5299293.6865918348</v>
      </c>
      <c r="P680" s="815">
        <f>L680*$O$20</f>
        <v>3068291.0445366721</v>
      </c>
      <c r="Q680" s="816" t="s">
        <v>610</v>
      </c>
    </row>
    <row r="681" spans="1:17" ht="13.8">
      <c r="A681" s="2" t="s">
        <v>16</v>
      </c>
      <c r="B681" s="22">
        <f>+$B$14</f>
        <v>1028167</v>
      </c>
      <c r="C681" s="84">
        <f>+B681/B699</f>
        <v>1.2144742908672346E-2</v>
      </c>
      <c r="D681" s="89">
        <v>2.4289477977740034E-3</v>
      </c>
      <c r="E681" s="112">
        <f>+D681*C672</f>
        <v>160310.55465308423</v>
      </c>
      <c r="F681" s="79">
        <v>0.28666118063168461</v>
      </c>
      <c r="G681" s="112">
        <f>F681*C672</f>
        <v>18919637.921691183</v>
      </c>
      <c r="H681" s="23">
        <f t="shared" si="90"/>
        <v>0.28909012842945864</v>
      </c>
      <c r="I681" s="117">
        <f t="shared" si="91"/>
        <v>19079948.476344269</v>
      </c>
      <c r="J681" s="39">
        <f>+H681*I702</f>
        <v>4188836.3593972931</v>
      </c>
      <c r="K681" s="39">
        <f>+H681*I703</f>
        <v>189215.84903990611</v>
      </c>
      <c r="L681" s="394">
        <f t="shared" si="92"/>
        <v>4378052.2084371988</v>
      </c>
      <c r="P681" s="815">
        <f>L680*$O$21</f>
        <v>1854752.7903071421</v>
      </c>
      <c r="Q681" s="816" t="s">
        <v>603</v>
      </c>
    </row>
    <row r="682" spans="1:17" ht="13.8">
      <c r="A682" s="2" t="s">
        <v>6</v>
      </c>
      <c r="B682" s="22">
        <f>+$B$15</f>
        <v>2574417</v>
      </c>
      <c r="C682" s="84">
        <f>+B682/B699</f>
        <v>3.040909949912372E-2</v>
      </c>
      <c r="D682" s="89">
        <v>6.0818191211405633E-3</v>
      </c>
      <c r="E682" s="112">
        <f>+D682*C672</f>
        <v>401400.06199527718</v>
      </c>
      <c r="F682" s="79">
        <v>6.8530346981954343E-2</v>
      </c>
      <c r="G682" s="112">
        <f>F682*C672</f>
        <v>4523002.9008089863</v>
      </c>
      <c r="H682" s="23">
        <f t="shared" si="90"/>
        <v>7.4612166103094901E-2</v>
      </c>
      <c r="I682" s="117">
        <f t="shared" si="91"/>
        <v>4924402.9628042635</v>
      </c>
      <c r="J682" s="39">
        <f>+H682*I702</f>
        <v>1081109.7422245503</v>
      </c>
      <c r="K682" s="39">
        <f>+H682*I703</f>
        <v>48835.304182129883</v>
      </c>
      <c r="L682" s="394">
        <f t="shared" si="92"/>
        <v>1129945.0464066803</v>
      </c>
      <c r="P682" s="817">
        <f>L680*$O$22</f>
        <v>376249.85174802021</v>
      </c>
      <c r="Q682" s="818" t="s">
        <v>604</v>
      </c>
    </row>
    <row r="683" spans="1:17" ht="13.8">
      <c r="A683" s="2" t="s">
        <v>10</v>
      </c>
      <c r="B683" s="22">
        <f>+$B$16</f>
        <v>2860240</v>
      </c>
      <c r="C683" s="84">
        <f>+B683/B699</f>
        <v>3.3785250311574866E-2</v>
      </c>
      <c r="D683" s="89">
        <v>6.7570492846061175E-3</v>
      </c>
      <c r="E683" s="112">
        <f>+D683*C672</f>
        <v>445965.25278400374</v>
      </c>
      <c r="F683" s="79">
        <v>0</v>
      </c>
      <c r="G683" s="112">
        <f>F683*C672</f>
        <v>0</v>
      </c>
      <c r="H683" s="23">
        <f t="shared" si="90"/>
        <v>6.7570492846061175E-3</v>
      </c>
      <c r="I683" s="117">
        <f t="shared" si="91"/>
        <v>445965.25278400374</v>
      </c>
      <c r="J683" s="39">
        <f>+H683*I702</f>
        <v>97907.783566895901</v>
      </c>
      <c r="K683" s="39">
        <f>+H683*I703</f>
        <v>4422.6374118589656</v>
      </c>
      <c r="L683" s="394">
        <f t="shared" si="92"/>
        <v>102330.42097875486</v>
      </c>
    </row>
    <row r="684" spans="1:17" ht="13.8">
      <c r="A684" s="2" t="s">
        <v>17</v>
      </c>
      <c r="B684" s="22">
        <f>+$B$17</f>
        <v>7116500</v>
      </c>
      <c r="C684" s="84">
        <f>+B684/B699</f>
        <v>8.4060335441194622E-2</v>
      </c>
      <c r="D684" s="89">
        <v>1.681206711252264E-2</v>
      </c>
      <c r="E684" s="112">
        <f>+D684*C672</f>
        <v>1109596.4294264943</v>
      </c>
      <c r="F684" s="79">
        <v>0</v>
      </c>
      <c r="G684" s="112">
        <f>F684*C672</f>
        <v>0</v>
      </c>
      <c r="H684" s="23">
        <f t="shared" si="90"/>
        <v>1.681206711252264E-2</v>
      </c>
      <c r="I684" s="117">
        <f t="shared" si="91"/>
        <v>1109596.4294264943</v>
      </c>
      <c r="J684" s="39">
        <f>+H684*I702</f>
        <v>243602.22322411931</v>
      </c>
      <c r="K684" s="39">
        <f>+H684*I703</f>
        <v>11003.867790622544</v>
      </c>
      <c r="L684" s="394">
        <f t="shared" si="92"/>
        <v>254606.09101474186</v>
      </c>
    </row>
    <row r="685" spans="1:17" ht="13.8">
      <c r="A685" s="2" t="s">
        <v>5</v>
      </c>
      <c r="B685" s="22">
        <f>+$B$18</f>
        <v>9342000</v>
      </c>
      <c r="C685" s="84">
        <f>+B685/B699</f>
        <v>0.11034801569474323</v>
      </c>
      <c r="D685" s="89">
        <v>2.2069603170826457E-2</v>
      </c>
      <c r="E685" s="112">
        <f>+D685*C672</f>
        <v>1456593.8092745461</v>
      </c>
      <c r="F685" s="79">
        <v>0</v>
      </c>
      <c r="G685" s="112">
        <f>F685*C672</f>
        <v>0</v>
      </c>
      <c r="H685" s="23">
        <f t="shared" si="90"/>
        <v>2.2069603170826457E-2</v>
      </c>
      <c r="I685" s="117">
        <f t="shared" si="91"/>
        <v>1456593.8092745461</v>
      </c>
      <c r="J685" s="39">
        <f>+H685*I702</f>
        <v>319782.47303586343</v>
      </c>
      <c r="K685" s="39">
        <f>+H685*I703</f>
        <v>14445.040806575675</v>
      </c>
      <c r="L685" s="394">
        <f t="shared" si="92"/>
        <v>334227.5138424391</v>
      </c>
    </row>
    <row r="686" spans="1:17" ht="13.8">
      <c r="A686" s="2" t="s">
        <v>116</v>
      </c>
      <c r="B686" s="22">
        <f>+$B$19</f>
        <v>2939201</v>
      </c>
      <c r="C686" s="84">
        <f>+B686/B699</f>
        <v>3.4717940278099442E-2</v>
      </c>
      <c r="D686" s="89">
        <v>6.9435889283461366E-3</v>
      </c>
      <c r="E686" s="112">
        <f>+D686*C672</f>
        <v>458276.86927084503</v>
      </c>
      <c r="F686" s="79">
        <v>0</v>
      </c>
      <c r="G686" s="112">
        <f>F686*C672</f>
        <v>0</v>
      </c>
      <c r="H686" s="23">
        <f t="shared" si="90"/>
        <v>6.9435889283461366E-3</v>
      </c>
      <c r="I686" s="117">
        <f t="shared" si="91"/>
        <v>458276.86927084503</v>
      </c>
      <c r="J686" s="39">
        <f>+H686*I702</f>
        <v>100610.69164062446</v>
      </c>
      <c r="K686" s="39">
        <f>+H686*I703</f>
        <v>4544.7317125589698</v>
      </c>
      <c r="L686" s="394">
        <f t="shared" si="92"/>
        <v>105155.42335318343</v>
      </c>
    </row>
    <row r="687" spans="1:17" ht="13.8">
      <c r="A687" s="2" t="s">
        <v>1</v>
      </c>
      <c r="B687" s="22">
        <f>+$B$20</f>
        <v>207000</v>
      </c>
      <c r="C687" s="84">
        <f>+B687/B699</f>
        <v>2.4450909065309194E-3</v>
      </c>
      <c r="D687" s="89">
        <v>4.8901818201253235E-4</v>
      </c>
      <c r="E687" s="112">
        <f>+D687*C672</f>
        <v>32275.200012827136</v>
      </c>
      <c r="F687" s="79">
        <v>0</v>
      </c>
      <c r="G687" s="112">
        <f>F687*C672</f>
        <v>0</v>
      </c>
      <c r="H687" s="23">
        <f t="shared" si="90"/>
        <v>4.8901818201253235E-4</v>
      </c>
      <c r="I687" s="117">
        <f t="shared" si="91"/>
        <v>32275.200012827136</v>
      </c>
      <c r="J687" s="39">
        <f>+H687*I702</f>
        <v>7085.7388052262622</v>
      </c>
      <c r="K687" s="39">
        <f>+H687*I703</f>
        <v>320.07315852720672</v>
      </c>
      <c r="L687" s="394">
        <f t="shared" si="92"/>
        <v>7405.8119637534692</v>
      </c>
    </row>
    <row r="688" spans="1:17" ht="13.8">
      <c r="A688" s="2" t="s">
        <v>45</v>
      </c>
      <c r="B688" s="22">
        <f>+$B$21</f>
        <v>7020707</v>
      </c>
      <c r="C688" s="84">
        <f>+B688/B699</f>
        <v>8.2928825329072323E-2</v>
      </c>
      <c r="D688" s="89">
        <v>1.65857650897713E-2</v>
      </c>
      <c r="E688" s="112">
        <f>+D688*C672</f>
        <v>1094660.4959249059</v>
      </c>
      <c r="F688" s="79">
        <v>7.9584036238327299E-2</v>
      </c>
      <c r="G688" s="112">
        <f>F688*C672</f>
        <v>5252546.3917296017</v>
      </c>
      <c r="H688" s="23">
        <f t="shared" si="90"/>
        <v>9.6169801328098603E-2</v>
      </c>
      <c r="I688" s="117">
        <f t="shared" si="91"/>
        <v>6347206.8876545075</v>
      </c>
      <c r="J688" s="39">
        <f>+H688*I702</f>
        <v>1393473.9406968409</v>
      </c>
      <c r="K688" s="39">
        <f>+H688*I703</f>
        <v>62945.250704869752</v>
      </c>
      <c r="L688" s="394">
        <f>+J688+K688</f>
        <v>1456419.1914017107</v>
      </c>
    </row>
    <row r="689" spans="1:14" ht="13.8">
      <c r="A689" s="2" t="s">
        <v>46</v>
      </c>
      <c r="B689" s="22">
        <f>+$B$22</f>
        <v>6927361</v>
      </c>
      <c r="C689" s="84">
        <f>+B689/B699</f>
        <v>8.1826219262593897E-2</v>
      </c>
      <c r="D689" s="89">
        <v>1.6365243876157089E-2</v>
      </c>
      <c r="E689" s="112">
        <f>+D689*C672</f>
        <v>1080106.0958263678</v>
      </c>
      <c r="F689" s="79">
        <v>8.1401268793889134E-3</v>
      </c>
      <c r="G689" s="112">
        <f>F689*C672</f>
        <v>537248.37403966824</v>
      </c>
      <c r="H689" s="23">
        <f t="shared" si="90"/>
        <v>2.4505370755546003E-2</v>
      </c>
      <c r="I689" s="117">
        <f t="shared" si="91"/>
        <v>1617354.469866036</v>
      </c>
      <c r="J689" s="39">
        <f>+H689*I702</f>
        <v>355076.07464496931</v>
      </c>
      <c r="K689" s="39">
        <f>+H689*I703</f>
        <v>16039.30427766148</v>
      </c>
      <c r="L689" s="394">
        <f t="shared" si="92"/>
        <v>371115.3789226308</v>
      </c>
    </row>
    <row r="690" spans="1:14" ht="13.8">
      <c r="A690" s="2" t="s">
        <v>2</v>
      </c>
      <c r="B690" s="22">
        <f>+$B$23</f>
        <v>325000</v>
      </c>
      <c r="C690" s="84">
        <f>+B690/B699</f>
        <v>3.8389108435871924E-3</v>
      </c>
      <c r="D690" s="89">
        <v>7.6778216982643964E-4</v>
      </c>
      <c r="E690" s="112">
        <f>+D690*C672</f>
        <v>50673.623208545017</v>
      </c>
      <c r="F690" s="79">
        <v>0</v>
      </c>
      <c r="G690" s="112">
        <f>F690*C672</f>
        <v>0</v>
      </c>
      <c r="H690" s="23">
        <f t="shared" si="90"/>
        <v>7.6778216982643964E-4</v>
      </c>
      <c r="I690" s="117">
        <f t="shared" si="91"/>
        <v>50673.623208545017</v>
      </c>
      <c r="J690" s="39">
        <f>+H690*I702</f>
        <v>11124.952230427705</v>
      </c>
      <c r="K690" s="39">
        <f>+H690*I703</f>
        <v>502.53032135914094</v>
      </c>
      <c r="L690" s="394">
        <f t="shared" si="92"/>
        <v>11627.482551786847</v>
      </c>
    </row>
    <row r="691" spans="1:14" ht="13.8">
      <c r="A691" s="2" t="s">
        <v>12</v>
      </c>
      <c r="B691" s="22">
        <f>+$B$24</f>
        <v>343000</v>
      </c>
      <c r="C691" s="84">
        <f>+B691/B699</f>
        <v>4.0515274441550982E-3</v>
      </c>
      <c r="D691" s="89">
        <v>8.1030549000144251E-4</v>
      </c>
      <c r="E691" s="112">
        <f>+D691*C672</f>
        <v>53480.162340095208</v>
      </c>
      <c r="F691" s="79">
        <v>2.4927449641446386E-3</v>
      </c>
      <c r="G691" s="112">
        <f>F691*C672</f>
        <v>164521.16763354614</v>
      </c>
      <c r="H691" s="23">
        <f t="shared" si="90"/>
        <v>3.3030504541460811E-3</v>
      </c>
      <c r="I691" s="117">
        <f t="shared" si="91"/>
        <v>218001.32997364135</v>
      </c>
      <c r="J691" s="39">
        <f>+H691*I702</f>
        <v>47860.29157902213</v>
      </c>
      <c r="K691" s="39">
        <f>+H691*I703</f>
        <v>2161.9191893486013</v>
      </c>
      <c r="L691" s="394">
        <f t="shared" si="92"/>
        <v>50022.210768370729</v>
      </c>
    </row>
    <row r="692" spans="1:14" ht="13.8">
      <c r="A692" s="2" t="s">
        <v>18</v>
      </c>
      <c r="B692" s="22">
        <f>+$B$25</f>
        <v>10436523.5</v>
      </c>
      <c r="C692" s="84">
        <f>+B692/B699</f>
        <v>0.12327656379539248</v>
      </c>
      <c r="D692" s="89">
        <v>2.4655313975894502E-2</v>
      </c>
      <c r="E692" s="112">
        <f>+D692*C672</f>
        <v>1627250.7224090372</v>
      </c>
      <c r="F692" s="79">
        <v>0</v>
      </c>
      <c r="G692" s="112">
        <f>F692*C672</f>
        <v>0</v>
      </c>
      <c r="H692" s="23">
        <f t="shared" si="90"/>
        <v>2.4655313975894502E-2</v>
      </c>
      <c r="I692" s="117">
        <f t="shared" si="91"/>
        <v>1627250.7224090372</v>
      </c>
      <c r="J692" s="39">
        <f>+H692*I702</f>
        <v>357248.71062065318</v>
      </c>
      <c r="K692" s="39">
        <f>+H692*I703</f>
        <v>16137.445414130421</v>
      </c>
      <c r="L692" s="394">
        <f>+J692+K692</f>
        <v>373386.15603478358</v>
      </c>
    </row>
    <row r="693" spans="1:14" ht="13.8">
      <c r="A693" s="2" t="s">
        <v>9</v>
      </c>
      <c r="B693" s="22">
        <f>+$B$26</f>
        <v>7856545</v>
      </c>
      <c r="C693" s="84">
        <f>+B693/B699</f>
        <v>9.2801771672709962E-2</v>
      </c>
      <c r="D693" s="89">
        <v>1.8560354026125461E-2</v>
      </c>
      <c r="E693" s="112">
        <f>+D693*C672</f>
        <v>1224983.3657242805</v>
      </c>
      <c r="F693" s="79">
        <v>0</v>
      </c>
      <c r="G693" s="112">
        <f>F693*C672</f>
        <v>0</v>
      </c>
      <c r="H693" s="23">
        <f t="shared" si="90"/>
        <v>1.8560354026125461E-2</v>
      </c>
      <c r="I693" s="117">
        <f t="shared" si="91"/>
        <v>1224983.3657242805</v>
      </c>
      <c r="J693" s="39">
        <f>+H693*I702</f>
        <v>268934.41920792282</v>
      </c>
      <c r="K693" s="39">
        <f>+H693*I703</f>
        <v>12148.160037887688</v>
      </c>
      <c r="L693" s="394">
        <f t="shared" si="92"/>
        <v>281082.57924581051</v>
      </c>
    </row>
    <row r="694" spans="1:14" ht="13.8">
      <c r="A694" s="2" t="s">
        <v>7</v>
      </c>
      <c r="B694" s="22">
        <f>+$B$27</f>
        <v>1680898</v>
      </c>
      <c r="C694" s="84">
        <f>+B694/B699</f>
        <v>1.9854823258966228E-2</v>
      </c>
      <c r="D694" s="89">
        <v>3.9709638700601013E-3</v>
      </c>
      <c r="E694" s="112">
        <f>+D694*C672</f>
        <v>262083.61542396669</v>
      </c>
      <c r="F694" s="79">
        <v>0</v>
      </c>
      <c r="G694" s="112">
        <f>F694*C672</f>
        <v>0</v>
      </c>
      <c r="H694" s="23">
        <f t="shared" si="90"/>
        <v>3.9709638700601013E-3</v>
      </c>
      <c r="I694" s="117">
        <f t="shared" si="91"/>
        <v>262083.61542396669</v>
      </c>
      <c r="J694" s="39">
        <f>+H694*I702</f>
        <v>57538.173064320188</v>
      </c>
      <c r="K694" s="39">
        <f>+H694*I703</f>
        <v>2599.0832141594778</v>
      </c>
      <c r="L694" s="394">
        <f t="shared" si="92"/>
        <v>60137.256278479668</v>
      </c>
    </row>
    <row r="695" spans="1:14" ht="13.8">
      <c r="A695" s="2" t="s">
        <v>13</v>
      </c>
      <c r="B695" s="22">
        <f>+$B$28</f>
        <v>255700</v>
      </c>
      <c r="C695" s="84">
        <f>+B695/B699</f>
        <v>3.020336931400754E-3</v>
      </c>
      <c r="D695" s="89">
        <v>6.0406738715267875E-4</v>
      </c>
      <c r="E695" s="112">
        <f>+D695*C672</f>
        <v>39868.447552076796</v>
      </c>
      <c r="F695" s="79">
        <v>0</v>
      </c>
      <c r="G695" s="112">
        <f>F695*C672</f>
        <v>0</v>
      </c>
      <c r="H695" s="23">
        <f t="shared" si="90"/>
        <v>6.0406738715267875E-4</v>
      </c>
      <c r="I695" s="117">
        <f t="shared" si="91"/>
        <v>39868.447552076796</v>
      </c>
      <c r="J695" s="39">
        <f>+H695*I702</f>
        <v>8752.7701086780435</v>
      </c>
      <c r="K695" s="39">
        <f>+H695*I703</f>
        <v>395.3753943739456</v>
      </c>
      <c r="L695" s="394">
        <f t="shared" si="92"/>
        <v>9148.1455030519883</v>
      </c>
    </row>
    <row r="696" spans="1:14" ht="13.8">
      <c r="A696" s="2" t="s">
        <v>3</v>
      </c>
      <c r="B696" s="22">
        <f>+$B$29</f>
        <v>999226</v>
      </c>
      <c r="C696" s="84">
        <f>+B696/B699</f>
        <v>1.1802890851059249E-2</v>
      </c>
      <c r="D696" s="89">
        <v>2.3605785125014912E-3</v>
      </c>
      <c r="E696" s="112">
        <f>+D696*C672</f>
        <v>155798.18182509841</v>
      </c>
      <c r="F696" s="79">
        <v>0</v>
      </c>
      <c r="G696" s="112">
        <f>F696*C672</f>
        <v>0</v>
      </c>
      <c r="H696" s="23">
        <f t="shared" si="90"/>
        <v>2.3605785125014912E-3</v>
      </c>
      <c r="I696" s="117">
        <f t="shared" si="91"/>
        <v>155798.18182509841</v>
      </c>
      <c r="J696" s="39">
        <f>+H696*I702</f>
        <v>34204.132656127797</v>
      </c>
      <c r="K696" s="39">
        <f>+H696*I703</f>
        <v>1545.050569159501</v>
      </c>
      <c r="L696" s="394">
        <f t="shared" si="92"/>
        <v>35749.183225287299</v>
      </c>
    </row>
    <row r="697" spans="1:14" ht="13.8">
      <c r="A697" s="2" t="s">
        <v>11</v>
      </c>
      <c r="B697" s="22">
        <f>+$B$30</f>
        <v>700616</v>
      </c>
      <c r="C697" s="84">
        <f>+B697/B699</f>
        <v>8.2756995679713358E-3</v>
      </c>
      <c r="D697" s="89">
        <v>1.6551387607494198E-3</v>
      </c>
      <c r="E697" s="112">
        <f>+D697*C672</f>
        <v>109239.1582094617</v>
      </c>
      <c r="F697" s="79">
        <v>0</v>
      </c>
      <c r="G697" s="112">
        <f>F697*C672</f>
        <v>0</v>
      </c>
      <c r="H697" s="23">
        <f t="shared" si="90"/>
        <v>1.6551387607494198E-3</v>
      </c>
      <c r="I697" s="117">
        <f t="shared" si="91"/>
        <v>109239.1582094617</v>
      </c>
      <c r="J697" s="39">
        <f>+H697*I702</f>
        <v>23982.50489748807</v>
      </c>
      <c r="K697" s="39">
        <f>+H697*I703</f>
        <v>1083.3247319632317</v>
      </c>
      <c r="L697" s="394">
        <f t="shared" si="92"/>
        <v>25065.829629451302</v>
      </c>
    </row>
    <row r="698" spans="1:14" ht="13.8">
      <c r="A698" s="3" t="s">
        <v>8</v>
      </c>
      <c r="B698" s="22">
        <f>+$B$31</f>
        <v>553279</v>
      </c>
      <c r="C698" s="84">
        <f>+B698/B699</f>
        <v>6.5353500080894715E-3</v>
      </c>
      <c r="D698" s="89">
        <v>1.3070700035058545E-3</v>
      </c>
      <c r="E698" s="112">
        <f>+D698*C672</f>
        <v>86266.620231386391</v>
      </c>
      <c r="F698" s="79">
        <v>0</v>
      </c>
      <c r="G698" s="115">
        <f>F698*C672</f>
        <v>0</v>
      </c>
      <c r="H698" s="87">
        <f>+D698+F698</f>
        <v>1.3070700035058545E-3</v>
      </c>
      <c r="I698" s="118">
        <f t="shared" si="91"/>
        <v>86266.620231386391</v>
      </c>
      <c r="J698" s="39">
        <f>+H698*I702</f>
        <v>18939.08444645788</v>
      </c>
      <c r="K698" s="39">
        <f>+H698*I703</f>
        <v>855.50607283465888</v>
      </c>
      <c r="L698" s="394">
        <f t="shared" si="92"/>
        <v>19794.590519292538</v>
      </c>
    </row>
    <row r="699" spans="1:14" ht="13.8">
      <c r="A699" s="24"/>
      <c r="B699" s="25">
        <f t="shared" ref="B699:L699" si="93">SUM(B678:B698)</f>
        <v>84659429</v>
      </c>
      <c r="C699" s="85">
        <f t="shared" si="93"/>
        <v>1.0000000000000002</v>
      </c>
      <c r="D699" s="82">
        <f t="shared" si="93"/>
        <v>0.20000000000000004</v>
      </c>
      <c r="E699" s="113">
        <f t="shared" si="93"/>
        <v>13200000</v>
      </c>
      <c r="F699" s="83">
        <f t="shared" si="93"/>
        <v>0.80000000000000016</v>
      </c>
      <c r="G699" s="113">
        <f t="shared" si="93"/>
        <v>52800000.000000007</v>
      </c>
      <c r="H699" s="86">
        <f t="shared" si="93"/>
        <v>0.99999999999999978</v>
      </c>
      <c r="I699" s="119">
        <f t="shared" si="93"/>
        <v>66000000.000000015</v>
      </c>
      <c r="J699" s="26">
        <f t="shared" si="93"/>
        <v>14489724.647998206</v>
      </c>
      <c r="K699" s="26">
        <f t="shared" si="93"/>
        <v>654522</v>
      </c>
      <c r="L699" s="26">
        <f t="shared" si="93"/>
        <v>15144246.647998204</v>
      </c>
    </row>
    <row r="700" spans="1:14">
      <c r="H700" s="80"/>
      <c r="I700" s="81"/>
    </row>
    <row r="701" spans="1:14">
      <c r="I701" s="127"/>
    </row>
    <row r="702" spans="1:14">
      <c r="G702" t="s">
        <v>114</v>
      </c>
      <c r="H702" s="27"/>
      <c r="I702" s="357">
        <f>+VECT!L74</f>
        <v>14489724.647998204</v>
      </c>
    </row>
    <row r="703" spans="1:14">
      <c r="G703" t="s">
        <v>338</v>
      </c>
      <c r="I703" s="357">
        <f>+VECT!M74</f>
        <v>654522</v>
      </c>
    </row>
    <row r="704" spans="1:14">
      <c r="G704" t="s">
        <v>256</v>
      </c>
      <c r="I704" s="746">
        <f>SUM(I702:I703)</f>
        <v>15144246.647998204</v>
      </c>
      <c r="N704" s="121">
        <f>+I704</f>
        <v>15144246.647998204</v>
      </c>
    </row>
    <row r="705" spans="1:17">
      <c r="I705" s="748"/>
    </row>
    <row r="706" spans="1:17">
      <c r="I706" s="88"/>
    </row>
    <row r="707" spans="1:17">
      <c r="I707" s="88"/>
    </row>
    <row r="708" spans="1:17" ht="15.6">
      <c r="A708" s="874" t="s">
        <v>19</v>
      </c>
      <c r="B708" s="875"/>
      <c r="C708" s="875">
        <v>1259</v>
      </c>
      <c r="D708" s="875"/>
      <c r="E708" s="875"/>
      <c r="F708" s="875"/>
      <c r="G708" s="875"/>
      <c r="H708" s="876"/>
      <c r="I708" s="4"/>
    </row>
    <row r="709" spans="1:17" ht="15.6">
      <c r="A709" s="867" t="s">
        <v>20</v>
      </c>
      <c r="B709" s="868"/>
      <c r="C709" s="877" t="s">
        <v>120</v>
      </c>
      <c r="D709" s="878"/>
      <c r="E709" s="878"/>
      <c r="F709" s="878"/>
      <c r="G709" s="878"/>
      <c r="H709" s="879"/>
      <c r="I709" s="4"/>
    </row>
    <row r="710" spans="1:17" ht="15.6">
      <c r="A710" s="867" t="s">
        <v>22</v>
      </c>
      <c r="B710" s="868"/>
      <c r="C710" s="877" t="s">
        <v>44</v>
      </c>
      <c r="D710" s="878"/>
      <c r="E710" s="878"/>
      <c r="F710" s="878"/>
      <c r="G710" s="878"/>
      <c r="H710" s="879"/>
      <c r="I710" s="4"/>
    </row>
    <row r="711" spans="1:17" ht="15.75" customHeight="1">
      <c r="A711" s="867" t="s">
        <v>24</v>
      </c>
      <c r="B711" s="868"/>
      <c r="C711" s="869">
        <v>16500000</v>
      </c>
      <c r="D711" s="870"/>
      <c r="E711" s="870"/>
      <c r="F711" s="870"/>
      <c r="G711" s="870"/>
      <c r="H711" s="871"/>
      <c r="I711" s="4"/>
    </row>
    <row r="712" spans="1:17" ht="15.75" customHeight="1">
      <c r="A712" s="881" t="s">
        <v>25</v>
      </c>
      <c r="B712" s="882"/>
      <c r="C712" s="883" t="s">
        <v>123</v>
      </c>
      <c r="D712" s="884"/>
      <c r="E712" s="884"/>
      <c r="F712" s="884"/>
      <c r="G712" s="884"/>
      <c r="H712" s="885"/>
      <c r="I712" s="4"/>
    </row>
    <row r="713" spans="1:17" ht="15.75" customHeight="1">
      <c r="A713" s="5"/>
      <c r="B713" s="5"/>
      <c r="C713" s="5"/>
      <c r="D713" s="5"/>
      <c r="E713" s="5"/>
      <c r="F713" s="5"/>
      <c r="G713" s="5"/>
      <c r="H713" s="5"/>
      <c r="I713" s="5"/>
    </row>
    <row r="714" spans="1:17" ht="15.75" customHeight="1">
      <c r="A714" s="6"/>
      <c r="B714" s="7"/>
      <c r="C714" s="8"/>
      <c r="D714" s="886">
        <v>0</v>
      </c>
      <c r="E714" s="887"/>
      <c r="F714" s="886">
        <v>1</v>
      </c>
      <c r="G714" s="887"/>
      <c r="H714" s="9"/>
      <c r="I714" s="10"/>
      <c r="J714" s="11" t="s">
        <v>121</v>
      </c>
      <c r="K714" s="11" t="s">
        <v>269</v>
      </c>
      <c r="L714" s="11" t="s">
        <v>270</v>
      </c>
    </row>
    <row r="715" spans="1:17" ht="15.75" customHeight="1">
      <c r="A715" s="12"/>
      <c r="B715" s="13"/>
      <c r="C715" s="14"/>
      <c r="D715" s="872" t="s">
        <v>26</v>
      </c>
      <c r="E715" s="880"/>
      <c r="F715" s="872" t="s">
        <v>27</v>
      </c>
      <c r="G715" s="880"/>
      <c r="H715" s="872" t="s">
        <v>28</v>
      </c>
      <c r="I715" s="873"/>
      <c r="J715" s="15" t="s">
        <v>29</v>
      </c>
      <c r="K715" s="391" t="s">
        <v>29</v>
      </c>
      <c r="L715" s="391" t="s">
        <v>29</v>
      </c>
    </row>
    <row r="716" spans="1:17" ht="27.6">
      <c r="A716" s="16" t="s">
        <v>30</v>
      </c>
      <c r="B716" s="17" t="s">
        <v>31</v>
      </c>
      <c r="C716" s="18" t="s">
        <v>32</v>
      </c>
      <c r="D716" s="19" t="s">
        <v>33</v>
      </c>
      <c r="E716" s="20" t="s">
        <v>34</v>
      </c>
      <c r="F716" s="19" t="s">
        <v>33</v>
      </c>
      <c r="G716" s="20" t="s">
        <v>34</v>
      </c>
      <c r="H716" s="21" t="s">
        <v>33</v>
      </c>
      <c r="I716" s="40" t="s">
        <v>34</v>
      </c>
      <c r="J716" s="18" t="s">
        <v>34</v>
      </c>
      <c r="K716" s="18" t="s">
        <v>34</v>
      </c>
      <c r="L716" s="18" t="s">
        <v>34</v>
      </c>
    </row>
    <row r="717" spans="1:17" ht="13.8">
      <c r="A717" s="1" t="s">
        <v>15</v>
      </c>
      <c r="B717" s="22">
        <f>+$B$10</f>
        <v>10940248.5</v>
      </c>
      <c r="C717" s="84">
        <f>+B717/B738</f>
        <v>0.1292265803021185</v>
      </c>
      <c r="D717" s="89">
        <v>0</v>
      </c>
      <c r="E717" s="112">
        <f>+D717*C711</f>
        <v>0</v>
      </c>
      <c r="F717" s="79">
        <v>0</v>
      </c>
      <c r="G717" s="114">
        <f>F717*C711</f>
        <v>0</v>
      </c>
      <c r="H717" s="23">
        <f>+D717+F717</f>
        <v>0</v>
      </c>
      <c r="I717" s="116">
        <f>+E717+G717</f>
        <v>0</v>
      </c>
      <c r="J717" s="39">
        <f>+H717*I741</f>
        <v>0</v>
      </c>
      <c r="K717" s="39">
        <f>+H717*I742</f>
        <v>0</v>
      </c>
      <c r="L717" s="393">
        <f>+J717+K717</f>
        <v>0</v>
      </c>
      <c r="P717" s="819" t="s">
        <v>967</v>
      </c>
      <c r="Q717" s="822"/>
    </row>
    <row r="718" spans="1:17" ht="12.75" customHeight="1">
      <c r="A718" s="2" t="s">
        <v>4</v>
      </c>
      <c r="B718" s="22">
        <f>+$B$12</f>
        <v>571800</v>
      </c>
      <c r="C718" s="84">
        <f>+B718/B738</f>
        <v>6.7541206780404811E-3</v>
      </c>
      <c r="D718" s="89">
        <v>0</v>
      </c>
      <c r="E718" s="112">
        <f>+D718*C711</f>
        <v>0</v>
      </c>
      <c r="F718" s="79">
        <v>0.15257759290274223</v>
      </c>
      <c r="G718" s="112">
        <f>F718*C711</f>
        <v>2517530.2828952465</v>
      </c>
      <c r="H718" s="23">
        <f t="shared" ref="H718:H736" si="94">+D718+F718</f>
        <v>0.15257759290274223</v>
      </c>
      <c r="I718" s="117">
        <f>+G718+E718</f>
        <v>2517530.2828952465</v>
      </c>
      <c r="J718" s="39">
        <f>+H718*I741</f>
        <v>305043.14932626969</v>
      </c>
      <c r="K718" s="39">
        <f>+H718*I742</f>
        <v>-3489.6021272786174</v>
      </c>
      <c r="L718" s="394">
        <f>+J718+K718</f>
        <v>301553.54719899106</v>
      </c>
      <c r="P718" s="813" t="s">
        <v>638</v>
      </c>
      <c r="Q718" s="830"/>
    </row>
    <row r="719" spans="1:17" s="127" customFormat="1" ht="13.8">
      <c r="A719" s="2" t="s">
        <v>0</v>
      </c>
      <c r="B719" s="471">
        <f>+$B$13</f>
        <v>9981000</v>
      </c>
      <c r="C719" s="472">
        <f>+B719/B738</f>
        <v>0.11789590501490389</v>
      </c>
      <c r="D719" s="473">
        <v>0</v>
      </c>
      <c r="E719" s="474">
        <f>+D719*C711</f>
        <v>0</v>
      </c>
      <c r="F719" s="475">
        <v>0.27916954724882609</v>
      </c>
      <c r="G719" s="474">
        <f>F719*C711</f>
        <v>4606297.5296056308</v>
      </c>
      <c r="H719" s="476">
        <f t="shared" si="94"/>
        <v>0.27916954724882609</v>
      </c>
      <c r="I719" s="477">
        <f t="shared" ref="I719:I737" si="95">+G719+E719</f>
        <v>4606297.5296056308</v>
      </c>
      <c r="J719" s="478">
        <f>+H719*I741</f>
        <v>558134.10258119379</v>
      </c>
      <c r="K719" s="478">
        <f>+H719*I742</f>
        <v>-6384.8867151279019</v>
      </c>
      <c r="L719" s="811">
        <f t="shared" ref="L719:L737" si="96">+J719+K719</f>
        <v>551749.21586606593</v>
      </c>
      <c r="P719" s="815">
        <f>L719*$O$20</f>
        <v>319462.79598645214</v>
      </c>
      <c r="Q719" s="816" t="s">
        <v>610</v>
      </c>
    </row>
    <row r="720" spans="1:17" ht="13.8">
      <c r="A720" s="2" t="s">
        <v>16</v>
      </c>
      <c r="B720" s="22">
        <f>+$B$14</f>
        <v>1028167</v>
      </c>
      <c r="C720" s="84">
        <f>+B720/B738</f>
        <v>1.2144742908672346E-2</v>
      </c>
      <c r="D720" s="89">
        <v>0</v>
      </c>
      <c r="E720" s="112">
        <f>+D720*C711</f>
        <v>0</v>
      </c>
      <c r="F720" s="79">
        <v>0.54039514494768237</v>
      </c>
      <c r="G720" s="112">
        <f>F720*C711</f>
        <v>8916519.891636759</v>
      </c>
      <c r="H720" s="23">
        <f t="shared" si="94"/>
        <v>0.54039514494768237</v>
      </c>
      <c r="I720" s="117">
        <f t="shared" si="95"/>
        <v>8916519.891636759</v>
      </c>
      <c r="J720" s="39">
        <f>+H720*I741</f>
        <v>1080393.4821579189</v>
      </c>
      <c r="K720" s="39">
        <f>+H720*I742</f>
        <v>-12359.377360098444</v>
      </c>
      <c r="L720" s="394">
        <f t="shared" si="96"/>
        <v>1068034.1047978203</v>
      </c>
      <c r="P720" s="815">
        <f>L719*$O$21</f>
        <v>193112.22555312308</v>
      </c>
      <c r="Q720" s="816" t="s">
        <v>603</v>
      </c>
    </row>
    <row r="721" spans="1:17" ht="13.8">
      <c r="A721" s="2" t="s">
        <v>6</v>
      </c>
      <c r="B721" s="22">
        <f>+$B$15</f>
        <v>2574417</v>
      </c>
      <c r="C721" s="84">
        <f>+B721/B738</f>
        <v>3.040909949912372E-2</v>
      </c>
      <c r="D721" s="89">
        <v>0</v>
      </c>
      <c r="E721" s="112">
        <f>+D721*C711</f>
        <v>0</v>
      </c>
      <c r="F721" s="79">
        <v>9.7657421343361299E-3</v>
      </c>
      <c r="G721" s="112">
        <f>F721*C711</f>
        <v>161134.74521654614</v>
      </c>
      <c r="H721" s="23">
        <f t="shared" si="94"/>
        <v>9.7657421343361299E-3</v>
      </c>
      <c r="I721" s="117">
        <f>+G721+E721</f>
        <v>161134.74521654614</v>
      </c>
      <c r="J721" s="39">
        <f>+H721*I741</f>
        <v>19524.3133640536</v>
      </c>
      <c r="K721" s="39">
        <f>+H721*I742</f>
        <v>-223.35228835440162</v>
      </c>
      <c r="L721" s="394">
        <f t="shared" si="96"/>
        <v>19300.961075699197</v>
      </c>
      <c r="P721" s="817">
        <f>L719*$O$22</f>
        <v>39174.19432649068</v>
      </c>
      <c r="Q721" s="818" t="s">
        <v>604</v>
      </c>
    </row>
    <row r="722" spans="1:17" ht="13.8">
      <c r="A722" s="2" t="s">
        <v>10</v>
      </c>
      <c r="B722" s="22">
        <f>+$B$16</f>
        <v>2860240</v>
      </c>
      <c r="C722" s="84">
        <f>+B722/B738</f>
        <v>3.3785250311574866E-2</v>
      </c>
      <c r="D722" s="89">
        <v>0</v>
      </c>
      <c r="E722" s="112">
        <f>+D722*C711</f>
        <v>0</v>
      </c>
      <c r="F722" s="79">
        <v>0</v>
      </c>
      <c r="G722" s="112">
        <f>F722*C711</f>
        <v>0</v>
      </c>
      <c r="H722" s="23">
        <f t="shared" si="94"/>
        <v>0</v>
      </c>
      <c r="I722" s="117">
        <f t="shared" si="95"/>
        <v>0</v>
      </c>
      <c r="J722" s="39">
        <f>+H722*I741</f>
        <v>0</v>
      </c>
      <c r="K722" s="39">
        <f>+H722*I742</f>
        <v>0</v>
      </c>
      <c r="L722" s="394">
        <f t="shared" si="96"/>
        <v>0</v>
      </c>
    </row>
    <row r="723" spans="1:17" ht="13.8">
      <c r="A723" s="2" t="s">
        <v>17</v>
      </c>
      <c r="B723" s="22">
        <f>+$B$17</f>
        <v>7116500</v>
      </c>
      <c r="C723" s="84">
        <f>+B723/B738</f>
        <v>8.4060335441194622E-2</v>
      </c>
      <c r="D723" s="89">
        <v>0</v>
      </c>
      <c r="E723" s="112">
        <f>+D723*C711</f>
        <v>0</v>
      </c>
      <c r="F723" s="79">
        <v>0</v>
      </c>
      <c r="G723" s="112">
        <f>F723*C711</f>
        <v>0</v>
      </c>
      <c r="H723" s="23">
        <f t="shared" si="94"/>
        <v>0</v>
      </c>
      <c r="I723" s="117">
        <f t="shared" si="95"/>
        <v>0</v>
      </c>
      <c r="J723" s="39">
        <f>+H723*I741</f>
        <v>0</v>
      </c>
      <c r="K723" s="39">
        <f>+H723*I742</f>
        <v>0</v>
      </c>
      <c r="L723" s="394">
        <f t="shared" si="96"/>
        <v>0</v>
      </c>
    </row>
    <row r="724" spans="1:17" ht="13.8">
      <c r="A724" s="2" t="s">
        <v>5</v>
      </c>
      <c r="B724" s="22">
        <f>+$B$18</f>
        <v>9342000</v>
      </c>
      <c r="C724" s="84">
        <f>+B724/B738</f>
        <v>0.11034801569474323</v>
      </c>
      <c r="D724" s="89">
        <v>0</v>
      </c>
      <c r="E724" s="112">
        <f>+D724*C711</f>
        <v>0</v>
      </c>
      <c r="F724" s="79">
        <v>0</v>
      </c>
      <c r="G724" s="112">
        <f>F724*C711</f>
        <v>0</v>
      </c>
      <c r="H724" s="23">
        <f t="shared" si="94"/>
        <v>0</v>
      </c>
      <c r="I724" s="117">
        <f t="shared" si="95"/>
        <v>0</v>
      </c>
      <c r="J724" s="39">
        <f>+H724*I741</f>
        <v>0</v>
      </c>
      <c r="K724" s="39">
        <f>+H724*I742</f>
        <v>0</v>
      </c>
      <c r="L724" s="394">
        <f t="shared" si="96"/>
        <v>0</v>
      </c>
    </row>
    <row r="725" spans="1:17" ht="13.8">
      <c r="A725" s="2" t="s">
        <v>116</v>
      </c>
      <c r="B725" s="22">
        <f>+$B$19</f>
        <v>2939201</v>
      </c>
      <c r="C725" s="84">
        <f>+B725/B738</f>
        <v>3.4717940278099442E-2</v>
      </c>
      <c r="D725" s="89">
        <v>0</v>
      </c>
      <c r="E725" s="112">
        <f>+D725*C711</f>
        <v>0</v>
      </c>
      <c r="F725" s="79">
        <v>0</v>
      </c>
      <c r="G725" s="112">
        <f>F725*C711</f>
        <v>0</v>
      </c>
      <c r="H725" s="23">
        <f t="shared" si="94"/>
        <v>0</v>
      </c>
      <c r="I725" s="117">
        <f t="shared" si="95"/>
        <v>0</v>
      </c>
      <c r="J725" s="39">
        <f>+H725*I741</f>
        <v>0</v>
      </c>
      <c r="K725" s="39">
        <f>+H725*I742</f>
        <v>0</v>
      </c>
      <c r="L725" s="394">
        <f t="shared" si="96"/>
        <v>0</v>
      </c>
    </row>
    <row r="726" spans="1:17" ht="13.8">
      <c r="A726" s="2" t="s">
        <v>1</v>
      </c>
      <c r="B726" s="22">
        <f>+$B$20</f>
        <v>207000</v>
      </c>
      <c r="C726" s="84">
        <f>+B726/B738</f>
        <v>2.4450909065309194E-3</v>
      </c>
      <c r="D726" s="89">
        <v>0</v>
      </c>
      <c r="E726" s="112">
        <f>+D726*C711</f>
        <v>0</v>
      </c>
      <c r="F726" s="79">
        <v>0</v>
      </c>
      <c r="G726" s="112">
        <f>F726*C711</f>
        <v>0</v>
      </c>
      <c r="H726" s="23">
        <f t="shared" si="94"/>
        <v>0</v>
      </c>
      <c r="I726" s="117">
        <f t="shared" si="95"/>
        <v>0</v>
      </c>
      <c r="J726" s="39">
        <f>+H726*I741</f>
        <v>0</v>
      </c>
      <c r="K726" s="39">
        <f>+H726*I742</f>
        <v>0</v>
      </c>
      <c r="L726" s="394">
        <f t="shared" si="96"/>
        <v>0</v>
      </c>
    </row>
    <row r="727" spans="1:17" ht="13.8">
      <c r="A727" s="2" t="s">
        <v>45</v>
      </c>
      <c r="B727" s="22">
        <f>+$B$21</f>
        <v>7020707</v>
      </c>
      <c r="C727" s="84">
        <f>+B727/B738</f>
        <v>8.2928825329072323E-2</v>
      </c>
      <c r="D727" s="89">
        <v>0</v>
      </c>
      <c r="E727" s="112">
        <f>+D727*C711</f>
        <v>0</v>
      </c>
      <c r="F727" s="79">
        <v>1.8091972766413212E-2</v>
      </c>
      <c r="G727" s="112">
        <f>F727*C711</f>
        <v>298517.550645818</v>
      </c>
      <c r="H727" s="23">
        <f t="shared" si="94"/>
        <v>1.8091972766413212E-2</v>
      </c>
      <c r="I727" s="117">
        <f t="shared" si="95"/>
        <v>298517.550645818</v>
      </c>
      <c r="J727" s="39">
        <f>+H727*I741</f>
        <v>36170.66074511785</v>
      </c>
      <c r="K727" s="39">
        <f>+H727*I742</f>
        <v>-413.78150914063656</v>
      </c>
      <c r="L727" s="394">
        <f t="shared" si="96"/>
        <v>35756.879235977212</v>
      </c>
    </row>
    <row r="728" spans="1:17" ht="13.8">
      <c r="A728" s="2" t="s">
        <v>46</v>
      </c>
      <c r="B728" s="22">
        <f>+$B$22</f>
        <v>6927361</v>
      </c>
      <c r="C728" s="84">
        <f>+B728/B738</f>
        <v>8.1826219262593897E-2</v>
      </c>
      <c r="D728" s="89">
        <v>0</v>
      </c>
      <c r="E728" s="112">
        <f>+D728*C711</f>
        <v>0</v>
      </c>
      <c r="F728" s="79">
        <v>0</v>
      </c>
      <c r="G728" s="112">
        <f>F728*C711</f>
        <v>0</v>
      </c>
      <c r="H728" s="23">
        <f t="shared" si="94"/>
        <v>0</v>
      </c>
      <c r="I728" s="117">
        <f t="shared" si="95"/>
        <v>0</v>
      </c>
      <c r="J728" s="39">
        <f>+H728*I741</f>
        <v>0</v>
      </c>
      <c r="K728" s="39">
        <f>+H728*I742</f>
        <v>0</v>
      </c>
      <c r="L728" s="394">
        <f t="shared" si="96"/>
        <v>0</v>
      </c>
    </row>
    <row r="729" spans="1:17" ht="13.8">
      <c r="A729" s="2" t="s">
        <v>2</v>
      </c>
      <c r="B729" s="22">
        <f>+$B$23</f>
        <v>325000</v>
      </c>
      <c r="C729" s="84">
        <f>+B729/B738</f>
        <v>3.8389108435871924E-3</v>
      </c>
      <c r="D729" s="89">
        <v>0</v>
      </c>
      <c r="E729" s="112">
        <f>+D729*C711</f>
        <v>0</v>
      </c>
      <c r="F729" s="79">
        <v>0</v>
      </c>
      <c r="G729" s="112">
        <f>F729*C711</f>
        <v>0</v>
      </c>
      <c r="H729" s="23">
        <f t="shared" si="94"/>
        <v>0</v>
      </c>
      <c r="I729" s="117">
        <f t="shared" si="95"/>
        <v>0</v>
      </c>
      <c r="J729" s="39">
        <f>+H729*I741</f>
        <v>0</v>
      </c>
      <c r="K729" s="39">
        <f>+H729*I742</f>
        <v>0</v>
      </c>
      <c r="L729" s="394">
        <f t="shared" si="96"/>
        <v>0</v>
      </c>
    </row>
    <row r="730" spans="1:17" ht="13.8">
      <c r="A730" s="2" t="s">
        <v>12</v>
      </c>
      <c r="B730" s="22">
        <f>+$B$24</f>
        <v>343000</v>
      </c>
      <c r="C730" s="84">
        <f>+B730/B738</f>
        <v>4.0515274441550982E-3</v>
      </c>
      <c r="D730" s="89">
        <v>0</v>
      </c>
      <c r="E730" s="112">
        <f>+D730*C711</f>
        <v>0</v>
      </c>
      <c r="F730" s="79">
        <v>0</v>
      </c>
      <c r="G730" s="112">
        <f>F730*C711</f>
        <v>0</v>
      </c>
      <c r="H730" s="23">
        <f t="shared" si="94"/>
        <v>0</v>
      </c>
      <c r="I730" s="117">
        <f t="shared" si="95"/>
        <v>0</v>
      </c>
      <c r="J730" s="39">
        <f>+H730*I741</f>
        <v>0</v>
      </c>
      <c r="K730" s="39">
        <f>+H730*I742</f>
        <v>0</v>
      </c>
      <c r="L730" s="394">
        <f t="shared" si="96"/>
        <v>0</v>
      </c>
    </row>
    <row r="731" spans="1:17" ht="13.8">
      <c r="A731" s="2" t="s">
        <v>18</v>
      </c>
      <c r="B731" s="22">
        <f>+$B$25</f>
        <v>10436523.5</v>
      </c>
      <c r="C731" s="84">
        <f>+B731/B738</f>
        <v>0.12327656379539248</v>
      </c>
      <c r="D731" s="89">
        <v>0</v>
      </c>
      <c r="E731" s="112">
        <f>+D731*C711</f>
        <v>0</v>
      </c>
      <c r="F731" s="79">
        <v>0</v>
      </c>
      <c r="G731" s="112">
        <f>F731*C711</f>
        <v>0</v>
      </c>
      <c r="H731" s="23">
        <f t="shared" si="94"/>
        <v>0</v>
      </c>
      <c r="I731" s="117">
        <f t="shared" si="95"/>
        <v>0</v>
      </c>
      <c r="J731" s="39">
        <f>+H731*I741</f>
        <v>0</v>
      </c>
      <c r="K731" s="39">
        <f>+H731*I742</f>
        <v>0</v>
      </c>
      <c r="L731" s="394">
        <f>+J731+K731</f>
        <v>0</v>
      </c>
    </row>
    <row r="732" spans="1:17" ht="13.8">
      <c r="A732" s="2" t="s">
        <v>9</v>
      </c>
      <c r="B732" s="22">
        <f>+$B$26</f>
        <v>7856545</v>
      </c>
      <c r="C732" s="84">
        <f>+B732/B738</f>
        <v>9.2801771672709962E-2</v>
      </c>
      <c r="D732" s="89">
        <v>0</v>
      </c>
      <c r="E732" s="112">
        <f>+D732*C711</f>
        <v>0</v>
      </c>
      <c r="F732" s="79">
        <v>0</v>
      </c>
      <c r="G732" s="112">
        <f>F732*C711</f>
        <v>0</v>
      </c>
      <c r="H732" s="23">
        <f t="shared" si="94"/>
        <v>0</v>
      </c>
      <c r="I732" s="117">
        <f t="shared" si="95"/>
        <v>0</v>
      </c>
      <c r="J732" s="39">
        <f>+H732*I741</f>
        <v>0</v>
      </c>
      <c r="K732" s="39">
        <f>+H732*I742</f>
        <v>0</v>
      </c>
      <c r="L732" s="394">
        <f t="shared" si="96"/>
        <v>0</v>
      </c>
    </row>
    <row r="733" spans="1:17" ht="13.8">
      <c r="A733" s="2" t="s">
        <v>7</v>
      </c>
      <c r="B733" s="22">
        <f>+$B$27</f>
        <v>1680898</v>
      </c>
      <c r="C733" s="84">
        <f>+B733/B738</f>
        <v>1.9854823258966228E-2</v>
      </c>
      <c r="D733" s="89">
        <v>0</v>
      </c>
      <c r="E733" s="112">
        <f>+D733*C711</f>
        <v>0</v>
      </c>
      <c r="F733" s="79">
        <v>0</v>
      </c>
      <c r="G733" s="112">
        <f>F733*C711</f>
        <v>0</v>
      </c>
      <c r="H733" s="23">
        <f t="shared" si="94"/>
        <v>0</v>
      </c>
      <c r="I733" s="117">
        <f t="shared" si="95"/>
        <v>0</v>
      </c>
      <c r="J733" s="39">
        <f>+H733*I741</f>
        <v>0</v>
      </c>
      <c r="K733" s="39">
        <f>+H733*I742</f>
        <v>0</v>
      </c>
      <c r="L733" s="394">
        <f t="shared" si="96"/>
        <v>0</v>
      </c>
    </row>
    <row r="734" spans="1:17" ht="13.8">
      <c r="A734" s="2" t="s">
        <v>13</v>
      </c>
      <c r="B734" s="22">
        <f>+$B$28</f>
        <v>255700</v>
      </c>
      <c r="C734" s="84">
        <f>+B734/B738</f>
        <v>3.020336931400754E-3</v>
      </c>
      <c r="D734" s="89">
        <v>0</v>
      </c>
      <c r="E734" s="112">
        <f>+D734*C711</f>
        <v>0</v>
      </c>
      <c r="F734" s="79">
        <v>0</v>
      </c>
      <c r="G734" s="112">
        <f>F734*C711</f>
        <v>0</v>
      </c>
      <c r="H734" s="23">
        <f t="shared" si="94"/>
        <v>0</v>
      </c>
      <c r="I734" s="117">
        <f t="shared" si="95"/>
        <v>0</v>
      </c>
      <c r="J734" s="39">
        <f>+H734*I741</f>
        <v>0</v>
      </c>
      <c r="K734" s="39">
        <f>+H734*I742</f>
        <v>0</v>
      </c>
      <c r="L734" s="394">
        <f>+J734+K734</f>
        <v>0</v>
      </c>
    </row>
    <row r="735" spans="1:17" ht="13.8">
      <c r="A735" s="2" t="s">
        <v>3</v>
      </c>
      <c r="B735" s="22">
        <f>+$B$29</f>
        <v>999226</v>
      </c>
      <c r="C735" s="84">
        <f>+B735/B738</f>
        <v>1.1802890851059249E-2</v>
      </c>
      <c r="D735" s="89">
        <v>0</v>
      </c>
      <c r="E735" s="112">
        <f>+D735*C711</f>
        <v>0</v>
      </c>
      <c r="F735" s="79">
        <v>0</v>
      </c>
      <c r="G735" s="112">
        <f>F735*C711</f>
        <v>0</v>
      </c>
      <c r="H735" s="23">
        <f t="shared" si="94"/>
        <v>0</v>
      </c>
      <c r="I735" s="117">
        <f t="shared" si="95"/>
        <v>0</v>
      </c>
      <c r="J735" s="39">
        <f>+H735*I741</f>
        <v>0</v>
      </c>
      <c r="K735" s="39">
        <f>+H735*I742</f>
        <v>0</v>
      </c>
      <c r="L735" s="394">
        <f t="shared" si="96"/>
        <v>0</v>
      </c>
    </row>
    <row r="736" spans="1:17" ht="13.8">
      <c r="A736" s="2" t="s">
        <v>11</v>
      </c>
      <c r="B736" s="22">
        <f>+$B$30</f>
        <v>700616</v>
      </c>
      <c r="C736" s="84">
        <f>+B736/B738</f>
        <v>8.2756995679713358E-3</v>
      </c>
      <c r="D736" s="89">
        <v>0</v>
      </c>
      <c r="E736" s="112">
        <f>+D736*C711</f>
        <v>0</v>
      </c>
      <c r="F736" s="79">
        <v>0</v>
      </c>
      <c r="G736" s="112">
        <f>F736*C711</f>
        <v>0</v>
      </c>
      <c r="H736" s="23">
        <f t="shared" si="94"/>
        <v>0</v>
      </c>
      <c r="I736" s="117">
        <f t="shared" si="95"/>
        <v>0</v>
      </c>
      <c r="J736" s="39">
        <f>+H736*I741</f>
        <v>0</v>
      </c>
      <c r="K736" s="39">
        <f>+H736*I742</f>
        <v>0</v>
      </c>
      <c r="L736" s="394">
        <f t="shared" si="96"/>
        <v>0</v>
      </c>
    </row>
    <row r="737" spans="1:14" ht="13.8">
      <c r="A737" s="3" t="s">
        <v>8</v>
      </c>
      <c r="B737" s="22">
        <f>+$B$31</f>
        <v>553279</v>
      </c>
      <c r="C737" s="84">
        <f>+B737/B738</f>
        <v>6.5353500080894715E-3</v>
      </c>
      <c r="D737" s="89">
        <v>0</v>
      </c>
      <c r="E737" s="112">
        <f>+D737*C711</f>
        <v>0</v>
      </c>
      <c r="F737" s="79">
        <v>0</v>
      </c>
      <c r="G737" s="115">
        <f>F737*C711</f>
        <v>0</v>
      </c>
      <c r="H737" s="87">
        <f>+D737+F737</f>
        <v>0</v>
      </c>
      <c r="I737" s="118">
        <f t="shared" si="95"/>
        <v>0</v>
      </c>
      <c r="J737" s="39">
        <f>+H737*I741</f>
        <v>0</v>
      </c>
      <c r="K737" s="39">
        <f>+H737*I742</f>
        <v>0</v>
      </c>
      <c r="L737" s="394">
        <f t="shared" si="96"/>
        <v>0</v>
      </c>
    </row>
    <row r="738" spans="1:14" ht="13.8">
      <c r="A738" s="24"/>
      <c r="B738" s="25">
        <f t="shared" ref="B738:L738" si="97">SUM(B717:B737)</f>
        <v>84659429</v>
      </c>
      <c r="C738" s="85">
        <f t="shared" si="97"/>
        <v>1.0000000000000002</v>
      </c>
      <c r="D738" s="82">
        <f t="shared" si="97"/>
        <v>0</v>
      </c>
      <c r="E738" s="113">
        <f t="shared" si="97"/>
        <v>0</v>
      </c>
      <c r="F738" s="83">
        <f t="shared" si="97"/>
        <v>1</v>
      </c>
      <c r="G738" s="113">
        <f t="shared" si="97"/>
        <v>16500000</v>
      </c>
      <c r="H738" s="86">
        <f t="shared" si="97"/>
        <v>1</v>
      </c>
      <c r="I738" s="119">
        <f t="shared" si="97"/>
        <v>16500000</v>
      </c>
      <c r="J738" s="26">
        <f t="shared" si="97"/>
        <v>1999265.7081745537</v>
      </c>
      <c r="K738" s="26">
        <f t="shared" si="97"/>
        <v>-22871.000000000004</v>
      </c>
      <c r="L738" s="26">
        <f t="shared" si="97"/>
        <v>1976394.7081745539</v>
      </c>
    </row>
    <row r="739" spans="1:14">
      <c r="H739" s="80"/>
      <c r="I739" s="81"/>
    </row>
    <row r="740" spans="1:14">
      <c r="F740" s="127"/>
      <c r="G740" s="127"/>
      <c r="H740" s="127"/>
      <c r="I740" s="127"/>
    </row>
    <row r="741" spans="1:14">
      <c r="F741" s="127"/>
      <c r="G741" t="s">
        <v>114</v>
      </c>
      <c r="H741" s="27"/>
      <c r="I741" s="357">
        <f>+VECT!L75</f>
        <v>1999265.7081745537</v>
      </c>
    </row>
    <row r="742" spans="1:14">
      <c r="F742" s="127"/>
      <c r="G742" t="s">
        <v>338</v>
      </c>
      <c r="I742" s="357">
        <f>+VECT!M75</f>
        <v>-22871</v>
      </c>
    </row>
    <row r="743" spans="1:14">
      <c r="F743" s="127"/>
      <c r="G743" t="s">
        <v>256</v>
      </c>
      <c r="I743" s="746">
        <f>SUM(I741:I742)</f>
        <v>1976394.7081745537</v>
      </c>
      <c r="N743" s="121">
        <f>+I743</f>
        <v>1976394.7081745537</v>
      </c>
    </row>
    <row r="744" spans="1:14">
      <c r="I744" s="747"/>
      <c r="N744" s="121"/>
    </row>
    <row r="745" spans="1:14">
      <c r="I745" s="122"/>
      <c r="N745" s="121"/>
    </row>
    <row r="746" spans="1:14">
      <c r="I746" s="122"/>
      <c r="N746" s="121"/>
    </row>
    <row r="747" spans="1:14" ht="15.6">
      <c r="A747" s="874" t="s">
        <v>19</v>
      </c>
      <c r="B747" s="875"/>
      <c r="C747" s="875">
        <v>1287</v>
      </c>
      <c r="D747" s="875"/>
      <c r="E747" s="875"/>
      <c r="F747" s="875"/>
      <c r="G747" s="875"/>
      <c r="H747" s="876"/>
      <c r="I747" s="4"/>
    </row>
    <row r="748" spans="1:14" ht="15.6">
      <c r="A748" s="867" t="s">
        <v>20</v>
      </c>
      <c r="B748" s="868"/>
      <c r="C748" s="877" t="s">
        <v>153</v>
      </c>
      <c r="D748" s="878"/>
      <c r="E748" s="878"/>
      <c r="F748" s="878"/>
      <c r="G748" s="878"/>
      <c r="H748" s="879"/>
      <c r="I748" s="4"/>
    </row>
    <row r="749" spans="1:14" ht="15.6">
      <c r="A749" s="867" t="s">
        <v>22</v>
      </c>
      <c r="B749" s="868"/>
      <c r="C749" s="877" t="s">
        <v>152</v>
      </c>
      <c r="D749" s="878"/>
      <c r="E749" s="878"/>
      <c r="F749" s="878"/>
      <c r="G749" s="878"/>
      <c r="H749" s="879"/>
      <c r="I749" s="4"/>
    </row>
    <row r="750" spans="1:14" ht="15.6">
      <c r="A750" s="867" t="s">
        <v>24</v>
      </c>
      <c r="B750" s="868"/>
      <c r="C750" s="869">
        <v>5000000</v>
      </c>
      <c r="D750" s="870"/>
      <c r="E750" s="870"/>
      <c r="F750" s="870"/>
      <c r="G750" s="870"/>
      <c r="H750" s="871"/>
      <c r="I750" s="4"/>
    </row>
    <row r="751" spans="1:14" ht="15.6">
      <c r="A751" s="881" t="s">
        <v>25</v>
      </c>
      <c r="B751" s="882"/>
      <c r="C751" s="883" t="s">
        <v>151</v>
      </c>
      <c r="D751" s="884"/>
      <c r="E751" s="884"/>
      <c r="F751" s="884"/>
      <c r="G751" s="884"/>
      <c r="H751" s="885"/>
      <c r="I751" s="4"/>
    </row>
    <row r="752" spans="1:14" ht="13.8">
      <c r="A752" s="5"/>
      <c r="B752" s="5"/>
      <c r="C752" s="5"/>
      <c r="D752" s="5"/>
      <c r="E752" s="5"/>
      <c r="F752" s="5"/>
      <c r="G752" s="5"/>
      <c r="H752" s="5"/>
      <c r="I752" s="5"/>
    </row>
    <row r="753" spans="1:12" ht="13.8">
      <c r="A753" s="6"/>
      <c r="B753" s="7"/>
      <c r="C753" s="8"/>
      <c r="D753" s="886">
        <v>0</v>
      </c>
      <c r="E753" s="887"/>
      <c r="F753" s="886">
        <v>1</v>
      </c>
      <c r="G753" s="887"/>
      <c r="H753" s="9"/>
      <c r="I753" s="10"/>
      <c r="J753" s="11" t="s">
        <v>121</v>
      </c>
      <c r="K753" s="11" t="s">
        <v>269</v>
      </c>
      <c r="L753" s="11" t="s">
        <v>270</v>
      </c>
    </row>
    <row r="754" spans="1:12" ht="13.8">
      <c r="A754" s="12"/>
      <c r="B754" s="13"/>
      <c r="C754" s="14"/>
      <c r="D754" s="872" t="s">
        <v>26</v>
      </c>
      <c r="E754" s="880"/>
      <c r="F754" s="872" t="s">
        <v>27</v>
      </c>
      <c r="G754" s="880"/>
      <c r="H754" s="872" t="s">
        <v>28</v>
      </c>
      <c r="I754" s="873"/>
      <c r="J754" s="15" t="s">
        <v>29</v>
      </c>
      <c r="K754" s="391" t="s">
        <v>29</v>
      </c>
      <c r="L754" s="391" t="s">
        <v>29</v>
      </c>
    </row>
    <row r="755" spans="1:12" ht="27.6">
      <c r="A755" s="16" t="s">
        <v>30</v>
      </c>
      <c r="B755" s="17" t="s">
        <v>31</v>
      </c>
      <c r="C755" s="18" t="s">
        <v>32</v>
      </c>
      <c r="D755" s="19" t="s">
        <v>33</v>
      </c>
      <c r="E755" s="20" t="s">
        <v>34</v>
      </c>
      <c r="F755" s="19" t="s">
        <v>33</v>
      </c>
      <c r="G755" s="20" t="s">
        <v>34</v>
      </c>
      <c r="H755" s="21" t="s">
        <v>33</v>
      </c>
      <c r="I755" s="40" t="s">
        <v>34</v>
      </c>
      <c r="J755" s="18" t="s">
        <v>34</v>
      </c>
      <c r="K755" s="18" t="s">
        <v>34</v>
      </c>
      <c r="L755" s="18" t="s">
        <v>34</v>
      </c>
    </row>
    <row r="756" spans="1:12" ht="13.8">
      <c r="A756" s="1" t="s">
        <v>15</v>
      </c>
      <c r="B756" s="22">
        <f>+$B$10</f>
        <v>10940248.5</v>
      </c>
      <c r="C756" s="84">
        <f>+B756/B777</f>
        <v>0.1292265803021185</v>
      </c>
      <c r="D756" s="89">
        <v>0</v>
      </c>
      <c r="E756" s="112">
        <f>+D756*C750</f>
        <v>0</v>
      </c>
      <c r="F756" s="79">
        <v>0</v>
      </c>
      <c r="G756" s="114">
        <f>F756*C750</f>
        <v>0</v>
      </c>
      <c r="H756" s="23">
        <f>+D756+F756</f>
        <v>0</v>
      </c>
      <c r="I756" s="116">
        <f>+E756+G756</f>
        <v>0</v>
      </c>
      <c r="J756" s="39">
        <f>+H756*I780</f>
        <v>0</v>
      </c>
      <c r="K756" s="395">
        <v>0</v>
      </c>
      <c r="L756" s="393">
        <f>+J756+K756</f>
        <v>0</v>
      </c>
    </row>
    <row r="757" spans="1:12" ht="13.8">
      <c r="A757" s="2" t="s">
        <v>4</v>
      </c>
      <c r="B757" s="22">
        <f>+$B$12</f>
        <v>571800</v>
      </c>
      <c r="C757" s="84">
        <f>+B757/B777</f>
        <v>6.7541206780404811E-3</v>
      </c>
      <c r="D757" s="89">
        <v>0</v>
      </c>
      <c r="E757" s="112">
        <f>+D757*C750</f>
        <v>0</v>
      </c>
      <c r="F757" s="79">
        <v>0</v>
      </c>
      <c r="G757" s="112">
        <f>F757*C750</f>
        <v>0</v>
      </c>
      <c r="H757" s="23">
        <f t="shared" ref="H757:H775" si="98">+D757+F757</f>
        <v>0</v>
      </c>
      <c r="I757" s="117">
        <f>+G757+E757</f>
        <v>0</v>
      </c>
      <c r="J757" s="39">
        <f>+H757*I780</f>
        <v>0</v>
      </c>
      <c r="K757" s="395">
        <v>0</v>
      </c>
      <c r="L757" s="394">
        <f>+J757+K757</f>
        <v>0</v>
      </c>
    </row>
    <row r="758" spans="1:12" s="127" customFormat="1" ht="13.8">
      <c r="A758" s="2" t="s">
        <v>0</v>
      </c>
      <c r="B758" s="471">
        <f>+$B$13</f>
        <v>9981000</v>
      </c>
      <c r="C758" s="472">
        <f>+B758/B777</f>
        <v>0.11789590501490389</v>
      </c>
      <c r="D758" s="473">
        <v>0</v>
      </c>
      <c r="E758" s="474">
        <f>+D758*C750</f>
        <v>0</v>
      </c>
      <c r="F758" s="475">
        <v>0</v>
      </c>
      <c r="G758" s="474">
        <f>F758*C750</f>
        <v>0</v>
      </c>
      <c r="H758" s="476">
        <f t="shared" si="98"/>
        <v>0</v>
      </c>
      <c r="I758" s="477">
        <f t="shared" ref="I758:I776" si="99">+G758+E758</f>
        <v>0</v>
      </c>
      <c r="J758" s="478">
        <f>+H758*I780</f>
        <v>0</v>
      </c>
      <c r="K758" s="479">
        <v>0</v>
      </c>
      <c r="L758" s="480">
        <f t="shared" ref="L758:L763" si="100">+J758+K758</f>
        <v>0</v>
      </c>
    </row>
    <row r="759" spans="1:12" ht="13.8">
      <c r="A759" s="2" t="s">
        <v>16</v>
      </c>
      <c r="B759" s="22">
        <f>+$B$14</f>
        <v>1028167</v>
      </c>
      <c r="C759" s="84">
        <f>+B759/B777</f>
        <v>1.2144742908672346E-2</v>
      </c>
      <c r="D759" s="89">
        <v>0</v>
      </c>
      <c r="E759" s="112">
        <f>+D759*C750</f>
        <v>0</v>
      </c>
      <c r="F759" s="79">
        <v>0</v>
      </c>
      <c r="G759" s="112">
        <f>F759*C750</f>
        <v>0</v>
      </c>
      <c r="H759" s="23">
        <f t="shared" si="98"/>
        <v>0</v>
      </c>
      <c r="I759" s="117">
        <f t="shared" si="99"/>
        <v>0</v>
      </c>
      <c r="J759" s="39">
        <f>+H759*I780</f>
        <v>0</v>
      </c>
      <c r="K759" s="395">
        <v>0</v>
      </c>
      <c r="L759" s="394">
        <f t="shared" si="100"/>
        <v>0</v>
      </c>
    </row>
    <row r="760" spans="1:12" ht="13.8">
      <c r="A760" s="2" t="s">
        <v>6</v>
      </c>
      <c r="B760" s="22">
        <f>+$B$15</f>
        <v>2574417</v>
      </c>
      <c r="C760" s="84">
        <f>+B760/B777</f>
        <v>3.040909949912372E-2</v>
      </c>
      <c r="D760" s="89">
        <v>0</v>
      </c>
      <c r="E760" s="112">
        <f>+D760*C750</f>
        <v>0</v>
      </c>
      <c r="F760" s="79">
        <v>0</v>
      </c>
      <c r="G760" s="112">
        <f>F760*C750</f>
        <v>0</v>
      </c>
      <c r="H760" s="23">
        <f t="shared" si="98"/>
        <v>0</v>
      </c>
      <c r="I760" s="117">
        <f t="shared" si="99"/>
        <v>0</v>
      </c>
      <c r="J760" s="39">
        <f>+H760*I780</f>
        <v>0</v>
      </c>
      <c r="K760" s="395">
        <v>0</v>
      </c>
      <c r="L760" s="394">
        <f t="shared" si="100"/>
        <v>0</v>
      </c>
    </row>
    <row r="761" spans="1:12" ht="13.8">
      <c r="A761" s="2" t="s">
        <v>10</v>
      </c>
      <c r="B761" s="22">
        <f>+$B$16</f>
        <v>2860240</v>
      </c>
      <c r="C761" s="84">
        <f>+B761/B777</f>
        <v>3.3785250311574866E-2</v>
      </c>
      <c r="D761" s="89">
        <v>0</v>
      </c>
      <c r="E761" s="112">
        <f>+D761*C750</f>
        <v>0</v>
      </c>
      <c r="F761" s="79">
        <v>0</v>
      </c>
      <c r="G761" s="112">
        <f>F761*C750</f>
        <v>0</v>
      </c>
      <c r="H761" s="23">
        <f t="shared" si="98"/>
        <v>0</v>
      </c>
      <c r="I761" s="117">
        <f t="shared" si="99"/>
        <v>0</v>
      </c>
      <c r="J761" s="39">
        <f>+H761*I780</f>
        <v>0</v>
      </c>
      <c r="K761" s="395">
        <v>0</v>
      </c>
      <c r="L761" s="394">
        <f t="shared" si="100"/>
        <v>0</v>
      </c>
    </row>
    <row r="762" spans="1:12" ht="13.8">
      <c r="A762" s="2" t="s">
        <v>17</v>
      </c>
      <c r="B762" s="22">
        <f>+$B$17</f>
        <v>7116500</v>
      </c>
      <c r="C762" s="84">
        <f>+B762/B777</f>
        <v>8.4060335441194622E-2</v>
      </c>
      <c r="D762" s="89">
        <v>0</v>
      </c>
      <c r="E762" s="112">
        <f>+D762*C750</f>
        <v>0</v>
      </c>
      <c r="F762" s="79">
        <v>0</v>
      </c>
      <c r="G762" s="112">
        <f>F762*C750</f>
        <v>0</v>
      </c>
      <c r="H762" s="23">
        <f t="shared" si="98"/>
        <v>0</v>
      </c>
      <c r="I762" s="117">
        <f t="shared" si="99"/>
        <v>0</v>
      </c>
      <c r="J762" s="39">
        <f>+H762*I780</f>
        <v>0</v>
      </c>
      <c r="K762" s="395">
        <v>0</v>
      </c>
      <c r="L762" s="394">
        <f t="shared" si="100"/>
        <v>0</v>
      </c>
    </row>
    <row r="763" spans="1:12" ht="13.8">
      <c r="A763" s="2" t="s">
        <v>5</v>
      </c>
      <c r="B763" s="22">
        <f>+$B$18</f>
        <v>9342000</v>
      </c>
      <c r="C763" s="84">
        <f>+B763/B777</f>
        <v>0.11034801569474323</v>
      </c>
      <c r="D763" s="89">
        <v>0</v>
      </c>
      <c r="E763" s="112">
        <f>+D763*C750</f>
        <v>0</v>
      </c>
      <c r="F763" s="79">
        <v>0</v>
      </c>
      <c r="G763" s="112">
        <f>F763*C750</f>
        <v>0</v>
      </c>
      <c r="H763" s="23">
        <f t="shared" si="98"/>
        <v>0</v>
      </c>
      <c r="I763" s="117">
        <f t="shared" si="99"/>
        <v>0</v>
      </c>
      <c r="J763" s="39">
        <f>+H763*I780</f>
        <v>0</v>
      </c>
      <c r="K763" s="395">
        <v>0</v>
      </c>
      <c r="L763" s="394">
        <f t="shared" si="100"/>
        <v>0</v>
      </c>
    </row>
    <row r="764" spans="1:12" ht="13.8">
      <c r="A764" s="2" t="s">
        <v>116</v>
      </c>
      <c r="B764" s="22">
        <f>+$B$19</f>
        <v>2939201</v>
      </c>
      <c r="C764" s="84">
        <f>+B764/B777</f>
        <v>3.4717940278099442E-2</v>
      </c>
      <c r="D764" s="89">
        <v>0</v>
      </c>
      <c r="E764" s="112">
        <f>+D764*C750</f>
        <v>0</v>
      </c>
      <c r="F764" s="79">
        <v>0.88149262944907658</v>
      </c>
      <c r="G764" s="112">
        <f>F764*C750</f>
        <v>4407463.1472453829</v>
      </c>
      <c r="H764" s="23">
        <f t="shared" si="98"/>
        <v>0.88149262944907658</v>
      </c>
      <c r="I764" s="117">
        <f t="shared" si="99"/>
        <v>4407463.1472453829</v>
      </c>
      <c r="J764" s="39">
        <f>+H764*I780</f>
        <v>1454952.0509280241</v>
      </c>
      <c r="K764" s="395">
        <v>-106265.98</v>
      </c>
      <c r="L764" s="394">
        <f>+J764+K764</f>
        <v>1348686.0709280241</v>
      </c>
    </row>
    <row r="765" spans="1:12" ht="13.8">
      <c r="A765" s="2" t="s">
        <v>1</v>
      </c>
      <c r="B765" s="22">
        <f>+$B$20</f>
        <v>207000</v>
      </c>
      <c r="C765" s="84">
        <f>+B765/B777</f>
        <v>2.4450909065309194E-3</v>
      </c>
      <c r="D765" s="89">
        <v>0</v>
      </c>
      <c r="E765" s="112">
        <f>+D765*C750</f>
        <v>0</v>
      </c>
      <c r="F765" s="79">
        <v>0</v>
      </c>
      <c r="G765" s="112">
        <f>F765*C750</f>
        <v>0</v>
      </c>
      <c r="H765" s="23">
        <f t="shared" si="98"/>
        <v>0</v>
      </c>
      <c r="I765" s="117">
        <f t="shared" si="99"/>
        <v>0</v>
      </c>
      <c r="J765" s="39">
        <f>+H765*I780</f>
        <v>0</v>
      </c>
      <c r="K765" s="395">
        <v>0</v>
      </c>
      <c r="L765" s="394">
        <f t="shared" ref="L765:L776" si="101">+J765+K765</f>
        <v>0</v>
      </c>
    </row>
    <row r="766" spans="1:12" ht="13.8">
      <c r="A766" s="2" t="s">
        <v>45</v>
      </c>
      <c r="B766" s="22">
        <f>+$B$21</f>
        <v>7020707</v>
      </c>
      <c r="C766" s="84">
        <f>+B766/B777</f>
        <v>8.2928825329072323E-2</v>
      </c>
      <c r="D766" s="89">
        <v>0</v>
      </c>
      <c r="E766" s="112">
        <f>+D766*C750</f>
        <v>0</v>
      </c>
      <c r="F766" s="79">
        <v>0</v>
      </c>
      <c r="G766" s="112">
        <f>F766*C750</f>
        <v>0</v>
      </c>
      <c r="H766" s="23">
        <f t="shared" si="98"/>
        <v>0</v>
      </c>
      <c r="I766" s="117">
        <f t="shared" si="99"/>
        <v>0</v>
      </c>
      <c r="J766" s="39">
        <f>+H766*I780</f>
        <v>0</v>
      </c>
      <c r="K766" s="395">
        <v>0</v>
      </c>
      <c r="L766" s="394">
        <f t="shared" si="101"/>
        <v>0</v>
      </c>
    </row>
    <row r="767" spans="1:12" ht="13.8">
      <c r="A767" s="2" t="s">
        <v>46</v>
      </c>
      <c r="B767" s="22">
        <f>+$B$22</f>
        <v>6927361</v>
      </c>
      <c r="C767" s="84">
        <f>+B767/B777</f>
        <v>8.1826219262593897E-2</v>
      </c>
      <c r="D767" s="89">
        <v>0</v>
      </c>
      <c r="E767" s="112">
        <f>+D767*C750</f>
        <v>0</v>
      </c>
      <c r="F767" s="79">
        <v>0</v>
      </c>
      <c r="G767" s="112">
        <f>F767*C750</f>
        <v>0</v>
      </c>
      <c r="H767" s="23">
        <f t="shared" si="98"/>
        <v>0</v>
      </c>
      <c r="I767" s="117">
        <f t="shared" si="99"/>
        <v>0</v>
      </c>
      <c r="J767" s="39">
        <f>+H767*I780</f>
        <v>0</v>
      </c>
      <c r="K767" s="395">
        <v>0</v>
      </c>
      <c r="L767" s="394">
        <f t="shared" si="101"/>
        <v>0</v>
      </c>
    </row>
    <row r="768" spans="1:12" ht="13.8">
      <c r="A768" s="2" t="s">
        <v>2</v>
      </c>
      <c r="B768" s="22">
        <f>+$B$23</f>
        <v>325000</v>
      </c>
      <c r="C768" s="84">
        <f>+B768/B777</f>
        <v>3.8389108435871924E-3</v>
      </c>
      <c r="D768" s="89">
        <v>0</v>
      </c>
      <c r="E768" s="112">
        <f>+D768*C750</f>
        <v>0</v>
      </c>
      <c r="F768" s="79">
        <v>0</v>
      </c>
      <c r="G768" s="112">
        <f>F768*C750</f>
        <v>0</v>
      </c>
      <c r="H768" s="23">
        <f t="shared" si="98"/>
        <v>0</v>
      </c>
      <c r="I768" s="117">
        <f t="shared" si="99"/>
        <v>0</v>
      </c>
      <c r="J768" s="39">
        <f>+H768*I780</f>
        <v>0</v>
      </c>
      <c r="K768" s="395">
        <v>0</v>
      </c>
      <c r="L768" s="394">
        <f t="shared" si="101"/>
        <v>0</v>
      </c>
    </row>
    <row r="769" spans="1:14" ht="13.8">
      <c r="A769" s="2" t="s">
        <v>12</v>
      </c>
      <c r="B769" s="22">
        <f>+$B$24</f>
        <v>343000</v>
      </c>
      <c r="C769" s="84">
        <f>+B769/B777</f>
        <v>4.0515274441550982E-3</v>
      </c>
      <c r="D769" s="89">
        <v>0</v>
      </c>
      <c r="E769" s="112">
        <f>+D769*C750</f>
        <v>0</v>
      </c>
      <c r="F769" s="79">
        <v>0</v>
      </c>
      <c r="G769" s="112">
        <f>F769*C750</f>
        <v>0</v>
      </c>
      <c r="H769" s="23">
        <f t="shared" si="98"/>
        <v>0</v>
      </c>
      <c r="I769" s="117">
        <f t="shared" si="99"/>
        <v>0</v>
      </c>
      <c r="J769" s="39">
        <f>+H769*I780</f>
        <v>0</v>
      </c>
      <c r="K769" s="395">
        <v>0</v>
      </c>
      <c r="L769" s="394">
        <f t="shared" si="101"/>
        <v>0</v>
      </c>
    </row>
    <row r="770" spans="1:14" ht="13.8">
      <c r="A770" s="2" t="s">
        <v>18</v>
      </c>
      <c r="B770" s="22">
        <f>+$B$25</f>
        <v>10436523.5</v>
      </c>
      <c r="C770" s="84">
        <f>+B770/B777</f>
        <v>0.12327656379539248</v>
      </c>
      <c r="D770" s="89">
        <v>0</v>
      </c>
      <c r="E770" s="112">
        <f>+D770*C750</f>
        <v>0</v>
      </c>
      <c r="F770" s="79">
        <v>0.1123311791598918</v>
      </c>
      <c r="G770" s="112">
        <f>F770*C750</f>
        <v>561655.89579945896</v>
      </c>
      <c r="H770" s="23">
        <f t="shared" si="98"/>
        <v>0.1123311791598918</v>
      </c>
      <c r="I770" s="117">
        <f t="shared" si="99"/>
        <v>561655.89579945896</v>
      </c>
      <c r="J770" s="39">
        <f>+H770*I780</f>
        <v>185408.78737011555</v>
      </c>
      <c r="K770" s="395">
        <v>-9020.32</v>
      </c>
      <c r="L770" s="394">
        <f t="shared" si="101"/>
        <v>176388.46737011554</v>
      </c>
    </row>
    <row r="771" spans="1:14" ht="13.8">
      <c r="A771" s="2" t="s">
        <v>9</v>
      </c>
      <c r="B771" s="22">
        <f>+$B$26</f>
        <v>7856545</v>
      </c>
      <c r="C771" s="84">
        <f>+B771/B777</f>
        <v>9.2801771672709962E-2</v>
      </c>
      <c r="D771" s="89">
        <v>0</v>
      </c>
      <c r="E771" s="112">
        <f>+D771*C750</f>
        <v>0</v>
      </c>
      <c r="F771" s="79">
        <v>6.176191391031597E-3</v>
      </c>
      <c r="G771" s="112">
        <f>F771*C750</f>
        <v>30880.956955157984</v>
      </c>
      <c r="H771" s="23">
        <f t="shared" si="98"/>
        <v>6.176191391031597E-3</v>
      </c>
      <c r="I771" s="117">
        <f t="shared" si="99"/>
        <v>30880.956955157984</v>
      </c>
      <c r="J771" s="39">
        <f>+H771*I780</f>
        <v>10194.14346881337</v>
      </c>
      <c r="K771" s="395">
        <v>-384.18</v>
      </c>
      <c r="L771" s="394">
        <f t="shared" si="101"/>
        <v>9809.9634688133701</v>
      </c>
    </row>
    <row r="772" spans="1:14" ht="13.8">
      <c r="A772" s="2" t="s">
        <v>7</v>
      </c>
      <c r="B772" s="22">
        <f>+$B$27</f>
        <v>1680898</v>
      </c>
      <c r="C772" s="84">
        <f>+B772/B777</f>
        <v>1.9854823258966228E-2</v>
      </c>
      <c r="D772" s="89">
        <v>0</v>
      </c>
      <c r="E772" s="112">
        <f>+D772*C750</f>
        <v>0</v>
      </c>
      <c r="F772" s="79">
        <v>0</v>
      </c>
      <c r="G772" s="112">
        <f>F772*C750</f>
        <v>0</v>
      </c>
      <c r="H772" s="23">
        <f t="shared" si="98"/>
        <v>0</v>
      </c>
      <c r="I772" s="117">
        <f t="shared" si="99"/>
        <v>0</v>
      </c>
      <c r="J772" s="39">
        <f>+H772*I780</f>
        <v>0</v>
      </c>
      <c r="K772" s="395">
        <v>0</v>
      </c>
      <c r="L772" s="394">
        <f t="shared" si="101"/>
        <v>0</v>
      </c>
    </row>
    <row r="773" spans="1:14" ht="13.8">
      <c r="A773" s="2" t="s">
        <v>13</v>
      </c>
      <c r="B773" s="22">
        <f>+$B$28</f>
        <v>255700</v>
      </c>
      <c r="C773" s="84">
        <f>+B773/B777</f>
        <v>3.020336931400754E-3</v>
      </c>
      <c r="D773" s="89">
        <v>0</v>
      </c>
      <c r="E773" s="112">
        <f>+D773*C750</f>
        <v>0</v>
      </c>
      <c r="F773" s="79">
        <v>0</v>
      </c>
      <c r="G773" s="112">
        <f>F773*C750</f>
        <v>0</v>
      </c>
      <c r="H773" s="23">
        <f t="shared" si="98"/>
        <v>0</v>
      </c>
      <c r="I773" s="117">
        <f t="shared" si="99"/>
        <v>0</v>
      </c>
      <c r="J773" s="39">
        <f>+H773*I780</f>
        <v>0</v>
      </c>
      <c r="K773" s="395">
        <v>0</v>
      </c>
      <c r="L773" s="394">
        <f t="shared" si="101"/>
        <v>0</v>
      </c>
    </row>
    <row r="774" spans="1:14" ht="13.8">
      <c r="A774" s="2" t="s">
        <v>3</v>
      </c>
      <c r="B774" s="22">
        <f>+$B$29</f>
        <v>999226</v>
      </c>
      <c r="C774" s="84">
        <f>+B774/B777</f>
        <v>1.1802890851059249E-2</v>
      </c>
      <c r="D774" s="89">
        <v>0</v>
      </c>
      <c r="E774" s="112">
        <f>+D774*C750</f>
        <v>0</v>
      </c>
      <c r="F774" s="79">
        <v>0</v>
      </c>
      <c r="G774" s="112">
        <f>F774*C750</f>
        <v>0</v>
      </c>
      <c r="H774" s="23">
        <f t="shared" si="98"/>
        <v>0</v>
      </c>
      <c r="I774" s="117">
        <f t="shared" si="99"/>
        <v>0</v>
      </c>
      <c r="J774" s="39">
        <f>+H774*I780</f>
        <v>0</v>
      </c>
      <c r="K774" s="395">
        <v>0</v>
      </c>
      <c r="L774" s="394">
        <f t="shared" si="101"/>
        <v>0</v>
      </c>
    </row>
    <row r="775" spans="1:14" ht="13.8">
      <c r="A775" s="2" t="s">
        <v>11</v>
      </c>
      <c r="B775" s="22">
        <f>+$B$30</f>
        <v>700616</v>
      </c>
      <c r="C775" s="84">
        <f>+B775/B777</f>
        <v>8.2756995679713358E-3</v>
      </c>
      <c r="D775" s="89">
        <v>0</v>
      </c>
      <c r="E775" s="112">
        <f>+D775*C750</f>
        <v>0</v>
      </c>
      <c r="F775" s="79">
        <v>0</v>
      </c>
      <c r="G775" s="112">
        <f>F775*C750</f>
        <v>0</v>
      </c>
      <c r="H775" s="23">
        <f t="shared" si="98"/>
        <v>0</v>
      </c>
      <c r="I775" s="117">
        <f t="shared" si="99"/>
        <v>0</v>
      </c>
      <c r="J775" s="39">
        <f>+H775*I780</f>
        <v>0</v>
      </c>
      <c r="K775" s="395">
        <v>0</v>
      </c>
      <c r="L775" s="394">
        <f t="shared" si="101"/>
        <v>0</v>
      </c>
    </row>
    <row r="776" spans="1:14" ht="13.8">
      <c r="A776" s="3" t="s">
        <v>8</v>
      </c>
      <c r="B776" s="22">
        <f>+$B$31</f>
        <v>553279</v>
      </c>
      <c r="C776" s="84">
        <f>+B776/B777</f>
        <v>6.5353500080894715E-3</v>
      </c>
      <c r="D776" s="89">
        <v>0</v>
      </c>
      <c r="E776" s="112">
        <f>+D776*C750</f>
        <v>0</v>
      </c>
      <c r="F776" s="79">
        <v>0</v>
      </c>
      <c r="G776" s="115">
        <f>F776*C750</f>
        <v>0</v>
      </c>
      <c r="H776" s="87">
        <f>+D776+F776</f>
        <v>0</v>
      </c>
      <c r="I776" s="118">
        <f t="shared" si="99"/>
        <v>0</v>
      </c>
      <c r="J776" s="39">
        <f>+H776*I780</f>
        <v>0</v>
      </c>
      <c r="K776" s="395">
        <v>0</v>
      </c>
      <c r="L776" s="394">
        <f t="shared" si="101"/>
        <v>0</v>
      </c>
    </row>
    <row r="777" spans="1:14" ht="13.8">
      <c r="A777" s="24"/>
      <c r="B777" s="25">
        <f t="shared" ref="B777:L777" si="102">SUM(B756:B776)</f>
        <v>84659429</v>
      </c>
      <c r="C777" s="85">
        <f t="shared" si="102"/>
        <v>1.0000000000000002</v>
      </c>
      <c r="D777" s="82">
        <f t="shared" si="102"/>
        <v>0</v>
      </c>
      <c r="E777" s="113">
        <f t="shared" si="102"/>
        <v>0</v>
      </c>
      <c r="F777" s="83">
        <f t="shared" si="102"/>
        <v>1</v>
      </c>
      <c r="G777" s="113">
        <f t="shared" si="102"/>
        <v>5000000</v>
      </c>
      <c r="H777" s="86">
        <f t="shared" si="102"/>
        <v>1</v>
      </c>
      <c r="I777" s="119">
        <f t="shared" si="102"/>
        <v>5000000</v>
      </c>
      <c r="J777" s="26">
        <f t="shared" si="102"/>
        <v>1650554.9817669529</v>
      </c>
      <c r="K777" s="26">
        <f t="shared" si="102"/>
        <v>-115670.47999999998</v>
      </c>
      <c r="L777" s="26">
        <f t="shared" si="102"/>
        <v>1534884.5017669529</v>
      </c>
    </row>
    <row r="778" spans="1:14">
      <c r="H778" s="80"/>
      <c r="I778" s="81"/>
    </row>
    <row r="779" spans="1:14">
      <c r="I779" s="127"/>
    </row>
    <row r="780" spans="1:14">
      <c r="G780" t="s">
        <v>114</v>
      </c>
      <c r="H780" s="27"/>
      <c r="I780" s="357">
        <f>+ITCM!L74</f>
        <v>1650554.9817669531</v>
      </c>
    </row>
    <row r="781" spans="1:14">
      <c r="G781" t="s">
        <v>338</v>
      </c>
      <c r="I781" s="357">
        <f>+ITCM!M74</f>
        <v>-115670</v>
      </c>
    </row>
    <row r="782" spans="1:14">
      <c r="G782" t="s">
        <v>256</v>
      </c>
      <c r="I782" s="746">
        <f>SUM(I780:I781)</f>
        <v>1534884.9817669531</v>
      </c>
      <c r="N782" s="121">
        <f>+I782</f>
        <v>1534884.9817669531</v>
      </c>
    </row>
    <row r="783" spans="1:14">
      <c r="I783" s="747"/>
      <c r="N783" s="121"/>
    </row>
    <row r="784" spans="1:14">
      <c r="I784" s="122"/>
      <c r="N784" s="121"/>
    </row>
    <row r="785" spans="1:14">
      <c r="I785" s="122"/>
      <c r="N785" s="121"/>
    </row>
    <row r="786" spans="1:14" ht="15.6">
      <c r="A786" s="874" t="s">
        <v>19</v>
      </c>
      <c r="B786" s="875"/>
      <c r="C786" s="875">
        <v>1288</v>
      </c>
      <c r="D786" s="875"/>
      <c r="E786" s="875"/>
      <c r="F786" s="875"/>
      <c r="G786" s="875"/>
      <c r="H786" s="876"/>
      <c r="I786" s="4"/>
    </row>
    <row r="787" spans="1:14" ht="15.6">
      <c r="A787" s="867" t="s">
        <v>20</v>
      </c>
      <c r="B787" s="868"/>
      <c r="C787" s="877" t="s">
        <v>154</v>
      </c>
      <c r="D787" s="878"/>
      <c r="E787" s="878"/>
      <c r="F787" s="878"/>
      <c r="G787" s="878"/>
      <c r="H787" s="879"/>
      <c r="I787" s="4"/>
    </row>
    <row r="788" spans="1:14" ht="15.6">
      <c r="A788" s="867" t="s">
        <v>22</v>
      </c>
      <c r="B788" s="868"/>
      <c r="C788" s="877" t="s">
        <v>152</v>
      </c>
      <c r="D788" s="878"/>
      <c r="E788" s="878"/>
      <c r="F788" s="878"/>
      <c r="G788" s="878"/>
      <c r="H788" s="879"/>
      <c r="I788" s="4"/>
    </row>
    <row r="789" spans="1:14" ht="15.6">
      <c r="A789" s="867" t="s">
        <v>24</v>
      </c>
      <c r="B789" s="868"/>
      <c r="C789" s="869">
        <v>5000000</v>
      </c>
      <c r="D789" s="870"/>
      <c r="E789" s="870"/>
      <c r="F789" s="870"/>
      <c r="G789" s="870"/>
      <c r="H789" s="871"/>
      <c r="I789" s="4"/>
    </row>
    <row r="790" spans="1:14" ht="15.6">
      <c r="A790" s="881" t="s">
        <v>25</v>
      </c>
      <c r="B790" s="882"/>
      <c r="C790" s="883" t="s">
        <v>151</v>
      </c>
      <c r="D790" s="884"/>
      <c r="E790" s="884"/>
      <c r="F790" s="884"/>
      <c r="G790" s="884"/>
      <c r="H790" s="885"/>
      <c r="I790" s="4"/>
    </row>
    <row r="791" spans="1:14" ht="13.8">
      <c r="A791" s="5"/>
      <c r="B791" s="5"/>
      <c r="C791" s="5"/>
      <c r="D791" s="5"/>
      <c r="E791" s="5"/>
      <c r="F791" s="5"/>
      <c r="G791" s="5"/>
      <c r="H791" s="5"/>
      <c r="I791" s="5"/>
    </row>
    <row r="792" spans="1:14" ht="13.8">
      <c r="A792" s="6"/>
      <c r="B792" s="7"/>
      <c r="C792" s="8"/>
      <c r="D792" s="886">
        <v>0</v>
      </c>
      <c r="E792" s="887"/>
      <c r="F792" s="886">
        <v>1</v>
      </c>
      <c r="G792" s="887"/>
      <c r="H792" s="9"/>
      <c r="I792" s="10"/>
      <c r="J792" s="11" t="s">
        <v>121</v>
      </c>
      <c r="K792" s="11" t="s">
        <v>269</v>
      </c>
      <c r="L792" s="11" t="s">
        <v>270</v>
      </c>
    </row>
    <row r="793" spans="1:14" ht="13.8">
      <c r="A793" s="12"/>
      <c r="B793" s="13"/>
      <c r="C793" s="14"/>
      <c r="D793" s="872" t="s">
        <v>26</v>
      </c>
      <c r="E793" s="880"/>
      <c r="F793" s="872" t="s">
        <v>27</v>
      </c>
      <c r="G793" s="880"/>
      <c r="H793" s="872" t="s">
        <v>28</v>
      </c>
      <c r="I793" s="873"/>
      <c r="J793" s="15" t="s">
        <v>29</v>
      </c>
      <c r="K793" s="391" t="s">
        <v>29</v>
      </c>
      <c r="L793" s="391" t="s">
        <v>29</v>
      </c>
    </row>
    <row r="794" spans="1:14" ht="27.6">
      <c r="A794" s="16" t="s">
        <v>30</v>
      </c>
      <c r="B794" s="17" t="s">
        <v>31</v>
      </c>
      <c r="C794" s="18" t="s">
        <v>32</v>
      </c>
      <c r="D794" s="19" t="s">
        <v>33</v>
      </c>
      <c r="E794" s="20" t="s">
        <v>34</v>
      </c>
      <c r="F794" s="19" t="s">
        <v>33</v>
      </c>
      <c r="G794" s="20" t="s">
        <v>34</v>
      </c>
      <c r="H794" s="21" t="s">
        <v>33</v>
      </c>
      <c r="I794" s="40" t="s">
        <v>34</v>
      </c>
      <c r="J794" s="18" t="s">
        <v>34</v>
      </c>
      <c r="K794" s="18" t="s">
        <v>34</v>
      </c>
      <c r="L794" s="18" t="s">
        <v>34</v>
      </c>
    </row>
    <row r="795" spans="1:14" ht="13.8">
      <c r="A795" s="1" t="s">
        <v>15</v>
      </c>
      <c r="B795" s="22">
        <f>+$B$10</f>
        <v>10940248.5</v>
      </c>
      <c r="C795" s="84">
        <f>+B795/B816</f>
        <v>0.1292265803021185</v>
      </c>
      <c r="D795" s="89">
        <v>0</v>
      </c>
      <c r="E795" s="112">
        <f>+D795*C789</f>
        <v>0</v>
      </c>
      <c r="F795" s="79">
        <v>0</v>
      </c>
      <c r="G795" s="114">
        <f>F795*C789</f>
        <v>0</v>
      </c>
      <c r="H795" s="23">
        <f>+D795+F795</f>
        <v>0</v>
      </c>
      <c r="I795" s="116">
        <f>+E795+G795</f>
        <v>0</v>
      </c>
      <c r="J795" s="39">
        <f>+H795*I819</f>
        <v>0</v>
      </c>
      <c r="K795" s="395">
        <v>0</v>
      </c>
      <c r="L795" s="393">
        <f>+J795+K795</f>
        <v>0</v>
      </c>
    </row>
    <row r="796" spans="1:14" ht="13.8">
      <c r="A796" s="2" t="s">
        <v>4</v>
      </c>
      <c r="B796" s="22">
        <f>+$B$12</f>
        <v>571800</v>
      </c>
      <c r="C796" s="84">
        <f>+B796/B816</f>
        <v>6.7541206780404811E-3</v>
      </c>
      <c r="D796" s="89">
        <v>0</v>
      </c>
      <c r="E796" s="112">
        <f>+D796*C789</f>
        <v>0</v>
      </c>
      <c r="F796" s="79">
        <v>0</v>
      </c>
      <c r="G796" s="112">
        <f>F796*C789</f>
        <v>0</v>
      </c>
      <c r="H796" s="23">
        <f t="shared" ref="H796:H814" si="103">+D796+F796</f>
        <v>0</v>
      </c>
      <c r="I796" s="117">
        <f>+G796+E796</f>
        <v>0</v>
      </c>
      <c r="J796" s="39">
        <f>+H796*I819</f>
        <v>0</v>
      </c>
      <c r="K796" s="395">
        <v>0</v>
      </c>
      <c r="L796" s="394">
        <f>+J796+K796</f>
        <v>0</v>
      </c>
    </row>
    <row r="797" spans="1:14" ht="13.8">
      <c r="A797" s="2" t="s">
        <v>0</v>
      </c>
      <c r="B797" s="22">
        <f>+$B$13</f>
        <v>9981000</v>
      </c>
      <c r="C797" s="84">
        <f>+B797/B816</f>
        <v>0.11789590501490389</v>
      </c>
      <c r="D797" s="89">
        <v>0</v>
      </c>
      <c r="E797" s="112">
        <f>+D797*C789</f>
        <v>0</v>
      </c>
      <c r="F797" s="79">
        <v>0</v>
      </c>
      <c r="G797" s="112">
        <f>F797*C789</f>
        <v>0</v>
      </c>
      <c r="H797" s="23">
        <f t="shared" si="103"/>
        <v>0</v>
      </c>
      <c r="I797" s="117">
        <f t="shared" ref="I797:I815" si="104">+G797+E797</f>
        <v>0</v>
      </c>
      <c r="J797" s="39">
        <f>+H797*I819</f>
        <v>0</v>
      </c>
      <c r="K797" s="395">
        <v>0</v>
      </c>
      <c r="L797" s="394">
        <f t="shared" ref="L797:L802" si="105">+J797+K797</f>
        <v>0</v>
      </c>
    </row>
    <row r="798" spans="1:14" ht="13.8">
      <c r="A798" s="2" t="s">
        <v>16</v>
      </c>
      <c r="B798" s="22">
        <f>+$B$14</f>
        <v>1028167</v>
      </c>
      <c r="C798" s="84">
        <f>+B798/B816</f>
        <v>1.2144742908672346E-2</v>
      </c>
      <c r="D798" s="89">
        <v>0</v>
      </c>
      <c r="E798" s="112">
        <f>+D798*C789</f>
        <v>0</v>
      </c>
      <c r="F798" s="79">
        <v>0</v>
      </c>
      <c r="G798" s="112">
        <f>F798*C789</f>
        <v>0</v>
      </c>
      <c r="H798" s="23">
        <f t="shared" si="103"/>
        <v>0</v>
      </c>
      <c r="I798" s="117">
        <f t="shared" si="104"/>
        <v>0</v>
      </c>
      <c r="J798" s="39">
        <f>+H798*I819</f>
        <v>0</v>
      </c>
      <c r="K798" s="395">
        <v>0</v>
      </c>
      <c r="L798" s="394">
        <f t="shared" si="105"/>
        <v>0</v>
      </c>
    </row>
    <row r="799" spans="1:14" ht="13.8">
      <c r="A799" s="2" t="s">
        <v>6</v>
      </c>
      <c r="B799" s="22">
        <f>+$B$15</f>
        <v>2574417</v>
      </c>
      <c r="C799" s="84">
        <f>+B799/B816</f>
        <v>3.040909949912372E-2</v>
      </c>
      <c r="D799" s="89">
        <v>0</v>
      </c>
      <c r="E799" s="112">
        <f>+D799*C789</f>
        <v>0</v>
      </c>
      <c r="F799" s="79">
        <v>0</v>
      </c>
      <c r="G799" s="112">
        <f>F799*C789</f>
        <v>0</v>
      </c>
      <c r="H799" s="23">
        <f t="shared" si="103"/>
        <v>0</v>
      </c>
      <c r="I799" s="117">
        <f t="shared" si="104"/>
        <v>0</v>
      </c>
      <c r="J799" s="39">
        <f>+H799*I819</f>
        <v>0</v>
      </c>
      <c r="K799" s="395">
        <v>0</v>
      </c>
      <c r="L799" s="394">
        <f t="shared" si="105"/>
        <v>0</v>
      </c>
    </row>
    <row r="800" spans="1:14" ht="13.8">
      <c r="A800" s="2" t="s">
        <v>10</v>
      </c>
      <c r="B800" s="22">
        <f>+$B$16</f>
        <v>2860240</v>
      </c>
      <c r="C800" s="84">
        <f>+B800/B816</f>
        <v>3.3785250311574866E-2</v>
      </c>
      <c r="D800" s="89">
        <v>0</v>
      </c>
      <c r="E800" s="112">
        <f>+D800*C789</f>
        <v>0</v>
      </c>
      <c r="F800" s="79">
        <v>0</v>
      </c>
      <c r="G800" s="112">
        <f>F800*C789</f>
        <v>0</v>
      </c>
      <c r="H800" s="23">
        <f t="shared" si="103"/>
        <v>0</v>
      </c>
      <c r="I800" s="117">
        <f t="shared" si="104"/>
        <v>0</v>
      </c>
      <c r="J800" s="39">
        <f>+H800*I819</f>
        <v>0</v>
      </c>
      <c r="K800" s="395">
        <v>0</v>
      </c>
      <c r="L800" s="394">
        <f t="shared" si="105"/>
        <v>0</v>
      </c>
    </row>
    <row r="801" spans="1:12" ht="13.8">
      <c r="A801" s="2" t="s">
        <v>17</v>
      </c>
      <c r="B801" s="22">
        <f>+$B$17</f>
        <v>7116500</v>
      </c>
      <c r="C801" s="84">
        <f>+B801/B816</f>
        <v>8.4060335441194622E-2</v>
      </c>
      <c r="D801" s="89">
        <v>0</v>
      </c>
      <c r="E801" s="112">
        <f>+D801*C789</f>
        <v>0</v>
      </c>
      <c r="F801" s="79">
        <v>0</v>
      </c>
      <c r="G801" s="112">
        <f>F801*C789</f>
        <v>0</v>
      </c>
      <c r="H801" s="23">
        <f t="shared" si="103"/>
        <v>0</v>
      </c>
      <c r="I801" s="117">
        <f t="shared" si="104"/>
        <v>0</v>
      </c>
      <c r="J801" s="39">
        <f>+H801*I819</f>
        <v>0</v>
      </c>
      <c r="K801" s="395">
        <v>0</v>
      </c>
      <c r="L801" s="394">
        <f t="shared" si="105"/>
        <v>0</v>
      </c>
    </row>
    <row r="802" spans="1:12" ht="13.8">
      <c r="A802" s="2" t="s">
        <v>5</v>
      </c>
      <c r="B802" s="22">
        <f>+$B$18</f>
        <v>9342000</v>
      </c>
      <c r="C802" s="84">
        <f>+B802/B816</f>
        <v>0.11034801569474323</v>
      </c>
      <c r="D802" s="89">
        <v>0</v>
      </c>
      <c r="E802" s="112">
        <f>+D802*C789</f>
        <v>0</v>
      </c>
      <c r="F802" s="79">
        <v>0</v>
      </c>
      <c r="G802" s="112">
        <f>F802*C789</f>
        <v>0</v>
      </c>
      <c r="H802" s="23">
        <f t="shared" si="103"/>
        <v>0</v>
      </c>
      <c r="I802" s="117">
        <f t="shared" si="104"/>
        <v>0</v>
      </c>
      <c r="J802" s="39">
        <f>+H802*I819</f>
        <v>0</v>
      </c>
      <c r="K802" s="395">
        <v>0</v>
      </c>
      <c r="L802" s="394">
        <f t="shared" si="105"/>
        <v>0</v>
      </c>
    </row>
    <row r="803" spans="1:12" ht="13.8">
      <c r="A803" s="2" t="s">
        <v>116</v>
      </c>
      <c r="B803" s="22">
        <f>+$B$19</f>
        <v>2939201</v>
      </c>
      <c r="C803" s="84">
        <f>+B803/B816</f>
        <v>3.4717940278099442E-2</v>
      </c>
      <c r="D803" s="89">
        <v>0</v>
      </c>
      <c r="E803" s="112">
        <f>+D803*C789</f>
        <v>0</v>
      </c>
      <c r="F803" s="79">
        <v>0.93995569841535909</v>
      </c>
      <c r="G803" s="112">
        <f>F803*C789</f>
        <v>4699778.4920767955</v>
      </c>
      <c r="H803" s="23">
        <f t="shared" si="103"/>
        <v>0.93995569841535909</v>
      </c>
      <c r="I803" s="117">
        <f t="shared" si="104"/>
        <v>4699778.4920767955</v>
      </c>
      <c r="J803" s="39">
        <f>+H803*I819</f>
        <v>1140067.7363467512</v>
      </c>
      <c r="K803" s="395">
        <v>-131173.1</v>
      </c>
      <c r="L803" s="394">
        <f>+J803+K803</f>
        <v>1008894.6363467512</v>
      </c>
    </row>
    <row r="804" spans="1:12" ht="13.8">
      <c r="A804" s="2" t="s">
        <v>1</v>
      </c>
      <c r="B804" s="22">
        <f>+$B$20</f>
        <v>207000</v>
      </c>
      <c r="C804" s="84">
        <f>+B804/B816</f>
        <v>2.4450909065309194E-3</v>
      </c>
      <c r="D804" s="89">
        <v>0</v>
      </c>
      <c r="E804" s="112">
        <f>+D804*C789</f>
        <v>0</v>
      </c>
      <c r="F804" s="79">
        <v>0</v>
      </c>
      <c r="G804" s="112">
        <f>F804*C789</f>
        <v>0</v>
      </c>
      <c r="H804" s="23">
        <f t="shared" si="103"/>
        <v>0</v>
      </c>
      <c r="I804" s="117">
        <f t="shared" si="104"/>
        <v>0</v>
      </c>
      <c r="J804" s="39">
        <f>+H804*I819</f>
        <v>0</v>
      </c>
      <c r="K804" s="395">
        <v>0</v>
      </c>
      <c r="L804" s="394">
        <f t="shared" ref="L804:L815" si="106">+J804+K804</f>
        <v>0</v>
      </c>
    </row>
    <row r="805" spans="1:12" ht="13.8">
      <c r="A805" s="2" t="s">
        <v>45</v>
      </c>
      <c r="B805" s="22">
        <f>+$B$21</f>
        <v>7020707</v>
      </c>
      <c r="C805" s="84">
        <f>+B805/B816</f>
        <v>8.2928825329072323E-2</v>
      </c>
      <c r="D805" s="89">
        <v>0</v>
      </c>
      <c r="E805" s="112">
        <f>+D805*C789</f>
        <v>0</v>
      </c>
      <c r="F805" s="79">
        <v>0</v>
      </c>
      <c r="G805" s="112">
        <f>F805*C789</f>
        <v>0</v>
      </c>
      <c r="H805" s="23">
        <f t="shared" si="103"/>
        <v>0</v>
      </c>
      <c r="I805" s="117">
        <f t="shared" si="104"/>
        <v>0</v>
      </c>
      <c r="J805" s="39">
        <f>+H805*I819</f>
        <v>0</v>
      </c>
      <c r="K805" s="395">
        <v>0</v>
      </c>
      <c r="L805" s="394">
        <f t="shared" si="106"/>
        <v>0</v>
      </c>
    </row>
    <row r="806" spans="1:12" ht="13.8">
      <c r="A806" s="2" t="s">
        <v>46</v>
      </c>
      <c r="B806" s="22">
        <f>+$B$22</f>
        <v>6927361</v>
      </c>
      <c r="C806" s="84">
        <f>+B806/B816</f>
        <v>8.1826219262593897E-2</v>
      </c>
      <c r="D806" s="89">
        <v>0</v>
      </c>
      <c r="E806" s="112">
        <f>+D806*C789</f>
        <v>0</v>
      </c>
      <c r="F806" s="79">
        <v>0</v>
      </c>
      <c r="G806" s="112">
        <f>F806*C789</f>
        <v>0</v>
      </c>
      <c r="H806" s="23">
        <f t="shared" si="103"/>
        <v>0</v>
      </c>
      <c r="I806" s="117">
        <f t="shared" si="104"/>
        <v>0</v>
      </c>
      <c r="J806" s="39">
        <f>+H806*I819</f>
        <v>0</v>
      </c>
      <c r="K806" s="395">
        <v>0</v>
      </c>
      <c r="L806" s="394">
        <f t="shared" si="106"/>
        <v>0</v>
      </c>
    </row>
    <row r="807" spans="1:12" ht="13.8">
      <c r="A807" s="2" t="s">
        <v>2</v>
      </c>
      <c r="B807" s="22">
        <f>+$B$23</f>
        <v>325000</v>
      </c>
      <c r="C807" s="84">
        <f>+B807/B816</f>
        <v>3.8389108435871924E-3</v>
      </c>
      <c r="D807" s="89">
        <v>0</v>
      </c>
      <c r="E807" s="112">
        <f>+D807*C789</f>
        <v>0</v>
      </c>
      <c r="F807" s="79">
        <v>0</v>
      </c>
      <c r="G807" s="112">
        <f>F807*C789</f>
        <v>0</v>
      </c>
      <c r="H807" s="23">
        <f t="shared" si="103"/>
        <v>0</v>
      </c>
      <c r="I807" s="117">
        <f t="shared" si="104"/>
        <v>0</v>
      </c>
      <c r="J807" s="39">
        <f>+H807*I819</f>
        <v>0</v>
      </c>
      <c r="K807" s="395">
        <v>0</v>
      </c>
      <c r="L807" s="394">
        <f t="shared" si="106"/>
        <v>0</v>
      </c>
    </row>
    <row r="808" spans="1:12" ht="13.8">
      <c r="A808" s="2" t="s">
        <v>12</v>
      </c>
      <c r="B808" s="22">
        <f>+$B$24</f>
        <v>343000</v>
      </c>
      <c r="C808" s="84">
        <f>+B808/B816</f>
        <v>4.0515274441550982E-3</v>
      </c>
      <c r="D808" s="89">
        <v>0</v>
      </c>
      <c r="E808" s="112">
        <f>+D808*C789</f>
        <v>0</v>
      </c>
      <c r="F808" s="79">
        <v>0</v>
      </c>
      <c r="G808" s="112">
        <f>F808*C789</f>
        <v>0</v>
      </c>
      <c r="H808" s="23">
        <f t="shared" si="103"/>
        <v>0</v>
      </c>
      <c r="I808" s="117">
        <f t="shared" si="104"/>
        <v>0</v>
      </c>
      <c r="J808" s="39">
        <f>+H808*I819</f>
        <v>0</v>
      </c>
      <c r="K808" s="395">
        <v>0</v>
      </c>
      <c r="L808" s="394">
        <f t="shared" si="106"/>
        <v>0</v>
      </c>
    </row>
    <row r="809" spans="1:12" ht="13.8">
      <c r="A809" s="2" t="s">
        <v>18</v>
      </c>
      <c r="B809" s="22">
        <f>+$B$25</f>
        <v>10436523.5</v>
      </c>
      <c r="C809" s="84">
        <f>+B809/B816</f>
        <v>0.12327656379539248</v>
      </c>
      <c r="D809" s="89">
        <v>0</v>
      </c>
      <c r="E809" s="112">
        <f>+D809*C789</f>
        <v>0</v>
      </c>
      <c r="F809" s="79">
        <v>0</v>
      </c>
      <c r="G809" s="112">
        <f>F809*C789</f>
        <v>0</v>
      </c>
      <c r="H809" s="23">
        <f t="shared" si="103"/>
        <v>0</v>
      </c>
      <c r="I809" s="117">
        <f t="shared" si="104"/>
        <v>0</v>
      </c>
      <c r="J809" s="39">
        <f>+H809*I819</f>
        <v>0</v>
      </c>
      <c r="K809" s="395">
        <v>0</v>
      </c>
      <c r="L809" s="394">
        <f t="shared" si="106"/>
        <v>0</v>
      </c>
    </row>
    <row r="810" spans="1:12" ht="13.8">
      <c r="A810" s="2" t="s">
        <v>9</v>
      </c>
      <c r="B810" s="22">
        <f>+$B$26</f>
        <v>7856545</v>
      </c>
      <c r="C810" s="84">
        <f>+B810/B816</f>
        <v>9.2801771672709962E-2</v>
      </c>
      <c r="D810" s="89">
        <v>0</v>
      </c>
      <c r="E810" s="112">
        <f>+D810*C789</f>
        <v>0</v>
      </c>
      <c r="F810" s="79">
        <v>5.2132244807077878E-2</v>
      </c>
      <c r="G810" s="112">
        <f>F810*C789</f>
        <v>260661.2240353894</v>
      </c>
      <c r="H810" s="23">
        <f t="shared" si="103"/>
        <v>5.2132244807077878E-2</v>
      </c>
      <c r="I810" s="117">
        <f t="shared" si="104"/>
        <v>260661.2240353894</v>
      </c>
      <c r="J810" s="39">
        <f>+H810*I819</f>
        <v>63230.948467122762</v>
      </c>
      <c r="K810" s="395">
        <v>-2919.93</v>
      </c>
      <c r="L810" s="394">
        <f t="shared" si="106"/>
        <v>60311.018467122762</v>
      </c>
    </row>
    <row r="811" spans="1:12" ht="13.8">
      <c r="A811" s="2" t="s">
        <v>7</v>
      </c>
      <c r="B811" s="22">
        <f>+$B$27</f>
        <v>1680898</v>
      </c>
      <c r="C811" s="84">
        <f>+B811/B816</f>
        <v>1.9854823258966228E-2</v>
      </c>
      <c r="D811" s="89">
        <v>0</v>
      </c>
      <c r="E811" s="112">
        <f>+D811*C789</f>
        <v>0</v>
      </c>
      <c r="F811" s="79">
        <v>0</v>
      </c>
      <c r="G811" s="112">
        <f>F811*C789</f>
        <v>0</v>
      </c>
      <c r="H811" s="23">
        <f t="shared" si="103"/>
        <v>0</v>
      </c>
      <c r="I811" s="117">
        <f t="shared" si="104"/>
        <v>0</v>
      </c>
      <c r="J811" s="39">
        <f>+H811*I819</f>
        <v>0</v>
      </c>
      <c r="K811" s="395">
        <v>0</v>
      </c>
      <c r="L811" s="394">
        <f t="shared" si="106"/>
        <v>0</v>
      </c>
    </row>
    <row r="812" spans="1:12" ht="13.8">
      <c r="A812" s="2" t="s">
        <v>13</v>
      </c>
      <c r="B812" s="22">
        <f>+$B$28</f>
        <v>255700</v>
      </c>
      <c r="C812" s="84">
        <f>+B812/B816</f>
        <v>3.020336931400754E-3</v>
      </c>
      <c r="D812" s="89">
        <v>0</v>
      </c>
      <c r="E812" s="112">
        <f>+D812*C789</f>
        <v>0</v>
      </c>
      <c r="F812" s="79">
        <v>0</v>
      </c>
      <c r="G812" s="112">
        <f>F812*C789</f>
        <v>0</v>
      </c>
      <c r="H812" s="23">
        <f t="shared" si="103"/>
        <v>0</v>
      </c>
      <c r="I812" s="117">
        <f t="shared" si="104"/>
        <v>0</v>
      </c>
      <c r="J812" s="39">
        <f>+H812*I819</f>
        <v>0</v>
      </c>
      <c r="K812" s="395">
        <v>0</v>
      </c>
      <c r="L812" s="394">
        <f t="shared" si="106"/>
        <v>0</v>
      </c>
    </row>
    <row r="813" spans="1:12" ht="13.8">
      <c r="A813" s="2" t="s">
        <v>3</v>
      </c>
      <c r="B813" s="22">
        <f>+$B$29</f>
        <v>999226</v>
      </c>
      <c r="C813" s="84">
        <f>+B813/B816</f>
        <v>1.1802890851059249E-2</v>
      </c>
      <c r="D813" s="89">
        <v>0</v>
      </c>
      <c r="E813" s="112">
        <f>+D813*C789</f>
        <v>0</v>
      </c>
      <c r="F813" s="79">
        <v>7.9120567775630458E-3</v>
      </c>
      <c r="G813" s="112">
        <f>F813*C789</f>
        <v>39560.283887815232</v>
      </c>
      <c r="H813" s="23">
        <f t="shared" si="103"/>
        <v>7.9120567775630458E-3</v>
      </c>
      <c r="I813" s="117">
        <f t="shared" si="104"/>
        <v>39560.283887815232</v>
      </c>
      <c r="J813" s="39">
        <f>+H813*I819</f>
        <v>9596.495532130155</v>
      </c>
      <c r="K813" s="395">
        <v>-323.95</v>
      </c>
      <c r="L813" s="394">
        <f t="shared" si="106"/>
        <v>9272.5455321301542</v>
      </c>
    </row>
    <row r="814" spans="1:12" ht="13.8">
      <c r="A814" s="2" t="s">
        <v>11</v>
      </c>
      <c r="B814" s="22">
        <f>+$B$30</f>
        <v>700616</v>
      </c>
      <c r="C814" s="84">
        <f>+B814/B816</f>
        <v>8.2756995679713358E-3</v>
      </c>
      <c r="D814" s="89">
        <v>0</v>
      </c>
      <c r="E814" s="112">
        <f>+D814*C789</f>
        <v>0</v>
      </c>
      <c r="F814" s="79">
        <v>0</v>
      </c>
      <c r="G814" s="112">
        <f>F814*C789</f>
        <v>0</v>
      </c>
      <c r="H814" s="23">
        <f t="shared" si="103"/>
        <v>0</v>
      </c>
      <c r="I814" s="117">
        <f t="shared" si="104"/>
        <v>0</v>
      </c>
      <c r="J814" s="39">
        <f>+H814*I819</f>
        <v>0</v>
      </c>
      <c r="K814" s="395">
        <v>0</v>
      </c>
      <c r="L814" s="394">
        <f t="shared" si="106"/>
        <v>0</v>
      </c>
    </row>
    <row r="815" spans="1:12" ht="13.8">
      <c r="A815" s="3" t="s">
        <v>8</v>
      </c>
      <c r="B815" s="22">
        <f>+$B$31</f>
        <v>553279</v>
      </c>
      <c r="C815" s="84">
        <f>+B815/B816</f>
        <v>6.5353500080894715E-3</v>
      </c>
      <c r="D815" s="89">
        <v>0</v>
      </c>
      <c r="E815" s="112">
        <f>+D815*C789</f>
        <v>0</v>
      </c>
      <c r="F815" s="79">
        <v>0</v>
      </c>
      <c r="G815" s="115">
        <f>F815*C789</f>
        <v>0</v>
      </c>
      <c r="H815" s="87">
        <f>+D815+F815</f>
        <v>0</v>
      </c>
      <c r="I815" s="118">
        <f t="shared" si="104"/>
        <v>0</v>
      </c>
      <c r="J815" s="39">
        <f>+H815*I819</f>
        <v>0</v>
      </c>
      <c r="K815" s="395">
        <v>0</v>
      </c>
      <c r="L815" s="394">
        <f t="shared" si="106"/>
        <v>0</v>
      </c>
    </row>
    <row r="816" spans="1:12" ht="13.8">
      <c r="A816" s="24"/>
      <c r="B816" s="25">
        <f t="shared" ref="B816:L816" si="107">SUM(B795:B815)</f>
        <v>84659429</v>
      </c>
      <c r="C816" s="85">
        <f t="shared" si="107"/>
        <v>1.0000000000000002</v>
      </c>
      <c r="D816" s="82">
        <f t="shared" si="107"/>
        <v>0</v>
      </c>
      <c r="E816" s="113">
        <f t="shared" si="107"/>
        <v>0</v>
      </c>
      <c r="F816" s="83">
        <f t="shared" si="107"/>
        <v>1</v>
      </c>
      <c r="G816" s="113">
        <f t="shared" si="107"/>
        <v>5000000.0000000009</v>
      </c>
      <c r="H816" s="86">
        <f t="shared" si="107"/>
        <v>1</v>
      </c>
      <c r="I816" s="119">
        <f t="shared" si="107"/>
        <v>5000000.0000000009</v>
      </c>
      <c r="J816" s="26">
        <f t="shared" si="107"/>
        <v>1212895.1803460042</v>
      </c>
      <c r="K816" s="26">
        <f t="shared" si="107"/>
        <v>-134416.98000000001</v>
      </c>
      <c r="L816" s="26">
        <f t="shared" si="107"/>
        <v>1078478.2003460042</v>
      </c>
    </row>
    <row r="817" spans="1:14">
      <c r="H817" s="80"/>
      <c r="I817" s="81"/>
    </row>
    <row r="818" spans="1:14">
      <c r="I818" s="127"/>
    </row>
    <row r="819" spans="1:14">
      <c r="G819" t="s">
        <v>114</v>
      </c>
      <c r="H819" s="27"/>
      <c r="I819" s="357">
        <f>+ITCM!L75</f>
        <v>1212895.1803460042</v>
      </c>
    </row>
    <row r="820" spans="1:14">
      <c r="G820" t="s">
        <v>338</v>
      </c>
      <c r="I820" s="357">
        <f>+ITCM!M75</f>
        <v>-134417</v>
      </c>
    </row>
    <row r="821" spans="1:14">
      <c r="G821" t="s">
        <v>256</v>
      </c>
      <c r="I821" s="746">
        <f>SUM(I819:I820)</f>
        <v>1078478.1803460042</v>
      </c>
      <c r="N821" s="121">
        <f>+I821</f>
        <v>1078478.1803460042</v>
      </c>
    </row>
    <row r="822" spans="1:14">
      <c r="I822" s="122"/>
      <c r="N822" s="121"/>
    </row>
    <row r="823" spans="1:14">
      <c r="I823" s="122"/>
      <c r="N823" s="121"/>
    </row>
    <row r="824" spans="1:14">
      <c r="I824" s="122"/>
      <c r="N824" s="121"/>
    </row>
    <row r="825" spans="1:14" ht="15.6">
      <c r="A825" s="874" t="s">
        <v>19</v>
      </c>
      <c r="B825" s="875"/>
      <c r="C825" s="909" t="s">
        <v>530</v>
      </c>
      <c r="D825" s="909"/>
      <c r="E825" s="909"/>
      <c r="F825" s="909"/>
      <c r="G825" s="909"/>
      <c r="H825" s="910"/>
      <c r="I825" s="4"/>
    </row>
    <row r="826" spans="1:14" ht="15.6">
      <c r="A826" s="867" t="s">
        <v>20</v>
      </c>
      <c r="B826" s="868"/>
      <c r="C826" s="877" t="s">
        <v>139</v>
      </c>
      <c r="D826" s="878"/>
      <c r="E826" s="878"/>
      <c r="F826" s="878"/>
      <c r="G826" s="878"/>
      <c r="H826" s="879"/>
      <c r="I826" s="4"/>
    </row>
    <row r="827" spans="1:14" ht="15.6">
      <c r="A827" s="867" t="s">
        <v>22</v>
      </c>
      <c r="B827" s="868"/>
      <c r="C827" s="877" t="s">
        <v>23</v>
      </c>
      <c r="D827" s="878"/>
      <c r="E827" s="878"/>
      <c r="F827" s="878"/>
      <c r="G827" s="878"/>
      <c r="H827" s="879"/>
      <c r="I827" s="4"/>
    </row>
    <row r="828" spans="1:14" ht="15.6">
      <c r="A828" s="867" t="s">
        <v>24</v>
      </c>
      <c r="B828" s="868"/>
      <c r="C828" s="869">
        <v>5454346</v>
      </c>
      <c r="D828" s="870"/>
      <c r="E828" s="870"/>
      <c r="F828" s="870"/>
      <c r="G828" s="870"/>
      <c r="H828" s="871"/>
      <c r="I828" s="4"/>
    </row>
    <row r="829" spans="1:14" ht="15.6">
      <c r="A829" s="881" t="s">
        <v>25</v>
      </c>
      <c r="B829" s="882"/>
      <c r="C829" s="883" t="s">
        <v>140</v>
      </c>
      <c r="D829" s="884"/>
      <c r="E829" s="884"/>
      <c r="F829" s="884"/>
      <c r="G829" s="884"/>
      <c r="H829" s="885"/>
      <c r="I829" s="4"/>
    </row>
    <row r="830" spans="1:14" ht="13.8">
      <c r="A830" s="5"/>
      <c r="B830" s="5"/>
      <c r="C830" s="5"/>
      <c r="D830" s="5"/>
      <c r="E830" s="5"/>
      <c r="F830" s="5"/>
      <c r="G830" s="5"/>
      <c r="H830" s="5"/>
      <c r="I830" s="5"/>
    </row>
    <row r="831" spans="1:14" ht="13.8">
      <c r="A831" s="6"/>
      <c r="B831" s="7"/>
      <c r="C831" s="8"/>
      <c r="D831" s="886">
        <v>0.2</v>
      </c>
      <c r="E831" s="887"/>
      <c r="F831" s="886">
        <v>0.8</v>
      </c>
      <c r="G831" s="887"/>
      <c r="H831" s="9"/>
      <c r="I831" s="10"/>
      <c r="J831" s="11" t="s">
        <v>121</v>
      </c>
      <c r="K831" s="11" t="s">
        <v>269</v>
      </c>
      <c r="L831" s="11" t="s">
        <v>270</v>
      </c>
    </row>
    <row r="832" spans="1:14" ht="13.8">
      <c r="A832" s="12"/>
      <c r="B832" s="13"/>
      <c r="C832" s="14"/>
      <c r="D832" s="872" t="s">
        <v>26</v>
      </c>
      <c r="E832" s="880"/>
      <c r="F832" s="872" t="s">
        <v>27</v>
      </c>
      <c r="G832" s="880"/>
      <c r="H832" s="872" t="s">
        <v>28</v>
      </c>
      <c r="I832" s="873"/>
      <c r="J832" s="15" t="s">
        <v>29</v>
      </c>
      <c r="K832" s="391" t="s">
        <v>29</v>
      </c>
      <c r="L832" s="391" t="s">
        <v>29</v>
      </c>
    </row>
    <row r="833" spans="1:18" ht="27.6">
      <c r="A833" s="16" t="s">
        <v>30</v>
      </c>
      <c r="B833" s="17" t="s">
        <v>31</v>
      </c>
      <c r="C833" s="18" t="s">
        <v>32</v>
      </c>
      <c r="D833" s="19" t="s">
        <v>33</v>
      </c>
      <c r="E833" s="20" t="s">
        <v>34</v>
      </c>
      <c r="F833" s="19" t="s">
        <v>33</v>
      </c>
      <c r="G833" s="20" t="s">
        <v>34</v>
      </c>
      <c r="H833" s="21" t="s">
        <v>33</v>
      </c>
      <c r="I833" s="40" t="s">
        <v>34</v>
      </c>
      <c r="J833" s="18" t="s">
        <v>34</v>
      </c>
      <c r="K833" s="18" t="s">
        <v>34</v>
      </c>
      <c r="L833" s="18" t="s">
        <v>34</v>
      </c>
      <c r="N833" s="505" t="s">
        <v>532</v>
      </c>
    </row>
    <row r="834" spans="1:18" ht="13.8">
      <c r="A834" s="1" t="s">
        <v>15</v>
      </c>
      <c r="B834" s="22">
        <f>+$B$10</f>
        <v>10940248.5</v>
      </c>
      <c r="C834" s="84">
        <f>+B834/B855</f>
        <v>0.1292265803021185</v>
      </c>
      <c r="D834" s="89">
        <v>2.5845317278958571E-2</v>
      </c>
      <c r="E834" s="112">
        <f>+D834*C828</f>
        <v>140969.30291921858</v>
      </c>
      <c r="F834" s="79">
        <v>0.8</v>
      </c>
      <c r="G834" s="114">
        <f>F834*C828</f>
        <v>4363476.8</v>
      </c>
      <c r="H834" s="23">
        <f>+D834+F834</f>
        <v>0.8258453172789586</v>
      </c>
      <c r="I834" s="116">
        <f>+E834+G834</f>
        <v>4504446.1029192181</v>
      </c>
      <c r="J834" s="39">
        <f>+H834*I858</f>
        <v>939939.79310789658</v>
      </c>
      <c r="K834" s="39">
        <f>+H834*I859</f>
        <v>0</v>
      </c>
      <c r="L834" s="393">
        <f>+J834+K834</f>
        <v>939939.79310789658</v>
      </c>
      <c r="N834" s="400" t="s">
        <v>531</v>
      </c>
      <c r="O834" s="400"/>
      <c r="P834" s="400"/>
      <c r="Q834" s="400"/>
      <c r="R834" s="400"/>
    </row>
    <row r="835" spans="1:18" ht="13.8">
      <c r="A835" s="2" t="s">
        <v>4</v>
      </c>
      <c r="B835" s="22">
        <f>+$B$12</f>
        <v>571800</v>
      </c>
      <c r="C835" s="84">
        <f>+B835/B855</f>
        <v>6.7541206780404811E-3</v>
      </c>
      <c r="D835" s="89">
        <v>1.3508241375592559E-3</v>
      </c>
      <c r="E835" s="112">
        <f>+D835*C828</f>
        <v>7367.8622313997776</v>
      </c>
      <c r="F835" s="79">
        <v>0</v>
      </c>
      <c r="G835" s="112">
        <f>F835*C828</f>
        <v>0</v>
      </c>
      <c r="H835" s="23">
        <f t="shared" ref="H835:H853" si="108">+D835+F835</f>
        <v>1.3508241375592559E-3</v>
      </c>
      <c r="I835" s="117">
        <f>+G835+E835</f>
        <v>7367.8622313997776</v>
      </c>
      <c r="J835" s="39">
        <f>+H835*I858</f>
        <v>1537.446945350561</v>
      </c>
      <c r="K835" s="39">
        <f>+H835*I859</f>
        <v>0</v>
      </c>
      <c r="L835" s="394">
        <f>+J835+K835</f>
        <v>1537.446945350561</v>
      </c>
      <c r="P835" s="813" t="s">
        <v>638</v>
      </c>
      <c r="Q835" s="830"/>
    </row>
    <row r="836" spans="1:18" s="127" customFormat="1" ht="13.8">
      <c r="A836" s="2" t="s">
        <v>0</v>
      </c>
      <c r="B836" s="471">
        <f>+$B$13</f>
        <v>9981000</v>
      </c>
      <c r="C836" s="472">
        <f>+B836/B855</f>
        <v>0.11789590501490389</v>
      </c>
      <c r="D836" s="473">
        <v>2.3579181824507953E-2</v>
      </c>
      <c r="E836" s="474">
        <f>+D836*C828</f>
        <v>128609.01606777766</v>
      </c>
      <c r="F836" s="475">
        <v>0</v>
      </c>
      <c r="G836" s="474">
        <f>F836*C828</f>
        <v>0</v>
      </c>
      <c r="H836" s="476">
        <f t="shared" si="108"/>
        <v>2.3579181824507953E-2</v>
      </c>
      <c r="I836" s="477">
        <f t="shared" ref="I836:I854" si="109">+G836+E836</f>
        <v>128609.01606777766</v>
      </c>
      <c r="J836" s="478">
        <f>+H836*I858</f>
        <v>26836.758436562202</v>
      </c>
      <c r="K836" s="478">
        <f>+H836*I859</f>
        <v>0</v>
      </c>
      <c r="L836" s="811">
        <f t="shared" ref="L836:L847" si="110">+J836+K836</f>
        <v>26836.758436562202</v>
      </c>
      <c r="P836" s="815">
        <f>L836*$O$20</f>
        <v>15538.483134769514</v>
      </c>
      <c r="Q836" s="816" t="s">
        <v>610</v>
      </c>
    </row>
    <row r="837" spans="1:18" ht="13.8">
      <c r="A837" s="2" t="s">
        <v>16</v>
      </c>
      <c r="B837" s="22">
        <f>+$B$14</f>
        <v>1028167</v>
      </c>
      <c r="C837" s="84">
        <f>+B837/B855</f>
        <v>1.2144742908672346E-2</v>
      </c>
      <c r="D837" s="89">
        <v>2.4289477977740034E-3</v>
      </c>
      <c r="E837" s="112">
        <f>+D837*C828</f>
        <v>13248.321704997445</v>
      </c>
      <c r="F837" s="79">
        <v>0</v>
      </c>
      <c r="G837" s="112">
        <f>F837*C828</f>
        <v>0</v>
      </c>
      <c r="H837" s="23">
        <f t="shared" si="108"/>
        <v>2.4289477977740034E-3</v>
      </c>
      <c r="I837" s="117">
        <f t="shared" si="109"/>
        <v>13248.321704997445</v>
      </c>
      <c r="J837" s="39">
        <f>+H837*I858</f>
        <v>2764.5185396606075</v>
      </c>
      <c r="K837" s="39">
        <f>+H837*I859</f>
        <v>0</v>
      </c>
      <c r="L837" s="394">
        <f t="shared" si="110"/>
        <v>2764.5185396606075</v>
      </c>
      <c r="P837" s="815">
        <f>L836*$O$21</f>
        <v>9392.8654527967701</v>
      </c>
      <c r="Q837" s="816" t="s">
        <v>603</v>
      </c>
    </row>
    <row r="838" spans="1:18" ht="13.8">
      <c r="A838" s="2" t="s">
        <v>6</v>
      </c>
      <c r="B838" s="22">
        <f>+$B$15</f>
        <v>2574417</v>
      </c>
      <c r="C838" s="84">
        <f>+B838/B855</f>
        <v>3.040909949912372E-2</v>
      </c>
      <c r="D838" s="89">
        <v>6.0818191211405633E-3</v>
      </c>
      <c r="E838" s="112">
        <f>+D838*C828</f>
        <v>33172.345796116548</v>
      </c>
      <c r="F838" s="79">
        <v>0</v>
      </c>
      <c r="G838" s="112">
        <f>F838*C828</f>
        <v>0</v>
      </c>
      <c r="H838" s="23">
        <f t="shared" si="108"/>
        <v>6.0818191211405633E-3</v>
      </c>
      <c r="I838" s="117">
        <f t="shared" si="109"/>
        <v>33172.345796116548</v>
      </c>
      <c r="J838" s="39">
        <f>+H838*I858</f>
        <v>6922.0514869294157</v>
      </c>
      <c r="K838" s="39">
        <f>+H838*I859</f>
        <v>0</v>
      </c>
      <c r="L838" s="394">
        <f>+J838+K838</f>
        <v>6922.0514869294157</v>
      </c>
      <c r="P838" s="817">
        <f>L836*$O$22</f>
        <v>1905.4098489959163</v>
      </c>
      <c r="Q838" s="818" t="s">
        <v>604</v>
      </c>
    </row>
    <row r="839" spans="1:18" ht="13.8">
      <c r="A839" s="2" t="s">
        <v>10</v>
      </c>
      <c r="B839" s="22">
        <f>+$B$16</f>
        <v>2860240</v>
      </c>
      <c r="C839" s="84">
        <f>+B839/B855</f>
        <v>3.3785250311574866E-2</v>
      </c>
      <c r="D839" s="89">
        <v>6.7570492846061175E-3</v>
      </c>
      <c r="E839" s="112">
        <f>+D839*C828</f>
        <v>36855.284737294241</v>
      </c>
      <c r="F839" s="79">
        <v>0</v>
      </c>
      <c r="G839" s="112">
        <f>F839*C828</f>
        <v>0</v>
      </c>
      <c r="H839" s="23">
        <f t="shared" si="108"/>
        <v>6.7570492846061175E-3</v>
      </c>
      <c r="I839" s="117">
        <f t="shared" si="109"/>
        <v>36855.284737294241</v>
      </c>
      <c r="J839" s="39">
        <f>+H839*I858</f>
        <v>7690.5679232024813</v>
      </c>
      <c r="K839" s="39">
        <f>+H839*I859</f>
        <v>0</v>
      </c>
      <c r="L839" s="394">
        <f t="shared" si="110"/>
        <v>7690.5679232024813</v>
      </c>
    </row>
    <row r="840" spans="1:18" ht="13.8">
      <c r="A840" s="2" t="s">
        <v>17</v>
      </c>
      <c r="B840" s="22">
        <f>+$B$17</f>
        <v>7116500</v>
      </c>
      <c r="C840" s="84">
        <f>+B840/B855</f>
        <v>8.4060335441194622E-2</v>
      </c>
      <c r="D840" s="89">
        <v>1.681206711252264E-2</v>
      </c>
      <c r="E840" s="112">
        <f>+D840*C828</f>
        <v>91698.831006919412</v>
      </c>
      <c r="F840" s="79">
        <v>0</v>
      </c>
      <c r="G840" s="112">
        <f>F840*C828</f>
        <v>0</v>
      </c>
      <c r="H840" s="23">
        <f t="shared" si="108"/>
        <v>1.681206711252264E-2</v>
      </c>
      <c r="I840" s="117">
        <f t="shared" si="109"/>
        <v>91698.831006919412</v>
      </c>
      <c r="J840" s="39">
        <f>+H840*I858</f>
        <v>19134.734499103302</v>
      </c>
      <c r="K840" s="39">
        <f>+H840*I859</f>
        <v>0</v>
      </c>
      <c r="L840" s="394">
        <f t="shared" si="110"/>
        <v>19134.734499103302</v>
      </c>
    </row>
    <row r="841" spans="1:18" ht="13.8">
      <c r="A841" s="2" t="s">
        <v>5</v>
      </c>
      <c r="B841" s="22">
        <f>+$B$18</f>
        <v>9342000</v>
      </c>
      <c r="C841" s="84">
        <f>+B841/B855</f>
        <v>0.11034801569474323</v>
      </c>
      <c r="D841" s="89">
        <v>2.2069603170826457E-2</v>
      </c>
      <c r="E841" s="112">
        <f>+D841*C828</f>
        <v>120375.2517763846</v>
      </c>
      <c r="F841" s="79">
        <v>0</v>
      </c>
      <c r="G841" s="112">
        <f>F841*C828</f>
        <v>0</v>
      </c>
      <c r="H841" s="23">
        <f t="shared" si="108"/>
        <v>2.2069603170826457E-2</v>
      </c>
      <c r="I841" s="117">
        <f t="shared" si="109"/>
        <v>120375.2517763846</v>
      </c>
      <c r="J841" s="39">
        <f>+H841*I858</f>
        <v>25118.624280281463</v>
      </c>
      <c r="K841" s="39">
        <f>+H841*I859</f>
        <v>0</v>
      </c>
      <c r="L841" s="394">
        <f t="shared" si="110"/>
        <v>25118.624280281463</v>
      </c>
    </row>
    <row r="842" spans="1:18" ht="13.8">
      <c r="A842" s="2" t="s">
        <v>116</v>
      </c>
      <c r="B842" s="22">
        <f>+$B$19</f>
        <v>2939201</v>
      </c>
      <c r="C842" s="84">
        <f>+B842/B855</f>
        <v>3.4717940278099442E-2</v>
      </c>
      <c r="D842" s="89">
        <v>6.9435889283461366E-3</v>
      </c>
      <c r="E842" s="112">
        <f>+D842*C828</f>
        <v>37872.736496969039</v>
      </c>
      <c r="F842" s="79">
        <v>0</v>
      </c>
      <c r="G842" s="112">
        <f>F842*C828</f>
        <v>0</v>
      </c>
      <c r="H842" s="23">
        <f t="shared" si="108"/>
        <v>6.9435889283461366E-3</v>
      </c>
      <c r="I842" s="117">
        <f t="shared" si="109"/>
        <v>37872.736496969039</v>
      </c>
      <c r="J842" s="39">
        <f>+H842*I858</f>
        <v>7902.8789098665711</v>
      </c>
      <c r="K842" s="39">
        <f>+H842*I859</f>
        <v>0</v>
      </c>
      <c r="L842" s="394">
        <f t="shared" si="110"/>
        <v>7902.8789098665711</v>
      </c>
    </row>
    <row r="843" spans="1:18" ht="13.8">
      <c r="A843" s="2" t="s">
        <v>1</v>
      </c>
      <c r="B843" s="22">
        <f>+$B$20</f>
        <v>207000</v>
      </c>
      <c r="C843" s="84">
        <f>+B843/B855</f>
        <v>2.4450909065309194E-3</v>
      </c>
      <c r="D843" s="89">
        <v>4.8901818201253235E-4</v>
      </c>
      <c r="E843" s="112">
        <f>+D843*C828</f>
        <v>2667.2743649873278</v>
      </c>
      <c r="F843" s="79">
        <v>0</v>
      </c>
      <c r="G843" s="112">
        <f>F843*C828</f>
        <v>0</v>
      </c>
      <c r="H843" s="23">
        <f t="shared" si="108"/>
        <v>4.8901818201253235E-4</v>
      </c>
      <c r="I843" s="117">
        <f t="shared" si="109"/>
        <v>2667.2743649873278</v>
      </c>
      <c r="J843" s="39">
        <f>+H843*I858</f>
        <v>556.57838000623678</v>
      </c>
      <c r="K843" s="39">
        <f>+H843*I859</f>
        <v>0</v>
      </c>
      <c r="L843" s="394">
        <f t="shared" si="110"/>
        <v>556.57838000623678</v>
      </c>
    </row>
    <row r="844" spans="1:18" ht="13.8">
      <c r="A844" s="2" t="s">
        <v>45</v>
      </c>
      <c r="B844" s="22">
        <f>+$B$21</f>
        <v>7020707</v>
      </c>
      <c r="C844" s="84">
        <f>+B844/B855</f>
        <v>8.2928825329072323E-2</v>
      </c>
      <c r="D844" s="89">
        <v>1.65857650897713E-2</v>
      </c>
      <c r="E844" s="112">
        <f>+D844*C828</f>
        <v>90464.501474333738</v>
      </c>
      <c r="F844" s="79">
        <v>0</v>
      </c>
      <c r="G844" s="112">
        <f>F844*C828</f>
        <v>0</v>
      </c>
      <c r="H844" s="23">
        <f t="shared" si="108"/>
        <v>1.65857650897713E-2</v>
      </c>
      <c r="I844" s="117">
        <f t="shared" si="109"/>
        <v>90464.501474333738</v>
      </c>
      <c r="J844" s="39">
        <f>+H844*I858</f>
        <v>18877.167770813747</v>
      </c>
      <c r="K844" s="39">
        <f>+H844*I859</f>
        <v>0</v>
      </c>
      <c r="L844" s="394">
        <f t="shared" si="110"/>
        <v>18877.167770813747</v>
      </c>
    </row>
    <row r="845" spans="1:18" ht="13.8">
      <c r="A845" s="2" t="s">
        <v>46</v>
      </c>
      <c r="B845" s="22">
        <f>+$B$22</f>
        <v>6927361</v>
      </c>
      <c r="C845" s="84">
        <f>+B845/B855</f>
        <v>8.1826219262593897E-2</v>
      </c>
      <c r="D845" s="89">
        <v>1.6365243876157089E-2</v>
      </c>
      <c r="E845" s="112">
        <f>+D845*C828</f>
        <v>89261.702474941922</v>
      </c>
      <c r="F845" s="79">
        <v>0</v>
      </c>
      <c r="G845" s="112">
        <f>F845*C828</f>
        <v>0</v>
      </c>
      <c r="H845" s="23">
        <f t="shared" si="108"/>
        <v>1.6365243876157089E-2</v>
      </c>
      <c r="I845" s="117">
        <f t="shared" si="109"/>
        <v>89261.702474941922</v>
      </c>
      <c r="J845" s="39">
        <f>+H845*I858</f>
        <v>18626.180498059824</v>
      </c>
      <c r="K845" s="39">
        <f>+H845*I859</f>
        <v>0</v>
      </c>
      <c r="L845" s="394">
        <f t="shared" si="110"/>
        <v>18626.180498059824</v>
      </c>
    </row>
    <row r="846" spans="1:18" ht="13.8">
      <c r="A846" s="2" t="s">
        <v>2</v>
      </c>
      <c r="B846" s="22">
        <f>+$B$23</f>
        <v>325000</v>
      </c>
      <c r="C846" s="84">
        <f>+B846/B855</f>
        <v>3.8389108435871924E-3</v>
      </c>
      <c r="D846" s="89">
        <v>7.6778216982643964E-4</v>
      </c>
      <c r="E846" s="112">
        <f>+D846*C828</f>
        <v>4187.7496068641622</v>
      </c>
      <c r="F846" s="79">
        <v>0</v>
      </c>
      <c r="G846" s="112">
        <f>F846*C828</f>
        <v>0</v>
      </c>
      <c r="H846" s="23">
        <f t="shared" si="108"/>
        <v>7.6778216982643964E-4</v>
      </c>
      <c r="I846" s="117">
        <f t="shared" si="109"/>
        <v>4187.7496068641622</v>
      </c>
      <c r="J846" s="39">
        <f>+H846*I858</f>
        <v>873.85494445423637</v>
      </c>
      <c r="K846" s="39">
        <f>+H846*I859</f>
        <v>0</v>
      </c>
      <c r="L846" s="394">
        <f t="shared" si="110"/>
        <v>873.85494445423637</v>
      </c>
    </row>
    <row r="847" spans="1:18" ht="13.8">
      <c r="A847" s="2" t="s">
        <v>12</v>
      </c>
      <c r="B847" s="22">
        <f>+$B$24</f>
        <v>343000</v>
      </c>
      <c r="C847" s="84">
        <f>+B847/B855</f>
        <v>4.0515274441550982E-3</v>
      </c>
      <c r="D847" s="89">
        <v>8.1030549000144251E-4</v>
      </c>
      <c r="E847" s="112">
        <f>+D847*C828</f>
        <v>4419.6865081674077</v>
      </c>
      <c r="F847" s="79">
        <v>0</v>
      </c>
      <c r="G847" s="112">
        <f>F847*C828</f>
        <v>0</v>
      </c>
      <c r="H847" s="23">
        <f t="shared" si="108"/>
        <v>8.1030549000144251E-4</v>
      </c>
      <c r="I847" s="117">
        <f t="shared" si="109"/>
        <v>4419.6865081674077</v>
      </c>
      <c r="J847" s="39">
        <f>+H847*I858</f>
        <v>922.25306445477872</v>
      </c>
      <c r="K847" s="39">
        <f>+H847*I859</f>
        <v>0</v>
      </c>
      <c r="L847" s="394">
        <f t="shared" si="110"/>
        <v>922.25306445477872</v>
      </c>
    </row>
    <row r="848" spans="1:18" ht="13.8">
      <c r="A848" s="2" t="s">
        <v>18</v>
      </c>
      <c r="B848" s="22">
        <f>+$B$25</f>
        <v>10436523.5</v>
      </c>
      <c r="C848" s="84">
        <f>+B848/B855</f>
        <v>0.12327656379539248</v>
      </c>
      <c r="D848" s="89">
        <v>2.4655313975894502E-2</v>
      </c>
      <c r="E848" s="112">
        <f>+D848*C828</f>
        <v>134478.61316316426</v>
      </c>
      <c r="F848" s="79">
        <v>0</v>
      </c>
      <c r="G848" s="112">
        <f>F848*C828</f>
        <v>0</v>
      </c>
      <c r="H848" s="23">
        <f t="shared" si="108"/>
        <v>2.4655313975894502E-2</v>
      </c>
      <c r="I848" s="117">
        <f t="shared" si="109"/>
        <v>134478.61316316426</v>
      </c>
      <c r="J848" s="39">
        <f>+H848*I858</f>
        <v>28061.563385585552</v>
      </c>
      <c r="K848" s="39">
        <f>+H848*I859</f>
        <v>0</v>
      </c>
      <c r="L848" s="394">
        <f>+J848+K848</f>
        <v>28061.563385585552</v>
      </c>
    </row>
    <row r="849" spans="1:14" ht="13.8">
      <c r="A849" s="2" t="s">
        <v>9</v>
      </c>
      <c r="B849" s="22">
        <f>+$B$26</f>
        <v>7856545</v>
      </c>
      <c r="C849" s="84">
        <f>+B849/B855</f>
        <v>9.2801771672709962E-2</v>
      </c>
      <c r="D849" s="89">
        <v>1.8560354026125461E-2</v>
      </c>
      <c r="E849" s="112">
        <f>+D849*C828</f>
        <v>101234.5927409813</v>
      </c>
      <c r="F849" s="79">
        <v>0</v>
      </c>
      <c r="G849" s="112">
        <f>F849*C828</f>
        <v>0</v>
      </c>
      <c r="H849" s="23">
        <f t="shared" si="108"/>
        <v>1.8560354026125461E-2</v>
      </c>
      <c r="I849" s="117">
        <f t="shared" si="109"/>
        <v>101234.5927409813</v>
      </c>
      <c r="J849" s="39">
        <f>+H849*I858</f>
        <v>21124.555601775974</v>
      </c>
      <c r="K849" s="39">
        <f>+H849*I859</f>
        <v>0</v>
      </c>
      <c r="L849" s="394">
        <f t="shared" ref="L849" si="111">+J849+K849</f>
        <v>21124.555601775974</v>
      </c>
    </row>
    <row r="850" spans="1:14" ht="13.8">
      <c r="A850" s="2" t="s">
        <v>7</v>
      </c>
      <c r="B850" s="22">
        <f>+$B$27</f>
        <v>1680898</v>
      </c>
      <c r="C850" s="84">
        <f>+B850/B855</f>
        <v>1.9854823258966228E-2</v>
      </c>
      <c r="D850" s="89">
        <v>3.9709638700601013E-3</v>
      </c>
      <c r="E850" s="112">
        <f>+D850*C828</f>
        <v>21659.010900806832</v>
      </c>
      <c r="F850" s="79">
        <v>0</v>
      </c>
      <c r="G850" s="112">
        <f>F850*C828</f>
        <v>0</v>
      </c>
      <c r="H850" s="23">
        <f t="shared" si="108"/>
        <v>3.9709638700601013E-3</v>
      </c>
      <c r="I850" s="117">
        <f t="shared" si="109"/>
        <v>21659.010900806832</v>
      </c>
      <c r="J850" s="39">
        <f>+H850*I858</f>
        <v>4519.5714988869404</v>
      </c>
      <c r="K850" s="39">
        <f>+H850*I859</f>
        <v>0</v>
      </c>
      <c r="L850" s="394">
        <f>+J850+K850</f>
        <v>4519.5714988869404</v>
      </c>
    </row>
    <row r="851" spans="1:14" ht="13.8">
      <c r="A851" s="2" t="s">
        <v>13</v>
      </c>
      <c r="B851" s="22">
        <f>+$B$28</f>
        <v>255700</v>
      </c>
      <c r="C851" s="84">
        <f>+B851/B855</f>
        <v>3.020336931400754E-3</v>
      </c>
      <c r="D851" s="89">
        <v>6.0406738715267875E-4</v>
      </c>
      <c r="E851" s="112">
        <f>+D851*C828</f>
        <v>3294.7925368466649</v>
      </c>
      <c r="F851" s="79">
        <v>0</v>
      </c>
      <c r="G851" s="112">
        <f>F851*C828</f>
        <v>0</v>
      </c>
      <c r="H851" s="23">
        <f t="shared" si="108"/>
        <v>6.0406738715267875E-4</v>
      </c>
      <c r="I851" s="117">
        <f t="shared" si="109"/>
        <v>3294.7925368466649</v>
      </c>
      <c r="J851" s="39">
        <f>+H851*I858</f>
        <v>687.5221824521484</v>
      </c>
      <c r="K851" s="39">
        <f>+H851*I859</f>
        <v>0</v>
      </c>
      <c r="L851" s="394">
        <f>+J851+K851</f>
        <v>687.5221824521484</v>
      </c>
    </row>
    <row r="852" spans="1:14" ht="13.8">
      <c r="A852" s="2" t="s">
        <v>3</v>
      </c>
      <c r="B852" s="22">
        <f>+$B$29</f>
        <v>999226</v>
      </c>
      <c r="C852" s="84">
        <f>+B852/B855</f>
        <v>1.1802890851059249E-2</v>
      </c>
      <c r="D852" s="89">
        <v>2.3605785125014912E-3</v>
      </c>
      <c r="E852" s="112">
        <f>+D852*C828</f>
        <v>12875.411967348458</v>
      </c>
      <c r="F852" s="79">
        <v>0</v>
      </c>
      <c r="G852" s="112">
        <f>F852*C828</f>
        <v>0</v>
      </c>
      <c r="H852" s="23">
        <f t="shared" si="108"/>
        <v>2.3605785125014912E-3</v>
      </c>
      <c r="I852" s="117">
        <f t="shared" si="109"/>
        <v>12875.411967348458</v>
      </c>
      <c r="J852" s="39">
        <f>+H852*I858</f>
        <v>2686.7037110124083</v>
      </c>
      <c r="K852" s="39">
        <f>+H852*I859</f>
        <v>0</v>
      </c>
      <c r="L852" s="394">
        <f t="shared" ref="L852:L854" si="112">+J852+K852</f>
        <v>2686.7037110124083</v>
      </c>
    </row>
    <row r="853" spans="1:14" ht="13.8">
      <c r="A853" s="2" t="s">
        <v>11</v>
      </c>
      <c r="B853" s="22">
        <f>+$B$30</f>
        <v>700616</v>
      </c>
      <c r="C853" s="84">
        <f>+B853/B855</f>
        <v>8.2756995679713358E-3</v>
      </c>
      <c r="D853" s="89">
        <v>1.6551387607494198E-3</v>
      </c>
      <c r="E853" s="112">
        <f>+D853*C828</f>
        <v>9027.699479138555</v>
      </c>
      <c r="F853" s="79">
        <v>0</v>
      </c>
      <c r="G853" s="112">
        <f>F853*C828</f>
        <v>0</v>
      </c>
      <c r="H853" s="23">
        <f t="shared" si="108"/>
        <v>1.6551387607494198E-3</v>
      </c>
      <c r="I853" s="117">
        <f t="shared" si="109"/>
        <v>9027.699479138555</v>
      </c>
      <c r="J853" s="39">
        <f>+H853*I858</f>
        <v>1883.804087513118</v>
      </c>
      <c r="K853" s="39">
        <f>+H853*I859</f>
        <v>0</v>
      </c>
      <c r="L853" s="394">
        <f t="shared" si="112"/>
        <v>1883.804087513118</v>
      </c>
    </row>
    <row r="854" spans="1:14" ht="13.8">
      <c r="A854" s="3" t="s">
        <v>8</v>
      </c>
      <c r="B854" s="22">
        <f>+$B$31</f>
        <v>553279</v>
      </c>
      <c r="C854" s="84">
        <f>+B854/B855</f>
        <v>6.5353500080894715E-3</v>
      </c>
      <c r="D854" s="89">
        <v>1.3070700035058545E-3</v>
      </c>
      <c r="E854" s="112">
        <f>+D854*C828</f>
        <v>7129.212045342143</v>
      </c>
      <c r="F854" s="79">
        <v>0</v>
      </c>
      <c r="G854" s="115">
        <f>F854*C828</f>
        <v>0</v>
      </c>
      <c r="H854" s="87">
        <f>+D854+F854</f>
        <v>1.3070700035058545E-3</v>
      </c>
      <c r="I854" s="118">
        <f t="shared" si="109"/>
        <v>7129.212045342143</v>
      </c>
      <c r="J854" s="39">
        <f>+H854*I858</f>
        <v>1487.6479686544476</v>
      </c>
      <c r="K854" s="39">
        <f>+H854*I859</f>
        <v>0</v>
      </c>
      <c r="L854" s="394">
        <f t="shared" si="112"/>
        <v>1487.6479686544476</v>
      </c>
    </row>
    <row r="855" spans="1:14" ht="13.8">
      <c r="A855" s="24"/>
      <c r="B855" s="25">
        <f t="shared" ref="B855:L855" si="113">SUM(B834:B854)</f>
        <v>84659429</v>
      </c>
      <c r="C855" s="85">
        <f t="shared" si="113"/>
        <v>1.0000000000000002</v>
      </c>
      <c r="D855" s="82">
        <f t="shared" si="113"/>
        <v>0.20000000000000004</v>
      </c>
      <c r="E855" s="113">
        <f t="shared" si="113"/>
        <v>1090869.2</v>
      </c>
      <c r="F855" s="83">
        <f t="shared" si="113"/>
        <v>0.8</v>
      </c>
      <c r="G855" s="113">
        <f t="shared" si="113"/>
        <v>4363476.8</v>
      </c>
      <c r="H855" s="86">
        <f t="shared" si="113"/>
        <v>0.99999999999999989</v>
      </c>
      <c r="I855" s="119">
        <f t="shared" si="113"/>
        <v>5454345.9999999981</v>
      </c>
      <c r="J855" s="26">
        <f t="shared" si="113"/>
        <v>1138154.7772225228</v>
      </c>
      <c r="K855" s="26">
        <f t="shared" si="113"/>
        <v>0</v>
      </c>
      <c r="L855" s="26">
        <f t="shared" si="113"/>
        <v>1138154.7772225228</v>
      </c>
    </row>
    <row r="856" spans="1:14">
      <c r="H856" s="80"/>
      <c r="I856" s="81"/>
    </row>
    <row r="857" spans="1:14">
      <c r="F857" s="127"/>
      <c r="G857" s="127"/>
      <c r="H857" s="127"/>
      <c r="I857" s="127"/>
    </row>
    <row r="858" spans="1:14">
      <c r="F858" s="127"/>
      <c r="G858" t="s">
        <v>114</v>
      </c>
      <c r="H858" s="27"/>
      <c r="I858" s="357">
        <f>+FE!L70</f>
        <v>1138154.7772225225</v>
      </c>
    </row>
    <row r="859" spans="1:14">
      <c r="F859" s="127"/>
      <c r="G859" t="s">
        <v>338</v>
      </c>
      <c r="I859" s="357">
        <f>+FE!M70</f>
        <v>0</v>
      </c>
    </row>
    <row r="860" spans="1:14">
      <c r="F860" s="127"/>
      <c r="G860" t="s">
        <v>256</v>
      </c>
      <c r="I860" s="120">
        <f>SUM(I858:I859)</f>
        <v>1138154.7772225225</v>
      </c>
      <c r="N860" s="121">
        <f>+I860</f>
        <v>1138154.7772225225</v>
      </c>
    </row>
    <row r="861" spans="1:14">
      <c r="I861" s="88"/>
    </row>
    <row r="862" spans="1:14">
      <c r="I862" s="88"/>
    </row>
    <row r="863" spans="1:14">
      <c r="I863" s="88"/>
    </row>
    <row r="864" spans="1:14" ht="15.75" customHeight="1">
      <c r="A864" s="874" t="s">
        <v>19</v>
      </c>
      <c r="B864" s="875"/>
      <c r="C864" s="875" t="s">
        <v>161</v>
      </c>
      <c r="D864" s="875"/>
      <c r="E864" s="875"/>
      <c r="F864" s="875"/>
      <c r="G864" s="875"/>
      <c r="H864" s="876"/>
      <c r="I864" s="4"/>
    </row>
    <row r="865" spans="1:12" ht="15.75" customHeight="1">
      <c r="A865" s="867" t="s">
        <v>20</v>
      </c>
      <c r="B865" s="868"/>
      <c r="C865" s="877" t="s">
        <v>108</v>
      </c>
      <c r="D865" s="878"/>
      <c r="E865" s="878"/>
      <c r="F865" s="878"/>
      <c r="G865" s="878"/>
      <c r="H865" s="879"/>
      <c r="I865" s="4"/>
    </row>
    <row r="866" spans="1:12" ht="15.75" customHeight="1">
      <c r="A866" s="867" t="s">
        <v>22</v>
      </c>
      <c r="B866" s="868"/>
      <c r="C866" s="877" t="s">
        <v>112</v>
      </c>
      <c r="D866" s="878"/>
      <c r="E866" s="878"/>
      <c r="F866" s="878"/>
      <c r="G866" s="878"/>
      <c r="H866" s="879"/>
      <c r="I866" s="4"/>
    </row>
    <row r="867" spans="1:12" ht="15.75" customHeight="1">
      <c r="A867" s="867" t="s">
        <v>24</v>
      </c>
      <c r="B867" s="868"/>
      <c r="C867" s="869">
        <v>6789190</v>
      </c>
      <c r="D867" s="870"/>
      <c r="E867" s="870"/>
      <c r="F867" s="870"/>
      <c r="G867" s="870"/>
      <c r="H867" s="871"/>
      <c r="I867" s="4"/>
    </row>
    <row r="868" spans="1:12" ht="15.75" customHeight="1">
      <c r="A868" s="881" t="s">
        <v>25</v>
      </c>
      <c r="B868" s="882"/>
      <c r="C868" s="883" t="s">
        <v>109</v>
      </c>
      <c r="D868" s="884"/>
      <c r="E868" s="884"/>
      <c r="F868" s="884"/>
      <c r="G868" s="884"/>
      <c r="H868" s="885"/>
      <c r="I868" s="4"/>
    </row>
    <row r="869" spans="1:12" ht="13.8">
      <c r="A869" s="5"/>
      <c r="B869" s="5"/>
      <c r="C869" s="5"/>
      <c r="D869" s="5"/>
      <c r="E869" s="5"/>
      <c r="F869" s="5"/>
      <c r="G869" s="5"/>
      <c r="H869" s="5"/>
      <c r="I869" s="5"/>
    </row>
    <row r="870" spans="1:12" ht="13.8">
      <c r="A870" s="6"/>
      <c r="B870" s="7"/>
      <c r="C870" s="8"/>
      <c r="D870" s="886">
        <v>0</v>
      </c>
      <c r="E870" s="887"/>
      <c r="F870" s="886">
        <v>1</v>
      </c>
      <c r="G870" s="887"/>
      <c r="H870" s="9"/>
      <c r="I870" s="10"/>
      <c r="J870" s="11" t="s">
        <v>121</v>
      </c>
      <c r="K870" s="11" t="s">
        <v>269</v>
      </c>
      <c r="L870" s="11" t="s">
        <v>270</v>
      </c>
    </row>
    <row r="871" spans="1:12" ht="12.75" customHeight="1">
      <c r="A871" s="12"/>
      <c r="B871" s="13"/>
      <c r="C871" s="14"/>
      <c r="D871" s="872" t="s">
        <v>26</v>
      </c>
      <c r="E871" s="880"/>
      <c r="F871" s="872" t="s">
        <v>27</v>
      </c>
      <c r="G871" s="880"/>
      <c r="H871" s="872" t="s">
        <v>28</v>
      </c>
      <c r="I871" s="873"/>
      <c r="J871" s="15" t="s">
        <v>29</v>
      </c>
      <c r="K871" s="391" t="s">
        <v>29</v>
      </c>
      <c r="L871" s="391" t="s">
        <v>29</v>
      </c>
    </row>
    <row r="872" spans="1:12" ht="27.6">
      <c r="A872" s="16" t="s">
        <v>30</v>
      </c>
      <c r="B872" s="17" t="s">
        <v>31</v>
      </c>
      <c r="C872" s="18" t="s">
        <v>32</v>
      </c>
      <c r="D872" s="19" t="s">
        <v>33</v>
      </c>
      <c r="E872" s="20" t="s">
        <v>34</v>
      </c>
      <c r="F872" s="19" t="s">
        <v>33</v>
      </c>
      <c r="G872" s="20" t="s">
        <v>34</v>
      </c>
      <c r="H872" s="21" t="s">
        <v>33</v>
      </c>
      <c r="I872" s="40" t="s">
        <v>34</v>
      </c>
      <c r="J872" s="18" t="s">
        <v>34</v>
      </c>
      <c r="K872" s="18" t="s">
        <v>34</v>
      </c>
      <c r="L872" s="18" t="s">
        <v>34</v>
      </c>
    </row>
    <row r="873" spans="1:12" ht="13.8">
      <c r="A873" s="1" t="s">
        <v>15</v>
      </c>
      <c r="B873" s="22">
        <f>+$B$10</f>
        <v>10940248.5</v>
      </c>
      <c r="C873" s="84">
        <f>+B873/B894</f>
        <v>0.1292265803021185</v>
      </c>
      <c r="D873" s="89">
        <v>0</v>
      </c>
      <c r="E873" s="112">
        <f>+D873*C867</f>
        <v>0</v>
      </c>
      <c r="F873" s="79">
        <v>0</v>
      </c>
      <c r="G873" s="114">
        <f>F873*C867</f>
        <v>0</v>
      </c>
      <c r="H873" s="23">
        <f>+D873+F873</f>
        <v>0</v>
      </c>
      <c r="I873" s="116">
        <f>+E873+G873</f>
        <v>0</v>
      </c>
      <c r="J873" s="39">
        <f>+H873*I897</f>
        <v>0</v>
      </c>
      <c r="K873" s="395">
        <v>0</v>
      </c>
      <c r="L873" s="393">
        <f>+J873+K873</f>
        <v>0</v>
      </c>
    </row>
    <row r="874" spans="1:12" ht="13.8">
      <c r="A874" s="2" t="s">
        <v>4</v>
      </c>
      <c r="B874" s="22">
        <f>+$B$12</f>
        <v>571800</v>
      </c>
      <c r="C874" s="84">
        <f>+B874/B894</f>
        <v>6.7541206780404811E-3</v>
      </c>
      <c r="D874" s="89">
        <v>0</v>
      </c>
      <c r="E874" s="112">
        <f>+D874*C867</f>
        <v>0</v>
      </c>
      <c r="F874" s="79">
        <v>0</v>
      </c>
      <c r="G874" s="112">
        <f>F874*C867</f>
        <v>0</v>
      </c>
      <c r="H874" s="23">
        <f t="shared" ref="H874:H892" si="114">+D874+F874</f>
        <v>0</v>
      </c>
      <c r="I874" s="117">
        <f>+G874+E874</f>
        <v>0</v>
      </c>
      <c r="J874" s="39">
        <f>+H874*I897</f>
        <v>0</v>
      </c>
      <c r="K874" s="395">
        <v>0</v>
      </c>
      <c r="L874" s="394">
        <f>+J874+K874</f>
        <v>0</v>
      </c>
    </row>
    <row r="875" spans="1:12" ht="13.8">
      <c r="A875" s="2" t="s">
        <v>0</v>
      </c>
      <c r="B875" s="22">
        <f>+$B$13</f>
        <v>9981000</v>
      </c>
      <c r="C875" s="84">
        <f>+B875/B894</f>
        <v>0.11789590501490389</v>
      </c>
      <c r="D875" s="89">
        <v>0</v>
      </c>
      <c r="E875" s="112">
        <f>+D875*C867</f>
        <v>0</v>
      </c>
      <c r="F875" s="79">
        <v>0</v>
      </c>
      <c r="G875" s="112">
        <f>F875*C867</f>
        <v>0</v>
      </c>
      <c r="H875" s="23">
        <f t="shared" si="114"/>
        <v>0</v>
      </c>
      <c r="I875" s="117">
        <f t="shared" ref="I875:I893" si="115">+G875+E875</f>
        <v>0</v>
      </c>
      <c r="J875" s="39">
        <f>+H875*I897</f>
        <v>0</v>
      </c>
      <c r="K875" s="395">
        <v>0</v>
      </c>
      <c r="L875" s="394">
        <f t="shared" ref="L875:L880" si="116">+J875+K875</f>
        <v>0</v>
      </c>
    </row>
    <row r="876" spans="1:12" ht="13.8">
      <c r="A876" s="2" t="s">
        <v>16</v>
      </c>
      <c r="B876" s="22">
        <f>+$B$14</f>
        <v>1028167</v>
      </c>
      <c r="C876" s="84">
        <f>+B876/B894</f>
        <v>1.2144742908672346E-2</v>
      </c>
      <c r="D876" s="89">
        <v>0</v>
      </c>
      <c r="E876" s="112">
        <f>+D876*C867</f>
        <v>0</v>
      </c>
      <c r="F876" s="79">
        <v>0</v>
      </c>
      <c r="G876" s="112">
        <f>F876*C867</f>
        <v>0</v>
      </c>
      <c r="H876" s="23">
        <f t="shared" si="114"/>
        <v>0</v>
      </c>
      <c r="I876" s="117">
        <f t="shared" si="115"/>
        <v>0</v>
      </c>
      <c r="J876" s="39">
        <f>+H876*I897</f>
        <v>0</v>
      </c>
      <c r="K876" s="395">
        <v>0</v>
      </c>
      <c r="L876" s="394">
        <f t="shared" si="116"/>
        <v>0</v>
      </c>
    </row>
    <row r="877" spans="1:12" ht="13.8">
      <c r="A877" s="2" t="s">
        <v>6</v>
      </c>
      <c r="B877" s="22">
        <f>+$B$15</f>
        <v>2574417</v>
      </c>
      <c r="C877" s="84">
        <f>+B877/B894</f>
        <v>3.040909949912372E-2</v>
      </c>
      <c r="D877" s="89">
        <v>0</v>
      </c>
      <c r="E877" s="112">
        <f>+D877*C867</f>
        <v>0</v>
      </c>
      <c r="F877" s="79">
        <v>0</v>
      </c>
      <c r="G877" s="112">
        <f>F877*C867</f>
        <v>0</v>
      </c>
      <c r="H877" s="23">
        <f t="shared" si="114"/>
        <v>0</v>
      </c>
      <c r="I877" s="117">
        <f t="shared" si="115"/>
        <v>0</v>
      </c>
      <c r="J877" s="39">
        <f>+H877*I897</f>
        <v>0</v>
      </c>
      <c r="K877" s="395">
        <v>0</v>
      </c>
      <c r="L877" s="394">
        <f t="shared" si="116"/>
        <v>0</v>
      </c>
    </row>
    <row r="878" spans="1:12" ht="13.8">
      <c r="A878" s="2" t="s">
        <v>10</v>
      </c>
      <c r="B878" s="22">
        <f>+$B$16</f>
        <v>2860240</v>
      </c>
      <c r="C878" s="84">
        <f>+B878/B894</f>
        <v>3.3785250311574866E-2</v>
      </c>
      <c r="D878" s="89">
        <v>0</v>
      </c>
      <c r="E878" s="112">
        <f>+D878*C867</f>
        <v>0</v>
      </c>
      <c r="F878" s="79">
        <v>0</v>
      </c>
      <c r="G878" s="112">
        <f>F878*C867</f>
        <v>0</v>
      </c>
      <c r="H878" s="23">
        <f t="shared" si="114"/>
        <v>0</v>
      </c>
      <c r="I878" s="117">
        <f t="shared" si="115"/>
        <v>0</v>
      </c>
      <c r="J878" s="39">
        <f>+H878*I897</f>
        <v>0</v>
      </c>
      <c r="K878" s="395">
        <v>0</v>
      </c>
      <c r="L878" s="394">
        <f t="shared" si="116"/>
        <v>0</v>
      </c>
    </row>
    <row r="879" spans="1:12" ht="13.8">
      <c r="A879" s="2" t="s">
        <v>17</v>
      </c>
      <c r="B879" s="22">
        <f>+$B$17</f>
        <v>7116500</v>
      </c>
      <c r="C879" s="84">
        <f>+B879/B894</f>
        <v>8.4060335441194622E-2</v>
      </c>
      <c r="D879" s="89">
        <v>0</v>
      </c>
      <c r="E879" s="112">
        <f>+D879*C867</f>
        <v>0</v>
      </c>
      <c r="F879" s="79">
        <v>0</v>
      </c>
      <c r="G879" s="112">
        <f>F879*C867</f>
        <v>0</v>
      </c>
      <c r="H879" s="23">
        <f t="shared" si="114"/>
        <v>0</v>
      </c>
      <c r="I879" s="117">
        <f t="shared" si="115"/>
        <v>0</v>
      </c>
      <c r="J879" s="39">
        <f>+H879*I897</f>
        <v>0</v>
      </c>
      <c r="K879" s="395">
        <v>0</v>
      </c>
      <c r="L879" s="394">
        <f t="shared" si="116"/>
        <v>0</v>
      </c>
    </row>
    <row r="880" spans="1:12" ht="13.8">
      <c r="A880" s="2" t="s">
        <v>5</v>
      </c>
      <c r="B880" s="22">
        <f>+$B$18</f>
        <v>9342000</v>
      </c>
      <c r="C880" s="84">
        <f>+B880/B894</f>
        <v>0.11034801569474323</v>
      </c>
      <c r="D880" s="89">
        <v>0</v>
      </c>
      <c r="E880" s="112">
        <f>+D880*C867</f>
        <v>0</v>
      </c>
      <c r="F880" s="79">
        <v>0</v>
      </c>
      <c r="G880" s="112">
        <f>F880*C867</f>
        <v>0</v>
      </c>
      <c r="H880" s="23">
        <f t="shared" si="114"/>
        <v>0</v>
      </c>
      <c r="I880" s="117">
        <f t="shared" si="115"/>
        <v>0</v>
      </c>
      <c r="J880" s="39">
        <f>+H880*I897</f>
        <v>0</v>
      </c>
      <c r="K880" s="395">
        <v>0</v>
      </c>
      <c r="L880" s="394">
        <f t="shared" si="116"/>
        <v>0</v>
      </c>
    </row>
    <row r="881" spans="1:12" ht="13.8">
      <c r="A881" s="2" t="s">
        <v>116</v>
      </c>
      <c r="B881" s="22">
        <f>+$B$19</f>
        <v>2939201</v>
      </c>
      <c r="C881" s="84">
        <f>+B881/B894</f>
        <v>3.4717940278099442E-2</v>
      </c>
      <c r="D881" s="89">
        <v>0</v>
      </c>
      <c r="E881" s="112">
        <f>+D881*C867</f>
        <v>0</v>
      </c>
      <c r="F881" s="79">
        <v>0</v>
      </c>
      <c r="G881" s="112">
        <f>F881*C867</f>
        <v>0</v>
      </c>
      <c r="H881" s="23">
        <f t="shared" si="114"/>
        <v>0</v>
      </c>
      <c r="I881" s="117">
        <f t="shared" si="115"/>
        <v>0</v>
      </c>
      <c r="J881" s="39">
        <f>+H881*I897</f>
        <v>0</v>
      </c>
      <c r="K881" s="395">
        <v>0</v>
      </c>
      <c r="L881" s="394">
        <f>+J881+K881</f>
        <v>0</v>
      </c>
    </row>
    <row r="882" spans="1:12" ht="13.8">
      <c r="A882" s="2" t="s">
        <v>1</v>
      </c>
      <c r="B882" s="22">
        <f>+$B$20</f>
        <v>207000</v>
      </c>
      <c r="C882" s="84">
        <f>+B882/B894</f>
        <v>2.4450909065309194E-3</v>
      </c>
      <c r="D882" s="89">
        <v>0</v>
      </c>
      <c r="E882" s="112">
        <f>+D882*C867</f>
        <v>0</v>
      </c>
      <c r="F882" s="79">
        <v>0</v>
      </c>
      <c r="G882" s="112">
        <f>F882*C867</f>
        <v>0</v>
      </c>
      <c r="H882" s="23">
        <f t="shared" si="114"/>
        <v>0</v>
      </c>
      <c r="I882" s="117">
        <f t="shared" si="115"/>
        <v>0</v>
      </c>
      <c r="J882" s="39">
        <f>+H882*I897</f>
        <v>0</v>
      </c>
      <c r="K882" s="395">
        <v>0</v>
      </c>
      <c r="L882" s="394">
        <f t="shared" ref="L882:L893" si="117">+J882+K882</f>
        <v>0</v>
      </c>
    </row>
    <row r="883" spans="1:12" ht="13.8">
      <c r="A883" s="2" t="s">
        <v>45</v>
      </c>
      <c r="B883" s="22">
        <f>+$B$21</f>
        <v>7020707</v>
      </c>
      <c r="C883" s="84">
        <f>+B883/B894</f>
        <v>8.2928825329072323E-2</v>
      </c>
      <c r="D883" s="89">
        <v>0</v>
      </c>
      <c r="E883" s="112">
        <f>+D883*C867</f>
        <v>0</v>
      </c>
      <c r="F883" s="79">
        <v>0</v>
      </c>
      <c r="G883" s="112">
        <f>F883*C867</f>
        <v>0</v>
      </c>
      <c r="H883" s="23">
        <f t="shared" si="114"/>
        <v>0</v>
      </c>
      <c r="I883" s="117">
        <f t="shared" si="115"/>
        <v>0</v>
      </c>
      <c r="J883" s="39">
        <f>+H883*I897</f>
        <v>0</v>
      </c>
      <c r="K883" s="395">
        <v>0</v>
      </c>
      <c r="L883" s="394">
        <f t="shared" si="117"/>
        <v>0</v>
      </c>
    </row>
    <row r="884" spans="1:12" ht="13.8">
      <c r="A884" s="2" t="s">
        <v>46</v>
      </c>
      <c r="B884" s="22">
        <f>+$B$22</f>
        <v>6927361</v>
      </c>
      <c r="C884" s="84">
        <f>+B884/B894</f>
        <v>8.1826219262593897E-2</v>
      </c>
      <c r="D884" s="89">
        <v>0</v>
      </c>
      <c r="E884" s="112">
        <f>+D884*C867</f>
        <v>0</v>
      </c>
      <c r="F884" s="79">
        <v>0</v>
      </c>
      <c r="G884" s="112">
        <f>F884*C867</f>
        <v>0</v>
      </c>
      <c r="H884" s="23">
        <f t="shared" si="114"/>
        <v>0</v>
      </c>
      <c r="I884" s="117">
        <f t="shared" si="115"/>
        <v>0</v>
      </c>
      <c r="J884" s="39">
        <f>+H884*I897</f>
        <v>0</v>
      </c>
      <c r="K884" s="395">
        <v>0</v>
      </c>
      <c r="L884" s="394">
        <f t="shared" si="117"/>
        <v>0</v>
      </c>
    </row>
    <row r="885" spans="1:12" ht="13.8">
      <c r="A885" s="2" t="s">
        <v>2</v>
      </c>
      <c r="B885" s="22">
        <f>+$B$23</f>
        <v>325000</v>
      </c>
      <c r="C885" s="84">
        <f>+B885/B894</f>
        <v>3.8389108435871924E-3</v>
      </c>
      <c r="D885" s="89">
        <v>0</v>
      </c>
      <c r="E885" s="112">
        <f>+D885*C867</f>
        <v>0</v>
      </c>
      <c r="F885" s="79">
        <v>0</v>
      </c>
      <c r="G885" s="112">
        <f>F885*C867</f>
        <v>0</v>
      </c>
      <c r="H885" s="23">
        <f t="shared" si="114"/>
        <v>0</v>
      </c>
      <c r="I885" s="117">
        <f t="shared" si="115"/>
        <v>0</v>
      </c>
      <c r="J885" s="39">
        <f>+H885*I897</f>
        <v>0</v>
      </c>
      <c r="K885" s="395">
        <v>0</v>
      </c>
      <c r="L885" s="394">
        <f t="shared" si="117"/>
        <v>0</v>
      </c>
    </row>
    <row r="886" spans="1:12" ht="13.8">
      <c r="A886" s="2" t="s">
        <v>12</v>
      </c>
      <c r="B886" s="22">
        <f>+$B$24</f>
        <v>343000</v>
      </c>
      <c r="C886" s="84">
        <f>+B886/B894</f>
        <v>4.0515274441550982E-3</v>
      </c>
      <c r="D886" s="89">
        <v>0</v>
      </c>
      <c r="E886" s="112">
        <f>+D886*C867</f>
        <v>0</v>
      </c>
      <c r="F886" s="79">
        <v>0</v>
      </c>
      <c r="G886" s="112">
        <f>F886*C867</f>
        <v>0</v>
      </c>
      <c r="H886" s="23">
        <f t="shared" si="114"/>
        <v>0</v>
      </c>
      <c r="I886" s="117">
        <f t="shared" si="115"/>
        <v>0</v>
      </c>
      <c r="J886" s="39">
        <f>+H886*I897</f>
        <v>0</v>
      </c>
      <c r="K886" s="395">
        <v>0</v>
      </c>
      <c r="L886" s="394">
        <f t="shared" si="117"/>
        <v>0</v>
      </c>
    </row>
    <row r="887" spans="1:12" ht="13.8">
      <c r="A887" s="2" t="s">
        <v>18</v>
      </c>
      <c r="B887" s="22">
        <f>+$B$25</f>
        <v>10436523.5</v>
      </c>
      <c r="C887" s="84">
        <f>+B887/B894</f>
        <v>0.12327656379539248</v>
      </c>
      <c r="D887" s="89">
        <v>0</v>
      </c>
      <c r="E887" s="112">
        <f>+D887*C867</f>
        <v>0</v>
      </c>
      <c r="F887" s="79">
        <v>0</v>
      </c>
      <c r="G887" s="112">
        <f>F887*C867</f>
        <v>0</v>
      </c>
      <c r="H887" s="23">
        <f t="shared" si="114"/>
        <v>0</v>
      </c>
      <c r="I887" s="117">
        <f t="shared" si="115"/>
        <v>0</v>
      </c>
      <c r="J887" s="39">
        <f>+H887*I897</f>
        <v>0</v>
      </c>
      <c r="K887" s="395">
        <v>0</v>
      </c>
      <c r="L887" s="394">
        <f t="shared" si="117"/>
        <v>0</v>
      </c>
    </row>
    <row r="888" spans="1:12" ht="13.8">
      <c r="A888" s="2" t="s">
        <v>9</v>
      </c>
      <c r="B888" s="22">
        <f>+$B$26</f>
        <v>7856545</v>
      </c>
      <c r="C888" s="84">
        <f>+B888/B894</f>
        <v>9.2801771672709962E-2</v>
      </c>
      <c r="D888" s="89">
        <v>0</v>
      </c>
      <c r="E888" s="112">
        <f>+D888*C867</f>
        <v>0</v>
      </c>
      <c r="F888" s="79">
        <v>1</v>
      </c>
      <c r="G888" s="112">
        <f>F888*C867</f>
        <v>6789190</v>
      </c>
      <c r="H888" s="23">
        <f t="shared" si="114"/>
        <v>1</v>
      </c>
      <c r="I888" s="117">
        <f t="shared" si="115"/>
        <v>6789190</v>
      </c>
      <c r="J888" s="39">
        <f>+H888*I897</f>
        <v>996111.74837148853</v>
      </c>
      <c r="K888" s="395">
        <v>-49079.91</v>
      </c>
      <c r="L888" s="394">
        <f t="shared" si="117"/>
        <v>947031.8383714885</v>
      </c>
    </row>
    <row r="889" spans="1:12" ht="13.8">
      <c r="A889" s="2" t="s">
        <v>7</v>
      </c>
      <c r="B889" s="22">
        <f>+$B$27</f>
        <v>1680898</v>
      </c>
      <c r="C889" s="84">
        <f>+B889/B894</f>
        <v>1.9854823258966228E-2</v>
      </c>
      <c r="D889" s="89">
        <v>0</v>
      </c>
      <c r="E889" s="112">
        <f>+D889*C867</f>
        <v>0</v>
      </c>
      <c r="F889" s="79">
        <v>0</v>
      </c>
      <c r="G889" s="112">
        <f>F889*C867</f>
        <v>0</v>
      </c>
      <c r="H889" s="23">
        <f t="shared" si="114"/>
        <v>0</v>
      </c>
      <c r="I889" s="117">
        <f t="shared" si="115"/>
        <v>0</v>
      </c>
      <c r="J889" s="39">
        <f>+H889*I897</f>
        <v>0</v>
      </c>
      <c r="K889" s="395">
        <v>0</v>
      </c>
      <c r="L889" s="394">
        <f t="shared" si="117"/>
        <v>0</v>
      </c>
    </row>
    <row r="890" spans="1:12" ht="13.8">
      <c r="A890" s="2" t="s">
        <v>13</v>
      </c>
      <c r="B890" s="22">
        <f>+$B$28</f>
        <v>255700</v>
      </c>
      <c r="C890" s="84">
        <f>+B890/B894</f>
        <v>3.020336931400754E-3</v>
      </c>
      <c r="D890" s="89">
        <v>0</v>
      </c>
      <c r="E890" s="112">
        <f>+D890*C867</f>
        <v>0</v>
      </c>
      <c r="F890" s="79">
        <v>0</v>
      </c>
      <c r="G890" s="112">
        <f>F890*C867</f>
        <v>0</v>
      </c>
      <c r="H890" s="23">
        <f t="shared" si="114"/>
        <v>0</v>
      </c>
      <c r="I890" s="117">
        <f t="shared" si="115"/>
        <v>0</v>
      </c>
      <c r="J890" s="39">
        <f>+H890*I897</f>
        <v>0</v>
      </c>
      <c r="K890" s="395">
        <v>0</v>
      </c>
      <c r="L890" s="394">
        <f t="shared" si="117"/>
        <v>0</v>
      </c>
    </row>
    <row r="891" spans="1:12" ht="13.8">
      <c r="A891" s="2" t="s">
        <v>3</v>
      </c>
      <c r="B891" s="22">
        <f>+$B$29</f>
        <v>999226</v>
      </c>
      <c r="C891" s="84">
        <f>+B891/B894</f>
        <v>1.1802890851059249E-2</v>
      </c>
      <c r="D891" s="89">
        <v>0</v>
      </c>
      <c r="E891" s="112">
        <f>+D891*C867</f>
        <v>0</v>
      </c>
      <c r="F891" s="79">
        <v>0</v>
      </c>
      <c r="G891" s="112">
        <f>F891*C867</f>
        <v>0</v>
      </c>
      <c r="H891" s="23">
        <f t="shared" si="114"/>
        <v>0</v>
      </c>
      <c r="I891" s="117">
        <f t="shared" si="115"/>
        <v>0</v>
      </c>
      <c r="J891" s="39">
        <f>+H891*I897</f>
        <v>0</v>
      </c>
      <c r="K891" s="395">
        <v>0</v>
      </c>
      <c r="L891" s="394">
        <f t="shared" si="117"/>
        <v>0</v>
      </c>
    </row>
    <row r="892" spans="1:12" ht="13.8">
      <c r="A892" s="2" t="s">
        <v>11</v>
      </c>
      <c r="B892" s="22">
        <f>+$B$30</f>
        <v>700616</v>
      </c>
      <c r="C892" s="84">
        <f>+B892/B894</f>
        <v>8.2756995679713358E-3</v>
      </c>
      <c r="D892" s="89">
        <v>0</v>
      </c>
      <c r="E892" s="112">
        <f>+D892*C867</f>
        <v>0</v>
      </c>
      <c r="F892" s="79">
        <v>0</v>
      </c>
      <c r="G892" s="112">
        <f>F892*C867</f>
        <v>0</v>
      </c>
      <c r="H892" s="23">
        <f t="shared" si="114"/>
        <v>0</v>
      </c>
      <c r="I892" s="117">
        <f t="shared" si="115"/>
        <v>0</v>
      </c>
      <c r="J892" s="39">
        <f>+H892*I897</f>
        <v>0</v>
      </c>
      <c r="K892" s="395">
        <v>0</v>
      </c>
      <c r="L892" s="394">
        <f t="shared" si="117"/>
        <v>0</v>
      </c>
    </row>
    <row r="893" spans="1:12" ht="13.8">
      <c r="A893" s="3" t="s">
        <v>8</v>
      </c>
      <c r="B893" s="22">
        <f>+$B$31</f>
        <v>553279</v>
      </c>
      <c r="C893" s="84">
        <f>+B893/B894</f>
        <v>6.5353500080894715E-3</v>
      </c>
      <c r="D893" s="89">
        <v>0</v>
      </c>
      <c r="E893" s="112">
        <f>+D893*C867</f>
        <v>0</v>
      </c>
      <c r="F893" s="79">
        <v>0</v>
      </c>
      <c r="G893" s="115">
        <f>F893*C867</f>
        <v>0</v>
      </c>
      <c r="H893" s="87">
        <f>+D893+F893</f>
        <v>0</v>
      </c>
      <c r="I893" s="118">
        <f t="shared" si="115"/>
        <v>0</v>
      </c>
      <c r="J893" s="39">
        <f>+H893*I897</f>
        <v>0</v>
      </c>
      <c r="K893" s="395">
        <v>0</v>
      </c>
      <c r="L893" s="394">
        <f t="shared" si="117"/>
        <v>0</v>
      </c>
    </row>
    <row r="894" spans="1:12" ht="13.8">
      <c r="A894" s="24"/>
      <c r="B894" s="25">
        <f t="shared" ref="B894:L894" si="118">SUM(B873:B893)</f>
        <v>84659429</v>
      </c>
      <c r="C894" s="85">
        <f t="shared" si="118"/>
        <v>1.0000000000000002</v>
      </c>
      <c r="D894" s="82">
        <f t="shared" si="118"/>
        <v>0</v>
      </c>
      <c r="E894" s="113">
        <f t="shared" si="118"/>
        <v>0</v>
      </c>
      <c r="F894" s="83">
        <f t="shared" si="118"/>
        <v>1</v>
      </c>
      <c r="G894" s="113">
        <f t="shared" si="118"/>
        <v>6789190</v>
      </c>
      <c r="H894" s="86">
        <f t="shared" si="118"/>
        <v>1</v>
      </c>
      <c r="I894" s="119">
        <f t="shared" si="118"/>
        <v>6789190</v>
      </c>
      <c r="J894" s="26">
        <f t="shared" si="118"/>
        <v>996111.74837148853</v>
      </c>
      <c r="K894" s="26">
        <f t="shared" si="118"/>
        <v>-49079.91</v>
      </c>
      <c r="L894" s="26">
        <f t="shared" si="118"/>
        <v>947031.8383714885</v>
      </c>
    </row>
    <row r="895" spans="1:12">
      <c r="H895" s="80"/>
      <c r="I895" s="81"/>
    </row>
    <row r="896" spans="1:12" ht="13.8">
      <c r="A896" s="90" t="s">
        <v>113</v>
      </c>
    </row>
    <row r="897" spans="1:14">
      <c r="G897" t="s">
        <v>114</v>
      </c>
      <c r="H897" s="27"/>
      <c r="I897" s="357">
        <f>+NSP!L77</f>
        <v>996111.74837148853</v>
      </c>
    </row>
    <row r="898" spans="1:14">
      <c r="G898" t="s">
        <v>338</v>
      </c>
      <c r="I898" s="357">
        <f>+NSP!M77</f>
        <v>-49080</v>
      </c>
    </row>
    <row r="899" spans="1:14">
      <c r="G899" t="s">
        <v>256</v>
      </c>
      <c r="I899" s="120">
        <f>SUM(I897:I898)</f>
        <v>947031.74837148853</v>
      </c>
      <c r="N899" s="121">
        <f>+I899</f>
        <v>947031.74837148853</v>
      </c>
    </row>
    <row r="900" spans="1:14">
      <c r="I900" s="88"/>
    </row>
    <row r="901" spans="1:14">
      <c r="I901" s="88"/>
    </row>
    <row r="902" spans="1:14">
      <c r="I902" s="88"/>
    </row>
    <row r="903" spans="1:14" ht="15.6">
      <c r="A903" s="874" t="s">
        <v>19</v>
      </c>
      <c r="B903" s="875"/>
      <c r="C903" s="875">
        <v>1416</v>
      </c>
      <c r="D903" s="875"/>
      <c r="E903" s="875"/>
      <c r="F903" s="875"/>
      <c r="G903" s="875"/>
      <c r="H903" s="876"/>
      <c r="I903" s="4"/>
    </row>
    <row r="904" spans="1:14" ht="15.6">
      <c r="A904" s="867" t="s">
        <v>20</v>
      </c>
      <c r="B904" s="868"/>
      <c r="C904" s="877" t="s">
        <v>115</v>
      </c>
      <c r="D904" s="878"/>
      <c r="E904" s="878"/>
      <c r="F904" s="878"/>
      <c r="G904" s="878"/>
      <c r="H904" s="879"/>
      <c r="I904" s="4"/>
    </row>
    <row r="905" spans="1:14" ht="15.6">
      <c r="A905" s="867" t="s">
        <v>22</v>
      </c>
      <c r="B905" s="868"/>
      <c r="C905" s="877" t="s">
        <v>44</v>
      </c>
      <c r="D905" s="878"/>
      <c r="E905" s="878"/>
      <c r="F905" s="878"/>
      <c r="G905" s="878"/>
      <c r="H905" s="879"/>
      <c r="I905" s="4"/>
    </row>
    <row r="906" spans="1:14" ht="15.6">
      <c r="A906" s="867" t="s">
        <v>24</v>
      </c>
      <c r="B906" s="868"/>
      <c r="C906" s="869">
        <v>7227000</v>
      </c>
      <c r="D906" s="870"/>
      <c r="E906" s="870"/>
      <c r="F906" s="870"/>
      <c r="G906" s="870"/>
      <c r="H906" s="871"/>
      <c r="I906" s="4"/>
    </row>
    <row r="907" spans="1:14" ht="15.6">
      <c r="A907" s="881" t="s">
        <v>25</v>
      </c>
      <c r="B907" s="882"/>
      <c r="C907" s="883" t="s">
        <v>102</v>
      </c>
      <c r="D907" s="884"/>
      <c r="E907" s="884"/>
      <c r="F907" s="884"/>
      <c r="G907" s="884"/>
      <c r="H907" s="885"/>
      <c r="I907" s="4"/>
    </row>
    <row r="908" spans="1:14" ht="13.8">
      <c r="A908" s="5"/>
      <c r="B908" s="5"/>
      <c r="C908" s="5"/>
      <c r="D908" s="5"/>
      <c r="E908" s="5"/>
      <c r="F908" s="5"/>
      <c r="G908" s="5"/>
      <c r="H908" s="5"/>
      <c r="I908" s="5"/>
    </row>
    <row r="909" spans="1:14" ht="13.8">
      <c r="A909" s="6"/>
      <c r="B909" s="7"/>
      <c r="C909" s="8"/>
      <c r="D909" s="886">
        <v>0</v>
      </c>
      <c r="E909" s="887"/>
      <c r="F909" s="886">
        <v>1</v>
      </c>
      <c r="G909" s="887"/>
      <c r="H909" s="9"/>
      <c r="I909" s="10"/>
      <c r="J909" s="11" t="s">
        <v>121</v>
      </c>
      <c r="K909" s="11" t="s">
        <v>269</v>
      </c>
      <c r="L909" s="11" t="s">
        <v>270</v>
      </c>
    </row>
    <row r="910" spans="1:14" ht="13.8">
      <c r="A910" s="12"/>
      <c r="B910" s="13"/>
      <c r="C910" s="14"/>
      <c r="D910" s="872" t="s">
        <v>26</v>
      </c>
      <c r="E910" s="880"/>
      <c r="F910" s="872" t="s">
        <v>27</v>
      </c>
      <c r="G910" s="880"/>
      <c r="H910" s="872" t="s">
        <v>28</v>
      </c>
      <c r="I910" s="873"/>
      <c r="J910" s="15" t="s">
        <v>29</v>
      </c>
      <c r="K910" s="391" t="s">
        <v>29</v>
      </c>
      <c r="L910" s="391" t="s">
        <v>29</v>
      </c>
    </row>
    <row r="911" spans="1:14" ht="27.6">
      <c r="A911" s="16" t="s">
        <v>30</v>
      </c>
      <c r="B911" s="17" t="s">
        <v>31</v>
      </c>
      <c r="C911" s="18" t="s">
        <v>32</v>
      </c>
      <c r="D911" s="19" t="s">
        <v>33</v>
      </c>
      <c r="E911" s="20" t="s">
        <v>34</v>
      </c>
      <c r="F911" s="19" t="s">
        <v>33</v>
      </c>
      <c r="G911" s="20" t="s">
        <v>34</v>
      </c>
      <c r="H911" s="21" t="s">
        <v>33</v>
      </c>
      <c r="I911" s="40" t="s">
        <v>34</v>
      </c>
      <c r="J911" s="18" t="s">
        <v>34</v>
      </c>
      <c r="K911" s="18" t="s">
        <v>34</v>
      </c>
      <c r="L911" s="18" t="s">
        <v>34</v>
      </c>
    </row>
    <row r="912" spans="1:14" ht="13.8">
      <c r="A912" s="1" t="s">
        <v>15</v>
      </c>
      <c r="B912" s="22">
        <f>+$B$10</f>
        <v>10940248.5</v>
      </c>
      <c r="C912" s="84">
        <f>+B912/B933</f>
        <v>0.1292265803021185</v>
      </c>
      <c r="D912" s="89">
        <v>0</v>
      </c>
      <c r="E912" s="112">
        <f>+D912*C906</f>
        <v>0</v>
      </c>
      <c r="F912" s="79">
        <v>0</v>
      </c>
      <c r="G912" s="114">
        <f>F912*C906</f>
        <v>0</v>
      </c>
      <c r="H912" s="23">
        <f>+D912+F912</f>
        <v>0</v>
      </c>
      <c r="I912" s="116">
        <f>+E912+G912</f>
        <v>0</v>
      </c>
      <c r="J912" s="39">
        <f>+H912*I936</f>
        <v>0</v>
      </c>
      <c r="K912" s="395">
        <v>0</v>
      </c>
      <c r="L912" s="393">
        <f>+J912+-K912</f>
        <v>0</v>
      </c>
    </row>
    <row r="913" spans="1:12" ht="13.8">
      <c r="A913" s="2" t="s">
        <v>4</v>
      </c>
      <c r="B913" s="22">
        <f>+$B$12</f>
        <v>571800</v>
      </c>
      <c r="C913" s="84">
        <f>+B913/B933</f>
        <v>6.7541206780404811E-3</v>
      </c>
      <c r="D913" s="89">
        <v>0</v>
      </c>
      <c r="E913" s="112">
        <f>+D913*C906</f>
        <v>0</v>
      </c>
      <c r="F913" s="79">
        <v>0</v>
      </c>
      <c r="G913" s="112">
        <f>F913*C906</f>
        <v>0</v>
      </c>
      <c r="H913" s="23">
        <f t="shared" ref="H913:H931" si="119">+D913+F913</f>
        <v>0</v>
      </c>
      <c r="I913" s="117">
        <f>+G913+E913</f>
        <v>0</v>
      </c>
      <c r="J913" s="39">
        <f>+H913*I936</f>
        <v>0</v>
      </c>
      <c r="K913" s="395">
        <v>0</v>
      </c>
      <c r="L913" s="394">
        <f>+J913+K913</f>
        <v>0</v>
      </c>
    </row>
    <row r="914" spans="1:12" ht="13.8">
      <c r="A914" s="2" t="s">
        <v>0</v>
      </c>
      <c r="B914" s="22">
        <f>+$B$13</f>
        <v>9981000</v>
      </c>
      <c r="C914" s="84">
        <f>+B914/B933</f>
        <v>0.11789590501490389</v>
      </c>
      <c r="D914" s="89">
        <v>0</v>
      </c>
      <c r="E914" s="112">
        <f>+D914*C906</f>
        <v>0</v>
      </c>
      <c r="F914" s="79">
        <v>0</v>
      </c>
      <c r="G914" s="112">
        <f>F914*C906</f>
        <v>0</v>
      </c>
      <c r="H914" s="23">
        <f t="shared" si="119"/>
        <v>0</v>
      </c>
      <c r="I914" s="117">
        <f t="shared" ref="I914:I932" si="120">+G914+E914</f>
        <v>0</v>
      </c>
      <c r="J914" s="39">
        <f>+H914*I936</f>
        <v>0</v>
      </c>
      <c r="K914" s="395">
        <v>0</v>
      </c>
      <c r="L914" s="394">
        <f t="shared" ref="L914:L932" si="121">+J914+K914</f>
        <v>0</v>
      </c>
    </row>
    <row r="915" spans="1:12" ht="13.8">
      <c r="A915" s="2" t="s">
        <v>16</v>
      </c>
      <c r="B915" s="22">
        <f>+$B$14</f>
        <v>1028167</v>
      </c>
      <c r="C915" s="84">
        <f>+B915/B933</f>
        <v>1.2144742908672346E-2</v>
      </c>
      <c r="D915" s="89">
        <v>0</v>
      </c>
      <c r="E915" s="112">
        <f>+D915*C906</f>
        <v>0</v>
      </c>
      <c r="F915" s="79">
        <v>0</v>
      </c>
      <c r="G915" s="112">
        <f>F915*C906</f>
        <v>0</v>
      </c>
      <c r="H915" s="23">
        <f t="shared" si="119"/>
        <v>0</v>
      </c>
      <c r="I915" s="117">
        <f t="shared" si="120"/>
        <v>0</v>
      </c>
      <c r="J915" s="39">
        <f>+H915*I936</f>
        <v>0</v>
      </c>
      <c r="K915" s="395">
        <v>0</v>
      </c>
      <c r="L915" s="394">
        <f t="shared" si="121"/>
        <v>0</v>
      </c>
    </row>
    <row r="916" spans="1:12" ht="13.8">
      <c r="A916" s="2" t="s">
        <v>6</v>
      </c>
      <c r="B916" s="22">
        <f>+$B$15</f>
        <v>2574417</v>
      </c>
      <c r="C916" s="84">
        <f>+B916/B933</f>
        <v>3.040909949912372E-2</v>
      </c>
      <c r="D916" s="89">
        <v>0</v>
      </c>
      <c r="E916" s="112">
        <f>+D916*C906</f>
        <v>0</v>
      </c>
      <c r="F916" s="79">
        <v>0</v>
      </c>
      <c r="G916" s="112">
        <f>F916*C906</f>
        <v>0</v>
      </c>
      <c r="H916" s="23">
        <f t="shared" si="119"/>
        <v>0</v>
      </c>
      <c r="I916" s="117">
        <f t="shared" si="120"/>
        <v>0</v>
      </c>
      <c r="J916" s="39">
        <f>+H916*I936</f>
        <v>0</v>
      </c>
      <c r="K916" s="395">
        <v>0</v>
      </c>
      <c r="L916" s="394">
        <f t="shared" si="121"/>
        <v>0</v>
      </c>
    </row>
    <row r="917" spans="1:12" ht="13.8">
      <c r="A917" s="2" t="s">
        <v>10</v>
      </c>
      <c r="B917" s="22">
        <f>+$B$16</f>
        <v>2860240</v>
      </c>
      <c r="C917" s="84">
        <f>+B917/B933</f>
        <v>3.3785250311574866E-2</v>
      </c>
      <c r="D917" s="89">
        <v>0</v>
      </c>
      <c r="E917" s="112">
        <f>+D917*C906</f>
        <v>0</v>
      </c>
      <c r="F917" s="79">
        <v>0</v>
      </c>
      <c r="G917" s="112">
        <f>F917*C906</f>
        <v>0</v>
      </c>
      <c r="H917" s="23">
        <f t="shared" si="119"/>
        <v>0</v>
      </c>
      <c r="I917" s="117">
        <f t="shared" si="120"/>
        <v>0</v>
      </c>
      <c r="J917" s="39">
        <f>+H917*I936</f>
        <v>0</v>
      </c>
      <c r="K917" s="395">
        <v>0</v>
      </c>
      <c r="L917" s="394">
        <f t="shared" si="121"/>
        <v>0</v>
      </c>
    </row>
    <row r="918" spans="1:12" ht="13.8">
      <c r="A918" s="2" t="s">
        <v>17</v>
      </c>
      <c r="B918" s="22">
        <f>+$B$17</f>
        <v>7116500</v>
      </c>
      <c r="C918" s="84">
        <f>+B918/B933</f>
        <v>8.4060335441194622E-2</v>
      </c>
      <c r="D918" s="89">
        <v>0</v>
      </c>
      <c r="E918" s="112">
        <f>+D918*C906</f>
        <v>0</v>
      </c>
      <c r="F918" s="79">
        <v>0.99931756090260415</v>
      </c>
      <c r="G918" s="112">
        <f>F918*C906</f>
        <v>7222068.0126431203</v>
      </c>
      <c r="H918" s="23">
        <f t="shared" si="119"/>
        <v>0.99931756090260415</v>
      </c>
      <c r="I918" s="117">
        <f t="shared" si="120"/>
        <v>7222068.0126431203</v>
      </c>
      <c r="J918" s="39">
        <f>+H918*I936</f>
        <v>3073294.5842083418</v>
      </c>
      <c r="K918" s="395">
        <v>-140147.57999999999</v>
      </c>
      <c r="L918" s="394">
        <f t="shared" si="121"/>
        <v>2933147.0042083417</v>
      </c>
    </row>
    <row r="919" spans="1:12" ht="13.8">
      <c r="A919" s="2" t="s">
        <v>5</v>
      </c>
      <c r="B919" s="22">
        <f>+$B$18</f>
        <v>9342000</v>
      </c>
      <c r="C919" s="84">
        <f>+B919/B933</f>
        <v>0.11034801569474323</v>
      </c>
      <c r="D919" s="89">
        <v>0</v>
      </c>
      <c r="E919" s="112">
        <f>+D919*C906</f>
        <v>0</v>
      </c>
      <c r="F919" s="79">
        <v>6.8243909739577587E-4</v>
      </c>
      <c r="G919" s="112">
        <f>F919*C906</f>
        <v>4931.9873568792718</v>
      </c>
      <c r="H919" s="23">
        <f t="shared" si="119"/>
        <v>6.8243909739577587E-4</v>
      </c>
      <c r="I919" s="117">
        <f t="shared" si="120"/>
        <v>4931.9873568792718</v>
      </c>
      <c r="J919" s="39">
        <f>+H919*I936</f>
        <v>2098.7686638710816</v>
      </c>
      <c r="K919" s="395">
        <v>-61.92</v>
      </c>
      <c r="L919" s="394">
        <f t="shared" si="121"/>
        <v>2036.8486638710815</v>
      </c>
    </row>
    <row r="920" spans="1:12" ht="13.8">
      <c r="A920" s="2" t="s">
        <v>116</v>
      </c>
      <c r="B920" s="22">
        <f>+$B$19</f>
        <v>2939201</v>
      </c>
      <c r="C920" s="84">
        <f>+B920/B933</f>
        <v>3.4717940278099442E-2</v>
      </c>
      <c r="D920" s="89">
        <v>0</v>
      </c>
      <c r="E920" s="112">
        <f>+D920*C906</f>
        <v>0</v>
      </c>
      <c r="F920" s="79">
        <v>0</v>
      </c>
      <c r="G920" s="112">
        <f>F920*C906</f>
        <v>0</v>
      </c>
      <c r="H920" s="23">
        <f t="shared" si="119"/>
        <v>0</v>
      </c>
      <c r="I920" s="117">
        <f t="shared" si="120"/>
        <v>0</v>
      </c>
      <c r="J920" s="39">
        <f>+H920*I936</f>
        <v>0</v>
      </c>
      <c r="K920" s="395">
        <v>0</v>
      </c>
      <c r="L920" s="394">
        <f t="shared" si="121"/>
        <v>0</v>
      </c>
    </row>
    <row r="921" spans="1:12" ht="13.8">
      <c r="A921" s="2" t="s">
        <v>1</v>
      </c>
      <c r="B921" s="22">
        <f>+$B$20</f>
        <v>207000</v>
      </c>
      <c r="C921" s="84">
        <f>+B921/B933</f>
        <v>2.4450909065309194E-3</v>
      </c>
      <c r="D921" s="89">
        <v>0</v>
      </c>
      <c r="E921" s="112">
        <f>+D921*C906</f>
        <v>0</v>
      </c>
      <c r="F921" s="79">
        <v>0</v>
      </c>
      <c r="G921" s="112">
        <f>F921*C906</f>
        <v>0</v>
      </c>
      <c r="H921" s="23">
        <f t="shared" si="119"/>
        <v>0</v>
      </c>
      <c r="I921" s="117">
        <f t="shared" si="120"/>
        <v>0</v>
      </c>
      <c r="J921" s="39">
        <f>+H921*I936</f>
        <v>0</v>
      </c>
      <c r="K921" s="395">
        <v>0</v>
      </c>
      <c r="L921" s="394">
        <f t="shared" si="121"/>
        <v>0</v>
      </c>
    </row>
    <row r="922" spans="1:12" ht="13.8">
      <c r="A922" s="2" t="s">
        <v>45</v>
      </c>
      <c r="B922" s="22">
        <f>+$B$21</f>
        <v>7020707</v>
      </c>
      <c r="C922" s="84">
        <f>+B922/B933</f>
        <v>8.2928825329072323E-2</v>
      </c>
      <c r="D922" s="89">
        <v>0</v>
      </c>
      <c r="E922" s="112">
        <f>+D922*C906</f>
        <v>0</v>
      </c>
      <c r="F922" s="79">
        <v>0</v>
      </c>
      <c r="G922" s="112">
        <f>F922*C906</f>
        <v>0</v>
      </c>
      <c r="H922" s="23">
        <f t="shared" si="119"/>
        <v>0</v>
      </c>
      <c r="I922" s="117">
        <f t="shared" si="120"/>
        <v>0</v>
      </c>
      <c r="J922" s="39">
        <f>+H922*I936</f>
        <v>0</v>
      </c>
      <c r="K922" s="395">
        <v>0</v>
      </c>
      <c r="L922" s="394">
        <f t="shared" si="121"/>
        <v>0</v>
      </c>
    </row>
    <row r="923" spans="1:12" ht="13.8">
      <c r="A923" s="2" t="s">
        <v>46</v>
      </c>
      <c r="B923" s="22">
        <f>+$B$22</f>
        <v>6927361</v>
      </c>
      <c r="C923" s="84">
        <f>+B923/B933</f>
        <v>8.1826219262593897E-2</v>
      </c>
      <c r="D923" s="89">
        <v>0</v>
      </c>
      <c r="E923" s="112">
        <f>+D923*C906</f>
        <v>0</v>
      </c>
      <c r="F923" s="79">
        <v>0</v>
      </c>
      <c r="G923" s="112">
        <f>F923*C906</f>
        <v>0</v>
      </c>
      <c r="H923" s="23">
        <f t="shared" si="119"/>
        <v>0</v>
      </c>
      <c r="I923" s="117">
        <f t="shared" si="120"/>
        <v>0</v>
      </c>
      <c r="J923" s="39">
        <f>+H923*I936</f>
        <v>0</v>
      </c>
      <c r="K923" s="395">
        <v>0</v>
      </c>
      <c r="L923" s="394">
        <f t="shared" si="121"/>
        <v>0</v>
      </c>
    </row>
    <row r="924" spans="1:12" ht="13.8">
      <c r="A924" s="2" t="s">
        <v>2</v>
      </c>
      <c r="B924" s="22">
        <f>+$B$23</f>
        <v>325000</v>
      </c>
      <c r="C924" s="84">
        <f>+B924/B933</f>
        <v>3.8389108435871924E-3</v>
      </c>
      <c r="D924" s="89">
        <v>0</v>
      </c>
      <c r="E924" s="112">
        <f>+D924*C906</f>
        <v>0</v>
      </c>
      <c r="F924" s="79">
        <v>0</v>
      </c>
      <c r="G924" s="112">
        <f>F924*C906</f>
        <v>0</v>
      </c>
      <c r="H924" s="23">
        <f t="shared" si="119"/>
        <v>0</v>
      </c>
      <c r="I924" s="117">
        <f t="shared" si="120"/>
        <v>0</v>
      </c>
      <c r="J924" s="39">
        <f>+H924*I936</f>
        <v>0</v>
      </c>
      <c r="K924" s="395">
        <v>0</v>
      </c>
      <c r="L924" s="394">
        <f t="shared" si="121"/>
        <v>0</v>
      </c>
    </row>
    <row r="925" spans="1:12" ht="13.8">
      <c r="A925" s="2" t="s">
        <v>12</v>
      </c>
      <c r="B925" s="22">
        <f>+$B$24</f>
        <v>343000</v>
      </c>
      <c r="C925" s="84">
        <f>+B925/B933</f>
        <v>4.0515274441550982E-3</v>
      </c>
      <c r="D925" s="89">
        <v>0</v>
      </c>
      <c r="E925" s="112">
        <f>+D925*C906</f>
        <v>0</v>
      </c>
      <c r="F925" s="79">
        <v>0</v>
      </c>
      <c r="G925" s="112">
        <f>F925*C906</f>
        <v>0</v>
      </c>
      <c r="H925" s="23">
        <f t="shared" si="119"/>
        <v>0</v>
      </c>
      <c r="I925" s="117">
        <f t="shared" si="120"/>
        <v>0</v>
      </c>
      <c r="J925" s="39">
        <f>+H925*I936</f>
        <v>0</v>
      </c>
      <c r="K925" s="395">
        <v>0</v>
      </c>
      <c r="L925" s="394">
        <f t="shared" si="121"/>
        <v>0</v>
      </c>
    </row>
    <row r="926" spans="1:12" ht="13.8">
      <c r="A926" s="2" t="s">
        <v>18</v>
      </c>
      <c r="B926" s="22">
        <f>+$B$25</f>
        <v>10436523.5</v>
      </c>
      <c r="C926" s="84">
        <f>+B926/B933</f>
        <v>0.12327656379539248</v>
      </c>
      <c r="D926" s="89">
        <v>0</v>
      </c>
      <c r="E926" s="112">
        <f>+D926*C906</f>
        <v>0</v>
      </c>
      <c r="F926" s="79">
        <v>0</v>
      </c>
      <c r="G926" s="112">
        <f>F926*C906</f>
        <v>0</v>
      </c>
      <c r="H926" s="23">
        <f t="shared" si="119"/>
        <v>0</v>
      </c>
      <c r="I926" s="117">
        <f t="shared" si="120"/>
        <v>0</v>
      </c>
      <c r="J926" s="39">
        <f>+H926*I936</f>
        <v>0</v>
      </c>
      <c r="K926" s="395">
        <v>0</v>
      </c>
      <c r="L926" s="394">
        <f t="shared" si="121"/>
        <v>0</v>
      </c>
    </row>
    <row r="927" spans="1:12" ht="13.8">
      <c r="A927" s="2" t="s">
        <v>9</v>
      </c>
      <c r="B927" s="22">
        <f>+$B$26</f>
        <v>7856545</v>
      </c>
      <c r="C927" s="84">
        <f>+B927/B933</f>
        <v>9.2801771672709962E-2</v>
      </c>
      <c r="D927" s="89">
        <v>0</v>
      </c>
      <c r="E927" s="112">
        <f>+D927*C906</f>
        <v>0</v>
      </c>
      <c r="F927" s="79">
        <v>0</v>
      </c>
      <c r="G927" s="112">
        <f>F927*C906</f>
        <v>0</v>
      </c>
      <c r="H927" s="23">
        <f t="shared" si="119"/>
        <v>0</v>
      </c>
      <c r="I927" s="117">
        <f t="shared" si="120"/>
        <v>0</v>
      </c>
      <c r="J927" s="39">
        <f>+H927*I936</f>
        <v>0</v>
      </c>
      <c r="K927" s="395">
        <v>0</v>
      </c>
      <c r="L927" s="394">
        <f t="shared" si="121"/>
        <v>0</v>
      </c>
    </row>
    <row r="928" spans="1:12" ht="13.8">
      <c r="A928" s="2" t="s">
        <v>7</v>
      </c>
      <c r="B928" s="22">
        <f>+$B$27</f>
        <v>1680898</v>
      </c>
      <c r="C928" s="84">
        <f>+B928/B933</f>
        <v>1.9854823258966228E-2</v>
      </c>
      <c r="D928" s="89">
        <v>0</v>
      </c>
      <c r="E928" s="112">
        <f>+D928*C906</f>
        <v>0</v>
      </c>
      <c r="F928" s="79">
        <v>0</v>
      </c>
      <c r="G928" s="112">
        <f>F928*C906</f>
        <v>0</v>
      </c>
      <c r="H928" s="23">
        <f t="shared" si="119"/>
        <v>0</v>
      </c>
      <c r="I928" s="117">
        <f t="shared" si="120"/>
        <v>0</v>
      </c>
      <c r="J928" s="39">
        <f>+H928*I936</f>
        <v>0</v>
      </c>
      <c r="K928" s="395">
        <v>0</v>
      </c>
      <c r="L928" s="394">
        <f t="shared" si="121"/>
        <v>0</v>
      </c>
    </row>
    <row r="929" spans="1:14" ht="13.8">
      <c r="A929" s="2" t="s">
        <v>13</v>
      </c>
      <c r="B929" s="22">
        <f>+$B$28</f>
        <v>255700</v>
      </c>
      <c r="C929" s="84">
        <f>+B929/B933</f>
        <v>3.020336931400754E-3</v>
      </c>
      <c r="D929" s="89">
        <v>0</v>
      </c>
      <c r="E929" s="112">
        <f>+D929*C906</f>
        <v>0</v>
      </c>
      <c r="F929" s="79">
        <v>0</v>
      </c>
      <c r="G929" s="112">
        <f>F929*C906</f>
        <v>0</v>
      </c>
      <c r="H929" s="23">
        <f t="shared" si="119"/>
        <v>0</v>
      </c>
      <c r="I929" s="117">
        <f t="shared" si="120"/>
        <v>0</v>
      </c>
      <c r="J929" s="39">
        <f>+H929*I936</f>
        <v>0</v>
      </c>
      <c r="K929" s="395">
        <v>0</v>
      </c>
      <c r="L929" s="394">
        <f t="shared" si="121"/>
        <v>0</v>
      </c>
    </row>
    <row r="930" spans="1:14" ht="13.8">
      <c r="A930" s="2" t="s">
        <v>3</v>
      </c>
      <c r="B930" s="22">
        <f>+$B$29</f>
        <v>999226</v>
      </c>
      <c r="C930" s="84">
        <f>+B930/B933</f>
        <v>1.1802890851059249E-2</v>
      </c>
      <c r="D930" s="89">
        <v>0</v>
      </c>
      <c r="E930" s="112">
        <f>+D930*C906</f>
        <v>0</v>
      </c>
      <c r="F930" s="79">
        <v>0</v>
      </c>
      <c r="G930" s="112">
        <f>F930*C906</f>
        <v>0</v>
      </c>
      <c r="H930" s="23">
        <f t="shared" si="119"/>
        <v>0</v>
      </c>
      <c r="I930" s="117">
        <f t="shared" si="120"/>
        <v>0</v>
      </c>
      <c r="J930" s="39">
        <f>+H930*I936</f>
        <v>0</v>
      </c>
      <c r="K930" s="395">
        <v>0</v>
      </c>
      <c r="L930" s="394">
        <f t="shared" si="121"/>
        <v>0</v>
      </c>
    </row>
    <row r="931" spans="1:14" ht="13.8">
      <c r="A931" s="2" t="s">
        <v>11</v>
      </c>
      <c r="B931" s="22">
        <f>+$B$30</f>
        <v>700616</v>
      </c>
      <c r="C931" s="84">
        <f>+B931/B933</f>
        <v>8.2756995679713358E-3</v>
      </c>
      <c r="D931" s="89">
        <v>0</v>
      </c>
      <c r="E931" s="112">
        <f>+D931*C906</f>
        <v>0</v>
      </c>
      <c r="F931" s="79">
        <v>0</v>
      </c>
      <c r="G931" s="112">
        <f>F931*C906</f>
        <v>0</v>
      </c>
      <c r="H931" s="23">
        <f t="shared" si="119"/>
        <v>0</v>
      </c>
      <c r="I931" s="117">
        <f t="shared" si="120"/>
        <v>0</v>
      </c>
      <c r="J931" s="39">
        <f>+H931*I936</f>
        <v>0</v>
      </c>
      <c r="K931" s="395">
        <v>0</v>
      </c>
      <c r="L931" s="394">
        <f t="shared" si="121"/>
        <v>0</v>
      </c>
    </row>
    <row r="932" spans="1:14" ht="13.8">
      <c r="A932" s="3" t="s">
        <v>8</v>
      </c>
      <c r="B932" s="22">
        <f>+$B$31</f>
        <v>553279</v>
      </c>
      <c r="C932" s="84">
        <f>+B932/B933</f>
        <v>6.5353500080894715E-3</v>
      </c>
      <c r="D932" s="89">
        <v>0</v>
      </c>
      <c r="E932" s="112">
        <f>+D932*C906</f>
        <v>0</v>
      </c>
      <c r="F932" s="79">
        <v>0</v>
      </c>
      <c r="G932" s="115">
        <f>F932*C906</f>
        <v>0</v>
      </c>
      <c r="H932" s="87">
        <f>+D932+F932</f>
        <v>0</v>
      </c>
      <c r="I932" s="118">
        <f t="shared" si="120"/>
        <v>0</v>
      </c>
      <c r="J932" s="39">
        <f>+H932*I936</f>
        <v>0</v>
      </c>
      <c r="K932" s="395">
        <v>0</v>
      </c>
      <c r="L932" s="394">
        <f t="shared" si="121"/>
        <v>0</v>
      </c>
    </row>
    <row r="933" spans="1:14" ht="13.8">
      <c r="A933" s="24"/>
      <c r="B933" s="25">
        <f t="shared" ref="B933:L933" si="122">SUM(B912:B932)</f>
        <v>84659429</v>
      </c>
      <c r="C933" s="85">
        <f t="shared" si="122"/>
        <v>1.0000000000000002</v>
      </c>
      <c r="D933" s="82">
        <f t="shared" si="122"/>
        <v>0</v>
      </c>
      <c r="E933" s="113">
        <f t="shared" si="122"/>
        <v>0</v>
      </c>
      <c r="F933" s="83">
        <f t="shared" si="122"/>
        <v>0.99999999999999989</v>
      </c>
      <c r="G933" s="113">
        <f t="shared" si="122"/>
        <v>7226999.9999999991</v>
      </c>
      <c r="H933" s="86">
        <f t="shared" si="122"/>
        <v>0.99999999999999989</v>
      </c>
      <c r="I933" s="119">
        <f t="shared" si="122"/>
        <v>7226999.9999999991</v>
      </c>
      <c r="J933" s="26">
        <f t="shared" si="122"/>
        <v>3075393.3528722129</v>
      </c>
      <c r="K933" s="26">
        <f t="shared" si="122"/>
        <v>-140209.5</v>
      </c>
      <c r="L933" s="26">
        <f t="shared" si="122"/>
        <v>2935183.8528722129</v>
      </c>
    </row>
    <row r="934" spans="1:14">
      <c r="H934" s="80"/>
      <c r="I934" s="81"/>
    </row>
    <row r="935" spans="1:14" ht="13.8">
      <c r="A935" s="90"/>
      <c r="F935" s="127"/>
      <c r="G935" s="127"/>
      <c r="H935" s="127"/>
      <c r="I935" s="127"/>
    </row>
    <row r="936" spans="1:14">
      <c r="F936" s="127"/>
      <c r="G936" t="s">
        <v>114</v>
      </c>
      <c r="H936" s="27"/>
      <c r="I936" s="357">
        <f>+METC!L78</f>
        <v>3075393.3528722129</v>
      </c>
    </row>
    <row r="937" spans="1:14">
      <c r="F937" s="127"/>
      <c r="G937" t="s">
        <v>338</v>
      </c>
      <c r="I937" s="357">
        <f>+METC!M78</f>
        <v>-140209</v>
      </c>
    </row>
    <row r="938" spans="1:14">
      <c r="F938" s="127"/>
      <c r="G938" t="s">
        <v>256</v>
      </c>
      <c r="I938" s="746">
        <f>SUM(I936:I937)</f>
        <v>2935184.3528722129</v>
      </c>
      <c r="N938" s="121">
        <f>+I938</f>
        <v>2935184.3528722129</v>
      </c>
    </row>
    <row r="939" spans="1:14">
      <c r="I939" s="747"/>
      <c r="N939" s="121"/>
    </row>
    <row r="940" spans="1:14">
      <c r="I940" s="122"/>
      <c r="N940" s="121"/>
    </row>
    <row r="942" spans="1:14" ht="15.75" customHeight="1">
      <c r="A942" s="895" t="s">
        <v>19</v>
      </c>
      <c r="B942" s="896"/>
      <c r="C942" s="888">
        <v>1453</v>
      </c>
      <c r="D942" s="889"/>
      <c r="E942" s="889"/>
      <c r="F942" s="889"/>
      <c r="G942" s="889"/>
      <c r="H942" s="890"/>
      <c r="I942" s="4"/>
    </row>
    <row r="943" spans="1:14" ht="15.75" customHeight="1">
      <c r="A943" s="891" t="s">
        <v>20</v>
      </c>
      <c r="B943" s="892"/>
      <c r="C943" s="902" t="s">
        <v>43</v>
      </c>
      <c r="D943" s="903"/>
      <c r="E943" s="903"/>
      <c r="F943" s="903"/>
      <c r="G943" s="903"/>
      <c r="H943" s="904"/>
      <c r="I943" s="4"/>
    </row>
    <row r="944" spans="1:14" ht="15.75" customHeight="1">
      <c r="A944" s="891" t="s">
        <v>22</v>
      </c>
      <c r="B944" s="892"/>
      <c r="C944" s="902" t="s">
        <v>44</v>
      </c>
      <c r="D944" s="903"/>
      <c r="E944" s="903"/>
      <c r="F944" s="903"/>
      <c r="G944" s="903"/>
      <c r="H944" s="904"/>
      <c r="I944" s="4"/>
    </row>
    <row r="945" spans="1:12" ht="15.75" customHeight="1">
      <c r="A945" s="867" t="s">
        <v>24</v>
      </c>
      <c r="B945" s="868"/>
      <c r="C945" s="905">
        <v>9600000</v>
      </c>
      <c r="D945" s="905"/>
      <c r="E945" s="905"/>
      <c r="F945" s="905"/>
      <c r="G945" s="905"/>
      <c r="H945" s="906"/>
      <c r="I945" s="4"/>
    </row>
    <row r="946" spans="1:12" ht="15.75" customHeight="1">
      <c r="A946" s="881" t="s">
        <v>25</v>
      </c>
      <c r="B946" s="882"/>
      <c r="C946" s="893" t="s">
        <v>37</v>
      </c>
      <c r="D946" s="893"/>
      <c r="E946" s="893"/>
      <c r="F946" s="893"/>
      <c r="G946" s="893"/>
      <c r="H946" s="894"/>
      <c r="I946" s="4"/>
    </row>
    <row r="947" spans="1:12" ht="13.8">
      <c r="A947" s="5"/>
      <c r="B947" s="5"/>
      <c r="C947" s="5"/>
      <c r="D947" s="5"/>
      <c r="E947" s="5"/>
      <c r="F947" s="5"/>
      <c r="G947" s="5"/>
      <c r="H947" s="5"/>
      <c r="I947" s="5"/>
    </row>
    <row r="948" spans="1:12" ht="13.8">
      <c r="A948" s="6"/>
      <c r="B948" s="7"/>
      <c r="C948" s="8"/>
      <c r="D948" s="886">
        <v>0</v>
      </c>
      <c r="E948" s="887"/>
      <c r="F948" s="886">
        <v>1</v>
      </c>
      <c r="G948" s="887"/>
      <c r="H948" s="9"/>
      <c r="I948" s="10"/>
      <c r="J948" s="11" t="s">
        <v>121</v>
      </c>
      <c r="K948" s="11" t="s">
        <v>269</v>
      </c>
      <c r="L948" s="11" t="s">
        <v>270</v>
      </c>
    </row>
    <row r="949" spans="1:12" ht="13.8">
      <c r="A949" s="12"/>
      <c r="B949" s="13"/>
      <c r="C949" s="14"/>
      <c r="D949" s="872" t="s">
        <v>26</v>
      </c>
      <c r="E949" s="880"/>
      <c r="F949" s="872" t="s">
        <v>27</v>
      </c>
      <c r="G949" s="880"/>
      <c r="H949" s="872" t="s">
        <v>28</v>
      </c>
      <c r="I949" s="873"/>
      <c r="J949" s="15" t="s">
        <v>29</v>
      </c>
      <c r="K949" s="391" t="s">
        <v>29</v>
      </c>
      <c r="L949" s="391" t="s">
        <v>29</v>
      </c>
    </row>
    <row r="950" spans="1:12" ht="27.6">
      <c r="A950" s="16" t="s">
        <v>30</v>
      </c>
      <c r="B950" s="17" t="s">
        <v>31</v>
      </c>
      <c r="C950" s="18" t="s">
        <v>32</v>
      </c>
      <c r="D950" s="19" t="s">
        <v>33</v>
      </c>
      <c r="E950" s="20" t="s">
        <v>34</v>
      </c>
      <c r="F950" s="19" t="s">
        <v>33</v>
      </c>
      <c r="G950" s="20" t="s">
        <v>34</v>
      </c>
      <c r="H950" s="21" t="s">
        <v>33</v>
      </c>
      <c r="I950" s="40" t="s">
        <v>34</v>
      </c>
      <c r="J950" s="18" t="s">
        <v>34</v>
      </c>
      <c r="K950" s="18" t="s">
        <v>34</v>
      </c>
      <c r="L950" s="18" t="s">
        <v>34</v>
      </c>
    </row>
    <row r="951" spans="1:12" ht="13.8">
      <c r="A951" s="1" t="s">
        <v>15</v>
      </c>
      <c r="B951" s="22">
        <f>+$B$10</f>
        <v>10940248.5</v>
      </c>
      <c r="C951" s="84">
        <f>+B951/B972</f>
        <v>0.1292265803021185</v>
      </c>
      <c r="D951" s="23">
        <f>C951*D$948</f>
        <v>0</v>
      </c>
      <c r="E951" s="112">
        <f>+C951*(C$945*D$948)</f>
        <v>0</v>
      </c>
      <c r="F951" s="79">
        <v>0</v>
      </c>
      <c r="G951" s="114">
        <f>F951*C$945</f>
        <v>0</v>
      </c>
      <c r="H951" s="23">
        <f>+D951+F951</f>
        <v>0</v>
      </c>
      <c r="I951" s="116">
        <f>+E951+G951</f>
        <v>0</v>
      </c>
      <c r="J951" s="39">
        <f>+H951*I975</f>
        <v>0</v>
      </c>
      <c r="K951" s="39">
        <f>+H951*I976</f>
        <v>0</v>
      </c>
      <c r="L951" s="393">
        <f>+J951+K951</f>
        <v>0</v>
      </c>
    </row>
    <row r="952" spans="1:12" ht="13.8">
      <c r="A952" s="2" t="s">
        <v>4</v>
      </c>
      <c r="B952" s="22">
        <f>+$B$12</f>
        <v>571800</v>
      </c>
      <c r="C952" s="84">
        <f>+B952/B972</f>
        <v>6.7541206780404811E-3</v>
      </c>
      <c r="D952" s="23">
        <f t="shared" ref="D952:D971" si="123">C952*D$948</f>
        <v>0</v>
      </c>
      <c r="E952" s="112">
        <f t="shared" ref="E952:E971" si="124">+C952*(C$945*D$948)</f>
        <v>0</v>
      </c>
      <c r="F952" s="79">
        <v>0</v>
      </c>
      <c r="G952" s="112">
        <f t="shared" ref="G952:G971" si="125">F952*C$945</f>
        <v>0</v>
      </c>
      <c r="H952" s="23">
        <f t="shared" ref="H952:H970" si="126">+D952+F952</f>
        <v>0</v>
      </c>
      <c r="I952" s="117">
        <f>+G952+E952</f>
        <v>0</v>
      </c>
      <c r="J952" s="39">
        <f>+H952*I975</f>
        <v>0</v>
      </c>
      <c r="K952" s="39">
        <f>+H952*I976</f>
        <v>0</v>
      </c>
      <c r="L952" s="394">
        <f>+J952+K952</f>
        <v>0</v>
      </c>
    </row>
    <row r="953" spans="1:12" ht="13.8">
      <c r="A953" s="2" t="s">
        <v>0</v>
      </c>
      <c r="B953" s="22">
        <f>+$B$13</f>
        <v>9981000</v>
      </c>
      <c r="C953" s="84">
        <f>+B953/B972</f>
        <v>0.11789590501490389</v>
      </c>
      <c r="D953" s="23">
        <f t="shared" si="123"/>
        <v>0</v>
      </c>
      <c r="E953" s="112">
        <f t="shared" si="124"/>
        <v>0</v>
      </c>
      <c r="F953" s="79">
        <v>0</v>
      </c>
      <c r="G953" s="112">
        <f t="shared" si="125"/>
        <v>0</v>
      </c>
      <c r="H953" s="23">
        <f t="shared" si="126"/>
        <v>0</v>
      </c>
      <c r="I953" s="117">
        <f t="shared" ref="I953:I971" si="127">+G953+E953</f>
        <v>0</v>
      </c>
      <c r="J953" s="39">
        <f>+H953*I975</f>
        <v>0</v>
      </c>
      <c r="K953" s="39">
        <f>+H953*I976</f>
        <v>0</v>
      </c>
      <c r="L953" s="394">
        <f t="shared" ref="L953:L954" si="128">+J953+K953</f>
        <v>0</v>
      </c>
    </row>
    <row r="954" spans="1:12" ht="13.8">
      <c r="A954" s="2" t="s">
        <v>16</v>
      </c>
      <c r="B954" s="22">
        <f>+$B$14</f>
        <v>1028167</v>
      </c>
      <c r="C954" s="84">
        <f>+B954/B972</f>
        <v>1.2144742908672346E-2</v>
      </c>
      <c r="D954" s="23">
        <f t="shared" si="123"/>
        <v>0</v>
      </c>
      <c r="E954" s="112">
        <f t="shared" si="124"/>
        <v>0</v>
      </c>
      <c r="F954" s="79">
        <v>0</v>
      </c>
      <c r="G954" s="112">
        <f t="shared" si="125"/>
        <v>0</v>
      </c>
      <c r="H954" s="23">
        <f t="shared" si="126"/>
        <v>0</v>
      </c>
      <c r="I954" s="117">
        <f t="shared" si="127"/>
        <v>0</v>
      </c>
      <c r="J954" s="39">
        <f>+H954*I975</f>
        <v>0</v>
      </c>
      <c r="K954" s="39">
        <f>+H954*I976</f>
        <v>0</v>
      </c>
      <c r="L954" s="394">
        <f t="shared" si="128"/>
        <v>0</v>
      </c>
    </row>
    <row r="955" spans="1:12" ht="13.8">
      <c r="A955" s="2" t="s">
        <v>6</v>
      </c>
      <c r="B955" s="22">
        <f>+$B$15</f>
        <v>2574417</v>
      </c>
      <c r="C955" s="84">
        <f>+B955/B972</f>
        <v>3.040909949912372E-2</v>
      </c>
      <c r="D955" s="23">
        <f t="shared" si="123"/>
        <v>0</v>
      </c>
      <c r="E955" s="112">
        <f t="shared" si="124"/>
        <v>0</v>
      </c>
      <c r="F955" s="79">
        <v>0</v>
      </c>
      <c r="G955" s="112">
        <f t="shared" si="125"/>
        <v>0</v>
      </c>
      <c r="H955" s="23">
        <f t="shared" si="126"/>
        <v>0</v>
      </c>
      <c r="I955" s="117">
        <f t="shared" si="127"/>
        <v>0</v>
      </c>
      <c r="J955" s="39">
        <f>+H955*I975</f>
        <v>0</v>
      </c>
      <c r="K955" s="39">
        <f>+H955*I976</f>
        <v>0</v>
      </c>
      <c r="L955" s="394">
        <f>+J955+K955</f>
        <v>0</v>
      </c>
    </row>
    <row r="956" spans="1:12" ht="13.8">
      <c r="A956" s="2" t="s">
        <v>10</v>
      </c>
      <c r="B956" s="22">
        <f>+$B$16</f>
        <v>2860240</v>
      </c>
      <c r="C956" s="84">
        <f>+B956/B972</f>
        <v>3.3785250311574866E-2</v>
      </c>
      <c r="D956" s="23">
        <f t="shared" si="123"/>
        <v>0</v>
      </c>
      <c r="E956" s="112">
        <f t="shared" si="124"/>
        <v>0</v>
      </c>
      <c r="F956" s="79">
        <v>0</v>
      </c>
      <c r="G956" s="112">
        <f t="shared" si="125"/>
        <v>0</v>
      </c>
      <c r="H956" s="23">
        <f t="shared" si="126"/>
        <v>0</v>
      </c>
      <c r="I956" s="117">
        <f t="shared" si="127"/>
        <v>0</v>
      </c>
      <c r="J956" s="39">
        <f>+H956*I975</f>
        <v>0</v>
      </c>
      <c r="K956" s="39">
        <f>+H956*I976</f>
        <v>0</v>
      </c>
      <c r="L956" s="394">
        <f t="shared" ref="L956:L964" si="129">+J956+K956</f>
        <v>0</v>
      </c>
    </row>
    <row r="957" spans="1:12" ht="13.8">
      <c r="A957" s="2" t="s">
        <v>17</v>
      </c>
      <c r="B957" s="22">
        <f>+$B$17</f>
        <v>7116500</v>
      </c>
      <c r="C957" s="84">
        <f>+B957/B972</f>
        <v>8.4060335441194622E-2</v>
      </c>
      <c r="D957" s="23">
        <f t="shared" si="123"/>
        <v>0</v>
      </c>
      <c r="E957" s="112">
        <f t="shared" si="124"/>
        <v>0</v>
      </c>
      <c r="F957" s="79">
        <v>0</v>
      </c>
      <c r="G957" s="112">
        <f t="shared" si="125"/>
        <v>0</v>
      </c>
      <c r="H957" s="23">
        <f t="shared" si="126"/>
        <v>0</v>
      </c>
      <c r="I957" s="117">
        <f t="shared" si="127"/>
        <v>0</v>
      </c>
      <c r="J957" s="39">
        <f>+H957*I975</f>
        <v>0</v>
      </c>
      <c r="K957" s="39">
        <f>+H957*I976</f>
        <v>0</v>
      </c>
      <c r="L957" s="394">
        <f t="shared" si="129"/>
        <v>0</v>
      </c>
    </row>
    <row r="958" spans="1:12" ht="13.8">
      <c r="A958" s="2" t="s">
        <v>5</v>
      </c>
      <c r="B958" s="22">
        <f>+$B$18</f>
        <v>9342000</v>
      </c>
      <c r="C958" s="84">
        <f>+B958/B972</f>
        <v>0.11034801569474323</v>
      </c>
      <c r="D958" s="23">
        <f t="shared" si="123"/>
        <v>0</v>
      </c>
      <c r="E958" s="112">
        <f t="shared" si="124"/>
        <v>0</v>
      </c>
      <c r="F958" s="79">
        <v>0</v>
      </c>
      <c r="G958" s="112">
        <f t="shared" si="125"/>
        <v>0</v>
      </c>
      <c r="H958" s="23">
        <f t="shared" si="126"/>
        <v>0</v>
      </c>
      <c r="I958" s="117">
        <f t="shared" si="127"/>
        <v>0</v>
      </c>
      <c r="J958" s="39">
        <f>+H958*I975</f>
        <v>0</v>
      </c>
      <c r="K958" s="39">
        <f>+H958*I976</f>
        <v>0</v>
      </c>
      <c r="L958" s="394">
        <f t="shared" si="129"/>
        <v>0</v>
      </c>
    </row>
    <row r="959" spans="1:12" ht="13.8">
      <c r="A959" s="2" t="s">
        <v>116</v>
      </c>
      <c r="B959" s="22">
        <f>+$B$19</f>
        <v>2939201</v>
      </c>
      <c r="C959" s="84">
        <f>+B959/B972</f>
        <v>3.4717940278099442E-2</v>
      </c>
      <c r="D959" s="23">
        <f t="shared" si="123"/>
        <v>0</v>
      </c>
      <c r="E959" s="112">
        <f t="shared" si="124"/>
        <v>0</v>
      </c>
      <c r="F959" s="79">
        <v>0</v>
      </c>
      <c r="G959" s="112">
        <f t="shared" si="125"/>
        <v>0</v>
      </c>
      <c r="H959" s="23">
        <f t="shared" si="126"/>
        <v>0</v>
      </c>
      <c r="I959" s="117">
        <f t="shared" si="127"/>
        <v>0</v>
      </c>
      <c r="J959" s="39">
        <f>+H959*I975</f>
        <v>0</v>
      </c>
      <c r="K959" s="39">
        <f>+H959*I976</f>
        <v>0</v>
      </c>
      <c r="L959" s="394">
        <f t="shared" si="129"/>
        <v>0</v>
      </c>
    </row>
    <row r="960" spans="1:12" ht="13.8">
      <c r="A960" s="2" t="s">
        <v>1</v>
      </c>
      <c r="B960" s="22">
        <f>+$B$20</f>
        <v>207000</v>
      </c>
      <c r="C960" s="84">
        <f>+B960/B972</f>
        <v>2.4450909065309194E-3</v>
      </c>
      <c r="D960" s="23">
        <f t="shared" si="123"/>
        <v>0</v>
      </c>
      <c r="E960" s="112">
        <f t="shared" si="124"/>
        <v>0</v>
      </c>
      <c r="F960" s="79">
        <v>0</v>
      </c>
      <c r="G960" s="112">
        <f t="shared" si="125"/>
        <v>0</v>
      </c>
      <c r="H960" s="23">
        <f t="shared" si="126"/>
        <v>0</v>
      </c>
      <c r="I960" s="117">
        <f t="shared" si="127"/>
        <v>0</v>
      </c>
      <c r="J960" s="39">
        <f>+H960*I975</f>
        <v>0</v>
      </c>
      <c r="K960" s="39">
        <f>+H960*I976</f>
        <v>0</v>
      </c>
      <c r="L960" s="394">
        <f t="shared" si="129"/>
        <v>0</v>
      </c>
    </row>
    <row r="961" spans="1:12" ht="13.8">
      <c r="A961" s="2" t="s">
        <v>45</v>
      </c>
      <c r="B961" s="22">
        <f>+$B$21</f>
        <v>7020707</v>
      </c>
      <c r="C961" s="84">
        <f>+B961/B972</f>
        <v>8.2928825329072323E-2</v>
      </c>
      <c r="D961" s="23">
        <f t="shared" si="123"/>
        <v>0</v>
      </c>
      <c r="E961" s="112">
        <f t="shared" si="124"/>
        <v>0</v>
      </c>
      <c r="F961" s="79">
        <v>0</v>
      </c>
      <c r="G961" s="112">
        <f t="shared" si="125"/>
        <v>0</v>
      </c>
      <c r="H961" s="23">
        <f t="shared" si="126"/>
        <v>0</v>
      </c>
      <c r="I961" s="117">
        <f t="shared" si="127"/>
        <v>0</v>
      </c>
      <c r="J961" s="39">
        <f>+H961*I975</f>
        <v>0</v>
      </c>
      <c r="K961" s="39">
        <f>+H961*I976</f>
        <v>0</v>
      </c>
      <c r="L961" s="394">
        <f t="shared" si="129"/>
        <v>0</v>
      </c>
    </row>
    <row r="962" spans="1:12" ht="13.8">
      <c r="A962" s="2" t="s">
        <v>46</v>
      </c>
      <c r="B962" s="22">
        <f>+$B$22</f>
        <v>6927361</v>
      </c>
      <c r="C962" s="84">
        <f>+B962/B972</f>
        <v>8.1826219262593897E-2</v>
      </c>
      <c r="D962" s="23">
        <f t="shared" si="123"/>
        <v>0</v>
      </c>
      <c r="E962" s="112">
        <f t="shared" si="124"/>
        <v>0</v>
      </c>
      <c r="F962" s="79">
        <v>0</v>
      </c>
      <c r="G962" s="112">
        <f t="shared" si="125"/>
        <v>0</v>
      </c>
      <c r="H962" s="23">
        <f t="shared" si="126"/>
        <v>0</v>
      </c>
      <c r="I962" s="117">
        <f t="shared" si="127"/>
        <v>0</v>
      </c>
      <c r="J962" s="39">
        <f>+H962*I975</f>
        <v>0</v>
      </c>
      <c r="K962" s="39">
        <f>+H962*I976</f>
        <v>0</v>
      </c>
      <c r="L962" s="394">
        <f t="shared" si="129"/>
        <v>0</v>
      </c>
    </row>
    <row r="963" spans="1:12" ht="13.8">
      <c r="A963" s="2" t="s">
        <v>2</v>
      </c>
      <c r="B963" s="22">
        <f>+$B$23</f>
        <v>325000</v>
      </c>
      <c r="C963" s="84">
        <f>+B963/B972</f>
        <v>3.8389108435871924E-3</v>
      </c>
      <c r="D963" s="23">
        <f t="shared" si="123"/>
        <v>0</v>
      </c>
      <c r="E963" s="112">
        <f t="shared" si="124"/>
        <v>0</v>
      </c>
      <c r="F963" s="79">
        <v>0</v>
      </c>
      <c r="G963" s="112">
        <f t="shared" si="125"/>
        <v>0</v>
      </c>
      <c r="H963" s="23">
        <f t="shared" si="126"/>
        <v>0</v>
      </c>
      <c r="I963" s="117">
        <f t="shared" si="127"/>
        <v>0</v>
      </c>
      <c r="J963" s="39">
        <f>+H963*I975</f>
        <v>0</v>
      </c>
      <c r="K963" s="39">
        <f>+H963*I976</f>
        <v>0</v>
      </c>
      <c r="L963" s="394">
        <f t="shared" si="129"/>
        <v>0</v>
      </c>
    </row>
    <row r="964" spans="1:12" ht="13.8">
      <c r="A964" s="2" t="s">
        <v>12</v>
      </c>
      <c r="B964" s="22">
        <f>+$B$24</f>
        <v>343000</v>
      </c>
      <c r="C964" s="84">
        <f>+B964/B972</f>
        <v>4.0515274441550982E-3</v>
      </c>
      <c r="D964" s="23">
        <f t="shared" si="123"/>
        <v>0</v>
      </c>
      <c r="E964" s="112">
        <f t="shared" si="124"/>
        <v>0</v>
      </c>
      <c r="F964" s="79">
        <v>0</v>
      </c>
      <c r="G964" s="112">
        <f t="shared" si="125"/>
        <v>0</v>
      </c>
      <c r="H964" s="23">
        <f t="shared" si="126"/>
        <v>0</v>
      </c>
      <c r="I964" s="117">
        <f t="shared" si="127"/>
        <v>0</v>
      </c>
      <c r="J964" s="39">
        <f>+H964*I975</f>
        <v>0</v>
      </c>
      <c r="K964" s="39">
        <f>+H964*I976</f>
        <v>0</v>
      </c>
      <c r="L964" s="394">
        <f t="shared" si="129"/>
        <v>0</v>
      </c>
    </row>
    <row r="965" spans="1:12" ht="13.8">
      <c r="A965" s="2" t="s">
        <v>18</v>
      </c>
      <c r="B965" s="22">
        <f>+$B$25</f>
        <v>10436523.5</v>
      </c>
      <c r="C965" s="84">
        <f>+B965/B972</f>
        <v>0.12327656379539248</v>
      </c>
      <c r="D965" s="23">
        <f t="shared" si="123"/>
        <v>0</v>
      </c>
      <c r="E965" s="112">
        <f t="shared" si="124"/>
        <v>0</v>
      </c>
      <c r="F965" s="79">
        <v>1</v>
      </c>
      <c r="G965" s="112">
        <f t="shared" si="125"/>
        <v>9600000</v>
      </c>
      <c r="H965" s="23">
        <f t="shared" si="126"/>
        <v>1</v>
      </c>
      <c r="I965" s="117">
        <f t="shared" si="127"/>
        <v>9600000</v>
      </c>
      <c r="J965" s="39">
        <f>+H965*I975</f>
        <v>1243002.3998921365</v>
      </c>
      <c r="K965" s="39">
        <f>+H965*I976</f>
        <v>-47002</v>
      </c>
      <c r="L965" s="394">
        <f>+J965+K965</f>
        <v>1196000.3998921365</v>
      </c>
    </row>
    <row r="966" spans="1:12" ht="13.8">
      <c r="A966" s="2" t="s">
        <v>9</v>
      </c>
      <c r="B966" s="22">
        <f>+$B$26</f>
        <v>7856545</v>
      </c>
      <c r="C966" s="84">
        <f>+B966/B972</f>
        <v>9.2801771672709962E-2</v>
      </c>
      <c r="D966" s="23">
        <f t="shared" si="123"/>
        <v>0</v>
      </c>
      <c r="E966" s="112">
        <f t="shared" si="124"/>
        <v>0</v>
      </c>
      <c r="F966" s="79">
        <v>0</v>
      </c>
      <c r="G966" s="112">
        <f t="shared" si="125"/>
        <v>0</v>
      </c>
      <c r="H966" s="23">
        <f t="shared" si="126"/>
        <v>0</v>
      </c>
      <c r="I966" s="117">
        <f t="shared" si="127"/>
        <v>0</v>
      </c>
      <c r="J966" s="39">
        <f>+H966*I975</f>
        <v>0</v>
      </c>
      <c r="K966" s="39">
        <f>+H966*I976</f>
        <v>0</v>
      </c>
      <c r="L966" s="394">
        <f t="shared" ref="L966" si="130">+J966+K966</f>
        <v>0</v>
      </c>
    </row>
    <row r="967" spans="1:12" ht="13.8">
      <c r="A967" s="2" t="s">
        <v>7</v>
      </c>
      <c r="B967" s="22">
        <f>+$B$27</f>
        <v>1680898</v>
      </c>
      <c r="C967" s="84">
        <f>+B967/B972</f>
        <v>1.9854823258966228E-2</v>
      </c>
      <c r="D967" s="23">
        <f t="shared" si="123"/>
        <v>0</v>
      </c>
      <c r="E967" s="112">
        <f t="shared" si="124"/>
        <v>0</v>
      </c>
      <c r="F967" s="79">
        <v>0</v>
      </c>
      <c r="G967" s="112">
        <f t="shared" si="125"/>
        <v>0</v>
      </c>
      <c r="H967" s="23">
        <f t="shared" si="126"/>
        <v>0</v>
      </c>
      <c r="I967" s="117">
        <f t="shared" si="127"/>
        <v>0</v>
      </c>
      <c r="J967" s="39">
        <f>+H967*I975</f>
        <v>0</v>
      </c>
      <c r="K967" s="39">
        <f>+H967*I976</f>
        <v>0</v>
      </c>
      <c r="L967" s="394">
        <f>+J967+K967</f>
        <v>0</v>
      </c>
    </row>
    <row r="968" spans="1:12" ht="13.8">
      <c r="A968" s="2" t="s">
        <v>13</v>
      </c>
      <c r="B968" s="22">
        <f>+$B$28</f>
        <v>255700</v>
      </c>
      <c r="C968" s="84">
        <f>+B968/B972</f>
        <v>3.020336931400754E-3</v>
      </c>
      <c r="D968" s="23">
        <f t="shared" si="123"/>
        <v>0</v>
      </c>
      <c r="E968" s="112">
        <f t="shared" si="124"/>
        <v>0</v>
      </c>
      <c r="F968" s="79">
        <v>0</v>
      </c>
      <c r="G968" s="112">
        <f t="shared" si="125"/>
        <v>0</v>
      </c>
      <c r="H968" s="23">
        <f t="shared" si="126"/>
        <v>0</v>
      </c>
      <c r="I968" s="117">
        <f t="shared" si="127"/>
        <v>0</v>
      </c>
      <c r="J968" s="39">
        <f>+H968*I975</f>
        <v>0</v>
      </c>
      <c r="K968" s="39">
        <f>+H968*I976</f>
        <v>0</v>
      </c>
      <c r="L968" s="394">
        <f>+J968+K968</f>
        <v>0</v>
      </c>
    </row>
    <row r="969" spans="1:12" ht="13.8">
      <c r="A969" s="2" t="s">
        <v>3</v>
      </c>
      <c r="B969" s="22">
        <f>+$B$29</f>
        <v>999226</v>
      </c>
      <c r="C969" s="84">
        <f>+B969/B972</f>
        <v>1.1802890851059249E-2</v>
      </c>
      <c r="D969" s="23">
        <f t="shared" si="123"/>
        <v>0</v>
      </c>
      <c r="E969" s="112">
        <f t="shared" si="124"/>
        <v>0</v>
      </c>
      <c r="F969" s="79">
        <v>0</v>
      </c>
      <c r="G969" s="112">
        <f t="shared" si="125"/>
        <v>0</v>
      </c>
      <c r="H969" s="23">
        <f t="shared" si="126"/>
        <v>0</v>
      </c>
      <c r="I969" s="117">
        <f t="shared" si="127"/>
        <v>0</v>
      </c>
      <c r="J969" s="39">
        <f>+H969*I975</f>
        <v>0</v>
      </c>
      <c r="K969" s="39">
        <f>+H969*I976</f>
        <v>0</v>
      </c>
      <c r="L969" s="394">
        <f t="shared" ref="L969:L971" si="131">+J969+K969</f>
        <v>0</v>
      </c>
    </row>
    <row r="970" spans="1:12" ht="13.8">
      <c r="A970" s="2" t="s">
        <v>11</v>
      </c>
      <c r="B970" s="22">
        <f>+$B$30</f>
        <v>700616</v>
      </c>
      <c r="C970" s="84">
        <f>+B970/B972</f>
        <v>8.2756995679713358E-3</v>
      </c>
      <c r="D970" s="23">
        <f t="shared" si="123"/>
        <v>0</v>
      </c>
      <c r="E970" s="112">
        <f t="shared" si="124"/>
        <v>0</v>
      </c>
      <c r="F970" s="79">
        <v>0</v>
      </c>
      <c r="G970" s="112">
        <f t="shared" si="125"/>
        <v>0</v>
      </c>
      <c r="H970" s="23">
        <f t="shared" si="126"/>
        <v>0</v>
      </c>
      <c r="I970" s="117">
        <f t="shared" si="127"/>
        <v>0</v>
      </c>
      <c r="J970" s="39">
        <f>+H970*I975</f>
        <v>0</v>
      </c>
      <c r="K970" s="39">
        <f>+H970*I976</f>
        <v>0</v>
      </c>
      <c r="L970" s="394">
        <f t="shared" si="131"/>
        <v>0</v>
      </c>
    </row>
    <row r="971" spans="1:12" ht="13.8">
      <c r="A971" s="3" t="s">
        <v>8</v>
      </c>
      <c r="B971" s="22">
        <f>+$B$31</f>
        <v>553279</v>
      </c>
      <c r="C971" s="84">
        <f>+B971/B972</f>
        <v>6.5353500080894715E-3</v>
      </c>
      <c r="D971" s="23">
        <f t="shared" si="123"/>
        <v>0</v>
      </c>
      <c r="E971" s="112">
        <f t="shared" si="124"/>
        <v>0</v>
      </c>
      <c r="F971" s="79">
        <v>0</v>
      </c>
      <c r="G971" s="115">
        <f t="shared" si="125"/>
        <v>0</v>
      </c>
      <c r="H971" s="87">
        <f>+D971+F971</f>
        <v>0</v>
      </c>
      <c r="I971" s="118">
        <f t="shared" si="127"/>
        <v>0</v>
      </c>
      <c r="J971" s="39">
        <f>+H971*I975</f>
        <v>0</v>
      </c>
      <c r="K971" s="39">
        <f>+H971*I976</f>
        <v>0</v>
      </c>
      <c r="L971" s="394">
        <f t="shared" si="131"/>
        <v>0</v>
      </c>
    </row>
    <row r="972" spans="1:12" ht="13.8">
      <c r="A972" s="24"/>
      <c r="B972" s="25">
        <f t="shared" ref="B972:I972" si="132">SUM(B951:B971)</f>
        <v>84659429</v>
      </c>
      <c r="C972" s="85">
        <f t="shared" si="132"/>
        <v>1.0000000000000002</v>
      </c>
      <c r="D972" s="82">
        <f t="shared" si="132"/>
        <v>0</v>
      </c>
      <c r="E972" s="113">
        <f t="shared" si="132"/>
        <v>0</v>
      </c>
      <c r="F972" s="83">
        <f t="shared" si="132"/>
        <v>1</v>
      </c>
      <c r="G972" s="113">
        <f t="shared" si="132"/>
        <v>9600000</v>
      </c>
      <c r="H972" s="86">
        <f t="shared" si="132"/>
        <v>1</v>
      </c>
      <c r="I972" s="119">
        <f t="shared" si="132"/>
        <v>9600000</v>
      </c>
      <c r="J972" s="26">
        <f t="shared" ref="J972:L972" si="133">SUM(J951:J971)</f>
        <v>1243002.3998921365</v>
      </c>
      <c r="K972" s="26">
        <f t="shared" si="133"/>
        <v>-47002</v>
      </c>
      <c r="L972" s="26">
        <f t="shared" si="133"/>
        <v>1196000.3998921365</v>
      </c>
    </row>
    <row r="973" spans="1:12">
      <c r="H973" s="80"/>
      <c r="I973" s="81"/>
    </row>
    <row r="974" spans="1:12">
      <c r="I974" s="127"/>
    </row>
    <row r="975" spans="1:12">
      <c r="G975" t="s">
        <v>114</v>
      </c>
      <c r="H975" s="27"/>
      <c r="I975" s="357">
        <f>+ATC!M79</f>
        <v>1243002.3998921365</v>
      </c>
    </row>
    <row r="976" spans="1:12">
      <c r="G976" t="s">
        <v>338</v>
      </c>
      <c r="I976" s="744">
        <f>+ATC!N79</f>
        <v>-47002</v>
      </c>
    </row>
    <row r="977" spans="1:14">
      <c r="G977" t="s">
        <v>256</v>
      </c>
      <c r="I977" s="746">
        <f>SUM(I975:I976)</f>
        <v>1196000.3998921365</v>
      </c>
      <c r="N977" s="121">
        <f>I977</f>
        <v>1196000.3998921365</v>
      </c>
    </row>
    <row r="978" spans="1:14">
      <c r="I978" s="127"/>
      <c r="N978" s="121"/>
    </row>
    <row r="979" spans="1:14">
      <c r="N979" s="121"/>
    </row>
    <row r="980" spans="1:14">
      <c r="I980" s="88"/>
    </row>
    <row r="981" spans="1:14">
      <c r="I981" s="88"/>
    </row>
    <row r="982" spans="1:14">
      <c r="I982" s="88"/>
    </row>
    <row r="983" spans="1:14" ht="15.6">
      <c r="A983" s="874" t="s">
        <v>19</v>
      </c>
      <c r="B983" s="875"/>
      <c r="C983" s="875" t="s">
        <v>177</v>
      </c>
      <c r="D983" s="875"/>
      <c r="E983" s="875"/>
      <c r="F983" s="875"/>
      <c r="G983" s="875"/>
      <c r="H983" s="876"/>
      <c r="I983" s="4"/>
    </row>
    <row r="984" spans="1:14" ht="15.6">
      <c r="A984" s="867" t="s">
        <v>20</v>
      </c>
      <c r="B984" s="868"/>
      <c r="C984" s="877" t="s">
        <v>110</v>
      </c>
      <c r="D984" s="878"/>
      <c r="E984" s="878"/>
      <c r="F984" s="878"/>
      <c r="G984" s="878"/>
      <c r="H984" s="879"/>
      <c r="I984" s="4"/>
    </row>
    <row r="985" spans="1:14" ht="15.6">
      <c r="A985" s="867" t="s">
        <v>22</v>
      </c>
      <c r="B985" s="868"/>
      <c r="C985" s="877" t="s">
        <v>111</v>
      </c>
      <c r="D985" s="878"/>
      <c r="E985" s="878"/>
      <c r="F985" s="878"/>
      <c r="G985" s="878"/>
      <c r="H985" s="879"/>
      <c r="I985" s="4"/>
    </row>
    <row r="986" spans="1:14" ht="15.6">
      <c r="A986" s="867" t="s">
        <v>24</v>
      </c>
      <c r="B986" s="868"/>
      <c r="C986" s="869">
        <v>1413000</v>
      </c>
      <c r="D986" s="870"/>
      <c r="E986" s="870"/>
      <c r="F986" s="870"/>
      <c r="G986" s="870"/>
      <c r="H986" s="871"/>
      <c r="I986" s="4"/>
    </row>
    <row r="987" spans="1:14" ht="15.6">
      <c r="A987" s="881" t="s">
        <v>25</v>
      </c>
      <c r="B987" s="882"/>
      <c r="C987" s="883" t="s">
        <v>109</v>
      </c>
      <c r="D987" s="884"/>
      <c r="E987" s="884"/>
      <c r="F987" s="884"/>
      <c r="G987" s="884"/>
      <c r="H987" s="885"/>
      <c r="I987" s="4"/>
    </row>
    <row r="988" spans="1:14" ht="13.8">
      <c r="A988" s="5"/>
      <c r="B988" s="5"/>
      <c r="C988" s="5"/>
      <c r="D988" s="5"/>
      <c r="E988" s="5"/>
      <c r="F988" s="5"/>
      <c r="G988" s="5"/>
      <c r="H988" s="5"/>
      <c r="I988" s="5"/>
    </row>
    <row r="989" spans="1:14" ht="13.8">
      <c r="A989" s="6"/>
      <c r="B989" s="7"/>
      <c r="C989" s="8"/>
      <c r="D989" s="886">
        <v>0</v>
      </c>
      <c r="E989" s="887"/>
      <c r="F989" s="886">
        <v>1</v>
      </c>
      <c r="G989" s="887"/>
      <c r="H989" s="9"/>
      <c r="I989" s="10"/>
      <c r="J989" s="11" t="s">
        <v>121</v>
      </c>
      <c r="K989" s="11" t="s">
        <v>269</v>
      </c>
      <c r="L989" s="11" t="s">
        <v>270</v>
      </c>
    </row>
    <row r="990" spans="1:14" ht="13.8">
      <c r="A990" s="12"/>
      <c r="B990" s="13"/>
      <c r="C990" s="14"/>
      <c r="D990" s="872" t="s">
        <v>26</v>
      </c>
      <c r="E990" s="880"/>
      <c r="F990" s="872" t="s">
        <v>27</v>
      </c>
      <c r="G990" s="880"/>
      <c r="H990" s="872" t="s">
        <v>28</v>
      </c>
      <c r="I990" s="873"/>
      <c r="J990" s="15" t="s">
        <v>29</v>
      </c>
      <c r="K990" s="391" t="s">
        <v>29</v>
      </c>
      <c r="L990" s="391" t="s">
        <v>29</v>
      </c>
    </row>
    <row r="991" spans="1:14" ht="27.6">
      <c r="A991" s="16" t="s">
        <v>30</v>
      </c>
      <c r="B991" s="17" t="s">
        <v>31</v>
      </c>
      <c r="C991" s="18" t="s">
        <v>32</v>
      </c>
      <c r="D991" s="19" t="s">
        <v>33</v>
      </c>
      <c r="E991" s="20" t="s">
        <v>34</v>
      </c>
      <c r="F991" s="19" t="s">
        <v>33</v>
      </c>
      <c r="G991" s="20" t="s">
        <v>34</v>
      </c>
      <c r="H991" s="21" t="s">
        <v>33</v>
      </c>
      <c r="I991" s="40" t="s">
        <v>34</v>
      </c>
      <c r="J991" s="18" t="s">
        <v>34</v>
      </c>
      <c r="K991" s="18" t="s">
        <v>34</v>
      </c>
      <c r="L991" s="18" t="s">
        <v>34</v>
      </c>
    </row>
    <row r="992" spans="1:14" ht="13.8">
      <c r="A992" s="1" t="s">
        <v>15</v>
      </c>
      <c r="B992" s="22">
        <f>+$B$10</f>
        <v>10940248.5</v>
      </c>
      <c r="C992" s="84">
        <f>+B992/B1013</f>
        <v>0.1292265803021185</v>
      </c>
      <c r="D992" s="89">
        <v>0</v>
      </c>
      <c r="E992" s="112">
        <f>+D992*C986</f>
        <v>0</v>
      </c>
      <c r="F992" s="79">
        <v>0</v>
      </c>
      <c r="G992" s="114">
        <f>F992*C986</f>
        <v>0</v>
      </c>
      <c r="H992" s="23">
        <f>+D992+F992</f>
        <v>0</v>
      </c>
      <c r="I992" s="116">
        <f>+E992+G992</f>
        <v>0</v>
      </c>
      <c r="J992" s="39">
        <f>+H992*I1016</f>
        <v>0</v>
      </c>
      <c r="K992" s="395">
        <v>0</v>
      </c>
      <c r="L992" s="393">
        <f>+J992+K992</f>
        <v>0</v>
      </c>
    </row>
    <row r="993" spans="1:12" ht="13.8">
      <c r="A993" s="2" t="s">
        <v>4</v>
      </c>
      <c r="B993" s="22">
        <f>+$B$12</f>
        <v>571800</v>
      </c>
      <c r="C993" s="84">
        <f>+B993/B1013</f>
        <v>6.7541206780404811E-3</v>
      </c>
      <c r="D993" s="89">
        <v>0</v>
      </c>
      <c r="E993" s="112">
        <f>+D993*C986</f>
        <v>0</v>
      </c>
      <c r="F993" s="79">
        <v>0</v>
      </c>
      <c r="G993" s="112">
        <f>F993*C986</f>
        <v>0</v>
      </c>
      <c r="H993" s="23">
        <f t="shared" ref="H993:H1011" si="134">+D993+F993</f>
        <v>0</v>
      </c>
      <c r="I993" s="117">
        <f>+G993+E993</f>
        <v>0</v>
      </c>
      <c r="J993" s="39">
        <f>+H993*I1016</f>
        <v>0</v>
      </c>
      <c r="K993" s="395">
        <v>0</v>
      </c>
      <c r="L993" s="394">
        <f>+J993+K993</f>
        <v>0</v>
      </c>
    </row>
    <row r="994" spans="1:12" ht="13.8">
      <c r="A994" s="2" t="s">
        <v>0</v>
      </c>
      <c r="B994" s="22">
        <f>+$B$13</f>
        <v>9981000</v>
      </c>
      <c r="C994" s="84">
        <f>+B994/B1013</f>
        <v>0.11789590501490389</v>
      </c>
      <c r="D994" s="89">
        <v>0</v>
      </c>
      <c r="E994" s="112">
        <f>+D994*C986</f>
        <v>0</v>
      </c>
      <c r="F994" s="79">
        <v>0</v>
      </c>
      <c r="G994" s="112">
        <f>F994*C986</f>
        <v>0</v>
      </c>
      <c r="H994" s="23">
        <f t="shared" si="134"/>
        <v>0</v>
      </c>
      <c r="I994" s="117">
        <f t="shared" ref="I994:I1012" si="135">+G994+E994</f>
        <v>0</v>
      </c>
      <c r="J994" s="39">
        <f>+H994*I1016</f>
        <v>0</v>
      </c>
      <c r="K994" s="395">
        <v>0</v>
      </c>
      <c r="L994" s="394">
        <f t="shared" ref="L994:L999" si="136">+J994+K994</f>
        <v>0</v>
      </c>
    </row>
    <row r="995" spans="1:12" ht="13.8">
      <c r="A995" s="2" t="s">
        <v>16</v>
      </c>
      <c r="B995" s="22">
        <f>+$B$14</f>
        <v>1028167</v>
      </c>
      <c r="C995" s="84">
        <f>+B995/B1013</f>
        <v>1.2144742908672346E-2</v>
      </c>
      <c r="D995" s="89">
        <v>0</v>
      </c>
      <c r="E995" s="112">
        <f>+D995*C986</f>
        <v>0</v>
      </c>
      <c r="F995" s="79">
        <v>0</v>
      </c>
      <c r="G995" s="112">
        <f>F995*C986</f>
        <v>0</v>
      </c>
      <c r="H995" s="23">
        <f t="shared" si="134"/>
        <v>0</v>
      </c>
      <c r="I995" s="117">
        <f t="shared" si="135"/>
        <v>0</v>
      </c>
      <c r="J995" s="39">
        <f>+H995*I1016</f>
        <v>0</v>
      </c>
      <c r="K995" s="395">
        <v>0</v>
      </c>
      <c r="L995" s="394">
        <f t="shared" si="136"/>
        <v>0</v>
      </c>
    </row>
    <row r="996" spans="1:12" ht="13.8">
      <c r="A996" s="2" t="s">
        <v>6</v>
      </c>
      <c r="B996" s="22">
        <f>+$B$15</f>
        <v>2574417</v>
      </c>
      <c r="C996" s="84">
        <f>+B996/B1013</f>
        <v>3.040909949912372E-2</v>
      </c>
      <c r="D996" s="89">
        <v>0</v>
      </c>
      <c r="E996" s="112">
        <f>+D996*C986</f>
        <v>0</v>
      </c>
      <c r="F996" s="79">
        <v>0</v>
      </c>
      <c r="G996" s="112">
        <f>F996*C986</f>
        <v>0</v>
      </c>
      <c r="H996" s="23">
        <f t="shared" si="134"/>
        <v>0</v>
      </c>
      <c r="I996" s="117">
        <f t="shared" si="135"/>
        <v>0</v>
      </c>
      <c r="J996" s="39">
        <f>+H996*I1016</f>
        <v>0</v>
      </c>
      <c r="K996" s="395">
        <v>0</v>
      </c>
      <c r="L996" s="394">
        <f t="shared" si="136"/>
        <v>0</v>
      </c>
    </row>
    <row r="997" spans="1:12" ht="13.8">
      <c r="A997" s="2" t="s">
        <v>10</v>
      </c>
      <c r="B997" s="22">
        <f>+$B$16</f>
        <v>2860240</v>
      </c>
      <c r="C997" s="84">
        <f>+B997/B1013</f>
        <v>3.3785250311574866E-2</v>
      </c>
      <c r="D997" s="89">
        <v>0</v>
      </c>
      <c r="E997" s="112">
        <f>+D997*C986</f>
        <v>0</v>
      </c>
      <c r="F997" s="79">
        <v>0</v>
      </c>
      <c r="G997" s="112">
        <f>F997*C986</f>
        <v>0</v>
      </c>
      <c r="H997" s="23">
        <f t="shared" si="134"/>
        <v>0</v>
      </c>
      <c r="I997" s="117">
        <f t="shared" si="135"/>
        <v>0</v>
      </c>
      <c r="J997" s="39">
        <f>+H997*I1016</f>
        <v>0</v>
      </c>
      <c r="K997" s="395">
        <v>0</v>
      </c>
      <c r="L997" s="394">
        <f t="shared" si="136"/>
        <v>0</v>
      </c>
    </row>
    <row r="998" spans="1:12" ht="13.8">
      <c r="A998" s="2" t="s">
        <v>17</v>
      </c>
      <c r="B998" s="22">
        <f>+$B$17</f>
        <v>7116500</v>
      </c>
      <c r="C998" s="84">
        <f>+B998/B1013</f>
        <v>8.4060335441194622E-2</v>
      </c>
      <c r="D998" s="89">
        <v>0</v>
      </c>
      <c r="E998" s="112">
        <f>+D998*C986</f>
        <v>0</v>
      </c>
      <c r="F998" s="79">
        <v>0</v>
      </c>
      <c r="G998" s="112">
        <f>F998*C986</f>
        <v>0</v>
      </c>
      <c r="H998" s="23">
        <f t="shared" si="134"/>
        <v>0</v>
      </c>
      <c r="I998" s="117">
        <f t="shared" si="135"/>
        <v>0</v>
      </c>
      <c r="J998" s="39">
        <f>+H998*I1016</f>
        <v>0</v>
      </c>
      <c r="K998" s="395">
        <v>0</v>
      </c>
      <c r="L998" s="394">
        <f t="shared" si="136"/>
        <v>0</v>
      </c>
    </row>
    <row r="999" spans="1:12" ht="13.8">
      <c r="A999" s="2" t="s">
        <v>5</v>
      </c>
      <c r="B999" s="22">
        <f>+$B$18</f>
        <v>9342000</v>
      </c>
      <c r="C999" s="84">
        <f>+B999/B1013</f>
        <v>0.11034801569474323</v>
      </c>
      <c r="D999" s="89">
        <v>0</v>
      </c>
      <c r="E999" s="112">
        <f>+D999*C986</f>
        <v>0</v>
      </c>
      <c r="F999" s="79">
        <v>0</v>
      </c>
      <c r="G999" s="112">
        <f>F999*C986</f>
        <v>0</v>
      </c>
      <c r="H999" s="23">
        <f t="shared" si="134"/>
        <v>0</v>
      </c>
      <c r="I999" s="117">
        <f t="shared" si="135"/>
        <v>0</v>
      </c>
      <c r="J999" s="39">
        <f>+H999*I1016</f>
        <v>0</v>
      </c>
      <c r="K999" s="395">
        <v>0</v>
      </c>
      <c r="L999" s="394">
        <f t="shared" si="136"/>
        <v>0</v>
      </c>
    </row>
    <row r="1000" spans="1:12" ht="13.8">
      <c r="A1000" s="2" t="s">
        <v>116</v>
      </c>
      <c r="B1000" s="22">
        <f>+$B$19</f>
        <v>2939201</v>
      </c>
      <c r="C1000" s="84">
        <f>+B1000/B1013</f>
        <v>3.4717940278099442E-2</v>
      </c>
      <c r="D1000" s="89">
        <v>0</v>
      </c>
      <c r="E1000" s="112">
        <f>+D1000*C986</f>
        <v>0</v>
      </c>
      <c r="F1000" s="79">
        <v>0</v>
      </c>
      <c r="G1000" s="112">
        <f>F1000*C986</f>
        <v>0</v>
      </c>
      <c r="H1000" s="23">
        <f t="shared" si="134"/>
        <v>0</v>
      </c>
      <c r="I1000" s="117">
        <f t="shared" si="135"/>
        <v>0</v>
      </c>
      <c r="J1000" s="39">
        <f>+H1000*I1016</f>
        <v>0</v>
      </c>
      <c r="K1000" s="395">
        <v>0</v>
      </c>
      <c r="L1000" s="394">
        <f>+J1000+K1000</f>
        <v>0</v>
      </c>
    </row>
    <row r="1001" spans="1:12" ht="13.8">
      <c r="A1001" s="2" t="s">
        <v>1</v>
      </c>
      <c r="B1001" s="22">
        <f>+$B$20</f>
        <v>207000</v>
      </c>
      <c r="C1001" s="84">
        <f>+B1001/B1013</f>
        <v>2.4450909065309194E-3</v>
      </c>
      <c r="D1001" s="89">
        <v>0</v>
      </c>
      <c r="E1001" s="112">
        <f>+D1001*C986</f>
        <v>0</v>
      </c>
      <c r="F1001" s="79">
        <v>0</v>
      </c>
      <c r="G1001" s="112">
        <f>F1001*C986</f>
        <v>0</v>
      </c>
      <c r="H1001" s="23">
        <f t="shared" si="134"/>
        <v>0</v>
      </c>
      <c r="I1001" s="117">
        <f t="shared" si="135"/>
        <v>0</v>
      </c>
      <c r="J1001" s="39">
        <f>+H1001*I1016</f>
        <v>0</v>
      </c>
      <c r="K1001" s="395">
        <v>0</v>
      </c>
      <c r="L1001" s="394">
        <f t="shared" ref="L1001:L1012" si="137">+J1001+K1001</f>
        <v>0</v>
      </c>
    </row>
    <row r="1002" spans="1:12" ht="13.8">
      <c r="A1002" s="2" t="s">
        <v>45</v>
      </c>
      <c r="B1002" s="22">
        <f>+$B$21</f>
        <v>7020707</v>
      </c>
      <c r="C1002" s="84">
        <f>+B1002/B1013</f>
        <v>8.2928825329072323E-2</v>
      </c>
      <c r="D1002" s="89">
        <v>0</v>
      </c>
      <c r="E1002" s="112">
        <f>+D1002*C986</f>
        <v>0</v>
      </c>
      <c r="F1002" s="79">
        <v>0</v>
      </c>
      <c r="G1002" s="112">
        <f>F1002*C986</f>
        <v>0</v>
      </c>
      <c r="H1002" s="23">
        <f t="shared" si="134"/>
        <v>0</v>
      </c>
      <c r="I1002" s="117">
        <f t="shared" si="135"/>
        <v>0</v>
      </c>
      <c r="J1002" s="39">
        <f>+H1002*I1016</f>
        <v>0</v>
      </c>
      <c r="K1002" s="395">
        <v>0</v>
      </c>
      <c r="L1002" s="394">
        <f t="shared" si="137"/>
        <v>0</v>
      </c>
    </row>
    <row r="1003" spans="1:12" ht="13.8">
      <c r="A1003" s="2" t="s">
        <v>46</v>
      </c>
      <c r="B1003" s="22">
        <f>+$B$22</f>
        <v>6927361</v>
      </c>
      <c r="C1003" s="84">
        <f>+B1003/B1013</f>
        <v>8.1826219262593897E-2</v>
      </c>
      <c r="D1003" s="89">
        <v>0</v>
      </c>
      <c r="E1003" s="112">
        <f>+D1003*C986</f>
        <v>0</v>
      </c>
      <c r="F1003" s="79">
        <v>0</v>
      </c>
      <c r="G1003" s="112">
        <f>F1003*C986</f>
        <v>0</v>
      </c>
      <c r="H1003" s="23">
        <f t="shared" si="134"/>
        <v>0</v>
      </c>
      <c r="I1003" s="117">
        <f t="shared" si="135"/>
        <v>0</v>
      </c>
      <c r="J1003" s="39">
        <f>+H1003*I1016</f>
        <v>0</v>
      </c>
      <c r="K1003" s="395">
        <v>0</v>
      </c>
      <c r="L1003" s="394">
        <f t="shared" si="137"/>
        <v>0</v>
      </c>
    </row>
    <row r="1004" spans="1:12" ht="13.8">
      <c r="A1004" s="2" t="s">
        <v>2</v>
      </c>
      <c r="B1004" s="22">
        <f>+$B$23</f>
        <v>325000</v>
      </c>
      <c r="C1004" s="84">
        <f>+B1004/B1013</f>
        <v>3.8389108435871924E-3</v>
      </c>
      <c r="D1004" s="89">
        <v>0</v>
      </c>
      <c r="E1004" s="112">
        <f>+D1004*C986</f>
        <v>0</v>
      </c>
      <c r="F1004" s="79">
        <v>0</v>
      </c>
      <c r="G1004" s="112">
        <f>F1004*C986</f>
        <v>0</v>
      </c>
      <c r="H1004" s="23">
        <f t="shared" si="134"/>
        <v>0</v>
      </c>
      <c r="I1004" s="117">
        <f t="shared" si="135"/>
        <v>0</v>
      </c>
      <c r="J1004" s="39">
        <f>+H1004*I1016</f>
        <v>0</v>
      </c>
      <c r="K1004" s="395">
        <v>0</v>
      </c>
      <c r="L1004" s="394">
        <f t="shared" si="137"/>
        <v>0</v>
      </c>
    </row>
    <row r="1005" spans="1:12" ht="13.8">
      <c r="A1005" s="2" t="s">
        <v>12</v>
      </c>
      <c r="B1005" s="22">
        <f>+$B$24</f>
        <v>343000</v>
      </c>
      <c r="C1005" s="84">
        <f>+B1005/B1013</f>
        <v>4.0515274441550982E-3</v>
      </c>
      <c r="D1005" s="89">
        <v>0</v>
      </c>
      <c r="E1005" s="112">
        <f>+D1005*C986</f>
        <v>0</v>
      </c>
      <c r="F1005" s="79">
        <v>0</v>
      </c>
      <c r="G1005" s="112">
        <f>F1005*C986</f>
        <v>0</v>
      </c>
      <c r="H1005" s="23">
        <f t="shared" si="134"/>
        <v>0</v>
      </c>
      <c r="I1005" s="117">
        <f t="shared" si="135"/>
        <v>0</v>
      </c>
      <c r="J1005" s="39">
        <f>+H1005*I1016</f>
        <v>0</v>
      </c>
      <c r="K1005" s="395">
        <v>0</v>
      </c>
      <c r="L1005" s="394">
        <f t="shared" si="137"/>
        <v>0</v>
      </c>
    </row>
    <row r="1006" spans="1:12" ht="13.8">
      <c r="A1006" s="2" t="s">
        <v>18</v>
      </c>
      <c r="B1006" s="22">
        <f>+$B$25</f>
        <v>10436523.5</v>
      </c>
      <c r="C1006" s="84">
        <f>+B1006/B1013</f>
        <v>0.12327656379539248</v>
      </c>
      <c r="D1006" s="89">
        <v>0</v>
      </c>
      <c r="E1006" s="112">
        <f>+D1006*C986</f>
        <v>0</v>
      </c>
      <c r="F1006" s="79">
        <v>0</v>
      </c>
      <c r="G1006" s="112">
        <f>F1006*C986</f>
        <v>0</v>
      </c>
      <c r="H1006" s="23">
        <f t="shared" si="134"/>
        <v>0</v>
      </c>
      <c r="I1006" s="117">
        <f t="shared" si="135"/>
        <v>0</v>
      </c>
      <c r="J1006" s="39">
        <f>+H1006*I1016</f>
        <v>0</v>
      </c>
      <c r="K1006" s="395">
        <v>0</v>
      </c>
      <c r="L1006" s="394">
        <f t="shared" si="137"/>
        <v>0</v>
      </c>
    </row>
    <row r="1007" spans="1:12" ht="13.8">
      <c r="A1007" s="2" t="s">
        <v>9</v>
      </c>
      <c r="B1007" s="22">
        <f>+$B$26</f>
        <v>7856545</v>
      </c>
      <c r="C1007" s="84">
        <f>+B1007/B1013</f>
        <v>9.2801771672709962E-2</v>
      </c>
      <c r="D1007" s="89">
        <v>0</v>
      </c>
      <c r="E1007" s="112">
        <f>+D1007*C986</f>
        <v>0</v>
      </c>
      <c r="F1007" s="79">
        <v>1</v>
      </c>
      <c r="G1007" s="112">
        <f>F1007*C986</f>
        <v>1413000</v>
      </c>
      <c r="H1007" s="23">
        <f t="shared" si="134"/>
        <v>1</v>
      </c>
      <c r="I1007" s="117">
        <f t="shared" si="135"/>
        <v>1413000</v>
      </c>
      <c r="J1007" s="39">
        <f>+H1007*I1016</f>
        <v>492039.33898369904</v>
      </c>
      <c r="K1007" s="395">
        <v>-24220.86</v>
      </c>
      <c r="L1007" s="394">
        <f t="shared" si="137"/>
        <v>467818.47898369905</v>
      </c>
    </row>
    <row r="1008" spans="1:12" ht="13.8">
      <c r="A1008" s="2" t="s">
        <v>7</v>
      </c>
      <c r="B1008" s="22">
        <f>+$B$27</f>
        <v>1680898</v>
      </c>
      <c r="C1008" s="84">
        <f>+B1008/B1013</f>
        <v>1.9854823258966228E-2</v>
      </c>
      <c r="D1008" s="89">
        <v>0</v>
      </c>
      <c r="E1008" s="112">
        <f>+D1008*C986</f>
        <v>0</v>
      </c>
      <c r="F1008" s="79">
        <v>0</v>
      </c>
      <c r="G1008" s="112">
        <f>F1008*C986</f>
        <v>0</v>
      </c>
      <c r="H1008" s="23">
        <f t="shared" si="134"/>
        <v>0</v>
      </c>
      <c r="I1008" s="117">
        <f t="shared" si="135"/>
        <v>0</v>
      </c>
      <c r="J1008" s="39">
        <f>+H1008*I1016</f>
        <v>0</v>
      </c>
      <c r="K1008" s="395">
        <v>0</v>
      </c>
      <c r="L1008" s="394">
        <f t="shared" si="137"/>
        <v>0</v>
      </c>
    </row>
    <row r="1009" spans="1:14" ht="13.8">
      <c r="A1009" s="2" t="s">
        <v>13</v>
      </c>
      <c r="B1009" s="22">
        <f>+$B$28</f>
        <v>255700</v>
      </c>
      <c r="C1009" s="84">
        <f>+B1009/B1013</f>
        <v>3.020336931400754E-3</v>
      </c>
      <c r="D1009" s="89">
        <v>0</v>
      </c>
      <c r="E1009" s="112">
        <f>+D1009*C986</f>
        <v>0</v>
      </c>
      <c r="F1009" s="79">
        <v>0</v>
      </c>
      <c r="G1009" s="112">
        <f>F1009*C986</f>
        <v>0</v>
      </c>
      <c r="H1009" s="23">
        <f t="shared" si="134"/>
        <v>0</v>
      </c>
      <c r="I1009" s="117">
        <f t="shared" si="135"/>
        <v>0</v>
      </c>
      <c r="J1009" s="39">
        <f>+H1009*I1016</f>
        <v>0</v>
      </c>
      <c r="K1009" s="395">
        <v>0</v>
      </c>
      <c r="L1009" s="394">
        <f t="shared" si="137"/>
        <v>0</v>
      </c>
    </row>
    <row r="1010" spans="1:14" ht="13.8">
      <c r="A1010" s="2" t="s">
        <v>3</v>
      </c>
      <c r="B1010" s="22">
        <f>+$B$29</f>
        <v>999226</v>
      </c>
      <c r="C1010" s="84">
        <f>+B1010/B1013</f>
        <v>1.1802890851059249E-2</v>
      </c>
      <c r="D1010" s="89">
        <v>0</v>
      </c>
      <c r="E1010" s="112">
        <f>+D1010*C986</f>
        <v>0</v>
      </c>
      <c r="F1010" s="79">
        <v>0</v>
      </c>
      <c r="G1010" s="112">
        <f>F1010*C986</f>
        <v>0</v>
      </c>
      <c r="H1010" s="23">
        <f t="shared" si="134"/>
        <v>0</v>
      </c>
      <c r="I1010" s="117">
        <f t="shared" si="135"/>
        <v>0</v>
      </c>
      <c r="J1010" s="39">
        <f>+H1010*I1016</f>
        <v>0</v>
      </c>
      <c r="K1010" s="395">
        <v>0</v>
      </c>
      <c r="L1010" s="394">
        <f t="shared" si="137"/>
        <v>0</v>
      </c>
    </row>
    <row r="1011" spans="1:14" ht="13.8">
      <c r="A1011" s="2" t="s">
        <v>11</v>
      </c>
      <c r="B1011" s="22">
        <f>+$B$30</f>
        <v>700616</v>
      </c>
      <c r="C1011" s="84">
        <f>+B1011/B1013</f>
        <v>8.2756995679713358E-3</v>
      </c>
      <c r="D1011" s="89">
        <v>0</v>
      </c>
      <c r="E1011" s="112">
        <f>+D1011*C986</f>
        <v>0</v>
      </c>
      <c r="F1011" s="79">
        <v>0</v>
      </c>
      <c r="G1011" s="112">
        <f>F1011*C986</f>
        <v>0</v>
      </c>
      <c r="H1011" s="23">
        <f t="shared" si="134"/>
        <v>0</v>
      </c>
      <c r="I1011" s="117">
        <f t="shared" si="135"/>
        <v>0</v>
      </c>
      <c r="J1011" s="39">
        <f>+H1011*I1016</f>
        <v>0</v>
      </c>
      <c r="K1011" s="395">
        <v>0</v>
      </c>
      <c r="L1011" s="394">
        <f t="shared" si="137"/>
        <v>0</v>
      </c>
    </row>
    <row r="1012" spans="1:14" ht="13.8">
      <c r="A1012" s="3" t="s">
        <v>8</v>
      </c>
      <c r="B1012" s="22">
        <f>+$B$31</f>
        <v>553279</v>
      </c>
      <c r="C1012" s="84">
        <f>+B1012/B1013</f>
        <v>6.5353500080894715E-3</v>
      </c>
      <c r="D1012" s="89">
        <v>0</v>
      </c>
      <c r="E1012" s="112">
        <f>+D1012*C986</f>
        <v>0</v>
      </c>
      <c r="F1012" s="79">
        <v>0</v>
      </c>
      <c r="G1012" s="115">
        <f>F1012*C986</f>
        <v>0</v>
      </c>
      <c r="H1012" s="87">
        <f>+D1012+F1012</f>
        <v>0</v>
      </c>
      <c r="I1012" s="118">
        <f t="shared" si="135"/>
        <v>0</v>
      </c>
      <c r="J1012" s="39">
        <f>+H1012*I1016</f>
        <v>0</v>
      </c>
      <c r="K1012" s="395">
        <v>0</v>
      </c>
      <c r="L1012" s="394">
        <f t="shared" si="137"/>
        <v>0</v>
      </c>
    </row>
    <row r="1013" spans="1:14" ht="13.8">
      <c r="A1013" s="24"/>
      <c r="B1013" s="25">
        <f t="shared" ref="B1013:I1013" si="138">SUM(B992:B1012)</f>
        <v>84659429</v>
      </c>
      <c r="C1013" s="85">
        <f t="shared" si="138"/>
        <v>1.0000000000000002</v>
      </c>
      <c r="D1013" s="82">
        <f t="shared" si="138"/>
        <v>0</v>
      </c>
      <c r="E1013" s="113">
        <f t="shared" si="138"/>
        <v>0</v>
      </c>
      <c r="F1013" s="83">
        <f t="shared" si="138"/>
        <v>1</v>
      </c>
      <c r="G1013" s="113">
        <f t="shared" si="138"/>
        <v>1413000</v>
      </c>
      <c r="H1013" s="86">
        <f t="shared" si="138"/>
        <v>1</v>
      </c>
      <c r="I1013" s="119">
        <f t="shared" si="138"/>
        <v>1413000</v>
      </c>
      <c r="J1013" s="26">
        <f t="shared" ref="J1013:L1013" si="139">SUM(J992:J1012)</f>
        <v>492039.33898369904</v>
      </c>
      <c r="K1013" s="26">
        <f t="shared" si="139"/>
        <v>-24220.86</v>
      </c>
      <c r="L1013" s="26">
        <f t="shared" si="139"/>
        <v>467818.47898369905</v>
      </c>
    </row>
    <row r="1014" spans="1:14">
      <c r="H1014" s="80"/>
      <c r="I1014" s="81"/>
    </row>
    <row r="1015" spans="1:14" ht="13.8">
      <c r="A1015" s="90" t="s">
        <v>113</v>
      </c>
    </row>
    <row r="1016" spans="1:14">
      <c r="G1016" t="s">
        <v>114</v>
      </c>
      <c r="H1016" s="27"/>
      <c r="I1016" s="357">
        <f>+NSP!L78</f>
        <v>492039.33898369904</v>
      </c>
    </row>
    <row r="1017" spans="1:14">
      <c r="G1017" t="s">
        <v>338</v>
      </c>
      <c r="I1017" s="154">
        <f>+NSP!M78</f>
        <v>-24221</v>
      </c>
    </row>
    <row r="1018" spans="1:14">
      <c r="G1018" t="s">
        <v>256</v>
      </c>
      <c r="I1018" s="120">
        <f>SUM(I1016:I1017)</f>
        <v>467818.33898369904</v>
      </c>
      <c r="N1018" s="121">
        <f>+I1018</f>
        <v>467818.33898369904</v>
      </c>
    </row>
    <row r="1022" spans="1:14" ht="15.6">
      <c r="A1022" s="874" t="s">
        <v>19</v>
      </c>
      <c r="B1022" s="875"/>
      <c r="C1022" s="875" t="s">
        <v>174</v>
      </c>
      <c r="D1022" s="875"/>
      <c r="E1022" s="875"/>
      <c r="F1022" s="875"/>
      <c r="G1022" s="875"/>
      <c r="H1022" s="876"/>
      <c r="I1022" s="4"/>
    </row>
    <row r="1023" spans="1:14" ht="15.6">
      <c r="A1023" s="867" t="s">
        <v>20</v>
      </c>
      <c r="B1023" s="868"/>
      <c r="C1023" s="877" t="s">
        <v>175</v>
      </c>
      <c r="D1023" s="878"/>
      <c r="E1023" s="878"/>
      <c r="F1023" s="878"/>
      <c r="G1023" s="878"/>
      <c r="H1023" s="879"/>
      <c r="I1023" s="4"/>
    </row>
    <row r="1024" spans="1:14" ht="15.6">
      <c r="A1024" s="867" t="s">
        <v>22</v>
      </c>
      <c r="B1024" s="868"/>
      <c r="C1024" s="877" t="s">
        <v>172</v>
      </c>
      <c r="D1024" s="878"/>
      <c r="E1024" s="878"/>
      <c r="F1024" s="878"/>
      <c r="G1024" s="878"/>
      <c r="H1024" s="879"/>
      <c r="I1024" s="4"/>
    </row>
    <row r="1025" spans="1:18" ht="15.6">
      <c r="A1025" s="867" t="s">
        <v>24</v>
      </c>
      <c r="B1025" s="868"/>
      <c r="C1025" s="869">
        <v>18817500</v>
      </c>
      <c r="D1025" s="870"/>
      <c r="E1025" s="870"/>
      <c r="F1025" s="870"/>
      <c r="G1025" s="870"/>
      <c r="H1025" s="871"/>
      <c r="I1025" s="4"/>
    </row>
    <row r="1026" spans="1:18" ht="15.6">
      <c r="A1026" s="881" t="s">
        <v>25</v>
      </c>
      <c r="B1026" s="882"/>
      <c r="C1026" s="883" t="s">
        <v>109</v>
      </c>
      <c r="D1026" s="884"/>
      <c r="E1026" s="884"/>
      <c r="F1026" s="884"/>
      <c r="G1026" s="884"/>
      <c r="H1026" s="885"/>
      <c r="I1026" s="4"/>
    </row>
    <row r="1027" spans="1:18" ht="13.8">
      <c r="A1027" s="5"/>
      <c r="B1027" s="5"/>
      <c r="C1027" s="5"/>
      <c r="D1027" s="5"/>
      <c r="E1027" s="5"/>
      <c r="F1027" s="5"/>
      <c r="G1027" s="5"/>
      <c r="H1027" s="5"/>
      <c r="I1027" s="5"/>
    </row>
    <row r="1028" spans="1:18" ht="13.8">
      <c r="A1028" s="6"/>
      <c r="B1028" s="7"/>
      <c r="C1028" s="8"/>
      <c r="D1028" s="886">
        <v>0.2</v>
      </c>
      <c r="E1028" s="887"/>
      <c r="F1028" s="886">
        <v>0.8</v>
      </c>
      <c r="G1028" s="887"/>
      <c r="H1028" s="9"/>
      <c r="I1028" s="10"/>
      <c r="J1028" s="11" t="s">
        <v>121</v>
      </c>
      <c r="K1028" s="11" t="s">
        <v>269</v>
      </c>
      <c r="L1028" s="11" t="s">
        <v>270</v>
      </c>
    </row>
    <row r="1029" spans="1:18" ht="13.8">
      <c r="A1029" s="12"/>
      <c r="B1029" s="13"/>
      <c r="C1029" s="14"/>
      <c r="D1029" s="872" t="s">
        <v>26</v>
      </c>
      <c r="E1029" s="880"/>
      <c r="F1029" s="872" t="s">
        <v>27</v>
      </c>
      <c r="G1029" s="880"/>
      <c r="H1029" s="872" t="s">
        <v>28</v>
      </c>
      <c r="I1029" s="873"/>
      <c r="J1029" s="15" t="s">
        <v>29</v>
      </c>
      <c r="K1029" s="391" t="s">
        <v>29</v>
      </c>
      <c r="L1029" s="391" t="s">
        <v>29</v>
      </c>
    </row>
    <row r="1030" spans="1:18" ht="27.6">
      <c r="A1030" s="16" t="s">
        <v>30</v>
      </c>
      <c r="B1030" s="17" t="s">
        <v>31</v>
      </c>
      <c r="C1030" s="18" t="s">
        <v>32</v>
      </c>
      <c r="D1030" s="19" t="s">
        <v>33</v>
      </c>
      <c r="E1030" s="20" t="s">
        <v>34</v>
      </c>
      <c r="F1030" s="19" t="s">
        <v>33</v>
      </c>
      <c r="G1030" s="20" t="s">
        <v>34</v>
      </c>
      <c r="H1030" s="21" t="s">
        <v>33</v>
      </c>
      <c r="I1030" s="40" t="s">
        <v>34</v>
      </c>
      <c r="J1030" s="18" t="s">
        <v>34</v>
      </c>
      <c r="K1030" s="18" t="s">
        <v>34</v>
      </c>
      <c r="L1030" s="18" t="s">
        <v>34</v>
      </c>
    </row>
    <row r="1031" spans="1:18" ht="13.8">
      <c r="A1031" s="1" t="s">
        <v>15</v>
      </c>
      <c r="B1031" s="22">
        <f>+$B$10</f>
        <v>10940248.5</v>
      </c>
      <c r="C1031" s="84">
        <f>+B1031/B1052</f>
        <v>0.1292265803021185</v>
      </c>
      <c r="D1031" s="89">
        <f>0.011821133757974%*2</f>
        <v>2.3642267515948002E-4</v>
      </c>
      <c r="E1031" s="112">
        <f>+D1031*C1025</f>
        <v>4448.883689813515</v>
      </c>
      <c r="F1031" s="79">
        <v>0</v>
      </c>
      <c r="G1031" s="114">
        <f>F1031*C1025</f>
        <v>0</v>
      </c>
      <c r="H1031" s="23">
        <f>+D1031+F1031</f>
        <v>2.3642267515948002E-4</v>
      </c>
      <c r="I1031" s="116">
        <f>+E1031+G1031</f>
        <v>4448.883689813515</v>
      </c>
      <c r="J1031" s="39">
        <f>+H1031*I1055</f>
        <v>156.22357322869911</v>
      </c>
      <c r="K1031" s="395">
        <v>-12.11</v>
      </c>
      <c r="L1031" s="393">
        <f>+J1031+K1031</f>
        <v>144.11357322869912</v>
      </c>
      <c r="P1031" s="819" t="s">
        <v>967</v>
      </c>
      <c r="Q1031" s="822"/>
    </row>
    <row r="1032" spans="1:18" ht="13.8">
      <c r="A1032" s="2" t="s">
        <v>4</v>
      </c>
      <c r="B1032" s="22">
        <f>+$B$12</f>
        <v>571800</v>
      </c>
      <c r="C1032" s="84">
        <f>+B1032/B1052</f>
        <v>6.7541206780404811E-3</v>
      </c>
      <c r="D1032" s="89">
        <f>0.000617840076840076%*2</f>
        <v>1.2356801536801521E-5</v>
      </c>
      <c r="E1032" s="112">
        <f>+D1032*C1025</f>
        <v>232.52411291876263</v>
      </c>
      <c r="F1032" s="79">
        <v>0</v>
      </c>
      <c r="G1032" s="112">
        <f>F1032*C1025</f>
        <v>0</v>
      </c>
      <c r="H1032" s="23">
        <f t="shared" ref="H1032:H1050" si="140">+D1032+F1032</f>
        <v>1.2356801536801521E-5</v>
      </c>
      <c r="I1032" s="117">
        <f>+G1032+E1032</f>
        <v>232.52411291876263</v>
      </c>
      <c r="J1032" s="39">
        <f>+H1032*I1055</f>
        <v>8.1651376647981753</v>
      </c>
      <c r="K1032" s="395">
        <v>-0.97</v>
      </c>
      <c r="L1032" s="394">
        <f>+J1032+K1032</f>
        <v>7.1951376647981755</v>
      </c>
      <c r="P1032" s="813" t="s">
        <v>638</v>
      </c>
      <c r="Q1032" s="830"/>
    </row>
    <row r="1033" spans="1:18" s="127" customFormat="1" ht="13.8">
      <c r="A1033" s="2" t="s">
        <v>0</v>
      </c>
      <c r="B1033" s="471">
        <f>+$B$13</f>
        <v>9981000</v>
      </c>
      <c r="C1033" s="472">
        <f>+B1033/B1052</f>
        <v>0.11789590501490389</v>
      </c>
      <c r="D1033" s="473">
        <f>0.0107846485010274%*2</f>
        <v>2.1569297002054798E-4</v>
      </c>
      <c r="E1033" s="474">
        <f>+D1033*C1025</f>
        <v>4058.8024633616615</v>
      </c>
      <c r="F1033" s="475">
        <v>0</v>
      </c>
      <c r="G1033" s="474">
        <f>F1033*C1025</f>
        <v>0</v>
      </c>
      <c r="H1033" s="476">
        <f t="shared" si="140"/>
        <v>2.1569297002054798E-4</v>
      </c>
      <c r="I1033" s="477">
        <f t="shared" ref="I1033:I1051" si="141">+G1033+E1033</f>
        <v>4058.8024633616615</v>
      </c>
      <c r="J1033" s="478">
        <f>+H1033*I1055</f>
        <v>142.5257813117573</v>
      </c>
      <c r="K1033" s="600">
        <f>+Q1037+P1042</f>
        <v>-21.5</v>
      </c>
      <c r="L1033" s="811">
        <f t="shared" ref="L1033:L1038" si="142">+J1033+K1033</f>
        <v>121.0257813117573</v>
      </c>
      <c r="P1033" s="815">
        <f>+R1037</f>
        <v>65.682427379507473</v>
      </c>
      <c r="Q1033" s="816" t="s">
        <v>610</v>
      </c>
    </row>
    <row r="1034" spans="1:18" ht="13.8">
      <c r="A1034" s="2" t="s">
        <v>16</v>
      </c>
      <c r="B1034" s="22">
        <f>+$B$14</f>
        <v>1028167</v>
      </c>
      <c r="C1034" s="84">
        <f>+B1034/B1052</f>
        <v>1.2144742908672346E-2</v>
      </c>
      <c r="D1034" s="89">
        <f>0.00111095238254239%*2</f>
        <v>2.2219047650847801E-5</v>
      </c>
      <c r="E1034" s="112">
        <f>+D1034*C1025</f>
        <v>418.1069291698285</v>
      </c>
      <c r="F1034" s="79">
        <v>0</v>
      </c>
      <c r="G1034" s="112">
        <f>F1034*C1025</f>
        <v>0</v>
      </c>
      <c r="H1034" s="23">
        <f t="shared" si="140"/>
        <v>2.2219047650847801E-5</v>
      </c>
      <c r="I1034" s="117">
        <f t="shared" si="141"/>
        <v>418.1069291698285</v>
      </c>
      <c r="J1034" s="39">
        <f>+H1034*I1055</f>
        <v>14.681920908866729</v>
      </c>
      <c r="K1034" s="395">
        <v>-1.41</v>
      </c>
      <c r="L1034" s="394">
        <f t="shared" si="142"/>
        <v>13.271920908866729</v>
      </c>
      <c r="P1034" s="815">
        <f>+R1038</f>
        <v>46.009914195457092</v>
      </c>
      <c r="Q1034" s="816" t="s">
        <v>603</v>
      </c>
    </row>
    <row r="1035" spans="1:18" ht="13.8">
      <c r="A1035" s="2" t="s">
        <v>6</v>
      </c>
      <c r="B1035" s="22">
        <f>+$B$15</f>
        <v>2574417</v>
      </c>
      <c r="C1035" s="84">
        <f>+B1035/B1052</f>
        <v>3.040909949912372E-2</v>
      </c>
      <c r="D1035" s="89">
        <f>0.00278170302754758%*2</f>
        <v>5.5634060550951598E-5</v>
      </c>
      <c r="E1035" s="112">
        <f>+D1035*C1025</f>
        <v>1046.8939344175317</v>
      </c>
      <c r="F1035" s="79">
        <v>0</v>
      </c>
      <c r="G1035" s="112">
        <f>F1035*C1025</f>
        <v>0</v>
      </c>
      <c r="H1035" s="23">
        <f t="shared" si="140"/>
        <v>5.5634060550951598E-5</v>
      </c>
      <c r="I1035" s="117">
        <f t="shared" si="141"/>
        <v>1046.8939344175317</v>
      </c>
      <c r="J1035" s="39">
        <f>+H1035*I1055</f>
        <v>36.761921108576729</v>
      </c>
      <c r="K1035" s="395">
        <v>-2.93</v>
      </c>
      <c r="L1035" s="394">
        <f t="shared" si="142"/>
        <v>33.831921108576729</v>
      </c>
      <c r="P1035" s="817">
        <f>+R1039</f>
        <v>9.3334397367927231</v>
      </c>
      <c r="Q1035" s="818" t="s">
        <v>604</v>
      </c>
    </row>
    <row r="1036" spans="1:18" ht="13.8">
      <c r="A1036" s="2" t="s">
        <v>10</v>
      </c>
      <c r="B1036" s="22">
        <f>+$B$16</f>
        <v>2860240</v>
      </c>
      <c r="C1036" s="84">
        <f>+B1036/B1052</f>
        <v>3.3785250311574866E-2</v>
      </c>
      <c r="D1036" s="89">
        <f>0.00309053986609718%*2</f>
        <v>6.1810797321943596E-5</v>
      </c>
      <c r="E1036" s="112">
        <f>+D1036*C1025</f>
        <v>1163.1246786056736</v>
      </c>
      <c r="F1036" s="79">
        <v>0</v>
      </c>
      <c r="G1036" s="112">
        <f>F1036*C1025</f>
        <v>0</v>
      </c>
      <c r="H1036" s="23">
        <f t="shared" si="140"/>
        <v>6.1810797321943596E-5</v>
      </c>
      <c r="I1036" s="117">
        <f t="shared" si="141"/>
        <v>1163.1246786056736</v>
      </c>
      <c r="J1036" s="39">
        <f>+H1036*I1055</f>
        <v>40.843390403374933</v>
      </c>
      <c r="K1036" s="395">
        <v>-5.49</v>
      </c>
      <c r="L1036" s="394">
        <f t="shared" si="142"/>
        <v>35.353390403374931</v>
      </c>
    </row>
    <row r="1037" spans="1:18" ht="13.8">
      <c r="A1037" s="2" t="s">
        <v>17</v>
      </c>
      <c r="B1037" s="22">
        <f>+$B$17</f>
        <v>7116500</v>
      </c>
      <c r="C1037" s="84">
        <f>+B1037/B1052</f>
        <v>8.4060335441194622E-2</v>
      </c>
      <c r="D1037" s="89">
        <f>0.007689504908766%*2</f>
        <v>1.5379009817531998E-4</v>
      </c>
      <c r="E1037" s="112">
        <f>+D1037*C1025</f>
        <v>2893.9451724140836</v>
      </c>
      <c r="F1037" s="79">
        <v>0</v>
      </c>
      <c r="G1037" s="112">
        <f>F1037*C1025</f>
        <v>0</v>
      </c>
      <c r="H1037" s="23">
        <f t="shared" si="140"/>
        <v>1.5379009817531998E-4</v>
      </c>
      <c r="I1037" s="117">
        <f t="shared" si="141"/>
        <v>2893.9451724140836</v>
      </c>
      <c r="J1037" s="39">
        <f>+H1037*I1055</f>
        <v>101.62154982780024</v>
      </c>
      <c r="K1037" s="395">
        <v>-6.17</v>
      </c>
      <c r="L1037" s="394">
        <f t="shared" si="142"/>
        <v>95.451549827800235</v>
      </c>
      <c r="O1037" s="598" t="s">
        <v>610</v>
      </c>
      <c r="P1037" s="496">
        <f>J1033*$O$20</f>
        <v>82.522427379507477</v>
      </c>
      <c r="Q1037" s="597">
        <v>-16.84</v>
      </c>
      <c r="R1037" s="396">
        <f>+P1037+Q1037</f>
        <v>65.682427379507473</v>
      </c>
    </row>
    <row r="1038" spans="1:18" ht="13.8">
      <c r="A1038" s="2" t="s">
        <v>5</v>
      </c>
      <c r="B1038" s="22">
        <f>+$B$18</f>
        <v>9342000</v>
      </c>
      <c r="C1038" s="84">
        <f>+B1038/B1052</f>
        <v>0.11034801569474323</v>
      </c>
      <c r="D1038" s="89">
        <f>0.0100941972679958%*2</f>
        <v>2.0188394535991601E-4</v>
      </c>
      <c r="E1038" s="112">
        <f>+D1038*C1025</f>
        <v>3798.9511418102193</v>
      </c>
      <c r="F1038" s="79">
        <v>0</v>
      </c>
      <c r="G1038" s="112">
        <f>F1038*C1025</f>
        <v>0</v>
      </c>
      <c r="H1038" s="23">
        <f t="shared" si="140"/>
        <v>2.0188394535991601E-4</v>
      </c>
      <c r="I1038" s="117">
        <f t="shared" si="141"/>
        <v>3798.9511418102193</v>
      </c>
      <c r="J1038" s="39">
        <f>+H1038*I1055</f>
        <v>133.40104243537016</v>
      </c>
      <c r="K1038" s="395">
        <v>-6.01</v>
      </c>
      <c r="L1038" s="394">
        <f t="shared" si="142"/>
        <v>127.39104243537015</v>
      </c>
      <c r="O1038" s="598" t="s">
        <v>603</v>
      </c>
      <c r="P1038" s="496">
        <f>J1033*$O$21</f>
        <v>49.884023459115049</v>
      </c>
      <c r="Q1038" s="496">
        <f>P1042*((P1038/(P1038+P1039)))</f>
        <v>-3.8741092636579575</v>
      </c>
      <c r="R1038" s="396">
        <f t="shared" ref="R1038:R1039" si="143">+P1038+Q1038</f>
        <v>46.009914195457092</v>
      </c>
    </row>
    <row r="1039" spans="1:18" ht="13.8">
      <c r="A1039" s="2" t="s">
        <v>116</v>
      </c>
      <c r="B1039" s="22">
        <f>+$B$19</f>
        <v>2939201</v>
      </c>
      <c r="C1039" s="84">
        <f>+B1039/B1052</f>
        <v>3.4717940278099442E-2</v>
      </c>
      <c r="D1039" s="89">
        <f>0.00317585938669022%*2</f>
        <v>6.3517187733804395E-5</v>
      </c>
      <c r="E1039" s="112">
        <f>+D1039*C1025</f>
        <v>1195.2346801808642</v>
      </c>
      <c r="F1039" s="79">
        <v>0</v>
      </c>
      <c r="G1039" s="112">
        <f>F1039*C1025</f>
        <v>0</v>
      </c>
      <c r="H1039" s="23">
        <f t="shared" si="140"/>
        <v>6.3517187733804395E-5</v>
      </c>
      <c r="I1039" s="117">
        <f t="shared" si="141"/>
        <v>1195.2346801808642</v>
      </c>
      <c r="J1039" s="39">
        <f>+H1039*I1055</f>
        <v>41.970940488341455</v>
      </c>
      <c r="K1039" s="395">
        <v>-3.35</v>
      </c>
      <c r="L1039" s="394">
        <f>+J1039+K1039</f>
        <v>38.620940488341454</v>
      </c>
      <c r="O1039" s="598" t="s">
        <v>604</v>
      </c>
      <c r="P1039" s="496">
        <f>J1033*$O$22</f>
        <v>10.119330473134767</v>
      </c>
      <c r="Q1039" s="496">
        <f>P1042*((P1039/(P1038+P1039)))</f>
        <v>-0.78589073634204276</v>
      </c>
      <c r="R1039" s="396">
        <f t="shared" si="143"/>
        <v>9.3334397367927231</v>
      </c>
    </row>
    <row r="1040" spans="1:18" ht="14.4" thickBot="1">
      <c r="A1040" s="2" t="s">
        <v>1</v>
      </c>
      <c r="B1040" s="22">
        <f>+$B$20</f>
        <v>207000</v>
      </c>
      <c r="C1040" s="84">
        <f>+B1040/B1052</f>
        <v>2.4450909065309194E-3</v>
      </c>
      <c r="D1040" s="89">
        <f>0.00022366718416561%*2</f>
        <v>4.4733436833121996E-6</v>
      </c>
      <c r="E1040" s="112">
        <f>+D1040*C1025</f>
        <v>84.177144760727316</v>
      </c>
      <c r="F1040" s="79">
        <v>0</v>
      </c>
      <c r="G1040" s="112">
        <f>F1040*C1025</f>
        <v>0</v>
      </c>
      <c r="H1040" s="23">
        <f t="shared" si="140"/>
        <v>4.4733436833121996E-6</v>
      </c>
      <c r="I1040" s="117">
        <f t="shared" si="141"/>
        <v>84.177144760727316</v>
      </c>
      <c r="J1040" s="39">
        <f>+H1040*I1055</f>
        <v>2.9558997842134014</v>
      </c>
      <c r="K1040" s="395">
        <v>-0.39</v>
      </c>
      <c r="L1040" s="394">
        <f t="shared" ref="L1040:L1051" si="144">+J1040+K1040</f>
        <v>2.5658997842134013</v>
      </c>
      <c r="P1040" s="414">
        <f>SUM(P1037:P1039)</f>
        <v>142.5257813117573</v>
      </c>
      <c r="Q1040" s="414">
        <f>SUM(Q1037:Q1039)</f>
        <v>-21.5</v>
      </c>
      <c r="R1040" s="414">
        <f>SUM(R1037:R1039)</f>
        <v>121.02578131175729</v>
      </c>
    </row>
    <row r="1041" spans="1:17" ht="14.4" thickTop="1">
      <c r="A1041" s="2" t="s">
        <v>45</v>
      </c>
      <c r="B1041" s="22">
        <f>+$B$21</f>
        <v>7020707</v>
      </c>
      <c r="C1041" s="84">
        <f>+B1041/B1052</f>
        <v>8.2928825329072323E-2</v>
      </c>
      <c r="D1041" s="89">
        <f>0.00758599886735162%*2</f>
        <v>1.5171997734703241E-4</v>
      </c>
      <c r="E1041" s="112">
        <f>+D1041*C1025</f>
        <v>2854.9906737277825</v>
      </c>
      <c r="F1041" s="79">
        <v>0</v>
      </c>
      <c r="G1041" s="112">
        <f>F1041*C1025</f>
        <v>0</v>
      </c>
      <c r="H1041" s="23">
        <f t="shared" si="140"/>
        <v>1.5171997734703241E-4</v>
      </c>
      <c r="I1041" s="117">
        <f t="shared" si="141"/>
        <v>2854.9906737277825</v>
      </c>
      <c r="J1041" s="39">
        <f>+H1041*I1055</f>
        <v>100.25365365374634</v>
      </c>
      <c r="K1041" s="395">
        <v>-10.29</v>
      </c>
      <c r="L1041" s="394">
        <f t="shared" si="144"/>
        <v>89.963653653746348</v>
      </c>
    </row>
    <row r="1042" spans="1:17" ht="13.8">
      <c r="A1042" s="2" t="s">
        <v>46</v>
      </c>
      <c r="B1042" s="22">
        <f>+$B$22</f>
        <v>6927361</v>
      </c>
      <c r="C1042" s="84">
        <f>+B1042/B1052</f>
        <v>8.1826219262593897E-2</v>
      </c>
      <c r="D1042" s="89">
        <f>0.00748513685298871%*2</f>
        <v>1.497027370597742E-4</v>
      </c>
      <c r="E1042" s="112">
        <f>+D1042*C1025</f>
        <v>2817.0312546223008</v>
      </c>
      <c r="F1042" s="79">
        <v>0</v>
      </c>
      <c r="G1042" s="112">
        <f>F1042*C1025</f>
        <v>0</v>
      </c>
      <c r="H1042" s="23">
        <f t="shared" si="140"/>
        <v>1.497027370597742E-4</v>
      </c>
      <c r="I1042" s="117">
        <f t="shared" si="141"/>
        <v>2817.0312546223008</v>
      </c>
      <c r="J1042" s="39">
        <f>+H1042*I1055</f>
        <v>98.920699927866266</v>
      </c>
      <c r="K1042" s="395">
        <v>-9.5399999999999991</v>
      </c>
      <c r="L1042" s="394">
        <f t="shared" si="144"/>
        <v>89.38069992786626</v>
      </c>
      <c r="O1042" s="598"/>
      <c r="P1042" s="596">
        <v>-4.66</v>
      </c>
      <c r="Q1042" t="s">
        <v>869</v>
      </c>
    </row>
    <row r="1043" spans="1:17" ht="13.8">
      <c r="A1043" s="2" t="s">
        <v>2</v>
      </c>
      <c r="B1043" s="22">
        <f>+$B$23</f>
        <v>325000</v>
      </c>
      <c r="C1043" s="84">
        <f>+B1043/B1052</f>
        <v>3.8389108435871924E-3</v>
      </c>
      <c r="D1043" s="89">
        <f>0.000351168284317986%*2</f>
        <v>7.0233656863597203E-6</v>
      </c>
      <c r="E1043" s="112">
        <f>+D1043*C1025</f>
        <v>132.16218380307404</v>
      </c>
      <c r="F1043" s="79">
        <v>0</v>
      </c>
      <c r="G1043" s="112">
        <f>F1043*C1025</f>
        <v>0</v>
      </c>
      <c r="H1043" s="23">
        <f t="shared" si="140"/>
        <v>7.0233656863597203E-6</v>
      </c>
      <c r="I1043" s="117">
        <f t="shared" si="141"/>
        <v>132.16218380307404</v>
      </c>
      <c r="J1043" s="39">
        <f>+H1043*I1055</f>
        <v>4.6409054583060563</v>
      </c>
      <c r="K1043" s="395">
        <v>-0.38</v>
      </c>
      <c r="L1043" s="394">
        <f t="shared" si="144"/>
        <v>4.2609054583060564</v>
      </c>
    </row>
    <row r="1044" spans="1:17" ht="13.8">
      <c r="A1044" s="2" t="s">
        <v>12</v>
      </c>
      <c r="B1044" s="22">
        <f>+$B$24</f>
        <v>343000</v>
      </c>
      <c r="C1044" s="84">
        <f>+B1044/B1052</f>
        <v>4.0515274441550982E-3</v>
      </c>
      <c r="D1044" s="89">
        <f>0.000370617604680213%*2</f>
        <v>7.4123520936042607E-6</v>
      </c>
      <c r="E1044" s="112">
        <f>+D1044*C1025</f>
        <v>139.48193552139819</v>
      </c>
      <c r="F1044" s="79">
        <v>0</v>
      </c>
      <c r="G1044" s="112">
        <f>F1044*C1025</f>
        <v>0</v>
      </c>
      <c r="H1044" s="23">
        <f t="shared" si="140"/>
        <v>7.4123520936042607E-6</v>
      </c>
      <c r="I1044" s="117">
        <f t="shared" si="141"/>
        <v>139.48193552139819</v>
      </c>
      <c r="J1044" s="39">
        <f>+H1044*I1055</f>
        <v>4.8979402221507007</v>
      </c>
      <c r="K1044" s="395">
        <v>-1.07</v>
      </c>
      <c r="L1044" s="394">
        <f t="shared" si="144"/>
        <v>3.8279402221507004</v>
      </c>
    </row>
    <row r="1045" spans="1:17" ht="13.8">
      <c r="A1045" s="2" t="s">
        <v>18</v>
      </c>
      <c r="B1045" s="22">
        <f>+$B$25</f>
        <v>10436523.5</v>
      </c>
      <c r="C1045" s="84">
        <f>+B1045/B1052</f>
        <v>0.12327656379539248</v>
      </c>
      <c r="D1045" s="89">
        <f>0.0112768499302261%*2</f>
        <v>2.2553699860452199E-4</v>
      </c>
      <c r="E1045" s="112">
        <f>+D1045*C1025</f>
        <v>4244.0424712405929</v>
      </c>
      <c r="F1045" s="79">
        <v>0</v>
      </c>
      <c r="G1045" s="112">
        <f>F1045*C1025</f>
        <v>0</v>
      </c>
      <c r="H1045" s="23">
        <f t="shared" si="140"/>
        <v>2.2553699860452199E-4</v>
      </c>
      <c r="I1045" s="117">
        <f t="shared" si="141"/>
        <v>4244.0424712405929</v>
      </c>
      <c r="J1045" s="39">
        <f>+H1045*I1055</f>
        <v>149.03052676105267</v>
      </c>
      <c r="K1045" s="395">
        <v>-8.61</v>
      </c>
      <c r="L1045" s="394">
        <f t="shared" si="144"/>
        <v>140.42052676105266</v>
      </c>
    </row>
    <row r="1046" spans="1:17" ht="13.8">
      <c r="A1046" s="2" t="s">
        <v>9</v>
      </c>
      <c r="B1046" s="22">
        <f>+$B$26</f>
        <v>7856545</v>
      </c>
      <c r="C1046" s="84">
        <f>+B1046/B1052</f>
        <v>9.2801771672709962E-2</v>
      </c>
      <c r="D1046" s="89">
        <f>0.00848913654918854%*2</f>
        <v>1.697827309837708E-4</v>
      </c>
      <c r="E1046" s="112">
        <f>+D1046*C1025</f>
        <v>3194.886540287107</v>
      </c>
      <c r="F1046" s="79">
        <f>49.9085239803374%*2</f>
        <v>0.99817047960674798</v>
      </c>
      <c r="G1046" s="112">
        <f>F1046*C1025</f>
        <v>18783072.999999981</v>
      </c>
      <c r="H1046" s="23">
        <f t="shared" si="140"/>
        <v>0.99834026233773177</v>
      </c>
      <c r="I1046" s="117">
        <f t="shared" si="141"/>
        <v>18786267.886540268</v>
      </c>
      <c r="J1046" s="39">
        <f>+H1046*I1055</f>
        <v>659684.11437384714</v>
      </c>
      <c r="K1046" s="395">
        <v>-31601.29</v>
      </c>
      <c r="L1046" s="394">
        <f t="shared" si="144"/>
        <v>628082.82437384711</v>
      </c>
    </row>
    <row r="1047" spans="1:17" ht="13.8">
      <c r="A1047" s="2" t="s">
        <v>7</v>
      </c>
      <c r="B1047" s="22">
        <f>+$B$27</f>
        <v>1680898</v>
      </c>
      <c r="C1047" s="84">
        <f>+B1047/B1052</f>
        <v>1.9854823258966228E-2</v>
      </c>
      <c r="D1047" s="89">
        <f>0.00181623984528443%*2</f>
        <v>3.6324796905688601E-5</v>
      </c>
      <c r="E1047" s="112">
        <f>+D1047*C1025</f>
        <v>683.54186577279529</v>
      </c>
      <c r="F1047" s="79">
        <v>0</v>
      </c>
      <c r="G1047" s="112">
        <f>F1047*C1025</f>
        <v>0</v>
      </c>
      <c r="H1047" s="23">
        <f t="shared" si="140"/>
        <v>3.6324796905688601E-5</v>
      </c>
      <c r="I1047" s="117">
        <f t="shared" si="141"/>
        <v>683.54186577279529</v>
      </c>
      <c r="J1047" s="39">
        <f>+H1047*I1055</f>
        <v>24.002729711037702</v>
      </c>
      <c r="K1047" s="395">
        <v>-2.0099999999999998</v>
      </c>
      <c r="L1047" s="394">
        <f t="shared" si="144"/>
        <v>21.992729711037704</v>
      </c>
    </row>
    <row r="1048" spans="1:17" ht="13.8">
      <c r="A1048" s="2" t="s">
        <v>13</v>
      </c>
      <c r="B1048" s="22">
        <f>+$B$28</f>
        <v>255700</v>
      </c>
      <c r="C1048" s="84">
        <f>+B1048/B1052</f>
        <v>3.020336931400754E-3</v>
      </c>
      <c r="D1048" s="89">
        <f>0.000276288400923413%*2</f>
        <v>5.5257680184682596E-6</v>
      </c>
      <c r="E1048" s="112">
        <f>+D1048*C1025</f>
        <v>103.98113968752648</v>
      </c>
      <c r="F1048" s="79">
        <v>0</v>
      </c>
      <c r="G1048" s="112">
        <f>F1048*C1025</f>
        <v>0</v>
      </c>
      <c r="H1048" s="23">
        <f t="shared" si="140"/>
        <v>5.5257680184682596E-6</v>
      </c>
      <c r="I1048" s="117">
        <f t="shared" si="141"/>
        <v>103.98113968752648</v>
      </c>
      <c r="J1048" s="39">
        <f>+H1048*I1055</f>
        <v>3.651321617504188</v>
      </c>
      <c r="K1048" s="395">
        <v>-0.39</v>
      </c>
      <c r="L1048" s="394">
        <f t="shared" si="144"/>
        <v>3.2613216175041879</v>
      </c>
    </row>
    <row r="1049" spans="1:17" ht="13.8">
      <c r="A1049" s="2" t="s">
        <v>3</v>
      </c>
      <c r="B1049" s="22">
        <f>+$B$29</f>
        <v>999226</v>
      </c>
      <c r="C1049" s="84">
        <f>+B1049/B1052</f>
        <v>1.1802890851059249E-2</v>
      </c>
      <c r="D1049" s="89">
        <f>0.00107968163212288%*2</f>
        <v>2.1593632642457598E-5</v>
      </c>
      <c r="E1049" s="112">
        <f>+D1049*C1025</f>
        <v>406.33818224944582</v>
      </c>
      <c r="F1049" s="79">
        <v>0</v>
      </c>
      <c r="G1049" s="112">
        <f>F1049*C1025</f>
        <v>0</v>
      </c>
      <c r="H1049" s="23">
        <f t="shared" si="140"/>
        <v>2.1593632642457598E-5</v>
      </c>
      <c r="I1049" s="117">
        <f t="shared" si="141"/>
        <v>406.33818224944582</v>
      </c>
      <c r="J1049" s="39">
        <f>+H1049*I1055</f>
        <v>14.268658656015274</v>
      </c>
      <c r="K1049" s="395">
        <v>-0.61</v>
      </c>
      <c r="L1049" s="394">
        <f t="shared" si="144"/>
        <v>13.658658656015275</v>
      </c>
    </row>
    <row r="1050" spans="1:17" ht="13.8">
      <c r="A1050" s="2" t="s">
        <v>11</v>
      </c>
      <c r="B1050" s="22">
        <f>+$B$30</f>
        <v>700616</v>
      </c>
      <c r="C1050" s="84">
        <f>+B1050/B1052</f>
        <v>8.2756995679713358E-3</v>
      </c>
      <c r="D1050" s="89">
        <f>0.000757027529112798%*2</f>
        <v>1.5140550582255961E-5</v>
      </c>
      <c r="E1050" s="112">
        <f>+D1050*C1025</f>
        <v>284.90731058160156</v>
      </c>
      <c r="F1050" s="79">
        <v>0</v>
      </c>
      <c r="G1050" s="112">
        <f>F1050*C1025</f>
        <v>0</v>
      </c>
      <c r="H1050" s="23">
        <f t="shared" si="140"/>
        <v>1.5140550582255961E-5</v>
      </c>
      <c r="I1050" s="117">
        <f t="shared" si="141"/>
        <v>284.90731058160156</v>
      </c>
      <c r="J1050" s="39">
        <f>+H1050*I1055</f>
        <v>10.004585689652465</v>
      </c>
      <c r="K1050" s="395">
        <v>-1.56</v>
      </c>
      <c r="L1050" s="394">
        <f t="shared" si="144"/>
        <v>8.4445856896524649</v>
      </c>
    </row>
    <row r="1051" spans="1:17" ht="13.8">
      <c r="A1051" s="3" t="s">
        <v>8</v>
      </c>
      <c r="B1051" s="22">
        <f>+$B$31</f>
        <v>553279</v>
      </c>
      <c r="C1051" s="84">
        <f>+B1051/B1052</f>
        <v>6.5353500080894715E-3</v>
      </c>
      <c r="D1051" s="89">
        <f>0.000597827806705142%*2</f>
        <v>1.195655613410284E-5</v>
      </c>
      <c r="E1051" s="112">
        <f>+D1051*C1025</f>
        <v>224.99249505348018</v>
      </c>
      <c r="F1051" s="79">
        <v>0</v>
      </c>
      <c r="G1051" s="115">
        <f>F1051*C1025</f>
        <v>0</v>
      </c>
      <c r="H1051" s="87">
        <f>+D1051+F1051</f>
        <v>1.195655613410284E-5</v>
      </c>
      <c r="I1051" s="118">
        <f t="shared" si="141"/>
        <v>224.99249505348018</v>
      </c>
      <c r="J1051" s="39">
        <f>+H1051*I1055</f>
        <v>7.900663172511134</v>
      </c>
      <c r="K1051" s="395">
        <v>-0.48</v>
      </c>
      <c r="L1051" s="394">
        <f t="shared" si="144"/>
        <v>7.4206631725111336</v>
      </c>
    </row>
    <row r="1052" spans="1:17" ht="13.8">
      <c r="A1052" s="24"/>
      <c r="B1052" s="25">
        <f t="shared" ref="B1052:I1052" si="145">SUM(B1031:B1051)</f>
        <v>84659429</v>
      </c>
      <c r="C1052" s="85">
        <f t="shared" si="145"/>
        <v>1.0000000000000002</v>
      </c>
      <c r="D1052" s="82">
        <f t="shared" si="145"/>
        <v>1.8295203932509614E-3</v>
      </c>
      <c r="E1052" s="113">
        <f t="shared" si="145"/>
        <v>34426.999999999964</v>
      </c>
      <c r="F1052" s="83">
        <f t="shared" si="145"/>
        <v>0.99817047960674798</v>
      </c>
      <c r="G1052" s="113">
        <f t="shared" si="145"/>
        <v>18783072.999999981</v>
      </c>
      <c r="H1052" s="86">
        <f t="shared" si="145"/>
        <v>0.999999999999999</v>
      </c>
      <c r="I1052" s="119">
        <f t="shared" si="145"/>
        <v>18817499.999999978</v>
      </c>
      <c r="J1052" s="26">
        <f t="shared" ref="J1052:L1052" si="146">SUM(J1031:J1051)</f>
        <v>660780.83721587877</v>
      </c>
      <c r="K1052" s="26">
        <f t="shared" si="146"/>
        <v>-31696.560000000001</v>
      </c>
      <c r="L1052" s="26">
        <f t="shared" si="146"/>
        <v>629084.27721587883</v>
      </c>
    </row>
    <row r="1053" spans="1:17">
      <c r="H1053" s="80"/>
      <c r="I1053" s="81"/>
    </row>
    <row r="1054" spans="1:17" ht="13.8">
      <c r="A1054" s="90" t="s">
        <v>113</v>
      </c>
    </row>
    <row r="1055" spans="1:17">
      <c r="G1055" t="s">
        <v>114</v>
      </c>
      <c r="H1055" s="27"/>
      <c r="I1055" s="357">
        <f>+NSP!L79</f>
        <v>660780.83721587947</v>
      </c>
    </row>
    <row r="1056" spans="1:17">
      <c r="G1056" t="s">
        <v>338</v>
      </c>
      <c r="I1056" s="154">
        <f>+NSP!M79</f>
        <v>-31697</v>
      </c>
    </row>
    <row r="1057" spans="1:17">
      <c r="G1057" t="s">
        <v>256</v>
      </c>
      <c r="I1057" s="120">
        <f>SUM(I1055:I1056)</f>
        <v>629083.83721587947</v>
      </c>
      <c r="N1057" s="121">
        <f>+I1057</f>
        <v>629083.83721587947</v>
      </c>
    </row>
    <row r="1061" spans="1:17" ht="15.6">
      <c r="A1061" s="874" t="s">
        <v>19</v>
      </c>
      <c r="B1061" s="875"/>
      <c r="C1061" s="875" t="s">
        <v>173</v>
      </c>
      <c r="D1061" s="875"/>
      <c r="E1061" s="875"/>
      <c r="F1061" s="875"/>
      <c r="G1061" s="875"/>
      <c r="H1061" s="876"/>
      <c r="I1061" s="4"/>
    </row>
    <row r="1062" spans="1:17" ht="15.6">
      <c r="A1062" s="867" t="s">
        <v>20</v>
      </c>
      <c r="B1062" s="868"/>
      <c r="C1062" s="877" t="s">
        <v>176</v>
      </c>
      <c r="D1062" s="878"/>
      <c r="E1062" s="878"/>
      <c r="F1062" s="878"/>
      <c r="G1062" s="878"/>
      <c r="H1062" s="879"/>
      <c r="I1062" s="4"/>
    </row>
    <row r="1063" spans="1:17" ht="15.6">
      <c r="A1063" s="867" t="s">
        <v>22</v>
      </c>
      <c r="B1063" s="868"/>
      <c r="C1063" s="877" t="s">
        <v>172</v>
      </c>
      <c r="D1063" s="878"/>
      <c r="E1063" s="878"/>
      <c r="F1063" s="878"/>
      <c r="G1063" s="878"/>
      <c r="H1063" s="879"/>
      <c r="I1063" s="4"/>
    </row>
    <row r="1064" spans="1:17" ht="15.6">
      <c r="A1064" s="867" t="s">
        <v>24</v>
      </c>
      <c r="B1064" s="868"/>
      <c r="C1064" s="869">
        <v>14890000</v>
      </c>
      <c r="D1064" s="870"/>
      <c r="E1064" s="870"/>
      <c r="F1064" s="870"/>
      <c r="G1064" s="870"/>
      <c r="H1064" s="871"/>
      <c r="I1064" s="4"/>
    </row>
    <row r="1065" spans="1:17" ht="15.6">
      <c r="A1065" s="881" t="s">
        <v>25</v>
      </c>
      <c r="B1065" s="882"/>
      <c r="C1065" s="883" t="s">
        <v>109</v>
      </c>
      <c r="D1065" s="884"/>
      <c r="E1065" s="884"/>
      <c r="F1065" s="884"/>
      <c r="G1065" s="884"/>
      <c r="H1065" s="885"/>
      <c r="I1065" s="4"/>
    </row>
    <row r="1066" spans="1:17" ht="13.8">
      <c r="A1066" s="5"/>
      <c r="B1066" s="5"/>
      <c r="C1066" s="5"/>
      <c r="D1066" s="5"/>
      <c r="E1066" s="5"/>
      <c r="F1066" s="5"/>
      <c r="G1066" s="5"/>
      <c r="H1066" s="5"/>
      <c r="I1066" s="5"/>
    </row>
    <row r="1067" spans="1:17" ht="13.8">
      <c r="A1067" s="6"/>
      <c r="B1067" s="7"/>
      <c r="C1067" s="8"/>
      <c r="D1067" s="886">
        <v>0.2</v>
      </c>
      <c r="E1067" s="887"/>
      <c r="F1067" s="886">
        <v>0.8</v>
      </c>
      <c r="G1067" s="887"/>
      <c r="H1067" s="9"/>
      <c r="I1067" s="10"/>
      <c r="J1067" s="11" t="s">
        <v>121</v>
      </c>
      <c r="K1067" s="11" t="s">
        <v>269</v>
      </c>
      <c r="L1067" s="11" t="s">
        <v>270</v>
      </c>
    </row>
    <row r="1068" spans="1:17" ht="13.8">
      <c r="A1068" s="12"/>
      <c r="B1068" s="13"/>
      <c r="C1068" s="14"/>
      <c r="D1068" s="872" t="s">
        <v>26</v>
      </c>
      <c r="E1068" s="880"/>
      <c r="F1068" s="872" t="s">
        <v>27</v>
      </c>
      <c r="G1068" s="880"/>
      <c r="H1068" s="872" t="s">
        <v>28</v>
      </c>
      <c r="I1068" s="873"/>
      <c r="J1068" s="15" t="s">
        <v>29</v>
      </c>
      <c r="K1068" s="391" t="s">
        <v>29</v>
      </c>
      <c r="L1068" s="391" t="s">
        <v>29</v>
      </c>
    </row>
    <row r="1069" spans="1:17" ht="27.6">
      <c r="A1069" s="16" t="s">
        <v>30</v>
      </c>
      <c r="B1069" s="17" t="s">
        <v>31</v>
      </c>
      <c r="C1069" s="18" t="s">
        <v>32</v>
      </c>
      <c r="D1069" s="19" t="s">
        <v>33</v>
      </c>
      <c r="E1069" s="20" t="s">
        <v>34</v>
      </c>
      <c r="F1069" s="19" t="s">
        <v>33</v>
      </c>
      <c r="G1069" s="20" t="s">
        <v>34</v>
      </c>
      <c r="H1069" s="21" t="s">
        <v>33</v>
      </c>
      <c r="I1069" s="40" t="s">
        <v>34</v>
      </c>
      <c r="J1069" s="18" t="s">
        <v>34</v>
      </c>
      <c r="K1069" s="18" t="s">
        <v>34</v>
      </c>
      <c r="L1069" s="18" t="s">
        <v>34</v>
      </c>
    </row>
    <row r="1070" spans="1:17" ht="13.8">
      <c r="A1070" s="1" t="s">
        <v>15</v>
      </c>
      <c r="B1070" s="22">
        <f>+$B$10</f>
        <v>10940248.5</v>
      </c>
      <c r="C1070" s="84">
        <f>+B1070/B1091</f>
        <v>0.1292265803021185</v>
      </c>
      <c r="D1070" s="89">
        <f>0.0570140929748884%*2</f>
        <v>1.140281859497768E-3</v>
      </c>
      <c r="E1070" s="112">
        <f>+D1070*C1064</f>
        <v>16978.796887921766</v>
      </c>
      <c r="F1070" s="79">
        <v>0</v>
      </c>
      <c r="G1070" s="114">
        <f>F1070*C1064</f>
        <v>0</v>
      </c>
      <c r="H1070" s="23">
        <f>+D1070+F1070</f>
        <v>1.140281859497768E-3</v>
      </c>
      <c r="I1070" s="116">
        <f>+E1070+G1070</f>
        <v>16978.796887921766</v>
      </c>
      <c r="J1070" s="39">
        <f>+H1070*I1094</f>
        <v>79.078982426125563</v>
      </c>
      <c r="K1070" s="395">
        <v>-6.13</v>
      </c>
      <c r="L1070" s="393">
        <f>+J1070+K1070</f>
        <v>72.948982426125568</v>
      </c>
      <c r="P1070" s="819" t="s">
        <v>967</v>
      </c>
      <c r="Q1070" s="822"/>
    </row>
    <row r="1071" spans="1:17" ht="13.8">
      <c r="A1071" s="2" t="s">
        <v>4</v>
      </c>
      <c r="B1071" s="22">
        <f>+$B$12</f>
        <v>571800</v>
      </c>
      <c r="C1071" s="84">
        <f>+B1071/B1091</f>
        <v>6.7541206780404811E-3</v>
      </c>
      <c r="D1071" s="89">
        <f>0.0029798826665683%*2</f>
        <v>5.9597653331365996E-5</v>
      </c>
      <c r="E1071" s="112">
        <f>+D1071*C1064</f>
        <v>887.40905810403967</v>
      </c>
      <c r="F1071" s="79">
        <v>0</v>
      </c>
      <c r="G1071" s="112">
        <f>F1071*C1064</f>
        <v>0</v>
      </c>
      <c r="H1071" s="23">
        <f t="shared" ref="H1071:H1089" si="147">+D1071+F1071</f>
        <v>5.9597653331365996E-5</v>
      </c>
      <c r="I1071" s="117">
        <f>+G1071+E1071</f>
        <v>887.40905810403967</v>
      </c>
      <c r="J1071" s="39">
        <f>+H1071*I1094</f>
        <v>4.1331200186813462</v>
      </c>
      <c r="K1071" s="395">
        <v>-0.5</v>
      </c>
      <c r="L1071" s="394">
        <f>+J1071+K1071</f>
        <v>3.6331200186813462</v>
      </c>
      <c r="P1071" s="813" t="s">
        <v>638</v>
      </c>
      <c r="Q1071" s="830"/>
    </row>
    <row r="1072" spans="1:17" s="127" customFormat="1" ht="13.8">
      <c r="A1072" s="2" t="s">
        <v>0</v>
      </c>
      <c r="B1072" s="471">
        <f>+$B$13</f>
        <v>9981000</v>
      </c>
      <c r="C1072" s="472">
        <f>+B1072/B1091</f>
        <v>0.11789590501490389</v>
      </c>
      <c r="D1072" s="473">
        <f>0.0520150575171606%*2</f>
        <v>1.040301150343212E-3</v>
      </c>
      <c r="E1072" s="474">
        <f>+D1072*C1064</f>
        <v>15490.084128610428</v>
      </c>
      <c r="F1072" s="475">
        <v>0</v>
      </c>
      <c r="G1072" s="474">
        <f>F1072*C1064</f>
        <v>0</v>
      </c>
      <c r="H1072" s="476">
        <f t="shared" si="147"/>
        <v>1.040301150343212E-3</v>
      </c>
      <c r="I1072" s="477">
        <f t="shared" ref="I1072:I1090" si="148">+G1072+E1072</f>
        <v>15490.084128610428</v>
      </c>
      <c r="J1072" s="478">
        <f>+H1072*I1094</f>
        <v>72.145282063947548</v>
      </c>
      <c r="K1072" s="600">
        <f>+Q1076+P1081</f>
        <v>-10.889999999999999</v>
      </c>
      <c r="L1072" s="811">
        <f t="shared" ref="L1072:L1077" si="149">+J1072+K1072</f>
        <v>61.255282063947547</v>
      </c>
      <c r="P1072" s="815">
        <f>+R1076</f>
        <v>33.242118315025628</v>
      </c>
      <c r="Q1072" s="816" t="s">
        <v>610</v>
      </c>
    </row>
    <row r="1073" spans="1:18" ht="13.8">
      <c r="A1073" s="2" t="s">
        <v>16</v>
      </c>
      <c r="B1073" s="22">
        <f>+$B$14</f>
        <v>1028167</v>
      </c>
      <c r="C1073" s="84">
        <f>+B1073/B1091</f>
        <v>1.2144742908672346E-2</v>
      </c>
      <c r="D1073" s="89">
        <f>0.00535819522270603%*2</f>
        <v>1.0716390445412061E-4</v>
      </c>
      <c r="E1073" s="112">
        <f>+D1073*C1064</f>
        <v>1595.6705373218558</v>
      </c>
      <c r="F1073" s="79">
        <v>0</v>
      </c>
      <c r="G1073" s="112">
        <f>F1073*C1064</f>
        <v>0</v>
      </c>
      <c r="H1073" s="23">
        <f t="shared" si="147"/>
        <v>1.0716390445412061E-4</v>
      </c>
      <c r="I1073" s="117">
        <f t="shared" si="148"/>
        <v>1595.6705373218558</v>
      </c>
      <c r="J1073" s="39">
        <f>+H1073*I1094</f>
        <v>7.4318576994418901</v>
      </c>
      <c r="K1073" s="395">
        <v>-0.71</v>
      </c>
      <c r="L1073" s="394">
        <f t="shared" si="149"/>
        <v>6.7218576994418902</v>
      </c>
      <c r="P1073" s="815">
        <f>+R1077</f>
        <v>23.288853472975465</v>
      </c>
      <c r="Q1073" s="816" t="s">
        <v>603</v>
      </c>
    </row>
    <row r="1074" spans="1:18" ht="13.8">
      <c r="A1074" s="2" t="s">
        <v>6</v>
      </c>
      <c r="B1074" s="22">
        <f>+$B$15</f>
        <v>2574417</v>
      </c>
      <c r="C1074" s="84">
        <f>+B1074/B1091</f>
        <v>3.040909949912372E-2</v>
      </c>
      <c r="D1074" s="89">
        <f>0.0134163336857722%*2</f>
        <v>2.6832667371544399E-4</v>
      </c>
      <c r="E1074" s="112">
        <f>+D1074*C1064</f>
        <v>3995.3841716229613</v>
      </c>
      <c r="F1074" s="79">
        <v>0</v>
      </c>
      <c r="G1074" s="112">
        <f>F1074*C1064</f>
        <v>0</v>
      </c>
      <c r="H1074" s="23">
        <f t="shared" si="147"/>
        <v>2.6832667371544399E-4</v>
      </c>
      <c r="I1074" s="117">
        <f t="shared" si="148"/>
        <v>3995.3841716229613</v>
      </c>
      <c r="J1074" s="39">
        <f>+H1074*I1094</f>
        <v>18.608557295255174</v>
      </c>
      <c r="K1074" s="395">
        <v>-1.48</v>
      </c>
      <c r="L1074" s="394">
        <f t="shared" si="149"/>
        <v>17.128557295255174</v>
      </c>
      <c r="P1074" s="817">
        <f>+R1078</f>
        <v>4.7243102759464506</v>
      </c>
      <c r="Q1074" s="818" t="s">
        <v>604</v>
      </c>
    </row>
    <row r="1075" spans="1:18" ht="13.8">
      <c r="A1075" s="2" t="s">
        <v>10</v>
      </c>
      <c r="B1075" s="22">
        <f>+$B$16</f>
        <v>2860240</v>
      </c>
      <c r="C1075" s="84">
        <f>+B1075/B1091</f>
        <v>3.3785250311574866E-2</v>
      </c>
      <c r="D1075" s="89">
        <f>0.014905873740698%*2</f>
        <v>2.9811747481395999E-4</v>
      </c>
      <c r="E1075" s="112">
        <f>+D1075*C1064</f>
        <v>4438.9691999798642</v>
      </c>
      <c r="F1075" s="79">
        <v>0</v>
      </c>
      <c r="G1075" s="112">
        <f>F1075*C1064</f>
        <v>0</v>
      </c>
      <c r="H1075" s="23">
        <f t="shared" si="147"/>
        <v>2.9811747481395999E-4</v>
      </c>
      <c r="I1075" s="117">
        <f t="shared" si="148"/>
        <v>4438.9691999798642</v>
      </c>
      <c r="J1075" s="39">
        <f>+H1075*I1094</f>
        <v>20.674560728447876</v>
      </c>
      <c r="K1075" s="395">
        <v>-2.77</v>
      </c>
      <c r="L1075" s="394">
        <f t="shared" si="149"/>
        <v>17.904560728447876</v>
      </c>
    </row>
    <row r="1076" spans="1:18" ht="13.8">
      <c r="A1076" s="2" t="s">
        <v>17</v>
      </c>
      <c r="B1076" s="22">
        <f>+$B$17</f>
        <v>7116500</v>
      </c>
      <c r="C1076" s="84">
        <f>+B1076/B1091</f>
        <v>8.4060335441194622E-2</v>
      </c>
      <c r="D1076" s="89">
        <f>0.0370869797072986%*2</f>
        <v>7.4173959414597205E-4</v>
      </c>
      <c r="E1076" s="112">
        <f>+D1076*C1064</f>
        <v>11044.502556833524</v>
      </c>
      <c r="F1076" s="79">
        <v>0</v>
      </c>
      <c r="G1076" s="112">
        <f>F1076*C1064</f>
        <v>0</v>
      </c>
      <c r="H1076" s="23">
        <f t="shared" si="147"/>
        <v>7.4173959414597205E-4</v>
      </c>
      <c r="I1076" s="117">
        <f t="shared" si="148"/>
        <v>11044.502556833524</v>
      </c>
      <c r="J1076" s="39">
        <f>+H1076*I1094</f>
        <v>51.439924121975956</v>
      </c>
      <c r="K1076" s="395">
        <v>-3.12</v>
      </c>
      <c r="L1076" s="394">
        <f t="shared" si="149"/>
        <v>48.319924121975959</v>
      </c>
      <c r="O1076" s="598" t="s">
        <v>610</v>
      </c>
      <c r="P1076" s="496">
        <f>J1072*$O$20</f>
        <v>41.772118315025629</v>
      </c>
      <c r="Q1076" s="597">
        <v>-8.5299999999999994</v>
      </c>
      <c r="R1076" s="396">
        <f>+P1076+Q1076</f>
        <v>33.242118315025628</v>
      </c>
    </row>
    <row r="1077" spans="1:18" ht="13.8">
      <c r="A1077" s="2" t="s">
        <v>5</v>
      </c>
      <c r="B1077" s="22">
        <f>+$B$18</f>
        <v>9342000</v>
      </c>
      <c r="C1077" s="84">
        <f>+B1077/B1091</f>
        <v>0.11034801569474323</v>
      </c>
      <c r="D1077" s="89">
        <f>0.0486849665461369%*2</f>
        <v>9.7369933092273807E-4</v>
      </c>
      <c r="E1077" s="112">
        <f>+D1077*C1064</f>
        <v>14498.383037439569</v>
      </c>
      <c r="F1077" s="79">
        <v>0</v>
      </c>
      <c r="G1077" s="112">
        <f>F1077*C1064</f>
        <v>0</v>
      </c>
      <c r="H1077" s="23">
        <f t="shared" si="147"/>
        <v>9.7369933092273807E-4</v>
      </c>
      <c r="I1077" s="117">
        <f t="shared" si="148"/>
        <v>14498.383037439569</v>
      </c>
      <c r="J1077" s="39">
        <f>+H1077*I1094</f>
        <v>67.526420452118174</v>
      </c>
      <c r="K1077" s="395">
        <v>-3.04</v>
      </c>
      <c r="L1077" s="394">
        <f t="shared" si="149"/>
        <v>64.486420452118168</v>
      </c>
      <c r="O1077" s="598" t="s">
        <v>603</v>
      </c>
      <c r="P1077" s="496">
        <f>J1072*$O$21</f>
        <v>25.25084872238164</v>
      </c>
      <c r="Q1077" s="496">
        <f>P1081*((P1077/(P1077+P1078)))</f>
        <v>-1.9619952494061756</v>
      </c>
      <c r="R1077" s="396">
        <f t="shared" ref="R1077:R1078" si="150">+P1077+Q1077</f>
        <v>23.288853472975465</v>
      </c>
    </row>
    <row r="1078" spans="1:18" ht="13.8">
      <c r="A1078" s="2" t="s">
        <v>116</v>
      </c>
      <c r="B1078" s="22">
        <f>+$B$19</f>
        <v>2939201</v>
      </c>
      <c r="C1078" s="84">
        <f>+B1078/B1091</f>
        <v>3.4717940278099442E-2</v>
      </c>
      <c r="D1078" s="89">
        <f>0.0153173753089281%*2</f>
        <v>3.0634750617856201E-4</v>
      </c>
      <c r="E1078" s="112">
        <f>+D1078*C1064</f>
        <v>4561.5143669987883</v>
      </c>
      <c r="F1078" s="79">
        <v>0</v>
      </c>
      <c r="G1078" s="112">
        <f>F1078*C1064</f>
        <v>0</v>
      </c>
      <c r="H1078" s="23">
        <f t="shared" si="147"/>
        <v>3.0634750617856201E-4</v>
      </c>
      <c r="I1078" s="117">
        <f t="shared" si="148"/>
        <v>4561.5143669987883</v>
      </c>
      <c r="J1078" s="39">
        <f>+H1078*I1094</f>
        <v>21.245316546605395</v>
      </c>
      <c r="K1078" s="395">
        <v>-1.7</v>
      </c>
      <c r="L1078" s="394">
        <f>+J1078+K1078</f>
        <v>19.545316546605395</v>
      </c>
      <c r="O1078" s="598" t="s">
        <v>604</v>
      </c>
      <c r="P1078" s="496">
        <f>J1072*$O$22</f>
        <v>5.1223150265402753</v>
      </c>
      <c r="Q1078" s="496">
        <f>P1081*((P1078/(P1077+P1078)))</f>
        <v>-0.39800475059382423</v>
      </c>
      <c r="R1078" s="396">
        <f t="shared" si="150"/>
        <v>4.7243102759464506</v>
      </c>
    </row>
    <row r="1079" spans="1:18" ht="14.4" thickBot="1">
      <c r="A1079" s="2" t="s">
        <v>1</v>
      </c>
      <c r="B1079" s="22">
        <f>+$B$20</f>
        <v>207000</v>
      </c>
      <c r="C1079" s="84">
        <f>+B1079/B1091</f>
        <v>2.4450909065309194E-3</v>
      </c>
      <c r="D1079" s="89">
        <f>0.00107876130111864%*2</f>
        <v>2.1575226022372797E-5</v>
      </c>
      <c r="E1079" s="112">
        <f>+D1079*C1064</f>
        <v>321.25511547313096</v>
      </c>
      <c r="F1079" s="79">
        <v>0</v>
      </c>
      <c r="G1079" s="112">
        <f>F1079*C1064</f>
        <v>0</v>
      </c>
      <c r="H1079" s="23">
        <f t="shared" si="147"/>
        <v>2.1575226022372797E-5</v>
      </c>
      <c r="I1079" s="117">
        <f t="shared" si="148"/>
        <v>321.25511547313096</v>
      </c>
      <c r="J1079" s="39">
        <f>+H1079*I1094</f>
        <v>1.4962501641606138</v>
      </c>
      <c r="K1079" s="395">
        <v>-0.2</v>
      </c>
      <c r="L1079" s="394">
        <f t="shared" ref="L1079:L1090" si="151">+J1079+K1079</f>
        <v>1.2962501641606139</v>
      </c>
      <c r="P1079" s="414">
        <f>SUM(P1076:P1078)</f>
        <v>72.145282063947548</v>
      </c>
      <c r="Q1079" s="414">
        <f>SUM(Q1076:Q1078)</f>
        <v>-10.889999999999999</v>
      </c>
      <c r="R1079" s="414">
        <f>SUM(R1076:R1078)</f>
        <v>61.255282063947547</v>
      </c>
    </row>
    <row r="1080" spans="1:18" ht="14.4" thickTop="1">
      <c r="A1080" s="2" t="s">
        <v>45</v>
      </c>
      <c r="B1080" s="22">
        <f>+$B$21</f>
        <v>7020707</v>
      </c>
      <c r="C1080" s="84">
        <f>+B1080/B1091</f>
        <v>8.2928825329072323E-2</v>
      </c>
      <c r="D1080" s="89">
        <f>0.0365877633724287%*2</f>
        <v>7.3175526744857398E-4</v>
      </c>
      <c r="E1080" s="112">
        <f>+D1080*C1064</f>
        <v>10895.835932309266</v>
      </c>
      <c r="F1080" s="79">
        <v>0</v>
      </c>
      <c r="G1080" s="112">
        <f>F1080*C1064</f>
        <v>0</v>
      </c>
      <c r="H1080" s="23">
        <f t="shared" si="147"/>
        <v>7.3175526744857398E-4</v>
      </c>
      <c r="I1080" s="117">
        <f t="shared" si="148"/>
        <v>10895.835932309266</v>
      </c>
      <c r="J1080" s="39">
        <f>+H1080*I1094</f>
        <v>50.747507252529317</v>
      </c>
      <c r="K1080" s="395">
        <v>-5.2</v>
      </c>
      <c r="L1080" s="394">
        <f t="shared" si="151"/>
        <v>45.547507252529314</v>
      </c>
    </row>
    <row r="1081" spans="1:18" ht="13.8">
      <c r="A1081" s="2" t="s">
        <v>46</v>
      </c>
      <c r="B1081" s="22">
        <f>+$B$22</f>
        <v>6927361</v>
      </c>
      <c r="C1081" s="84">
        <f>+B1081/B1091</f>
        <v>8.1826219262593897E-2</v>
      </c>
      <c r="D1081" s="89">
        <f>0.036101299351104%*2</f>
        <v>7.2202598702208012E-4</v>
      </c>
      <c r="E1081" s="112">
        <f>+D1081*C1064</f>
        <v>10750.966946758774</v>
      </c>
      <c r="F1081" s="79">
        <v>0</v>
      </c>
      <c r="G1081" s="112">
        <f>F1081*C1064</f>
        <v>0</v>
      </c>
      <c r="H1081" s="23">
        <f t="shared" si="147"/>
        <v>7.2202598702208012E-4</v>
      </c>
      <c r="I1081" s="117">
        <f t="shared" si="148"/>
        <v>10750.966946758774</v>
      </c>
      <c r="J1081" s="39">
        <f>+H1081*I1094</f>
        <v>50.072777939371228</v>
      </c>
      <c r="K1081" s="395">
        <v>-4.83</v>
      </c>
      <c r="L1081" s="394">
        <f t="shared" si="151"/>
        <v>45.24277793937123</v>
      </c>
      <c r="O1081" s="598"/>
      <c r="P1081" s="596">
        <v>-2.36</v>
      </c>
      <c r="Q1081" t="s">
        <v>869</v>
      </c>
    </row>
    <row r="1082" spans="1:18" ht="13.8">
      <c r="A1082" s="2" t="s">
        <v>2</v>
      </c>
      <c r="B1082" s="22">
        <f>+$B$23</f>
        <v>325000</v>
      </c>
      <c r="C1082" s="84">
        <f>+B1082/B1091</f>
        <v>3.8389108435871924E-3</v>
      </c>
      <c r="D1082" s="89">
        <f>0.00169370735682878%*2</f>
        <v>3.3874147136575603E-5</v>
      </c>
      <c r="E1082" s="112">
        <f>+D1082*C1064</f>
        <v>504.38605086361071</v>
      </c>
      <c r="F1082" s="79">
        <v>0</v>
      </c>
      <c r="G1082" s="112">
        <f>F1082*C1064</f>
        <v>0</v>
      </c>
      <c r="H1082" s="23">
        <f t="shared" si="147"/>
        <v>3.3874147136575603E-5</v>
      </c>
      <c r="I1082" s="117">
        <f t="shared" si="148"/>
        <v>504.38605086361071</v>
      </c>
      <c r="J1082" s="39">
        <f>+H1082*I1094</f>
        <v>2.3491850403487868</v>
      </c>
      <c r="K1082" s="395">
        <v>-0.2</v>
      </c>
      <c r="L1082" s="394">
        <f t="shared" si="151"/>
        <v>2.1491850403487867</v>
      </c>
    </row>
    <row r="1083" spans="1:18" ht="13.8">
      <c r="A1083" s="2" t="s">
        <v>12</v>
      </c>
      <c r="B1083" s="22">
        <f>+$B$24</f>
        <v>343000</v>
      </c>
      <c r="C1083" s="84">
        <f>+B1083/B1091</f>
        <v>4.0515274441550982E-3</v>
      </c>
      <c r="D1083" s="89">
        <f>0.00178751268736084%*2</f>
        <v>3.5750253747216796E-5</v>
      </c>
      <c r="E1083" s="112">
        <f>+D1083*C1064</f>
        <v>532.32127829605804</v>
      </c>
      <c r="F1083" s="79">
        <v>0</v>
      </c>
      <c r="G1083" s="112">
        <f>F1083*C1064</f>
        <v>0</v>
      </c>
      <c r="H1083" s="23">
        <f t="shared" si="147"/>
        <v>3.5750253747216796E-5</v>
      </c>
      <c r="I1083" s="117">
        <f t="shared" si="148"/>
        <v>532.32127829605804</v>
      </c>
      <c r="J1083" s="39">
        <f>+H1083*I1094</f>
        <v>2.4792937502758021</v>
      </c>
      <c r="K1083" s="395">
        <v>-0.55000000000000004</v>
      </c>
      <c r="L1083" s="394">
        <f t="shared" si="151"/>
        <v>1.9292937502758021</v>
      </c>
    </row>
    <row r="1084" spans="1:18" ht="13.8">
      <c r="A1084" s="2" t="s">
        <v>18</v>
      </c>
      <c r="B1084" s="22">
        <f>+$B$25</f>
        <v>10436523.5</v>
      </c>
      <c r="C1084" s="84">
        <f>+B1084/B1091</f>
        <v>0.12327656379539248</v>
      </c>
      <c r="D1084" s="89">
        <f>0.0543889768569851%*2</f>
        <v>1.0877795371397019E-3</v>
      </c>
      <c r="E1084" s="112">
        <f>+D1084*C1064</f>
        <v>16197.037308010162</v>
      </c>
      <c r="F1084" s="79">
        <v>0</v>
      </c>
      <c r="G1084" s="112">
        <f>F1084*C1064</f>
        <v>0</v>
      </c>
      <c r="H1084" s="23">
        <f t="shared" si="147"/>
        <v>1.0877795371397019E-3</v>
      </c>
      <c r="I1084" s="117">
        <f t="shared" si="148"/>
        <v>16197.037308010162</v>
      </c>
      <c r="J1084" s="39">
        <f>+H1084*I1094</f>
        <v>75.437926320126522</v>
      </c>
      <c r="K1084" s="395">
        <v>-4.3600000000000003</v>
      </c>
      <c r="L1084" s="394">
        <f t="shared" si="151"/>
        <v>71.077926320126522</v>
      </c>
    </row>
    <row r="1085" spans="1:18" ht="13.8">
      <c r="A1085" s="2" t="s">
        <v>9</v>
      </c>
      <c r="B1085" s="22">
        <f>+$B$26</f>
        <v>7856545</v>
      </c>
      <c r="C1085" s="84">
        <f>+B1085/B1091</f>
        <v>9.2801771672709962E-2</v>
      </c>
      <c r="D1085" s="89">
        <f>0.040943654847444%*2</f>
        <v>8.1887309694888004E-4</v>
      </c>
      <c r="E1085" s="112">
        <f>+D1085*C1064</f>
        <v>12193.020413568824</v>
      </c>
      <c r="F1085" s="79">
        <f>49.558805238415%*2</f>
        <v>0.99117610476829998</v>
      </c>
      <c r="G1085" s="112">
        <f>F1085*C1064</f>
        <v>14758612.199999986</v>
      </c>
      <c r="H1085" s="23">
        <f t="shared" si="147"/>
        <v>0.99199497786524882</v>
      </c>
      <c r="I1085" s="117">
        <f t="shared" si="148"/>
        <v>14770805.220413554</v>
      </c>
      <c r="J1085" s="39">
        <f>+H1085*I1094</f>
        <v>68795.230554629714</v>
      </c>
      <c r="K1085" s="395">
        <v>-3294.63</v>
      </c>
      <c r="L1085" s="394">
        <f t="shared" si="151"/>
        <v>65500.600554629716</v>
      </c>
    </row>
    <row r="1086" spans="1:18" ht="13.8">
      <c r="A1086" s="2" t="s">
        <v>7</v>
      </c>
      <c r="B1086" s="22">
        <f>+$B$27</f>
        <v>1680898</v>
      </c>
      <c r="C1086" s="84">
        <f>+B1086/B1091</f>
        <v>1.9854823258966228E-2</v>
      </c>
      <c r="D1086" s="89">
        <f>0.00875984228956821%*2</f>
        <v>1.7519684579136421E-4</v>
      </c>
      <c r="E1086" s="112">
        <f>+D1086*C1064</f>
        <v>2608.681033833413</v>
      </c>
      <c r="F1086" s="79">
        <v>0</v>
      </c>
      <c r="G1086" s="112">
        <f>F1086*C1064</f>
        <v>0</v>
      </c>
      <c r="H1086" s="23">
        <f t="shared" si="147"/>
        <v>1.7519684579136421E-4</v>
      </c>
      <c r="I1086" s="117">
        <f t="shared" si="148"/>
        <v>2608.681033833413</v>
      </c>
      <c r="J1086" s="39">
        <f>+H1086*I1094</f>
        <v>12.149968162740064</v>
      </c>
      <c r="K1086" s="395">
        <v>-1.02</v>
      </c>
      <c r="L1086" s="394">
        <f t="shared" si="151"/>
        <v>11.129968162740065</v>
      </c>
    </row>
    <row r="1087" spans="1:18" ht="13.8">
      <c r="A1087" s="2" t="s">
        <v>13</v>
      </c>
      <c r="B1087" s="22">
        <f>+$B$28</f>
        <v>255700</v>
      </c>
      <c r="C1087" s="84">
        <f>+B1087/B1091</f>
        <v>3.020336931400754E-3</v>
      </c>
      <c r="D1087" s="89">
        <f>0.00133255683428037%*2</f>
        <v>2.6651136685607399E-5</v>
      </c>
      <c r="E1087" s="112">
        <f>+D1087*C1064</f>
        <v>396.83542524869415</v>
      </c>
      <c r="F1087" s="79">
        <v>0</v>
      </c>
      <c r="G1087" s="112">
        <f>F1087*C1064</f>
        <v>0</v>
      </c>
      <c r="H1087" s="23">
        <f t="shared" si="147"/>
        <v>2.6651136685607399E-5</v>
      </c>
      <c r="I1087" s="117">
        <f t="shared" si="148"/>
        <v>396.83542524869415</v>
      </c>
      <c r="J1087" s="39">
        <f>+H1087*I1094</f>
        <v>1.8482665071298041</v>
      </c>
      <c r="K1087" s="395">
        <v>-0.19</v>
      </c>
      <c r="L1087" s="394">
        <f t="shared" si="151"/>
        <v>1.6582665071298042</v>
      </c>
    </row>
    <row r="1088" spans="1:18" ht="13.8">
      <c r="A1088" s="2" t="s">
        <v>3</v>
      </c>
      <c r="B1088" s="22">
        <f>+$B$29</f>
        <v>999226</v>
      </c>
      <c r="C1088" s="84">
        <f>+B1088/B1091</f>
        <v>1.1802890851059249E-2</v>
      </c>
      <c r="D1088" s="89">
        <f>0.00520737437012833%*2</f>
        <v>1.0414748740256659E-4</v>
      </c>
      <c r="E1088" s="112">
        <f>+D1088*C1064</f>
        <v>1550.7560874242165</v>
      </c>
      <c r="F1088" s="79">
        <v>0</v>
      </c>
      <c r="G1088" s="112">
        <f>F1088*C1064</f>
        <v>0</v>
      </c>
      <c r="H1088" s="23">
        <f t="shared" si="147"/>
        <v>1.0414748740256659E-4</v>
      </c>
      <c r="I1088" s="117">
        <f t="shared" si="148"/>
        <v>1550.7560874242165</v>
      </c>
      <c r="J1088" s="39">
        <f>+H1088*I1094</f>
        <v>7.2226680249567004</v>
      </c>
      <c r="K1088" s="395">
        <v>-0.31</v>
      </c>
      <c r="L1088" s="394">
        <f t="shared" si="151"/>
        <v>6.9126680249567007</v>
      </c>
    </row>
    <row r="1089" spans="1:14" ht="13.8">
      <c r="A1089" s="2" t="s">
        <v>11</v>
      </c>
      <c r="B1089" s="22">
        <f>+$B$30</f>
        <v>700616</v>
      </c>
      <c r="C1089" s="84">
        <f>+B1089/B1091</f>
        <v>8.2756995679713358E-3</v>
      </c>
      <c r="D1089" s="89">
        <f>0.0036511927546943%*2</f>
        <v>7.3023855093885993E-5</v>
      </c>
      <c r="E1089" s="112">
        <f>+D1089*C1064</f>
        <v>1087.3252023479624</v>
      </c>
      <c r="F1089" s="79">
        <v>0</v>
      </c>
      <c r="G1089" s="112">
        <f>F1089*C1064</f>
        <v>0</v>
      </c>
      <c r="H1089" s="23">
        <f t="shared" si="147"/>
        <v>7.3023855093885993E-5</v>
      </c>
      <c r="I1089" s="117">
        <f t="shared" si="148"/>
        <v>1087.3252023479624</v>
      </c>
      <c r="J1089" s="39">
        <f>+H1089*I1094</f>
        <v>5.0642322383351512</v>
      </c>
      <c r="K1089" s="395">
        <v>-0.8</v>
      </c>
      <c r="L1089" s="394">
        <f t="shared" si="151"/>
        <v>4.2642322383351514</v>
      </c>
    </row>
    <row r="1090" spans="1:14" ht="13.8">
      <c r="A1090" s="3" t="s">
        <v>8</v>
      </c>
      <c r="B1090" s="22">
        <f>+$B$31</f>
        <v>553279</v>
      </c>
      <c r="C1090" s="84">
        <f>+B1090/B1091</f>
        <v>6.5353500080894715E-3</v>
      </c>
      <c r="D1090" s="89">
        <f>0.00288336219285807%*2</f>
        <v>5.7667243857161401E-5</v>
      </c>
      <c r="E1090" s="112">
        <f>+D1090*C1064</f>
        <v>858.66526103313322</v>
      </c>
      <c r="F1090" s="79">
        <v>0</v>
      </c>
      <c r="G1090" s="115">
        <f>F1090*C1064</f>
        <v>0</v>
      </c>
      <c r="H1090" s="87">
        <f>+D1090+F1090</f>
        <v>5.7667243857161401E-5</v>
      </c>
      <c r="I1090" s="118">
        <f t="shared" si="148"/>
        <v>858.66526103313322</v>
      </c>
      <c r="J1090" s="39">
        <f>+H1090*I1094</f>
        <v>3.9992453844281211</v>
      </c>
      <c r="K1090" s="395">
        <v>-0.23</v>
      </c>
      <c r="L1090" s="394">
        <f t="shared" si="151"/>
        <v>3.7692453844281211</v>
      </c>
    </row>
    <row r="1091" spans="1:14" ht="13.8">
      <c r="A1091" s="24"/>
      <c r="B1091" s="25">
        <f t="shared" ref="B1091:I1091" si="152">SUM(B1070:B1090)</f>
        <v>84659429</v>
      </c>
      <c r="C1091" s="85">
        <f t="shared" si="152"/>
        <v>1.0000000000000002</v>
      </c>
      <c r="D1091" s="82">
        <f t="shared" si="152"/>
        <v>8.8238952316991304E-3</v>
      </c>
      <c r="E1091" s="113">
        <f t="shared" si="152"/>
        <v>131387.80000000005</v>
      </c>
      <c r="F1091" s="83">
        <f t="shared" si="152"/>
        <v>0.99117610476829998</v>
      </c>
      <c r="G1091" s="113">
        <f t="shared" si="152"/>
        <v>14758612.199999986</v>
      </c>
      <c r="H1091" s="86">
        <f t="shared" si="152"/>
        <v>0.99999999999999911</v>
      </c>
      <c r="I1091" s="119">
        <f t="shared" si="152"/>
        <v>14889999.999999985</v>
      </c>
      <c r="J1091" s="26">
        <f t="shared" ref="J1091:L1091" si="153">SUM(J1070:J1090)</f>
        <v>69350.381896766732</v>
      </c>
      <c r="K1091" s="26">
        <f t="shared" si="153"/>
        <v>-3342.86</v>
      </c>
      <c r="L1091" s="26">
        <f t="shared" si="153"/>
        <v>66007.521896766717</v>
      </c>
    </row>
    <row r="1092" spans="1:14">
      <c r="H1092" s="80"/>
      <c r="I1092" s="81"/>
    </row>
    <row r="1093" spans="1:14" ht="13.8">
      <c r="A1093" s="90" t="s">
        <v>113</v>
      </c>
    </row>
    <row r="1094" spans="1:14">
      <c r="G1094" t="s">
        <v>114</v>
      </c>
      <c r="H1094" s="27"/>
      <c r="I1094" s="357">
        <f>+NSP!L80</f>
        <v>69350.381896766776</v>
      </c>
    </row>
    <row r="1095" spans="1:14">
      <c r="G1095" t="s">
        <v>338</v>
      </c>
      <c r="I1095" s="154">
        <f>+NSP!M80</f>
        <v>-3343</v>
      </c>
    </row>
    <row r="1096" spans="1:14">
      <c r="G1096" t="s">
        <v>256</v>
      </c>
      <c r="I1096" s="120">
        <f>SUM(I1094:I1095)</f>
        <v>66007.381896766776</v>
      </c>
      <c r="N1096" s="121">
        <f>+I1096</f>
        <v>66007.381896766776</v>
      </c>
    </row>
    <row r="1100" spans="1:14" ht="15.6">
      <c r="A1100" s="874" t="s">
        <v>19</v>
      </c>
      <c r="B1100" s="875"/>
      <c r="C1100" s="907" t="s">
        <v>643</v>
      </c>
      <c r="D1100" s="907"/>
      <c r="E1100" s="907"/>
      <c r="F1100" s="907"/>
      <c r="G1100" s="907"/>
      <c r="H1100" s="908"/>
      <c r="I1100" s="4"/>
    </row>
    <row r="1101" spans="1:14" ht="28.5" customHeight="1">
      <c r="A1101" s="867" t="s">
        <v>20</v>
      </c>
      <c r="B1101" s="868"/>
      <c r="C1101" s="877" t="s">
        <v>171</v>
      </c>
      <c r="D1101" s="878"/>
      <c r="E1101" s="878"/>
      <c r="F1101" s="878"/>
      <c r="G1101" s="878"/>
      <c r="H1101" s="879"/>
      <c r="I1101" s="4"/>
    </row>
    <row r="1102" spans="1:14" ht="15.6">
      <c r="A1102" s="867" t="s">
        <v>22</v>
      </c>
      <c r="B1102" s="868"/>
      <c r="C1102" s="877" t="s">
        <v>23</v>
      </c>
      <c r="D1102" s="878"/>
      <c r="E1102" s="878"/>
      <c r="F1102" s="878"/>
      <c r="G1102" s="878"/>
      <c r="H1102" s="879"/>
      <c r="I1102" s="4"/>
    </row>
    <row r="1103" spans="1:14" ht="15.6">
      <c r="A1103" s="867" t="s">
        <v>24</v>
      </c>
      <c r="B1103" s="868"/>
      <c r="C1103" s="869">
        <v>4192644</v>
      </c>
      <c r="D1103" s="870"/>
      <c r="E1103" s="870"/>
      <c r="F1103" s="870"/>
      <c r="G1103" s="870"/>
      <c r="H1103" s="871"/>
      <c r="I1103" s="4"/>
    </row>
    <row r="1104" spans="1:14" ht="15.6">
      <c r="A1104" s="881" t="s">
        <v>25</v>
      </c>
      <c r="B1104" s="882"/>
      <c r="C1104" s="883" t="s">
        <v>170</v>
      </c>
      <c r="D1104" s="884"/>
      <c r="E1104" s="884"/>
      <c r="F1104" s="884"/>
      <c r="G1104" s="884"/>
      <c r="H1104" s="885"/>
      <c r="I1104" s="4"/>
    </row>
    <row r="1105" spans="1:12" ht="13.8">
      <c r="A1105" s="5"/>
      <c r="B1105" s="5"/>
      <c r="C1105" s="5"/>
      <c r="D1105" s="5"/>
      <c r="E1105" s="5"/>
      <c r="F1105" s="5"/>
      <c r="G1105" s="5"/>
      <c r="H1105" s="5"/>
      <c r="I1105" s="5"/>
    </row>
    <row r="1106" spans="1:12" ht="13.8">
      <c r="A1106" s="6"/>
      <c r="B1106" s="7"/>
      <c r="C1106" s="8"/>
      <c r="D1106" s="886">
        <v>0.2</v>
      </c>
      <c r="E1106" s="887"/>
      <c r="F1106" s="886">
        <v>0.8</v>
      </c>
      <c r="G1106" s="887"/>
      <c r="H1106" s="9"/>
      <c r="I1106" s="10"/>
      <c r="J1106" s="11" t="s">
        <v>121</v>
      </c>
      <c r="K1106" s="11" t="s">
        <v>269</v>
      </c>
      <c r="L1106" s="11" t="s">
        <v>270</v>
      </c>
    </row>
    <row r="1107" spans="1:12" ht="13.8">
      <c r="A1107" s="12"/>
      <c r="B1107" s="13"/>
      <c r="C1107" s="14"/>
      <c r="D1107" s="872" t="s">
        <v>26</v>
      </c>
      <c r="E1107" s="880"/>
      <c r="F1107" s="872" t="s">
        <v>27</v>
      </c>
      <c r="G1107" s="880"/>
      <c r="H1107" s="872" t="s">
        <v>28</v>
      </c>
      <c r="I1107" s="873"/>
      <c r="J1107" s="15" t="s">
        <v>29</v>
      </c>
      <c r="K1107" s="391" t="s">
        <v>29</v>
      </c>
      <c r="L1107" s="391" t="s">
        <v>29</v>
      </c>
    </row>
    <row r="1108" spans="1:12" ht="27.6">
      <c r="A1108" s="16" t="s">
        <v>30</v>
      </c>
      <c r="B1108" s="17" t="s">
        <v>31</v>
      </c>
      <c r="C1108" s="18" t="s">
        <v>32</v>
      </c>
      <c r="D1108" s="19" t="s">
        <v>33</v>
      </c>
      <c r="E1108" s="20" t="s">
        <v>34</v>
      </c>
      <c r="F1108" s="19" t="s">
        <v>33</v>
      </c>
      <c r="G1108" s="20" t="s">
        <v>34</v>
      </c>
      <c r="H1108" s="21" t="s">
        <v>33</v>
      </c>
      <c r="I1108" s="40" t="s">
        <v>34</v>
      </c>
      <c r="J1108" s="18" t="s">
        <v>34</v>
      </c>
      <c r="K1108" s="18" t="s">
        <v>34</v>
      </c>
      <c r="L1108" s="18" t="s">
        <v>34</v>
      </c>
    </row>
    <row r="1109" spans="1:12" ht="13.8">
      <c r="A1109" s="1" t="s">
        <v>15</v>
      </c>
      <c r="B1109" s="22">
        <f>+$B$10</f>
        <v>10940248.5</v>
      </c>
      <c r="C1109" s="84">
        <f>+B1109/B1130</f>
        <v>0.1292265803021185</v>
      </c>
      <c r="D1109" s="89">
        <f>1.29226586394793%*2</f>
        <v>2.5845317278958602E-2</v>
      </c>
      <c r="E1109" s="112">
        <f>+D1109*C1103</f>
        <v>108360.21441772211</v>
      </c>
      <c r="F1109" s="79">
        <v>0</v>
      </c>
      <c r="G1109" s="114">
        <f>F1109*C1103</f>
        <v>0</v>
      </c>
      <c r="H1109" s="23">
        <f>+D1109+F1109</f>
        <v>2.5845317278958602E-2</v>
      </c>
      <c r="I1109" s="116">
        <f>+E1109+G1109</f>
        <v>108360.21441772211</v>
      </c>
      <c r="J1109" s="39">
        <f>+H1109*I1133</f>
        <v>0</v>
      </c>
      <c r="K1109" s="395">
        <v>0</v>
      </c>
      <c r="L1109" s="393">
        <f>+J1109+K1109</f>
        <v>0</v>
      </c>
    </row>
    <row r="1110" spans="1:12" ht="13.8">
      <c r="A1110" s="2" t="s">
        <v>4</v>
      </c>
      <c r="B1110" s="22">
        <f>+$B$12</f>
        <v>571800</v>
      </c>
      <c r="C1110" s="84">
        <f>+B1110/B1130</f>
        <v>6.7541206780404811E-3</v>
      </c>
      <c r="D1110" s="89">
        <f>0.0675412068779628%*2</f>
        <v>1.3508241375592561E-3</v>
      </c>
      <c r="E1110" s="112">
        <f>+D1110*C1103</f>
        <v>5663.5247153929895</v>
      </c>
      <c r="F1110" s="79">
        <v>0</v>
      </c>
      <c r="G1110" s="112">
        <f>F1110*C1103</f>
        <v>0</v>
      </c>
      <c r="H1110" s="23">
        <f t="shared" ref="H1110:H1128" si="154">+D1110+F1110</f>
        <v>1.3508241375592561E-3</v>
      </c>
      <c r="I1110" s="117">
        <f>+G1110+E1110</f>
        <v>5663.5247153929895</v>
      </c>
      <c r="J1110" s="39">
        <f>+H1110*I1133</f>
        <v>0</v>
      </c>
      <c r="K1110" s="395">
        <v>0</v>
      </c>
      <c r="L1110" s="394">
        <f>+J1110+K1110</f>
        <v>0</v>
      </c>
    </row>
    <row r="1111" spans="1:12" s="127" customFormat="1" ht="13.8">
      <c r="A1111" s="2" t="s">
        <v>0</v>
      </c>
      <c r="B1111" s="471">
        <f>+$B$13</f>
        <v>9981000</v>
      </c>
      <c r="C1111" s="472">
        <f>+B1111/B1130</f>
        <v>0.11789590501490389</v>
      </c>
      <c r="D1111" s="473">
        <f>1.1789590912254%*2</f>
        <v>2.3579181824508001E-2</v>
      </c>
      <c r="E1111" s="474">
        <f>+D1111*C1103</f>
        <v>98859.11520143252</v>
      </c>
      <c r="F1111" s="475">
        <v>0</v>
      </c>
      <c r="G1111" s="474">
        <f>F1111*C1103</f>
        <v>0</v>
      </c>
      <c r="H1111" s="476">
        <f t="shared" si="154"/>
        <v>2.3579181824508001E-2</v>
      </c>
      <c r="I1111" s="477">
        <f t="shared" ref="I1111:I1129" si="155">+G1111+E1111</f>
        <v>98859.11520143252</v>
      </c>
      <c r="J1111" s="478">
        <f>+H1111*I1133</f>
        <v>0</v>
      </c>
      <c r="K1111" s="479">
        <v>0</v>
      </c>
      <c r="L1111" s="480">
        <f t="shared" ref="L1111:L1116" si="156">+J1111+K1111</f>
        <v>0</v>
      </c>
    </row>
    <row r="1112" spans="1:12" ht="13.8">
      <c r="A1112" s="2" t="s">
        <v>16</v>
      </c>
      <c r="B1112" s="22">
        <f>+$B$14</f>
        <v>1028167</v>
      </c>
      <c r="C1112" s="84">
        <f>+B1112/B1130</f>
        <v>1.2144742908672346E-2</v>
      </c>
      <c r="D1112" s="89">
        <f>0.1214473898887%*2</f>
        <v>2.4289477977739999E-3</v>
      </c>
      <c r="E1112" s="112">
        <f>+D1112*C1103</f>
        <v>10183.713410650374</v>
      </c>
      <c r="F1112" s="79">
        <v>0</v>
      </c>
      <c r="G1112" s="112">
        <f>F1112*C1103</f>
        <v>0</v>
      </c>
      <c r="H1112" s="23">
        <f t="shared" si="154"/>
        <v>2.4289477977739999E-3</v>
      </c>
      <c r="I1112" s="117">
        <f t="shared" si="155"/>
        <v>10183.713410650374</v>
      </c>
      <c r="J1112" s="39">
        <f>+H1112*I1133</f>
        <v>0</v>
      </c>
      <c r="K1112" s="395">
        <v>0</v>
      </c>
      <c r="L1112" s="394">
        <f t="shared" si="156"/>
        <v>0</v>
      </c>
    </row>
    <row r="1113" spans="1:12" ht="13.8">
      <c r="A1113" s="2" t="s">
        <v>6</v>
      </c>
      <c r="B1113" s="22">
        <f>+$B$15</f>
        <v>2574417</v>
      </c>
      <c r="C1113" s="84">
        <f>+B1113/B1130</f>
        <v>3.040909949912372E-2</v>
      </c>
      <c r="D1113" s="89">
        <f>0.304090956057028%*2</f>
        <v>6.0818191211405607E-3</v>
      </c>
      <c r="E1113" s="112">
        <f>+D1113*C1103</f>
        <v>25498.902447335244</v>
      </c>
      <c r="F1113" s="79">
        <v>0</v>
      </c>
      <c r="G1113" s="112">
        <f>F1113*C1103</f>
        <v>0</v>
      </c>
      <c r="H1113" s="23">
        <f t="shared" si="154"/>
        <v>6.0818191211405607E-3</v>
      </c>
      <c r="I1113" s="117">
        <f t="shared" si="155"/>
        <v>25498.902447335244</v>
      </c>
      <c r="J1113" s="39">
        <f>+H1113*I1133</f>
        <v>0</v>
      </c>
      <c r="K1113" s="395">
        <v>0</v>
      </c>
      <c r="L1113" s="394">
        <f t="shared" si="156"/>
        <v>0</v>
      </c>
    </row>
    <row r="1114" spans="1:12" ht="13.8">
      <c r="A1114" s="2" t="s">
        <v>10</v>
      </c>
      <c r="B1114" s="22">
        <f>+$B$16</f>
        <v>2860240</v>
      </c>
      <c r="C1114" s="84">
        <f>+B1114/B1130</f>
        <v>3.3785250311574866E-2</v>
      </c>
      <c r="D1114" s="89">
        <f>0.337852464230306%*2</f>
        <v>6.7570492846061201E-3</v>
      </c>
      <c r="E1114" s="112">
        <f>+D1114*C1103</f>
        <v>28329.902140808143</v>
      </c>
      <c r="F1114" s="79">
        <v>0</v>
      </c>
      <c r="G1114" s="112">
        <f>F1114*C1103</f>
        <v>0</v>
      </c>
      <c r="H1114" s="23">
        <f t="shared" si="154"/>
        <v>6.7570492846061201E-3</v>
      </c>
      <c r="I1114" s="117">
        <f t="shared" si="155"/>
        <v>28329.902140808143</v>
      </c>
      <c r="J1114" s="39">
        <f>+H1114*I1133</f>
        <v>0</v>
      </c>
      <c r="K1114" s="395">
        <v>0</v>
      </c>
      <c r="L1114" s="394">
        <f t="shared" si="156"/>
        <v>0</v>
      </c>
    </row>
    <row r="1115" spans="1:12" ht="13.8">
      <c r="A1115" s="2" t="s">
        <v>17</v>
      </c>
      <c r="B1115" s="22">
        <f>+$B$17</f>
        <v>7116500</v>
      </c>
      <c r="C1115" s="84">
        <f>+B1115/B1130</f>
        <v>8.4060335441194622E-2</v>
      </c>
      <c r="D1115" s="89">
        <f>0.840603355626132%*2</f>
        <v>1.681206711252264E-2</v>
      </c>
      <c r="E1115" s="112">
        <f>+D1115*C1103</f>
        <v>70487.012306915378</v>
      </c>
      <c r="F1115" s="79">
        <v>0</v>
      </c>
      <c r="G1115" s="112">
        <f>F1115*C1103</f>
        <v>0</v>
      </c>
      <c r="H1115" s="23">
        <f t="shared" si="154"/>
        <v>1.681206711252264E-2</v>
      </c>
      <c r="I1115" s="117">
        <f t="shared" si="155"/>
        <v>70487.012306915378</v>
      </c>
      <c r="J1115" s="39">
        <f>+H1115*I1133</f>
        <v>0</v>
      </c>
      <c r="K1115" s="395">
        <v>0</v>
      </c>
      <c r="L1115" s="394">
        <f t="shared" si="156"/>
        <v>0</v>
      </c>
    </row>
    <row r="1116" spans="1:12" ht="13.8">
      <c r="A1116" s="2" t="s">
        <v>5</v>
      </c>
      <c r="B1116" s="22">
        <f>+$B$18</f>
        <v>9342000</v>
      </c>
      <c r="C1116" s="84">
        <f>+B1116/B1130</f>
        <v>0.11034801569474323</v>
      </c>
      <c r="D1116" s="89">
        <f>1.10348015854132%*2</f>
        <v>2.2069603170826402E-2</v>
      </c>
      <c r="E1116" s="112">
        <f>+D1116*C1103</f>
        <v>92529.989316546285</v>
      </c>
      <c r="F1116" s="79">
        <v>0</v>
      </c>
      <c r="G1116" s="112">
        <f>F1116*C1103</f>
        <v>0</v>
      </c>
      <c r="H1116" s="23">
        <f t="shared" si="154"/>
        <v>2.2069603170826402E-2</v>
      </c>
      <c r="I1116" s="117">
        <f t="shared" si="155"/>
        <v>92529.989316546285</v>
      </c>
      <c r="J1116" s="39">
        <f>+H1116*I1133</f>
        <v>0</v>
      </c>
      <c r="K1116" s="395">
        <v>0</v>
      </c>
      <c r="L1116" s="394">
        <f t="shared" si="156"/>
        <v>0</v>
      </c>
    </row>
    <row r="1117" spans="1:12" ht="13.8">
      <c r="A1117" s="2" t="s">
        <v>116</v>
      </c>
      <c r="B1117" s="22">
        <f>+$B$19</f>
        <v>2939201</v>
      </c>
      <c r="C1117" s="84">
        <f>+B1117/B1130</f>
        <v>3.4717940278099442E-2</v>
      </c>
      <c r="D1117" s="89">
        <f>0.347179446417307%*2</f>
        <v>6.9435889283461401E-3</v>
      </c>
      <c r="E1117" s="112">
        <f>+D1117*C1103</f>
        <v>29111.996458896872</v>
      </c>
      <c r="F1117" s="79">
        <v>0</v>
      </c>
      <c r="G1117" s="112">
        <f>F1117*C1103</f>
        <v>0</v>
      </c>
      <c r="H1117" s="23">
        <f t="shared" si="154"/>
        <v>6.9435889283461401E-3</v>
      </c>
      <c r="I1117" s="117">
        <f t="shared" si="155"/>
        <v>29111.996458896872</v>
      </c>
      <c r="J1117" s="39">
        <f>+H1117*I1133</f>
        <v>0</v>
      </c>
      <c r="K1117" s="395">
        <v>0</v>
      </c>
      <c r="L1117" s="394">
        <f>+J1117+K1117</f>
        <v>0</v>
      </c>
    </row>
    <row r="1118" spans="1:12" ht="13.8">
      <c r="A1118" s="2" t="s">
        <v>1</v>
      </c>
      <c r="B1118" s="22">
        <f>+$B$20</f>
        <v>207000</v>
      </c>
      <c r="C1118" s="84">
        <f>+B1118/B1130</f>
        <v>2.4450909065309194E-3</v>
      </c>
      <c r="D1118" s="89">
        <f>0.0244509091006266%*2</f>
        <v>4.8901818201253203E-4</v>
      </c>
      <c r="E1118" s="112">
        <f>+D1118*C1103</f>
        <v>2050.2791467057505</v>
      </c>
      <c r="F1118" s="79">
        <v>0</v>
      </c>
      <c r="G1118" s="112">
        <f>F1118*C1103</f>
        <v>0</v>
      </c>
      <c r="H1118" s="23">
        <f t="shared" si="154"/>
        <v>4.8901818201253203E-4</v>
      </c>
      <c r="I1118" s="117">
        <f t="shared" si="155"/>
        <v>2050.2791467057505</v>
      </c>
      <c r="J1118" s="39">
        <f>+H1118*I1133</f>
        <v>0</v>
      </c>
      <c r="K1118" s="395">
        <v>0</v>
      </c>
      <c r="L1118" s="394">
        <f t="shared" ref="L1118:L1129" si="157">+J1118+K1118</f>
        <v>0</v>
      </c>
    </row>
    <row r="1119" spans="1:12" ht="13.8">
      <c r="A1119" s="2" t="s">
        <v>45</v>
      </c>
      <c r="B1119" s="22">
        <f>+$B$21</f>
        <v>7020707</v>
      </c>
      <c r="C1119" s="84">
        <f>+B1119/B1130</f>
        <v>8.2928825329072323E-2</v>
      </c>
      <c r="D1119" s="89">
        <f>0.829288254488565%*2</f>
        <v>1.65857650897713E-2</v>
      </c>
      <c r="E1119" s="112">
        <f>+D1119*C1103</f>
        <v>69538.208489039098</v>
      </c>
      <c r="F1119" s="79">
        <v>0</v>
      </c>
      <c r="G1119" s="112">
        <f>F1119*C1103</f>
        <v>0</v>
      </c>
      <c r="H1119" s="23">
        <f t="shared" si="154"/>
        <v>1.65857650897713E-2</v>
      </c>
      <c r="I1119" s="117">
        <f t="shared" si="155"/>
        <v>69538.208489039098</v>
      </c>
      <c r="J1119" s="39">
        <f>+H1119*I1133</f>
        <v>0</v>
      </c>
      <c r="K1119" s="395">
        <v>0</v>
      </c>
      <c r="L1119" s="394">
        <f t="shared" si="157"/>
        <v>0</v>
      </c>
    </row>
    <row r="1120" spans="1:12" ht="13.8">
      <c r="A1120" s="2" t="s">
        <v>46</v>
      </c>
      <c r="B1120" s="22">
        <f>+$B$22</f>
        <v>6927361</v>
      </c>
      <c r="C1120" s="84">
        <f>+B1120/B1130</f>
        <v>8.1826219262593897E-2</v>
      </c>
      <c r="D1120" s="89">
        <f>0.818262193807854%*2</f>
        <v>1.6365243876157079E-2</v>
      </c>
      <c r="E1120" s="112">
        <f>+D1120*C1103</f>
        <v>68613.641545906721</v>
      </c>
      <c r="F1120" s="79">
        <v>0</v>
      </c>
      <c r="G1120" s="112">
        <f>F1120*C1103</f>
        <v>0</v>
      </c>
      <c r="H1120" s="23">
        <f t="shared" si="154"/>
        <v>1.6365243876157079E-2</v>
      </c>
      <c r="I1120" s="117">
        <f t="shared" si="155"/>
        <v>68613.641545906721</v>
      </c>
      <c r="J1120" s="39">
        <f>+H1120*I1133</f>
        <v>0</v>
      </c>
      <c r="K1120" s="395">
        <v>0</v>
      </c>
      <c r="L1120" s="394">
        <f t="shared" si="157"/>
        <v>0</v>
      </c>
    </row>
    <row r="1121" spans="1:14" ht="13.8">
      <c r="A1121" s="2" t="s">
        <v>2</v>
      </c>
      <c r="B1121" s="22">
        <f>+$B$23</f>
        <v>325000</v>
      </c>
      <c r="C1121" s="84">
        <f>+B1121/B1130</f>
        <v>3.8389108435871924E-3</v>
      </c>
      <c r="D1121" s="89">
        <f>0.038389108491322%*2</f>
        <v>7.6778216982644008E-4</v>
      </c>
      <c r="E1121" s="112">
        <f>+D1121*C1103</f>
        <v>3219.0373076298051</v>
      </c>
      <c r="F1121" s="79">
        <v>0</v>
      </c>
      <c r="G1121" s="112">
        <f>F1121*C1103</f>
        <v>0</v>
      </c>
      <c r="H1121" s="23">
        <f t="shared" si="154"/>
        <v>7.6778216982644008E-4</v>
      </c>
      <c r="I1121" s="117">
        <f t="shared" si="155"/>
        <v>3219.0373076298051</v>
      </c>
      <c r="J1121" s="39">
        <f>+H1121*I1133</f>
        <v>0</v>
      </c>
      <c r="K1121" s="395">
        <v>0</v>
      </c>
      <c r="L1121" s="394">
        <f t="shared" si="157"/>
        <v>0</v>
      </c>
    </row>
    <row r="1122" spans="1:14" ht="13.8">
      <c r="A1122" s="2" t="s">
        <v>12</v>
      </c>
      <c r="B1122" s="22">
        <f>+$B$24</f>
        <v>343000</v>
      </c>
      <c r="C1122" s="84">
        <f>+B1122/B1130</f>
        <v>4.0515274441550982E-3</v>
      </c>
      <c r="D1122" s="89">
        <f>0.0405152745000721%*2</f>
        <v>8.1030549000144197E-4</v>
      </c>
      <c r="E1122" s="112">
        <f>+D1122*C1103</f>
        <v>3397.3224508216058</v>
      </c>
      <c r="F1122" s="79">
        <v>0</v>
      </c>
      <c r="G1122" s="112">
        <f>F1122*C1103</f>
        <v>0</v>
      </c>
      <c r="H1122" s="23">
        <f t="shared" si="154"/>
        <v>8.1030549000144197E-4</v>
      </c>
      <c r="I1122" s="117">
        <f t="shared" si="155"/>
        <v>3397.3224508216058</v>
      </c>
      <c r="J1122" s="39">
        <f>+H1122*I1133</f>
        <v>0</v>
      </c>
      <c r="K1122" s="395">
        <v>0</v>
      </c>
      <c r="L1122" s="394">
        <f t="shared" si="157"/>
        <v>0</v>
      </c>
    </row>
    <row r="1123" spans="1:14" ht="13.8">
      <c r="A1123" s="2" t="s">
        <v>18</v>
      </c>
      <c r="B1123" s="22">
        <f>+$B$25</f>
        <v>10436523.5</v>
      </c>
      <c r="C1123" s="84">
        <f>+B1123/B1130</f>
        <v>0.12327656379539248</v>
      </c>
      <c r="D1123" s="89">
        <f>1.23276569879473%*2</f>
        <v>2.4655313975894599E-2</v>
      </c>
      <c r="E1123" s="112">
        <f>+D1123*C1103</f>
        <v>103370.95420915063</v>
      </c>
      <c r="F1123" s="79">
        <v>0</v>
      </c>
      <c r="G1123" s="112">
        <f>F1123*C1103</f>
        <v>0</v>
      </c>
      <c r="H1123" s="23">
        <f t="shared" si="154"/>
        <v>2.4655313975894599E-2</v>
      </c>
      <c r="I1123" s="117">
        <f t="shared" si="155"/>
        <v>103370.95420915063</v>
      </c>
      <c r="J1123" s="39">
        <f>+H1123*I1133</f>
        <v>0</v>
      </c>
      <c r="K1123" s="395">
        <v>0</v>
      </c>
      <c r="L1123" s="394">
        <f t="shared" si="157"/>
        <v>0</v>
      </c>
    </row>
    <row r="1124" spans="1:14" ht="13.8">
      <c r="A1124" s="2" t="s">
        <v>9</v>
      </c>
      <c r="B1124" s="22">
        <f>+$B$26</f>
        <v>7856545</v>
      </c>
      <c r="C1124" s="84">
        <f>+B1124/B1130</f>
        <v>9.2801771672709962E-2</v>
      </c>
      <c r="D1124" s="89">
        <f>0.928017701306273%*2</f>
        <v>1.8560354026125461E-2</v>
      </c>
      <c r="E1124" s="112">
        <f>+D1124*C1103</f>
        <v>77816.956945510756</v>
      </c>
      <c r="F1124" s="79">
        <f>11.5702644918099%*2</f>
        <v>0.23140528983619799</v>
      </c>
      <c r="G1124" s="112">
        <f>F1124*C1103</f>
        <v>970199.99999999651</v>
      </c>
      <c r="H1124" s="23">
        <f t="shared" si="154"/>
        <v>0.24996564386232345</v>
      </c>
      <c r="I1124" s="117">
        <f t="shared" si="155"/>
        <v>1048016.9569455073</v>
      </c>
      <c r="J1124" s="39">
        <f>+H1124*I1133</f>
        <v>0</v>
      </c>
      <c r="K1124" s="395">
        <v>0</v>
      </c>
      <c r="L1124" s="394">
        <f t="shared" si="157"/>
        <v>0</v>
      </c>
    </row>
    <row r="1125" spans="1:14" ht="13.8">
      <c r="A1125" s="2" t="s">
        <v>7</v>
      </c>
      <c r="B1125" s="22">
        <f>+$B$27</f>
        <v>1680898</v>
      </c>
      <c r="C1125" s="84">
        <f>+B1125/B1130</f>
        <v>1.9854823258966228E-2</v>
      </c>
      <c r="D1125" s="89">
        <f>0.198548193503005%*2</f>
        <v>3.9709638700601005E-3</v>
      </c>
      <c r="E1125" s="112">
        <f>+D1125*C1103</f>
        <v>16648.83784402426</v>
      </c>
      <c r="F1125" s="79">
        <v>0</v>
      </c>
      <c r="G1125" s="112">
        <f>F1125*C1103</f>
        <v>0</v>
      </c>
      <c r="H1125" s="23">
        <f t="shared" si="154"/>
        <v>3.9709638700601005E-3</v>
      </c>
      <c r="I1125" s="117">
        <f t="shared" si="155"/>
        <v>16648.83784402426</v>
      </c>
      <c r="J1125" s="39">
        <f>+H1125*I1133</f>
        <v>0</v>
      </c>
      <c r="K1125" s="395">
        <v>0</v>
      </c>
      <c r="L1125" s="394">
        <f t="shared" si="157"/>
        <v>0</v>
      </c>
    </row>
    <row r="1126" spans="1:14" ht="13.8">
      <c r="A1126" s="2" t="s">
        <v>13</v>
      </c>
      <c r="B1126" s="22">
        <f>+$B$28</f>
        <v>255700</v>
      </c>
      <c r="C1126" s="84">
        <f>+B1126/B1130</f>
        <v>3.020336931400754E-3</v>
      </c>
      <c r="D1126" s="89">
        <f>0.0302033693576339%*2</f>
        <v>6.0406738715267799E-4</v>
      </c>
      <c r="E1126" s="112">
        <f>+D1126*C1103</f>
        <v>2532.6395063413524</v>
      </c>
      <c r="F1126" s="79">
        <v>0</v>
      </c>
      <c r="G1126" s="112">
        <f>F1126*C1103</f>
        <v>0</v>
      </c>
      <c r="H1126" s="23">
        <f t="shared" si="154"/>
        <v>6.0406738715267799E-4</v>
      </c>
      <c r="I1126" s="117">
        <f t="shared" si="155"/>
        <v>2532.6395063413524</v>
      </c>
      <c r="J1126" s="39">
        <f>+H1126*I1133</f>
        <v>0</v>
      </c>
      <c r="K1126" s="395">
        <v>0</v>
      </c>
      <c r="L1126" s="394">
        <f t="shared" si="157"/>
        <v>0</v>
      </c>
    </row>
    <row r="1127" spans="1:14" ht="13.8">
      <c r="A1127" s="2" t="s">
        <v>3</v>
      </c>
      <c r="B1127" s="22">
        <f>+$B$29</f>
        <v>999226</v>
      </c>
      <c r="C1127" s="84">
        <f>+B1127/B1130</f>
        <v>1.1802890851059249E-2</v>
      </c>
      <c r="D1127" s="89">
        <f>0.118028925625075%*2</f>
        <v>2.3605785125014999E-3</v>
      </c>
      <c r="E1127" s="112">
        <f>+D1127*C1103</f>
        <v>9897.0653369683387</v>
      </c>
      <c r="F1127" s="79">
        <f>28.4297355081901%*2</f>
        <v>0.56859471016380203</v>
      </c>
      <c r="G1127" s="112">
        <f>F1127*C1103</f>
        <v>2383915.2000000034</v>
      </c>
      <c r="H1127" s="23">
        <f t="shared" si="154"/>
        <v>0.57095528867630352</v>
      </c>
      <c r="I1127" s="117">
        <f t="shared" si="155"/>
        <v>2393812.2653369717</v>
      </c>
      <c r="J1127" s="39">
        <f>+H1127*I1133</f>
        <v>0</v>
      </c>
      <c r="K1127" s="395">
        <v>0</v>
      </c>
      <c r="L1127" s="394">
        <f t="shared" si="157"/>
        <v>0</v>
      </c>
    </row>
    <row r="1128" spans="1:14" ht="13.8">
      <c r="A1128" s="2" t="s">
        <v>11</v>
      </c>
      <c r="B1128" s="22">
        <f>+$B$30</f>
        <v>700616</v>
      </c>
      <c r="C1128" s="84">
        <f>+B1128/B1130</f>
        <v>8.2756995679713358E-3</v>
      </c>
      <c r="D1128" s="89">
        <f>0.082756938037471%*2</f>
        <v>1.6551387607494201E-3</v>
      </c>
      <c r="E1128" s="112">
        <f>+D1128*C1103</f>
        <v>6939.4075944234919</v>
      </c>
      <c r="F1128" s="79">
        <v>0</v>
      </c>
      <c r="G1128" s="112">
        <f>F1128*C1103</f>
        <v>0</v>
      </c>
      <c r="H1128" s="23">
        <f t="shared" si="154"/>
        <v>1.6551387607494201E-3</v>
      </c>
      <c r="I1128" s="117">
        <f t="shared" si="155"/>
        <v>6939.4075944234919</v>
      </c>
      <c r="J1128" s="39">
        <f>+H1128*I1133</f>
        <v>0</v>
      </c>
      <c r="K1128" s="395">
        <v>0</v>
      </c>
      <c r="L1128" s="394">
        <f t="shared" si="157"/>
        <v>0</v>
      </c>
    </row>
    <row r="1129" spans="1:14" ht="13.8">
      <c r="A1129" s="3" t="s">
        <v>8</v>
      </c>
      <c r="B1129" s="22">
        <f>+$B$31</f>
        <v>553279</v>
      </c>
      <c r="C1129" s="84">
        <f>+B1129/B1130</f>
        <v>6.5353500080894715E-3</v>
      </c>
      <c r="D1129" s="89">
        <f>0.0653535001752927%*2</f>
        <v>1.307070003505854E-3</v>
      </c>
      <c r="E1129" s="112">
        <f>+D1129*C1103</f>
        <v>5480.0792077787983</v>
      </c>
      <c r="F1129" s="79">
        <v>0</v>
      </c>
      <c r="G1129" s="115">
        <f>F1129*C1103</f>
        <v>0</v>
      </c>
      <c r="H1129" s="87">
        <f>+D1129+F1129</f>
        <v>1.307070003505854E-3</v>
      </c>
      <c r="I1129" s="118">
        <f t="shared" si="155"/>
        <v>5480.0792077787983</v>
      </c>
      <c r="J1129" s="39">
        <f>+H1129*I1133</f>
        <v>0</v>
      </c>
      <c r="K1129" s="395">
        <v>0</v>
      </c>
      <c r="L1129" s="394">
        <f t="shared" si="157"/>
        <v>0</v>
      </c>
    </row>
    <row r="1130" spans="1:14" ht="13.8">
      <c r="A1130" s="24"/>
      <c r="B1130" s="25">
        <f t="shared" ref="B1130:I1130" si="158">SUM(B1109:B1129)</f>
        <v>84659429</v>
      </c>
      <c r="C1130" s="85">
        <f t="shared" si="158"/>
        <v>1.0000000000000002</v>
      </c>
      <c r="D1130" s="82">
        <f t="shared" si="158"/>
        <v>0.20000000000000012</v>
      </c>
      <c r="E1130" s="113">
        <f t="shared" si="158"/>
        <v>838528.80000000063</v>
      </c>
      <c r="F1130" s="83">
        <f t="shared" si="158"/>
        <v>0.8</v>
      </c>
      <c r="G1130" s="113">
        <f t="shared" si="158"/>
        <v>3354115.2</v>
      </c>
      <c r="H1130" s="86">
        <f t="shared" si="158"/>
        <v>1.0000000000000002</v>
      </c>
      <c r="I1130" s="119">
        <f t="shared" si="158"/>
        <v>4192644.0000000005</v>
      </c>
      <c r="J1130" s="26">
        <f t="shared" ref="J1130:L1130" si="159">SUM(J1109:J1129)</f>
        <v>0</v>
      </c>
      <c r="K1130" s="26">
        <f t="shared" si="159"/>
        <v>0</v>
      </c>
      <c r="L1130" s="26">
        <f t="shared" si="159"/>
        <v>0</v>
      </c>
    </row>
    <row r="1131" spans="1:14">
      <c r="H1131" s="80"/>
      <c r="I1131" s="81"/>
    </row>
    <row r="1132" spans="1:14" ht="13.8">
      <c r="A1132" s="90" t="s">
        <v>113</v>
      </c>
    </row>
    <row r="1133" spans="1:14">
      <c r="G1133" t="s">
        <v>114</v>
      </c>
      <c r="H1133" s="27"/>
      <c r="I1133" s="357">
        <f>+GRE!N76</f>
        <v>0</v>
      </c>
    </row>
    <row r="1134" spans="1:14">
      <c r="G1134" t="s">
        <v>338</v>
      </c>
      <c r="I1134" s="154">
        <f>+GRE!P76</f>
        <v>0</v>
      </c>
    </row>
    <row r="1135" spans="1:14">
      <c r="G1135" t="s">
        <v>256</v>
      </c>
      <c r="I1135" s="120">
        <f>SUM(I1133:I1134)</f>
        <v>0</v>
      </c>
      <c r="J1135" s="455" t="s">
        <v>586</v>
      </c>
      <c r="N1135" s="121">
        <f>+I1135</f>
        <v>0</v>
      </c>
    </row>
    <row r="1139" spans="1:12" ht="15.6">
      <c r="A1139" s="874" t="s">
        <v>19</v>
      </c>
      <c r="B1139" s="875"/>
      <c r="C1139" s="875" t="s">
        <v>160</v>
      </c>
      <c r="D1139" s="875"/>
      <c r="E1139" s="875"/>
      <c r="F1139" s="875"/>
      <c r="G1139" s="875"/>
      <c r="H1139" s="876"/>
      <c r="I1139" s="4"/>
    </row>
    <row r="1140" spans="1:12" ht="15.6">
      <c r="A1140" s="867" t="s">
        <v>20</v>
      </c>
      <c r="B1140" s="868"/>
      <c r="C1140" s="877" t="s">
        <v>159</v>
      </c>
      <c r="D1140" s="878"/>
      <c r="E1140" s="878"/>
      <c r="F1140" s="878"/>
      <c r="G1140" s="878"/>
      <c r="H1140" s="879"/>
      <c r="I1140" s="4"/>
    </row>
    <row r="1141" spans="1:12" ht="15.6">
      <c r="A1141" s="867" t="s">
        <v>22</v>
      </c>
      <c r="B1141" s="868"/>
      <c r="C1141" s="877" t="s">
        <v>156</v>
      </c>
      <c r="D1141" s="878"/>
      <c r="E1141" s="878"/>
      <c r="F1141" s="878"/>
      <c r="G1141" s="878"/>
      <c r="H1141" s="879"/>
      <c r="I1141" s="4"/>
    </row>
    <row r="1142" spans="1:12" ht="15.6">
      <c r="A1142" s="867" t="s">
        <v>24</v>
      </c>
      <c r="B1142" s="868"/>
      <c r="C1142" s="869">
        <v>256561</v>
      </c>
      <c r="D1142" s="870"/>
      <c r="E1142" s="870"/>
      <c r="F1142" s="870"/>
      <c r="G1142" s="870"/>
      <c r="H1142" s="871"/>
      <c r="I1142" s="4"/>
    </row>
    <row r="1143" spans="1:12" ht="15.6">
      <c r="A1143" s="881" t="s">
        <v>25</v>
      </c>
      <c r="B1143" s="882"/>
      <c r="C1143" s="883" t="s">
        <v>158</v>
      </c>
      <c r="D1143" s="884"/>
      <c r="E1143" s="884"/>
      <c r="F1143" s="884"/>
      <c r="G1143" s="884"/>
      <c r="H1143" s="885"/>
      <c r="I1143" s="4"/>
    </row>
    <row r="1144" spans="1:12" ht="13.8">
      <c r="A1144" s="5"/>
      <c r="B1144" s="5"/>
      <c r="C1144" s="5"/>
      <c r="D1144" s="5"/>
      <c r="E1144" s="5"/>
      <c r="F1144" s="5"/>
      <c r="G1144" s="5"/>
      <c r="H1144" s="5"/>
      <c r="I1144" s="5"/>
    </row>
    <row r="1145" spans="1:12" ht="13.8">
      <c r="A1145" s="6"/>
      <c r="B1145" s="7"/>
      <c r="C1145" s="8"/>
      <c r="D1145" s="886">
        <v>0</v>
      </c>
      <c r="E1145" s="887"/>
      <c r="F1145" s="886">
        <v>1</v>
      </c>
      <c r="G1145" s="887"/>
      <c r="H1145" s="9"/>
      <c r="I1145" s="10"/>
      <c r="J1145" s="11" t="s">
        <v>121</v>
      </c>
      <c r="K1145" s="11" t="s">
        <v>269</v>
      </c>
      <c r="L1145" s="11" t="s">
        <v>270</v>
      </c>
    </row>
    <row r="1146" spans="1:12" ht="13.8">
      <c r="A1146" s="12"/>
      <c r="B1146" s="13"/>
      <c r="C1146" s="14"/>
      <c r="D1146" s="872" t="s">
        <v>26</v>
      </c>
      <c r="E1146" s="880"/>
      <c r="F1146" s="872" t="s">
        <v>27</v>
      </c>
      <c r="G1146" s="880"/>
      <c r="H1146" s="872" t="s">
        <v>28</v>
      </c>
      <c r="I1146" s="873"/>
      <c r="J1146" s="15" t="s">
        <v>29</v>
      </c>
      <c r="K1146" s="391" t="s">
        <v>29</v>
      </c>
      <c r="L1146" s="391" t="s">
        <v>29</v>
      </c>
    </row>
    <row r="1147" spans="1:12" ht="27.6">
      <c r="A1147" s="16" t="s">
        <v>30</v>
      </c>
      <c r="B1147" s="17" t="s">
        <v>31</v>
      </c>
      <c r="C1147" s="18" t="s">
        <v>32</v>
      </c>
      <c r="D1147" s="19" t="s">
        <v>33</v>
      </c>
      <c r="E1147" s="20" t="s">
        <v>34</v>
      </c>
      <c r="F1147" s="19" t="s">
        <v>33</v>
      </c>
      <c r="G1147" s="20" t="s">
        <v>34</v>
      </c>
      <c r="H1147" s="21" t="s">
        <v>33</v>
      </c>
      <c r="I1147" s="40" t="s">
        <v>34</v>
      </c>
      <c r="J1147" s="18" t="s">
        <v>34</v>
      </c>
      <c r="K1147" s="18" t="s">
        <v>34</v>
      </c>
      <c r="L1147" s="18" t="s">
        <v>34</v>
      </c>
    </row>
    <row r="1148" spans="1:12" ht="13.8">
      <c r="A1148" s="1" t="s">
        <v>15</v>
      </c>
      <c r="B1148" s="22">
        <f>+$B$10</f>
        <v>10940248.5</v>
      </c>
      <c r="C1148" s="84">
        <f>+B1148/B1169</f>
        <v>0.1292265803021185</v>
      </c>
      <c r="D1148" s="89">
        <v>0</v>
      </c>
      <c r="E1148" s="112">
        <f>+D1148*C1142</f>
        <v>0</v>
      </c>
      <c r="F1148" s="79">
        <v>0</v>
      </c>
      <c r="G1148" s="114">
        <f>F1148*C1142</f>
        <v>0</v>
      </c>
      <c r="H1148" s="23">
        <f>+D1148+F1148</f>
        <v>0</v>
      </c>
      <c r="I1148" s="116">
        <f>+E1148+G1148</f>
        <v>0</v>
      </c>
      <c r="J1148" s="39">
        <f>+H1148*I1172</f>
        <v>0</v>
      </c>
      <c r="K1148" s="39">
        <f>+H1148*I1173</f>
        <v>0</v>
      </c>
      <c r="L1148" s="393">
        <f>+J1148+K1148</f>
        <v>0</v>
      </c>
    </row>
    <row r="1149" spans="1:12" ht="13.8">
      <c r="A1149" s="2" t="s">
        <v>4</v>
      </c>
      <c r="B1149" s="22">
        <f>+$B$12</f>
        <v>571800</v>
      </c>
      <c r="C1149" s="84">
        <f>+B1149/B1169</f>
        <v>6.7541206780404811E-3</v>
      </c>
      <c r="D1149" s="89">
        <v>0</v>
      </c>
      <c r="E1149" s="112">
        <f>+D1149*C1142</f>
        <v>0</v>
      </c>
      <c r="F1149" s="79">
        <v>0</v>
      </c>
      <c r="G1149" s="112">
        <f>F1149*C1142</f>
        <v>0</v>
      </c>
      <c r="H1149" s="23">
        <f t="shared" ref="H1149:H1167" si="160">+D1149+F1149</f>
        <v>0</v>
      </c>
      <c r="I1149" s="117">
        <f>+G1149+E1149</f>
        <v>0</v>
      </c>
      <c r="J1149" s="39">
        <f>+H1149*I1172</f>
        <v>0</v>
      </c>
      <c r="K1149" s="39">
        <f>+H1149*I1173</f>
        <v>0</v>
      </c>
      <c r="L1149" s="394">
        <f>+J1149+K1149</f>
        <v>0</v>
      </c>
    </row>
    <row r="1150" spans="1:12" ht="13.8">
      <c r="A1150" s="2" t="s">
        <v>0</v>
      </c>
      <c r="B1150" s="22">
        <f>+$B$13</f>
        <v>9981000</v>
      </c>
      <c r="C1150" s="84">
        <f>+B1150/B1169</f>
        <v>0.11789590501490389</v>
      </c>
      <c r="D1150" s="89">
        <v>0</v>
      </c>
      <c r="E1150" s="112">
        <f>+D1150*C1142</f>
        <v>0</v>
      </c>
      <c r="F1150" s="79">
        <v>0</v>
      </c>
      <c r="G1150" s="112">
        <f>F1150*C1142</f>
        <v>0</v>
      </c>
      <c r="H1150" s="23">
        <f t="shared" si="160"/>
        <v>0</v>
      </c>
      <c r="I1150" s="117">
        <f t="shared" ref="I1150:I1168" si="161">+G1150+E1150</f>
        <v>0</v>
      </c>
      <c r="J1150" s="39">
        <f>+H1150*I1172</f>
        <v>0</v>
      </c>
      <c r="K1150" s="39">
        <f>+H1150*I1173</f>
        <v>0</v>
      </c>
      <c r="L1150" s="394">
        <f t="shared" ref="L1150:L1151" si="162">+J1150+K1150</f>
        <v>0</v>
      </c>
    </row>
    <row r="1151" spans="1:12" ht="13.8">
      <c r="A1151" s="2" t="s">
        <v>16</v>
      </c>
      <c r="B1151" s="22">
        <f>+$B$14</f>
        <v>1028167</v>
      </c>
      <c r="C1151" s="84">
        <f>+B1151/B1169</f>
        <v>1.2144742908672346E-2</v>
      </c>
      <c r="D1151" s="89">
        <v>0</v>
      </c>
      <c r="E1151" s="112">
        <f>+D1151*C1142</f>
        <v>0</v>
      </c>
      <c r="F1151" s="79">
        <v>0</v>
      </c>
      <c r="G1151" s="112">
        <f>F1151*C1142</f>
        <v>0</v>
      </c>
      <c r="H1151" s="23">
        <f t="shared" si="160"/>
        <v>0</v>
      </c>
      <c r="I1151" s="117">
        <f t="shared" si="161"/>
        <v>0</v>
      </c>
      <c r="J1151" s="39">
        <f>+H1151*I1172</f>
        <v>0</v>
      </c>
      <c r="K1151" s="39">
        <f>+H1151*I1173</f>
        <v>0</v>
      </c>
      <c r="L1151" s="394">
        <f t="shared" si="162"/>
        <v>0</v>
      </c>
    </row>
    <row r="1152" spans="1:12" ht="13.8">
      <c r="A1152" s="2" t="s">
        <v>6</v>
      </c>
      <c r="B1152" s="22">
        <f>+$B$15</f>
        <v>2574417</v>
      </c>
      <c r="C1152" s="84">
        <f>+B1152/B1169</f>
        <v>3.040909949912372E-2</v>
      </c>
      <c r="D1152" s="89">
        <v>0</v>
      </c>
      <c r="E1152" s="112">
        <f>+D1152*C1142</f>
        <v>0</v>
      </c>
      <c r="F1152" s="79">
        <v>0</v>
      </c>
      <c r="G1152" s="112">
        <f>F1152*C1142</f>
        <v>0</v>
      </c>
      <c r="H1152" s="23">
        <f t="shared" si="160"/>
        <v>0</v>
      </c>
      <c r="I1152" s="117">
        <f t="shared" si="161"/>
        <v>0</v>
      </c>
      <c r="J1152" s="39">
        <f>+H1152*I1172</f>
        <v>0</v>
      </c>
      <c r="K1152" s="39">
        <f>+H1152*I1173</f>
        <v>0</v>
      </c>
      <c r="L1152" s="394">
        <f>+J1152+K1152</f>
        <v>0</v>
      </c>
    </row>
    <row r="1153" spans="1:12" ht="13.8">
      <c r="A1153" s="2" t="s">
        <v>10</v>
      </c>
      <c r="B1153" s="22">
        <f>+$B$16</f>
        <v>2860240</v>
      </c>
      <c r="C1153" s="84">
        <f>+B1153/B1169</f>
        <v>3.3785250311574866E-2</v>
      </c>
      <c r="D1153" s="89">
        <v>0</v>
      </c>
      <c r="E1153" s="112">
        <f>+D1153*C1142</f>
        <v>0</v>
      </c>
      <c r="F1153" s="79">
        <v>0</v>
      </c>
      <c r="G1153" s="112">
        <f>F1153*C1142</f>
        <v>0</v>
      </c>
      <c r="H1153" s="23">
        <f t="shared" si="160"/>
        <v>0</v>
      </c>
      <c r="I1153" s="117">
        <f t="shared" si="161"/>
        <v>0</v>
      </c>
      <c r="J1153" s="39">
        <f>+H1153*I1172</f>
        <v>0</v>
      </c>
      <c r="K1153" s="39">
        <f>+H1153*I1173</f>
        <v>0</v>
      </c>
      <c r="L1153" s="394">
        <f t="shared" ref="L1153:L1161" si="163">+J1153+K1153</f>
        <v>0</v>
      </c>
    </row>
    <row r="1154" spans="1:12" ht="13.8">
      <c r="A1154" s="2" t="s">
        <v>17</v>
      </c>
      <c r="B1154" s="22">
        <f>+$B$17</f>
        <v>7116500</v>
      </c>
      <c r="C1154" s="84">
        <f>+B1154/B1169</f>
        <v>8.4060335441194622E-2</v>
      </c>
      <c r="D1154" s="89">
        <v>0</v>
      </c>
      <c r="E1154" s="112">
        <f>+D1154*C1142</f>
        <v>0</v>
      </c>
      <c r="F1154" s="79">
        <v>0</v>
      </c>
      <c r="G1154" s="112">
        <f>F1154*C1142</f>
        <v>0</v>
      </c>
      <c r="H1154" s="23">
        <f t="shared" si="160"/>
        <v>0</v>
      </c>
      <c r="I1154" s="117">
        <f t="shared" si="161"/>
        <v>0</v>
      </c>
      <c r="J1154" s="39">
        <f>+H1154*I1172</f>
        <v>0</v>
      </c>
      <c r="K1154" s="39">
        <f>+H1154*I1173</f>
        <v>0</v>
      </c>
      <c r="L1154" s="394">
        <f t="shared" si="163"/>
        <v>0</v>
      </c>
    </row>
    <row r="1155" spans="1:12" ht="13.8">
      <c r="A1155" s="2" t="s">
        <v>5</v>
      </c>
      <c r="B1155" s="22">
        <f>+$B$18</f>
        <v>9342000</v>
      </c>
      <c r="C1155" s="84">
        <f>+B1155/B1169</f>
        <v>0.11034801569474323</v>
      </c>
      <c r="D1155" s="89">
        <v>0</v>
      </c>
      <c r="E1155" s="112">
        <f>+D1155*C1142</f>
        <v>0</v>
      </c>
      <c r="F1155" s="79">
        <v>0</v>
      </c>
      <c r="G1155" s="112">
        <f>F1155*C1142</f>
        <v>0</v>
      </c>
      <c r="H1155" s="23">
        <f t="shared" si="160"/>
        <v>0</v>
      </c>
      <c r="I1155" s="117">
        <f t="shared" si="161"/>
        <v>0</v>
      </c>
      <c r="J1155" s="39">
        <f>+H1155*I1172</f>
        <v>0</v>
      </c>
      <c r="K1155" s="39">
        <f>+H1155*I1173</f>
        <v>0</v>
      </c>
      <c r="L1155" s="394">
        <f t="shared" si="163"/>
        <v>0</v>
      </c>
    </row>
    <row r="1156" spans="1:12" ht="13.8">
      <c r="A1156" s="2" t="s">
        <v>116</v>
      </c>
      <c r="B1156" s="22">
        <f>+$B$19</f>
        <v>2939201</v>
      </c>
      <c r="C1156" s="84">
        <f>+B1156/B1169</f>
        <v>3.4717940278099442E-2</v>
      </c>
      <c r="D1156" s="89">
        <v>0</v>
      </c>
      <c r="E1156" s="112">
        <f>+D1156*C1142</f>
        <v>0</v>
      </c>
      <c r="F1156" s="79">
        <v>0</v>
      </c>
      <c r="G1156" s="112">
        <f>F1156*C1142</f>
        <v>0</v>
      </c>
      <c r="H1156" s="23">
        <f t="shared" si="160"/>
        <v>0</v>
      </c>
      <c r="I1156" s="117">
        <f t="shared" si="161"/>
        <v>0</v>
      </c>
      <c r="J1156" s="39">
        <f>+H1156*I1172</f>
        <v>0</v>
      </c>
      <c r="K1156" s="39">
        <f>+H1156*I1173</f>
        <v>0</v>
      </c>
      <c r="L1156" s="394">
        <f t="shared" si="163"/>
        <v>0</v>
      </c>
    </row>
    <row r="1157" spans="1:12" ht="13.8">
      <c r="A1157" s="2" t="s">
        <v>1</v>
      </c>
      <c r="B1157" s="22">
        <f>+$B$20</f>
        <v>207000</v>
      </c>
      <c r="C1157" s="84">
        <f>+B1157/B1169</f>
        <v>2.4450909065309194E-3</v>
      </c>
      <c r="D1157" s="89">
        <v>0</v>
      </c>
      <c r="E1157" s="112">
        <f>+D1157*C1142</f>
        <v>0</v>
      </c>
      <c r="F1157" s="79">
        <v>0</v>
      </c>
      <c r="G1157" s="112">
        <f>F1157*C1142</f>
        <v>0</v>
      </c>
      <c r="H1157" s="23">
        <f t="shared" si="160"/>
        <v>0</v>
      </c>
      <c r="I1157" s="117">
        <f t="shared" si="161"/>
        <v>0</v>
      </c>
      <c r="J1157" s="39">
        <f>+H1157*I1172</f>
        <v>0</v>
      </c>
      <c r="K1157" s="39">
        <f>+H1157*I1173</f>
        <v>0</v>
      </c>
      <c r="L1157" s="394">
        <f t="shared" si="163"/>
        <v>0</v>
      </c>
    </row>
    <row r="1158" spans="1:12" ht="13.8">
      <c r="A1158" s="2" t="s">
        <v>45</v>
      </c>
      <c r="B1158" s="22">
        <f>+$B$21</f>
        <v>7020707</v>
      </c>
      <c r="C1158" s="84">
        <f>+B1158/B1169</f>
        <v>8.2928825329072323E-2</v>
      </c>
      <c r="D1158" s="89">
        <v>0</v>
      </c>
      <c r="E1158" s="112">
        <f>+D1158*C1142</f>
        <v>0</v>
      </c>
      <c r="F1158" s="79">
        <v>0</v>
      </c>
      <c r="G1158" s="112">
        <f>F1158*C1142</f>
        <v>0</v>
      </c>
      <c r="H1158" s="23">
        <f t="shared" si="160"/>
        <v>0</v>
      </c>
      <c r="I1158" s="117">
        <f t="shared" si="161"/>
        <v>0</v>
      </c>
      <c r="J1158" s="39">
        <f>+H1158*I1172</f>
        <v>0</v>
      </c>
      <c r="K1158" s="39">
        <f>+H1158*I1173</f>
        <v>0</v>
      </c>
      <c r="L1158" s="394">
        <f t="shared" si="163"/>
        <v>0</v>
      </c>
    </row>
    <row r="1159" spans="1:12" ht="13.8">
      <c r="A1159" s="2" t="s">
        <v>46</v>
      </c>
      <c r="B1159" s="22">
        <f>+$B$22</f>
        <v>6927361</v>
      </c>
      <c r="C1159" s="84">
        <f>+B1159/B1169</f>
        <v>8.1826219262593897E-2</v>
      </c>
      <c r="D1159" s="89">
        <v>0</v>
      </c>
      <c r="E1159" s="112">
        <f>+D1159*C1142</f>
        <v>0</v>
      </c>
      <c r="F1159" s="79">
        <v>0</v>
      </c>
      <c r="G1159" s="112">
        <f>F1159*C1142</f>
        <v>0</v>
      </c>
      <c r="H1159" s="23">
        <f t="shared" si="160"/>
        <v>0</v>
      </c>
      <c r="I1159" s="117">
        <f t="shared" si="161"/>
        <v>0</v>
      </c>
      <c r="J1159" s="39">
        <f>+H1159*I1172</f>
        <v>0</v>
      </c>
      <c r="K1159" s="39">
        <f>+H1159*I1173</f>
        <v>0</v>
      </c>
      <c r="L1159" s="394">
        <f t="shared" si="163"/>
        <v>0</v>
      </c>
    </row>
    <row r="1160" spans="1:12" ht="13.8">
      <c r="A1160" s="2" t="s">
        <v>2</v>
      </c>
      <c r="B1160" s="22">
        <f>+$B$23</f>
        <v>325000</v>
      </c>
      <c r="C1160" s="84">
        <f>+B1160/B1169</f>
        <v>3.8389108435871924E-3</v>
      </c>
      <c r="D1160" s="89">
        <v>0</v>
      </c>
      <c r="E1160" s="112">
        <f>+D1160*C1142</f>
        <v>0</v>
      </c>
      <c r="F1160" s="79">
        <v>0</v>
      </c>
      <c r="G1160" s="112">
        <f>F1160*C1142</f>
        <v>0</v>
      </c>
      <c r="H1160" s="23">
        <f t="shared" si="160"/>
        <v>0</v>
      </c>
      <c r="I1160" s="117">
        <f t="shared" si="161"/>
        <v>0</v>
      </c>
      <c r="J1160" s="39">
        <f>+H1160*I1172</f>
        <v>0</v>
      </c>
      <c r="K1160" s="39">
        <f>+H1160*I1173</f>
        <v>0</v>
      </c>
      <c r="L1160" s="394">
        <f t="shared" si="163"/>
        <v>0</v>
      </c>
    </row>
    <row r="1161" spans="1:12" ht="13.8">
      <c r="A1161" s="2" t="s">
        <v>12</v>
      </c>
      <c r="B1161" s="22">
        <f>+$B$24</f>
        <v>343000</v>
      </c>
      <c r="C1161" s="84">
        <f>+B1161/B1169</f>
        <v>4.0515274441550982E-3</v>
      </c>
      <c r="D1161" s="89">
        <v>0</v>
      </c>
      <c r="E1161" s="112">
        <f>+D1161*C1142</f>
        <v>0</v>
      </c>
      <c r="F1161" s="79">
        <v>0</v>
      </c>
      <c r="G1161" s="112">
        <f>F1161*C1142</f>
        <v>0</v>
      </c>
      <c r="H1161" s="23">
        <f t="shared" si="160"/>
        <v>0</v>
      </c>
      <c r="I1161" s="117">
        <f t="shared" si="161"/>
        <v>0</v>
      </c>
      <c r="J1161" s="39">
        <f>+H1161*I1172</f>
        <v>0</v>
      </c>
      <c r="K1161" s="39">
        <f>+H1161*I1173</f>
        <v>0</v>
      </c>
      <c r="L1161" s="394">
        <f t="shared" si="163"/>
        <v>0</v>
      </c>
    </row>
    <row r="1162" spans="1:12" ht="13.8">
      <c r="A1162" s="2" t="s">
        <v>18</v>
      </c>
      <c r="B1162" s="22">
        <f>+$B$25</f>
        <v>10436523.5</v>
      </c>
      <c r="C1162" s="84">
        <f>+B1162/B1169</f>
        <v>0.12327656379539248</v>
      </c>
      <c r="D1162" s="89">
        <v>0</v>
      </c>
      <c r="E1162" s="112">
        <f>+D1162*C1142</f>
        <v>0</v>
      </c>
      <c r="F1162" s="79">
        <v>0</v>
      </c>
      <c r="G1162" s="112">
        <f>F1162*C1142</f>
        <v>0</v>
      </c>
      <c r="H1162" s="23">
        <f t="shared" si="160"/>
        <v>0</v>
      </c>
      <c r="I1162" s="117">
        <f t="shared" si="161"/>
        <v>0</v>
      </c>
      <c r="J1162" s="39">
        <f>+H1162*I1172</f>
        <v>0</v>
      </c>
      <c r="K1162" s="39">
        <f>+H1162*I1173</f>
        <v>0</v>
      </c>
      <c r="L1162" s="394">
        <f>+J1162+K1162</f>
        <v>0</v>
      </c>
    </row>
    <row r="1163" spans="1:12" ht="13.8">
      <c r="A1163" s="2" t="s">
        <v>9</v>
      </c>
      <c r="B1163" s="22">
        <f>+$B$26</f>
        <v>7856545</v>
      </c>
      <c r="C1163" s="84">
        <f>+B1163/B1169</f>
        <v>9.2801771672709962E-2</v>
      </c>
      <c r="D1163" s="89">
        <v>0</v>
      </c>
      <c r="E1163" s="112">
        <f>+D1163*C1142</f>
        <v>0</v>
      </c>
      <c r="F1163" s="79">
        <v>0</v>
      </c>
      <c r="G1163" s="112">
        <f>F1163*C1142</f>
        <v>0</v>
      </c>
      <c r="H1163" s="23">
        <f t="shared" si="160"/>
        <v>0</v>
      </c>
      <c r="I1163" s="117">
        <f t="shared" si="161"/>
        <v>0</v>
      </c>
      <c r="J1163" s="39">
        <f>+H1163*I1172</f>
        <v>0</v>
      </c>
      <c r="K1163" s="39">
        <f>+H1163*I1173</f>
        <v>0</v>
      </c>
      <c r="L1163" s="394">
        <f t="shared" ref="L1163" si="164">+J1163+K1163</f>
        <v>0</v>
      </c>
    </row>
    <row r="1164" spans="1:12" ht="13.8">
      <c r="A1164" s="2" t="s">
        <v>7</v>
      </c>
      <c r="B1164" s="22">
        <f>+$B$27</f>
        <v>1680898</v>
      </c>
      <c r="C1164" s="84">
        <f>+B1164/B1169</f>
        <v>1.9854823258966228E-2</v>
      </c>
      <c r="D1164" s="89">
        <v>0</v>
      </c>
      <c r="E1164" s="112">
        <f>+D1164*C1142</f>
        <v>0</v>
      </c>
      <c r="F1164" s="79">
        <v>0</v>
      </c>
      <c r="G1164" s="112">
        <f>F1164*C1142</f>
        <v>0</v>
      </c>
      <c r="H1164" s="23">
        <f t="shared" si="160"/>
        <v>0</v>
      </c>
      <c r="I1164" s="117">
        <f t="shared" si="161"/>
        <v>0</v>
      </c>
      <c r="J1164" s="39">
        <f>+H1164*I1172</f>
        <v>0</v>
      </c>
      <c r="K1164" s="39">
        <f>+H1164*I1173</f>
        <v>0</v>
      </c>
      <c r="L1164" s="394">
        <f>+J1164+K1164</f>
        <v>0</v>
      </c>
    </row>
    <row r="1165" spans="1:12" ht="13.8">
      <c r="A1165" s="2" t="s">
        <v>13</v>
      </c>
      <c r="B1165" s="22">
        <f>+$B$28</f>
        <v>255700</v>
      </c>
      <c r="C1165" s="84">
        <f>+B1165/B1169</f>
        <v>3.020336931400754E-3</v>
      </c>
      <c r="D1165" s="89">
        <v>0</v>
      </c>
      <c r="E1165" s="112">
        <f>+D1165*C1142</f>
        <v>0</v>
      </c>
      <c r="F1165" s="79">
        <v>0</v>
      </c>
      <c r="G1165" s="112">
        <f>F1165*C1142</f>
        <v>0</v>
      </c>
      <c r="H1165" s="23">
        <f t="shared" si="160"/>
        <v>0</v>
      </c>
      <c r="I1165" s="117">
        <f t="shared" si="161"/>
        <v>0</v>
      </c>
      <c r="J1165" s="39">
        <f>+H1165*I1172</f>
        <v>0</v>
      </c>
      <c r="K1165" s="39">
        <f>+H1165*I1173</f>
        <v>0</v>
      </c>
      <c r="L1165" s="394">
        <f>+J1165+K1165</f>
        <v>0</v>
      </c>
    </row>
    <row r="1166" spans="1:12" ht="13.8">
      <c r="A1166" s="2" t="s">
        <v>3</v>
      </c>
      <c r="B1166" s="22">
        <f>+$B$29</f>
        <v>999226</v>
      </c>
      <c r="C1166" s="84">
        <f>+B1166/B1169</f>
        <v>1.1802890851059249E-2</v>
      </c>
      <c r="D1166" s="89">
        <v>0</v>
      </c>
      <c r="E1166" s="112">
        <f>+D1166*C1142</f>
        <v>0</v>
      </c>
      <c r="F1166" s="79">
        <v>0</v>
      </c>
      <c r="G1166" s="112">
        <f>F1166*C1142</f>
        <v>0</v>
      </c>
      <c r="H1166" s="23">
        <f t="shared" si="160"/>
        <v>0</v>
      </c>
      <c r="I1166" s="117">
        <f t="shared" si="161"/>
        <v>0</v>
      </c>
      <c r="J1166" s="39">
        <f>+H1166*I1172</f>
        <v>0</v>
      </c>
      <c r="K1166" s="39">
        <f>+H1166*I1173</f>
        <v>0</v>
      </c>
      <c r="L1166" s="394">
        <f t="shared" ref="L1166:L1168" si="165">+J1166+K1166</f>
        <v>0</v>
      </c>
    </row>
    <row r="1167" spans="1:12" ht="13.8">
      <c r="A1167" s="2" t="s">
        <v>11</v>
      </c>
      <c r="B1167" s="22">
        <f>+$B$30</f>
        <v>700616</v>
      </c>
      <c r="C1167" s="84">
        <f>+B1167/B1169</f>
        <v>8.2756995679713358E-3</v>
      </c>
      <c r="D1167" s="89">
        <v>0</v>
      </c>
      <c r="E1167" s="112">
        <f>+D1167*C1142</f>
        <v>0</v>
      </c>
      <c r="F1167" s="79">
        <v>1</v>
      </c>
      <c r="G1167" s="112">
        <f>F1167*C1142</f>
        <v>256561</v>
      </c>
      <c r="H1167" s="23">
        <f t="shared" si="160"/>
        <v>1</v>
      </c>
      <c r="I1167" s="117">
        <f t="shared" si="161"/>
        <v>256561</v>
      </c>
      <c r="J1167" s="39">
        <f>+H1167*I1172</f>
        <v>65325.515346034794</v>
      </c>
      <c r="K1167" s="39">
        <f>+H1167*I1173</f>
        <v>-4736</v>
      </c>
      <c r="L1167" s="394">
        <f t="shared" si="165"/>
        <v>60589.515346034794</v>
      </c>
    </row>
    <row r="1168" spans="1:12" ht="13.8">
      <c r="A1168" s="3" t="s">
        <v>8</v>
      </c>
      <c r="B1168" s="22">
        <f>+$B$31</f>
        <v>553279</v>
      </c>
      <c r="C1168" s="84">
        <f>+B1168/B1169</f>
        <v>6.5353500080894715E-3</v>
      </c>
      <c r="D1168" s="89">
        <v>0</v>
      </c>
      <c r="E1168" s="112">
        <f>+D1168*C1142</f>
        <v>0</v>
      </c>
      <c r="F1168" s="79">
        <v>0</v>
      </c>
      <c r="G1168" s="115">
        <f>F1168*C1142</f>
        <v>0</v>
      </c>
      <c r="H1168" s="87">
        <f>+D1168+F1168</f>
        <v>0</v>
      </c>
      <c r="I1168" s="118">
        <f t="shared" si="161"/>
        <v>0</v>
      </c>
      <c r="J1168" s="39">
        <f>+H1168*I1172</f>
        <v>0</v>
      </c>
      <c r="K1168" s="39">
        <f>+H1168*I1173</f>
        <v>0</v>
      </c>
      <c r="L1168" s="394">
        <f t="shared" si="165"/>
        <v>0</v>
      </c>
    </row>
    <row r="1169" spans="1:14" ht="13.8">
      <c r="A1169" s="24"/>
      <c r="B1169" s="25">
        <f t="shared" ref="B1169:I1169" si="166">SUM(B1148:B1168)</f>
        <v>84659429</v>
      </c>
      <c r="C1169" s="85">
        <f t="shared" si="166"/>
        <v>1.0000000000000002</v>
      </c>
      <c r="D1169" s="82">
        <f t="shared" si="166"/>
        <v>0</v>
      </c>
      <c r="E1169" s="113">
        <f t="shared" si="166"/>
        <v>0</v>
      </c>
      <c r="F1169" s="83">
        <f t="shared" si="166"/>
        <v>1</v>
      </c>
      <c r="G1169" s="113">
        <f t="shared" si="166"/>
        <v>256561</v>
      </c>
      <c r="H1169" s="86">
        <f t="shared" si="166"/>
        <v>1</v>
      </c>
      <c r="I1169" s="119">
        <f t="shared" si="166"/>
        <v>256561</v>
      </c>
      <c r="J1169" s="26">
        <f t="shared" ref="J1169:L1169" si="167">SUM(J1148:J1168)</f>
        <v>65325.515346034794</v>
      </c>
      <c r="K1169" s="26">
        <f t="shared" si="167"/>
        <v>-4736</v>
      </c>
      <c r="L1169" s="26">
        <f t="shared" si="167"/>
        <v>60589.515346034794</v>
      </c>
    </row>
    <row r="1170" spans="1:14">
      <c r="H1170" s="80"/>
      <c r="I1170" s="81"/>
    </row>
    <row r="1171" spans="1:14" ht="13.8">
      <c r="A1171" s="90" t="s">
        <v>113</v>
      </c>
      <c r="I1171" s="127"/>
    </row>
    <row r="1172" spans="1:14">
      <c r="G1172" t="s">
        <v>114</v>
      </c>
      <c r="H1172" s="27"/>
      <c r="I1172" s="357">
        <f>+OTP!L75</f>
        <v>65325.515346034794</v>
      </c>
    </row>
    <row r="1173" spans="1:14">
      <c r="G1173" t="s">
        <v>338</v>
      </c>
      <c r="I1173" s="744">
        <f>+OTP!M75</f>
        <v>-4736</v>
      </c>
    </row>
    <row r="1174" spans="1:14">
      <c r="G1174" t="s">
        <v>256</v>
      </c>
      <c r="I1174" s="746">
        <f>SUM(I1172:I1173)</f>
        <v>60589.515346034794</v>
      </c>
      <c r="N1174" s="121">
        <f>+I1174</f>
        <v>60589.515346034794</v>
      </c>
    </row>
    <row r="1175" spans="1:14">
      <c r="I1175" s="127"/>
    </row>
    <row r="1178" spans="1:14" ht="15.6">
      <c r="A1178" s="874" t="s">
        <v>19</v>
      </c>
      <c r="B1178" s="875"/>
      <c r="C1178" s="907" t="s">
        <v>641</v>
      </c>
      <c r="D1178" s="907"/>
      <c r="E1178" s="907"/>
      <c r="F1178" s="907"/>
      <c r="G1178" s="907"/>
      <c r="H1178" s="908"/>
      <c r="I1178" s="4"/>
    </row>
    <row r="1179" spans="1:14" ht="15.6">
      <c r="A1179" s="867" t="s">
        <v>20</v>
      </c>
      <c r="B1179" s="868"/>
      <c r="C1179" s="877" t="s">
        <v>149</v>
      </c>
      <c r="D1179" s="878"/>
      <c r="E1179" s="878"/>
      <c r="F1179" s="878"/>
      <c r="G1179" s="878"/>
      <c r="H1179" s="879"/>
      <c r="I1179" s="4"/>
    </row>
    <row r="1180" spans="1:14" ht="15.6">
      <c r="A1180" s="867" t="s">
        <v>22</v>
      </c>
      <c r="B1180" s="868"/>
      <c r="C1180" s="877" t="s">
        <v>150</v>
      </c>
      <c r="D1180" s="878"/>
      <c r="E1180" s="878"/>
      <c r="F1180" s="878"/>
      <c r="G1180" s="878"/>
      <c r="H1180" s="879"/>
      <c r="I1180" s="4"/>
    </row>
    <row r="1181" spans="1:14" ht="15.6">
      <c r="A1181" s="867" t="s">
        <v>24</v>
      </c>
      <c r="B1181" s="868"/>
      <c r="C1181" s="869">
        <v>1973810</v>
      </c>
      <c r="D1181" s="870"/>
      <c r="E1181" s="870"/>
      <c r="F1181" s="870"/>
      <c r="G1181" s="870"/>
      <c r="H1181" s="871"/>
      <c r="I1181" s="4"/>
    </row>
    <row r="1182" spans="1:14" ht="15.6">
      <c r="A1182" s="881" t="s">
        <v>25</v>
      </c>
      <c r="B1182" s="882"/>
      <c r="C1182" s="883" t="s">
        <v>148</v>
      </c>
      <c r="D1182" s="884"/>
      <c r="E1182" s="884"/>
      <c r="F1182" s="884"/>
      <c r="G1182" s="884"/>
      <c r="H1182" s="885"/>
      <c r="I1182" s="4"/>
    </row>
    <row r="1183" spans="1:14" ht="13.8">
      <c r="A1183" s="5"/>
      <c r="B1183" s="5"/>
      <c r="C1183" s="5"/>
      <c r="D1183" s="5"/>
      <c r="E1183" s="5"/>
      <c r="F1183" s="5"/>
      <c r="G1183" s="5"/>
      <c r="H1183" s="5"/>
      <c r="I1183" s="5"/>
    </row>
    <row r="1184" spans="1:14" ht="13.8">
      <c r="A1184" s="6"/>
      <c r="B1184" s="7"/>
      <c r="C1184" s="8"/>
      <c r="D1184" s="886">
        <v>0</v>
      </c>
      <c r="E1184" s="887"/>
      <c r="F1184" s="886">
        <v>1</v>
      </c>
      <c r="G1184" s="887"/>
      <c r="H1184" s="9"/>
      <c r="I1184" s="10"/>
      <c r="J1184" s="11" t="s">
        <v>121</v>
      </c>
      <c r="K1184" s="11" t="s">
        <v>269</v>
      </c>
      <c r="L1184" s="11" t="s">
        <v>270</v>
      </c>
    </row>
    <row r="1185" spans="1:12" ht="13.8">
      <c r="A1185" s="12"/>
      <c r="B1185" s="13"/>
      <c r="C1185" s="14"/>
      <c r="D1185" s="872" t="s">
        <v>26</v>
      </c>
      <c r="E1185" s="880"/>
      <c r="F1185" s="872" t="s">
        <v>27</v>
      </c>
      <c r="G1185" s="880"/>
      <c r="H1185" s="872" t="s">
        <v>28</v>
      </c>
      <c r="I1185" s="873"/>
      <c r="J1185" s="15" t="s">
        <v>29</v>
      </c>
      <c r="K1185" s="391" t="s">
        <v>29</v>
      </c>
      <c r="L1185" s="391" t="s">
        <v>29</v>
      </c>
    </row>
    <row r="1186" spans="1:12" ht="27.6">
      <c r="A1186" s="16" t="s">
        <v>30</v>
      </c>
      <c r="B1186" s="17" t="s">
        <v>31</v>
      </c>
      <c r="C1186" s="18" t="s">
        <v>32</v>
      </c>
      <c r="D1186" s="19" t="s">
        <v>33</v>
      </c>
      <c r="E1186" s="20" t="s">
        <v>34</v>
      </c>
      <c r="F1186" s="19" t="s">
        <v>33</v>
      </c>
      <c r="G1186" s="20" t="s">
        <v>34</v>
      </c>
      <c r="H1186" s="21" t="s">
        <v>33</v>
      </c>
      <c r="I1186" s="40" t="s">
        <v>34</v>
      </c>
      <c r="J1186" s="18" t="s">
        <v>34</v>
      </c>
      <c r="K1186" s="18" t="s">
        <v>34</v>
      </c>
      <c r="L1186" s="18" t="s">
        <v>34</v>
      </c>
    </row>
    <row r="1187" spans="1:12" ht="13.8">
      <c r="A1187" s="1" t="s">
        <v>15</v>
      </c>
      <c r="B1187" s="22">
        <f>+$B$10</f>
        <v>10940248.5</v>
      </c>
      <c r="C1187" s="84">
        <f>+B1187/B1208</f>
        <v>0.1292265803021185</v>
      </c>
      <c r="D1187" s="89">
        <v>0</v>
      </c>
      <c r="E1187" s="112">
        <f>+D1187*C1181</f>
        <v>0</v>
      </c>
      <c r="F1187" s="79">
        <v>0</v>
      </c>
      <c r="G1187" s="114">
        <f>F1187*C1181</f>
        <v>0</v>
      </c>
      <c r="H1187" s="23">
        <f>+D1187+F1187</f>
        <v>0</v>
      </c>
      <c r="I1187" s="116">
        <f>+E1187+G1187</f>
        <v>0</v>
      </c>
      <c r="J1187" s="39">
        <f>+H1187*I1211</f>
        <v>0</v>
      </c>
      <c r="K1187" s="395">
        <v>0</v>
      </c>
      <c r="L1187" s="393">
        <f>+J1187+K1187</f>
        <v>0</v>
      </c>
    </row>
    <row r="1188" spans="1:12" ht="13.8">
      <c r="A1188" s="2" t="s">
        <v>4</v>
      </c>
      <c r="B1188" s="22">
        <f>+$B$12</f>
        <v>571800</v>
      </c>
      <c r="C1188" s="84">
        <f>+B1188/B1208</f>
        <v>6.7541206780404811E-3</v>
      </c>
      <c r="D1188" s="89">
        <v>0</v>
      </c>
      <c r="E1188" s="112">
        <f>+D1188*C1181</f>
        <v>0</v>
      </c>
      <c r="F1188" s="79">
        <v>0</v>
      </c>
      <c r="G1188" s="112">
        <f>F1188*C1181</f>
        <v>0</v>
      </c>
      <c r="H1188" s="23">
        <f t="shared" ref="H1188:H1206" si="168">+D1188+F1188</f>
        <v>0</v>
      </c>
      <c r="I1188" s="117">
        <f>+G1188+E1188</f>
        <v>0</v>
      </c>
      <c r="J1188" s="39">
        <f>+H1188*I1211</f>
        <v>0</v>
      </c>
      <c r="K1188" s="395">
        <v>0</v>
      </c>
      <c r="L1188" s="394">
        <f>+J1188+K1188</f>
        <v>0</v>
      </c>
    </row>
    <row r="1189" spans="1:12" ht="13.8">
      <c r="A1189" s="2" t="s">
        <v>0</v>
      </c>
      <c r="B1189" s="22">
        <f>+$B$13</f>
        <v>9981000</v>
      </c>
      <c r="C1189" s="84">
        <f>+B1189/B1208</f>
        <v>0.11789590501490389</v>
      </c>
      <c r="D1189" s="89">
        <v>0</v>
      </c>
      <c r="E1189" s="112">
        <f>+D1189*C1181</f>
        <v>0</v>
      </c>
      <c r="F1189" s="79">
        <v>0</v>
      </c>
      <c r="G1189" s="112">
        <f>F1189*C1181</f>
        <v>0</v>
      </c>
      <c r="H1189" s="23">
        <f t="shared" si="168"/>
        <v>0</v>
      </c>
      <c r="I1189" s="117">
        <f t="shared" ref="I1189:I1207" si="169">+G1189+E1189</f>
        <v>0</v>
      </c>
      <c r="J1189" s="39">
        <f>+H1189*I1211</f>
        <v>0</v>
      </c>
      <c r="K1189" s="395">
        <v>0</v>
      </c>
      <c r="L1189" s="394">
        <f t="shared" ref="L1189:L1194" si="170">+J1189+K1189</f>
        <v>0</v>
      </c>
    </row>
    <row r="1190" spans="1:12" ht="13.8">
      <c r="A1190" s="2" t="s">
        <v>16</v>
      </c>
      <c r="B1190" s="22">
        <f>+$B$14</f>
        <v>1028167</v>
      </c>
      <c r="C1190" s="84">
        <f>+B1190/B1208</f>
        <v>1.2144742908672346E-2</v>
      </c>
      <c r="D1190" s="89">
        <v>0</v>
      </c>
      <c r="E1190" s="112">
        <f>+D1190*C1181</f>
        <v>0</v>
      </c>
      <c r="F1190" s="79">
        <v>0</v>
      </c>
      <c r="G1190" s="112">
        <f>F1190*C1181</f>
        <v>0</v>
      </c>
      <c r="H1190" s="23">
        <f t="shared" si="168"/>
        <v>0</v>
      </c>
      <c r="I1190" s="117">
        <f t="shared" si="169"/>
        <v>0</v>
      </c>
      <c r="J1190" s="39">
        <f>+H1190*I1211</f>
        <v>0</v>
      </c>
      <c r="K1190" s="395">
        <v>0</v>
      </c>
      <c r="L1190" s="394">
        <f t="shared" si="170"/>
        <v>0</v>
      </c>
    </row>
    <row r="1191" spans="1:12" ht="13.8">
      <c r="A1191" s="2" t="s">
        <v>6</v>
      </c>
      <c r="B1191" s="22">
        <f>+$B$15</f>
        <v>2574417</v>
      </c>
      <c r="C1191" s="84">
        <f>+B1191/B1208</f>
        <v>3.040909949912372E-2</v>
      </c>
      <c r="D1191" s="89">
        <v>0</v>
      </c>
      <c r="E1191" s="112">
        <f>+D1191*C1181</f>
        <v>0</v>
      </c>
      <c r="F1191" s="79">
        <v>0</v>
      </c>
      <c r="G1191" s="112">
        <f>F1191*C1181</f>
        <v>0</v>
      </c>
      <c r="H1191" s="23">
        <f t="shared" si="168"/>
        <v>0</v>
      </c>
      <c r="I1191" s="117">
        <f t="shared" si="169"/>
        <v>0</v>
      </c>
      <c r="J1191" s="39">
        <f>+H1191*I1211</f>
        <v>0</v>
      </c>
      <c r="K1191" s="395">
        <v>0</v>
      </c>
      <c r="L1191" s="394">
        <f t="shared" si="170"/>
        <v>0</v>
      </c>
    </row>
    <row r="1192" spans="1:12" ht="13.8">
      <c r="A1192" s="2" t="s">
        <v>10</v>
      </c>
      <c r="B1192" s="22">
        <f>+$B$16</f>
        <v>2860240</v>
      </c>
      <c r="C1192" s="84">
        <f>+B1192/B1208</f>
        <v>3.3785250311574866E-2</v>
      </c>
      <c r="D1192" s="89">
        <v>0</v>
      </c>
      <c r="E1192" s="112">
        <f>+D1192*C1181</f>
        <v>0</v>
      </c>
      <c r="F1192" s="79">
        <v>0</v>
      </c>
      <c r="G1192" s="112">
        <f>F1192*C1181</f>
        <v>0</v>
      </c>
      <c r="H1192" s="23">
        <f t="shared" si="168"/>
        <v>0</v>
      </c>
      <c r="I1192" s="117">
        <f t="shared" si="169"/>
        <v>0</v>
      </c>
      <c r="J1192" s="39">
        <f>+H1192*I1211</f>
        <v>0</v>
      </c>
      <c r="K1192" s="395">
        <v>0</v>
      </c>
      <c r="L1192" s="394">
        <f t="shared" si="170"/>
        <v>0</v>
      </c>
    </row>
    <row r="1193" spans="1:12" ht="13.8">
      <c r="A1193" s="2" t="s">
        <v>17</v>
      </c>
      <c r="B1193" s="22">
        <f>+$B$17</f>
        <v>7116500</v>
      </c>
      <c r="C1193" s="84">
        <f>+B1193/B1208</f>
        <v>8.4060335441194622E-2</v>
      </c>
      <c r="D1193" s="89">
        <v>0</v>
      </c>
      <c r="E1193" s="112">
        <f>+D1193*C1181</f>
        <v>0</v>
      </c>
      <c r="F1193" s="79">
        <v>1</v>
      </c>
      <c r="G1193" s="112">
        <f>F1193*C1181</f>
        <v>1973810</v>
      </c>
      <c r="H1193" s="23">
        <f t="shared" si="168"/>
        <v>1</v>
      </c>
      <c r="I1193" s="117">
        <f t="shared" si="169"/>
        <v>1973810</v>
      </c>
      <c r="J1193" s="39">
        <f>+H1193*I1211</f>
        <v>0</v>
      </c>
      <c r="K1193" s="395">
        <v>0</v>
      </c>
      <c r="L1193" s="394">
        <f t="shared" si="170"/>
        <v>0</v>
      </c>
    </row>
    <row r="1194" spans="1:12" ht="13.8">
      <c r="A1194" s="2" t="s">
        <v>5</v>
      </c>
      <c r="B1194" s="22">
        <f>+$B$18</f>
        <v>9342000</v>
      </c>
      <c r="C1194" s="84">
        <f>+B1194/B1208</f>
        <v>0.11034801569474323</v>
      </c>
      <c r="D1194" s="89">
        <v>0</v>
      </c>
      <c r="E1194" s="112">
        <f>+D1194*C1181</f>
        <v>0</v>
      </c>
      <c r="F1194" s="79">
        <v>0</v>
      </c>
      <c r="G1194" s="112">
        <f>F1194*C1181</f>
        <v>0</v>
      </c>
      <c r="H1194" s="23">
        <f t="shared" si="168"/>
        <v>0</v>
      </c>
      <c r="I1194" s="117">
        <f t="shared" si="169"/>
        <v>0</v>
      </c>
      <c r="J1194" s="39">
        <f>+H1194*I1211</f>
        <v>0</v>
      </c>
      <c r="K1194" s="395">
        <v>0</v>
      </c>
      <c r="L1194" s="394">
        <f t="shared" si="170"/>
        <v>0</v>
      </c>
    </row>
    <row r="1195" spans="1:12" ht="13.8">
      <c r="A1195" s="2" t="s">
        <v>116</v>
      </c>
      <c r="B1195" s="22">
        <f>+$B$19</f>
        <v>2939201</v>
      </c>
      <c r="C1195" s="84">
        <f>+B1195/B1208</f>
        <v>3.4717940278099442E-2</v>
      </c>
      <c r="D1195" s="89">
        <v>0</v>
      </c>
      <c r="E1195" s="112">
        <f>+D1195*C1181</f>
        <v>0</v>
      </c>
      <c r="F1195" s="79">
        <v>0</v>
      </c>
      <c r="G1195" s="112">
        <f>F1195*C1181</f>
        <v>0</v>
      </c>
      <c r="H1195" s="23">
        <f t="shared" si="168"/>
        <v>0</v>
      </c>
      <c r="I1195" s="117">
        <f t="shared" si="169"/>
        <v>0</v>
      </c>
      <c r="J1195" s="39">
        <f>+H1195*I1211</f>
        <v>0</v>
      </c>
      <c r="K1195" s="395">
        <v>0</v>
      </c>
      <c r="L1195" s="394">
        <f>+J1195+K1195</f>
        <v>0</v>
      </c>
    </row>
    <row r="1196" spans="1:12" ht="13.8">
      <c r="A1196" s="2" t="s">
        <v>1</v>
      </c>
      <c r="B1196" s="22">
        <f>+$B$20</f>
        <v>207000</v>
      </c>
      <c r="C1196" s="84">
        <f>+B1196/B1208</f>
        <v>2.4450909065309194E-3</v>
      </c>
      <c r="D1196" s="89">
        <v>0</v>
      </c>
      <c r="E1196" s="112">
        <f>+D1196*C1181</f>
        <v>0</v>
      </c>
      <c r="F1196" s="79">
        <v>0</v>
      </c>
      <c r="G1196" s="112">
        <f>F1196*C1181</f>
        <v>0</v>
      </c>
      <c r="H1196" s="23">
        <f t="shared" si="168"/>
        <v>0</v>
      </c>
      <c r="I1196" s="117">
        <f t="shared" si="169"/>
        <v>0</v>
      </c>
      <c r="J1196" s="39">
        <f>+H1196*I1211</f>
        <v>0</v>
      </c>
      <c r="K1196" s="395">
        <v>0</v>
      </c>
      <c r="L1196" s="394">
        <f t="shared" ref="L1196:L1207" si="171">+J1196+K1196</f>
        <v>0</v>
      </c>
    </row>
    <row r="1197" spans="1:12" ht="13.8">
      <c r="A1197" s="2" t="s">
        <v>45</v>
      </c>
      <c r="B1197" s="22">
        <f>+$B$21</f>
        <v>7020707</v>
      </c>
      <c r="C1197" s="84">
        <f>+B1197/B1208</f>
        <v>8.2928825329072323E-2</v>
      </c>
      <c r="D1197" s="89">
        <v>0</v>
      </c>
      <c r="E1197" s="112">
        <f>+D1197*C1181</f>
        <v>0</v>
      </c>
      <c r="F1197" s="79">
        <v>0</v>
      </c>
      <c r="G1197" s="112">
        <f>F1197*C1181</f>
        <v>0</v>
      </c>
      <c r="H1197" s="23">
        <f t="shared" si="168"/>
        <v>0</v>
      </c>
      <c r="I1197" s="117">
        <f t="shared" si="169"/>
        <v>0</v>
      </c>
      <c r="J1197" s="39">
        <f>+H1197*I1211</f>
        <v>0</v>
      </c>
      <c r="K1197" s="395">
        <v>0</v>
      </c>
      <c r="L1197" s="394">
        <f t="shared" si="171"/>
        <v>0</v>
      </c>
    </row>
    <row r="1198" spans="1:12" ht="13.8">
      <c r="A1198" s="2" t="s">
        <v>46</v>
      </c>
      <c r="B1198" s="22">
        <f>+$B$22</f>
        <v>6927361</v>
      </c>
      <c r="C1198" s="84">
        <f>+B1198/B1208</f>
        <v>8.1826219262593897E-2</v>
      </c>
      <c r="D1198" s="89">
        <v>0</v>
      </c>
      <c r="E1198" s="112">
        <f>+D1198*C1181</f>
        <v>0</v>
      </c>
      <c r="F1198" s="79">
        <v>0</v>
      </c>
      <c r="G1198" s="112">
        <f>F1198*C1181</f>
        <v>0</v>
      </c>
      <c r="H1198" s="23">
        <f t="shared" si="168"/>
        <v>0</v>
      </c>
      <c r="I1198" s="117">
        <f t="shared" si="169"/>
        <v>0</v>
      </c>
      <c r="J1198" s="39">
        <f>+H1198*I1211</f>
        <v>0</v>
      </c>
      <c r="K1198" s="395">
        <v>0</v>
      </c>
      <c r="L1198" s="394">
        <f t="shared" si="171"/>
        <v>0</v>
      </c>
    </row>
    <row r="1199" spans="1:12" ht="13.8">
      <c r="A1199" s="2" t="s">
        <v>2</v>
      </c>
      <c r="B1199" s="22">
        <f>+$B$23</f>
        <v>325000</v>
      </c>
      <c r="C1199" s="84">
        <f>+B1199/B1208</f>
        <v>3.8389108435871924E-3</v>
      </c>
      <c r="D1199" s="89">
        <v>0</v>
      </c>
      <c r="E1199" s="112">
        <f>+D1199*C1181</f>
        <v>0</v>
      </c>
      <c r="F1199" s="79">
        <v>0</v>
      </c>
      <c r="G1199" s="112">
        <f>F1199*C1181</f>
        <v>0</v>
      </c>
      <c r="H1199" s="23">
        <f t="shared" si="168"/>
        <v>0</v>
      </c>
      <c r="I1199" s="117">
        <f t="shared" si="169"/>
        <v>0</v>
      </c>
      <c r="J1199" s="39">
        <f>+H1199*I1211</f>
        <v>0</v>
      </c>
      <c r="K1199" s="395">
        <v>0</v>
      </c>
      <c r="L1199" s="394">
        <f t="shared" si="171"/>
        <v>0</v>
      </c>
    </row>
    <row r="1200" spans="1:12" ht="13.8">
      <c r="A1200" s="2" t="s">
        <v>12</v>
      </c>
      <c r="B1200" s="22">
        <f>+$B$24</f>
        <v>343000</v>
      </c>
      <c r="C1200" s="84">
        <f>+B1200/B1208</f>
        <v>4.0515274441550982E-3</v>
      </c>
      <c r="D1200" s="89">
        <v>0</v>
      </c>
      <c r="E1200" s="112">
        <f>+D1200*C1181</f>
        <v>0</v>
      </c>
      <c r="F1200" s="79">
        <v>0</v>
      </c>
      <c r="G1200" s="112">
        <f>F1200*C1181</f>
        <v>0</v>
      </c>
      <c r="H1200" s="23">
        <f t="shared" si="168"/>
        <v>0</v>
      </c>
      <c r="I1200" s="117">
        <f t="shared" si="169"/>
        <v>0</v>
      </c>
      <c r="J1200" s="39">
        <f>+H1200*I1211</f>
        <v>0</v>
      </c>
      <c r="K1200" s="395">
        <v>0</v>
      </c>
      <c r="L1200" s="394">
        <f t="shared" si="171"/>
        <v>0</v>
      </c>
    </row>
    <row r="1201" spans="1:14" ht="13.8">
      <c r="A1201" s="2" t="s">
        <v>18</v>
      </c>
      <c r="B1201" s="22">
        <f>+$B$25</f>
        <v>10436523.5</v>
      </c>
      <c r="C1201" s="84">
        <f>+B1201/B1208</f>
        <v>0.12327656379539248</v>
      </c>
      <c r="D1201" s="89">
        <v>0</v>
      </c>
      <c r="E1201" s="112">
        <f>+D1201*C1181</f>
        <v>0</v>
      </c>
      <c r="F1201" s="79">
        <v>0</v>
      </c>
      <c r="G1201" s="112">
        <f>F1201*C1181</f>
        <v>0</v>
      </c>
      <c r="H1201" s="23">
        <f t="shared" si="168"/>
        <v>0</v>
      </c>
      <c r="I1201" s="117">
        <f t="shared" si="169"/>
        <v>0</v>
      </c>
      <c r="J1201" s="39">
        <f>+H1201*I1211</f>
        <v>0</v>
      </c>
      <c r="K1201" s="395">
        <v>0</v>
      </c>
      <c r="L1201" s="394">
        <f t="shared" si="171"/>
        <v>0</v>
      </c>
    </row>
    <row r="1202" spans="1:14" ht="13.8">
      <c r="A1202" s="2" t="s">
        <v>9</v>
      </c>
      <c r="B1202" s="22">
        <f>+$B$26</f>
        <v>7856545</v>
      </c>
      <c r="C1202" s="84">
        <f>+B1202/B1208</f>
        <v>9.2801771672709962E-2</v>
      </c>
      <c r="D1202" s="89">
        <v>0</v>
      </c>
      <c r="E1202" s="112">
        <f>+D1202*C1181</f>
        <v>0</v>
      </c>
      <c r="F1202" s="79">
        <v>0</v>
      </c>
      <c r="G1202" s="112">
        <f>F1202*C1181</f>
        <v>0</v>
      </c>
      <c r="H1202" s="23">
        <f t="shared" si="168"/>
        <v>0</v>
      </c>
      <c r="I1202" s="117">
        <f t="shared" si="169"/>
        <v>0</v>
      </c>
      <c r="J1202" s="39">
        <f>+H1202*I1211</f>
        <v>0</v>
      </c>
      <c r="K1202" s="395">
        <v>0</v>
      </c>
      <c r="L1202" s="394">
        <f t="shared" si="171"/>
        <v>0</v>
      </c>
    </row>
    <row r="1203" spans="1:14" ht="13.8">
      <c r="A1203" s="2" t="s">
        <v>7</v>
      </c>
      <c r="B1203" s="22">
        <f>+$B$27</f>
        <v>1680898</v>
      </c>
      <c r="C1203" s="84">
        <f>+B1203/B1208</f>
        <v>1.9854823258966228E-2</v>
      </c>
      <c r="D1203" s="89">
        <v>0</v>
      </c>
      <c r="E1203" s="112">
        <f>+D1203*C1181</f>
        <v>0</v>
      </c>
      <c r="F1203" s="79">
        <v>0</v>
      </c>
      <c r="G1203" s="112">
        <f>F1203*C1181</f>
        <v>0</v>
      </c>
      <c r="H1203" s="23">
        <f t="shared" si="168"/>
        <v>0</v>
      </c>
      <c r="I1203" s="117">
        <f t="shared" si="169"/>
        <v>0</v>
      </c>
      <c r="J1203" s="39">
        <f>+H1203*I1211</f>
        <v>0</v>
      </c>
      <c r="K1203" s="395">
        <v>0</v>
      </c>
      <c r="L1203" s="394">
        <f t="shared" si="171"/>
        <v>0</v>
      </c>
    </row>
    <row r="1204" spans="1:14" ht="13.8">
      <c r="A1204" s="2" t="s">
        <v>13</v>
      </c>
      <c r="B1204" s="22">
        <f>+$B$28</f>
        <v>255700</v>
      </c>
      <c r="C1204" s="84">
        <f>+B1204/B1208</f>
        <v>3.020336931400754E-3</v>
      </c>
      <c r="D1204" s="89">
        <v>0</v>
      </c>
      <c r="E1204" s="112">
        <f>+D1204*C1181</f>
        <v>0</v>
      </c>
      <c r="F1204" s="79">
        <v>0</v>
      </c>
      <c r="G1204" s="112">
        <f>F1204*C1181</f>
        <v>0</v>
      </c>
      <c r="H1204" s="23">
        <f t="shared" si="168"/>
        <v>0</v>
      </c>
      <c r="I1204" s="117">
        <f t="shared" si="169"/>
        <v>0</v>
      </c>
      <c r="J1204" s="39">
        <f>+H1204*I1211</f>
        <v>0</v>
      </c>
      <c r="K1204" s="395">
        <v>0</v>
      </c>
      <c r="L1204" s="394">
        <f t="shared" si="171"/>
        <v>0</v>
      </c>
    </row>
    <row r="1205" spans="1:14" ht="13.8">
      <c r="A1205" s="2" t="s">
        <v>3</v>
      </c>
      <c r="B1205" s="22">
        <f>+$B$29</f>
        <v>999226</v>
      </c>
      <c r="C1205" s="84">
        <f>+B1205/B1208</f>
        <v>1.1802890851059249E-2</v>
      </c>
      <c r="D1205" s="89">
        <v>0</v>
      </c>
      <c r="E1205" s="112">
        <f>+D1205*C1181</f>
        <v>0</v>
      </c>
      <c r="F1205" s="79">
        <v>0</v>
      </c>
      <c r="G1205" s="112">
        <f>F1205*C1181</f>
        <v>0</v>
      </c>
      <c r="H1205" s="23">
        <f t="shared" si="168"/>
        <v>0</v>
      </c>
      <c r="I1205" s="117">
        <f t="shared" si="169"/>
        <v>0</v>
      </c>
      <c r="J1205" s="39">
        <f>+H1205*I1211</f>
        <v>0</v>
      </c>
      <c r="K1205" s="395">
        <v>0</v>
      </c>
      <c r="L1205" s="394">
        <f t="shared" si="171"/>
        <v>0</v>
      </c>
    </row>
    <row r="1206" spans="1:14" ht="13.8">
      <c r="A1206" s="2" t="s">
        <v>11</v>
      </c>
      <c r="B1206" s="22">
        <f>+$B$30</f>
        <v>700616</v>
      </c>
      <c r="C1206" s="84">
        <f>+B1206/B1208</f>
        <v>8.2756995679713358E-3</v>
      </c>
      <c r="D1206" s="89">
        <v>0</v>
      </c>
      <c r="E1206" s="112">
        <f>+D1206*C1181</f>
        <v>0</v>
      </c>
      <c r="F1206" s="79">
        <v>0</v>
      </c>
      <c r="G1206" s="112">
        <f>F1206*C1181</f>
        <v>0</v>
      </c>
      <c r="H1206" s="23">
        <f t="shared" si="168"/>
        <v>0</v>
      </c>
      <c r="I1206" s="117">
        <f t="shared" si="169"/>
        <v>0</v>
      </c>
      <c r="J1206" s="39">
        <f>+H1206*I1211</f>
        <v>0</v>
      </c>
      <c r="K1206" s="395">
        <v>0</v>
      </c>
      <c r="L1206" s="394">
        <f>+J1206+K1206</f>
        <v>0</v>
      </c>
    </row>
    <row r="1207" spans="1:14" ht="13.8">
      <c r="A1207" s="3" t="s">
        <v>8</v>
      </c>
      <c r="B1207" s="22">
        <f>+$B$31</f>
        <v>553279</v>
      </c>
      <c r="C1207" s="84">
        <f>+B1207/B1208</f>
        <v>6.5353500080894715E-3</v>
      </c>
      <c r="D1207" s="89">
        <v>0</v>
      </c>
      <c r="E1207" s="112">
        <f>+D1207*C1181</f>
        <v>0</v>
      </c>
      <c r="F1207" s="79">
        <v>0</v>
      </c>
      <c r="G1207" s="115">
        <f>F1207*C1181</f>
        <v>0</v>
      </c>
      <c r="H1207" s="87">
        <f>+D1207+F1207</f>
        <v>0</v>
      </c>
      <c r="I1207" s="118">
        <f t="shared" si="169"/>
        <v>0</v>
      </c>
      <c r="J1207" s="39">
        <f>+H1207*I1211</f>
        <v>0</v>
      </c>
      <c r="K1207" s="395">
        <v>0</v>
      </c>
      <c r="L1207" s="394">
        <f t="shared" si="171"/>
        <v>0</v>
      </c>
    </row>
    <row r="1208" spans="1:14" ht="13.8">
      <c r="A1208" s="24"/>
      <c r="B1208" s="25">
        <f t="shared" ref="B1208:I1208" si="172">SUM(B1187:B1207)</f>
        <v>84659429</v>
      </c>
      <c r="C1208" s="85">
        <f t="shared" si="172"/>
        <v>1.0000000000000002</v>
      </c>
      <c r="D1208" s="82">
        <f t="shared" si="172"/>
        <v>0</v>
      </c>
      <c r="E1208" s="113">
        <f t="shared" si="172"/>
        <v>0</v>
      </c>
      <c r="F1208" s="83">
        <f t="shared" si="172"/>
        <v>1</v>
      </c>
      <c r="G1208" s="113">
        <f t="shared" si="172"/>
        <v>1973810</v>
      </c>
      <c r="H1208" s="86">
        <f t="shared" si="172"/>
        <v>1</v>
      </c>
      <c r="I1208" s="119">
        <f t="shared" si="172"/>
        <v>1973810</v>
      </c>
      <c r="J1208" s="26">
        <f t="shared" ref="J1208:L1208" si="173">SUM(J1187:J1207)</f>
        <v>0</v>
      </c>
      <c r="K1208" s="26">
        <f t="shared" si="173"/>
        <v>0</v>
      </c>
      <c r="L1208" s="26">
        <f t="shared" si="173"/>
        <v>0</v>
      </c>
    </row>
    <row r="1209" spans="1:14">
      <c r="H1209" s="80"/>
      <c r="I1209" s="81"/>
    </row>
    <row r="1210" spans="1:14" ht="13.8">
      <c r="A1210" s="90" t="s">
        <v>113</v>
      </c>
    </row>
    <row r="1211" spans="1:14">
      <c r="G1211" t="s">
        <v>114</v>
      </c>
      <c r="H1211" s="27"/>
      <c r="I1211" s="357">
        <f>+METC!L79</f>
        <v>0</v>
      </c>
    </row>
    <row r="1212" spans="1:14">
      <c r="G1212" t="s">
        <v>338</v>
      </c>
      <c r="I1212" s="357">
        <f>+METC!M79</f>
        <v>0</v>
      </c>
    </row>
    <row r="1213" spans="1:14">
      <c r="G1213" t="s">
        <v>256</v>
      </c>
      <c r="I1213" s="120">
        <f>SUM(I1211:I1212)</f>
        <v>0</v>
      </c>
      <c r="J1213" s="455" t="s">
        <v>586</v>
      </c>
      <c r="N1213" s="121">
        <f>+I1213</f>
        <v>0</v>
      </c>
    </row>
    <row r="1217" spans="1:12" ht="15.6">
      <c r="A1217" s="874" t="s">
        <v>19</v>
      </c>
      <c r="B1217" s="875"/>
      <c r="C1217" s="907" t="s">
        <v>642</v>
      </c>
      <c r="D1217" s="907"/>
      <c r="E1217" s="907"/>
      <c r="F1217" s="907"/>
      <c r="G1217" s="907"/>
      <c r="H1217" s="908"/>
      <c r="I1217" s="4"/>
    </row>
    <row r="1218" spans="1:12" ht="15.6">
      <c r="A1218" s="867" t="s">
        <v>20</v>
      </c>
      <c r="B1218" s="868"/>
      <c r="C1218" s="877" t="s">
        <v>162</v>
      </c>
      <c r="D1218" s="878"/>
      <c r="E1218" s="878"/>
      <c r="F1218" s="878"/>
      <c r="G1218" s="878"/>
      <c r="H1218" s="879"/>
      <c r="I1218" s="4"/>
    </row>
    <row r="1219" spans="1:12" ht="15.6">
      <c r="A1219" s="867" t="s">
        <v>22</v>
      </c>
      <c r="B1219" s="868"/>
      <c r="C1219" s="877" t="s">
        <v>163</v>
      </c>
      <c r="D1219" s="878"/>
      <c r="E1219" s="878"/>
      <c r="F1219" s="878"/>
      <c r="G1219" s="878"/>
      <c r="H1219" s="879"/>
      <c r="I1219" s="4"/>
    </row>
    <row r="1220" spans="1:12" ht="15.6">
      <c r="A1220" s="867" t="s">
        <v>24</v>
      </c>
      <c r="B1220" s="868"/>
      <c r="C1220" s="869">
        <v>3706556</v>
      </c>
      <c r="D1220" s="870"/>
      <c r="E1220" s="870"/>
      <c r="F1220" s="870"/>
      <c r="G1220" s="870"/>
      <c r="H1220" s="871"/>
      <c r="I1220" s="4"/>
    </row>
    <row r="1221" spans="1:12" ht="15.6">
      <c r="A1221" s="881" t="s">
        <v>25</v>
      </c>
      <c r="B1221" s="882"/>
      <c r="C1221" s="883" t="s">
        <v>164</v>
      </c>
      <c r="D1221" s="884"/>
      <c r="E1221" s="884"/>
      <c r="F1221" s="884"/>
      <c r="G1221" s="884"/>
      <c r="H1221" s="885"/>
      <c r="I1221" s="4"/>
    </row>
    <row r="1222" spans="1:12" ht="13.8">
      <c r="A1222" s="5"/>
      <c r="B1222" s="5"/>
      <c r="C1222" s="5"/>
      <c r="D1222" s="5"/>
      <c r="E1222" s="5"/>
      <c r="F1222" s="5"/>
      <c r="G1222" s="5"/>
      <c r="H1222" s="5"/>
      <c r="I1222" s="5"/>
    </row>
    <row r="1223" spans="1:12" ht="13.8">
      <c r="A1223" s="6"/>
      <c r="B1223" s="7"/>
      <c r="C1223" s="8"/>
      <c r="D1223" s="886">
        <v>0</v>
      </c>
      <c r="E1223" s="887"/>
      <c r="F1223" s="886">
        <v>1</v>
      </c>
      <c r="G1223" s="887"/>
      <c r="H1223" s="9"/>
      <c r="I1223" s="10"/>
      <c r="J1223" s="11" t="s">
        <v>121</v>
      </c>
      <c r="K1223" s="11" t="s">
        <v>269</v>
      </c>
      <c r="L1223" s="11" t="s">
        <v>270</v>
      </c>
    </row>
    <row r="1224" spans="1:12" ht="13.8">
      <c r="A1224" s="12"/>
      <c r="B1224" s="13"/>
      <c r="C1224" s="14"/>
      <c r="D1224" s="872" t="s">
        <v>26</v>
      </c>
      <c r="E1224" s="880"/>
      <c r="F1224" s="872" t="s">
        <v>27</v>
      </c>
      <c r="G1224" s="880"/>
      <c r="H1224" s="872" t="s">
        <v>28</v>
      </c>
      <c r="I1224" s="873"/>
      <c r="J1224" s="15" t="s">
        <v>29</v>
      </c>
      <c r="K1224" s="391" t="s">
        <v>29</v>
      </c>
      <c r="L1224" s="391" t="s">
        <v>29</v>
      </c>
    </row>
    <row r="1225" spans="1:12" ht="27.6">
      <c r="A1225" s="16" t="s">
        <v>30</v>
      </c>
      <c r="B1225" s="17" t="s">
        <v>31</v>
      </c>
      <c r="C1225" s="18" t="s">
        <v>32</v>
      </c>
      <c r="D1225" s="19" t="s">
        <v>33</v>
      </c>
      <c r="E1225" s="20" t="s">
        <v>34</v>
      </c>
      <c r="F1225" s="19" t="s">
        <v>33</v>
      </c>
      <c r="G1225" s="20" t="s">
        <v>34</v>
      </c>
      <c r="H1225" s="21" t="s">
        <v>33</v>
      </c>
      <c r="I1225" s="40" t="s">
        <v>34</v>
      </c>
      <c r="J1225" s="18" t="s">
        <v>34</v>
      </c>
      <c r="K1225" s="18" t="s">
        <v>34</v>
      </c>
      <c r="L1225" s="18" t="s">
        <v>34</v>
      </c>
    </row>
    <row r="1226" spans="1:12" ht="13.8">
      <c r="A1226" s="1" t="s">
        <v>15</v>
      </c>
      <c r="B1226" s="22">
        <f>+$B$10</f>
        <v>10940248.5</v>
      </c>
      <c r="C1226" s="84">
        <f>+B1226/B1247</f>
        <v>0.1292265803021185</v>
      </c>
      <c r="D1226" s="89">
        <v>0</v>
      </c>
      <c r="E1226" s="112">
        <f>+D1226*C1220</f>
        <v>0</v>
      </c>
      <c r="F1226" s="79">
        <v>0</v>
      </c>
      <c r="G1226" s="114">
        <f>F1226*C1220</f>
        <v>0</v>
      </c>
      <c r="H1226" s="23">
        <f>+D1226+F1226</f>
        <v>0</v>
      </c>
      <c r="I1226" s="116">
        <f>+E1226+G1226</f>
        <v>0</v>
      </c>
      <c r="J1226" s="39">
        <f>+H1226*I1250</f>
        <v>0</v>
      </c>
      <c r="K1226" s="39">
        <f>+H1226*I1251</f>
        <v>0</v>
      </c>
      <c r="L1226" s="393">
        <f>+J1226+K1226</f>
        <v>0</v>
      </c>
    </row>
    <row r="1227" spans="1:12" ht="13.8">
      <c r="A1227" s="2" t="s">
        <v>4</v>
      </c>
      <c r="B1227" s="22">
        <f>+$B$12</f>
        <v>571800</v>
      </c>
      <c r="C1227" s="84">
        <f>+B1227/B1247</f>
        <v>6.7541206780404811E-3</v>
      </c>
      <c r="D1227" s="89">
        <v>0</v>
      </c>
      <c r="E1227" s="112">
        <f>+D1227*C1220</f>
        <v>0</v>
      </c>
      <c r="F1227" s="79">
        <v>0</v>
      </c>
      <c r="G1227" s="112">
        <f>F1227*C1220</f>
        <v>0</v>
      </c>
      <c r="H1227" s="23">
        <f t="shared" ref="H1227:H1245" si="174">+D1227+F1227</f>
        <v>0</v>
      </c>
      <c r="I1227" s="117">
        <f>+G1227+E1227</f>
        <v>0</v>
      </c>
      <c r="J1227" s="39">
        <f>+H1227*I1250</f>
        <v>0</v>
      </c>
      <c r="K1227" s="39">
        <f>+H1227*I1251</f>
        <v>0</v>
      </c>
      <c r="L1227" s="394">
        <f>+J1227+K1227</f>
        <v>0</v>
      </c>
    </row>
    <row r="1228" spans="1:12" ht="13.8">
      <c r="A1228" s="2" t="s">
        <v>0</v>
      </c>
      <c r="B1228" s="22">
        <f>+$B$13</f>
        <v>9981000</v>
      </c>
      <c r="C1228" s="84">
        <f>+B1228/B1247</f>
        <v>0.11789590501490389</v>
      </c>
      <c r="D1228" s="89">
        <v>0</v>
      </c>
      <c r="E1228" s="112">
        <f>+D1228*C1220</f>
        <v>0</v>
      </c>
      <c r="F1228" s="79">
        <v>0</v>
      </c>
      <c r="G1228" s="112">
        <f>F1228*C1220</f>
        <v>0</v>
      </c>
      <c r="H1228" s="23">
        <f t="shared" si="174"/>
        <v>0</v>
      </c>
      <c r="I1228" s="117">
        <f t="shared" ref="I1228:I1246" si="175">+G1228+E1228</f>
        <v>0</v>
      </c>
      <c r="J1228" s="39">
        <f>+H1228*I1250</f>
        <v>0</v>
      </c>
      <c r="K1228" s="39">
        <f>+H1228*I1251</f>
        <v>0</v>
      </c>
      <c r="L1228" s="394">
        <f t="shared" ref="L1228:L1229" si="176">+J1228+K1228</f>
        <v>0</v>
      </c>
    </row>
    <row r="1229" spans="1:12" ht="13.8">
      <c r="A1229" s="2" t="s">
        <v>16</v>
      </c>
      <c r="B1229" s="22">
        <f>+$B$14</f>
        <v>1028167</v>
      </c>
      <c r="C1229" s="84">
        <f>+B1229/B1247</f>
        <v>1.2144742908672346E-2</v>
      </c>
      <c r="D1229" s="89">
        <v>0</v>
      </c>
      <c r="E1229" s="112">
        <f>+D1229*C1220</f>
        <v>0</v>
      </c>
      <c r="F1229" s="79">
        <v>0</v>
      </c>
      <c r="G1229" s="112">
        <f>F1229*C1220</f>
        <v>0</v>
      </c>
      <c r="H1229" s="23">
        <f t="shared" si="174"/>
        <v>0</v>
      </c>
      <c r="I1229" s="117">
        <f t="shared" si="175"/>
        <v>0</v>
      </c>
      <c r="J1229" s="39">
        <f>+H1229*I1250</f>
        <v>0</v>
      </c>
      <c r="K1229" s="39">
        <f>+H1229*I1251</f>
        <v>0</v>
      </c>
      <c r="L1229" s="394">
        <f t="shared" si="176"/>
        <v>0</v>
      </c>
    </row>
    <row r="1230" spans="1:12" ht="13.8">
      <c r="A1230" s="2" t="s">
        <v>6</v>
      </c>
      <c r="B1230" s="22">
        <f>+$B$15</f>
        <v>2574417</v>
      </c>
      <c r="C1230" s="84">
        <f>+B1230/B1247</f>
        <v>3.040909949912372E-2</v>
      </c>
      <c r="D1230" s="89">
        <v>0</v>
      </c>
      <c r="E1230" s="112">
        <f>+D1230*C1220</f>
        <v>0</v>
      </c>
      <c r="F1230" s="79">
        <v>0</v>
      </c>
      <c r="G1230" s="112">
        <f>F1230*C1220</f>
        <v>0</v>
      </c>
      <c r="H1230" s="23">
        <f t="shared" si="174"/>
        <v>0</v>
      </c>
      <c r="I1230" s="117">
        <f t="shared" si="175"/>
        <v>0</v>
      </c>
      <c r="J1230" s="39">
        <f>+H1230*I1250</f>
        <v>0</v>
      </c>
      <c r="K1230" s="39">
        <f>+H1230*I1251</f>
        <v>0</v>
      </c>
      <c r="L1230" s="394">
        <f>+J1230+K1230</f>
        <v>0</v>
      </c>
    </row>
    <row r="1231" spans="1:12" ht="13.8">
      <c r="A1231" s="2" t="s">
        <v>10</v>
      </c>
      <c r="B1231" s="22">
        <f>+$B$16</f>
        <v>2860240</v>
      </c>
      <c r="C1231" s="84">
        <f>+B1231/B1247</f>
        <v>3.3785250311574866E-2</v>
      </c>
      <c r="D1231" s="89">
        <v>0</v>
      </c>
      <c r="E1231" s="112">
        <f>+D1231*C1220</f>
        <v>0</v>
      </c>
      <c r="F1231" s="79">
        <v>0</v>
      </c>
      <c r="G1231" s="112">
        <f>F1231*C1220</f>
        <v>0</v>
      </c>
      <c r="H1231" s="23">
        <f t="shared" si="174"/>
        <v>0</v>
      </c>
      <c r="I1231" s="117">
        <f t="shared" si="175"/>
        <v>0</v>
      </c>
      <c r="J1231" s="39">
        <f>+H1231*I1250</f>
        <v>0</v>
      </c>
      <c r="K1231" s="39">
        <f>+H1231*I1251</f>
        <v>0</v>
      </c>
      <c r="L1231" s="394">
        <f t="shared" ref="L1231:L1239" si="177">+J1231+K1231</f>
        <v>0</v>
      </c>
    </row>
    <row r="1232" spans="1:12" ht="13.8">
      <c r="A1232" s="2" t="s">
        <v>17</v>
      </c>
      <c r="B1232" s="22">
        <f>+$B$17</f>
        <v>7116500</v>
      </c>
      <c r="C1232" s="84">
        <f>+B1232/B1247</f>
        <v>8.4060335441194622E-2</v>
      </c>
      <c r="D1232" s="89">
        <v>0</v>
      </c>
      <c r="E1232" s="112">
        <f>+D1232*C1220</f>
        <v>0</v>
      </c>
      <c r="F1232" s="79">
        <v>0</v>
      </c>
      <c r="G1232" s="112">
        <f>F1232*C1220</f>
        <v>0</v>
      </c>
      <c r="H1232" s="23">
        <f t="shared" si="174"/>
        <v>0</v>
      </c>
      <c r="I1232" s="117">
        <f t="shared" si="175"/>
        <v>0</v>
      </c>
      <c r="J1232" s="39">
        <f>+H1232*I1250</f>
        <v>0</v>
      </c>
      <c r="K1232" s="39">
        <f>+H1232*I1251</f>
        <v>0</v>
      </c>
      <c r="L1232" s="394">
        <f t="shared" si="177"/>
        <v>0</v>
      </c>
    </row>
    <row r="1233" spans="1:12" ht="13.8">
      <c r="A1233" s="2" t="s">
        <v>5</v>
      </c>
      <c r="B1233" s="22">
        <f>+$B$18</f>
        <v>9342000</v>
      </c>
      <c r="C1233" s="84">
        <f>+B1233/B1247</f>
        <v>0.11034801569474323</v>
      </c>
      <c r="D1233" s="89">
        <v>0</v>
      </c>
      <c r="E1233" s="112">
        <f>+D1233*C1220</f>
        <v>0</v>
      </c>
      <c r="F1233" s="79">
        <v>0</v>
      </c>
      <c r="G1233" s="112">
        <f>F1233*C1220</f>
        <v>0</v>
      </c>
      <c r="H1233" s="23">
        <f t="shared" si="174"/>
        <v>0</v>
      </c>
      <c r="I1233" s="117">
        <f t="shared" si="175"/>
        <v>0</v>
      </c>
      <c r="J1233" s="39">
        <f>+H1233*I1250</f>
        <v>0</v>
      </c>
      <c r="K1233" s="39">
        <f>+H1233*I1251</f>
        <v>0</v>
      </c>
      <c r="L1233" s="394">
        <f t="shared" si="177"/>
        <v>0</v>
      </c>
    </row>
    <row r="1234" spans="1:12" ht="13.8">
      <c r="A1234" s="2" t="s">
        <v>116</v>
      </c>
      <c r="B1234" s="22">
        <f>+$B$19</f>
        <v>2939201</v>
      </c>
      <c r="C1234" s="84">
        <f>+B1234/B1247</f>
        <v>3.4717940278099442E-2</v>
      </c>
      <c r="D1234" s="89">
        <v>0</v>
      </c>
      <c r="E1234" s="112">
        <f>+D1234*C1220</f>
        <v>0</v>
      </c>
      <c r="F1234" s="79">
        <v>0</v>
      </c>
      <c r="G1234" s="112">
        <f>F1234*C1220</f>
        <v>0</v>
      </c>
      <c r="H1234" s="23">
        <f t="shared" si="174"/>
        <v>0</v>
      </c>
      <c r="I1234" s="117">
        <f t="shared" si="175"/>
        <v>0</v>
      </c>
      <c r="J1234" s="39">
        <f>+H1234*I1250</f>
        <v>0</v>
      </c>
      <c r="K1234" s="39">
        <f>+H1234*I1251</f>
        <v>0</v>
      </c>
      <c r="L1234" s="394">
        <f t="shared" si="177"/>
        <v>0</v>
      </c>
    </row>
    <row r="1235" spans="1:12" ht="13.8">
      <c r="A1235" s="2" t="s">
        <v>1</v>
      </c>
      <c r="B1235" s="22">
        <f>+$B$20</f>
        <v>207000</v>
      </c>
      <c r="C1235" s="84">
        <f>+B1235/B1247</f>
        <v>2.4450909065309194E-3</v>
      </c>
      <c r="D1235" s="89">
        <v>0</v>
      </c>
      <c r="E1235" s="112">
        <f>+D1235*C1220</f>
        <v>0</v>
      </c>
      <c r="F1235" s="79">
        <v>0</v>
      </c>
      <c r="G1235" s="112">
        <f>F1235*C1220</f>
        <v>0</v>
      </c>
      <c r="H1235" s="23">
        <f t="shared" si="174"/>
        <v>0</v>
      </c>
      <c r="I1235" s="117">
        <f t="shared" si="175"/>
        <v>0</v>
      </c>
      <c r="J1235" s="39">
        <f>+H1235*I1250</f>
        <v>0</v>
      </c>
      <c r="K1235" s="39">
        <f>+H1235*I1251</f>
        <v>0</v>
      </c>
      <c r="L1235" s="394">
        <f t="shared" si="177"/>
        <v>0</v>
      </c>
    </row>
    <row r="1236" spans="1:12" ht="13.8">
      <c r="A1236" s="2" t="s">
        <v>45</v>
      </c>
      <c r="B1236" s="22">
        <f>+$B$21</f>
        <v>7020707</v>
      </c>
      <c r="C1236" s="84">
        <f>+B1236/B1247</f>
        <v>8.2928825329072323E-2</v>
      </c>
      <c r="D1236" s="89">
        <v>0</v>
      </c>
      <c r="E1236" s="112">
        <f>+D1236*C1220</f>
        <v>0</v>
      </c>
      <c r="F1236" s="79">
        <v>0</v>
      </c>
      <c r="G1236" s="112">
        <f>F1236*C1220</f>
        <v>0</v>
      </c>
      <c r="H1236" s="23">
        <f t="shared" si="174"/>
        <v>0</v>
      </c>
      <c r="I1236" s="117">
        <f t="shared" si="175"/>
        <v>0</v>
      </c>
      <c r="J1236" s="39">
        <f>+H1236*I1250</f>
        <v>0</v>
      </c>
      <c r="K1236" s="39">
        <f>+H1236*I1251</f>
        <v>0</v>
      </c>
      <c r="L1236" s="394">
        <f t="shared" si="177"/>
        <v>0</v>
      </c>
    </row>
    <row r="1237" spans="1:12" ht="13.8">
      <c r="A1237" s="2" t="s">
        <v>46</v>
      </c>
      <c r="B1237" s="22">
        <f>+$B$22</f>
        <v>6927361</v>
      </c>
      <c r="C1237" s="84">
        <f>+B1237/B1247</f>
        <v>8.1826219262593897E-2</v>
      </c>
      <c r="D1237" s="89">
        <v>0</v>
      </c>
      <c r="E1237" s="112">
        <f>+D1237*C1220</f>
        <v>0</v>
      </c>
      <c r="F1237" s="79">
        <v>0</v>
      </c>
      <c r="G1237" s="112">
        <f>F1237*C1220</f>
        <v>0</v>
      </c>
      <c r="H1237" s="23">
        <f t="shared" si="174"/>
        <v>0</v>
      </c>
      <c r="I1237" s="117">
        <f t="shared" si="175"/>
        <v>0</v>
      </c>
      <c r="J1237" s="39">
        <f>+H1237*I1250</f>
        <v>0</v>
      </c>
      <c r="K1237" s="39">
        <f>+H1237*I1251</f>
        <v>0</v>
      </c>
      <c r="L1237" s="394">
        <f t="shared" si="177"/>
        <v>0</v>
      </c>
    </row>
    <row r="1238" spans="1:12" ht="13.8">
      <c r="A1238" s="2" t="s">
        <v>2</v>
      </c>
      <c r="B1238" s="22">
        <f>+$B$23</f>
        <v>325000</v>
      </c>
      <c r="C1238" s="84">
        <f>+B1238/B1247</f>
        <v>3.8389108435871924E-3</v>
      </c>
      <c r="D1238" s="89">
        <v>0</v>
      </c>
      <c r="E1238" s="112">
        <f>+D1238*C1220</f>
        <v>0</v>
      </c>
      <c r="F1238" s="79">
        <v>0</v>
      </c>
      <c r="G1238" s="112">
        <f>F1238*C1220</f>
        <v>0</v>
      </c>
      <c r="H1238" s="23">
        <f t="shared" si="174"/>
        <v>0</v>
      </c>
      <c r="I1238" s="117">
        <f t="shared" si="175"/>
        <v>0</v>
      </c>
      <c r="J1238" s="39">
        <f>+H1238*I1250</f>
        <v>0</v>
      </c>
      <c r="K1238" s="39">
        <f>+H1238*I1251</f>
        <v>0</v>
      </c>
      <c r="L1238" s="394">
        <f t="shared" si="177"/>
        <v>0</v>
      </c>
    </row>
    <row r="1239" spans="1:12" ht="13.8">
      <c r="A1239" s="2" t="s">
        <v>12</v>
      </c>
      <c r="B1239" s="22">
        <f>+$B$24</f>
        <v>343000</v>
      </c>
      <c r="C1239" s="84">
        <f>+B1239/B1247</f>
        <v>4.0515274441550982E-3</v>
      </c>
      <c r="D1239" s="89">
        <v>0</v>
      </c>
      <c r="E1239" s="112">
        <f>+D1239*C1220</f>
        <v>0</v>
      </c>
      <c r="F1239" s="79">
        <v>0</v>
      </c>
      <c r="G1239" s="112">
        <f>F1239*C1220</f>
        <v>0</v>
      </c>
      <c r="H1239" s="23">
        <f t="shared" si="174"/>
        <v>0</v>
      </c>
      <c r="I1239" s="117">
        <f t="shared" si="175"/>
        <v>0</v>
      </c>
      <c r="J1239" s="39">
        <f>+H1239*I1250</f>
        <v>0</v>
      </c>
      <c r="K1239" s="39">
        <f>+H1239*I1251</f>
        <v>0</v>
      </c>
      <c r="L1239" s="394">
        <f t="shared" si="177"/>
        <v>0</v>
      </c>
    </row>
    <row r="1240" spans="1:12" ht="13.8">
      <c r="A1240" s="2" t="s">
        <v>18</v>
      </c>
      <c r="B1240" s="22">
        <f>+$B$25</f>
        <v>10436523.5</v>
      </c>
      <c r="C1240" s="84">
        <f>+B1240/B1247</f>
        <v>0.12327656379539248</v>
      </c>
      <c r="D1240" s="89">
        <v>0</v>
      </c>
      <c r="E1240" s="112">
        <f>+D1240*C1220</f>
        <v>0</v>
      </c>
      <c r="F1240" s="79">
        <v>1</v>
      </c>
      <c r="G1240" s="112">
        <f>F1240*C1220</f>
        <v>3706556</v>
      </c>
      <c r="H1240" s="23">
        <f t="shared" si="174"/>
        <v>1</v>
      </c>
      <c r="I1240" s="117">
        <f t="shared" si="175"/>
        <v>3706556</v>
      </c>
      <c r="J1240" s="39">
        <f>+H1240*I1250</f>
        <v>0</v>
      </c>
      <c r="K1240" s="39">
        <f>+H1240*I1251</f>
        <v>0</v>
      </c>
      <c r="L1240" s="394">
        <f>+J1240+K1240</f>
        <v>0</v>
      </c>
    </row>
    <row r="1241" spans="1:12" ht="13.8">
      <c r="A1241" s="2" t="s">
        <v>9</v>
      </c>
      <c r="B1241" s="22">
        <f>+$B$26</f>
        <v>7856545</v>
      </c>
      <c r="C1241" s="84">
        <f>+B1241/B1247</f>
        <v>9.2801771672709962E-2</v>
      </c>
      <c r="D1241" s="89">
        <v>0</v>
      </c>
      <c r="E1241" s="112">
        <f>+D1241*C1220</f>
        <v>0</v>
      </c>
      <c r="F1241" s="79">
        <v>0</v>
      </c>
      <c r="G1241" s="112">
        <f>F1241*C1220</f>
        <v>0</v>
      </c>
      <c r="H1241" s="23">
        <f t="shared" si="174"/>
        <v>0</v>
      </c>
      <c r="I1241" s="117">
        <f t="shared" si="175"/>
        <v>0</v>
      </c>
      <c r="J1241" s="39">
        <f>+H1241*I1250</f>
        <v>0</v>
      </c>
      <c r="K1241" s="39">
        <f>+H1241*I1251</f>
        <v>0</v>
      </c>
      <c r="L1241" s="394">
        <f t="shared" ref="L1241" si="178">+J1241+K1241</f>
        <v>0</v>
      </c>
    </row>
    <row r="1242" spans="1:12" ht="13.8">
      <c r="A1242" s="2" t="s">
        <v>7</v>
      </c>
      <c r="B1242" s="22">
        <f>+$B$27</f>
        <v>1680898</v>
      </c>
      <c r="C1242" s="84">
        <f>+B1242/B1247</f>
        <v>1.9854823258966228E-2</v>
      </c>
      <c r="D1242" s="89">
        <v>0</v>
      </c>
      <c r="E1242" s="112">
        <f>+D1242*C1220</f>
        <v>0</v>
      </c>
      <c r="F1242" s="79">
        <v>0</v>
      </c>
      <c r="G1242" s="112">
        <f>F1242*C1220</f>
        <v>0</v>
      </c>
      <c r="H1242" s="23">
        <f t="shared" si="174"/>
        <v>0</v>
      </c>
      <c r="I1242" s="117">
        <f t="shared" si="175"/>
        <v>0</v>
      </c>
      <c r="J1242" s="39">
        <f>+H1242*I1250</f>
        <v>0</v>
      </c>
      <c r="K1242" s="39">
        <f>+H1242*I1251</f>
        <v>0</v>
      </c>
      <c r="L1242" s="394">
        <f>+J1242+K1242</f>
        <v>0</v>
      </c>
    </row>
    <row r="1243" spans="1:12" ht="13.8">
      <c r="A1243" s="2" t="s">
        <v>13</v>
      </c>
      <c r="B1243" s="22">
        <f>+$B$28</f>
        <v>255700</v>
      </c>
      <c r="C1243" s="84">
        <f>+B1243/B1247</f>
        <v>3.020336931400754E-3</v>
      </c>
      <c r="D1243" s="89">
        <v>0</v>
      </c>
      <c r="E1243" s="112">
        <f>+D1243*C1220</f>
        <v>0</v>
      </c>
      <c r="F1243" s="79">
        <v>0</v>
      </c>
      <c r="G1243" s="112">
        <f>F1243*C1220</f>
        <v>0</v>
      </c>
      <c r="H1243" s="23">
        <f t="shared" si="174"/>
        <v>0</v>
      </c>
      <c r="I1243" s="117">
        <f t="shared" si="175"/>
        <v>0</v>
      </c>
      <c r="J1243" s="39">
        <f>+H1243*I1250</f>
        <v>0</v>
      </c>
      <c r="K1243" s="39">
        <f>+H1243*I1251</f>
        <v>0</v>
      </c>
      <c r="L1243" s="394">
        <f>+J1243+K1243</f>
        <v>0</v>
      </c>
    </row>
    <row r="1244" spans="1:12" ht="13.8">
      <c r="A1244" s="2" t="s">
        <v>3</v>
      </c>
      <c r="B1244" s="22">
        <f>+$B$29</f>
        <v>999226</v>
      </c>
      <c r="C1244" s="84">
        <f>+B1244/B1247</f>
        <v>1.1802890851059249E-2</v>
      </c>
      <c r="D1244" s="89">
        <v>0</v>
      </c>
      <c r="E1244" s="112">
        <f>+D1244*C1220</f>
        <v>0</v>
      </c>
      <c r="F1244" s="79">
        <v>0</v>
      </c>
      <c r="G1244" s="112">
        <f>F1244*C1220</f>
        <v>0</v>
      </c>
      <c r="H1244" s="23">
        <f t="shared" si="174"/>
        <v>0</v>
      </c>
      <c r="I1244" s="117">
        <f t="shared" si="175"/>
        <v>0</v>
      </c>
      <c r="J1244" s="39">
        <f>+H1244*I1250</f>
        <v>0</v>
      </c>
      <c r="K1244" s="39">
        <f>+H1244*I1251</f>
        <v>0</v>
      </c>
      <c r="L1244" s="394">
        <f t="shared" ref="L1244:L1246" si="179">+J1244+K1244</f>
        <v>0</v>
      </c>
    </row>
    <row r="1245" spans="1:12" ht="13.8">
      <c r="A1245" s="2" t="s">
        <v>11</v>
      </c>
      <c r="B1245" s="22">
        <f>+$B$30</f>
        <v>700616</v>
      </c>
      <c r="C1245" s="84">
        <f>+B1245/B1247</f>
        <v>8.2756995679713358E-3</v>
      </c>
      <c r="D1245" s="89">
        <v>0</v>
      </c>
      <c r="E1245" s="112">
        <f>+D1245*C1220</f>
        <v>0</v>
      </c>
      <c r="F1245" s="79">
        <v>0</v>
      </c>
      <c r="G1245" s="112">
        <f>F1245*C1220</f>
        <v>0</v>
      </c>
      <c r="H1245" s="23">
        <f t="shared" si="174"/>
        <v>0</v>
      </c>
      <c r="I1245" s="117">
        <f t="shared" si="175"/>
        <v>0</v>
      </c>
      <c r="J1245" s="39">
        <f>+H1245*I1250</f>
        <v>0</v>
      </c>
      <c r="K1245" s="39">
        <f>+H1245*I1251</f>
        <v>0</v>
      </c>
      <c r="L1245" s="394">
        <f t="shared" si="179"/>
        <v>0</v>
      </c>
    </row>
    <row r="1246" spans="1:12" ht="13.8">
      <c r="A1246" s="3" t="s">
        <v>8</v>
      </c>
      <c r="B1246" s="22">
        <f>+$B$31</f>
        <v>553279</v>
      </c>
      <c r="C1246" s="84">
        <f>+B1246/B1247</f>
        <v>6.5353500080894715E-3</v>
      </c>
      <c r="D1246" s="89">
        <v>0</v>
      </c>
      <c r="E1246" s="112">
        <f>+D1246*C1220</f>
        <v>0</v>
      </c>
      <c r="F1246" s="79">
        <v>0</v>
      </c>
      <c r="G1246" s="115">
        <f>F1246*C1220</f>
        <v>0</v>
      </c>
      <c r="H1246" s="87">
        <f>+D1246+F1246</f>
        <v>0</v>
      </c>
      <c r="I1246" s="118">
        <f t="shared" si="175"/>
        <v>0</v>
      </c>
      <c r="J1246" s="39">
        <f>+H1246*I1250</f>
        <v>0</v>
      </c>
      <c r="K1246" s="39">
        <f>+H1246*I1251</f>
        <v>0</v>
      </c>
      <c r="L1246" s="394">
        <f t="shared" si="179"/>
        <v>0</v>
      </c>
    </row>
    <row r="1247" spans="1:12" ht="13.8">
      <c r="A1247" s="24"/>
      <c r="B1247" s="25">
        <f t="shared" ref="B1247:I1247" si="180">SUM(B1226:B1246)</f>
        <v>84659429</v>
      </c>
      <c r="C1247" s="85">
        <f t="shared" si="180"/>
        <v>1.0000000000000002</v>
      </c>
      <c r="D1247" s="82">
        <f t="shared" si="180"/>
        <v>0</v>
      </c>
      <c r="E1247" s="113">
        <f t="shared" si="180"/>
        <v>0</v>
      </c>
      <c r="F1247" s="83">
        <f t="shared" si="180"/>
        <v>1</v>
      </c>
      <c r="G1247" s="113">
        <f t="shared" si="180"/>
        <v>3706556</v>
      </c>
      <c r="H1247" s="86">
        <f t="shared" si="180"/>
        <v>1</v>
      </c>
      <c r="I1247" s="119">
        <f t="shared" si="180"/>
        <v>3706556</v>
      </c>
      <c r="J1247" s="26">
        <f t="shared" ref="J1247:L1247" si="181">SUM(J1226:J1246)</f>
        <v>0</v>
      </c>
      <c r="K1247" s="26">
        <f t="shared" si="181"/>
        <v>0</v>
      </c>
      <c r="L1247" s="26">
        <f t="shared" si="181"/>
        <v>0</v>
      </c>
    </row>
    <row r="1248" spans="1:12">
      <c r="H1248" s="80"/>
      <c r="I1248" s="81"/>
    </row>
    <row r="1249" spans="1:14" ht="13.8">
      <c r="A1249" s="90" t="s">
        <v>113</v>
      </c>
    </row>
    <row r="1250" spans="1:14">
      <c r="G1250" t="s">
        <v>114</v>
      </c>
      <c r="H1250" s="27"/>
      <c r="I1250" s="357">
        <f>+ATC!M80</f>
        <v>0</v>
      </c>
    </row>
    <row r="1251" spans="1:14">
      <c r="G1251" t="s">
        <v>338</v>
      </c>
      <c r="I1251" s="357">
        <f>+ATC!N80</f>
        <v>0</v>
      </c>
    </row>
    <row r="1252" spans="1:14">
      <c r="G1252" t="s">
        <v>256</v>
      </c>
      <c r="I1252" s="120">
        <f>SUM(I1250:I1251)</f>
        <v>0</v>
      </c>
      <c r="J1252" s="455" t="s">
        <v>586</v>
      </c>
      <c r="N1252" s="121">
        <f>+I1252</f>
        <v>0</v>
      </c>
    </row>
    <row r="1256" spans="1:14" ht="15.6">
      <c r="A1256" s="874" t="s">
        <v>19</v>
      </c>
      <c r="B1256" s="875"/>
      <c r="C1256" s="875" t="s">
        <v>167</v>
      </c>
      <c r="D1256" s="875"/>
      <c r="E1256" s="875"/>
      <c r="F1256" s="875"/>
      <c r="G1256" s="875"/>
      <c r="H1256" s="876"/>
      <c r="I1256" s="4"/>
    </row>
    <row r="1257" spans="1:14" ht="15.6">
      <c r="A1257" s="867" t="s">
        <v>20</v>
      </c>
      <c r="B1257" s="868"/>
      <c r="C1257" s="877" t="s">
        <v>165</v>
      </c>
      <c r="D1257" s="878"/>
      <c r="E1257" s="878"/>
      <c r="F1257" s="878"/>
      <c r="G1257" s="878"/>
      <c r="H1257" s="879"/>
      <c r="I1257" s="4"/>
    </row>
    <row r="1258" spans="1:14" ht="15.6">
      <c r="A1258" s="867" t="s">
        <v>22</v>
      </c>
      <c r="B1258" s="868"/>
      <c r="C1258" s="877" t="s">
        <v>163</v>
      </c>
      <c r="D1258" s="878"/>
      <c r="E1258" s="878"/>
      <c r="F1258" s="878"/>
      <c r="G1258" s="878"/>
      <c r="H1258" s="879"/>
      <c r="I1258" s="4"/>
    </row>
    <row r="1259" spans="1:14" ht="15.6">
      <c r="A1259" s="867" t="s">
        <v>24</v>
      </c>
      <c r="B1259" s="868"/>
      <c r="C1259" s="869">
        <v>62500</v>
      </c>
      <c r="D1259" s="870"/>
      <c r="E1259" s="870"/>
      <c r="F1259" s="870"/>
      <c r="G1259" s="870"/>
      <c r="H1259" s="871"/>
      <c r="I1259" s="4"/>
    </row>
    <row r="1260" spans="1:14" ht="15.6">
      <c r="A1260" s="881" t="s">
        <v>25</v>
      </c>
      <c r="B1260" s="882"/>
      <c r="C1260" s="883" t="s">
        <v>166</v>
      </c>
      <c r="D1260" s="884"/>
      <c r="E1260" s="884"/>
      <c r="F1260" s="884"/>
      <c r="G1260" s="884"/>
      <c r="H1260" s="885"/>
      <c r="I1260" s="4"/>
    </row>
    <row r="1261" spans="1:14" ht="13.8">
      <c r="A1261" s="5"/>
      <c r="B1261" s="5"/>
      <c r="C1261" s="5"/>
      <c r="D1261" s="5"/>
      <c r="E1261" s="5"/>
      <c r="F1261" s="5"/>
      <c r="G1261" s="5"/>
      <c r="H1261" s="5"/>
      <c r="I1261" s="5"/>
    </row>
    <row r="1262" spans="1:14" ht="13.8">
      <c r="A1262" s="6"/>
      <c r="B1262" s="7"/>
      <c r="C1262" s="8"/>
      <c r="D1262" s="886">
        <v>0</v>
      </c>
      <c r="E1262" s="887"/>
      <c r="F1262" s="886">
        <v>1</v>
      </c>
      <c r="G1262" s="887"/>
      <c r="H1262" s="9"/>
      <c r="I1262" s="10"/>
      <c r="J1262" s="11" t="s">
        <v>121</v>
      </c>
      <c r="K1262" s="11" t="s">
        <v>269</v>
      </c>
      <c r="L1262" s="11" t="s">
        <v>270</v>
      </c>
    </row>
    <row r="1263" spans="1:14" ht="13.8">
      <c r="A1263" s="12"/>
      <c r="B1263" s="13"/>
      <c r="C1263" s="14"/>
      <c r="D1263" s="872" t="s">
        <v>26</v>
      </c>
      <c r="E1263" s="880"/>
      <c r="F1263" s="872" t="s">
        <v>27</v>
      </c>
      <c r="G1263" s="880"/>
      <c r="H1263" s="872" t="s">
        <v>28</v>
      </c>
      <c r="I1263" s="873"/>
      <c r="J1263" s="15" t="s">
        <v>29</v>
      </c>
      <c r="K1263" s="391" t="s">
        <v>29</v>
      </c>
      <c r="L1263" s="391" t="s">
        <v>29</v>
      </c>
    </row>
    <row r="1264" spans="1:14" ht="27.6">
      <c r="A1264" s="16" t="s">
        <v>30</v>
      </c>
      <c r="B1264" s="17" t="s">
        <v>31</v>
      </c>
      <c r="C1264" s="18" t="s">
        <v>32</v>
      </c>
      <c r="D1264" s="19" t="s">
        <v>33</v>
      </c>
      <c r="E1264" s="20" t="s">
        <v>34</v>
      </c>
      <c r="F1264" s="19" t="s">
        <v>33</v>
      </c>
      <c r="G1264" s="20" t="s">
        <v>34</v>
      </c>
      <c r="H1264" s="21" t="s">
        <v>33</v>
      </c>
      <c r="I1264" s="40" t="s">
        <v>34</v>
      </c>
      <c r="J1264" s="18" t="s">
        <v>34</v>
      </c>
      <c r="K1264" s="18" t="s">
        <v>34</v>
      </c>
      <c r="L1264" s="18" t="s">
        <v>34</v>
      </c>
    </row>
    <row r="1265" spans="1:12" ht="13.8">
      <c r="A1265" s="1" t="s">
        <v>15</v>
      </c>
      <c r="B1265" s="22">
        <f>+$B$10</f>
        <v>10940248.5</v>
      </c>
      <c r="C1265" s="84">
        <f>+B1265/B1286</f>
        <v>0.1292265803021185</v>
      </c>
      <c r="D1265" s="89">
        <v>0</v>
      </c>
      <c r="E1265" s="112">
        <f>+D1265*C1259</f>
        <v>0</v>
      </c>
      <c r="F1265" s="79">
        <v>0</v>
      </c>
      <c r="G1265" s="114">
        <f>F1265*C1259</f>
        <v>0</v>
      </c>
      <c r="H1265" s="23">
        <f>+D1265+F1265</f>
        <v>0</v>
      </c>
      <c r="I1265" s="116">
        <f>+E1265+G1265</f>
        <v>0</v>
      </c>
      <c r="J1265" s="39">
        <f>+H1265*I1289</f>
        <v>0</v>
      </c>
      <c r="K1265" s="395">
        <v>0</v>
      </c>
      <c r="L1265" s="393">
        <f>+J1265+K1265</f>
        <v>0</v>
      </c>
    </row>
    <row r="1266" spans="1:12" ht="13.8">
      <c r="A1266" s="2" t="s">
        <v>4</v>
      </c>
      <c r="B1266" s="22">
        <f>+$B$12</f>
        <v>571800</v>
      </c>
      <c r="C1266" s="84">
        <f>+B1266/B1286</f>
        <v>6.7541206780404811E-3</v>
      </c>
      <c r="D1266" s="89">
        <v>0</v>
      </c>
      <c r="E1266" s="112">
        <f>+D1266*C1259</f>
        <v>0</v>
      </c>
      <c r="F1266" s="79">
        <v>0</v>
      </c>
      <c r="G1266" s="112">
        <f>F1266*C1259</f>
        <v>0</v>
      </c>
      <c r="H1266" s="23">
        <f t="shared" ref="H1266:H1284" si="182">+D1266+F1266</f>
        <v>0</v>
      </c>
      <c r="I1266" s="117">
        <f>+G1266+E1266</f>
        <v>0</v>
      </c>
      <c r="J1266" s="39">
        <f>+H1266*I1289</f>
        <v>0</v>
      </c>
      <c r="K1266" s="395">
        <v>0</v>
      </c>
      <c r="L1266" s="394">
        <f>+J1266+K1266</f>
        <v>0</v>
      </c>
    </row>
    <row r="1267" spans="1:12" ht="13.8">
      <c r="A1267" s="2" t="s">
        <v>0</v>
      </c>
      <c r="B1267" s="22">
        <f>+$B$13</f>
        <v>9981000</v>
      </c>
      <c r="C1267" s="84">
        <f>+B1267/B1286</f>
        <v>0.11789590501490389</v>
      </c>
      <c r="D1267" s="89">
        <v>0</v>
      </c>
      <c r="E1267" s="112">
        <f>+D1267*C1259</f>
        <v>0</v>
      </c>
      <c r="F1267" s="79">
        <v>0</v>
      </c>
      <c r="G1267" s="112">
        <f>F1267*C1259</f>
        <v>0</v>
      </c>
      <c r="H1267" s="23">
        <f t="shared" si="182"/>
        <v>0</v>
      </c>
      <c r="I1267" s="117">
        <f t="shared" ref="I1267:I1285" si="183">+G1267+E1267</f>
        <v>0</v>
      </c>
      <c r="J1267" s="39">
        <f>+H1267*I1289</f>
        <v>0</v>
      </c>
      <c r="K1267" s="395">
        <v>0</v>
      </c>
      <c r="L1267" s="394">
        <f t="shared" ref="L1267:L1272" si="184">+J1267+K1267</f>
        <v>0</v>
      </c>
    </row>
    <row r="1268" spans="1:12" ht="13.8">
      <c r="A1268" s="2" t="s">
        <v>16</v>
      </c>
      <c r="B1268" s="22">
        <f>+$B$14</f>
        <v>1028167</v>
      </c>
      <c r="C1268" s="84">
        <f>+B1268/B1286</f>
        <v>1.2144742908672346E-2</v>
      </c>
      <c r="D1268" s="89">
        <v>0</v>
      </c>
      <c r="E1268" s="112">
        <f>+D1268*C1259</f>
        <v>0</v>
      </c>
      <c r="F1268" s="79">
        <v>0</v>
      </c>
      <c r="G1268" s="112">
        <f>F1268*C1259</f>
        <v>0</v>
      </c>
      <c r="H1268" s="23">
        <f t="shared" si="182"/>
        <v>0</v>
      </c>
      <c r="I1268" s="117">
        <f t="shared" si="183"/>
        <v>0</v>
      </c>
      <c r="J1268" s="39">
        <f>+H1268*I1289</f>
        <v>0</v>
      </c>
      <c r="K1268" s="395">
        <v>0</v>
      </c>
      <c r="L1268" s="394">
        <f t="shared" si="184"/>
        <v>0</v>
      </c>
    </row>
    <row r="1269" spans="1:12" ht="13.8">
      <c r="A1269" s="2" t="s">
        <v>6</v>
      </c>
      <c r="B1269" s="22">
        <f>+$B$15</f>
        <v>2574417</v>
      </c>
      <c r="C1269" s="84">
        <f>+B1269/B1286</f>
        <v>3.040909949912372E-2</v>
      </c>
      <c r="D1269" s="89">
        <v>0</v>
      </c>
      <c r="E1269" s="112">
        <f>+D1269*C1259</f>
        <v>0</v>
      </c>
      <c r="F1269" s="79">
        <v>0</v>
      </c>
      <c r="G1269" s="112">
        <f>F1269*C1259</f>
        <v>0</v>
      </c>
      <c r="H1269" s="23">
        <f t="shared" si="182"/>
        <v>0</v>
      </c>
      <c r="I1269" s="117">
        <f t="shared" si="183"/>
        <v>0</v>
      </c>
      <c r="J1269" s="39">
        <f>+H1269*I1289</f>
        <v>0</v>
      </c>
      <c r="K1269" s="395">
        <v>0</v>
      </c>
      <c r="L1269" s="394">
        <f t="shared" si="184"/>
        <v>0</v>
      </c>
    </row>
    <row r="1270" spans="1:12" ht="13.8">
      <c r="A1270" s="2" t="s">
        <v>10</v>
      </c>
      <c r="B1270" s="22">
        <f>+$B$16</f>
        <v>2860240</v>
      </c>
      <c r="C1270" s="84">
        <f>+B1270/B1286</f>
        <v>3.3785250311574866E-2</v>
      </c>
      <c r="D1270" s="89">
        <v>0</v>
      </c>
      <c r="E1270" s="112">
        <f>+D1270*C1259</f>
        <v>0</v>
      </c>
      <c r="F1270" s="79">
        <v>0</v>
      </c>
      <c r="G1270" s="112">
        <f>F1270*C1259</f>
        <v>0</v>
      </c>
      <c r="H1270" s="23">
        <f t="shared" si="182"/>
        <v>0</v>
      </c>
      <c r="I1270" s="117">
        <f t="shared" si="183"/>
        <v>0</v>
      </c>
      <c r="J1270" s="39">
        <f>+H1270*I1289</f>
        <v>0</v>
      </c>
      <c r="K1270" s="395">
        <v>0</v>
      </c>
      <c r="L1270" s="394">
        <f t="shared" si="184"/>
        <v>0</v>
      </c>
    </row>
    <row r="1271" spans="1:12" ht="13.8">
      <c r="A1271" s="2" t="s">
        <v>17</v>
      </c>
      <c r="B1271" s="22">
        <f>+$B$17</f>
        <v>7116500</v>
      </c>
      <c r="C1271" s="84">
        <f>+B1271/B1286</f>
        <v>8.4060335441194622E-2</v>
      </c>
      <c r="D1271" s="89">
        <v>0</v>
      </c>
      <c r="E1271" s="112">
        <f>+D1271*C1259</f>
        <v>0</v>
      </c>
      <c r="F1271" s="79">
        <v>0</v>
      </c>
      <c r="G1271" s="112">
        <f>F1271*C1259</f>
        <v>0</v>
      </c>
      <c r="H1271" s="23">
        <f t="shared" si="182"/>
        <v>0</v>
      </c>
      <c r="I1271" s="117">
        <f t="shared" si="183"/>
        <v>0</v>
      </c>
      <c r="J1271" s="39">
        <f>+H1271*I1289</f>
        <v>0</v>
      </c>
      <c r="K1271" s="395">
        <v>0</v>
      </c>
      <c r="L1271" s="394">
        <f t="shared" si="184"/>
        <v>0</v>
      </c>
    </row>
    <row r="1272" spans="1:12" ht="13.8">
      <c r="A1272" s="2" t="s">
        <v>5</v>
      </c>
      <c r="B1272" s="22">
        <f>+$B$18</f>
        <v>9342000</v>
      </c>
      <c r="C1272" s="84">
        <f>+B1272/B1286</f>
        <v>0.11034801569474323</v>
      </c>
      <c r="D1272" s="89">
        <v>0</v>
      </c>
      <c r="E1272" s="112">
        <f>+D1272*C1259</f>
        <v>0</v>
      </c>
      <c r="F1272" s="79">
        <v>0</v>
      </c>
      <c r="G1272" s="112">
        <f>F1272*C1259</f>
        <v>0</v>
      </c>
      <c r="H1272" s="23">
        <f t="shared" si="182"/>
        <v>0</v>
      </c>
      <c r="I1272" s="117">
        <f t="shared" si="183"/>
        <v>0</v>
      </c>
      <c r="J1272" s="39">
        <f>+H1272*I1289</f>
        <v>0</v>
      </c>
      <c r="K1272" s="395">
        <v>0</v>
      </c>
      <c r="L1272" s="394">
        <f t="shared" si="184"/>
        <v>0</v>
      </c>
    </row>
    <row r="1273" spans="1:12" ht="13.8">
      <c r="A1273" s="2" t="s">
        <v>116</v>
      </c>
      <c r="B1273" s="22">
        <f>+$B$19</f>
        <v>2939201</v>
      </c>
      <c r="C1273" s="84">
        <f>+B1273/B1286</f>
        <v>3.4717940278099442E-2</v>
      </c>
      <c r="D1273" s="89">
        <v>0</v>
      </c>
      <c r="E1273" s="112">
        <f>+D1273*C1259</f>
        <v>0</v>
      </c>
      <c r="F1273" s="79">
        <v>0</v>
      </c>
      <c r="G1273" s="112">
        <f>F1273*C1259</f>
        <v>0</v>
      </c>
      <c r="H1273" s="23">
        <f t="shared" si="182"/>
        <v>0</v>
      </c>
      <c r="I1273" s="117">
        <f t="shared" si="183"/>
        <v>0</v>
      </c>
      <c r="J1273" s="39">
        <f>+H1273*I1289</f>
        <v>0</v>
      </c>
      <c r="K1273" s="395">
        <v>0</v>
      </c>
      <c r="L1273" s="394">
        <f>+J1273+K1273</f>
        <v>0</v>
      </c>
    </row>
    <row r="1274" spans="1:12" ht="13.8">
      <c r="A1274" s="2" t="s">
        <v>1</v>
      </c>
      <c r="B1274" s="22">
        <f>+$B$20</f>
        <v>207000</v>
      </c>
      <c r="C1274" s="84">
        <f>+B1274/B1286</f>
        <v>2.4450909065309194E-3</v>
      </c>
      <c r="D1274" s="89">
        <v>0</v>
      </c>
      <c r="E1274" s="112">
        <f>+D1274*C1259</f>
        <v>0</v>
      </c>
      <c r="F1274" s="79">
        <v>0</v>
      </c>
      <c r="G1274" s="112">
        <f>F1274*C1259</f>
        <v>0</v>
      </c>
      <c r="H1274" s="23">
        <f t="shared" si="182"/>
        <v>0</v>
      </c>
      <c r="I1274" s="117">
        <f t="shared" si="183"/>
        <v>0</v>
      </c>
      <c r="J1274" s="39">
        <f>+H1274*I1289</f>
        <v>0</v>
      </c>
      <c r="K1274" s="395">
        <v>0</v>
      </c>
      <c r="L1274" s="394">
        <f t="shared" ref="L1274:L1283" si="185">+J1274+K1274</f>
        <v>0</v>
      </c>
    </row>
    <row r="1275" spans="1:12" ht="13.8">
      <c r="A1275" s="2" t="s">
        <v>45</v>
      </c>
      <c r="B1275" s="22">
        <f>+$B$21</f>
        <v>7020707</v>
      </c>
      <c r="C1275" s="84">
        <f>+B1275/B1286</f>
        <v>8.2928825329072323E-2</v>
      </c>
      <c r="D1275" s="89">
        <v>0</v>
      </c>
      <c r="E1275" s="112">
        <f>+D1275*C1259</f>
        <v>0</v>
      </c>
      <c r="F1275" s="79">
        <v>0</v>
      </c>
      <c r="G1275" s="112">
        <f>F1275*C1259</f>
        <v>0</v>
      </c>
      <c r="H1275" s="23">
        <f t="shared" si="182"/>
        <v>0</v>
      </c>
      <c r="I1275" s="117">
        <f t="shared" si="183"/>
        <v>0</v>
      </c>
      <c r="J1275" s="39">
        <f>+H1275*I1289</f>
        <v>0</v>
      </c>
      <c r="K1275" s="395">
        <v>0</v>
      </c>
      <c r="L1275" s="394">
        <f t="shared" si="185"/>
        <v>0</v>
      </c>
    </row>
    <row r="1276" spans="1:12" ht="13.8">
      <c r="A1276" s="2" t="s">
        <v>46</v>
      </c>
      <c r="B1276" s="22">
        <f>+$B$22</f>
        <v>6927361</v>
      </c>
      <c r="C1276" s="84">
        <f>+B1276/B1286</f>
        <v>8.1826219262593897E-2</v>
      </c>
      <c r="D1276" s="89">
        <v>0</v>
      </c>
      <c r="E1276" s="112">
        <f>+D1276*C1259</f>
        <v>0</v>
      </c>
      <c r="F1276" s="79">
        <v>0</v>
      </c>
      <c r="G1276" s="112">
        <f>F1276*C1259</f>
        <v>0</v>
      </c>
      <c r="H1276" s="23">
        <f t="shared" si="182"/>
        <v>0</v>
      </c>
      <c r="I1276" s="117">
        <f t="shared" si="183"/>
        <v>0</v>
      </c>
      <c r="J1276" s="39">
        <f>+H1276*I1289</f>
        <v>0</v>
      </c>
      <c r="K1276" s="395">
        <v>0</v>
      </c>
      <c r="L1276" s="394">
        <f t="shared" si="185"/>
        <v>0</v>
      </c>
    </row>
    <row r="1277" spans="1:12" ht="13.8">
      <c r="A1277" s="2" t="s">
        <v>2</v>
      </c>
      <c r="B1277" s="22">
        <f>+$B$23</f>
        <v>325000</v>
      </c>
      <c r="C1277" s="84">
        <f>+B1277/B1286</f>
        <v>3.8389108435871924E-3</v>
      </c>
      <c r="D1277" s="89">
        <v>0</v>
      </c>
      <c r="E1277" s="112">
        <f>+D1277*C1259</f>
        <v>0</v>
      </c>
      <c r="F1277" s="79">
        <v>0</v>
      </c>
      <c r="G1277" s="112">
        <f>F1277*C1259</f>
        <v>0</v>
      </c>
      <c r="H1277" s="23">
        <f t="shared" si="182"/>
        <v>0</v>
      </c>
      <c r="I1277" s="117">
        <f t="shared" si="183"/>
        <v>0</v>
      </c>
      <c r="J1277" s="39">
        <f>+H1277*I1289</f>
        <v>0</v>
      </c>
      <c r="K1277" s="395">
        <v>0</v>
      </c>
      <c r="L1277" s="394">
        <f t="shared" si="185"/>
        <v>0</v>
      </c>
    </row>
    <row r="1278" spans="1:12" ht="13.8">
      <c r="A1278" s="2" t="s">
        <v>12</v>
      </c>
      <c r="B1278" s="22">
        <f>+$B$24</f>
        <v>343000</v>
      </c>
      <c r="C1278" s="84">
        <f>+B1278/B1286</f>
        <v>4.0515274441550982E-3</v>
      </c>
      <c r="D1278" s="89">
        <v>0</v>
      </c>
      <c r="E1278" s="112">
        <f>+D1278*C1259</f>
        <v>0</v>
      </c>
      <c r="F1278" s="79">
        <v>0</v>
      </c>
      <c r="G1278" s="112">
        <f>F1278*C1259</f>
        <v>0</v>
      </c>
      <c r="H1278" s="23">
        <f t="shared" si="182"/>
        <v>0</v>
      </c>
      <c r="I1278" s="117">
        <f t="shared" si="183"/>
        <v>0</v>
      </c>
      <c r="J1278" s="39">
        <f>+H1278*I1289</f>
        <v>0</v>
      </c>
      <c r="K1278" s="395">
        <v>0</v>
      </c>
      <c r="L1278" s="394">
        <f t="shared" si="185"/>
        <v>0</v>
      </c>
    </row>
    <row r="1279" spans="1:12" ht="13.8">
      <c r="A1279" s="2" t="s">
        <v>18</v>
      </c>
      <c r="B1279" s="22">
        <f>+$B$25</f>
        <v>10436523.5</v>
      </c>
      <c r="C1279" s="84">
        <f>+B1279/B1286</f>
        <v>0.12327656379539248</v>
      </c>
      <c r="D1279" s="89">
        <v>0</v>
      </c>
      <c r="E1279" s="112">
        <f>+D1279*C1259</f>
        <v>0</v>
      </c>
      <c r="F1279" s="79">
        <v>0</v>
      </c>
      <c r="G1279" s="112">
        <f>F1279*C1259</f>
        <v>0</v>
      </c>
      <c r="H1279" s="23">
        <f t="shared" si="182"/>
        <v>0</v>
      </c>
      <c r="I1279" s="117">
        <f t="shared" si="183"/>
        <v>0</v>
      </c>
      <c r="J1279" s="39">
        <f>+H1279*I1289</f>
        <v>0</v>
      </c>
      <c r="K1279" s="395">
        <v>0</v>
      </c>
      <c r="L1279" s="394">
        <f t="shared" si="185"/>
        <v>0</v>
      </c>
    </row>
    <row r="1280" spans="1:12" ht="13.8">
      <c r="A1280" s="2" t="s">
        <v>9</v>
      </c>
      <c r="B1280" s="22">
        <f>+$B$26</f>
        <v>7856545</v>
      </c>
      <c r="C1280" s="84">
        <f>+B1280/B1286</f>
        <v>9.2801771672709962E-2</v>
      </c>
      <c r="D1280" s="89">
        <v>0</v>
      </c>
      <c r="E1280" s="112">
        <f>+D1280*C1259</f>
        <v>0</v>
      </c>
      <c r="F1280" s="79">
        <v>0</v>
      </c>
      <c r="G1280" s="112">
        <f>F1280*C1259</f>
        <v>0</v>
      </c>
      <c r="H1280" s="23">
        <f t="shared" si="182"/>
        <v>0</v>
      </c>
      <c r="I1280" s="117">
        <f t="shared" si="183"/>
        <v>0</v>
      </c>
      <c r="J1280" s="39">
        <f>+H1280*I1289</f>
        <v>0</v>
      </c>
      <c r="K1280" s="395">
        <v>0</v>
      </c>
      <c r="L1280" s="394">
        <f t="shared" si="185"/>
        <v>0</v>
      </c>
    </row>
    <row r="1281" spans="1:14" ht="13.8">
      <c r="A1281" s="2" t="s">
        <v>7</v>
      </c>
      <c r="B1281" s="22">
        <f>+$B$27</f>
        <v>1680898</v>
      </c>
      <c r="C1281" s="84">
        <f>+B1281/B1286</f>
        <v>1.9854823258966228E-2</v>
      </c>
      <c r="D1281" s="89">
        <v>0</v>
      </c>
      <c r="E1281" s="112">
        <f>+D1281*C1259</f>
        <v>0</v>
      </c>
      <c r="F1281" s="79">
        <v>0</v>
      </c>
      <c r="G1281" s="112">
        <f>F1281*C1259</f>
        <v>0</v>
      </c>
      <c r="H1281" s="23">
        <f t="shared" si="182"/>
        <v>0</v>
      </c>
      <c r="I1281" s="117">
        <f t="shared" si="183"/>
        <v>0</v>
      </c>
      <c r="J1281" s="39">
        <f>+H1281*I1289</f>
        <v>0</v>
      </c>
      <c r="K1281" s="395">
        <v>0</v>
      </c>
      <c r="L1281" s="394">
        <f t="shared" si="185"/>
        <v>0</v>
      </c>
    </row>
    <row r="1282" spans="1:14" ht="13.8">
      <c r="A1282" s="2" t="s">
        <v>13</v>
      </c>
      <c r="B1282" s="22">
        <f>+$B$28</f>
        <v>255700</v>
      </c>
      <c r="C1282" s="84">
        <f>+B1282/B1286</f>
        <v>3.020336931400754E-3</v>
      </c>
      <c r="D1282" s="89">
        <v>0</v>
      </c>
      <c r="E1282" s="112">
        <f>+D1282*C1259</f>
        <v>0</v>
      </c>
      <c r="F1282" s="79">
        <v>0</v>
      </c>
      <c r="G1282" s="112">
        <f>F1282*C1259</f>
        <v>0</v>
      </c>
      <c r="H1282" s="23">
        <f t="shared" si="182"/>
        <v>0</v>
      </c>
      <c r="I1282" s="117">
        <f t="shared" si="183"/>
        <v>0</v>
      </c>
      <c r="J1282" s="39">
        <f>+H1282*I1289</f>
        <v>0</v>
      </c>
      <c r="K1282" s="395">
        <v>0</v>
      </c>
      <c r="L1282" s="394">
        <f t="shared" si="185"/>
        <v>0</v>
      </c>
    </row>
    <row r="1283" spans="1:14" ht="13.8">
      <c r="A1283" s="2" t="s">
        <v>3</v>
      </c>
      <c r="B1283" s="22">
        <f>+$B$29</f>
        <v>999226</v>
      </c>
      <c r="C1283" s="84">
        <f>+B1283/B1286</f>
        <v>1.1802890851059249E-2</v>
      </c>
      <c r="D1283" s="89">
        <v>0</v>
      </c>
      <c r="E1283" s="112">
        <f>+D1283*C1259</f>
        <v>0</v>
      </c>
      <c r="F1283" s="79">
        <v>1</v>
      </c>
      <c r="G1283" s="112">
        <f>F1283*C1259</f>
        <v>62500</v>
      </c>
      <c r="H1283" s="23">
        <f t="shared" si="182"/>
        <v>1</v>
      </c>
      <c r="I1283" s="117">
        <f t="shared" si="183"/>
        <v>62500</v>
      </c>
      <c r="J1283" s="39">
        <f>+H1283*I1289</f>
        <v>5485.6837837740568</v>
      </c>
      <c r="K1283" s="395">
        <v>249</v>
      </c>
      <c r="L1283" s="394">
        <f t="shared" si="185"/>
        <v>5734.6837837740568</v>
      </c>
    </row>
    <row r="1284" spans="1:14" ht="13.8">
      <c r="A1284" s="2" t="s">
        <v>11</v>
      </c>
      <c r="B1284" s="22">
        <f>+$B$30</f>
        <v>700616</v>
      </c>
      <c r="C1284" s="84">
        <f>+B1284/B1286</f>
        <v>8.2756995679713358E-3</v>
      </c>
      <c r="D1284" s="89">
        <v>0</v>
      </c>
      <c r="E1284" s="112">
        <f>+D1284*C1259</f>
        <v>0</v>
      </c>
      <c r="F1284" s="79">
        <v>0</v>
      </c>
      <c r="G1284" s="112">
        <f>F1284*C1259</f>
        <v>0</v>
      </c>
      <c r="H1284" s="23">
        <f t="shared" si="182"/>
        <v>0</v>
      </c>
      <c r="I1284" s="117">
        <f t="shared" si="183"/>
        <v>0</v>
      </c>
      <c r="J1284" s="39">
        <f>+H1284*I1289</f>
        <v>0</v>
      </c>
      <c r="K1284" s="395">
        <v>0</v>
      </c>
      <c r="L1284" s="394">
        <f>+J1284+K1284</f>
        <v>0</v>
      </c>
    </row>
    <row r="1285" spans="1:14" ht="13.8">
      <c r="A1285" s="3" t="s">
        <v>8</v>
      </c>
      <c r="B1285" s="22">
        <f>+$B$31</f>
        <v>553279</v>
      </c>
      <c r="C1285" s="84">
        <f>+B1285/B1286</f>
        <v>6.5353500080894715E-3</v>
      </c>
      <c r="D1285" s="89">
        <v>0</v>
      </c>
      <c r="E1285" s="112">
        <f>+D1285*C1259</f>
        <v>0</v>
      </c>
      <c r="F1285" s="79">
        <v>0</v>
      </c>
      <c r="G1285" s="115">
        <f>F1285*C1259</f>
        <v>0</v>
      </c>
      <c r="H1285" s="87">
        <f>+D1285+F1285</f>
        <v>0</v>
      </c>
      <c r="I1285" s="118">
        <f t="shared" si="183"/>
        <v>0</v>
      </c>
      <c r="J1285" s="39">
        <f>+H1285*I1289</f>
        <v>0</v>
      </c>
      <c r="K1285" s="395">
        <v>0</v>
      </c>
      <c r="L1285" s="394">
        <f t="shared" ref="L1285" si="186">+J1285+K1285</f>
        <v>0</v>
      </c>
    </row>
    <row r="1286" spans="1:14" ht="13.8">
      <c r="A1286" s="24"/>
      <c r="B1286" s="25">
        <f t="shared" ref="B1286:I1286" si="187">SUM(B1265:B1285)</f>
        <v>84659429</v>
      </c>
      <c r="C1286" s="85">
        <f t="shared" si="187"/>
        <v>1.0000000000000002</v>
      </c>
      <c r="D1286" s="82">
        <f t="shared" si="187"/>
        <v>0</v>
      </c>
      <c r="E1286" s="113">
        <f t="shared" si="187"/>
        <v>0</v>
      </c>
      <c r="F1286" s="83">
        <f t="shared" si="187"/>
        <v>1</v>
      </c>
      <c r="G1286" s="113">
        <f t="shared" si="187"/>
        <v>62500</v>
      </c>
      <c r="H1286" s="86">
        <f t="shared" si="187"/>
        <v>1</v>
      </c>
      <c r="I1286" s="119">
        <f t="shared" si="187"/>
        <v>62500</v>
      </c>
      <c r="J1286" s="26">
        <f t="shared" ref="J1286:L1286" si="188">SUM(J1265:J1285)</f>
        <v>5485.6837837740568</v>
      </c>
      <c r="K1286" s="26">
        <f t="shared" si="188"/>
        <v>249</v>
      </c>
      <c r="L1286" s="26">
        <f t="shared" si="188"/>
        <v>5734.6837837740568</v>
      </c>
    </row>
    <row r="1287" spans="1:14">
      <c r="H1287" s="80"/>
      <c r="I1287" s="81"/>
    </row>
    <row r="1288" spans="1:14" ht="13.8">
      <c r="A1288" s="90" t="s">
        <v>113</v>
      </c>
    </row>
    <row r="1289" spans="1:14">
      <c r="G1289" t="s">
        <v>114</v>
      </c>
      <c r="H1289" s="27"/>
      <c r="I1289" s="357">
        <f>+GRE!N77</f>
        <v>5485.6837837740568</v>
      </c>
    </row>
    <row r="1290" spans="1:14">
      <c r="G1290" t="s">
        <v>338</v>
      </c>
      <c r="I1290" s="357">
        <f>+GRE!P77</f>
        <v>249</v>
      </c>
    </row>
    <row r="1291" spans="1:14">
      <c r="G1291" t="s">
        <v>256</v>
      </c>
      <c r="I1291" s="120">
        <f>SUM(I1289:I1290)</f>
        <v>5734.6837837740568</v>
      </c>
      <c r="N1291" s="121">
        <f>+I1291</f>
        <v>5734.6837837740568</v>
      </c>
    </row>
    <row r="1296" spans="1:14" ht="15.6">
      <c r="A1296" s="874" t="s">
        <v>19</v>
      </c>
      <c r="B1296" s="875"/>
      <c r="C1296" s="875" t="s">
        <v>168</v>
      </c>
      <c r="D1296" s="875"/>
      <c r="E1296" s="875"/>
      <c r="F1296" s="875"/>
      <c r="G1296" s="875"/>
      <c r="H1296" s="876"/>
      <c r="I1296" s="4"/>
    </row>
    <row r="1297" spans="1:12" ht="15.6">
      <c r="A1297" s="867" t="s">
        <v>20</v>
      </c>
      <c r="B1297" s="868"/>
      <c r="C1297" s="877" t="s">
        <v>169</v>
      </c>
      <c r="D1297" s="878"/>
      <c r="E1297" s="878"/>
      <c r="F1297" s="878"/>
      <c r="G1297" s="878"/>
      <c r="H1297" s="879"/>
      <c r="I1297" s="4"/>
    </row>
    <row r="1298" spans="1:12" ht="15.6">
      <c r="A1298" s="867" t="s">
        <v>22</v>
      </c>
      <c r="B1298" s="868"/>
      <c r="C1298" s="877" t="s">
        <v>163</v>
      </c>
      <c r="D1298" s="878"/>
      <c r="E1298" s="878"/>
      <c r="F1298" s="878"/>
      <c r="G1298" s="878"/>
      <c r="H1298" s="879"/>
      <c r="I1298" s="4"/>
    </row>
    <row r="1299" spans="1:12" ht="15.6">
      <c r="A1299" s="867" t="s">
        <v>24</v>
      </c>
      <c r="B1299" s="868"/>
      <c r="C1299" s="869">
        <v>62500</v>
      </c>
      <c r="D1299" s="870"/>
      <c r="E1299" s="870"/>
      <c r="F1299" s="870"/>
      <c r="G1299" s="870"/>
      <c r="H1299" s="871"/>
      <c r="I1299" s="4"/>
    </row>
    <row r="1300" spans="1:12" ht="15.6">
      <c r="A1300" s="881" t="s">
        <v>25</v>
      </c>
      <c r="B1300" s="882"/>
      <c r="C1300" s="883" t="s">
        <v>166</v>
      </c>
      <c r="D1300" s="884"/>
      <c r="E1300" s="884"/>
      <c r="F1300" s="884"/>
      <c r="G1300" s="884"/>
      <c r="H1300" s="885"/>
      <c r="I1300" s="4"/>
    </row>
    <row r="1301" spans="1:12" ht="13.8">
      <c r="A1301" s="5"/>
      <c r="B1301" s="5"/>
      <c r="C1301" s="5"/>
      <c r="D1301" s="5"/>
      <c r="E1301" s="5"/>
      <c r="F1301" s="5"/>
      <c r="G1301" s="5"/>
      <c r="H1301" s="5"/>
      <c r="I1301" s="5"/>
    </row>
    <row r="1302" spans="1:12" ht="13.8">
      <c r="A1302" s="6"/>
      <c r="B1302" s="7"/>
      <c r="C1302" s="8"/>
      <c r="D1302" s="886">
        <v>0</v>
      </c>
      <c r="E1302" s="887"/>
      <c r="F1302" s="886">
        <v>1</v>
      </c>
      <c r="G1302" s="887"/>
      <c r="H1302" s="9"/>
      <c r="I1302" s="10"/>
      <c r="J1302" s="11" t="s">
        <v>121</v>
      </c>
      <c r="K1302" s="11" t="s">
        <v>269</v>
      </c>
      <c r="L1302" s="11" t="s">
        <v>270</v>
      </c>
    </row>
    <row r="1303" spans="1:12" ht="13.8">
      <c r="A1303" s="12"/>
      <c r="B1303" s="13"/>
      <c r="C1303" s="14"/>
      <c r="D1303" s="872" t="s">
        <v>26</v>
      </c>
      <c r="E1303" s="880"/>
      <c r="F1303" s="872" t="s">
        <v>27</v>
      </c>
      <c r="G1303" s="880"/>
      <c r="H1303" s="872" t="s">
        <v>28</v>
      </c>
      <c r="I1303" s="873"/>
      <c r="J1303" s="15" t="s">
        <v>29</v>
      </c>
      <c r="K1303" s="391" t="s">
        <v>29</v>
      </c>
      <c r="L1303" s="391" t="s">
        <v>29</v>
      </c>
    </row>
    <row r="1304" spans="1:12" ht="27.6">
      <c r="A1304" s="16" t="s">
        <v>30</v>
      </c>
      <c r="B1304" s="17" t="s">
        <v>31</v>
      </c>
      <c r="C1304" s="18" t="s">
        <v>32</v>
      </c>
      <c r="D1304" s="19" t="s">
        <v>33</v>
      </c>
      <c r="E1304" s="20" t="s">
        <v>34</v>
      </c>
      <c r="F1304" s="19" t="s">
        <v>33</v>
      </c>
      <c r="G1304" s="20" t="s">
        <v>34</v>
      </c>
      <c r="H1304" s="21" t="s">
        <v>33</v>
      </c>
      <c r="I1304" s="40" t="s">
        <v>34</v>
      </c>
      <c r="J1304" s="18" t="s">
        <v>34</v>
      </c>
      <c r="K1304" s="18" t="s">
        <v>34</v>
      </c>
      <c r="L1304" s="18" t="s">
        <v>34</v>
      </c>
    </row>
    <row r="1305" spans="1:12" ht="13.8">
      <c r="A1305" s="1" t="s">
        <v>15</v>
      </c>
      <c r="B1305" s="22">
        <f>+$B$10</f>
        <v>10940248.5</v>
      </c>
      <c r="C1305" s="84">
        <f>+B1305/B1326</f>
        <v>0.1292265803021185</v>
      </c>
      <c r="D1305" s="89">
        <v>0</v>
      </c>
      <c r="E1305" s="112">
        <f>+D1305*C1299</f>
        <v>0</v>
      </c>
      <c r="F1305" s="79">
        <v>0</v>
      </c>
      <c r="G1305" s="114">
        <f>F1305*C1299</f>
        <v>0</v>
      </c>
      <c r="H1305" s="23">
        <f>+D1305+F1305</f>
        <v>0</v>
      </c>
      <c r="I1305" s="116">
        <f>+E1305+G1305</f>
        <v>0</v>
      </c>
      <c r="J1305" s="39">
        <f>+H1305*I1329</f>
        <v>0</v>
      </c>
      <c r="K1305" s="395">
        <v>0</v>
      </c>
      <c r="L1305" s="393">
        <f>+J1305+K1305</f>
        <v>0</v>
      </c>
    </row>
    <row r="1306" spans="1:12" ht="13.8">
      <c r="A1306" s="2" t="s">
        <v>4</v>
      </c>
      <c r="B1306" s="22">
        <f>+$B$12</f>
        <v>571800</v>
      </c>
      <c r="C1306" s="84">
        <f>+B1306/B1326</f>
        <v>6.7541206780404811E-3</v>
      </c>
      <c r="D1306" s="89">
        <v>0</v>
      </c>
      <c r="E1306" s="112">
        <f>+D1306*C1299</f>
        <v>0</v>
      </c>
      <c r="F1306" s="79">
        <v>0</v>
      </c>
      <c r="G1306" s="112">
        <f>F1306*C1299</f>
        <v>0</v>
      </c>
      <c r="H1306" s="23">
        <f t="shared" ref="H1306:H1324" si="189">+D1306+F1306</f>
        <v>0</v>
      </c>
      <c r="I1306" s="117">
        <f>+G1306+E1306</f>
        <v>0</v>
      </c>
      <c r="J1306" s="39">
        <f>+H1306*I1329</f>
        <v>0</v>
      </c>
      <c r="K1306" s="395">
        <v>0</v>
      </c>
      <c r="L1306" s="394">
        <f>+J1306+K1306</f>
        <v>0</v>
      </c>
    </row>
    <row r="1307" spans="1:12" ht="13.8">
      <c r="A1307" s="2" t="s">
        <v>0</v>
      </c>
      <c r="B1307" s="22">
        <f>+$B$13</f>
        <v>9981000</v>
      </c>
      <c r="C1307" s="84">
        <f>+B1307/B1326</f>
        <v>0.11789590501490389</v>
      </c>
      <c r="D1307" s="89">
        <v>0</v>
      </c>
      <c r="E1307" s="112">
        <f>+D1307*C1299</f>
        <v>0</v>
      </c>
      <c r="F1307" s="79">
        <v>0</v>
      </c>
      <c r="G1307" s="112">
        <f>F1307*C1299</f>
        <v>0</v>
      </c>
      <c r="H1307" s="23">
        <f t="shared" si="189"/>
        <v>0</v>
      </c>
      <c r="I1307" s="117">
        <f t="shared" ref="I1307:I1325" si="190">+G1307+E1307</f>
        <v>0</v>
      </c>
      <c r="J1307" s="39">
        <f>+H1307*I1329</f>
        <v>0</v>
      </c>
      <c r="K1307" s="395">
        <v>0</v>
      </c>
      <c r="L1307" s="394">
        <f t="shared" ref="L1307:L1312" si="191">+J1307+K1307</f>
        <v>0</v>
      </c>
    </row>
    <row r="1308" spans="1:12" ht="13.8">
      <c r="A1308" s="2" t="s">
        <v>16</v>
      </c>
      <c r="B1308" s="22">
        <f>+$B$14</f>
        <v>1028167</v>
      </c>
      <c r="C1308" s="84">
        <f>+B1308/B1326</f>
        <v>1.2144742908672346E-2</v>
      </c>
      <c r="D1308" s="89">
        <v>0</v>
      </c>
      <c r="E1308" s="112">
        <f>+D1308*C1299</f>
        <v>0</v>
      </c>
      <c r="F1308" s="79">
        <v>0</v>
      </c>
      <c r="G1308" s="112">
        <f>F1308*C1299</f>
        <v>0</v>
      </c>
      <c r="H1308" s="23">
        <f t="shared" si="189"/>
        <v>0</v>
      </c>
      <c r="I1308" s="117">
        <f t="shared" si="190"/>
        <v>0</v>
      </c>
      <c r="J1308" s="39">
        <f>+H1308*I1329</f>
        <v>0</v>
      </c>
      <c r="K1308" s="395">
        <v>0</v>
      </c>
      <c r="L1308" s="394">
        <f t="shared" si="191"/>
        <v>0</v>
      </c>
    </row>
    <row r="1309" spans="1:12" ht="13.8">
      <c r="A1309" s="2" t="s">
        <v>6</v>
      </c>
      <c r="B1309" s="22">
        <f>+$B$15</f>
        <v>2574417</v>
      </c>
      <c r="C1309" s="84">
        <f>+B1309/B1326</f>
        <v>3.040909949912372E-2</v>
      </c>
      <c r="D1309" s="89">
        <v>0</v>
      </c>
      <c r="E1309" s="112">
        <f>+D1309*C1299</f>
        <v>0</v>
      </c>
      <c r="F1309" s="79">
        <v>0</v>
      </c>
      <c r="G1309" s="112">
        <f>F1309*C1299</f>
        <v>0</v>
      </c>
      <c r="H1309" s="23">
        <f t="shared" si="189"/>
        <v>0</v>
      </c>
      <c r="I1309" s="117">
        <f t="shared" si="190"/>
        <v>0</v>
      </c>
      <c r="J1309" s="39">
        <f>+H1309*I1329</f>
        <v>0</v>
      </c>
      <c r="K1309" s="395">
        <v>0</v>
      </c>
      <c r="L1309" s="394">
        <f t="shared" si="191"/>
        <v>0</v>
      </c>
    </row>
    <row r="1310" spans="1:12" ht="13.8">
      <c r="A1310" s="2" t="s">
        <v>10</v>
      </c>
      <c r="B1310" s="22">
        <f>+$B$16</f>
        <v>2860240</v>
      </c>
      <c r="C1310" s="84">
        <f>+B1310/B1326</f>
        <v>3.3785250311574866E-2</v>
      </c>
      <c r="D1310" s="89">
        <v>0</v>
      </c>
      <c r="E1310" s="112">
        <f>+D1310*C1299</f>
        <v>0</v>
      </c>
      <c r="F1310" s="79">
        <v>0</v>
      </c>
      <c r="G1310" s="112">
        <f>F1310*C1299</f>
        <v>0</v>
      </c>
      <c r="H1310" s="23">
        <f t="shared" si="189"/>
        <v>0</v>
      </c>
      <c r="I1310" s="117">
        <f t="shared" si="190"/>
        <v>0</v>
      </c>
      <c r="J1310" s="39">
        <f>+H1310*I1329</f>
        <v>0</v>
      </c>
      <c r="K1310" s="395">
        <v>0</v>
      </c>
      <c r="L1310" s="394">
        <f t="shared" si="191"/>
        <v>0</v>
      </c>
    </row>
    <row r="1311" spans="1:12" ht="13.8">
      <c r="A1311" s="2" t="s">
        <v>17</v>
      </c>
      <c r="B1311" s="22">
        <f>+$B$17</f>
        <v>7116500</v>
      </c>
      <c r="C1311" s="84">
        <f>+B1311/B1326</f>
        <v>8.4060335441194622E-2</v>
      </c>
      <c r="D1311" s="89">
        <v>0</v>
      </c>
      <c r="E1311" s="112">
        <f>+D1311*C1299</f>
        <v>0</v>
      </c>
      <c r="F1311" s="79">
        <v>0</v>
      </c>
      <c r="G1311" s="112">
        <f>F1311*C1299</f>
        <v>0</v>
      </c>
      <c r="H1311" s="23">
        <f t="shared" si="189"/>
        <v>0</v>
      </c>
      <c r="I1311" s="117">
        <f t="shared" si="190"/>
        <v>0</v>
      </c>
      <c r="J1311" s="39">
        <f>+H1311*I1329</f>
        <v>0</v>
      </c>
      <c r="K1311" s="395">
        <v>0</v>
      </c>
      <c r="L1311" s="394">
        <f t="shared" si="191"/>
        <v>0</v>
      </c>
    </row>
    <row r="1312" spans="1:12" ht="13.8">
      <c r="A1312" s="2" t="s">
        <v>5</v>
      </c>
      <c r="B1312" s="22">
        <f>+$B$18</f>
        <v>9342000</v>
      </c>
      <c r="C1312" s="84">
        <f>+B1312/B1326</f>
        <v>0.11034801569474323</v>
      </c>
      <c r="D1312" s="89">
        <v>0</v>
      </c>
      <c r="E1312" s="112">
        <f>+D1312*C1299</f>
        <v>0</v>
      </c>
      <c r="F1312" s="79">
        <v>0</v>
      </c>
      <c r="G1312" s="112">
        <f>F1312*C1299</f>
        <v>0</v>
      </c>
      <c r="H1312" s="23">
        <f t="shared" si="189"/>
        <v>0</v>
      </c>
      <c r="I1312" s="117">
        <f t="shared" si="190"/>
        <v>0</v>
      </c>
      <c r="J1312" s="39">
        <f>+H1312*I1329</f>
        <v>0</v>
      </c>
      <c r="K1312" s="395">
        <v>0</v>
      </c>
      <c r="L1312" s="394">
        <f t="shared" si="191"/>
        <v>0</v>
      </c>
    </row>
    <row r="1313" spans="1:12" ht="13.8">
      <c r="A1313" s="2" t="s">
        <v>116</v>
      </c>
      <c r="B1313" s="22">
        <f>+$B$19</f>
        <v>2939201</v>
      </c>
      <c r="C1313" s="84">
        <f>+B1313/B1326</f>
        <v>3.4717940278099442E-2</v>
      </c>
      <c r="D1313" s="89">
        <v>0</v>
      </c>
      <c r="E1313" s="112">
        <f>+D1313*C1299</f>
        <v>0</v>
      </c>
      <c r="F1313" s="79">
        <v>0</v>
      </c>
      <c r="G1313" s="112">
        <f>F1313*C1299</f>
        <v>0</v>
      </c>
      <c r="H1313" s="23">
        <f t="shared" si="189"/>
        <v>0</v>
      </c>
      <c r="I1313" s="117">
        <f t="shared" si="190"/>
        <v>0</v>
      </c>
      <c r="J1313" s="39">
        <f>+H1313*I1329</f>
        <v>0</v>
      </c>
      <c r="K1313" s="395">
        <v>0</v>
      </c>
      <c r="L1313" s="394">
        <f>+J1313+K1313</f>
        <v>0</v>
      </c>
    </row>
    <row r="1314" spans="1:12" ht="13.8">
      <c r="A1314" s="2" t="s">
        <v>1</v>
      </c>
      <c r="B1314" s="22">
        <f>+$B$20</f>
        <v>207000</v>
      </c>
      <c r="C1314" s="84">
        <f>+B1314/B1326</f>
        <v>2.4450909065309194E-3</v>
      </c>
      <c r="D1314" s="89">
        <v>0</v>
      </c>
      <c r="E1314" s="112">
        <f>+D1314*C1299</f>
        <v>0</v>
      </c>
      <c r="F1314" s="79">
        <v>0</v>
      </c>
      <c r="G1314" s="112">
        <f>F1314*C1299</f>
        <v>0</v>
      </c>
      <c r="H1314" s="23">
        <f t="shared" si="189"/>
        <v>0</v>
      </c>
      <c r="I1314" s="117">
        <f t="shared" si="190"/>
        <v>0</v>
      </c>
      <c r="J1314" s="39">
        <f>+H1314*I1329</f>
        <v>0</v>
      </c>
      <c r="K1314" s="395">
        <v>0</v>
      </c>
      <c r="L1314" s="394">
        <f t="shared" ref="L1314:L1323" si="192">+J1314+K1314</f>
        <v>0</v>
      </c>
    </row>
    <row r="1315" spans="1:12" ht="13.8">
      <c r="A1315" s="2" t="s">
        <v>45</v>
      </c>
      <c r="B1315" s="22">
        <f>+$B$21</f>
        <v>7020707</v>
      </c>
      <c r="C1315" s="84">
        <f>+B1315/B1326</f>
        <v>8.2928825329072323E-2</v>
      </c>
      <c r="D1315" s="89">
        <v>0</v>
      </c>
      <c r="E1315" s="112">
        <f>+D1315*C1299</f>
        <v>0</v>
      </c>
      <c r="F1315" s="79">
        <v>0</v>
      </c>
      <c r="G1315" s="112">
        <f>F1315*C1299</f>
        <v>0</v>
      </c>
      <c r="H1315" s="23">
        <f t="shared" si="189"/>
        <v>0</v>
      </c>
      <c r="I1315" s="117">
        <f t="shared" si="190"/>
        <v>0</v>
      </c>
      <c r="J1315" s="39">
        <f>+H1315*I1329</f>
        <v>0</v>
      </c>
      <c r="K1315" s="395">
        <v>0</v>
      </c>
      <c r="L1315" s="394">
        <f t="shared" si="192"/>
        <v>0</v>
      </c>
    </row>
    <row r="1316" spans="1:12" ht="13.8">
      <c r="A1316" s="2" t="s">
        <v>46</v>
      </c>
      <c r="B1316" s="22">
        <f>+$B$22</f>
        <v>6927361</v>
      </c>
      <c r="C1316" s="84">
        <f>+B1316/B1326</f>
        <v>8.1826219262593897E-2</v>
      </c>
      <c r="D1316" s="89">
        <v>0</v>
      </c>
      <c r="E1316" s="112">
        <f>+D1316*C1299</f>
        <v>0</v>
      </c>
      <c r="F1316" s="79">
        <v>0</v>
      </c>
      <c r="G1316" s="112">
        <f>F1316*C1299</f>
        <v>0</v>
      </c>
      <c r="H1316" s="23">
        <f t="shared" si="189"/>
        <v>0</v>
      </c>
      <c r="I1316" s="117">
        <f t="shared" si="190"/>
        <v>0</v>
      </c>
      <c r="J1316" s="39">
        <f>+H1316*I1329</f>
        <v>0</v>
      </c>
      <c r="K1316" s="395">
        <v>0</v>
      </c>
      <c r="L1316" s="394">
        <f t="shared" si="192"/>
        <v>0</v>
      </c>
    </row>
    <row r="1317" spans="1:12" ht="13.8">
      <c r="A1317" s="2" t="s">
        <v>2</v>
      </c>
      <c r="B1317" s="22">
        <f>+$B$23</f>
        <v>325000</v>
      </c>
      <c r="C1317" s="84">
        <f>+B1317/B1326</f>
        <v>3.8389108435871924E-3</v>
      </c>
      <c r="D1317" s="89">
        <v>0</v>
      </c>
      <c r="E1317" s="112">
        <f>+D1317*C1299</f>
        <v>0</v>
      </c>
      <c r="F1317" s="79">
        <v>0</v>
      </c>
      <c r="G1317" s="112">
        <f>F1317*C1299</f>
        <v>0</v>
      </c>
      <c r="H1317" s="23">
        <f t="shared" si="189"/>
        <v>0</v>
      </c>
      <c r="I1317" s="117">
        <f t="shared" si="190"/>
        <v>0</v>
      </c>
      <c r="J1317" s="39">
        <f>+H1317*I1329</f>
        <v>0</v>
      </c>
      <c r="K1317" s="395">
        <v>0</v>
      </c>
      <c r="L1317" s="394">
        <f t="shared" si="192"/>
        <v>0</v>
      </c>
    </row>
    <row r="1318" spans="1:12" ht="13.8">
      <c r="A1318" s="2" t="s">
        <v>12</v>
      </c>
      <c r="B1318" s="22">
        <f>+$B$24</f>
        <v>343000</v>
      </c>
      <c r="C1318" s="84">
        <f>+B1318/B1326</f>
        <v>4.0515274441550982E-3</v>
      </c>
      <c r="D1318" s="89">
        <v>0</v>
      </c>
      <c r="E1318" s="112">
        <f>+D1318*C1299</f>
        <v>0</v>
      </c>
      <c r="F1318" s="79">
        <v>0</v>
      </c>
      <c r="G1318" s="112">
        <f>F1318*C1299</f>
        <v>0</v>
      </c>
      <c r="H1318" s="23">
        <f t="shared" si="189"/>
        <v>0</v>
      </c>
      <c r="I1318" s="117">
        <f t="shared" si="190"/>
        <v>0</v>
      </c>
      <c r="J1318" s="39">
        <f>+H1318*I1329</f>
        <v>0</v>
      </c>
      <c r="K1318" s="395">
        <v>0</v>
      </c>
      <c r="L1318" s="394">
        <f t="shared" si="192"/>
        <v>0</v>
      </c>
    </row>
    <row r="1319" spans="1:12" ht="13.8">
      <c r="A1319" s="2" t="s">
        <v>18</v>
      </c>
      <c r="B1319" s="22">
        <f>+$B$25</f>
        <v>10436523.5</v>
      </c>
      <c r="C1319" s="84">
        <f>+B1319/B1326</f>
        <v>0.12327656379539248</v>
      </c>
      <c r="D1319" s="89">
        <v>0</v>
      </c>
      <c r="E1319" s="112">
        <f>+D1319*C1299</f>
        <v>0</v>
      </c>
      <c r="F1319" s="79">
        <v>0</v>
      </c>
      <c r="G1319" s="112">
        <f>F1319*C1299</f>
        <v>0</v>
      </c>
      <c r="H1319" s="23">
        <f t="shared" si="189"/>
        <v>0</v>
      </c>
      <c r="I1319" s="117">
        <f t="shared" si="190"/>
        <v>0</v>
      </c>
      <c r="J1319" s="39">
        <f>+H1319*I1329</f>
        <v>0</v>
      </c>
      <c r="K1319" s="395">
        <v>0</v>
      </c>
      <c r="L1319" s="394">
        <f t="shared" si="192"/>
        <v>0</v>
      </c>
    </row>
    <row r="1320" spans="1:12" ht="13.8">
      <c r="A1320" s="2" t="s">
        <v>9</v>
      </c>
      <c r="B1320" s="22">
        <f>+$B$26</f>
        <v>7856545</v>
      </c>
      <c r="C1320" s="84">
        <f>+B1320/B1326</f>
        <v>9.2801771672709962E-2</v>
      </c>
      <c r="D1320" s="89">
        <v>0</v>
      </c>
      <c r="E1320" s="112">
        <f>+D1320*C1299</f>
        <v>0</v>
      </c>
      <c r="F1320" s="79">
        <v>0</v>
      </c>
      <c r="G1320" s="112">
        <f>F1320*C1299</f>
        <v>0</v>
      </c>
      <c r="H1320" s="23">
        <f t="shared" si="189"/>
        <v>0</v>
      </c>
      <c r="I1320" s="117">
        <f t="shared" si="190"/>
        <v>0</v>
      </c>
      <c r="J1320" s="39">
        <f>+H1320*I1329</f>
        <v>0</v>
      </c>
      <c r="K1320" s="395">
        <v>0</v>
      </c>
      <c r="L1320" s="394">
        <f t="shared" si="192"/>
        <v>0</v>
      </c>
    </row>
    <row r="1321" spans="1:12" ht="13.8">
      <c r="A1321" s="2" t="s">
        <v>7</v>
      </c>
      <c r="B1321" s="22">
        <f>+$B$27</f>
        <v>1680898</v>
      </c>
      <c r="C1321" s="84">
        <f>+B1321/B1326</f>
        <v>1.9854823258966228E-2</v>
      </c>
      <c r="D1321" s="89">
        <v>0</v>
      </c>
      <c r="E1321" s="112">
        <f>+D1321*C1299</f>
        <v>0</v>
      </c>
      <c r="F1321" s="79">
        <v>0</v>
      </c>
      <c r="G1321" s="112">
        <f>F1321*C1299</f>
        <v>0</v>
      </c>
      <c r="H1321" s="23">
        <f t="shared" si="189"/>
        <v>0</v>
      </c>
      <c r="I1321" s="117">
        <f t="shared" si="190"/>
        <v>0</v>
      </c>
      <c r="J1321" s="39">
        <f>+H1321*I1329</f>
        <v>0</v>
      </c>
      <c r="K1321" s="395">
        <v>0</v>
      </c>
      <c r="L1321" s="394">
        <f t="shared" si="192"/>
        <v>0</v>
      </c>
    </row>
    <row r="1322" spans="1:12" ht="13.8">
      <c r="A1322" s="2" t="s">
        <v>13</v>
      </c>
      <c r="B1322" s="22">
        <f>+$B$28</f>
        <v>255700</v>
      </c>
      <c r="C1322" s="84">
        <f>+B1322/B1326</f>
        <v>3.020336931400754E-3</v>
      </c>
      <c r="D1322" s="89">
        <v>0</v>
      </c>
      <c r="E1322" s="112">
        <f>+D1322*C1299</f>
        <v>0</v>
      </c>
      <c r="F1322" s="79">
        <v>0</v>
      </c>
      <c r="G1322" s="112">
        <f>F1322*C1299</f>
        <v>0</v>
      </c>
      <c r="H1322" s="23">
        <f t="shared" si="189"/>
        <v>0</v>
      </c>
      <c r="I1322" s="117">
        <f t="shared" si="190"/>
        <v>0</v>
      </c>
      <c r="J1322" s="39">
        <f>+H1322*I1329</f>
        <v>0</v>
      </c>
      <c r="K1322" s="395">
        <v>0</v>
      </c>
      <c r="L1322" s="394">
        <f t="shared" si="192"/>
        <v>0</v>
      </c>
    </row>
    <row r="1323" spans="1:12" ht="13.8">
      <c r="A1323" s="2" t="s">
        <v>3</v>
      </c>
      <c r="B1323" s="22">
        <f>+$B$29</f>
        <v>999226</v>
      </c>
      <c r="C1323" s="84">
        <f>+B1323/B1326</f>
        <v>1.1802890851059249E-2</v>
      </c>
      <c r="D1323" s="89">
        <v>0</v>
      </c>
      <c r="E1323" s="112">
        <f>+D1323*C1299</f>
        <v>0</v>
      </c>
      <c r="F1323" s="79">
        <v>1</v>
      </c>
      <c r="G1323" s="112">
        <f>F1323*C1299</f>
        <v>62500</v>
      </c>
      <c r="H1323" s="23">
        <f t="shared" si="189"/>
        <v>1</v>
      </c>
      <c r="I1323" s="117">
        <f t="shared" si="190"/>
        <v>62500</v>
      </c>
      <c r="J1323" s="39">
        <f>+H1323*I1329</f>
        <v>6034.3759159355795</v>
      </c>
      <c r="K1323" s="395">
        <v>273</v>
      </c>
      <c r="L1323" s="394">
        <f t="shared" si="192"/>
        <v>6307.3759159355795</v>
      </c>
    </row>
    <row r="1324" spans="1:12" ht="13.8">
      <c r="A1324" s="2" t="s">
        <v>11</v>
      </c>
      <c r="B1324" s="22">
        <f>+$B$30</f>
        <v>700616</v>
      </c>
      <c r="C1324" s="84">
        <f>+B1324/B1326</f>
        <v>8.2756995679713358E-3</v>
      </c>
      <c r="D1324" s="89">
        <v>0</v>
      </c>
      <c r="E1324" s="112">
        <f>+D1324*C1299</f>
        <v>0</v>
      </c>
      <c r="F1324" s="79">
        <v>0</v>
      </c>
      <c r="G1324" s="112">
        <f>F1324*C1299</f>
        <v>0</v>
      </c>
      <c r="H1324" s="23">
        <f t="shared" si="189"/>
        <v>0</v>
      </c>
      <c r="I1324" s="117">
        <f t="shared" si="190"/>
        <v>0</v>
      </c>
      <c r="J1324" s="39">
        <f>+H1324*I1329</f>
        <v>0</v>
      </c>
      <c r="K1324" s="395">
        <v>0</v>
      </c>
      <c r="L1324" s="394">
        <f>+J1324+K1324</f>
        <v>0</v>
      </c>
    </row>
    <row r="1325" spans="1:12" ht="13.8">
      <c r="A1325" s="3" t="s">
        <v>8</v>
      </c>
      <c r="B1325" s="22">
        <f>+$B$31</f>
        <v>553279</v>
      </c>
      <c r="C1325" s="84">
        <f>+B1325/B1326</f>
        <v>6.5353500080894715E-3</v>
      </c>
      <c r="D1325" s="89">
        <v>0</v>
      </c>
      <c r="E1325" s="112">
        <f>+D1325*C1299</f>
        <v>0</v>
      </c>
      <c r="F1325" s="79">
        <v>0</v>
      </c>
      <c r="G1325" s="115">
        <f>F1325*C1299</f>
        <v>0</v>
      </c>
      <c r="H1325" s="87">
        <f>+D1325+F1325</f>
        <v>0</v>
      </c>
      <c r="I1325" s="118">
        <f t="shared" si="190"/>
        <v>0</v>
      </c>
      <c r="J1325" s="39">
        <f>+H1325*I1329</f>
        <v>0</v>
      </c>
      <c r="K1325" s="395">
        <v>0</v>
      </c>
      <c r="L1325" s="394">
        <f t="shared" ref="L1325" si="193">+J1325+K1325</f>
        <v>0</v>
      </c>
    </row>
    <row r="1326" spans="1:12" ht="13.8">
      <c r="A1326" s="24"/>
      <c r="B1326" s="25">
        <f t="shared" ref="B1326:I1326" si="194">SUM(B1305:B1325)</f>
        <v>84659429</v>
      </c>
      <c r="C1326" s="85">
        <f t="shared" si="194"/>
        <v>1.0000000000000002</v>
      </c>
      <c r="D1326" s="82">
        <f t="shared" si="194"/>
        <v>0</v>
      </c>
      <c r="E1326" s="113">
        <f t="shared" si="194"/>
        <v>0</v>
      </c>
      <c r="F1326" s="83">
        <f t="shared" si="194"/>
        <v>1</v>
      </c>
      <c r="G1326" s="113">
        <f t="shared" si="194"/>
        <v>62500</v>
      </c>
      <c r="H1326" s="86">
        <f t="shared" si="194"/>
        <v>1</v>
      </c>
      <c r="I1326" s="119">
        <f t="shared" si="194"/>
        <v>62500</v>
      </c>
      <c r="J1326" s="26">
        <f t="shared" ref="J1326:L1326" si="195">SUM(J1305:J1325)</f>
        <v>6034.3759159355795</v>
      </c>
      <c r="K1326" s="26">
        <f t="shared" si="195"/>
        <v>273</v>
      </c>
      <c r="L1326" s="26">
        <f t="shared" si="195"/>
        <v>6307.3759159355795</v>
      </c>
    </row>
    <row r="1327" spans="1:12">
      <c r="H1327" s="80"/>
      <c r="I1327" s="81"/>
    </row>
    <row r="1328" spans="1:12" ht="13.8">
      <c r="A1328" s="90" t="s">
        <v>113</v>
      </c>
    </row>
    <row r="1329" spans="1:14">
      <c r="G1329" t="s">
        <v>114</v>
      </c>
      <c r="H1329" s="27"/>
      <c r="I1329" s="357">
        <f>+GRE!N78</f>
        <v>6034.3759159355795</v>
      </c>
    </row>
    <row r="1330" spans="1:14">
      <c r="G1330" t="s">
        <v>338</v>
      </c>
      <c r="I1330" s="357">
        <f>+GRE!P78</f>
        <v>273</v>
      </c>
    </row>
    <row r="1331" spans="1:14">
      <c r="G1331" t="s">
        <v>256</v>
      </c>
      <c r="I1331" s="120">
        <f>SUM(I1329:I1330)</f>
        <v>6307.3759159355795</v>
      </c>
      <c r="N1331" s="121">
        <f>+I1331</f>
        <v>6307.3759159355795</v>
      </c>
    </row>
    <row r="1332" spans="1:14">
      <c r="I1332" s="122"/>
      <c r="N1332" s="121"/>
    </row>
    <row r="1333" spans="1:14">
      <c r="I1333" s="122"/>
      <c r="N1333" s="121"/>
    </row>
    <row r="1334" spans="1:14">
      <c r="I1334" s="122"/>
      <c r="N1334" s="121"/>
    </row>
    <row r="1335" spans="1:14" ht="15.6">
      <c r="A1335" s="874" t="s">
        <v>19</v>
      </c>
      <c r="B1335" s="875"/>
      <c r="C1335" s="875" t="s">
        <v>406</v>
      </c>
      <c r="D1335" s="875"/>
      <c r="E1335" s="875"/>
      <c r="F1335" s="875"/>
      <c r="G1335" s="875"/>
      <c r="H1335" s="876"/>
      <c r="I1335" s="4"/>
    </row>
    <row r="1336" spans="1:14" ht="15.6">
      <c r="A1336" s="867" t="s">
        <v>20</v>
      </c>
      <c r="B1336" s="868"/>
      <c r="C1336" s="877" t="s">
        <v>155</v>
      </c>
      <c r="D1336" s="878"/>
      <c r="E1336" s="878"/>
      <c r="F1336" s="878"/>
      <c r="G1336" s="878"/>
      <c r="H1336" s="879"/>
      <c r="I1336" s="4"/>
    </row>
    <row r="1337" spans="1:14" ht="15.6">
      <c r="A1337" s="867" t="s">
        <v>22</v>
      </c>
      <c r="B1337" s="868"/>
      <c r="C1337" s="877" t="s">
        <v>156</v>
      </c>
      <c r="D1337" s="878"/>
      <c r="E1337" s="878"/>
      <c r="F1337" s="878"/>
      <c r="G1337" s="878"/>
      <c r="H1337" s="879"/>
      <c r="I1337" s="4"/>
    </row>
    <row r="1338" spans="1:14" ht="15.6">
      <c r="A1338" s="867" t="s">
        <v>24</v>
      </c>
      <c r="B1338" s="868"/>
      <c r="C1338" s="869">
        <v>0</v>
      </c>
      <c r="D1338" s="870"/>
      <c r="E1338" s="870"/>
      <c r="F1338" s="870"/>
      <c r="G1338" s="870"/>
      <c r="H1338" s="871"/>
      <c r="I1338" s="4"/>
    </row>
    <row r="1339" spans="1:14" ht="15.6">
      <c r="A1339" s="881" t="s">
        <v>25</v>
      </c>
      <c r="B1339" s="882"/>
      <c r="C1339" s="883" t="s">
        <v>157</v>
      </c>
      <c r="D1339" s="884"/>
      <c r="E1339" s="884"/>
      <c r="F1339" s="884"/>
      <c r="G1339" s="884"/>
      <c r="H1339" s="885"/>
      <c r="I1339" s="4"/>
    </row>
    <row r="1340" spans="1:14" ht="13.8">
      <c r="A1340" s="5"/>
      <c r="B1340" s="5"/>
      <c r="C1340" s="5"/>
      <c r="D1340" s="5"/>
      <c r="E1340" s="5"/>
      <c r="F1340" s="5"/>
      <c r="G1340" s="5"/>
      <c r="H1340" s="5"/>
      <c r="I1340" s="5"/>
    </row>
    <row r="1341" spans="1:14" ht="13.8">
      <c r="A1341" s="6"/>
      <c r="B1341" s="7"/>
      <c r="C1341" s="8"/>
      <c r="D1341" s="886">
        <v>0</v>
      </c>
      <c r="E1341" s="887"/>
      <c r="F1341" s="886">
        <v>1</v>
      </c>
      <c r="G1341" s="887"/>
      <c r="H1341" s="9"/>
      <c r="I1341" s="10"/>
      <c r="J1341" s="11" t="s">
        <v>121</v>
      </c>
      <c r="K1341" s="11" t="s">
        <v>269</v>
      </c>
      <c r="L1341" s="11" t="s">
        <v>270</v>
      </c>
    </row>
    <row r="1342" spans="1:14" ht="13.8">
      <c r="A1342" s="12"/>
      <c r="B1342" s="13"/>
      <c r="C1342" s="14"/>
      <c r="D1342" s="872" t="s">
        <v>26</v>
      </c>
      <c r="E1342" s="880"/>
      <c r="F1342" s="872" t="s">
        <v>27</v>
      </c>
      <c r="G1342" s="880"/>
      <c r="H1342" s="872" t="s">
        <v>28</v>
      </c>
      <c r="I1342" s="873"/>
      <c r="J1342" s="15" t="s">
        <v>29</v>
      </c>
      <c r="K1342" s="391" t="s">
        <v>29</v>
      </c>
      <c r="L1342" s="391" t="s">
        <v>29</v>
      </c>
    </row>
    <row r="1343" spans="1:14" ht="27.6">
      <c r="A1343" s="16" t="s">
        <v>30</v>
      </c>
      <c r="B1343" s="17" t="s">
        <v>31</v>
      </c>
      <c r="C1343" s="18" t="s">
        <v>32</v>
      </c>
      <c r="D1343" s="19" t="s">
        <v>33</v>
      </c>
      <c r="E1343" s="20" t="s">
        <v>34</v>
      </c>
      <c r="F1343" s="19" t="s">
        <v>33</v>
      </c>
      <c r="G1343" s="20" t="s">
        <v>34</v>
      </c>
      <c r="H1343" s="21" t="s">
        <v>33</v>
      </c>
      <c r="I1343" s="40" t="s">
        <v>34</v>
      </c>
      <c r="J1343" s="18" t="s">
        <v>34</v>
      </c>
      <c r="K1343" s="18" t="s">
        <v>34</v>
      </c>
      <c r="L1343" s="18" t="s">
        <v>34</v>
      </c>
    </row>
    <row r="1344" spans="1:14" ht="13.8">
      <c r="A1344" s="1" t="s">
        <v>15</v>
      </c>
      <c r="B1344" s="22">
        <f>+$B$10</f>
        <v>10940248.5</v>
      </c>
      <c r="C1344" s="84">
        <f>+B1344/B1365</f>
        <v>0.1292265803021185</v>
      </c>
      <c r="D1344" s="89">
        <v>0</v>
      </c>
      <c r="E1344" s="112">
        <f>+D1344*C1338</f>
        <v>0</v>
      </c>
      <c r="F1344" s="79">
        <v>0</v>
      </c>
      <c r="G1344" s="114">
        <f>F1344*C1338</f>
        <v>0</v>
      </c>
      <c r="H1344" s="23">
        <f>+D1344+F1344</f>
        <v>0</v>
      </c>
      <c r="I1344" s="116">
        <f>+E1344+G1344</f>
        <v>0</v>
      </c>
      <c r="J1344" s="39">
        <f>+H1344*I1368</f>
        <v>0</v>
      </c>
      <c r="K1344" s="39">
        <f>+H1344*I1369</f>
        <v>0</v>
      </c>
      <c r="L1344" s="393">
        <f>+J1344+K1344</f>
        <v>0</v>
      </c>
    </row>
    <row r="1345" spans="1:12" ht="13.8">
      <c r="A1345" s="2" t="s">
        <v>4</v>
      </c>
      <c r="B1345" s="22">
        <f>+$B$12</f>
        <v>571800</v>
      </c>
      <c r="C1345" s="84">
        <f>+B1345/B1365</f>
        <v>6.7541206780404811E-3</v>
      </c>
      <c r="D1345" s="89">
        <v>0</v>
      </c>
      <c r="E1345" s="112">
        <f>+D1345*C1338</f>
        <v>0</v>
      </c>
      <c r="F1345" s="79">
        <v>0</v>
      </c>
      <c r="G1345" s="112">
        <f>F1345*C1338</f>
        <v>0</v>
      </c>
      <c r="H1345" s="23">
        <f t="shared" ref="H1345:H1363" si="196">+D1345+F1345</f>
        <v>0</v>
      </c>
      <c r="I1345" s="117">
        <f>+G1345+E1345</f>
        <v>0</v>
      </c>
      <c r="J1345" s="39">
        <f>+H1345*I1368</f>
        <v>0</v>
      </c>
      <c r="K1345" s="39">
        <f>+H1345*I1369</f>
        <v>0</v>
      </c>
      <c r="L1345" s="394">
        <f>+J1345+K1345</f>
        <v>0</v>
      </c>
    </row>
    <row r="1346" spans="1:12" ht="13.8">
      <c r="A1346" s="2" t="s">
        <v>0</v>
      </c>
      <c r="B1346" s="22">
        <f>+$B$13</f>
        <v>9981000</v>
      </c>
      <c r="C1346" s="84">
        <f>+B1346/B1365</f>
        <v>0.11789590501490389</v>
      </c>
      <c r="D1346" s="89">
        <v>0</v>
      </c>
      <c r="E1346" s="112">
        <f>+D1346*C1338</f>
        <v>0</v>
      </c>
      <c r="F1346" s="79">
        <v>0</v>
      </c>
      <c r="G1346" s="112">
        <f>F1346*C1338</f>
        <v>0</v>
      </c>
      <c r="H1346" s="23">
        <f t="shared" si="196"/>
        <v>0</v>
      </c>
      <c r="I1346" s="117">
        <f t="shared" ref="I1346:I1364" si="197">+G1346+E1346</f>
        <v>0</v>
      </c>
      <c r="J1346" s="39">
        <f>+H1346*I1368</f>
        <v>0</v>
      </c>
      <c r="K1346" s="39">
        <f>+H1346*I1369</f>
        <v>0</v>
      </c>
      <c r="L1346" s="394">
        <f t="shared" ref="L1346:L1347" si="198">+J1346+K1346</f>
        <v>0</v>
      </c>
    </row>
    <row r="1347" spans="1:12" ht="13.8">
      <c r="A1347" s="2" t="s">
        <v>16</v>
      </c>
      <c r="B1347" s="22">
        <f>+$B$14</f>
        <v>1028167</v>
      </c>
      <c r="C1347" s="84">
        <f>+B1347/B1365</f>
        <v>1.2144742908672346E-2</v>
      </c>
      <c r="D1347" s="89">
        <v>0</v>
      </c>
      <c r="E1347" s="112">
        <f>+D1347*C1338</f>
        <v>0</v>
      </c>
      <c r="F1347" s="79">
        <v>0</v>
      </c>
      <c r="G1347" s="112">
        <f>F1347*C1338</f>
        <v>0</v>
      </c>
      <c r="H1347" s="23">
        <f t="shared" si="196"/>
        <v>0</v>
      </c>
      <c r="I1347" s="117">
        <f t="shared" si="197"/>
        <v>0</v>
      </c>
      <c r="J1347" s="39">
        <f>+H1347*I1368</f>
        <v>0</v>
      </c>
      <c r="K1347" s="39">
        <f>+H1347*I1369</f>
        <v>0</v>
      </c>
      <c r="L1347" s="394">
        <f t="shared" si="198"/>
        <v>0</v>
      </c>
    </row>
    <row r="1348" spans="1:12" ht="13.8">
      <c r="A1348" s="2" t="s">
        <v>6</v>
      </c>
      <c r="B1348" s="22">
        <f>+$B$15</f>
        <v>2574417</v>
      </c>
      <c r="C1348" s="84">
        <f>+B1348/B1365</f>
        <v>3.040909949912372E-2</v>
      </c>
      <c r="D1348" s="89">
        <v>0</v>
      </c>
      <c r="E1348" s="112">
        <f>+D1348*C1338</f>
        <v>0</v>
      </c>
      <c r="F1348" s="79">
        <v>0</v>
      </c>
      <c r="G1348" s="112">
        <f>F1348*C1338</f>
        <v>0</v>
      </c>
      <c r="H1348" s="23">
        <f t="shared" si="196"/>
        <v>0</v>
      </c>
      <c r="I1348" s="117">
        <f t="shared" si="197"/>
        <v>0</v>
      </c>
      <c r="J1348" s="39">
        <f>+H1348*I1368</f>
        <v>0</v>
      </c>
      <c r="K1348" s="39">
        <f>+H1348*I1369</f>
        <v>0</v>
      </c>
      <c r="L1348" s="394">
        <f>+J1348+K1348</f>
        <v>0</v>
      </c>
    </row>
    <row r="1349" spans="1:12" ht="13.8">
      <c r="A1349" s="2" t="s">
        <v>10</v>
      </c>
      <c r="B1349" s="22">
        <f>+$B$16</f>
        <v>2860240</v>
      </c>
      <c r="C1349" s="84">
        <f>+B1349/B1365</f>
        <v>3.3785250311574866E-2</v>
      </c>
      <c r="D1349" s="89">
        <v>0</v>
      </c>
      <c r="E1349" s="112">
        <f>+D1349*C1338</f>
        <v>0</v>
      </c>
      <c r="F1349" s="79">
        <v>0</v>
      </c>
      <c r="G1349" s="112">
        <f>F1349*C1338</f>
        <v>0</v>
      </c>
      <c r="H1349" s="23">
        <f t="shared" si="196"/>
        <v>0</v>
      </c>
      <c r="I1349" s="117">
        <f t="shared" si="197"/>
        <v>0</v>
      </c>
      <c r="J1349" s="39">
        <f>+H1349*I1368</f>
        <v>0</v>
      </c>
      <c r="K1349" s="39">
        <f>+H1349*I1369</f>
        <v>0</v>
      </c>
      <c r="L1349" s="394">
        <f t="shared" ref="L1349:L1357" si="199">+J1349+K1349</f>
        <v>0</v>
      </c>
    </row>
    <row r="1350" spans="1:12" ht="13.8">
      <c r="A1350" s="2" t="s">
        <v>17</v>
      </c>
      <c r="B1350" s="22">
        <f>+$B$17</f>
        <v>7116500</v>
      </c>
      <c r="C1350" s="84">
        <f>+B1350/B1365</f>
        <v>8.4060335441194622E-2</v>
      </c>
      <c r="D1350" s="89">
        <v>0</v>
      </c>
      <c r="E1350" s="112">
        <f>+D1350*C1338</f>
        <v>0</v>
      </c>
      <c r="F1350" s="79">
        <v>0</v>
      </c>
      <c r="G1350" s="112">
        <f>F1350*C1338</f>
        <v>0</v>
      </c>
      <c r="H1350" s="23">
        <f t="shared" si="196"/>
        <v>0</v>
      </c>
      <c r="I1350" s="117">
        <f t="shared" si="197"/>
        <v>0</v>
      </c>
      <c r="J1350" s="39">
        <f>+H1350*I1368</f>
        <v>0</v>
      </c>
      <c r="K1350" s="39">
        <f>+H1350*I1369</f>
        <v>0</v>
      </c>
      <c r="L1350" s="394">
        <f t="shared" si="199"/>
        <v>0</v>
      </c>
    </row>
    <row r="1351" spans="1:12" ht="13.8">
      <c r="A1351" s="2" t="s">
        <v>5</v>
      </c>
      <c r="B1351" s="22">
        <f>+$B$18</f>
        <v>9342000</v>
      </c>
      <c r="C1351" s="84">
        <f>+B1351/B1365</f>
        <v>0.11034801569474323</v>
      </c>
      <c r="D1351" s="89">
        <v>0</v>
      </c>
      <c r="E1351" s="112">
        <f>+D1351*C1338</f>
        <v>0</v>
      </c>
      <c r="F1351" s="79">
        <v>0</v>
      </c>
      <c r="G1351" s="112">
        <f>F1351*C1338</f>
        <v>0</v>
      </c>
      <c r="H1351" s="23">
        <f t="shared" si="196"/>
        <v>0</v>
      </c>
      <c r="I1351" s="117">
        <f t="shared" si="197"/>
        <v>0</v>
      </c>
      <c r="J1351" s="39">
        <f>+H1351*I1368</f>
        <v>0</v>
      </c>
      <c r="K1351" s="39">
        <f>+H1351*I1369</f>
        <v>0</v>
      </c>
      <c r="L1351" s="394">
        <f t="shared" si="199"/>
        <v>0</v>
      </c>
    </row>
    <row r="1352" spans="1:12" ht="13.8">
      <c r="A1352" s="2" t="s">
        <v>116</v>
      </c>
      <c r="B1352" s="22">
        <f>+$B$19</f>
        <v>2939201</v>
      </c>
      <c r="C1352" s="84">
        <f>+B1352/B1365</f>
        <v>3.4717940278099442E-2</v>
      </c>
      <c r="D1352" s="89">
        <v>0</v>
      </c>
      <c r="E1352" s="112">
        <f>+D1352*C1338</f>
        <v>0</v>
      </c>
      <c r="F1352" s="79">
        <v>4.3912283358846955E-3</v>
      </c>
      <c r="G1352" s="112">
        <f>F1352*C1338</f>
        <v>0</v>
      </c>
      <c r="H1352" s="23">
        <f t="shared" si="196"/>
        <v>4.3912283358846955E-3</v>
      </c>
      <c r="I1352" s="117">
        <f t="shared" si="197"/>
        <v>0</v>
      </c>
      <c r="J1352" s="39">
        <f>+H1352*I1368</f>
        <v>9407.7283282170574</v>
      </c>
      <c r="K1352" s="39">
        <f>+H1352*I1369</f>
        <v>-93.902026734558333</v>
      </c>
      <c r="L1352" s="394">
        <f t="shared" si="199"/>
        <v>9313.8263014824988</v>
      </c>
    </row>
    <row r="1353" spans="1:12" ht="13.8">
      <c r="A1353" s="2" t="s">
        <v>1</v>
      </c>
      <c r="B1353" s="22">
        <f>+$B$20</f>
        <v>207000</v>
      </c>
      <c r="C1353" s="84">
        <f>+B1353/B1365</f>
        <v>2.4450909065309194E-3</v>
      </c>
      <c r="D1353" s="89">
        <v>0</v>
      </c>
      <c r="E1353" s="112">
        <f>+D1353*C1338</f>
        <v>0</v>
      </c>
      <c r="F1353" s="79">
        <v>0</v>
      </c>
      <c r="G1353" s="112">
        <f>F1353*C1338</f>
        <v>0</v>
      </c>
      <c r="H1353" s="23">
        <f t="shared" si="196"/>
        <v>0</v>
      </c>
      <c r="I1353" s="117">
        <f t="shared" si="197"/>
        <v>0</v>
      </c>
      <c r="J1353" s="39">
        <f>+H1353*I1368</f>
        <v>0</v>
      </c>
      <c r="K1353" s="39">
        <f>+H1353*I1369</f>
        <v>0</v>
      </c>
      <c r="L1353" s="394">
        <f t="shared" si="199"/>
        <v>0</v>
      </c>
    </row>
    <row r="1354" spans="1:12" ht="13.8">
      <c r="A1354" s="2" t="s">
        <v>45</v>
      </c>
      <c r="B1354" s="22">
        <f>+$B$21</f>
        <v>7020707</v>
      </c>
      <c r="C1354" s="84">
        <f>+B1354/B1365</f>
        <v>8.2928825329072323E-2</v>
      </c>
      <c r="D1354" s="89">
        <v>0</v>
      </c>
      <c r="E1354" s="112">
        <f>+D1354*C1338</f>
        <v>0</v>
      </c>
      <c r="F1354" s="79">
        <v>0</v>
      </c>
      <c r="G1354" s="112">
        <f>F1354*C1338</f>
        <v>0</v>
      </c>
      <c r="H1354" s="23">
        <f t="shared" si="196"/>
        <v>0</v>
      </c>
      <c r="I1354" s="117">
        <f t="shared" si="197"/>
        <v>0</v>
      </c>
      <c r="J1354" s="39">
        <f>+H1354*I1368</f>
        <v>0</v>
      </c>
      <c r="K1354" s="39">
        <f>+H1354*I1369</f>
        <v>0</v>
      </c>
      <c r="L1354" s="394">
        <f t="shared" si="199"/>
        <v>0</v>
      </c>
    </row>
    <row r="1355" spans="1:12" ht="13.8">
      <c r="A1355" s="2" t="s">
        <v>46</v>
      </c>
      <c r="B1355" s="22">
        <f>+$B$22</f>
        <v>6927361</v>
      </c>
      <c r="C1355" s="84">
        <f>+B1355/B1365</f>
        <v>8.1826219262593897E-2</v>
      </c>
      <c r="D1355" s="89">
        <v>0</v>
      </c>
      <c r="E1355" s="112">
        <f>+D1355*C1338</f>
        <v>0</v>
      </c>
      <c r="F1355" s="79">
        <v>6.7668398231625273E-4</v>
      </c>
      <c r="G1355" s="112">
        <f>F1355*C1338</f>
        <v>0</v>
      </c>
      <c r="H1355" s="23">
        <f t="shared" si="196"/>
        <v>6.7668398231625273E-4</v>
      </c>
      <c r="I1355" s="117">
        <f t="shared" si="197"/>
        <v>0</v>
      </c>
      <c r="J1355" s="39">
        <f>+H1355*I1368</f>
        <v>1449.7217140052862</v>
      </c>
      <c r="K1355" s="39">
        <f>+H1355*I1369</f>
        <v>-14.470210277850748</v>
      </c>
      <c r="L1355" s="394">
        <f t="shared" si="199"/>
        <v>1435.2515037274354</v>
      </c>
    </row>
    <row r="1356" spans="1:12" ht="13.8">
      <c r="A1356" s="2" t="s">
        <v>2</v>
      </c>
      <c r="B1356" s="22">
        <f>+$B$23</f>
        <v>325000</v>
      </c>
      <c r="C1356" s="84">
        <f>+B1356/B1365</f>
        <v>3.8389108435871924E-3</v>
      </c>
      <c r="D1356" s="89">
        <v>0</v>
      </c>
      <c r="E1356" s="112">
        <f>+D1356*C1338</f>
        <v>0</v>
      </c>
      <c r="F1356" s="79">
        <v>0</v>
      </c>
      <c r="G1356" s="112">
        <f>F1356*C1338</f>
        <v>0</v>
      </c>
      <c r="H1356" s="23">
        <f t="shared" si="196"/>
        <v>0</v>
      </c>
      <c r="I1356" s="117">
        <f t="shared" si="197"/>
        <v>0</v>
      </c>
      <c r="J1356" s="39">
        <f>+H1356*I1368</f>
        <v>0</v>
      </c>
      <c r="K1356" s="39">
        <f>+H1356*I1369</f>
        <v>0</v>
      </c>
      <c r="L1356" s="394">
        <f t="shared" si="199"/>
        <v>0</v>
      </c>
    </row>
    <row r="1357" spans="1:12" ht="13.8">
      <c r="A1357" s="2" t="s">
        <v>12</v>
      </c>
      <c r="B1357" s="22">
        <f>+$B$24</f>
        <v>343000</v>
      </c>
      <c r="C1357" s="84">
        <f>+B1357/B1365</f>
        <v>4.0515274441550982E-3</v>
      </c>
      <c r="D1357" s="89">
        <v>0</v>
      </c>
      <c r="E1357" s="112">
        <f>+D1357*C1338</f>
        <v>0</v>
      </c>
      <c r="F1357" s="79">
        <v>0</v>
      </c>
      <c r="G1357" s="112">
        <f>F1357*C1338</f>
        <v>0</v>
      </c>
      <c r="H1357" s="23">
        <f t="shared" si="196"/>
        <v>0</v>
      </c>
      <c r="I1357" s="117">
        <f t="shared" si="197"/>
        <v>0</v>
      </c>
      <c r="J1357" s="39">
        <f>+H1357*I1368</f>
        <v>0</v>
      </c>
      <c r="K1357" s="39">
        <f>+H1357*I1369</f>
        <v>0</v>
      </c>
      <c r="L1357" s="394">
        <f t="shared" si="199"/>
        <v>0</v>
      </c>
    </row>
    <row r="1358" spans="1:12" ht="13.8">
      <c r="A1358" s="2" t="s">
        <v>18</v>
      </c>
      <c r="B1358" s="22">
        <f>+$B$25</f>
        <v>10436523.5</v>
      </c>
      <c r="C1358" s="84">
        <f>+B1358/B1365</f>
        <v>0.12327656379539248</v>
      </c>
      <c r="D1358" s="89">
        <v>0</v>
      </c>
      <c r="E1358" s="112">
        <f>+D1358*C1338</f>
        <v>0</v>
      </c>
      <c r="F1358" s="79">
        <v>4.435759923690847E-2</v>
      </c>
      <c r="G1358" s="112">
        <f>F1358*C1338</f>
        <v>0</v>
      </c>
      <c r="H1358" s="23">
        <f t="shared" si="196"/>
        <v>4.435759923690847E-2</v>
      </c>
      <c r="I1358" s="117">
        <f t="shared" si="197"/>
        <v>0</v>
      </c>
      <c r="J1358" s="39">
        <f>+H1358*I1368</f>
        <v>95031.324038104111</v>
      </c>
      <c r="K1358" s="39">
        <f>+H1358*I1369</f>
        <v>-948.54290208205066</v>
      </c>
      <c r="L1358" s="394">
        <f>+J1358+K1358</f>
        <v>94082.781136022066</v>
      </c>
    </row>
    <row r="1359" spans="1:12" ht="13.8">
      <c r="A1359" s="2" t="s">
        <v>9</v>
      </c>
      <c r="B1359" s="22">
        <f>+$B$26</f>
        <v>7856545</v>
      </c>
      <c r="C1359" s="84">
        <f>+B1359/B1365</f>
        <v>9.2801771672709962E-2</v>
      </c>
      <c r="D1359" s="89">
        <v>0</v>
      </c>
      <c r="E1359" s="112">
        <f>+D1359*C1338</f>
        <v>0</v>
      </c>
      <c r="F1359" s="79">
        <v>0.32427599438443122</v>
      </c>
      <c r="G1359" s="112">
        <f>F1359*C1338</f>
        <v>0</v>
      </c>
      <c r="H1359" s="23">
        <f t="shared" si="196"/>
        <v>0.32427599438443122</v>
      </c>
      <c r="I1359" s="117">
        <f t="shared" si="197"/>
        <v>0</v>
      </c>
      <c r="J1359" s="39">
        <f>+H1359*I1368</f>
        <v>694725.99126789614</v>
      </c>
      <c r="K1359" s="39">
        <f>+H1359*I1369</f>
        <v>-6934.3178639166772</v>
      </c>
      <c r="L1359" s="394">
        <f t="shared" ref="L1359" si="200">+J1359+K1359</f>
        <v>687791.67340397951</v>
      </c>
    </row>
    <row r="1360" spans="1:12" ht="13.8">
      <c r="A1360" s="2" t="s">
        <v>7</v>
      </c>
      <c r="B1360" s="22">
        <f>+$B$27</f>
        <v>1680898</v>
      </c>
      <c r="C1360" s="84">
        <f>+B1360/B1365</f>
        <v>1.9854823258966228E-2</v>
      </c>
      <c r="D1360" s="89">
        <v>0</v>
      </c>
      <c r="E1360" s="112">
        <f>+D1360*C1338</f>
        <v>0</v>
      </c>
      <c r="F1360" s="79">
        <v>0.25530380434705791</v>
      </c>
      <c r="G1360" s="112">
        <f>F1360*C1338</f>
        <v>0</v>
      </c>
      <c r="H1360" s="23">
        <f t="shared" si="196"/>
        <v>0.25530380434705791</v>
      </c>
      <c r="I1360" s="117">
        <f t="shared" si="197"/>
        <v>0</v>
      </c>
      <c r="J1360" s="39">
        <f>+H1360*I1368</f>
        <v>546960.5879589289</v>
      </c>
      <c r="K1360" s="39">
        <f>+H1360*I1369</f>
        <v>-5459.416552157486</v>
      </c>
      <c r="L1360" s="394">
        <f>+J1360+K1360</f>
        <v>541501.17140677141</v>
      </c>
    </row>
    <row r="1361" spans="1:14" ht="13.8">
      <c r="A1361" s="2" t="s">
        <v>13</v>
      </c>
      <c r="B1361" s="22">
        <f>+$B$28</f>
        <v>255700</v>
      </c>
      <c r="C1361" s="84">
        <f>+B1361/B1365</f>
        <v>3.020336931400754E-3</v>
      </c>
      <c r="D1361" s="89">
        <v>0</v>
      </c>
      <c r="E1361" s="112">
        <f>+D1361*C1338</f>
        <v>0</v>
      </c>
      <c r="F1361" s="79">
        <v>0</v>
      </c>
      <c r="G1361" s="112">
        <f>F1361*C1338</f>
        <v>0</v>
      </c>
      <c r="H1361" s="23">
        <f t="shared" si="196"/>
        <v>0</v>
      </c>
      <c r="I1361" s="117">
        <f t="shared" si="197"/>
        <v>0</v>
      </c>
      <c r="J1361" s="39">
        <f>+H1361*I1368</f>
        <v>0</v>
      </c>
      <c r="K1361" s="39">
        <f>+H1361*I1369</f>
        <v>0</v>
      </c>
      <c r="L1361" s="394">
        <f>+J1361+K1361</f>
        <v>0</v>
      </c>
    </row>
    <row r="1362" spans="1:14" ht="13.8">
      <c r="A1362" s="2" t="s">
        <v>3</v>
      </c>
      <c r="B1362" s="22">
        <f>+$B$29</f>
        <v>999226</v>
      </c>
      <c r="C1362" s="84">
        <f>+B1362/B1365</f>
        <v>1.1802890851059249E-2</v>
      </c>
      <c r="D1362" s="89">
        <v>0</v>
      </c>
      <c r="E1362" s="112">
        <f>+D1362*C1338</f>
        <v>0</v>
      </c>
      <c r="F1362" s="79">
        <v>1.8360834628091245E-2</v>
      </c>
      <c r="G1362" s="112">
        <f>F1362*C1338</f>
        <v>0</v>
      </c>
      <c r="H1362" s="23">
        <f t="shared" si="196"/>
        <v>1.8360834628091245E-2</v>
      </c>
      <c r="I1362" s="117">
        <f t="shared" si="197"/>
        <v>0</v>
      </c>
      <c r="J1362" s="39">
        <f>+H1362*I1368</f>
        <v>39336.08795717571</v>
      </c>
      <c r="K1362" s="39">
        <f>+H1362*I1369</f>
        <v>-392.62808768710318</v>
      </c>
      <c r="L1362" s="394">
        <f t="shared" ref="L1362:L1364" si="201">+J1362+K1362</f>
        <v>38943.459869488608</v>
      </c>
    </row>
    <row r="1363" spans="1:14" ht="13.8">
      <c r="A1363" s="2" t="s">
        <v>11</v>
      </c>
      <c r="B1363" s="22">
        <f>+$B$30</f>
        <v>700616</v>
      </c>
      <c r="C1363" s="84">
        <f>+B1363/B1365</f>
        <v>8.2756995679713358E-3</v>
      </c>
      <c r="D1363" s="89">
        <v>0</v>
      </c>
      <c r="E1363" s="112">
        <f>+D1363*C1338</f>
        <v>0</v>
      </c>
      <c r="F1363" s="79">
        <v>0.35252617645165396</v>
      </c>
      <c r="G1363" s="112">
        <f>F1363*C1338</f>
        <v>0</v>
      </c>
      <c r="H1363" s="23">
        <f t="shared" si="196"/>
        <v>0.35252617645165396</v>
      </c>
      <c r="I1363" s="117">
        <f t="shared" si="197"/>
        <v>0</v>
      </c>
      <c r="J1363" s="39">
        <f>+H1363*I1368</f>
        <v>755248.92876564676</v>
      </c>
      <c r="K1363" s="39">
        <f>+H1363*I1369</f>
        <v>-7538.4197572421681</v>
      </c>
      <c r="L1363" s="394">
        <f t="shared" si="201"/>
        <v>747710.50900840457</v>
      </c>
    </row>
    <row r="1364" spans="1:14" ht="13.8">
      <c r="A1364" s="3" t="s">
        <v>8</v>
      </c>
      <c r="B1364" s="22">
        <f>+$B$31</f>
        <v>553279</v>
      </c>
      <c r="C1364" s="84">
        <f>+B1364/B1365</f>
        <v>6.5353500080894715E-3</v>
      </c>
      <c r="D1364" s="89">
        <v>0</v>
      </c>
      <c r="E1364" s="112">
        <f>+D1364*C1338</f>
        <v>0</v>
      </c>
      <c r="F1364" s="79">
        <v>1.0767863365624218E-4</v>
      </c>
      <c r="G1364" s="115">
        <f>F1364*C1338</f>
        <v>0</v>
      </c>
      <c r="H1364" s="87">
        <f>+D1364+F1364</f>
        <v>1.0767863365624218E-4</v>
      </c>
      <c r="I1364" s="118">
        <f t="shared" si="197"/>
        <v>0</v>
      </c>
      <c r="J1364" s="39">
        <f>+H1364*I1368</f>
        <v>230.68974207360276</v>
      </c>
      <c r="K1364" s="39">
        <f>+H1364*I1369</f>
        <v>-2.3025999021050829</v>
      </c>
      <c r="L1364" s="394">
        <f t="shared" si="201"/>
        <v>228.38714217149769</v>
      </c>
    </row>
    <row r="1365" spans="1:14" ht="13.8">
      <c r="A1365" s="24"/>
      <c r="B1365" s="25">
        <f t="shared" ref="B1365:I1365" si="202">SUM(B1344:B1364)</f>
        <v>84659429</v>
      </c>
      <c r="C1365" s="85">
        <f t="shared" si="202"/>
        <v>1.0000000000000002</v>
      </c>
      <c r="D1365" s="82">
        <f t="shared" si="202"/>
        <v>0</v>
      </c>
      <c r="E1365" s="113">
        <f t="shared" si="202"/>
        <v>0</v>
      </c>
      <c r="F1365" s="83">
        <f t="shared" si="202"/>
        <v>1</v>
      </c>
      <c r="G1365" s="113">
        <f t="shared" si="202"/>
        <v>0</v>
      </c>
      <c r="H1365" s="86">
        <f t="shared" si="202"/>
        <v>1</v>
      </c>
      <c r="I1365" s="119">
        <f t="shared" si="202"/>
        <v>0</v>
      </c>
      <c r="J1365" s="26">
        <f t="shared" ref="J1365:L1365" si="203">SUM(J1344:J1364)</f>
        <v>2142391.0597720472</v>
      </c>
      <c r="K1365" s="26">
        <f t="shared" si="203"/>
        <v>-21384</v>
      </c>
      <c r="L1365" s="26">
        <f t="shared" si="203"/>
        <v>2121007.0597720477</v>
      </c>
    </row>
    <row r="1366" spans="1:14">
      <c r="H1366" s="80"/>
      <c r="I1366" s="81"/>
    </row>
    <row r="1368" spans="1:14">
      <c r="G1368" t="s">
        <v>114</v>
      </c>
      <c r="H1368" s="27"/>
      <c r="I1368" s="357">
        <f>+MP!L74</f>
        <v>2142391.0597720477</v>
      </c>
    </row>
    <row r="1369" spans="1:14">
      <c r="G1369" t="s">
        <v>338</v>
      </c>
      <c r="I1369" s="357">
        <f>+MP!M74</f>
        <v>-21384</v>
      </c>
    </row>
    <row r="1370" spans="1:14">
      <c r="G1370" t="s">
        <v>256</v>
      </c>
      <c r="I1370" s="120">
        <f>SUM(I1368:I1369)</f>
        <v>2121007.0597720477</v>
      </c>
      <c r="N1370" s="121">
        <f>+I1370</f>
        <v>2121007.0597720477</v>
      </c>
    </row>
    <row r="1371" spans="1:14">
      <c r="I1371" s="122"/>
      <c r="N1371" s="121"/>
    </row>
    <row r="1372" spans="1:14">
      <c r="I1372" s="122"/>
      <c r="N1372" s="121"/>
    </row>
    <row r="1373" spans="1:14">
      <c r="I1373" s="122"/>
      <c r="N1373" s="121"/>
    </row>
    <row r="1374" spans="1:14" ht="15.6">
      <c r="A1374" s="874" t="s">
        <v>19</v>
      </c>
      <c r="B1374" s="875"/>
      <c r="C1374" s="875" t="s">
        <v>405</v>
      </c>
      <c r="D1374" s="875"/>
      <c r="E1374" s="875"/>
      <c r="F1374" s="875"/>
      <c r="G1374" s="875"/>
      <c r="H1374" s="876"/>
      <c r="I1374" s="4"/>
    </row>
    <row r="1375" spans="1:14" ht="15.6">
      <c r="A1375" s="867" t="s">
        <v>20</v>
      </c>
      <c r="B1375" s="868"/>
      <c r="C1375" s="877" t="s">
        <v>155</v>
      </c>
      <c r="D1375" s="878"/>
      <c r="E1375" s="878"/>
      <c r="F1375" s="878"/>
      <c r="G1375" s="878"/>
      <c r="H1375" s="879"/>
      <c r="I1375" s="4"/>
    </row>
    <row r="1376" spans="1:14" ht="15.6">
      <c r="A1376" s="867" t="s">
        <v>22</v>
      </c>
      <c r="B1376" s="868"/>
      <c r="C1376" s="877" t="s">
        <v>156</v>
      </c>
      <c r="D1376" s="878"/>
      <c r="E1376" s="878"/>
      <c r="F1376" s="878"/>
      <c r="G1376" s="878"/>
      <c r="H1376" s="879"/>
      <c r="I1376" s="4"/>
    </row>
    <row r="1377" spans="1:12" ht="15.6">
      <c r="A1377" s="867" t="s">
        <v>24</v>
      </c>
      <c r="B1377" s="868"/>
      <c r="C1377" s="869">
        <v>0</v>
      </c>
      <c r="D1377" s="870"/>
      <c r="E1377" s="870"/>
      <c r="F1377" s="870"/>
      <c r="G1377" s="870"/>
      <c r="H1377" s="871"/>
      <c r="I1377" s="4"/>
    </row>
    <row r="1378" spans="1:12" ht="15.6">
      <c r="A1378" s="881" t="s">
        <v>25</v>
      </c>
      <c r="B1378" s="882"/>
      <c r="C1378" s="883" t="s">
        <v>157</v>
      </c>
      <c r="D1378" s="884"/>
      <c r="E1378" s="884"/>
      <c r="F1378" s="884"/>
      <c r="G1378" s="884"/>
      <c r="H1378" s="885"/>
      <c r="I1378" s="4"/>
    </row>
    <row r="1379" spans="1:12" ht="13.8">
      <c r="A1379" s="5"/>
      <c r="B1379" s="5"/>
      <c r="C1379" s="5"/>
      <c r="D1379" s="5"/>
      <c r="E1379" s="5"/>
      <c r="F1379" s="5"/>
      <c r="G1379" s="5"/>
      <c r="H1379" s="5"/>
      <c r="I1379" s="5"/>
    </row>
    <row r="1380" spans="1:12" ht="13.8">
      <c r="A1380" s="6"/>
      <c r="B1380" s="7"/>
      <c r="C1380" s="8"/>
      <c r="D1380" s="886">
        <v>0</v>
      </c>
      <c r="E1380" s="887"/>
      <c r="F1380" s="886">
        <v>1</v>
      </c>
      <c r="G1380" s="887"/>
      <c r="H1380" s="9"/>
      <c r="I1380" s="10"/>
      <c r="J1380" s="11" t="s">
        <v>121</v>
      </c>
      <c r="K1380" s="11" t="s">
        <v>269</v>
      </c>
      <c r="L1380" s="11" t="s">
        <v>270</v>
      </c>
    </row>
    <row r="1381" spans="1:12" ht="13.8">
      <c r="A1381" s="12"/>
      <c r="B1381" s="13"/>
      <c r="C1381" s="14"/>
      <c r="D1381" s="872" t="s">
        <v>26</v>
      </c>
      <c r="E1381" s="880"/>
      <c r="F1381" s="872" t="s">
        <v>27</v>
      </c>
      <c r="G1381" s="880"/>
      <c r="H1381" s="872" t="s">
        <v>28</v>
      </c>
      <c r="I1381" s="873"/>
      <c r="J1381" s="15" t="s">
        <v>29</v>
      </c>
      <c r="K1381" s="391" t="s">
        <v>29</v>
      </c>
      <c r="L1381" s="391" t="s">
        <v>29</v>
      </c>
    </row>
    <row r="1382" spans="1:12" ht="27.6">
      <c r="A1382" s="16" t="s">
        <v>30</v>
      </c>
      <c r="B1382" s="17" t="s">
        <v>31</v>
      </c>
      <c r="C1382" s="18" t="s">
        <v>32</v>
      </c>
      <c r="D1382" s="19" t="s">
        <v>33</v>
      </c>
      <c r="E1382" s="20" t="s">
        <v>34</v>
      </c>
      <c r="F1382" s="19" t="s">
        <v>33</v>
      </c>
      <c r="G1382" s="20" t="s">
        <v>34</v>
      </c>
      <c r="H1382" s="21" t="s">
        <v>33</v>
      </c>
      <c r="I1382" s="40" t="s">
        <v>34</v>
      </c>
      <c r="J1382" s="18" t="s">
        <v>34</v>
      </c>
      <c r="K1382" s="18" t="s">
        <v>34</v>
      </c>
      <c r="L1382" s="18" t="s">
        <v>34</v>
      </c>
    </row>
    <row r="1383" spans="1:12" ht="13.8">
      <c r="A1383" s="1" t="s">
        <v>15</v>
      </c>
      <c r="B1383" s="22">
        <f>+$B$10</f>
        <v>10940248.5</v>
      </c>
      <c r="C1383" s="84">
        <f>+B1383/B1404</f>
        <v>0.1292265803021185</v>
      </c>
      <c r="D1383" s="89">
        <v>0</v>
      </c>
      <c r="E1383" s="112">
        <f>+D1383*C1377</f>
        <v>0</v>
      </c>
      <c r="F1383" s="79">
        <v>0</v>
      </c>
      <c r="G1383" s="114">
        <f>F1383*C1377</f>
        <v>0</v>
      </c>
      <c r="H1383" s="23">
        <f>+D1383+F1383</f>
        <v>0</v>
      </c>
      <c r="I1383" s="116">
        <f>+E1383+G1383</f>
        <v>0</v>
      </c>
      <c r="J1383" s="39">
        <f>+H1383*I1407</f>
        <v>0</v>
      </c>
      <c r="K1383" s="39">
        <f>+H1383*I1408</f>
        <v>0</v>
      </c>
      <c r="L1383" s="393">
        <f>+J1383+K1383</f>
        <v>0</v>
      </c>
    </row>
    <row r="1384" spans="1:12" ht="13.8">
      <c r="A1384" s="2" t="s">
        <v>4</v>
      </c>
      <c r="B1384" s="22">
        <f>+$B$12</f>
        <v>571800</v>
      </c>
      <c r="C1384" s="84">
        <f>+B1384/B1404</f>
        <v>6.7541206780404811E-3</v>
      </c>
      <c r="D1384" s="89">
        <v>0</v>
      </c>
      <c r="E1384" s="112">
        <f>+D1384*C1377</f>
        <v>0</v>
      </c>
      <c r="F1384" s="79">
        <v>0</v>
      </c>
      <c r="G1384" s="112">
        <f>F1384*C1377</f>
        <v>0</v>
      </c>
      <c r="H1384" s="23">
        <f t="shared" ref="H1384:H1402" si="204">+D1384+F1384</f>
        <v>0</v>
      </c>
      <c r="I1384" s="117">
        <f>+G1384+E1384</f>
        <v>0</v>
      </c>
      <c r="J1384" s="39">
        <f>+H1384*I1407</f>
        <v>0</v>
      </c>
      <c r="K1384" s="39">
        <f>+H1384*I1408</f>
        <v>0</v>
      </c>
      <c r="L1384" s="394">
        <f>+J1384+K1384</f>
        <v>0</v>
      </c>
    </row>
    <row r="1385" spans="1:12" ht="13.8">
      <c r="A1385" s="2" t="s">
        <v>0</v>
      </c>
      <c r="B1385" s="22">
        <f>+$B$13</f>
        <v>9981000</v>
      </c>
      <c r="C1385" s="84">
        <f>+B1385/B1404</f>
        <v>0.11789590501490389</v>
      </c>
      <c r="D1385" s="89">
        <v>0</v>
      </c>
      <c r="E1385" s="112">
        <f>+D1385*C1377</f>
        <v>0</v>
      </c>
      <c r="F1385" s="79">
        <v>0</v>
      </c>
      <c r="G1385" s="112">
        <f>F1385*C1377</f>
        <v>0</v>
      </c>
      <c r="H1385" s="23">
        <f t="shared" si="204"/>
        <v>0</v>
      </c>
      <c r="I1385" s="117">
        <f t="shared" ref="I1385:I1403" si="205">+G1385+E1385</f>
        <v>0</v>
      </c>
      <c r="J1385" s="39">
        <f>+H1385*I1407</f>
        <v>0</v>
      </c>
      <c r="K1385" s="39">
        <f>+H1385*I1408</f>
        <v>0</v>
      </c>
      <c r="L1385" s="394">
        <f t="shared" ref="L1385:L1386" si="206">+J1385+K1385</f>
        <v>0</v>
      </c>
    </row>
    <row r="1386" spans="1:12" ht="13.8">
      <c r="A1386" s="2" t="s">
        <v>16</v>
      </c>
      <c r="B1386" s="22">
        <f>+$B$14</f>
        <v>1028167</v>
      </c>
      <c r="C1386" s="84">
        <f>+B1386/B1404</f>
        <v>1.2144742908672346E-2</v>
      </c>
      <c r="D1386" s="89">
        <v>0</v>
      </c>
      <c r="E1386" s="112">
        <f>+D1386*C1377</f>
        <v>0</v>
      </c>
      <c r="F1386" s="79">
        <v>0</v>
      </c>
      <c r="G1386" s="112">
        <f>F1386*C1377</f>
        <v>0</v>
      </c>
      <c r="H1386" s="23">
        <f t="shared" si="204"/>
        <v>0</v>
      </c>
      <c r="I1386" s="117">
        <f t="shared" si="205"/>
        <v>0</v>
      </c>
      <c r="J1386" s="39">
        <f>+H1386*I1407</f>
        <v>0</v>
      </c>
      <c r="K1386" s="39">
        <f>+H1386*I1408</f>
        <v>0</v>
      </c>
      <c r="L1386" s="394">
        <f t="shared" si="206"/>
        <v>0</v>
      </c>
    </row>
    <row r="1387" spans="1:12" ht="13.8">
      <c r="A1387" s="2" t="s">
        <v>6</v>
      </c>
      <c r="B1387" s="22">
        <f>+$B$15</f>
        <v>2574417</v>
      </c>
      <c r="C1387" s="84">
        <f>+B1387/B1404</f>
        <v>3.040909949912372E-2</v>
      </c>
      <c r="D1387" s="89">
        <v>0</v>
      </c>
      <c r="E1387" s="112">
        <f>+D1387*C1377</f>
        <v>0</v>
      </c>
      <c r="F1387" s="79">
        <v>0</v>
      </c>
      <c r="G1387" s="112">
        <f>F1387*C1377</f>
        <v>0</v>
      </c>
      <c r="H1387" s="23">
        <f t="shared" si="204"/>
        <v>0</v>
      </c>
      <c r="I1387" s="117">
        <f t="shared" si="205"/>
        <v>0</v>
      </c>
      <c r="J1387" s="39">
        <f>+H1387*I1407</f>
        <v>0</v>
      </c>
      <c r="K1387" s="39">
        <f>+H1387*I1408</f>
        <v>0</v>
      </c>
      <c r="L1387" s="394">
        <f>+J1387+K1387</f>
        <v>0</v>
      </c>
    </row>
    <row r="1388" spans="1:12" ht="13.8">
      <c r="A1388" s="2" t="s">
        <v>10</v>
      </c>
      <c r="B1388" s="22">
        <f>+$B$16</f>
        <v>2860240</v>
      </c>
      <c r="C1388" s="84">
        <f>+B1388/B1404</f>
        <v>3.3785250311574866E-2</v>
      </c>
      <c r="D1388" s="89">
        <v>0</v>
      </c>
      <c r="E1388" s="112">
        <f>+D1388*C1377</f>
        <v>0</v>
      </c>
      <c r="F1388" s="79">
        <v>0</v>
      </c>
      <c r="G1388" s="112">
        <f>F1388*C1377</f>
        <v>0</v>
      </c>
      <c r="H1388" s="23">
        <f t="shared" si="204"/>
        <v>0</v>
      </c>
      <c r="I1388" s="117">
        <f t="shared" si="205"/>
        <v>0</v>
      </c>
      <c r="J1388" s="39">
        <f>+H1388*I1407</f>
        <v>0</v>
      </c>
      <c r="K1388" s="39">
        <f>+H1388*I1408</f>
        <v>0</v>
      </c>
      <c r="L1388" s="394">
        <f t="shared" ref="L1388:L1396" si="207">+J1388+K1388</f>
        <v>0</v>
      </c>
    </row>
    <row r="1389" spans="1:12" ht="13.8">
      <c r="A1389" s="2" t="s">
        <v>17</v>
      </c>
      <c r="B1389" s="22">
        <f>+$B$17</f>
        <v>7116500</v>
      </c>
      <c r="C1389" s="84">
        <f>+B1389/B1404</f>
        <v>8.4060335441194622E-2</v>
      </c>
      <c r="D1389" s="89">
        <v>0</v>
      </c>
      <c r="E1389" s="112">
        <f>+D1389*C1377</f>
        <v>0</v>
      </c>
      <c r="F1389" s="79">
        <v>0</v>
      </c>
      <c r="G1389" s="112">
        <f>F1389*C1377</f>
        <v>0</v>
      </c>
      <c r="H1389" s="23">
        <f t="shared" si="204"/>
        <v>0</v>
      </c>
      <c r="I1389" s="117">
        <f t="shared" si="205"/>
        <v>0</v>
      </c>
      <c r="J1389" s="39">
        <f>+H1389*I1407</f>
        <v>0</v>
      </c>
      <c r="K1389" s="39">
        <f>+H1389*I1408</f>
        <v>0</v>
      </c>
      <c r="L1389" s="394">
        <f t="shared" si="207"/>
        <v>0</v>
      </c>
    </row>
    <row r="1390" spans="1:12" ht="13.8">
      <c r="A1390" s="2" t="s">
        <v>5</v>
      </c>
      <c r="B1390" s="22">
        <f>+$B$18</f>
        <v>9342000</v>
      </c>
      <c r="C1390" s="84">
        <f>+B1390/B1404</f>
        <v>0.11034801569474323</v>
      </c>
      <c r="D1390" s="89">
        <v>0</v>
      </c>
      <c r="E1390" s="112">
        <f>+D1390*C1377</f>
        <v>0</v>
      </c>
      <c r="F1390" s="79">
        <v>0</v>
      </c>
      <c r="G1390" s="112">
        <f>F1390*C1377</f>
        <v>0</v>
      </c>
      <c r="H1390" s="23">
        <f t="shared" si="204"/>
        <v>0</v>
      </c>
      <c r="I1390" s="117">
        <f t="shared" si="205"/>
        <v>0</v>
      </c>
      <c r="J1390" s="39">
        <f>+H1390*I1407</f>
        <v>0</v>
      </c>
      <c r="K1390" s="39">
        <f>+H1390*I1408</f>
        <v>0</v>
      </c>
      <c r="L1390" s="394">
        <f t="shared" si="207"/>
        <v>0</v>
      </c>
    </row>
    <row r="1391" spans="1:12" ht="13.8">
      <c r="A1391" s="2" t="s">
        <v>116</v>
      </c>
      <c r="B1391" s="22">
        <f>+$B$19</f>
        <v>2939201</v>
      </c>
      <c r="C1391" s="84">
        <f>+B1391/B1404</f>
        <v>3.4717940278099442E-2</v>
      </c>
      <c r="D1391" s="89">
        <v>0</v>
      </c>
      <c r="E1391" s="112">
        <f>+D1391*C1377</f>
        <v>0</v>
      </c>
      <c r="F1391" s="79">
        <v>4.3912283358846955E-3</v>
      </c>
      <c r="G1391" s="112">
        <f>F1391*C1377</f>
        <v>0</v>
      </c>
      <c r="H1391" s="23">
        <f t="shared" si="204"/>
        <v>4.3912283358846955E-3</v>
      </c>
      <c r="I1391" s="117">
        <f t="shared" si="205"/>
        <v>0</v>
      </c>
      <c r="J1391" s="39">
        <f>+H1391*I1407</f>
        <v>12079.409268054844</v>
      </c>
      <c r="K1391" s="39">
        <f>+H1391*I1408</f>
        <v>203.01526842462124</v>
      </c>
      <c r="L1391" s="394">
        <f t="shared" si="207"/>
        <v>12282.424536479464</v>
      </c>
    </row>
    <row r="1392" spans="1:12" ht="13.8">
      <c r="A1392" s="2" t="s">
        <v>1</v>
      </c>
      <c r="B1392" s="22">
        <f>+$B$20</f>
        <v>207000</v>
      </c>
      <c r="C1392" s="84">
        <f>+B1392/B1404</f>
        <v>2.4450909065309194E-3</v>
      </c>
      <c r="D1392" s="89">
        <v>0</v>
      </c>
      <c r="E1392" s="112">
        <f>+D1392*C1377</f>
        <v>0</v>
      </c>
      <c r="F1392" s="79">
        <v>0</v>
      </c>
      <c r="G1392" s="112">
        <f>F1392*C1377</f>
        <v>0</v>
      </c>
      <c r="H1392" s="23">
        <f t="shared" si="204"/>
        <v>0</v>
      </c>
      <c r="I1392" s="117">
        <f t="shared" si="205"/>
        <v>0</v>
      </c>
      <c r="J1392" s="39">
        <f>+H1392*I1407</f>
        <v>0</v>
      </c>
      <c r="K1392" s="39">
        <f>+H1392*I1408</f>
        <v>0</v>
      </c>
      <c r="L1392" s="394">
        <f t="shared" si="207"/>
        <v>0</v>
      </c>
    </row>
    <row r="1393" spans="1:12" ht="13.8">
      <c r="A1393" s="2" t="s">
        <v>45</v>
      </c>
      <c r="B1393" s="22">
        <f>+$B$21</f>
        <v>7020707</v>
      </c>
      <c r="C1393" s="84">
        <f>+B1393/B1404</f>
        <v>8.2928825329072323E-2</v>
      </c>
      <c r="D1393" s="89">
        <v>0</v>
      </c>
      <c r="E1393" s="112">
        <f>+D1393*C1377</f>
        <v>0</v>
      </c>
      <c r="F1393" s="79">
        <v>0</v>
      </c>
      <c r="G1393" s="112">
        <f>F1393*C1377</f>
        <v>0</v>
      </c>
      <c r="H1393" s="23">
        <f t="shared" si="204"/>
        <v>0</v>
      </c>
      <c r="I1393" s="117">
        <f t="shared" si="205"/>
        <v>0</v>
      </c>
      <c r="J1393" s="39">
        <f>+H1393*I1407</f>
        <v>0</v>
      </c>
      <c r="K1393" s="39">
        <f>+H1393*I1408</f>
        <v>0</v>
      </c>
      <c r="L1393" s="394">
        <f t="shared" si="207"/>
        <v>0</v>
      </c>
    </row>
    <row r="1394" spans="1:12" ht="13.8">
      <c r="A1394" s="2" t="s">
        <v>46</v>
      </c>
      <c r="B1394" s="22">
        <f>+$B$22</f>
        <v>6927361</v>
      </c>
      <c r="C1394" s="84">
        <f>+B1394/B1404</f>
        <v>8.1826219262593897E-2</v>
      </c>
      <c r="D1394" s="89">
        <v>0</v>
      </c>
      <c r="E1394" s="112">
        <f>+D1394*C1377</f>
        <v>0</v>
      </c>
      <c r="F1394" s="79">
        <v>6.7668398231625273E-4</v>
      </c>
      <c r="G1394" s="112">
        <f>F1394*C1377</f>
        <v>0</v>
      </c>
      <c r="H1394" s="23">
        <f t="shared" si="204"/>
        <v>6.7668398231625273E-4</v>
      </c>
      <c r="I1394" s="117">
        <f t="shared" si="205"/>
        <v>0</v>
      </c>
      <c r="J1394" s="39">
        <f>+H1394*I1407</f>
        <v>1861.4251280760168</v>
      </c>
      <c r="K1394" s="39">
        <f>+H1394*I1408</f>
        <v>31.284453870444995</v>
      </c>
      <c r="L1394" s="394">
        <f t="shared" si="207"/>
        <v>1892.7095819464619</v>
      </c>
    </row>
    <row r="1395" spans="1:12" ht="13.8">
      <c r="A1395" s="2" t="s">
        <v>2</v>
      </c>
      <c r="B1395" s="22">
        <f>+$B$23</f>
        <v>325000</v>
      </c>
      <c r="C1395" s="84">
        <f>+B1395/B1404</f>
        <v>3.8389108435871924E-3</v>
      </c>
      <c r="D1395" s="89">
        <v>0</v>
      </c>
      <c r="E1395" s="112">
        <f>+D1395*C1377</f>
        <v>0</v>
      </c>
      <c r="F1395" s="79">
        <v>0</v>
      </c>
      <c r="G1395" s="112">
        <f>F1395*C1377</f>
        <v>0</v>
      </c>
      <c r="H1395" s="23">
        <f t="shared" si="204"/>
        <v>0</v>
      </c>
      <c r="I1395" s="117">
        <f t="shared" si="205"/>
        <v>0</v>
      </c>
      <c r="J1395" s="39">
        <f>+H1395*I1407</f>
        <v>0</v>
      </c>
      <c r="K1395" s="39">
        <f>+H1395*I1408</f>
        <v>0</v>
      </c>
      <c r="L1395" s="394">
        <f t="shared" si="207"/>
        <v>0</v>
      </c>
    </row>
    <row r="1396" spans="1:12" ht="13.8">
      <c r="A1396" s="2" t="s">
        <v>12</v>
      </c>
      <c r="B1396" s="22">
        <f>+$B$24</f>
        <v>343000</v>
      </c>
      <c r="C1396" s="84">
        <f>+B1396/B1404</f>
        <v>4.0515274441550982E-3</v>
      </c>
      <c r="D1396" s="89">
        <v>0</v>
      </c>
      <c r="E1396" s="112">
        <f>+D1396*C1377</f>
        <v>0</v>
      </c>
      <c r="F1396" s="79">
        <v>0</v>
      </c>
      <c r="G1396" s="112">
        <f>F1396*C1377</f>
        <v>0</v>
      </c>
      <c r="H1396" s="23">
        <f t="shared" si="204"/>
        <v>0</v>
      </c>
      <c r="I1396" s="117">
        <f t="shared" si="205"/>
        <v>0</v>
      </c>
      <c r="J1396" s="39">
        <f>+H1396*I1407</f>
        <v>0</v>
      </c>
      <c r="K1396" s="39">
        <f>+H1396*I1408</f>
        <v>0</v>
      </c>
      <c r="L1396" s="394">
        <f t="shared" si="207"/>
        <v>0</v>
      </c>
    </row>
    <row r="1397" spans="1:12" ht="13.8">
      <c r="A1397" s="2" t="s">
        <v>18</v>
      </c>
      <c r="B1397" s="22">
        <f>+$B$25</f>
        <v>10436523.5</v>
      </c>
      <c r="C1397" s="84">
        <f>+B1397/B1404</f>
        <v>0.12327656379539248</v>
      </c>
      <c r="D1397" s="89">
        <v>0</v>
      </c>
      <c r="E1397" s="112">
        <f>+D1397*C1377</f>
        <v>0</v>
      </c>
      <c r="F1397" s="79">
        <v>4.435759923690847E-2</v>
      </c>
      <c r="G1397" s="112">
        <f>F1397*C1377</f>
        <v>0</v>
      </c>
      <c r="H1397" s="23">
        <f t="shared" si="204"/>
        <v>4.435759923690847E-2</v>
      </c>
      <c r="I1397" s="117">
        <f t="shared" si="205"/>
        <v>0</v>
      </c>
      <c r="J1397" s="39">
        <f>+H1397*I1407</f>
        <v>122019.06945998629</v>
      </c>
      <c r="K1397" s="39">
        <f>+H1397*I1408</f>
        <v>2050.7405279207524</v>
      </c>
      <c r="L1397" s="394">
        <f>+J1397+K1397</f>
        <v>124069.80998790704</v>
      </c>
    </row>
    <row r="1398" spans="1:12" ht="13.8">
      <c r="A1398" s="2" t="s">
        <v>9</v>
      </c>
      <c r="B1398" s="22">
        <f>+$B$26</f>
        <v>7856545</v>
      </c>
      <c r="C1398" s="84">
        <f>+B1398/B1404</f>
        <v>9.2801771672709962E-2</v>
      </c>
      <c r="D1398" s="89">
        <v>0</v>
      </c>
      <c r="E1398" s="112">
        <f>+D1398*C1377</f>
        <v>0</v>
      </c>
      <c r="F1398" s="79">
        <v>0.32427599438443122</v>
      </c>
      <c r="G1398" s="112">
        <f>F1398*C1377</f>
        <v>0</v>
      </c>
      <c r="H1398" s="23">
        <f t="shared" si="204"/>
        <v>0.32427599438443122</v>
      </c>
      <c r="I1398" s="117">
        <f t="shared" si="205"/>
        <v>0</v>
      </c>
      <c r="J1398" s="39">
        <f>+H1398*I1407</f>
        <v>892019.76129666087</v>
      </c>
      <c r="K1398" s="39">
        <f>+H1398*I1408</f>
        <v>14991.927772381025</v>
      </c>
      <c r="L1398" s="394">
        <f t="shared" ref="L1398" si="208">+J1398+K1398</f>
        <v>907011.68906904187</v>
      </c>
    </row>
    <row r="1399" spans="1:12" ht="13.8">
      <c r="A1399" s="2" t="s">
        <v>7</v>
      </c>
      <c r="B1399" s="22">
        <f>+$B$27</f>
        <v>1680898</v>
      </c>
      <c r="C1399" s="84">
        <f>+B1399/B1404</f>
        <v>1.9854823258966228E-2</v>
      </c>
      <c r="D1399" s="89">
        <v>0</v>
      </c>
      <c r="E1399" s="112">
        <f>+D1399*C1377</f>
        <v>0</v>
      </c>
      <c r="F1399" s="79">
        <v>0.25530380434705791</v>
      </c>
      <c r="G1399" s="112">
        <f>F1399*C1377</f>
        <v>0</v>
      </c>
      <c r="H1399" s="23">
        <f t="shared" si="204"/>
        <v>0.25530380434705791</v>
      </c>
      <c r="I1399" s="117">
        <f t="shared" si="205"/>
        <v>0</v>
      </c>
      <c r="J1399" s="39">
        <f>+H1399*I1407</f>
        <v>702290.77253806673</v>
      </c>
      <c r="K1399" s="39">
        <f>+H1399*I1408</f>
        <v>11803.205482573181</v>
      </c>
      <c r="L1399" s="394">
        <f>+J1399+K1399</f>
        <v>714093.97802063986</v>
      </c>
    </row>
    <row r="1400" spans="1:12" ht="13.8">
      <c r="A1400" s="2" t="s">
        <v>13</v>
      </c>
      <c r="B1400" s="22">
        <f>+$B$28</f>
        <v>255700</v>
      </c>
      <c r="C1400" s="84">
        <f>+B1400/B1404</f>
        <v>3.020336931400754E-3</v>
      </c>
      <c r="D1400" s="89">
        <v>0</v>
      </c>
      <c r="E1400" s="112">
        <f>+D1400*C1377</f>
        <v>0</v>
      </c>
      <c r="F1400" s="79">
        <v>0</v>
      </c>
      <c r="G1400" s="112">
        <f>F1400*C1377</f>
        <v>0</v>
      </c>
      <c r="H1400" s="23">
        <f t="shared" si="204"/>
        <v>0</v>
      </c>
      <c r="I1400" s="117">
        <f t="shared" si="205"/>
        <v>0</v>
      </c>
      <c r="J1400" s="39">
        <f>+H1400*I1407</f>
        <v>0</v>
      </c>
      <c r="K1400" s="39">
        <f>+H1400*I1408</f>
        <v>0</v>
      </c>
      <c r="L1400" s="394">
        <f>+J1400+K1400</f>
        <v>0</v>
      </c>
    </row>
    <row r="1401" spans="1:12" ht="13.8">
      <c r="A1401" s="2" t="s">
        <v>3</v>
      </c>
      <c r="B1401" s="22">
        <f>+$B$29</f>
        <v>999226</v>
      </c>
      <c r="C1401" s="84">
        <f>+B1401/B1404</f>
        <v>1.1802890851059249E-2</v>
      </c>
      <c r="D1401" s="89">
        <v>0</v>
      </c>
      <c r="E1401" s="112">
        <f>+D1401*C1377</f>
        <v>0</v>
      </c>
      <c r="F1401" s="79">
        <v>1.8360834628091245E-2</v>
      </c>
      <c r="G1401" s="112">
        <f>F1401*C1377</f>
        <v>0</v>
      </c>
      <c r="H1401" s="23">
        <f t="shared" si="204"/>
        <v>1.8360834628091245E-2</v>
      </c>
      <c r="I1401" s="117">
        <f t="shared" si="205"/>
        <v>0</v>
      </c>
      <c r="J1401" s="39">
        <f>+H1401*I1407</f>
        <v>50507.060669871622</v>
      </c>
      <c r="K1401" s="39">
        <f>+H1401*I1408</f>
        <v>848.85810652591442</v>
      </c>
      <c r="L1401" s="394">
        <f t="shared" ref="L1401:L1403" si="209">+J1401+K1401</f>
        <v>51355.918776397535</v>
      </c>
    </row>
    <row r="1402" spans="1:12" ht="13.8">
      <c r="A1402" s="2" t="s">
        <v>11</v>
      </c>
      <c r="B1402" s="22">
        <f>+$B$30</f>
        <v>700616</v>
      </c>
      <c r="C1402" s="84">
        <f>+B1402/B1404</f>
        <v>8.2756995679713358E-3</v>
      </c>
      <c r="D1402" s="89">
        <v>0</v>
      </c>
      <c r="E1402" s="112">
        <f>+D1402*C1377</f>
        <v>0</v>
      </c>
      <c r="F1402" s="79">
        <v>0.35252617645165396</v>
      </c>
      <c r="G1402" s="112">
        <f>F1402*C1377</f>
        <v>0</v>
      </c>
      <c r="H1402" s="23">
        <f t="shared" si="204"/>
        <v>0.35252617645165396</v>
      </c>
      <c r="I1402" s="117">
        <f t="shared" si="205"/>
        <v>0</v>
      </c>
      <c r="J1402" s="39">
        <f>+H1402*I1407</f>
        <v>969730.48025391053</v>
      </c>
      <c r="K1402" s="39">
        <f>+H1402*I1408</f>
        <v>16297.990189712866</v>
      </c>
      <c r="L1402" s="394">
        <f t="shared" si="209"/>
        <v>986028.47044362337</v>
      </c>
    </row>
    <row r="1403" spans="1:12" ht="13.8">
      <c r="A1403" s="3" t="s">
        <v>8</v>
      </c>
      <c r="B1403" s="22">
        <f>+$B$31</f>
        <v>553279</v>
      </c>
      <c r="C1403" s="84">
        <f>+B1403/B1404</f>
        <v>6.5353500080894715E-3</v>
      </c>
      <c r="D1403" s="89">
        <v>0</v>
      </c>
      <c r="E1403" s="112">
        <f>+D1403*C1377</f>
        <v>0</v>
      </c>
      <c r="F1403" s="79">
        <v>1.0767863365624218E-4</v>
      </c>
      <c r="G1403" s="115">
        <f>F1403*C1377</f>
        <v>0</v>
      </c>
      <c r="H1403" s="87">
        <f>+D1403+F1403</f>
        <v>1.0767863365624218E-4</v>
      </c>
      <c r="I1403" s="118">
        <f t="shared" si="205"/>
        <v>0</v>
      </c>
      <c r="J1403" s="39">
        <f>+H1403*I1407</f>
        <v>296.20283571445043</v>
      </c>
      <c r="K1403" s="39">
        <f>+H1403*I1408</f>
        <v>4.9781985911953885</v>
      </c>
      <c r="L1403" s="394">
        <f t="shared" si="209"/>
        <v>301.18103430564582</v>
      </c>
    </row>
    <row r="1404" spans="1:12" ht="13.8">
      <c r="A1404" s="24"/>
      <c r="B1404" s="25">
        <f t="shared" ref="B1404:I1404" si="210">SUM(B1383:B1403)</f>
        <v>84659429</v>
      </c>
      <c r="C1404" s="85">
        <f t="shared" si="210"/>
        <v>1.0000000000000002</v>
      </c>
      <c r="D1404" s="82">
        <f t="shared" si="210"/>
        <v>0</v>
      </c>
      <c r="E1404" s="113">
        <f t="shared" si="210"/>
        <v>0</v>
      </c>
      <c r="F1404" s="83">
        <f t="shared" si="210"/>
        <v>1</v>
      </c>
      <c r="G1404" s="113">
        <f t="shared" si="210"/>
        <v>0</v>
      </c>
      <c r="H1404" s="86">
        <f t="shared" si="210"/>
        <v>1</v>
      </c>
      <c r="I1404" s="119">
        <f t="shared" si="210"/>
        <v>0</v>
      </c>
      <c r="J1404" s="26">
        <f t="shared" ref="J1404:L1404" si="211">SUM(J1383:J1403)</f>
        <v>2750804.1814503414</v>
      </c>
      <c r="K1404" s="26">
        <f t="shared" si="211"/>
        <v>46232</v>
      </c>
      <c r="L1404" s="26">
        <f t="shared" si="211"/>
        <v>2797036.1814503414</v>
      </c>
    </row>
    <row r="1405" spans="1:12">
      <c r="H1405" s="80"/>
      <c r="I1405" s="81"/>
    </row>
    <row r="1406" spans="1:12">
      <c r="I1406" s="127"/>
    </row>
    <row r="1407" spans="1:12">
      <c r="G1407" t="s">
        <v>114</v>
      </c>
      <c r="H1407" s="27"/>
      <c r="I1407" s="357">
        <f>+OTP!L73</f>
        <v>2750804.1814503414</v>
      </c>
    </row>
    <row r="1408" spans="1:12">
      <c r="G1408" t="s">
        <v>338</v>
      </c>
      <c r="I1408" s="357">
        <f>+OTP!M73</f>
        <v>46232</v>
      </c>
    </row>
    <row r="1409" spans="1:14">
      <c r="G1409" t="s">
        <v>256</v>
      </c>
      <c r="I1409" s="746">
        <f>SUM(I1407:I1408)</f>
        <v>2797036.1814503414</v>
      </c>
      <c r="N1409" s="121">
        <f>+I1409</f>
        <v>2797036.1814503414</v>
      </c>
    </row>
    <row r="1410" spans="1:14">
      <c r="I1410" s="747"/>
      <c r="N1410" s="121"/>
    </row>
    <row r="1411" spans="1:14">
      <c r="I1411" s="122"/>
      <c r="N1411" s="121"/>
    </row>
    <row r="1412" spans="1:14">
      <c r="I1412" s="122"/>
      <c r="N1412" s="121"/>
    </row>
    <row r="1413" spans="1:14" ht="15.6">
      <c r="A1413" s="874" t="s">
        <v>19</v>
      </c>
      <c r="B1413" s="875"/>
      <c r="C1413" s="875" t="s">
        <v>407</v>
      </c>
      <c r="D1413" s="875"/>
      <c r="E1413" s="875"/>
      <c r="F1413" s="875"/>
      <c r="G1413" s="875"/>
      <c r="H1413" s="876"/>
      <c r="I1413" s="4"/>
    </row>
    <row r="1414" spans="1:14" ht="15.6">
      <c r="A1414" s="867" t="s">
        <v>20</v>
      </c>
      <c r="B1414" s="868"/>
      <c r="C1414" s="877" t="s">
        <v>155</v>
      </c>
      <c r="D1414" s="878"/>
      <c r="E1414" s="878"/>
      <c r="F1414" s="878"/>
      <c r="G1414" s="878"/>
      <c r="H1414" s="879"/>
      <c r="I1414" s="4"/>
    </row>
    <row r="1415" spans="1:14" ht="15.6">
      <c r="A1415" s="867" t="s">
        <v>22</v>
      </c>
      <c r="B1415" s="868"/>
      <c r="C1415" s="877" t="s">
        <v>156</v>
      </c>
      <c r="D1415" s="878"/>
      <c r="E1415" s="878"/>
      <c r="F1415" s="878"/>
      <c r="G1415" s="878"/>
      <c r="H1415" s="879"/>
      <c r="I1415" s="4"/>
    </row>
    <row r="1416" spans="1:14" ht="15.6">
      <c r="A1416" s="867" t="s">
        <v>24</v>
      </c>
      <c r="B1416" s="868"/>
      <c r="C1416" s="869">
        <v>0</v>
      </c>
      <c r="D1416" s="870"/>
      <c r="E1416" s="870"/>
      <c r="F1416" s="870"/>
      <c r="G1416" s="870"/>
      <c r="H1416" s="871"/>
      <c r="I1416" s="4"/>
    </row>
    <row r="1417" spans="1:14" ht="15.6">
      <c r="A1417" s="881" t="s">
        <v>25</v>
      </c>
      <c r="B1417" s="882"/>
      <c r="C1417" s="883" t="s">
        <v>157</v>
      </c>
      <c r="D1417" s="884"/>
      <c r="E1417" s="884"/>
      <c r="F1417" s="884"/>
      <c r="G1417" s="884"/>
      <c r="H1417" s="885"/>
      <c r="I1417" s="4"/>
    </row>
    <row r="1418" spans="1:14" ht="13.8">
      <c r="A1418" s="5"/>
      <c r="B1418" s="5"/>
      <c r="C1418" s="5"/>
      <c r="D1418" s="5"/>
      <c r="E1418" s="5"/>
      <c r="F1418" s="5"/>
      <c r="G1418" s="5"/>
      <c r="H1418" s="5"/>
      <c r="I1418" s="5"/>
    </row>
    <row r="1419" spans="1:14" ht="13.8">
      <c r="A1419" s="6"/>
      <c r="B1419" s="7"/>
      <c r="C1419" s="8"/>
      <c r="D1419" s="886">
        <v>0</v>
      </c>
      <c r="E1419" s="887"/>
      <c r="F1419" s="886">
        <v>1</v>
      </c>
      <c r="G1419" s="887"/>
      <c r="H1419" s="9"/>
      <c r="I1419" s="10"/>
      <c r="J1419" s="11" t="s">
        <v>121</v>
      </c>
      <c r="K1419" s="11" t="s">
        <v>269</v>
      </c>
      <c r="L1419" s="11" t="s">
        <v>270</v>
      </c>
    </row>
    <row r="1420" spans="1:14" ht="13.8">
      <c r="A1420" s="12"/>
      <c r="B1420" s="13"/>
      <c r="C1420" s="14"/>
      <c r="D1420" s="872" t="s">
        <v>26</v>
      </c>
      <c r="E1420" s="880"/>
      <c r="F1420" s="872" t="s">
        <v>27</v>
      </c>
      <c r="G1420" s="880"/>
      <c r="H1420" s="872" t="s">
        <v>28</v>
      </c>
      <c r="I1420" s="873"/>
      <c r="J1420" s="15" t="s">
        <v>29</v>
      </c>
      <c r="K1420" s="391" t="s">
        <v>29</v>
      </c>
      <c r="L1420" s="391" t="s">
        <v>29</v>
      </c>
    </row>
    <row r="1421" spans="1:14" ht="27.6">
      <c r="A1421" s="16" t="s">
        <v>30</v>
      </c>
      <c r="B1421" s="17" t="s">
        <v>31</v>
      </c>
      <c r="C1421" s="18" t="s">
        <v>32</v>
      </c>
      <c r="D1421" s="19" t="s">
        <v>33</v>
      </c>
      <c r="E1421" s="20" t="s">
        <v>34</v>
      </c>
      <c r="F1421" s="19" t="s">
        <v>33</v>
      </c>
      <c r="G1421" s="20" t="s">
        <v>34</v>
      </c>
      <c r="H1421" s="21" t="s">
        <v>33</v>
      </c>
      <c r="I1421" s="40" t="s">
        <v>34</v>
      </c>
      <c r="J1421" s="18" t="s">
        <v>34</v>
      </c>
      <c r="K1421" s="18" t="s">
        <v>34</v>
      </c>
      <c r="L1421" s="18" t="s">
        <v>34</v>
      </c>
    </row>
    <row r="1422" spans="1:14" ht="13.8">
      <c r="A1422" s="1" t="s">
        <v>15</v>
      </c>
      <c r="B1422" s="22">
        <f>+$B$10</f>
        <v>10940248.5</v>
      </c>
      <c r="C1422" s="84">
        <f>+B1422/B1443</f>
        <v>0.1292265803021185</v>
      </c>
      <c r="D1422" s="89">
        <v>0</v>
      </c>
      <c r="E1422" s="112">
        <f>+D1422*C1416</f>
        <v>0</v>
      </c>
      <c r="F1422" s="79">
        <v>0</v>
      </c>
      <c r="G1422" s="114">
        <f>F1422*C1416</f>
        <v>0</v>
      </c>
      <c r="H1422" s="23">
        <f>+D1422+F1422</f>
        <v>0</v>
      </c>
      <c r="I1422" s="116">
        <f>+E1422+G1422</f>
        <v>0</v>
      </c>
      <c r="J1422" s="39">
        <f>+H1422*I1446</f>
        <v>0</v>
      </c>
      <c r="K1422" s="395">
        <v>0</v>
      </c>
      <c r="L1422" s="393">
        <f>+J1422+K1422</f>
        <v>0</v>
      </c>
    </row>
    <row r="1423" spans="1:14" ht="13.8">
      <c r="A1423" s="2" t="s">
        <v>4</v>
      </c>
      <c r="B1423" s="22">
        <f>+$B$12</f>
        <v>571800</v>
      </c>
      <c r="C1423" s="84">
        <f>+B1423/B1443</f>
        <v>6.7541206780404811E-3</v>
      </c>
      <c r="D1423" s="89">
        <v>0</v>
      </c>
      <c r="E1423" s="112">
        <f>+D1423*C1416</f>
        <v>0</v>
      </c>
      <c r="F1423" s="79">
        <v>0</v>
      </c>
      <c r="G1423" s="112">
        <f>F1423*C1416</f>
        <v>0</v>
      </c>
      <c r="H1423" s="23">
        <f t="shared" ref="H1423:H1441" si="212">+D1423+F1423</f>
        <v>0</v>
      </c>
      <c r="I1423" s="117">
        <f>+G1423+E1423</f>
        <v>0</v>
      </c>
      <c r="J1423" s="39">
        <f>+H1423*I1446</f>
        <v>0</v>
      </c>
      <c r="K1423" s="395">
        <v>0</v>
      </c>
      <c r="L1423" s="394">
        <f>+J1423+K1423</f>
        <v>0</v>
      </c>
    </row>
    <row r="1424" spans="1:14" ht="13.8">
      <c r="A1424" s="2" t="s">
        <v>0</v>
      </c>
      <c r="B1424" s="22">
        <f>+$B$13</f>
        <v>9981000</v>
      </c>
      <c r="C1424" s="84">
        <f>+B1424/B1443</f>
        <v>0.11789590501490389</v>
      </c>
      <c r="D1424" s="89">
        <v>0</v>
      </c>
      <c r="E1424" s="112">
        <f>+D1424*C1416</f>
        <v>0</v>
      </c>
      <c r="F1424" s="79">
        <v>0</v>
      </c>
      <c r="G1424" s="112">
        <f>F1424*C1416</f>
        <v>0</v>
      </c>
      <c r="H1424" s="23">
        <f t="shared" si="212"/>
        <v>0</v>
      </c>
      <c r="I1424" s="117">
        <f t="shared" ref="I1424:I1442" si="213">+G1424+E1424</f>
        <v>0</v>
      </c>
      <c r="J1424" s="39">
        <f>+H1424*I1446</f>
        <v>0</v>
      </c>
      <c r="K1424" s="395">
        <v>0</v>
      </c>
      <c r="L1424" s="394">
        <f t="shared" ref="L1424:L1429" si="214">+J1424+K1424</f>
        <v>0</v>
      </c>
    </row>
    <row r="1425" spans="1:12" ht="13.8">
      <c r="A1425" s="2" t="s">
        <v>16</v>
      </c>
      <c r="B1425" s="22">
        <f>+$B$14</f>
        <v>1028167</v>
      </c>
      <c r="C1425" s="84">
        <f>+B1425/B1443</f>
        <v>1.2144742908672346E-2</v>
      </c>
      <c r="D1425" s="89">
        <v>0</v>
      </c>
      <c r="E1425" s="112">
        <f>+D1425*C1416</f>
        <v>0</v>
      </c>
      <c r="F1425" s="79">
        <v>0</v>
      </c>
      <c r="G1425" s="112">
        <f>F1425*C1416</f>
        <v>0</v>
      </c>
      <c r="H1425" s="23">
        <f t="shared" si="212"/>
        <v>0</v>
      </c>
      <c r="I1425" s="117">
        <f t="shared" si="213"/>
        <v>0</v>
      </c>
      <c r="J1425" s="39">
        <f>+H1425*I1446</f>
        <v>0</v>
      </c>
      <c r="K1425" s="395">
        <v>0</v>
      </c>
      <c r="L1425" s="394">
        <f t="shared" si="214"/>
        <v>0</v>
      </c>
    </row>
    <row r="1426" spans="1:12" ht="13.8">
      <c r="A1426" s="2" t="s">
        <v>6</v>
      </c>
      <c r="B1426" s="22">
        <f>+$B$15</f>
        <v>2574417</v>
      </c>
      <c r="C1426" s="84">
        <f>+B1426/B1443</f>
        <v>3.040909949912372E-2</v>
      </c>
      <c r="D1426" s="89">
        <v>0</v>
      </c>
      <c r="E1426" s="112">
        <f>+D1426*C1416</f>
        <v>0</v>
      </c>
      <c r="F1426" s="79">
        <v>0</v>
      </c>
      <c r="G1426" s="112">
        <f>F1426*C1416</f>
        <v>0</v>
      </c>
      <c r="H1426" s="23">
        <f t="shared" si="212"/>
        <v>0</v>
      </c>
      <c r="I1426" s="117">
        <f t="shared" si="213"/>
        <v>0</v>
      </c>
      <c r="J1426" s="39">
        <f>+H1426*I1446</f>
        <v>0</v>
      </c>
      <c r="K1426" s="395">
        <v>0</v>
      </c>
      <c r="L1426" s="394">
        <f t="shared" si="214"/>
        <v>0</v>
      </c>
    </row>
    <row r="1427" spans="1:12" ht="13.8">
      <c r="A1427" s="2" t="s">
        <v>10</v>
      </c>
      <c r="B1427" s="22">
        <f>+$B$16</f>
        <v>2860240</v>
      </c>
      <c r="C1427" s="84">
        <f>+B1427/B1443</f>
        <v>3.3785250311574866E-2</v>
      </c>
      <c r="D1427" s="89">
        <v>0</v>
      </c>
      <c r="E1427" s="112">
        <f>+D1427*C1416</f>
        <v>0</v>
      </c>
      <c r="F1427" s="79">
        <v>0</v>
      </c>
      <c r="G1427" s="112">
        <f>F1427*C1416</f>
        <v>0</v>
      </c>
      <c r="H1427" s="23">
        <f t="shared" si="212"/>
        <v>0</v>
      </c>
      <c r="I1427" s="117">
        <f t="shared" si="213"/>
        <v>0</v>
      </c>
      <c r="J1427" s="39">
        <f>+H1427*I1446</f>
        <v>0</v>
      </c>
      <c r="K1427" s="395">
        <v>0</v>
      </c>
      <c r="L1427" s="394">
        <f t="shared" si="214"/>
        <v>0</v>
      </c>
    </row>
    <row r="1428" spans="1:12" ht="13.8">
      <c r="A1428" s="2" t="s">
        <v>17</v>
      </c>
      <c r="B1428" s="22">
        <f>+$B$17</f>
        <v>7116500</v>
      </c>
      <c r="C1428" s="84">
        <f>+B1428/B1443</f>
        <v>8.4060335441194622E-2</v>
      </c>
      <c r="D1428" s="89">
        <v>0</v>
      </c>
      <c r="E1428" s="112">
        <f>+D1428*C1416</f>
        <v>0</v>
      </c>
      <c r="F1428" s="79">
        <v>0</v>
      </c>
      <c r="G1428" s="112">
        <f>F1428*C1416</f>
        <v>0</v>
      </c>
      <c r="H1428" s="23">
        <f t="shared" si="212"/>
        <v>0</v>
      </c>
      <c r="I1428" s="117">
        <f t="shared" si="213"/>
        <v>0</v>
      </c>
      <c r="J1428" s="39">
        <f>+H1428*I1446</f>
        <v>0</v>
      </c>
      <c r="K1428" s="395">
        <v>0</v>
      </c>
      <c r="L1428" s="394">
        <f t="shared" si="214"/>
        <v>0</v>
      </c>
    </row>
    <row r="1429" spans="1:12" ht="13.8">
      <c r="A1429" s="2" t="s">
        <v>5</v>
      </c>
      <c r="B1429" s="22">
        <f>+$B$18</f>
        <v>9342000</v>
      </c>
      <c r="C1429" s="84">
        <f>+B1429/B1443</f>
        <v>0.11034801569474323</v>
      </c>
      <c r="D1429" s="89">
        <v>0</v>
      </c>
      <c r="E1429" s="112">
        <f>+D1429*C1416</f>
        <v>0</v>
      </c>
      <c r="F1429" s="79">
        <v>0</v>
      </c>
      <c r="G1429" s="112">
        <f>F1429*C1416</f>
        <v>0</v>
      </c>
      <c r="H1429" s="23">
        <f t="shared" si="212"/>
        <v>0</v>
      </c>
      <c r="I1429" s="117">
        <f t="shared" si="213"/>
        <v>0</v>
      </c>
      <c r="J1429" s="39">
        <f>+H1429*I1446</f>
        <v>0</v>
      </c>
      <c r="K1429" s="395">
        <v>0</v>
      </c>
      <c r="L1429" s="394">
        <f t="shared" si="214"/>
        <v>0</v>
      </c>
    </row>
    <row r="1430" spans="1:12" ht="13.8">
      <c r="A1430" s="2" t="s">
        <v>116</v>
      </c>
      <c r="B1430" s="22">
        <f>+$B$19</f>
        <v>2939201</v>
      </c>
      <c r="C1430" s="84">
        <f>+B1430/B1443</f>
        <v>3.4717940278099442E-2</v>
      </c>
      <c r="D1430" s="89">
        <v>0</v>
      </c>
      <c r="E1430" s="112">
        <f>+D1430*C1416</f>
        <v>0</v>
      </c>
      <c r="F1430" s="79">
        <v>4.3912283358846955E-3</v>
      </c>
      <c r="G1430" s="112">
        <f>F1430*C1416</f>
        <v>0</v>
      </c>
      <c r="H1430" s="23">
        <f t="shared" si="212"/>
        <v>4.3912283358846955E-3</v>
      </c>
      <c r="I1430" s="117">
        <f t="shared" si="213"/>
        <v>0</v>
      </c>
      <c r="J1430" s="39">
        <f>+H1430*I1446</f>
        <v>10210.455701714</v>
      </c>
      <c r="K1430" s="395">
        <v>55</v>
      </c>
      <c r="L1430" s="394">
        <f>+J1430+K1430</f>
        <v>10265.455701714</v>
      </c>
    </row>
    <row r="1431" spans="1:12" ht="13.8">
      <c r="A1431" s="2" t="s">
        <v>1</v>
      </c>
      <c r="B1431" s="22">
        <f>+$B$20</f>
        <v>207000</v>
      </c>
      <c r="C1431" s="84">
        <f>+B1431/B1443</f>
        <v>2.4450909065309194E-3</v>
      </c>
      <c r="D1431" s="89">
        <v>0</v>
      </c>
      <c r="E1431" s="112">
        <f>+D1431*C1416</f>
        <v>0</v>
      </c>
      <c r="F1431" s="79">
        <v>0</v>
      </c>
      <c r="G1431" s="112">
        <f>F1431*C1416</f>
        <v>0</v>
      </c>
      <c r="H1431" s="23">
        <f t="shared" si="212"/>
        <v>0</v>
      </c>
      <c r="I1431" s="117">
        <f t="shared" si="213"/>
        <v>0</v>
      </c>
      <c r="J1431" s="39">
        <f>+H1431*I1446</f>
        <v>0</v>
      </c>
      <c r="K1431" s="395">
        <v>0</v>
      </c>
      <c r="L1431" s="394">
        <f t="shared" ref="L1431:L1440" si="215">+J1431+K1431</f>
        <v>0</v>
      </c>
    </row>
    <row r="1432" spans="1:12" ht="13.8">
      <c r="A1432" s="2" t="s">
        <v>45</v>
      </c>
      <c r="B1432" s="22">
        <f>+$B$21</f>
        <v>7020707</v>
      </c>
      <c r="C1432" s="84">
        <f>+B1432/B1443</f>
        <v>8.2928825329072323E-2</v>
      </c>
      <c r="D1432" s="89">
        <v>0</v>
      </c>
      <c r="E1432" s="112">
        <f>+D1432*C1416</f>
        <v>0</v>
      </c>
      <c r="F1432" s="79">
        <v>0</v>
      </c>
      <c r="G1432" s="112">
        <f>F1432*C1416</f>
        <v>0</v>
      </c>
      <c r="H1432" s="23">
        <f t="shared" si="212"/>
        <v>0</v>
      </c>
      <c r="I1432" s="117">
        <f t="shared" si="213"/>
        <v>0</v>
      </c>
      <c r="J1432" s="39">
        <f>+H1432*I1446</f>
        <v>0</v>
      </c>
      <c r="K1432" s="395">
        <v>0</v>
      </c>
      <c r="L1432" s="394">
        <f t="shared" si="215"/>
        <v>0</v>
      </c>
    </row>
    <row r="1433" spans="1:12" ht="13.8">
      <c r="A1433" s="2" t="s">
        <v>46</v>
      </c>
      <c r="B1433" s="22">
        <f>+$B$22</f>
        <v>6927361</v>
      </c>
      <c r="C1433" s="84">
        <f>+B1433/B1443</f>
        <v>8.1826219262593897E-2</v>
      </c>
      <c r="D1433" s="89">
        <v>0</v>
      </c>
      <c r="E1433" s="112">
        <f>+D1433*C1416</f>
        <v>0</v>
      </c>
      <c r="F1433" s="79">
        <v>6.7668398231625273E-4</v>
      </c>
      <c r="G1433" s="112">
        <f>F1433*C1416</f>
        <v>0</v>
      </c>
      <c r="H1433" s="23">
        <f t="shared" si="212"/>
        <v>6.7668398231625273E-4</v>
      </c>
      <c r="I1433" s="117">
        <f t="shared" si="213"/>
        <v>0</v>
      </c>
      <c r="J1433" s="39">
        <f>+H1433*I1446</f>
        <v>1573.4212154348197</v>
      </c>
      <c r="K1433" s="395">
        <v>-14</v>
      </c>
      <c r="L1433" s="394">
        <f t="shared" si="215"/>
        <v>1559.4212154348197</v>
      </c>
    </row>
    <row r="1434" spans="1:12" ht="13.8">
      <c r="A1434" s="2" t="s">
        <v>2</v>
      </c>
      <c r="B1434" s="22">
        <f>+$B$23</f>
        <v>325000</v>
      </c>
      <c r="C1434" s="84">
        <f>+B1434/B1443</f>
        <v>3.8389108435871924E-3</v>
      </c>
      <c r="D1434" s="89">
        <v>0</v>
      </c>
      <c r="E1434" s="112">
        <f>+D1434*C1416</f>
        <v>0</v>
      </c>
      <c r="F1434" s="79">
        <v>0</v>
      </c>
      <c r="G1434" s="112">
        <f>F1434*C1416</f>
        <v>0</v>
      </c>
      <c r="H1434" s="23">
        <f t="shared" si="212"/>
        <v>0</v>
      </c>
      <c r="I1434" s="117">
        <f t="shared" si="213"/>
        <v>0</v>
      </c>
      <c r="J1434" s="39">
        <f>+H1434*I1446</f>
        <v>0</v>
      </c>
      <c r="K1434" s="395">
        <v>0</v>
      </c>
      <c r="L1434" s="394">
        <f t="shared" si="215"/>
        <v>0</v>
      </c>
    </row>
    <row r="1435" spans="1:12" ht="13.8">
      <c r="A1435" s="2" t="s">
        <v>12</v>
      </c>
      <c r="B1435" s="22">
        <f>+$B$24</f>
        <v>343000</v>
      </c>
      <c r="C1435" s="84">
        <f>+B1435/B1443</f>
        <v>4.0515274441550982E-3</v>
      </c>
      <c r="D1435" s="89">
        <v>0</v>
      </c>
      <c r="E1435" s="112">
        <f>+D1435*C1416</f>
        <v>0</v>
      </c>
      <c r="F1435" s="79">
        <v>0</v>
      </c>
      <c r="G1435" s="112">
        <f>F1435*C1416</f>
        <v>0</v>
      </c>
      <c r="H1435" s="23">
        <f t="shared" si="212"/>
        <v>0</v>
      </c>
      <c r="I1435" s="117">
        <f t="shared" si="213"/>
        <v>0</v>
      </c>
      <c r="J1435" s="39">
        <f>+H1435*I1446</f>
        <v>0</v>
      </c>
      <c r="K1435" s="395">
        <v>0</v>
      </c>
      <c r="L1435" s="394">
        <f t="shared" si="215"/>
        <v>0</v>
      </c>
    </row>
    <row r="1436" spans="1:12" ht="13.8">
      <c r="A1436" s="2" t="s">
        <v>18</v>
      </c>
      <c r="B1436" s="22">
        <f>+$B$25</f>
        <v>10436523.5</v>
      </c>
      <c r="C1436" s="84">
        <f>+B1436/B1443</f>
        <v>0.12327656379539248</v>
      </c>
      <c r="D1436" s="89">
        <v>0</v>
      </c>
      <c r="E1436" s="112">
        <f>+D1436*C1416</f>
        <v>0</v>
      </c>
      <c r="F1436" s="79">
        <v>4.435759923690847E-2</v>
      </c>
      <c r="G1436" s="112">
        <f>F1436*C1416</f>
        <v>0</v>
      </c>
      <c r="H1436" s="23">
        <f t="shared" si="212"/>
        <v>4.435759923690847E-2</v>
      </c>
      <c r="I1436" s="117">
        <f t="shared" si="213"/>
        <v>0</v>
      </c>
      <c r="J1436" s="39">
        <f>+H1436*I1446</f>
        <v>103140.0026142319</v>
      </c>
      <c r="K1436" s="395">
        <v>2510</v>
      </c>
      <c r="L1436" s="394">
        <f t="shared" si="215"/>
        <v>105650.0026142319</v>
      </c>
    </row>
    <row r="1437" spans="1:12" ht="13.8">
      <c r="A1437" s="2" t="s">
        <v>9</v>
      </c>
      <c r="B1437" s="22">
        <f>+$B$26</f>
        <v>7856545</v>
      </c>
      <c r="C1437" s="84">
        <f>+B1437/B1443</f>
        <v>9.2801771672709962E-2</v>
      </c>
      <c r="D1437" s="89">
        <v>0</v>
      </c>
      <c r="E1437" s="112">
        <f>+D1437*C1416</f>
        <v>0</v>
      </c>
      <c r="F1437" s="79">
        <v>0.32427599438443122</v>
      </c>
      <c r="G1437" s="112">
        <f>F1437*C1416</f>
        <v>0</v>
      </c>
      <c r="H1437" s="23">
        <f t="shared" si="212"/>
        <v>0.32427599438443122</v>
      </c>
      <c r="I1437" s="117">
        <f t="shared" si="213"/>
        <v>0</v>
      </c>
      <c r="J1437" s="39">
        <f>+H1437*I1446</f>
        <v>754004.44306989748</v>
      </c>
      <c r="K1437" s="395">
        <v>24784</v>
      </c>
      <c r="L1437" s="394">
        <f t="shared" si="215"/>
        <v>778788.44306989748</v>
      </c>
    </row>
    <row r="1438" spans="1:12" ht="13.8">
      <c r="A1438" s="2" t="s">
        <v>7</v>
      </c>
      <c r="B1438" s="22">
        <f>+$B$27</f>
        <v>1680898</v>
      </c>
      <c r="C1438" s="84">
        <f>+B1438/B1443</f>
        <v>1.9854823258966228E-2</v>
      </c>
      <c r="D1438" s="89">
        <v>0</v>
      </c>
      <c r="E1438" s="112">
        <f>+D1438*C1416</f>
        <v>0</v>
      </c>
      <c r="F1438" s="79">
        <v>0.25530380434705791</v>
      </c>
      <c r="G1438" s="112">
        <f>F1438*C1416</f>
        <v>0</v>
      </c>
      <c r="H1438" s="23">
        <f t="shared" si="212"/>
        <v>0.25530380434705791</v>
      </c>
      <c r="I1438" s="117">
        <f t="shared" si="213"/>
        <v>0</v>
      </c>
      <c r="J1438" s="39">
        <f>+H1438*I1446</f>
        <v>593630.75325927231</v>
      </c>
      <c r="K1438" s="395">
        <v>1277</v>
      </c>
      <c r="L1438" s="394">
        <f t="shared" si="215"/>
        <v>594907.75325927231</v>
      </c>
    </row>
    <row r="1439" spans="1:12" ht="13.8">
      <c r="A1439" s="2" t="s">
        <v>13</v>
      </c>
      <c r="B1439" s="22">
        <f>+$B$28</f>
        <v>255700</v>
      </c>
      <c r="C1439" s="84">
        <f>+B1439/B1443</f>
        <v>3.020336931400754E-3</v>
      </c>
      <c r="D1439" s="89">
        <v>0</v>
      </c>
      <c r="E1439" s="112">
        <f>+D1439*C1416</f>
        <v>0</v>
      </c>
      <c r="F1439" s="79">
        <v>0</v>
      </c>
      <c r="G1439" s="112">
        <f>F1439*C1416</f>
        <v>0</v>
      </c>
      <c r="H1439" s="23">
        <f t="shared" si="212"/>
        <v>0</v>
      </c>
      <c r="I1439" s="117">
        <f t="shared" si="213"/>
        <v>0</v>
      </c>
      <c r="J1439" s="39">
        <f>+H1439*I1446</f>
        <v>0</v>
      </c>
      <c r="K1439" s="395">
        <v>0</v>
      </c>
      <c r="L1439" s="394">
        <f t="shared" si="215"/>
        <v>0</v>
      </c>
    </row>
    <row r="1440" spans="1:12" ht="13.8">
      <c r="A1440" s="2" t="s">
        <v>3</v>
      </c>
      <c r="B1440" s="22">
        <f>+$B$29</f>
        <v>999226</v>
      </c>
      <c r="C1440" s="84">
        <f>+B1440/B1443</f>
        <v>1.1802890851059249E-2</v>
      </c>
      <c r="D1440" s="89">
        <v>0</v>
      </c>
      <c r="E1440" s="112">
        <f>+D1440*C1416</f>
        <v>0</v>
      </c>
      <c r="F1440" s="79">
        <v>1.8360834628091245E-2</v>
      </c>
      <c r="G1440" s="112">
        <f>F1440*C1416</f>
        <v>0</v>
      </c>
      <c r="H1440" s="23">
        <f t="shared" si="212"/>
        <v>1.8360834628091245E-2</v>
      </c>
      <c r="I1440" s="117">
        <f t="shared" si="213"/>
        <v>0</v>
      </c>
      <c r="J1440" s="39">
        <f>+H1440*I1446</f>
        <v>42692.493825614794</v>
      </c>
      <c r="K1440" s="395">
        <v>1616</v>
      </c>
      <c r="L1440" s="394">
        <f t="shared" si="215"/>
        <v>44308.493825614794</v>
      </c>
    </row>
    <row r="1441" spans="1:14" ht="13.8">
      <c r="A1441" s="2" t="s">
        <v>11</v>
      </c>
      <c r="B1441" s="22">
        <f>+$B$30</f>
        <v>700616</v>
      </c>
      <c r="C1441" s="84">
        <f>+B1441/B1443</f>
        <v>8.2756995679713358E-3</v>
      </c>
      <c r="D1441" s="89">
        <v>0</v>
      </c>
      <c r="E1441" s="112">
        <f>+D1441*C1416</f>
        <v>0</v>
      </c>
      <c r="F1441" s="79">
        <v>0.35252617645165396</v>
      </c>
      <c r="G1441" s="112">
        <f>F1441*C1416</f>
        <v>0</v>
      </c>
      <c r="H1441" s="23">
        <f t="shared" si="212"/>
        <v>0.35252617645165396</v>
      </c>
      <c r="I1441" s="117">
        <f t="shared" si="213"/>
        <v>0</v>
      </c>
      <c r="J1441" s="39">
        <f>+H1441*I1446</f>
        <v>819691.58354618971</v>
      </c>
      <c r="K1441" s="395">
        <v>-49756</v>
      </c>
      <c r="L1441" s="394">
        <f>+J1441+K1441</f>
        <v>769935.58354618971</v>
      </c>
    </row>
    <row r="1442" spans="1:14" ht="13.8">
      <c r="A1442" s="3" t="s">
        <v>8</v>
      </c>
      <c r="B1442" s="22">
        <f>+$B$31</f>
        <v>553279</v>
      </c>
      <c r="C1442" s="84">
        <f>+B1442/B1443</f>
        <v>6.5353500080894715E-3</v>
      </c>
      <c r="D1442" s="89">
        <v>0</v>
      </c>
      <c r="E1442" s="112">
        <f>+D1442*C1416</f>
        <v>0</v>
      </c>
      <c r="F1442" s="79">
        <v>1.0767863365624218E-4</v>
      </c>
      <c r="G1442" s="115">
        <f>F1442*C1416</f>
        <v>0</v>
      </c>
      <c r="H1442" s="87">
        <f>+D1442+F1442</f>
        <v>1.0767863365624218E-4</v>
      </c>
      <c r="I1442" s="118">
        <f t="shared" si="213"/>
        <v>0</v>
      </c>
      <c r="J1442" s="39">
        <f>+H1442*I1446</f>
        <v>250.37366196231889</v>
      </c>
      <c r="K1442" s="395">
        <v>6</v>
      </c>
      <c r="L1442" s="394">
        <f t="shared" ref="L1442" si="216">+J1442+K1442</f>
        <v>256.37366196231892</v>
      </c>
    </row>
    <row r="1443" spans="1:14" ht="13.8">
      <c r="A1443" s="24"/>
      <c r="B1443" s="25">
        <f t="shared" ref="B1443:I1443" si="217">SUM(B1422:B1442)</f>
        <v>84659429</v>
      </c>
      <c r="C1443" s="85">
        <f t="shared" si="217"/>
        <v>1.0000000000000002</v>
      </c>
      <c r="D1443" s="82">
        <f t="shared" si="217"/>
        <v>0</v>
      </c>
      <c r="E1443" s="113">
        <f t="shared" si="217"/>
        <v>0</v>
      </c>
      <c r="F1443" s="83">
        <f t="shared" si="217"/>
        <v>1</v>
      </c>
      <c r="G1443" s="113">
        <f t="shared" si="217"/>
        <v>0</v>
      </c>
      <c r="H1443" s="86">
        <f t="shared" si="217"/>
        <v>1</v>
      </c>
      <c r="I1443" s="119">
        <f t="shared" si="217"/>
        <v>0</v>
      </c>
      <c r="J1443" s="26">
        <f t="shared" ref="J1443:L1443" si="218">SUM(J1422:J1442)</f>
        <v>2325193.5268943175</v>
      </c>
      <c r="K1443" s="26">
        <f t="shared" si="218"/>
        <v>-19522</v>
      </c>
      <c r="L1443" s="26">
        <f t="shared" si="218"/>
        <v>2305671.5268943175</v>
      </c>
    </row>
    <row r="1444" spans="1:14">
      <c r="H1444" s="80"/>
      <c r="I1444" s="81"/>
    </row>
    <row r="1446" spans="1:14">
      <c r="G1446" t="s">
        <v>114</v>
      </c>
      <c r="H1446" s="27"/>
      <c r="I1446" s="357">
        <f>+GRE!N73</f>
        <v>2325193.5268943175</v>
      </c>
    </row>
    <row r="1447" spans="1:14">
      <c r="G1447" t="s">
        <v>338</v>
      </c>
      <c r="I1447" s="357">
        <f>+GRE!P73</f>
        <v>-19521</v>
      </c>
    </row>
    <row r="1448" spans="1:14">
      <c r="G1448" t="s">
        <v>256</v>
      </c>
      <c r="I1448" s="120">
        <f>SUM(I1446:I1447)</f>
        <v>2305672.5268943175</v>
      </c>
      <c r="N1448" s="121">
        <f>+I1448</f>
        <v>2305672.5268943175</v>
      </c>
    </row>
  </sheetData>
  <mergeCells count="554">
    <mergeCell ref="F1302:G1302"/>
    <mergeCell ref="A1298:B1298"/>
    <mergeCell ref="C1298:H1298"/>
    <mergeCell ref="A1299:B1299"/>
    <mergeCell ref="C1299:H1299"/>
    <mergeCell ref="D1303:E1303"/>
    <mergeCell ref="F1303:G1303"/>
    <mergeCell ref="H1303:I1303"/>
    <mergeCell ref="A1300:B1300"/>
    <mergeCell ref="C1300:H1300"/>
    <mergeCell ref="D1302:E1302"/>
    <mergeCell ref="D1263:E1263"/>
    <mergeCell ref="F1263:G1263"/>
    <mergeCell ref="H1263:I1263"/>
    <mergeCell ref="A1296:B1296"/>
    <mergeCell ref="C1296:H1296"/>
    <mergeCell ref="A1297:B1297"/>
    <mergeCell ref="C1297:H1297"/>
    <mergeCell ref="A1259:B1259"/>
    <mergeCell ref="C1259:H1259"/>
    <mergeCell ref="A1260:B1260"/>
    <mergeCell ref="C1260:H1260"/>
    <mergeCell ref="D1262:E1262"/>
    <mergeCell ref="F1262:G1262"/>
    <mergeCell ref="A1256:B1256"/>
    <mergeCell ref="C1256:H1256"/>
    <mergeCell ref="A1257:B1257"/>
    <mergeCell ref="C1257:H1257"/>
    <mergeCell ref="A1258:B1258"/>
    <mergeCell ref="C1258:H1258"/>
    <mergeCell ref="A1221:B1221"/>
    <mergeCell ref="C1221:H1221"/>
    <mergeCell ref="D1223:E1223"/>
    <mergeCell ref="F1223:G1223"/>
    <mergeCell ref="D1224:E1224"/>
    <mergeCell ref="F1224:G1224"/>
    <mergeCell ref="H1224:I1224"/>
    <mergeCell ref="A1218:B1218"/>
    <mergeCell ref="C1218:H1218"/>
    <mergeCell ref="A1219:B1219"/>
    <mergeCell ref="C1219:H1219"/>
    <mergeCell ref="A1220:B1220"/>
    <mergeCell ref="C1220:H1220"/>
    <mergeCell ref="D1184:E1184"/>
    <mergeCell ref="F1184:G1184"/>
    <mergeCell ref="D1185:E1185"/>
    <mergeCell ref="F1185:G1185"/>
    <mergeCell ref="H1185:I1185"/>
    <mergeCell ref="A1217:B1217"/>
    <mergeCell ref="C1217:H1217"/>
    <mergeCell ref="A1180:B1180"/>
    <mergeCell ref="C1180:H1180"/>
    <mergeCell ref="A1181:B1181"/>
    <mergeCell ref="C1181:H1181"/>
    <mergeCell ref="A1182:B1182"/>
    <mergeCell ref="C1182:H1182"/>
    <mergeCell ref="D1146:E1146"/>
    <mergeCell ref="F1146:G1146"/>
    <mergeCell ref="H1146:I1146"/>
    <mergeCell ref="A1178:B1178"/>
    <mergeCell ref="C1178:H1178"/>
    <mergeCell ref="A1179:B1179"/>
    <mergeCell ref="C1179:H1179"/>
    <mergeCell ref="A1142:B1142"/>
    <mergeCell ref="C1142:H1142"/>
    <mergeCell ref="A1143:B1143"/>
    <mergeCell ref="C1143:H1143"/>
    <mergeCell ref="D1145:E1145"/>
    <mergeCell ref="F1145:G1145"/>
    <mergeCell ref="A1139:B1139"/>
    <mergeCell ref="C1139:H1139"/>
    <mergeCell ref="A1140:B1140"/>
    <mergeCell ref="C1140:H1140"/>
    <mergeCell ref="A1141:B1141"/>
    <mergeCell ref="C1141:H1141"/>
    <mergeCell ref="A1104:B1104"/>
    <mergeCell ref="C1104:H1104"/>
    <mergeCell ref="D1106:E1106"/>
    <mergeCell ref="F1106:G1106"/>
    <mergeCell ref="D1107:E1107"/>
    <mergeCell ref="F1107:G1107"/>
    <mergeCell ref="H1107:I1107"/>
    <mergeCell ref="A1101:B1101"/>
    <mergeCell ref="C1101:H1101"/>
    <mergeCell ref="A1102:B1102"/>
    <mergeCell ref="C1102:H1102"/>
    <mergeCell ref="A1103:B1103"/>
    <mergeCell ref="C1103:H1103"/>
    <mergeCell ref="D1067:E1067"/>
    <mergeCell ref="F1067:G1067"/>
    <mergeCell ref="D1068:E1068"/>
    <mergeCell ref="F1068:G1068"/>
    <mergeCell ref="H1068:I1068"/>
    <mergeCell ref="A1100:B1100"/>
    <mergeCell ref="C1100:H1100"/>
    <mergeCell ref="A1063:B1063"/>
    <mergeCell ref="C1063:H1063"/>
    <mergeCell ref="A1064:B1064"/>
    <mergeCell ref="C1064:H1064"/>
    <mergeCell ref="A1065:B1065"/>
    <mergeCell ref="C1065:H1065"/>
    <mergeCell ref="A1062:B1062"/>
    <mergeCell ref="C1062:H1062"/>
    <mergeCell ref="A825:B825"/>
    <mergeCell ref="C825:H825"/>
    <mergeCell ref="A826:B826"/>
    <mergeCell ref="C826:H826"/>
    <mergeCell ref="D1029:E1029"/>
    <mergeCell ref="D792:E792"/>
    <mergeCell ref="F792:G792"/>
    <mergeCell ref="D793:E793"/>
    <mergeCell ref="F793:G793"/>
    <mergeCell ref="H793:I793"/>
    <mergeCell ref="A1061:B1061"/>
    <mergeCell ref="C1061:H1061"/>
    <mergeCell ref="F1029:G1029"/>
    <mergeCell ref="H1029:I1029"/>
    <mergeCell ref="A1022:B1022"/>
    <mergeCell ref="C1022:H1022"/>
    <mergeCell ref="A1023:B1023"/>
    <mergeCell ref="C1023:H1023"/>
    <mergeCell ref="C1026:H1026"/>
    <mergeCell ref="D1028:E1028"/>
    <mergeCell ref="F1028:G1028"/>
    <mergeCell ref="A1024:B1024"/>
    <mergeCell ref="A788:B788"/>
    <mergeCell ref="C788:H788"/>
    <mergeCell ref="A789:B789"/>
    <mergeCell ref="C789:H789"/>
    <mergeCell ref="A790:B790"/>
    <mergeCell ref="C790:H790"/>
    <mergeCell ref="D754:E754"/>
    <mergeCell ref="F754:G754"/>
    <mergeCell ref="H754:I754"/>
    <mergeCell ref="A786:B786"/>
    <mergeCell ref="C786:H786"/>
    <mergeCell ref="A787:B787"/>
    <mergeCell ref="C787:H787"/>
    <mergeCell ref="A750:B750"/>
    <mergeCell ref="C750:H750"/>
    <mergeCell ref="A751:B751"/>
    <mergeCell ref="C751:H751"/>
    <mergeCell ref="D753:E753"/>
    <mergeCell ref="F753:G753"/>
    <mergeCell ref="A747:B747"/>
    <mergeCell ref="C747:H747"/>
    <mergeCell ref="A748:B748"/>
    <mergeCell ref="C748:H748"/>
    <mergeCell ref="A749:B749"/>
    <mergeCell ref="C749:H749"/>
    <mergeCell ref="C670:H670"/>
    <mergeCell ref="C437:H437"/>
    <mergeCell ref="A438:B438"/>
    <mergeCell ref="C438:H438"/>
    <mergeCell ref="C435:H435"/>
    <mergeCell ref="A436:B436"/>
    <mergeCell ref="C436:H436"/>
    <mergeCell ref="A437:B437"/>
    <mergeCell ref="H598:I598"/>
    <mergeCell ref="D597:E597"/>
    <mergeCell ref="A476:B476"/>
    <mergeCell ref="C476:H476"/>
    <mergeCell ref="A477:B477"/>
    <mergeCell ref="C477:H477"/>
    <mergeCell ref="C517:H517"/>
    <mergeCell ref="D519:E519"/>
    <mergeCell ref="F519:G519"/>
    <mergeCell ref="D520:E520"/>
    <mergeCell ref="A552:B552"/>
    <mergeCell ref="F597:G597"/>
    <mergeCell ref="D598:E598"/>
    <mergeCell ref="F598:G598"/>
    <mergeCell ref="A474:B474"/>
    <mergeCell ref="C474:H474"/>
    <mergeCell ref="F247:G247"/>
    <mergeCell ref="A85:B85"/>
    <mergeCell ref="C85:H85"/>
    <mergeCell ref="D87:E87"/>
    <mergeCell ref="F87:G87"/>
    <mergeCell ref="D88:E88"/>
    <mergeCell ref="F88:G88"/>
    <mergeCell ref="H88:I88"/>
    <mergeCell ref="H247:I247"/>
    <mergeCell ref="A240:B240"/>
    <mergeCell ref="C240:H240"/>
    <mergeCell ref="A241:B241"/>
    <mergeCell ref="C241:H241"/>
    <mergeCell ref="A242:B242"/>
    <mergeCell ref="C242:H242"/>
    <mergeCell ref="A243:B243"/>
    <mergeCell ref="C243:H243"/>
    <mergeCell ref="A244:B244"/>
    <mergeCell ref="D166:E166"/>
    <mergeCell ref="F166:G166"/>
    <mergeCell ref="A164:B164"/>
    <mergeCell ref="C164:H164"/>
    <mergeCell ref="C203:H203"/>
    <mergeCell ref="A204:B204"/>
    <mergeCell ref="A84:B84"/>
    <mergeCell ref="C84:H84"/>
    <mergeCell ref="D48:E48"/>
    <mergeCell ref="F48:G48"/>
    <mergeCell ref="D49:E49"/>
    <mergeCell ref="F49:G49"/>
    <mergeCell ref="H49:I49"/>
    <mergeCell ref="A81:B81"/>
    <mergeCell ref="C81:H81"/>
    <mergeCell ref="C83:H83"/>
    <mergeCell ref="D832:E832"/>
    <mergeCell ref="F832:G832"/>
    <mergeCell ref="H832:I832"/>
    <mergeCell ref="A359:B359"/>
    <mergeCell ref="C359:H359"/>
    <mergeCell ref="A360:B360"/>
    <mergeCell ref="C360:H360"/>
    <mergeCell ref="A361:B361"/>
    <mergeCell ref="D831:E831"/>
    <mergeCell ref="F831:G831"/>
    <mergeCell ref="A827:B827"/>
    <mergeCell ref="C827:H827"/>
    <mergeCell ref="A828:B828"/>
    <mergeCell ref="C828:H828"/>
    <mergeCell ref="A671:B671"/>
    <mergeCell ref="C671:H671"/>
    <mergeCell ref="A672:B672"/>
    <mergeCell ref="C672:H672"/>
    <mergeCell ref="C361:H361"/>
    <mergeCell ref="A829:B829"/>
    <mergeCell ref="C829:H829"/>
    <mergeCell ref="H442:I442"/>
    <mergeCell ref="C669:H669"/>
    <mergeCell ref="A670:B670"/>
    <mergeCell ref="A439:B439"/>
    <mergeCell ref="C439:H439"/>
    <mergeCell ref="F285:G285"/>
    <mergeCell ref="D286:E286"/>
    <mergeCell ref="C399:H399"/>
    <mergeCell ref="A358:B358"/>
    <mergeCell ref="C358:H358"/>
    <mergeCell ref="A357:B357"/>
    <mergeCell ref="C357:H357"/>
    <mergeCell ref="C594:H594"/>
    <mergeCell ref="A595:B595"/>
    <mergeCell ref="C595:H595"/>
    <mergeCell ref="A592:B592"/>
    <mergeCell ref="C592:H592"/>
    <mergeCell ref="A593:B593"/>
    <mergeCell ref="C593:H593"/>
    <mergeCell ref="D363:E363"/>
    <mergeCell ref="F363:G363"/>
    <mergeCell ref="D441:E441"/>
    <mergeCell ref="F441:G441"/>
    <mergeCell ref="D442:E442"/>
    <mergeCell ref="F442:G442"/>
    <mergeCell ref="A400:B400"/>
    <mergeCell ref="A556:B556"/>
    <mergeCell ref="C556:H556"/>
    <mergeCell ref="D558:E558"/>
    <mergeCell ref="F558:G558"/>
    <mergeCell ref="C397:H397"/>
    <mergeCell ref="A398:B398"/>
    <mergeCell ref="C398:H398"/>
    <mergeCell ref="A553:B553"/>
    <mergeCell ref="C516:H516"/>
    <mergeCell ref="A435:B435"/>
    <mergeCell ref="D637:E637"/>
    <mergeCell ref="F637:G637"/>
    <mergeCell ref="H637:I637"/>
    <mergeCell ref="A634:B634"/>
    <mergeCell ref="C634:H634"/>
    <mergeCell ref="D636:E636"/>
    <mergeCell ref="A1026:B1026"/>
    <mergeCell ref="A281:B281"/>
    <mergeCell ref="C281:H281"/>
    <mergeCell ref="A282:B282"/>
    <mergeCell ref="C633:H633"/>
    <mergeCell ref="A320:B320"/>
    <mergeCell ref="A554:B554"/>
    <mergeCell ref="A555:B555"/>
    <mergeCell ref="A321:B321"/>
    <mergeCell ref="A513:B513"/>
    <mergeCell ref="C1025:H1025"/>
    <mergeCell ref="A630:B630"/>
    <mergeCell ref="C630:H630"/>
    <mergeCell ref="A631:B631"/>
    <mergeCell ref="C631:H631"/>
    <mergeCell ref="A632:B632"/>
    <mergeCell ref="C632:H632"/>
    <mergeCell ref="A594:B594"/>
    <mergeCell ref="C1024:H1024"/>
    <mergeCell ref="A1025:B1025"/>
    <mergeCell ref="D910:E910"/>
    <mergeCell ref="F910:G910"/>
    <mergeCell ref="H910:I910"/>
    <mergeCell ref="A907:B907"/>
    <mergeCell ref="C907:H907"/>
    <mergeCell ref="D909:E909"/>
    <mergeCell ref="F909:G909"/>
    <mergeCell ref="H949:I949"/>
    <mergeCell ref="D948:E948"/>
    <mergeCell ref="F948:G948"/>
    <mergeCell ref="D949:E949"/>
    <mergeCell ref="F949:G949"/>
    <mergeCell ref="C943:H943"/>
    <mergeCell ref="A944:B944"/>
    <mergeCell ref="C944:H944"/>
    <mergeCell ref="A945:B945"/>
    <mergeCell ref="C945:H945"/>
    <mergeCell ref="A946:B946"/>
    <mergeCell ref="A985:B985"/>
    <mergeCell ref="C204:H204"/>
    <mergeCell ref="A1:B1"/>
    <mergeCell ref="C1:H1"/>
    <mergeCell ref="A2:B2"/>
    <mergeCell ref="C2:H2"/>
    <mergeCell ref="A904:B904"/>
    <mergeCell ref="C904:H904"/>
    <mergeCell ref="A905:B905"/>
    <mergeCell ref="C905:H905"/>
    <mergeCell ref="A3:B3"/>
    <mergeCell ref="C3:H3"/>
    <mergeCell ref="A4:B4"/>
    <mergeCell ref="A5:B5"/>
    <mergeCell ref="C5:H5"/>
    <mergeCell ref="A43:B43"/>
    <mergeCell ref="C43:H43"/>
    <mergeCell ref="A42:B42"/>
    <mergeCell ref="A44:B44"/>
    <mergeCell ref="C44:H44"/>
    <mergeCell ref="A45:B45"/>
    <mergeCell ref="C45:H45"/>
    <mergeCell ref="A82:B82"/>
    <mergeCell ref="C82:H82"/>
    <mergeCell ref="A83:B83"/>
    <mergeCell ref="A906:B906"/>
    <mergeCell ref="C906:H906"/>
    <mergeCell ref="D7:E7"/>
    <mergeCell ref="F7:G7"/>
    <mergeCell ref="D8:E8"/>
    <mergeCell ref="F8:G8"/>
    <mergeCell ref="A903:B903"/>
    <mergeCell ref="C903:H903"/>
    <mergeCell ref="A516:B516"/>
    <mergeCell ref="A279:B279"/>
    <mergeCell ref="C279:H279"/>
    <mergeCell ref="A280:B280"/>
    <mergeCell ref="H8:I8"/>
    <mergeCell ref="D167:E167"/>
    <mergeCell ref="F167:G167"/>
    <mergeCell ref="H167:I167"/>
    <mergeCell ref="C161:H161"/>
    <mergeCell ref="A162:B162"/>
    <mergeCell ref="C162:H162"/>
    <mergeCell ref="A163:B163"/>
    <mergeCell ref="C163:H163"/>
    <mergeCell ref="A46:B46"/>
    <mergeCell ref="C46:H46"/>
    <mergeCell ref="C42:H42"/>
    <mergeCell ref="A205:B205"/>
    <mergeCell ref="C205:H205"/>
    <mergeCell ref="H208:I208"/>
    <mergeCell ref="A122:B122"/>
    <mergeCell ref="A123:B123"/>
    <mergeCell ref="A120:B120"/>
    <mergeCell ref="A121:B121"/>
    <mergeCell ref="A160:B160"/>
    <mergeCell ref="C160:H160"/>
    <mergeCell ref="D127:E127"/>
    <mergeCell ref="F127:G127"/>
    <mergeCell ref="H127:I127"/>
    <mergeCell ref="A124:B124"/>
    <mergeCell ref="D126:E126"/>
    <mergeCell ref="F126:G126"/>
    <mergeCell ref="A201:B201"/>
    <mergeCell ref="C201:H201"/>
    <mergeCell ref="A202:B202"/>
    <mergeCell ref="C202:H202"/>
    <mergeCell ref="A203:B203"/>
    <mergeCell ref="A161:B161"/>
    <mergeCell ref="D207:E207"/>
    <mergeCell ref="F207:G207"/>
    <mergeCell ref="D208:E208"/>
    <mergeCell ref="F208:G208"/>
    <mergeCell ref="F286:G286"/>
    <mergeCell ref="H286:I286"/>
    <mergeCell ref="A396:B396"/>
    <mergeCell ref="C396:H396"/>
    <mergeCell ref="C280:H280"/>
    <mergeCell ref="A318:B318"/>
    <mergeCell ref="C318:H318"/>
    <mergeCell ref="A319:B319"/>
    <mergeCell ref="C282:H282"/>
    <mergeCell ref="A283:B283"/>
    <mergeCell ref="C283:H283"/>
    <mergeCell ref="D285:E285"/>
    <mergeCell ref="A322:B322"/>
    <mergeCell ref="C322:H322"/>
    <mergeCell ref="C319:H319"/>
    <mergeCell ref="C320:H320"/>
    <mergeCell ref="D324:E324"/>
    <mergeCell ref="F324:G324"/>
    <mergeCell ref="C321:H321"/>
    <mergeCell ref="C244:H244"/>
    <mergeCell ref="D246:E246"/>
    <mergeCell ref="F246:G246"/>
    <mergeCell ref="D247:E247"/>
    <mergeCell ref="A517:B517"/>
    <mergeCell ref="D559:E559"/>
    <mergeCell ref="F559:G559"/>
    <mergeCell ref="H559:I559"/>
    <mergeCell ref="C553:H553"/>
    <mergeCell ref="C555:H555"/>
    <mergeCell ref="C554:H554"/>
    <mergeCell ref="F325:G325"/>
    <mergeCell ref="C513:H513"/>
    <mergeCell ref="A514:B514"/>
    <mergeCell ref="C514:H514"/>
    <mergeCell ref="A515:B515"/>
    <mergeCell ref="C515:H515"/>
    <mergeCell ref="A397:B397"/>
    <mergeCell ref="C400:H400"/>
    <mergeCell ref="D402:E402"/>
    <mergeCell ref="F402:G402"/>
    <mergeCell ref="A399:B399"/>
    <mergeCell ref="A475:B475"/>
    <mergeCell ref="A478:B478"/>
    <mergeCell ref="F520:G520"/>
    <mergeCell ref="H520:I520"/>
    <mergeCell ref="H325:I325"/>
    <mergeCell ref="D325:E325"/>
    <mergeCell ref="C478:H478"/>
    <mergeCell ref="D480:E480"/>
    <mergeCell ref="F480:G480"/>
    <mergeCell ref="D481:E481"/>
    <mergeCell ref="F481:G481"/>
    <mergeCell ref="H481:I481"/>
    <mergeCell ref="C475:H475"/>
    <mergeCell ref="D364:E364"/>
    <mergeCell ref="F364:G364"/>
    <mergeCell ref="H364:I364"/>
    <mergeCell ref="D403:E403"/>
    <mergeCell ref="F403:G403"/>
    <mergeCell ref="H403:I403"/>
    <mergeCell ref="C868:H868"/>
    <mergeCell ref="A943:B943"/>
    <mergeCell ref="D714:E714"/>
    <mergeCell ref="D715:E715"/>
    <mergeCell ref="F715:G715"/>
    <mergeCell ref="H715:I715"/>
    <mergeCell ref="A983:B983"/>
    <mergeCell ref="C866:H866"/>
    <mergeCell ref="C552:H552"/>
    <mergeCell ref="C946:H946"/>
    <mergeCell ref="A942:B942"/>
    <mergeCell ref="C942:H942"/>
    <mergeCell ref="A633:B633"/>
    <mergeCell ref="A591:B591"/>
    <mergeCell ref="C591:H591"/>
    <mergeCell ref="F636:G636"/>
    <mergeCell ref="A673:B673"/>
    <mergeCell ref="C673:H673"/>
    <mergeCell ref="D675:E675"/>
    <mergeCell ref="F675:G675"/>
    <mergeCell ref="D676:E676"/>
    <mergeCell ref="F676:G676"/>
    <mergeCell ref="H676:I676"/>
    <mergeCell ref="A669:B669"/>
    <mergeCell ref="A866:B866"/>
    <mergeCell ref="A708:B708"/>
    <mergeCell ref="C708:H708"/>
    <mergeCell ref="A709:B709"/>
    <mergeCell ref="C709:H709"/>
    <mergeCell ref="A710:B710"/>
    <mergeCell ref="C710:H710"/>
    <mergeCell ref="C985:H985"/>
    <mergeCell ref="A711:B711"/>
    <mergeCell ref="C711:H711"/>
    <mergeCell ref="A712:B712"/>
    <mergeCell ref="C712:H712"/>
    <mergeCell ref="H871:I871"/>
    <mergeCell ref="A864:B864"/>
    <mergeCell ref="C864:H864"/>
    <mergeCell ref="D870:E870"/>
    <mergeCell ref="A984:B984"/>
    <mergeCell ref="C984:H984"/>
    <mergeCell ref="F870:G870"/>
    <mergeCell ref="D871:E871"/>
    <mergeCell ref="F871:G871"/>
    <mergeCell ref="A867:B867"/>
    <mergeCell ref="C867:H867"/>
    <mergeCell ref="A868:B868"/>
    <mergeCell ref="A1336:B1336"/>
    <mergeCell ref="C1336:H1336"/>
    <mergeCell ref="H990:I990"/>
    <mergeCell ref="C120:H120"/>
    <mergeCell ref="C121:H121"/>
    <mergeCell ref="C122:H122"/>
    <mergeCell ref="C123:H123"/>
    <mergeCell ref="C124:H124"/>
    <mergeCell ref="A1339:B1339"/>
    <mergeCell ref="C1339:H1339"/>
    <mergeCell ref="D989:E989"/>
    <mergeCell ref="F989:G989"/>
    <mergeCell ref="D990:E990"/>
    <mergeCell ref="F990:G990"/>
    <mergeCell ref="A986:B986"/>
    <mergeCell ref="C986:H986"/>
    <mergeCell ref="A987:B987"/>
    <mergeCell ref="C987:H987"/>
    <mergeCell ref="A1335:B1335"/>
    <mergeCell ref="C1335:H1335"/>
    <mergeCell ref="C983:H983"/>
    <mergeCell ref="F714:G714"/>
    <mergeCell ref="A865:B865"/>
    <mergeCell ref="C865:H865"/>
    <mergeCell ref="D1341:E1341"/>
    <mergeCell ref="F1341:G1341"/>
    <mergeCell ref="A1337:B1337"/>
    <mergeCell ref="C1337:H1337"/>
    <mergeCell ref="A1338:B1338"/>
    <mergeCell ref="C1338:H1338"/>
    <mergeCell ref="A1375:B1375"/>
    <mergeCell ref="C1375:H1375"/>
    <mergeCell ref="A1376:B1376"/>
    <mergeCell ref="C1376:H1376"/>
    <mergeCell ref="D1342:E1342"/>
    <mergeCell ref="F1342:G1342"/>
    <mergeCell ref="H1342:I1342"/>
    <mergeCell ref="A1374:B1374"/>
    <mergeCell ref="C1374:H1374"/>
    <mergeCell ref="D1380:E1380"/>
    <mergeCell ref="F1380:G1380"/>
    <mergeCell ref="D1381:E1381"/>
    <mergeCell ref="F1381:G1381"/>
    <mergeCell ref="A1377:B1377"/>
    <mergeCell ref="C1377:H1377"/>
    <mergeCell ref="A1378:B1378"/>
    <mergeCell ref="C1378:H1378"/>
    <mergeCell ref="A1415:B1415"/>
    <mergeCell ref="C1415:H1415"/>
    <mergeCell ref="A1416:B1416"/>
    <mergeCell ref="C1416:H1416"/>
    <mergeCell ref="H1381:I1381"/>
    <mergeCell ref="A1413:B1413"/>
    <mergeCell ref="C1413:H1413"/>
    <mergeCell ref="A1414:B1414"/>
    <mergeCell ref="C1414:H1414"/>
    <mergeCell ref="D1420:E1420"/>
    <mergeCell ref="F1420:G1420"/>
    <mergeCell ref="H1420:I1420"/>
    <mergeCell ref="A1417:B1417"/>
    <mergeCell ref="C1417:H1417"/>
    <mergeCell ref="D1419:E1419"/>
    <mergeCell ref="F1419:G1419"/>
  </mergeCells>
  <phoneticPr fontId="10" type="noConversion"/>
  <conditionalFormatting sqref="C943:C945">
    <cfRule type="cellIs" dxfId="29"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25" manualBreakCount="25">
    <brk id="40" max="11" man="1"/>
    <brk id="79" max="11" man="1"/>
    <brk id="118" max="11" man="1"/>
    <brk id="158" max="11" man="1"/>
    <brk id="199" max="11" man="1"/>
    <brk id="238" max="11" man="1"/>
    <brk id="277" max="11" man="1"/>
    <brk id="316" max="11" man="1"/>
    <brk id="355" max="11" man="1"/>
    <brk id="394" max="11" man="1"/>
    <brk id="433" max="11" man="1"/>
    <brk id="472" max="11" man="1"/>
    <brk id="511" max="11" man="1"/>
    <brk id="550" max="11" man="1"/>
    <brk id="589" max="11" man="1"/>
    <brk id="628" max="11" man="1"/>
    <brk id="667" max="11" man="1"/>
    <brk id="706" max="11" man="1"/>
    <brk id="745" max="11" man="1"/>
    <brk id="784" max="11" man="1"/>
    <brk id="823" max="11" man="1"/>
    <brk id="862" max="11" man="1"/>
    <brk id="901" max="11" man="1"/>
    <brk id="940" max="11" man="1"/>
    <brk id="981" max="11" man="1"/>
  </rowBreaks>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11"/>
  <sheetViews>
    <sheetView tabSelected="1" topLeftCell="A69" zoomScale="70" zoomScaleNormal="7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9.109375" style="167" customWidth="1"/>
    <col min="19" max="19" width="15.33203125" style="167" customWidth="1"/>
    <col min="20" max="20" width="9.109375" style="167"/>
    <col min="21" max="21" width="14" style="167" bestFit="1" customWidth="1"/>
    <col min="22" max="22" width="12.33203125" style="167" bestFit="1" customWidth="1"/>
    <col min="23" max="16384" width="9.109375" style="167"/>
  </cols>
  <sheetData>
    <row r="1" spans="1:65">
      <c r="N1" s="168"/>
    </row>
    <row r="2" spans="1:65">
      <c r="N2" s="168"/>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9</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4287313473</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3267740926</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71961893</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1.6784845207422041E-2</v>
      </c>
      <c r="L23" s="197">
        <f>G23</f>
        <v>1.6784845207422041E-2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7206282</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1.6808386056635799E-3</v>
      </c>
      <c r="L27" s="197">
        <f>G27</f>
        <v>1.6808386056635799E-3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51947449</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1.2116550218953397E-2</v>
      </c>
      <c r="L31" s="197">
        <f>G31</f>
        <v>1.2116550218953397E-2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3.0582234032039017E-2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117592781</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3.5985955944170832E-2</v>
      </c>
      <c r="L37" s="197">
        <f>G37</f>
        <v>3.5985955944170832E-2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231323629</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7.07900761530567E-2</v>
      </c>
      <c r="L41" s="197">
        <f>G41</f>
        <v>7.07900761530567E-2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0.10677603209722752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NSP</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618" t="s">
        <v>918</v>
      </c>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280"/>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93</v>
      </c>
      <c r="D73" s="257">
        <v>279</v>
      </c>
      <c r="E73" s="258">
        <v>30126268</v>
      </c>
      <c r="F73" s="197">
        <f t="shared" ref="F73:F93" si="0">$L$33</f>
        <v>3.0582234032039017E-2</v>
      </c>
      <c r="G73" s="259">
        <f t="shared" ref="G73:G85" si="1">E73*F73</f>
        <v>921328.57848792803</v>
      </c>
      <c r="H73" s="258">
        <v>27867933</v>
      </c>
      <c r="I73" s="197">
        <f t="shared" ref="I73:I93" si="2">$L$43</f>
        <v>0.10677603209722752</v>
      </c>
      <c r="J73" s="259">
        <f t="shared" ref="J73:J85" si="3">H73*I73</f>
        <v>2975627.308491386</v>
      </c>
      <c r="K73" s="258">
        <v>603177</v>
      </c>
      <c r="L73" s="259">
        <f t="shared" ref="L73:L85" si="4">G73+J73+K73</f>
        <v>4500132.8869793136</v>
      </c>
      <c r="M73" s="262">
        <v>-662667</v>
      </c>
      <c r="N73" s="261">
        <f t="shared" ref="N73:N85" si="5">L73+M73</f>
        <v>3837465.8869793136</v>
      </c>
      <c r="O73" s="242"/>
      <c r="P73" s="242"/>
      <c r="Q73" s="242"/>
      <c r="R73" s="447">
        <f>+E73+S73</f>
        <v>32100282</v>
      </c>
      <c r="S73" s="619">
        <v>1974014</v>
      </c>
      <c r="T73" s="242"/>
      <c r="U73" s="242"/>
    </row>
    <row r="74" spans="1:65">
      <c r="A74" s="240" t="s">
        <v>350</v>
      </c>
      <c r="C74" s="167" t="s">
        <v>577</v>
      </c>
      <c r="D74" s="257">
        <v>286</v>
      </c>
      <c r="E74" s="258">
        <v>209976949</v>
      </c>
      <c r="F74" s="197">
        <f t="shared" si="0"/>
        <v>3.0582234032039017E-2</v>
      </c>
      <c r="G74" s="259">
        <f t="shared" si="1"/>
        <v>6421564.195651521</v>
      </c>
      <c r="H74" s="258">
        <v>201764645</v>
      </c>
      <c r="I74" s="197">
        <f t="shared" si="2"/>
        <v>0.10677603209722752</v>
      </c>
      <c r="J74" s="259">
        <f t="shared" si="3"/>
        <v>21543628.210605718</v>
      </c>
      <c r="K74" s="258">
        <v>4006570</v>
      </c>
      <c r="L74" s="259">
        <f t="shared" si="4"/>
        <v>31971762.406257238</v>
      </c>
      <c r="M74" s="262">
        <v>-912124</v>
      </c>
      <c r="N74" s="261">
        <f t="shared" si="5"/>
        <v>31059638.406257238</v>
      </c>
      <c r="O74" s="242"/>
      <c r="P74" s="242"/>
      <c r="Q74" s="242"/>
      <c r="R74" s="562">
        <f>E74+S74</f>
        <v>227762029</v>
      </c>
      <c r="S74" s="619">
        <v>17785080</v>
      </c>
      <c r="T74" s="242"/>
      <c r="U74" s="242"/>
    </row>
    <row r="75" spans="1:65">
      <c r="A75" s="240" t="s">
        <v>351</v>
      </c>
      <c r="C75" s="167" t="s">
        <v>577</v>
      </c>
      <c r="D75" s="257">
        <v>1024</v>
      </c>
      <c r="E75" s="258">
        <v>226164474</v>
      </c>
      <c r="F75" s="197">
        <f t="shared" si="0"/>
        <v>3.0582234032039017E-2</v>
      </c>
      <c r="G75" s="259">
        <f t="shared" si="1"/>
        <v>6916614.8736010035</v>
      </c>
      <c r="H75" s="258">
        <v>221930888</v>
      </c>
      <c r="I75" s="197">
        <f t="shared" si="2"/>
        <v>0.10677603209722752</v>
      </c>
      <c r="J75" s="259">
        <f t="shared" si="3"/>
        <v>23696899.620454207</v>
      </c>
      <c r="K75" s="258">
        <v>4449063</v>
      </c>
      <c r="L75" s="259">
        <f t="shared" si="4"/>
        <v>35062577.494055212</v>
      </c>
      <c r="M75" s="262">
        <v>-1716377</v>
      </c>
      <c r="N75" s="261">
        <f t="shared" si="5"/>
        <v>33346200.494055212</v>
      </c>
      <c r="O75" s="242"/>
      <c r="P75" s="242"/>
      <c r="Q75" s="242"/>
      <c r="R75" s="562">
        <f>E75+S75</f>
        <v>236682760</v>
      </c>
      <c r="S75" s="619">
        <v>10518286</v>
      </c>
      <c r="T75" s="242"/>
      <c r="U75" s="242"/>
      <c r="V75" s="620"/>
    </row>
    <row r="76" spans="1:65">
      <c r="A76" s="240" t="s">
        <v>383</v>
      </c>
      <c r="C76" s="167" t="s">
        <v>97</v>
      </c>
      <c r="D76" s="257">
        <v>1285</v>
      </c>
      <c r="E76" s="258">
        <v>22299629</v>
      </c>
      <c r="F76" s="197">
        <f t="shared" si="0"/>
        <v>3.0582234032039017E-2</v>
      </c>
      <c r="G76" s="259">
        <f t="shared" si="1"/>
        <v>681972.47290564422</v>
      </c>
      <c r="H76" s="258">
        <v>21011741</v>
      </c>
      <c r="I76" s="197">
        <f t="shared" si="2"/>
        <v>0.10677603209722752</v>
      </c>
      <c r="J76" s="259">
        <f t="shared" si="3"/>
        <v>2243550.3314346317</v>
      </c>
      <c r="K76" s="258">
        <v>448533</v>
      </c>
      <c r="L76" s="259">
        <f t="shared" si="4"/>
        <v>3374055.8043402759</v>
      </c>
      <c r="M76" s="262">
        <v>-521337</v>
      </c>
      <c r="N76" s="261">
        <f t="shared" si="5"/>
        <v>2852718.8043402759</v>
      </c>
      <c r="O76" s="242"/>
      <c r="P76" s="242"/>
      <c r="Q76" s="242"/>
      <c r="R76" s="447">
        <f t="shared" ref="R76" si="6">+E76</f>
        <v>22299629</v>
      </c>
      <c r="S76" s="619">
        <v>0</v>
      </c>
      <c r="T76" s="242"/>
      <c r="U76" s="242"/>
    </row>
    <row r="77" spans="1:65">
      <c r="A77" s="240" t="s">
        <v>384</v>
      </c>
      <c r="C77" s="167" t="s">
        <v>93</v>
      </c>
      <c r="D77" s="257" t="s">
        <v>431</v>
      </c>
      <c r="E77" s="258">
        <v>7072819</v>
      </c>
      <c r="F77" s="197">
        <f t="shared" si="0"/>
        <v>3.0582234032039017E-2</v>
      </c>
      <c r="G77" s="259">
        <f t="shared" si="1"/>
        <v>216302.60592425216</v>
      </c>
      <c r="H77" s="258">
        <v>5563572</v>
      </c>
      <c r="I77" s="197">
        <f t="shared" si="2"/>
        <v>0.10677603209722752</v>
      </c>
      <c r="J77" s="259">
        <f t="shared" si="3"/>
        <v>594056.14244723634</v>
      </c>
      <c r="K77" s="258">
        <v>185753</v>
      </c>
      <c r="L77" s="259">
        <f t="shared" si="4"/>
        <v>996111.74837148853</v>
      </c>
      <c r="M77" s="262">
        <v>-49080</v>
      </c>
      <c r="N77" s="261">
        <f t="shared" si="5"/>
        <v>947031.74837148853</v>
      </c>
      <c r="O77" s="242"/>
      <c r="P77" s="242"/>
      <c r="Q77" s="242"/>
      <c r="R77" s="447">
        <f t="shared" ref="R77:R91" si="7">+E77</f>
        <v>7072819</v>
      </c>
      <c r="S77" s="619">
        <v>0</v>
      </c>
      <c r="T77" s="242"/>
      <c r="U77" s="242"/>
    </row>
    <row r="78" spans="1:65">
      <c r="A78" s="240" t="s">
        <v>385</v>
      </c>
      <c r="C78" s="167" t="s">
        <v>93</v>
      </c>
      <c r="D78" s="257" t="s">
        <v>434</v>
      </c>
      <c r="E78" s="258">
        <v>3487898</v>
      </c>
      <c r="F78" s="197">
        <f t="shared" si="0"/>
        <v>3.0582234032039017E-2</v>
      </c>
      <c r="G78" s="259">
        <f t="shared" si="1"/>
        <v>106667.71291588082</v>
      </c>
      <c r="H78" s="258">
        <v>2751260</v>
      </c>
      <c r="I78" s="197">
        <f t="shared" si="2"/>
        <v>0.10677603209722752</v>
      </c>
      <c r="J78" s="259">
        <f t="shared" si="3"/>
        <v>293768.6260678182</v>
      </c>
      <c r="K78" s="258">
        <v>91603</v>
      </c>
      <c r="L78" s="259">
        <f t="shared" si="4"/>
        <v>492039.33898369904</v>
      </c>
      <c r="M78" s="262">
        <v>-24221</v>
      </c>
      <c r="N78" s="261">
        <f t="shared" si="5"/>
        <v>467818.33898369904</v>
      </c>
      <c r="O78" s="242"/>
      <c r="P78" s="242"/>
      <c r="Q78" s="242"/>
      <c r="R78" s="447">
        <f t="shared" si="7"/>
        <v>3487898</v>
      </c>
      <c r="S78" s="619">
        <v>0</v>
      </c>
      <c r="T78" s="242"/>
      <c r="U78" s="242"/>
    </row>
    <row r="79" spans="1:65">
      <c r="A79" s="240" t="s">
        <v>386</v>
      </c>
      <c r="C79" s="167" t="s">
        <v>93</v>
      </c>
      <c r="D79" s="257" t="s">
        <v>432</v>
      </c>
      <c r="E79" s="258">
        <v>4462295</v>
      </c>
      <c r="F79" s="197">
        <f t="shared" si="0"/>
        <v>3.0582234032039017E-2</v>
      </c>
      <c r="G79" s="259">
        <f t="shared" si="1"/>
        <v>136466.95000999756</v>
      </c>
      <c r="H79" s="258">
        <v>3812849</v>
      </c>
      <c r="I79" s="197">
        <f t="shared" si="2"/>
        <v>0.10677603209722752</v>
      </c>
      <c r="J79" s="259">
        <f t="shared" si="3"/>
        <v>407120.88720588188</v>
      </c>
      <c r="K79" s="258">
        <v>117193</v>
      </c>
      <c r="L79" s="259">
        <f t="shared" si="4"/>
        <v>660780.83721587947</v>
      </c>
      <c r="M79" s="262">
        <v>-31697</v>
      </c>
      <c r="N79" s="261">
        <f t="shared" si="5"/>
        <v>629083.83721587947</v>
      </c>
      <c r="O79" s="242"/>
      <c r="P79" s="242"/>
      <c r="Q79" s="242"/>
      <c r="R79" s="447">
        <f t="shared" si="7"/>
        <v>4462295</v>
      </c>
      <c r="S79" s="619">
        <v>0</v>
      </c>
      <c r="T79" s="242"/>
      <c r="U79" s="242"/>
    </row>
    <row r="80" spans="1:65">
      <c r="A80" s="240" t="s">
        <v>436</v>
      </c>
      <c r="C80" s="167" t="s">
        <v>93</v>
      </c>
      <c r="D80" s="257" t="s">
        <v>732</v>
      </c>
      <c r="E80" s="258">
        <v>468202</v>
      </c>
      <c r="F80" s="197">
        <f t="shared" si="0"/>
        <v>3.0582234032039017E-2</v>
      </c>
      <c r="G80" s="259">
        <f t="shared" ref="G80" si="8">E80*F80</f>
        <v>14318.663138268732</v>
      </c>
      <c r="H80" s="258">
        <v>400237</v>
      </c>
      <c r="I80" s="197">
        <f t="shared" si="2"/>
        <v>0.10677603209722752</v>
      </c>
      <c r="J80" s="259">
        <f t="shared" ref="J80" si="9">H80*I80</f>
        <v>42735.718758498049</v>
      </c>
      <c r="K80" s="258">
        <v>12296</v>
      </c>
      <c r="L80" s="259">
        <f t="shared" ref="L80" si="10">G80+J80+K80</f>
        <v>69350.381896766776</v>
      </c>
      <c r="M80" s="262">
        <v>-3343</v>
      </c>
      <c r="N80" s="261">
        <f t="shared" ref="N80" si="11">L80+M80</f>
        <v>66007.381896766776</v>
      </c>
      <c r="O80" s="242"/>
      <c r="P80" s="242"/>
      <c r="Q80" s="242"/>
      <c r="R80" s="447">
        <f t="shared" si="7"/>
        <v>468202</v>
      </c>
      <c r="S80" s="619">
        <v>0</v>
      </c>
      <c r="T80" s="242"/>
      <c r="U80" s="242"/>
    </row>
    <row r="81" spans="1:21">
      <c r="A81" s="240" t="s">
        <v>437</v>
      </c>
      <c r="C81" s="560" t="s">
        <v>723</v>
      </c>
      <c r="D81" s="561" t="s">
        <v>433</v>
      </c>
      <c r="E81" s="258">
        <v>0</v>
      </c>
      <c r="F81" s="197">
        <f t="shared" si="0"/>
        <v>3.0582234032039017E-2</v>
      </c>
      <c r="G81" s="259">
        <f t="shared" si="1"/>
        <v>0</v>
      </c>
      <c r="H81" s="258">
        <v>0</v>
      </c>
      <c r="I81" s="197">
        <f t="shared" si="2"/>
        <v>0.10677603209722752</v>
      </c>
      <c r="J81" s="259">
        <f t="shared" si="3"/>
        <v>0</v>
      </c>
      <c r="K81" s="258">
        <v>0</v>
      </c>
      <c r="L81" s="259">
        <f t="shared" si="4"/>
        <v>0</v>
      </c>
      <c r="M81" s="262">
        <v>0</v>
      </c>
      <c r="N81" s="261">
        <f t="shared" si="5"/>
        <v>0</v>
      </c>
      <c r="O81" s="242"/>
      <c r="P81" s="242"/>
      <c r="Q81" s="242"/>
      <c r="R81" s="447"/>
      <c r="S81" s="619">
        <v>0</v>
      </c>
      <c r="T81" s="242"/>
      <c r="U81" s="242"/>
    </row>
    <row r="82" spans="1:21">
      <c r="A82" s="240" t="s">
        <v>438</v>
      </c>
      <c r="C82" s="560" t="s">
        <v>723</v>
      </c>
      <c r="D82" s="561" t="s">
        <v>722</v>
      </c>
      <c r="E82" s="258">
        <v>0</v>
      </c>
      <c r="F82" s="197">
        <f t="shared" si="0"/>
        <v>3.0582234032039017E-2</v>
      </c>
      <c r="G82" s="259">
        <f t="shared" si="1"/>
        <v>0</v>
      </c>
      <c r="H82" s="258">
        <v>0</v>
      </c>
      <c r="I82" s="197">
        <f t="shared" si="2"/>
        <v>0.10677603209722752</v>
      </c>
      <c r="J82" s="259">
        <f t="shared" si="3"/>
        <v>0</v>
      </c>
      <c r="K82" s="258">
        <v>0</v>
      </c>
      <c r="L82" s="259">
        <f t="shared" si="4"/>
        <v>0</v>
      </c>
      <c r="M82" s="262">
        <v>0</v>
      </c>
      <c r="N82" s="261">
        <f t="shared" si="5"/>
        <v>0</v>
      </c>
      <c r="O82" s="242"/>
      <c r="P82" s="242"/>
      <c r="Q82" s="242"/>
      <c r="R82" s="447"/>
      <c r="S82" s="619">
        <v>0</v>
      </c>
      <c r="T82" s="242"/>
      <c r="U82" s="242"/>
    </row>
    <row r="83" spans="1:21">
      <c r="A83" s="240" t="s">
        <v>439</v>
      </c>
      <c r="C83" s="167" t="s">
        <v>97</v>
      </c>
      <c r="D83" s="257">
        <v>1953</v>
      </c>
      <c r="E83" s="258">
        <v>7706681</v>
      </c>
      <c r="F83" s="197">
        <f t="shared" si="0"/>
        <v>3.0582234032039017E-2</v>
      </c>
      <c r="G83" s="259">
        <f t="shared" si="1"/>
        <v>235687.52195226849</v>
      </c>
      <c r="H83" s="258">
        <v>6585045</v>
      </c>
      <c r="I83" s="197">
        <f t="shared" si="2"/>
        <v>0.10677603209722752</v>
      </c>
      <c r="J83" s="259">
        <f t="shared" si="3"/>
        <v>703124.97628168762</v>
      </c>
      <c r="K83" s="258">
        <v>202401</v>
      </c>
      <c r="L83" s="259">
        <f t="shared" si="4"/>
        <v>1141213.4982339561</v>
      </c>
      <c r="M83" s="262">
        <v>-71989</v>
      </c>
      <c r="N83" s="261">
        <f t="shared" si="5"/>
        <v>1069224.4982339561</v>
      </c>
      <c r="O83" s="242"/>
      <c r="P83" s="242"/>
      <c r="Q83" s="242"/>
      <c r="R83" s="447">
        <f t="shared" si="7"/>
        <v>7706681</v>
      </c>
      <c r="S83" s="619">
        <v>0</v>
      </c>
      <c r="T83" s="242"/>
      <c r="U83" s="242"/>
    </row>
    <row r="84" spans="1:21">
      <c r="A84" s="240" t="s">
        <v>440</v>
      </c>
      <c r="C84" s="167" t="s">
        <v>97</v>
      </c>
      <c r="D84" s="257">
        <v>2109</v>
      </c>
      <c r="E84" s="258">
        <v>47487</v>
      </c>
      <c r="F84" s="197">
        <f t="shared" si="0"/>
        <v>3.0582234032039017E-2</v>
      </c>
      <c r="G84" s="259">
        <f t="shared" si="1"/>
        <v>1452.2585474794369</v>
      </c>
      <c r="H84" s="258">
        <v>36876</v>
      </c>
      <c r="I84" s="197">
        <f t="shared" si="2"/>
        <v>0.10677603209722752</v>
      </c>
      <c r="J84" s="259">
        <f t="shared" si="3"/>
        <v>3937.472959617362</v>
      </c>
      <c r="K84" s="258">
        <v>1118</v>
      </c>
      <c r="L84" s="259">
        <f t="shared" si="4"/>
        <v>6507.7315070967989</v>
      </c>
      <c r="M84" s="262">
        <v>-486</v>
      </c>
      <c r="N84" s="261">
        <f t="shared" si="5"/>
        <v>6021.7315070967989</v>
      </c>
      <c r="O84" s="242"/>
      <c r="P84" s="242"/>
      <c r="Q84" s="242"/>
      <c r="R84" s="447">
        <f t="shared" si="7"/>
        <v>47487</v>
      </c>
      <c r="S84" s="619">
        <v>0</v>
      </c>
      <c r="T84" s="242"/>
      <c r="U84" s="242"/>
    </row>
    <row r="85" spans="1:21">
      <c r="A85" s="240" t="s">
        <v>441</v>
      </c>
      <c r="C85" s="167" t="s">
        <v>97</v>
      </c>
      <c r="D85" s="257">
        <v>2119</v>
      </c>
      <c r="E85" s="258">
        <v>230828</v>
      </c>
      <c r="F85" s="197">
        <f t="shared" si="0"/>
        <v>3.0582234032039017E-2</v>
      </c>
      <c r="G85" s="259">
        <f t="shared" si="1"/>
        <v>7059.2359171475018</v>
      </c>
      <c r="H85" s="258">
        <v>190308</v>
      </c>
      <c r="I85" s="197">
        <f t="shared" si="2"/>
        <v>0.10677603209722752</v>
      </c>
      <c r="J85" s="259">
        <f t="shared" si="3"/>
        <v>20320.333116359176</v>
      </c>
      <c r="K85" s="258">
        <v>4957</v>
      </c>
      <c r="L85" s="259">
        <f t="shared" si="4"/>
        <v>32336.569033506676</v>
      </c>
      <c r="M85" s="262">
        <v>-2389</v>
      </c>
      <c r="N85" s="261">
        <f t="shared" si="5"/>
        <v>29947.569033506676</v>
      </c>
      <c r="O85" s="242"/>
      <c r="P85" s="242"/>
      <c r="Q85" s="242"/>
      <c r="R85" s="447">
        <f t="shared" si="7"/>
        <v>230828</v>
      </c>
      <c r="S85" s="619">
        <v>0</v>
      </c>
      <c r="T85" s="242"/>
      <c r="U85" s="242"/>
    </row>
    <row r="86" spans="1:21">
      <c r="A86" s="240" t="s">
        <v>442</v>
      </c>
      <c r="C86" s="167" t="s">
        <v>204</v>
      </c>
      <c r="D86" s="254" t="s">
        <v>422</v>
      </c>
      <c r="E86" s="258">
        <v>4271567</v>
      </c>
      <c r="F86" s="197">
        <f t="shared" si="0"/>
        <v>3.0582234032039017E-2</v>
      </c>
      <c r="G86" s="259">
        <f>E86*F86</f>
        <v>130634.0616775348</v>
      </c>
      <c r="H86" s="258">
        <v>3919363</v>
      </c>
      <c r="I86" s="197">
        <f t="shared" si="2"/>
        <v>0.10677603209722752</v>
      </c>
      <c r="J86" s="259">
        <f>H86*I86</f>
        <v>418494.02948868595</v>
      </c>
      <c r="K86" s="258">
        <v>79740</v>
      </c>
      <c r="L86" s="259">
        <f>G86+J86+K86</f>
        <v>628868.09116622072</v>
      </c>
      <c r="M86" s="262">
        <v>-91838</v>
      </c>
      <c r="N86" s="261">
        <f>L86+M86</f>
        <v>537030.09116622072</v>
      </c>
      <c r="O86" s="242"/>
      <c r="P86" s="242"/>
      <c r="Q86" s="242"/>
      <c r="R86" s="447">
        <f t="shared" si="7"/>
        <v>4271567</v>
      </c>
      <c r="S86" s="619">
        <v>0</v>
      </c>
      <c r="T86" s="242"/>
      <c r="U86" s="242"/>
    </row>
    <row r="87" spans="1:21">
      <c r="A87" s="240" t="s">
        <v>443</v>
      </c>
      <c r="C87" s="587" t="s">
        <v>908</v>
      </c>
      <c r="D87" s="577">
        <v>2307</v>
      </c>
      <c r="E87" s="258">
        <v>0</v>
      </c>
      <c r="F87" s="197">
        <f t="shared" si="0"/>
        <v>3.0582234032039017E-2</v>
      </c>
      <c r="G87" s="259">
        <f>E87*F87</f>
        <v>0</v>
      </c>
      <c r="H87" s="258">
        <v>0</v>
      </c>
      <c r="I87" s="197">
        <f t="shared" si="2"/>
        <v>0.10677603209722752</v>
      </c>
      <c r="J87" s="259">
        <f>H87*I87</f>
        <v>0</v>
      </c>
      <c r="K87" s="258">
        <v>0</v>
      </c>
      <c r="L87" s="259">
        <f>G87+J87+K87</f>
        <v>0</v>
      </c>
      <c r="M87" s="262">
        <v>0</v>
      </c>
      <c r="N87" s="261">
        <f>L87+M87</f>
        <v>0</v>
      </c>
      <c r="O87" s="242"/>
      <c r="P87" s="242"/>
      <c r="Q87" s="242"/>
      <c r="R87" s="447">
        <f t="shared" si="7"/>
        <v>0</v>
      </c>
      <c r="S87" s="619">
        <v>0</v>
      </c>
      <c r="T87" s="242"/>
      <c r="U87" s="242"/>
    </row>
    <row r="88" spans="1:21">
      <c r="A88" s="240" t="s">
        <v>451</v>
      </c>
      <c r="C88" s="167" t="s">
        <v>204</v>
      </c>
      <c r="D88" s="254">
        <v>2765</v>
      </c>
      <c r="E88" s="258">
        <v>127736</v>
      </c>
      <c r="F88" s="197">
        <f t="shared" si="0"/>
        <v>3.0582234032039017E-2</v>
      </c>
      <c r="G88" s="259">
        <f>E88*F88</f>
        <v>3906.4522463165358</v>
      </c>
      <c r="H88" s="258">
        <v>104718</v>
      </c>
      <c r="I88" s="197">
        <f t="shared" si="2"/>
        <v>0.10677603209722752</v>
      </c>
      <c r="J88" s="259">
        <f>H88*I88</f>
        <v>11181.372529157472</v>
      </c>
      <c r="K88" s="258">
        <v>3355</v>
      </c>
      <c r="L88" s="259">
        <f>G88+J88+K88</f>
        <v>18442.824775474008</v>
      </c>
      <c r="M88" s="262">
        <v>-895</v>
      </c>
      <c r="N88" s="261">
        <f>L88+M88</f>
        <v>17547.824775474008</v>
      </c>
      <c r="O88" s="242"/>
      <c r="P88" s="242"/>
      <c r="Q88" s="242"/>
      <c r="R88" s="447">
        <f t="shared" si="7"/>
        <v>127736</v>
      </c>
      <c r="S88" s="619">
        <v>0</v>
      </c>
      <c r="T88" s="242"/>
      <c r="U88" s="242"/>
    </row>
    <row r="89" spans="1:21">
      <c r="A89" s="380" t="s">
        <v>682</v>
      </c>
      <c r="C89" s="612" t="s">
        <v>914</v>
      </c>
      <c r="D89" s="613" t="s">
        <v>474</v>
      </c>
      <c r="E89" s="258">
        <v>309681</v>
      </c>
      <c r="F89" s="197">
        <f t="shared" si="0"/>
        <v>3.0582234032039017E-2</v>
      </c>
      <c r="G89" s="259">
        <f>E89*F89</f>
        <v>9470.7368172758743</v>
      </c>
      <c r="H89" s="258">
        <v>263802</v>
      </c>
      <c r="I89" s="197">
        <f t="shared" si="2"/>
        <v>0.10677603209722752</v>
      </c>
      <c r="J89" s="259">
        <f>H89*I89</f>
        <v>28167.730819312816</v>
      </c>
      <c r="K89" s="258">
        <v>8602</v>
      </c>
      <c r="L89" s="259">
        <f>G89+J89+K89</f>
        <v>46240.467636588692</v>
      </c>
      <c r="M89" s="262">
        <v>-9642</v>
      </c>
      <c r="N89" s="261">
        <f>L89+M89</f>
        <v>36598.467636588692</v>
      </c>
      <c r="O89" s="242"/>
      <c r="P89" s="242"/>
      <c r="Q89" s="242"/>
      <c r="R89" s="447">
        <f t="shared" si="7"/>
        <v>309681</v>
      </c>
      <c r="S89" s="619">
        <v>0</v>
      </c>
      <c r="T89" s="242"/>
      <c r="U89" s="242"/>
    </row>
    <row r="90" spans="1:21">
      <c r="A90" s="380" t="s">
        <v>683</v>
      </c>
      <c r="C90" s="381" t="s">
        <v>629</v>
      </c>
      <c r="D90" s="254">
        <v>3312</v>
      </c>
      <c r="E90" s="258">
        <v>15310379</v>
      </c>
      <c r="F90" s="197">
        <f t="shared" si="0"/>
        <v>3.0582234032039017E-2</v>
      </c>
      <c r="G90" s="259">
        <f t="shared" ref="G90:G91" si="12">E90*F90</f>
        <v>468225.59369721549</v>
      </c>
      <c r="H90" s="258">
        <v>14751487</v>
      </c>
      <c r="I90" s="197">
        <f t="shared" si="2"/>
        <v>0.10677603209722752</v>
      </c>
      <c r="J90" s="259">
        <f t="shared" ref="J90:J91" si="13">H90*I90</f>
        <v>1575105.2493938345</v>
      </c>
      <c r="K90" s="258">
        <v>319001</v>
      </c>
      <c r="L90" s="259">
        <f t="shared" ref="L90:L91" si="14">G90+J90+K90</f>
        <v>2362331.8430910502</v>
      </c>
      <c r="M90" s="262">
        <v>479449</v>
      </c>
      <c r="N90" s="261">
        <f t="shared" ref="N90:N91" si="15">L90+M90</f>
        <v>2841780.8430910502</v>
      </c>
      <c r="O90" s="242"/>
      <c r="P90" s="242"/>
      <c r="Q90" s="242"/>
      <c r="R90" s="447">
        <f t="shared" si="7"/>
        <v>15310379</v>
      </c>
      <c r="S90" s="619">
        <v>0</v>
      </c>
      <c r="T90" s="242"/>
      <c r="U90" s="242"/>
    </row>
    <row r="91" spans="1:21">
      <c r="A91" s="240" t="s">
        <v>684</v>
      </c>
      <c r="C91" s="381" t="s">
        <v>629</v>
      </c>
      <c r="D91" s="254">
        <v>3317</v>
      </c>
      <c r="E91" s="258">
        <v>20174856</v>
      </c>
      <c r="F91" s="197">
        <f t="shared" si="0"/>
        <v>3.0582234032039017E-2</v>
      </c>
      <c r="G91" s="259">
        <f t="shared" si="12"/>
        <v>616992.16775468655</v>
      </c>
      <c r="H91" s="258">
        <v>19593034</v>
      </c>
      <c r="I91" s="197">
        <f t="shared" si="2"/>
        <v>0.10677603209722752</v>
      </c>
      <c r="J91" s="259">
        <f t="shared" si="13"/>
        <v>2092066.4272660702</v>
      </c>
      <c r="K91" s="258">
        <v>405699</v>
      </c>
      <c r="L91" s="259">
        <f t="shared" si="14"/>
        <v>3114757.5950207566</v>
      </c>
      <c r="M91" s="262">
        <v>-11513</v>
      </c>
      <c r="N91" s="261">
        <f t="shared" si="15"/>
        <v>3103244.5950207566</v>
      </c>
      <c r="O91" s="242"/>
      <c r="P91" s="242"/>
      <c r="Q91" s="242"/>
      <c r="R91" s="447">
        <f t="shared" si="7"/>
        <v>20174856</v>
      </c>
      <c r="S91" s="619">
        <v>0</v>
      </c>
      <c r="T91" s="242"/>
      <c r="U91" s="242"/>
    </row>
    <row r="92" spans="1:21">
      <c r="A92" s="380" t="s">
        <v>685</v>
      </c>
      <c r="C92" s="242" t="s">
        <v>786</v>
      </c>
      <c r="D92" s="254">
        <v>3775</v>
      </c>
      <c r="E92" s="258">
        <v>40316212</v>
      </c>
      <c r="F92" s="197">
        <f t="shared" si="0"/>
        <v>3.0582234032039017E-2</v>
      </c>
      <c r="G92" s="259">
        <f t="shared" ref="G92:G93" si="16">E92*F92</f>
        <v>1232959.8306692997</v>
      </c>
      <c r="H92" s="258">
        <v>39899320</v>
      </c>
      <c r="I92" s="197">
        <f t="shared" si="2"/>
        <v>0.10677603209722752</v>
      </c>
      <c r="J92" s="259">
        <f t="shared" ref="J92:J93" si="17">H92*I92</f>
        <v>4260291.0729775522</v>
      </c>
      <c r="K92" s="258">
        <v>795654</v>
      </c>
      <c r="L92" s="259">
        <f t="shared" ref="L92:L93" si="18">G92+J92+K92</f>
        <v>6288904.9036468519</v>
      </c>
      <c r="M92" s="262">
        <v>0</v>
      </c>
      <c r="N92" s="261">
        <f t="shared" ref="N92:N93" si="19">L92+M92</f>
        <v>6288904.9036468519</v>
      </c>
      <c r="O92" s="242"/>
      <c r="P92" s="242"/>
      <c r="Q92" s="242"/>
      <c r="R92" s="447">
        <f t="shared" ref="R92" si="20">+E92</f>
        <v>40316212</v>
      </c>
      <c r="S92" s="619">
        <v>0</v>
      </c>
      <c r="T92" s="242"/>
      <c r="U92" s="242"/>
    </row>
    <row r="93" spans="1:21">
      <c r="A93" s="240" t="s">
        <v>686</v>
      </c>
      <c r="C93" s="242" t="s">
        <v>979</v>
      </c>
      <c r="D93" s="254">
        <v>9523</v>
      </c>
      <c r="E93" s="242"/>
      <c r="F93" s="197">
        <f t="shared" si="0"/>
        <v>3.0582234032039017E-2</v>
      </c>
      <c r="G93" s="259">
        <f t="shared" si="16"/>
        <v>0</v>
      </c>
      <c r="H93" s="242"/>
      <c r="I93" s="197">
        <f t="shared" si="2"/>
        <v>0.10677603209722752</v>
      </c>
      <c r="J93" s="259">
        <f t="shared" si="17"/>
        <v>0</v>
      </c>
      <c r="K93" s="242"/>
      <c r="L93" s="259">
        <f t="shared" si="18"/>
        <v>0</v>
      </c>
      <c r="M93" s="242"/>
      <c r="N93" s="261">
        <f t="shared" si="19"/>
        <v>0</v>
      </c>
      <c r="O93" s="242"/>
      <c r="P93" s="242"/>
      <c r="Q93" s="242"/>
      <c r="R93" s="242"/>
      <c r="S93" s="242"/>
      <c r="T93" s="242"/>
      <c r="U93" s="242"/>
    </row>
    <row r="94" spans="1:21">
      <c r="A94" s="240"/>
      <c r="C94" s="242"/>
      <c r="D94" s="254"/>
      <c r="E94" s="242"/>
      <c r="F94" s="242"/>
      <c r="G94" s="243"/>
      <c r="H94" s="242"/>
      <c r="I94" s="242"/>
      <c r="J94" s="243"/>
      <c r="K94" s="242"/>
      <c r="L94" s="243"/>
      <c r="M94" s="242"/>
      <c r="N94" s="243"/>
      <c r="O94" s="242"/>
      <c r="P94" s="242"/>
      <c r="Q94" s="242"/>
      <c r="S94" s="242"/>
      <c r="T94" s="242"/>
      <c r="U94" s="242"/>
    </row>
    <row r="95" spans="1:21">
      <c r="A95" s="240"/>
      <c r="C95" s="242"/>
      <c r="D95" s="254"/>
      <c r="E95" s="242"/>
      <c r="F95" s="242"/>
      <c r="G95" s="243"/>
      <c r="H95" s="242"/>
      <c r="I95" s="242"/>
      <c r="J95" s="243"/>
      <c r="K95" s="242"/>
      <c r="L95" s="243"/>
      <c r="M95" s="242"/>
      <c r="N95" s="243"/>
      <c r="O95" s="242"/>
      <c r="P95" s="242"/>
      <c r="Q95" s="242"/>
      <c r="R95" s="242"/>
      <c r="S95" s="242"/>
      <c r="T95" s="242"/>
      <c r="U95" s="242"/>
    </row>
    <row r="96" spans="1:21">
      <c r="A96" s="240"/>
      <c r="C96" s="242"/>
      <c r="D96" s="254"/>
      <c r="E96" s="242"/>
      <c r="F96" s="242"/>
      <c r="G96" s="243"/>
      <c r="H96" s="242"/>
      <c r="I96" s="242"/>
      <c r="J96" s="243"/>
      <c r="K96" s="242"/>
      <c r="L96" s="243"/>
      <c r="M96" s="242"/>
      <c r="N96" s="243"/>
      <c r="O96" s="242"/>
      <c r="P96" s="242"/>
      <c r="Q96" s="242"/>
      <c r="R96" s="242"/>
      <c r="S96" s="242"/>
      <c r="T96" s="242"/>
      <c r="U96" s="447"/>
    </row>
    <row r="97" spans="1:21">
      <c r="A97" s="240"/>
      <c r="C97" s="242"/>
      <c r="D97" s="254"/>
      <c r="E97" s="242"/>
      <c r="F97" s="242"/>
      <c r="G97" s="243"/>
      <c r="H97" s="242"/>
      <c r="I97" s="242"/>
      <c r="J97" s="243"/>
      <c r="K97" s="242"/>
      <c r="L97" s="243"/>
      <c r="M97" s="242"/>
      <c r="N97" s="243"/>
      <c r="O97" s="242"/>
      <c r="P97" s="242"/>
      <c r="Q97" s="242"/>
      <c r="R97" s="242"/>
      <c r="S97" s="242"/>
      <c r="T97" s="242"/>
      <c r="U97" s="242"/>
    </row>
    <row r="98" spans="1:21">
      <c r="A98" s="244"/>
      <c r="B98" s="245"/>
      <c r="C98" s="246"/>
      <c r="D98" s="246"/>
      <c r="E98" s="246"/>
      <c r="F98" s="246"/>
      <c r="G98" s="247"/>
      <c r="H98" s="246"/>
      <c r="I98" s="246"/>
      <c r="J98" s="247"/>
      <c r="K98" s="246"/>
      <c r="L98" s="247"/>
      <c r="M98" s="246"/>
      <c r="N98" s="247"/>
      <c r="O98" s="242"/>
      <c r="P98" s="242"/>
      <c r="Q98" s="242"/>
      <c r="R98" s="242"/>
      <c r="S98" s="242"/>
      <c r="T98" s="242"/>
      <c r="U98" s="242"/>
    </row>
    <row r="99" spans="1:21" ht="15.6" thickBot="1">
      <c r="A99" s="183" t="s">
        <v>352</v>
      </c>
      <c r="B99" s="211"/>
      <c r="C99" s="186" t="s">
        <v>353</v>
      </c>
      <c r="D99" s="186"/>
      <c r="E99" s="614">
        <f>SUM(E73:E98)</f>
        <v>592553961</v>
      </c>
      <c r="F99" s="202"/>
      <c r="G99" s="176"/>
      <c r="H99" s="176"/>
      <c r="I99" s="176"/>
      <c r="J99" s="176"/>
      <c r="K99" s="176"/>
      <c r="L99" s="264">
        <f>SUM(L73:L98)</f>
        <v>90766414.422211379</v>
      </c>
      <c r="M99" s="264">
        <f>SUM(M73:M98)</f>
        <v>-3630149</v>
      </c>
      <c r="N99" s="264">
        <f>SUM(N73:N98)</f>
        <v>87136265.422211379</v>
      </c>
      <c r="O99" s="242"/>
      <c r="P99" s="242"/>
      <c r="Q99" s="242"/>
      <c r="R99" s="726">
        <f>SUM(R73:R98)</f>
        <v>622831341</v>
      </c>
      <c r="S99" s="726">
        <f>SUM(S73:S98)</f>
        <v>30277380</v>
      </c>
      <c r="T99" s="242"/>
      <c r="U99" s="242"/>
    </row>
    <row r="100" spans="1:21" ht="15.6" thickTop="1">
      <c r="A100" s="248"/>
      <c r="B100" s="242"/>
      <c r="C100" s="242"/>
      <c r="D100" s="242"/>
      <c r="E100" s="242"/>
      <c r="F100" s="242"/>
      <c r="G100" s="242"/>
      <c r="H100" s="242"/>
      <c r="I100" s="242"/>
      <c r="J100" s="242"/>
      <c r="K100" s="242"/>
      <c r="L100" s="242"/>
      <c r="M100" s="242"/>
      <c r="N100" s="242"/>
      <c r="O100" s="242"/>
      <c r="P100" s="242"/>
      <c r="Q100" s="242"/>
      <c r="R100" s="615">
        <f>+E99-R99+S74+S75+S73</f>
        <v>0</v>
      </c>
      <c r="S100" s="615" t="s">
        <v>125</v>
      </c>
      <c r="T100" s="242"/>
      <c r="U100" s="242"/>
    </row>
    <row r="101" spans="1:21" ht="15">
      <c r="A101" s="249">
        <v>3</v>
      </c>
      <c r="B101" s="242"/>
      <c r="C101" s="217" t="s">
        <v>354</v>
      </c>
      <c r="D101" s="242"/>
      <c r="E101" s="242"/>
      <c r="F101" s="242"/>
      <c r="G101" s="242"/>
      <c r="H101" s="242"/>
      <c r="I101" s="242"/>
      <c r="J101" s="242"/>
      <c r="K101" s="242"/>
      <c r="L101" s="264">
        <f>L99</f>
        <v>90766414.422211379</v>
      </c>
      <c r="M101" s="242"/>
      <c r="N101" s="242"/>
      <c r="O101" s="242"/>
      <c r="P101" s="242"/>
      <c r="Q101" s="242"/>
      <c r="R101" s="617" t="s">
        <v>917</v>
      </c>
      <c r="S101" s="616"/>
      <c r="T101" s="242"/>
      <c r="U101" s="242"/>
    </row>
    <row r="102" spans="1:21">
      <c r="A102" s="242"/>
      <c r="B102" s="242"/>
      <c r="C102" s="242"/>
      <c r="D102" s="242"/>
      <c r="E102" s="242"/>
      <c r="F102" s="242"/>
      <c r="G102" s="242"/>
      <c r="H102" s="242"/>
      <c r="I102" s="242"/>
      <c r="J102" s="242"/>
      <c r="K102" s="242"/>
      <c r="L102" s="242"/>
      <c r="M102" s="242"/>
      <c r="N102" s="242"/>
      <c r="O102" s="242"/>
      <c r="P102" s="242"/>
      <c r="Q102" s="242"/>
      <c r="R102" s="242"/>
      <c r="S102" s="242"/>
      <c r="T102" s="242"/>
      <c r="U102" s="242"/>
    </row>
    <row r="103" spans="1:21">
      <c r="A103" s="242"/>
      <c r="B103" s="242"/>
      <c r="C103" s="242"/>
      <c r="D103" s="242"/>
      <c r="E103" s="242"/>
      <c r="F103" s="242"/>
      <c r="G103" s="242"/>
      <c r="H103" s="242"/>
      <c r="I103" s="242"/>
      <c r="J103" s="242"/>
      <c r="K103" s="242"/>
      <c r="L103" s="242"/>
      <c r="M103" s="242"/>
      <c r="N103" s="242"/>
      <c r="O103" s="242"/>
      <c r="P103" s="242"/>
      <c r="Q103" s="242"/>
      <c r="R103" s="242"/>
      <c r="S103" s="242"/>
      <c r="T103" s="242"/>
      <c r="U103" s="242"/>
    </row>
    <row r="104" spans="1:21" ht="15">
      <c r="A104" s="217" t="s">
        <v>355</v>
      </c>
      <c r="B104" s="242"/>
      <c r="C104" s="242"/>
      <c r="D104" s="242"/>
      <c r="E104" s="242"/>
      <c r="F104" s="242"/>
      <c r="G104" s="242"/>
      <c r="H104" s="242"/>
      <c r="I104" s="242"/>
      <c r="J104" s="242"/>
      <c r="K104" s="242"/>
      <c r="L104" s="242"/>
      <c r="M104" s="242"/>
      <c r="N104" s="242"/>
      <c r="O104" s="242"/>
      <c r="P104" s="242"/>
      <c r="Q104" s="242"/>
      <c r="R104" s="242"/>
      <c r="S104" s="242"/>
      <c r="T104" s="242"/>
      <c r="U104" s="242"/>
    </row>
    <row r="105" spans="1:21" ht="15.6" thickBot="1">
      <c r="A105" s="250" t="s">
        <v>356</v>
      </c>
      <c r="B105" s="242"/>
      <c r="C105" s="242"/>
      <c r="D105" s="242"/>
      <c r="E105" s="242"/>
      <c r="F105" s="242"/>
      <c r="G105" s="242"/>
      <c r="H105" s="242"/>
      <c r="I105" s="242"/>
      <c r="J105" s="242"/>
      <c r="K105" s="242"/>
      <c r="L105" s="242"/>
      <c r="M105" s="242"/>
      <c r="N105" s="242"/>
      <c r="O105" s="242"/>
      <c r="P105" s="242"/>
      <c r="Q105" s="242"/>
      <c r="R105" s="242"/>
      <c r="S105" s="242"/>
      <c r="T105" s="242"/>
      <c r="U105" s="242"/>
    </row>
    <row r="106" spans="1:21" ht="33" customHeight="1">
      <c r="A106" s="541" t="s">
        <v>357</v>
      </c>
      <c r="B106" s="388"/>
      <c r="C106" s="1005" t="s">
        <v>447</v>
      </c>
      <c r="D106" s="1005"/>
      <c r="E106" s="1005"/>
      <c r="F106" s="1005"/>
      <c r="G106" s="1005"/>
      <c r="H106" s="1005"/>
      <c r="I106" s="1005"/>
      <c r="J106" s="1005"/>
      <c r="K106" s="1005"/>
      <c r="L106" s="1005"/>
      <c r="M106" s="1005"/>
      <c r="N106" s="1005"/>
      <c r="O106" s="242"/>
      <c r="P106" s="242"/>
      <c r="Q106" s="242"/>
      <c r="R106" s="242"/>
      <c r="S106" s="242"/>
      <c r="T106" s="242"/>
      <c r="U106" s="242"/>
    </row>
    <row r="107" spans="1:21" ht="33" customHeight="1">
      <c r="A107" s="541" t="s">
        <v>359</v>
      </c>
      <c r="B107" s="388"/>
      <c r="C107" s="1005" t="s">
        <v>448</v>
      </c>
      <c r="D107" s="1005"/>
      <c r="E107" s="1005"/>
      <c r="F107" s="1005"/>
      <c r="G107" s="1005"/>
      <c r="H107" s="1005"/>
      <c r="I107" s="1005"/>
      <c r="J107" s="1005"/>
      <c r="K107" s="1005"/>
      <c r="L107" s="1005"/>
      <c r="M107" s="1005"/>
      <c r="N107" s="1005"/>
      <c r="O107" s="242"/>
      <c r="P107" s="242"/>
      <c r="Q107" s="242"/>
      <c r="R107" s="242"/>
      <c r="S107" s="242"/>
      <c r="T107" s="242"/>
      <c r="U107" s="242"/>
    </row>
    <row r="108" spans="1:21" ht="33" customHeight="1">
      <c r="A108" s="541" t="s">
        <v>361</v>
      </c>
      <c r="B108" s="388"/>
      <c r="C108" s="1006" t="s">
        <v>362</v>
      </c>
      <c r="D108" s="1006"/>
      <c r="E108" s="1006"/>
      <c r="F108" s="1006"/>
      <c r="G108" s="1006"/>
      <c r="H108" s="1006"/>
      <c r="I108" s="1006"/>
      <c r="J108" s="1006"/>
      <c r="K108" s="1006"/>
      <c r="L108" s="1006"/>
      <c r="M108" s="1006"/>
      <c r="N108" s="1006"/>
      <c r="O108" s="242"/>
      <c r="P108" s="242"/>
      <c r="Q108" s="242"/>
      <c r="R108" s="242"/>
      <c r="S108" s="242"/>
      <c r="T108" s="242"/>
      <c r="U108" s="242"/>
    </row>
    <row r="109" spans="1:21" ht="15" customHeight="1">
      <c r="A109" s="541" t="s">
        <v>363</v>
      </c>
      <c r="B109" s="388"/>
      <c r="C109" s="1007" t="s">
        <v>364</v>
      </c>
      <c r="D109" s="1007"/>
      <c r="E109" s="1007"/>
      <c r="F109" s="1007"/>
      <c r="G109" s="1007"/>
      <c r="H109" s="1007"/>
      <c r="I109" s="1007"/>
      <c r="J109" s="1007"/>
      <c r="K109" s="1007"/>
      <c r="L109" s="1007"/>
      <c r="M109" s="1007"/>
      <c r="N109" s="1007"/>
      <c r="O109" s="242"/>
      <c r="P109" s="242"/>
      <c r="Q109" s="242"/>
      <c r="R109" s="242"/>
      <c r="S109" s="242"/>
      <c r="T109" s="242"/>
      <c r="U109" s="242"/>
    </row>
    <row r="110" spans="1:21" ht="15">
      <c r="A110" s="541" t="s">
        <v>365</v>
      </c>
      <c r="B110" s="388"/>
      <c r="C110" s="1004" t="s">
        <v>366</v>
      </c>
      <c r="D110" s="1004"/>
      <c r="E110" s="1004"/>
      <c r="F110" s="1004"/>
      <c r="G110" s="1004"/>
      <c r="H110" s="1004"/>
      <c r="I110" s="1004"/>
      <c r="J110" s="1004"/>
      <c r="K110" s="1004"/>
      <c r="L110" s="1004"/>
      <c r="M110" s="1004"/>
      <c r="N110" s="1004"/>
      <c r="O110" s="242"/>
      <c r="P110" s="242"/>
      <c r="Q110" s="242"/>
      <c r="R110" s="242"/>
      <c r="S110" s="242"/>
      <c r="T110" s="242"/>
      <c r="U110" s="242"/>
    </row>
    <row r="111" spans="1:21" ht="15">
      <c r="A111" s="541" t="s">
        <v>367</v>
      </c>
      <c r="B111" s="388"/>
      <c r="C111" s="1004" t="s">
        <v>368</v>
      </c>
      <c r="D111" s="1004"/>
      <c r="E111" s="1004"/>
      <c r="F111" s="1004"/>
      <c r="G111" s="1004"/>
      <c r="H111" s="1004"/>
      <c r="I111" s="1004"/>
      <c r="J111" s="1004"/>
      <c r="K111" s="1004"/>
      <c r="L111" s="1004"/>
      <c r="M111" s="1004"/>
      <c r="N111" s="1004"/>
      <c r="O111" s="242"/>
      <c r="P111" s="242"/>
      <c r="Q111" s="242"/>
      <c r="R111" s="242"/>
      <c r="S111" s="242"/>
      <c r="T111" s="242"/>
      <c r="U111" s="242"/>
    </row>
    <row r="112" spans="1:21" ht="15">
      <c r="A112" s="541" t="s">
        <v>369</v>
      </c>
      <c r="B112" s="388"/>
      <c r="C112" s="1004" t="s">
        <v>821</v>
      </c>
      <c r="D112" s="1004"/>
      <c r="E112" s="1004"/>
      <c r="F112" s="1004"/>
      <c r="G112" s="1004"/>
      <c r="H112" s="1004"/>
      <c r="I112" s="1004"/>
      <c r="J112" s="1004"/>
      <c r="K112" s="1004"/>
      <c r="L112" s="1004"/>
      <c r="M112" s="1004"/>
      <c r="N112" s="1004"/>
      <c r="O112" s="242"/>
      <c r="P112" s="242"/>
      <c r="Q112" s="242"/>
      <c r="R112" s="242"/>
      <c r="S112" s="242"/>
      <c r="T112" s="242"/>
      <c r="U112" s="242"/>
    </row>
    <row r="113" spans="1:21" ht="15">
      <c r="A113" s="541" t="s">
        <v>387</v>
      </c>
      <c r="B113" s="382"/>
      <c r="C113" s="1003" t="s">
        <v>485</v>
      </c>
      <c r="D113" s="1003"/>
      <c r="E113" s="1003"/>
      <c r="F113" s="1003"/>
      <c r="G113" s="1003"/>
      <c r="H113" s="1003"/>
      <c r="I113" s="1003"/>
      <c r="J113" s="1003"/>
      <c r="K113" s="1003"/>
      <c r="L113" s="1003"/>
      <c r="M113" s="1003"/>
      <c r="N113" s="1003"/>
      <c r="O113" s="242"/>
      <c r="P113" s="242"/>
      <c r="Q113" s="242"/>
      <c r="R113" s="242"/>
      <c r="S113" s="242"/>
      <c r="T113" s="242"/>
      <c r="U113" s="242"/>
    </row>
    <row r="114" spans="1:21" ht="15.6">
      <c r="A114" s="218"/>
      <c r="B114" s="255"/>
      <c r="C114" s="256"/>
      <c r="D114" s="210"/>
      <c r="E114" s="202"/>
      <c r="F114" s="202"/>
      <c r="G114" s="176"/>
      <c r="H114" s="217"/>
      <c r="I114" s="217"/>
      <c r="J114" s="196"/>
      <c r="K114" s="217"/>
      <c r="M114" s="176"/>
      <c r="N114" s="219"/>
      <c r="O114" s="242"/>
      <c r="P114" s="242"/>
      <c r="Q114" s="242"/>
      <c r="R114" s="242"/>
      <c r="S114" s="242"/>
      <c r="T114" s="242"/>
      <c r="U114" s="242"/>
    </row>
    <row r="115" spans="1:21" ht="15.6">
      <c r="A115" s="218"/>
      <c r="B115" s="255"/>
      <c r="C115" s="256"/>
      <c r="D115" s="210"/>
      <c r="E115" s="202"/>
      <c r="F115" s="202"/>
      <c r="G115" s="176"/>
      <c r="H115" s="217"/>
      <c r="I115" s="217"/>
      <c r="J115" s="196"/>
      <c r="K115" s="217"/>
      <c r="M115" s="176"/>
      <c r="N115" s="198"/>
      <c r="O115" s="242"/>
      <c r="P115" s="242"/>
      <c r="Q115" s="242"/>
      <c r="R115" s="242"/>
      <c r="S115" s="242"/>
      <c r="T115" s="242"/>
      <c r="U115" s="242"/>
    </row>
    <row r="116" spans="1:21">
      <c r="C116" s="242"/>
      <c r="D116" s="242"/>
      <c r="E116" s="242"/>
      <c r="F116" s="242"/>
      <c r="G116" s="242"/>
      <c r="H116" s="242"/>
      <c r="I116" s="242"/>
      <c r="J116" s="242"/>
      <c r="K116" s="242"/>
      <c r="L116" s="242"/>
      <c r="M116" s="242"/>
      <c r="N116" s="242"/>
      <c r="O116" s="242"/>
      <c r="P116" s="242"/>
      <c r="Q116" s="242"/>
      <c r="R116" s="242"/>
      <c r="S116" s="242"/>
      <c r="T116" s="242"/>
      <c r="U116" s="242"/>
    </row>
    <row r="117" spans="1:21">
      <c r="C117" s="242"/>
      <c r="D117" s="242"/>
      <c r="E117" s="242"/>
      <c r="F117" s="242"/>
      <c r="G117" s="242"/>
      <c r="H117" s="242"/>
      <c r="I117" s="242"/>
      <c r="J117" s="242"/>
      <c r="K117" s="242"/>
      <c r="L117" s="242"/>
      <c r="M117" s="242"/>
      <c r="N117" s="242"/>
      <c r="O117" s="242"/>
      <c r="P117" s="242"/>
      <c r="Q117" s="242"/>
      <c r="R117" s="242"/>
      <c r="S117" s="242"/>
      <c r="T117" s="242"/>
      <c r="U117" s="242"/>
    </row>
    <row r="118" spans="1:21">
      <c r="C118" s="242"/>
      <c r="D118" s="242"/>
      <c r="E118" s="242"/>
      <c r="F118" s="242"/>
      <c r="G118" s="242"/>
      <c r="H118" s="242"/>
      <c r="I118" s="242"/>
      <c r="J118" s="242"/>
      <c r="K118" s="242"/>
      <c r="L118" s="242"/>
      <c r="M118" s="242"/>
      <c r="N118" s="242"/>
      <c r="O118" s="242"/>
      <c r="P118" s="242"/>
      <c r="Q118" s="242"/>
      <c r="R118" s="242"/>
      <c r="S118" s="242"/>
      <c r="T118" s="242"/>
      <c r="U118" s="242"/>
    </row>
    <row r="119" spans="1:21">
      <c r="C119" s="242"/>
      <c r="D119" s="242"/>
      <c r="E119" s="242"/>
      <c r="F119" s="242"/>
      <c r="G119" s="242"/>
      <c r="H119" s="242"/>
      <c r="I119" s="242"/>
      <c r="J119" s="242"/>
      <c r="K119" s="242"/>
      <c r="L119" s="242"/>
      <c r="M119" s="242"/>
      <c r="N119" s="242"/>
      <c r="O119" s="242"/>
      <c r="P119" s="242"/>
      <c r="Q119" s="242"/>
      <c r="R119" s="242"/>
      <c r="S119" s="242"/>
      <c r="T119" s="242"/>
      <c r="U119" s="242"/>
    </row>
    <row r="120" spans="1:21">
      <c r="C120" s="242"/>
      <c r="D120" s="242"/>
      <c r="E120" s="242"/>
      <c r="F120" s="242"/>
      <c r="G120" s="242"/>
      <c r="H120" s="242"/>
      <c r="I120" s="242"/>
      <c r="J120" s="242"/>
      <c r="K120" s="242"/>
      <c r="L120" s="242"/>
      <c r="M120" s="242"/>
      <c r="N120" s="242"/>
      <c r="O120" s="242"/>
      <c r="P120" s="242"/>
      <c r="Q120" s="242"/>
      <c r="R120" s="242"/>
      <c r="S120" s="242"/>
      <c r="T120" s="242"/>
      <c r="U120" s="242"/>
    </row>
    <row r="121" spans="1:21">
      <c r="C121" s="242"/>
      <c r="D121" s="242"/>
      <c r="E121" s="242"/>
      <c r="F121" s="242"/>
      <c r="G121" s="242"/>
      <c r="H121" s="242"/>
      <c r="I121" s="242"/>
      <c r="J121" s="242"/>
      <c r="K121" s="242"/>
      <c r="L121" s="242"/>
      <c r="M121" s="242"/>
      <c r="N121" s="242"/>
      <c r="O121" s="242"/>
      <c r="P121" s="242"/>
      <c r="Q121" s="242"/>
      <c r="R121" s="242"/>
      <c r="S121" s="242"/>
      <c r="T121" s="242"/>
      <c r="U121" s="242"/>
    </row>
    <row r="122" spans="1:21">
      <c r="C122" s="242"/>
      <c r="D122" s="242"/>
      <c r="E122" s="242"/>
      <c r="F122" s="242"/>
      <c r="G122" s="242"/>
      <c r="H122" s="242"/>
      <c r="I122" s="242"/>
      <c r="J122" s="242"/>
      <c r="K122" s="242"/>
      <c r="L122" s="242"/>
      <c r="M122" s="242"/>
      <c r="N122" s="242"/>
      <c r="O122" s="242"/>
      <c r="P122" s="242"/>
      <c r="Q122" s="242"/>
      <c r="R122" s="242"/>
      <c r="S122" s="242"/>
      <c r="T122" s="242"/>
      <c r="U122" s="242"/>
    </row>
    <row r="123" spans="1:21">
      <c r="C123" s="242"/>
      <c r="D123" s="242"/>
      <c r="E123" s="242"/>
      <c r="F123" s="242"/>
      <c r="G123" s="242"/>
      <c r="H123" s="242"/>
      <c r="I123" s="242"/>
      <c r="J123" s="242"/>
      <c r="K123" s="242"/>
      <c r="L123" s="242"/>
      <c r="M123" s="242"/>
      <c r="N123" s="242"/>
      <c r="O123" s="242"/>
      <c r="P123" s="242"/>
      <c r="Q123" s="242"/>
      <c r="R123" s="242"/>
      <c r="S123" s="242"/>
      <c r="T123" s="242"/>
      <c r="U123" s="242"/>
    </row>
    <row r="124" spans="1:21">
      <c r="C124" s="242"/>
      <c r="D124" s="242"/>
      <c r="E124" s="242"/>
      <c r="F124" s="242"/>
      <c r="G124" s="242"/>
      <c r="H124" s="242"/>
      <c r="I124" s="242"/>
      <c r="J124" s="242"/>
      <c r="K124" s="242"/>
      <c r="L124" s="242"/>
      <c r="M124" s="242"/>
      <c r="N124" s="242"/>
      <c r="O124" s="242"/>
      <c r="P124" s="242"/>
      <c r="Q124" s="242"/>
      <c r="R124" s="242"/>
      <c r="S124" s="242"/>
      <c r="T124" s="242"/>
      <c r="U124" s="242"/>
    </row>
    <row r="125" spans="1:21">
      <c r="C125" s="242"/>
      <c r="D125" s="242"/>
      <c r="E125" s="242"/>
      <c r="F125" s="242"/>
      <c r="G125" s="242"/>
      <c r="H125" s="242"/>
      <c r="I125" s="242"/>
      <c r="J125" s="242"/>
      <c r="K125" s="242"/>
      <c r="L125" s="242"/>
      <c r="M125" s="242"/>
      <c r="N125" s="242"/>
      <c r="O125" s="242"/>
      <c r="P125" s="242"/>
      <c r="Q125" s="242"/>
      <c r="R125" s="242"/>
      <c r="S125" s="242"/>
      <c r="T125" s="242"/>
      <c r="U125" s="242"/>
    </row>
    <row r="126" spans="1:21">
      <c r="C126" s="242"/>
      <c r="D126" s="242"/>
      <c r="E126" s="242"/>
      <c r="F126" s="242"/>
      <c r="G126" s="242"/>
      <c r="H126" s="242"/>
      <c r="I126" s="242"/>
      <c r="J126" s="242"/>
      <c r="K126" s="242"/>
      <c r="L126" s="242"/>
      <c r="M126" s="242"/>
      <c r="N126" s="242"/>
      <c r="O126" s="242"/>
      <c r="P126" s="242"/>
      <c r="Q126" s="242"/>
      <c r="R126" s="242"/>
      <c r="S126" s="242"/>
      <c r="T126" s="242"/>
      <c r="U126" s="242"/>
    </row>
    <row r="127" spans="1:21">
      <c r="C127" s="242"/>
      <c r="D127" s="242"/>
      <c r="E127" s="242"/>
      <c r="F127" s="242"/>
      <c r="G127" s="242"/>
      <c r="H127" s="242"/>
      <c r="I127" s="242"/>
      <c r="J127" s="242"/>
      <c r="K127" s="242"/>
      <c r="L127" s="242"/>
      <c r="M127" s="242"/>
      <c r="N127" s="242"/>
      <c r="O127" s="242"/>
      <c r="P127" s="242"/>
      <c r="Q127" s="242"/>
      <c r="R127" s="242"/>
      <c r="S127" s="242"/>
      <c r="T127" s="242"/>
      <c r="U127" s="242"/>
    </row>
    <row r="128" spans="1: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c r="O298" s="242"/>
      <c r="P298" s="242"/>
      <c r="Q298" s="242"/>
      <c r="R298" s="242"/>
      <c r="S298" s="242"/>
      <c r="T298" s="242"/>
      <c r="U298" s="242"/>
    </row>
    <row r="299" spans="3:21">
      <c r="C299" s="242"/>
      <c r="D299" s="242"/>
      <c r="E299" s="242"/>
      <c r="F299" s="242"/>
      <c r="G299" s="242"/>
      <c r="H299" s="242"/>
      <c r="I299" s="242"/>
      <c r="J299" s="242"/>
      <c r="K299" s="242"/>
      <c r="L299" s="242"/>
      <c r="M299" s="242"/>
      <c r="N299" s="242"/>
      <c r="O299" s="242"/>
      <c r="P299" s="242"/>
      <c r="Q299" s="242"/>
      <c r="R299" s="242"/>
      <c r="S299" s="242"/>
      <c r="T299" s="242"/>
      <c r="U299" s="242"/>
    </row>
    <row r="300" spans="3:21">
      <c r="C300" s="242"/>
      <c r="D300" s="242"/>
      <c r="E300" s="242"/>
      <c r="F300" s="242"/>
      <c r="G300" s="242"/>
      <c r="H300" s="242"/>
      <c r="I300" s="242"/>
      <c r="J300" s="242"/>
      <c r="K300" s="242"/>
      <c r="L300" s="242"/>
      <c r="M300" s="242"/>
      <c r="N300" s="242"/>
      <c r="O300" s="242"/>
      <c r="P300" s="242"/>
      <c r="Q300" s="242"/>
      <c r="R300" s="242"/>
      <c r="S300" s="242"/>
      <c r="T300" s="242"/>
      <c r="U300" s="242"/>
    </row>
    <row r="301" spans="3:21">
      <c r="C301" s="242"/>
      <c r="D301" s="242"/>
      <c r="E301" s="242"/>
      <c r="F301" s="242"/>
      <c r="G301" s="242"/>
      <c r="H301" s="242"/>
      <c r="I301" s="242"/>
      <c r="J301" s="242"/>
      <c r="K301" s="242"/>
      <c r="L301" s="242"/>
      <c r="M301" s="242"/>
      <c r="N301" s="242"/>
      <c r="O301" s="242"/>
      <c r="P301" s="242"/>
      <c r="Q301" s="242"/>
      <c r="R301" s="242"/>
      <c r="S301" s="242"/>
      <c r="T301" s="242"/>
      <c r="U301" s="242"/>
    </row>
    <row r="302" spans="3:21">
      <c r="C302" s="242"/>
      <c r="D302" s="242"/>
      <c r="E302" s="242"/>
      <c r="F302" s="242"/>
      <c r="G302" s="242"/>
      <c r="H302" s="242"/>
      <c r="I302" s="242"/>
      <c r="J302" s="242"/>
      <c r="K302" s="242"/>
      <c r="L302" s="242"/>
      <c r="M302" s="242"/>
      <c r="N302" s="242"/>
      <c r="O302" s="242"/>
      <c r="P302" s="242"/>
      <c r="Q302" s="242"/>
      <c r="R302" s="242"/>
      <c r="S302" s="242"/>
      <c r="T302" s="242"/>
      <c r="U302" s="242"/>
    </row>
    <row r="303" spans="3:21">
      <c r="C303" s="242"/>
      <c r="D303" s="242"/>
      <c r="E303" s="242"/>
      <c r="F303" s="242"/>
      <c r="G303" s="242"/>
      <c r="H303" s="242"/>
      <c r="I303" s="242"/>
      <c r="J303" s="242"/>
      <c r="K303" s="242"/>
      <c r="L303" s="242"/>
      <c r="M303" s="242"/>
      <c r="N303" s="242"/>
      <c r="O303" s="242"/>
      <c r="P303" s="242"/>
      <c r="Q303" s="242"/>
      <c r="R303" s="242"/>
      <c r="S303" s="242"/>
      <c r="T303" s="242"/>
      <c r="U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row r="306" spans="3:14">
      <c r="C306" s="242"/>
      <c r="D306" s="242"/>
      <c r="E306" s="242"/>
      <c r="F306" s="242"/>
      <c r="G306" s="242"/>
      <c r="H306" s="242"/>
      <c r="I306" s="242"/>
      <c r="J306" s="242"/>
      <c r="K306" s="242"/>
      <c r="L306" s="242"/>
      <c r="M306" s="242"/>
      <c r="N306" s="242"/>
    </row>
    <row r="307" spans="3:14">
      <c r="C307" s="242"/>
      <c r="D307" s="242"/>
      <c r="E307" s="242"/>
      <c r="F307" s="242"/>
      <c r="G307" s="242"/>
      <c r="H307" s="242"/>
      <c r="I307" s="242"/>
      <c r="J307" s="242"/>
      <c r="K307" s="242"/>
      <c r="L307" s="242"/>
      <c r="M307" s="242"/>
      <c r="N307" s="242"/>
    </row>
    <row r="308" spans="3:14">
      <c r="C308" s="242"/>
      <c r="D308" s="242"/>
      <c r="E308" s="242"/>
      <c r="F308" s="242"/>
      <c r="G308" s="242"/>
      <c r="H308" s="242"/>
      <c r="I308" s="242"/>
      <c r="J308" s="242"/>
      <c r="K308" s="242"/>
      <c r="L308" s="242"/>
      <c r="M308" s="242"/>
      <c r="N308" s="242"/>
    </row>
    <row r="309" spans="3:14">
      <c r="C309" s="242"/>
      <c r="D309" s="242"/>
      <c r="E309" s="242"/>
      <c r="F309" s="242"/>
      <c r="G309" s="242"/>
      <c r="H309" s="242"/>
      <c r="I309" s="242"/>
      <c r="J309" s="242"/>
      <c r="K309" s="242"/>
      <c r="L309" s="242"/>
      <c r="M309" s="242"/>
      <c r="N309" s="242"/>
    </row>
    <row r="310" spans="3:14">
      <c r="C310" s="242"/>
      <c r="D310" s="242"/>
      <c r="E310" s="242"/>
      <c r="F310" s="242"/>
      <c r="G310" s="242"/>
      <c r="H310" s="242"/>
      <c r="I310" s="242"/>
      <c r="J310" s="242"/>
      <c r="K310" s="242"/>
      <c r="L310" s="242"/>
      <c r="M310" s="242"/>
      <c r="N310" s="242"/>
    </row>
    <row r="311" spans="3:14">
      <c r="C311" s="242"/>
      <c r="D311" s="242"/>
      <c r="E311" s="242"/>
      <c r="F311" s="242"/>
      <c r="G311" s="242"/>
      <c r="H311" s="242"/>
      <c r="I311" s="242"/>
      <c r="J311" s="242"/>
      <c r="K311" s="242"/>
      <c r="L311" s="242"/>
      <c r="M311" s="242"/>
      <c r="N311" s="242"/>
    </row>
  </sheetData>
  <mergeCells count="8">
    <mergeCell ref="C113:N113"/>
    <mergeCell ref="C110:N110"/>
    <mergeCell ref="C111:N111"/>
    <mergeCell ref="C112:N112"/>
    <mergeCell ref="C106:N106"/>
    <mergeCell ref="C107:N107"/>
    <mergeCell ref="C108:N108"/>
    <mergeCell ref="C109:N109"/>
  </mergeCells>
  <phoneticPr fontId="10" type="noConversion"/>
  <pageMargins left="0.5" right="0.5" top="0.75" bottom="0.5" header="0.5" footer="0.25"/>
  <pageSetup scale="29"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05"/>
  <sheetViews>
    <sheetView tabSelected="1" topLeftCell="F62" zoomScale="91" zoomScaleNormal="91"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8.44140625" style="167" customWidth="1"/>
    <col min="19" max="19" width="10.44140625" style="167" customWidth="1"/>
    <col min="20" max="16384" width="9.109375" style="167"/>
  </cols>
  <sheetData>
    <row r="1" spans="1:65">
      <c r="N1" s="168"/>
    </row>
    <row r="2" spans="1:65">
      <c r="N2" s="168"/>
    </row>
    <row r="4" spans="1:65" ht="15">
      <c r="N4" s="222" t="s">
        <v>841</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938</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371</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842</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843</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484552408</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446</v>
      </c>
      <c r="F19" s="195"/>
      <c r="G19" s="265">
        <v>372511819</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16746015</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3.455976014879282E-2</v>
      </c>
      <c r="L23" s="197">
        <f>G23</f>
        <v>3.455976014879282E-2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629952</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1.3000698987342561E-3</v>
      </c>
      <c r="L27" s="197">
        <f>G27</f>
        <v>1.3000698987342561E-3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3364160</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6.9428196918588005E-3</v>
      </c>
      <c r="L31" s="197">
        <f>G31</f>
        <v>6.9428196918588005E-3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4.2802649739385877E-2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13067787</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3.5080194328008692E-2</v>
      </c>
      <c r="L37" s="197">
        <f>G37</f>
        <v>3.5080194328008692E-2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29929185</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8.0344256137548212E-2</v>
      </c>
      <c r="L41" s="197">
        <f>G41</f>
        <v>8.0344256137548212E-2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0.11542445046555691</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tr">
        <f>+N4</f>
        <v>Attachment GG - OTP</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 OTP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Otter Tail Power Company</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934</v>
      </c>
      <c r="D73" s="257">
        <v>279</v>
      </c>
      <c r="E73" s="258">
        <v>16331201</v>
      </c>
      <c r="F73" s="197">
        <f t="shared" ref="F73:F79" si="0">$L$33</f>
        <v>4.2802649739385877E-2</v>
      </c>
      <c r="G73" s="259">
        <f t="shared" ref="G73:G79" si="1">E73*F73</f>
        <v>699018.67622650834</v>
      </c>
      <c r="H73" s="258">
        <v>15146232</v>
      </c>
      <c r="I73" s="197">
        <f t="shared" ref="I73:I79" si="2">$L$43</f>
        <v>0.11542445046555691</v>
      </c>
      <c r="J73" s="259">
        <f t="shared" ref="J73:J79" si="3">H73*I73</f>
        <v>1748245.505223833</v>
      </c>
      <c r="K73" s="258">
        <v>303540</v>
      </c>
      <c r="L73" s="259">
        <f t="shared" ref="L73:L79" si="4">G73+J73+K73</f>
        <v>2750804.1814503414</v>
      </c>
      <c r="M73" s="262">
        <v>46232</v>
      </c>
      <c r="N73" s="261">
        <f t="shared" ref="N73:N79" si="5">L73+M73</f>
        <v>2797036.1814503414</v>
      </c>
      <c r="O73" s="242"/>
      <c r="P73" s="242"/>
      <c r="Q73" s="242"/>
      <c r="R73" s="447">
        <f t="shared" ref="R73:R80" si="6">+E73</f>
        <v>16331201</v>
      </c>
      <c r="S73" s="242"/>
      <c r="T73" s="242"/>
      <c r="U73" s="242"/>
    </row>
    <row r="74" spans="1:65">
      <c r="A74" s="240" t="s">
        <v>350</v>
      </c>
      <c r="C74" s="381" t="s">
        <v>97</v>
      </c>
      <c r="D74" s="257">
        <v>286</v>
      </c>
      <c r="E74" s="258">
        <v>81572614</v>
      </c>
      <c r="F74" s="197">
        <f t="shared" si="0"/>
        <v>4.2802649739385877E-2</v>
      </c>
      <c r="G74" s="259">
        <f t="shared" si="1"/>
        <v>3491524.0253681247</v>
      </c>
      <c r="H74" s="258">
        <v>79608480</v>
      </c>
      <c r="I74" s="197">
        <f t="shared" si="2"/>
        <v>0.11542445046555691</v>
      </c>
      <c r="J74" s="259">
        <f t="shared" si="3"/>
        <v>9188765.0563982781</v>
      </c>
      <c r="K74" s="258">
        <v>660665</v>
      </c>
      <c r="L74" s="259">
        <f t="shared" si="4"/>
        <v>13340954.081766402</v>
      </c>
      <c r="M74" s="262">
        <v>-1094740</v>
      </c>
      <c r="N74" s="261">
        <f t="shared" si="5"/>
        <v>12246214.081766402</v>
      </c>
      <c r="O74" s="242"/>
      <c r="P74" s="242"/>
      <c r="Q74" s="242"/>
      <c r="R74" s="562">
        <f>+E74</f>
        <v>81572614</v>
      </c>
      <c r="S74" s="242"/>
      <c r="T74" s="242"/>
      <c r="U74" s="242"/>
    </row>
    <row r="75" spans="1:65">
      <c r="A75" s="240" t="s">
        <v>351</v>
      </c>
      <c r="C75" s="167" t="s">
        <v>93</v>
      </c>
      <c r="D75" s="257" t="s">
        <v>784</v>
      </c>
      <c r="E75" s="258">
        <v>394399</v>
      </c>
      <c r="F75" s="197">
        <f t="shared" si="0"/>
        <v>4.2802649739385877E-2</v>
      </c>
      <c r="G75" s="259">
        <f t="shared" si="1"/>
        <v>16881.322254564049</v>
      </c>
      <c r="H75" s="258">
        <v>366917</v>
      </c>
      <c r="I75" s="197">
        <f t="shared" si="2"/>
        <v>0.11542445046555691</v>
      </c>
      <c r="J75" s="259">
        <f t="shared" si="3"/>
        <v>42351.193091470748</v>
      </c>
      <c r="K75" s="258">
        <v>6093</v>
      </c>
      <c r="L75" s="259">
        <f t="shared" si="4"/>
        <v>65325.515346034794</v>
      </c>
      <c r="M75" s="262">
        <v>-4736</v>
      </c>
      <c r="N75" s="261">
        <f t="shared" si="5"/>
        <v>60589.515346034794</v>
      </c>
      <c r="O75" s="242"/>
      <c r="P75" s="242"/>
      <c r="Q75" s="242"/>
      <c r="R75" s="447">
        <f t="shared" si="6"/>
        <v>394399</v>
      </c>
      <c r="S75" s="242"/>
      <c r="T75" s="242"/>
      <c r="U75" s="242"/>
    </row>
    <row r="76" spans="1:65">
      <c r="A76" s="240" t="s">
        <v>383</v>
      </c>
      <c r="C76" s="167" t="s">
        <v>204</v>
      </c>
      <c r="D76" s="257" t="s">
        <v>785</v>
      </c>
      <c r="E76" s="258">
        <v>771780</v>
      </c>
      <c r="F76" s="197">
        <f t="shared" si="0"/>
        <v>4.2802649739385877E-2</v>
      </c>
      <c r="G76" s="259">
        <f t="shared" si="1"/>
        <v>33034.229015863231</v>
      </c>
      <c r="H76" s="258">
        <v>762838</v>
      </c>
      <c r="I76" s="197">
        <f t="shared" si="2"/>
        <v>0.11542445046555691</v>
      </c>
      <c r="J76" s="259">
        <f t="shared" si="3"/>
        <v>88050.156944244503</v>
      </c>
      <c r="K76" s="258">
        <v>11922</v>
      </c>
      <c r="L76" s="259">
        <f t="shared" si="4"/>
        <v>133006.38596010773</v>
      </c>
      <c r="M76" s="262">
        <v>0</v>
      </c>
      <c r="N76" s="261">
        <f t="shared" si="5"/>
        <v>133006.38596010773</v>
      </c>
      <c r="O76" s="242"/>
      <c r="P76" s="242"/>
      <c r="Q76" s="242"/>
      <c r="R76" s="447">
        <f t="shared" si="6"/>
        <v>771780</v>
      </c>
      <c r="S76" s="242"/>
      <c r="T76" s="242"/>
      <c r="U76" s="242"/>
    </row>
    <row r="77" spans="1:65">
      <c r="A77" s="240" t="s">
        <v>384</v>
      </c>
      <c r="C77" s="167" t="s">
        <v>466</v>
      </c>
      <c r="D77" s="257">
        <v>3156</v>
      </c>
      <c r="E77" s="258">
        <v>7039948</v>
      </c>
      <c r="F77" s="197">
        <f t="shared" si="0"/>
        <v>4.2802649739385877E-2</v>
      </c>
      <c r="G77" s="259">
        <f t="shared" si="1"/>
        <v>301328.42842749011</v>
      </c>
      <c r="H77" s="258">
        <v>6616444</v>
      </c>
      <c r="I77" s="197">
        <f t="shared" si="2"/>
        <v>0.11542445046555691</v>
      </c>
      <c r="J77" s="259">
        <f t="shared" si="3"/>
        <v>763699.41273613123</v>
      </c>
      <c r="K77" s="258">
        <v>110969</v>
      </c>
      <c r="L77" s="259">
        <f t="shared" si="4"/>
        <v>1175996.8411636213</v>
      </c>
      <c r="M77" s="262">
        <v>-91979</v>
      </c>
      <c r="N77" s="261">
        <f t="shared" si="5"/>
        <v>1084017.8411636213</v>
      </c>
      <c r="O77" s="242"/>
      <c r="P77" s="242"/>
      <c r="Q77" s="242"/>
      <c r="R77" s="447">
        <f t="shared" si="6"/>
        <v>7039948</v>
      </c>
      <c r="S77" s="242"/>
      <c r="T77" s="242"/>
      <c r="U77" s="242"/>
    </row>
    <row r="78" spans="1:65">
      <c r="A78" s="240" t="s">
        <v>385</v>
      </c>
      <c r="C78" s="381" t="s">
        <v>629</v>
      </c>
      <c r="D78" s="257">
        <v>3481</v>
      </c>
      <c r="E78" s="258">
        <v>8016682</v>
      </c>
      <c r="F78" s="197">
        <f t="shared" si="0"/>
        <v>4.2802649739385877E-2</v>
      </c>
      <c r="G78" s="259">
        <f t="shared" si="1"/>
        <v>343135.23171803943</v>
      </c>
      <c r="H78" s="258">
        <v>7705760</v>
      </c>
      <c r="I78" s="197">
        <f t="shared" si="2"/>
        <v>0.11542445046555691</v>
      </c>
      <c r="J78" s="259">
        <f t="shared" si="3"/>
        <v>889433.1134194698</v>
      </c>
      <c r="K78" s="258">
        <v>137167</v>
      </c>
      <c r="L78" s="259">
        <f t="shared" si="4"/>
        <v>1369735.3451375093</v>
      </c>
      <c r="M78" s="262">
        <v>27375</v>
      </c>
      <c r="N78" s="261">
        <f t="shared" si="5"/>
        <v>1397110.3451375093</v>
      </c>
      <c r="O78" s="242"/>
      <c r="P78" s="242"/>
      <c r="Q78" s="242"/>
      <c r="R78" s="447">
        <f t="shared" si="6"/>
        <v>8016682</v>
      </c>
      <c r="S78" s="242"/>
      <c r="T78" s="242"/>
      <c r="U78" s="242"/>
    </row>
    <row r="79" spans="1:65">
      <c r="A79" s="240" t="s">
        <v>386</v>
      </c>
      <c r="C79" s="381" t="s">
        <v>979</v>
      </c>
      <c r="D79" s="257">
        <v>8240</v>
      </c>
      <c r="E79" s="262">
        <v>16686</v>
      </c>
      <c r="F79" s="197">
        <f t="shared" si="0"/>
        <v>4.2802649739385877E-2</v>
      </c>
      <c r="G79" s="259">
        <f t="shared" si="1"/>
        <v>714.20501355139277</v>
      </c>
      <c r="H79" s="262">
        <v>16686</v>
      </c>
      <c r="I79" s="197">
        <f t="shared" si="2"/>
        <v>0.11542445046555691</v>
      </c>
      <c r="J79" s="259">
        <f t="shared" si="3"/>
        <v>1925.9723804682826</v>
      </c>
      <c r="K79" s="262">
        <v>0</v>
      </c>
      <c r="L79" s="259">
        <f t="shared" si="4"/>
        <v>2640.1773940196754</v>
      </c>
      <c r="M79" s="262">
        <v>0</v>
      </c>
      <c r="N79" s="261">
        <f t="shared" si="5"/>
        <v>2640.1773940196754</v>
      </c>
      <c r="O79" s="242"/>
      <c r="P79" s="242"/>
      <c r="Q79" s="242"/>
      <c r="R79" s="447">
        <f t="shared" si="6"/>
        <v>16686</v>
      </c>
      <c r="S79" s="242"/>
      <c r="T79" s="242"/>
      <c r="U79" s="242"/>
    </row>
    <row r="80" spans="1:65">
      <c r="A80" s="240" t="s">
        <v>436</v>
      </c>
      <c r="G80" s="241"/>
      <c r="J80" s="241"/>
      <c r="L80" s="241"/>
      <c r="N80" s="241"/>
      <c r="O80" s="242"/>
      <c r="P80" s="242"/>
      <c r="Q80" s="242"/>
      <c r="R80" s="447">
        <f t="shared" si="6"/>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614">
        <f>SUM(E73:E92)</f>
        <v>114143310</v>
      </c>
      <c r="F93" s="202"/>
      <c r="G93" s="176"/>
      <c r="H93" s="176"/>
      <c r="I93" s="176"/>
      <c r="J93" s="176"/>
      <c r="K93" s="176"/>
      <c r="L93" s="264">
        <f>SUM(L73:L92)</f>
        <v>18838462.528218038</v>
      </c>
      <c r="M93" s="264">
        <f>SUM(M73:M92)</f>
        <v>-1117848</v>
      </c>
      <c r="N93" s="264">
        <f>SUM(N73:N92)</f>
        <v>17720614.528218038</v>
      </c>
      <c r="O93" s="242"/>
      <c r="P93" s="242"/>
      <c r="Q93" s="242"/>
      <c r="R93" s="726">
        <f>SUM(R73:R92)</f>
        <v>114143310</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939</v>
      </c>
      <c r="D95" s="242"/>
      <c r="E95" s="242"/>
      <c r="F95" s="242"/>
      <c r="G95" s="242"/>
      <c r="H95" s="242"/>
      <c r="I95" s="242"/>
      <c r="J95" s="242"/>
      <c r="K95" s="242"/>
      <c r="L95" s="264">
        <f>L93</f>
        <v>18838462.528218038</v>
      </c>
      <c r="M95" s="242"/>
      <c r="N95" s="242"/>
      <c r="O95" s="242"/>
      <c r="P95" s="242"/>
      <c r="Q95" s="242"/>
      <c r="R95" s="617" t="s">
        <v>917</v>
      </c>
      <c r="S95" s="616"/>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0.75" customHeight="1">
      <c r="A100" s="541" t="s">
        <v>357</v>
      </c>
      <c r="B100" s="388"/>
      <c r="C100" s="1005" t="s">
        <v>844</v>
      </c>
      <c r="D100" s="1005"/>
      <c r="E100" s="1005"/>
      <c r="F100" s="1005"/>
      <c r="G100" s="1005"/>
      <c r="H100" s="1005"/>
      <c r="I100" s="1005"/>
      <c r="J100" s="1005"/>
      <c r="K100" s="1005"/>
      <c r="L100" s="1005"/>
      <c r="M100" s="1005"/>
      <c r="N100" s="1005"/>
      <c r="O100" s="242"/>
      <c r="P100" s="242"/>
      <c r="Q100" s="242"/>
      <c r="R100" s="242"/>
      <c r="S100" s="242"/>
      <c r="T100" s="242"/>
      <c r="U100" s="242"/>
    </row>
    <row r="101" spans="1:21" ht="30.75" customHeight="1">
      <c r="A101" s="541" t="s">
        <v>359</v>
      </c>
      <c r="B101" s="388"/>
      <c r="C101" s="1005" t="s">
        <v>845</v>
      </c>
      <c r="D101" s="1005"/>
      <c r="E101" s="1005"/>
      <c r="F101" s="1005"/>
      <c r="G101" s="1005"/>
      <c r="H101" s="1005"/>
      <c r="I101" s="1005"/>
      <c r="J101" s="1005"/>
      <c r="K101" s="1005"/>
      <c r="L101" s="1005"/>
      <c r="M101" s="1005"/>
      <c r="N101" s="1005"/>
      <c r="O101" s="242"/>
      <c r="P101" s="242"/>
      <c r="Q101" s="242"/>
      <c r="R101" s="242"/>
      <c r="S101" s="242"/>
      <c r="T101" s="242"/>
      <c r="U101" s="242"/>
    </row>
    <row r="102" spans="1:21" ht="30.7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846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ht="15.6">
      <c r="A108" s="218"/>
      <c r="B108" s="255"/>
      <c r="C108" s="256"/>
      <c r="D108" s="210"/>
      <c r="E108" s="202"/>
      <c r="F108" s="202"/>
      <c r="G108" s="176"/>
      <c r="H108" s="217"/>
      <c r="I108" s="217"/>
      <c r="J108" s="196"/>
      <c r="K108" s="217"/>
      <c r="M108" s="176"/>
      <c r="N108" s="219"/>
      <c r="O108" s="242"/>
      <c r="P108" s="242"/>
      <c r="Q108" s="242"/>
      <c r="R108" s="242"/>
      <c r="S108" s="242"/>
      <c r="T108" s="242"/>
      <c r="U108" s="242"/>
    </row>
    <row r="109" spans="1:21" ht="15.6">
      <c r="A109" s="218"/>
      <c r="B109" s="255"/>
      <c r="C109" s="256"/>
      <c r="D109" s="210"/>
      <c r="E109" s="202"/>
      <c r="F109" s="202"/>
      <c r="G109" s="176"/>
      <c r="H109" s="217"/>
      <c r="I109" s="217"/>
      <c r="J109" s="196"/>
      <c r="K109" s="217"/>
      <c r="M109" s="176"/>
      <c r="N109" s="198"/>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4:N104"/>
    <mergeCell ref="C105:N105"/>
    <mergeCell ref="C106:N106"/>
    <mergeCell ref="C100:N100"/>
    <mergeCell ref="C101:N101"/>
    <mergeCell ref="C102:N102"/>
    <mergeCell ref="C103:N103"/>
  </mergeCells>
  <phoneticPr fontId="10" type="noConversion"/>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BM306"/>
  <sheetViews>
    <sheetView tabSelected="1" topLeftCell="A64" zoomScale="70" zoomScaleNormal="70" zoomScaleSheetLayoutView="70" workbookViewId="0">
      <selection activeCell="B2" sqref="B2"/>
    </sheetView>
  </sheetViews>
  <sheetFormatPr defaultColWidth="9.109375" defaultRowHeight="13.2"/>
  <cols>
    <col min="1" max="1" width="7.6640625" style="622" customWidth="1"/>
    <col min="2" max="2" width="1.88671875" style="622" customWidth="1"/>
    <col min="3" max="3" width="50.33203125" style="622" customWidth="1"/>
    <col min="4" max="4" width="15.44140625" style="622" customWidth="1"/>
    <col min="5" max="5" width="18.5546875" style="622" customWidth="1"/>
    <col min="6" max="6" width="15.33203125" style="622" customWidth="1"/>
    <col min="7" max="7" width="18.109375" style="622" customWidth="1"/>
    <col min="8" max="8" width="17.88671875" style="622" customWidth="1"/>
    <col min="9" max="10" width="16.44140625" style="622" customWidth="1"/>
    <col min="11" max="11" width="17.44140625" style="622" customWidth="1"/>
    <col min="12" max="12" width="20.5546875" style="622" customWidth="1"/>
    <col min="13" max="13" width="16.44140625" style="622" customWidth="1"/>
    <col min="14" max="14" width="30.33203125" style="622" customWidth="1"/>
    <col min="15" max="15" width="2.44140625" style="622" customWidth="1"/>
    <col min="16" max="16" width="16.6640625" style="622" customWidth="1"/>
    <col min="17" max="17" width="9.109375" style="622"/>
    <col min="18" max="18" width="21.6640625" style="622" customWidth="1"/>
    <col min="19" max="16384" width="9.109375" style="622"/>
  </cols>
  <sheetData>
    <row r="1" spans="1:65">
      <c r="N1" s="623"/>
    </row>
    <row r="2" spans="1:65">
      <c r="N2" s="623"/>
    </row>
    <row r="4" spans="1:65" ht="17.399999999999999">
      <c r="N4" s="624" t="s">
        <v>924</v>
      </c>
    </row>
    <row r="5" spans="1:65" ht="15">
      <c r="C5" s="625" t="s">
        <v>277</v>
      </c>
      <c r="D5" s="625"/>
      <c r="E5" s="625"/>
      <c r="F5" s="625"/>
      <c r="G5" s="626" t="s">
        <v>278</v>
      </c>
      <c r="H5" s="625"/>
      <c r="I5" s="625"/>
      <c r="J5" s="625"/>
      <c r="K5" s="627"/>
      <c r="M5" s="628"/>
      <c r="N5" s="629" t="s">
        <v>990</v>
      </c>
      <c r="O5" s="630"/>
      <c r="P5" s="631"/>
      <c r="Q5" s="631"/>
      <c r="R5" s="630"/>
      <c r="S5" s="632"/>
      <c r="T5" s="632"/>
      <c r="U5" s="632"/>
      <c r="V5" s="632"/>
      <c r="W5" s="632"/>
      <c r="X5" s="632"/>
      <c r="Y5" s="632"/>
      <c r="Z5" s="632"/>
      <c r="AA5" s="632"/>
      <c r="AB5" s="632"/>
      <c r="AC5" s="632"/>
      <c r="AD5" s="632"/>
      <c r="AE5" s="632"/>
      <c r="AF5" s="632"/>
      <c r="AG5" s="632"/>
      <c r="AH5" s="632"/>
      <c r="AI5" s="632"/>
      <c r="AJ5" s="632"/>
      <c r="AK5" s="632"/>
      <c r="AL5" s="632"/>
      <c r="AM5" s="632"/>
      <c r="AN5" s="632"/>
      <c r="AO5" s="632"/>
      <c r="AP5" s="632"/>
      <c r="AQ5" s="632"/>
      <c r="AR5" s="632"/>
      <c r="AS5" s="632"/>
      <c r="AT5" s="632"/>
      <c r="AU5" s="632"/>
      <c r="AV5" s="632"/>
      <c r="AW5" s="632"/>
      <c r="AX5" s="632"/>
      <c r="AY5" s="632"/>
      <c r="AZ5" s="632"/>
      <c r="BA5" s="632"/>
      <c r="BB5" s="632"/>
      <c r="BC5" s="632"/>
      <c r="BD5" s="632"/>
      <c r="BE5" s="632"/>
      <c r="BF5" s="632"/>
      <c r="BG5" s="632"/>
      <c r="BH5" s="632"/>
      <c r="BI5" s="632"/>
      <c r="BJ5" s="632"/>
      <c r="BK5" s="632"/>
      <c r="BL5" s="632"/>
      <c r="BM5" s="632"/>
    </row>
    <row r="6" spans="1:65" ht="15">
      <c r="C6" s="625"/>
      <c r="D6" s="625"/>
      <c r="E6" s="633" t="s">
        <v>40</v>
      </c>
      <c r="F6" s="633"/>
      <c r="G6" s="633" t="s">
        <v>279</v>
      </c>
      <c r="H6" s="633"/>
      <c r="I6" s="633"/>
      <c r="J6" s="633"/>
      <c r="K6" s="627"/>
      <c r="M6" s="628"/>
      <c r="N6" s="627"/>
      <c r="O6" s="630"/>
      <c r="P6" s="634"/>
      <c r="Q6" s="631"/>
      <c r="R6" s="630"/>
      <c r="S6" s="632"/>
      <c r="T6" s="632"/>
      <c r="U6" s="632"/>
      <c r="V6" s="632"/>
      <c r="W6" s="632"/>
      <c r="X6" s="632"/>
      <c r="Y6" s="632"/>
      <c r="Z6" s="632"/>
      <c r="AA6" s="632"/>
      <c r="AB6" s="632"/>
      <c r="AC6" s="632"/>
      <c r="AD6" s="632"/>
      <c r="AE6" s="632"/>
      <c r="AF6" s="632"/>
      <c r="AG6" s="632"/>
      <c r="AH6" s="632"/>
      <c r="AI6" s="632"/>
      <c r="AJ6" s="632"/>
      <c r="AK6" s="632"/>
      <c r="AL6" s="632"/>
      <c r="AM6" s="632"/>
      <c r="AN6" s="632"/>
      <c r="AO6" s="632"/>
      <c r="AP6" s="632"/>
      <c r="AQ6" s="632"/>
      <c r="AR6" s="632"/>
      <c r="AS6" s="632"/>
      <c r="AT6" s="632"/>
      <c r="AU6" s="632"/>
      <c r="AV6" s="632"/>
      <c r="AW6" s="632"/>
      <c r="AX6" s="632"/>
      <c r="AY6" s="632"/>
      <c r="AZ6" s="632"/>
      <c r="BA6" s="632"/>
      <c r="BB6" s="632"/>
      <c r="BC6" s="632"/>
      <c r="BD6" s="632"/>
      <c r="BE6" s="632"/>
      <c r="BF6" s="632"/>
      <c r="BG6" s="632"/>
      <c r="BH6" s="632"/>
      <c r="BI6" s="632"/>
      <c r="BJ6" s="632"/>
      <c r="BK6" s="632"/>
      <c r="BL6" s="632"/>
      <c r="BM6" s="632"/>
    </row>
    <row r="7" spans="1:65" ht="15">
      <c r="C7" s="628"/>
      <c r="D7" s="628"/>
      <c r="E7" s="628"/>
      <c r="F7" s="628"/>
      <c r="G7" s="628"/>
      <c r="H7" s="628"/>
      <c r="I7" s="628"/>
      <c r="J7" s="628"/>
      <c r="K7" s="628"/>
      <c r="M7" s="628"/>
      <c r="N7" s="628" t="s">
        <v>280</v>
      </c>
      <c r="O7" s="630"/>
      <c r="P7" s="631"/>
      <c r="Q7" s="631"/>
      <c r="R7" s="630"/>
      <c r="S7" s="632"/>
      <c r="T7" s="632"/>
      <c r="U7" s="632"/>
      <c r="V7" s="632"/>
      <c r="W7" s="632"/>
      <c r="X7" s="632"/>
      <c r="Y7" s="632"/>
      <c r="Z7" s="632"/>
      <c r="AA7" s="632"/>
      <c r="AB7" s="632"/>
      <c r="AC7" s="632"/>
      <c r="AD7" s="632"/>
      <c r="AE7" s="632"/>
      <c r="AF7" s="632"/>
      <c r="AG7" s="632"/>
      <c r="AH7" s="632"/>
      <c r="AI7" s="632"/>
      <c r="AJ7" s="632"/>
      <c r="AK7" s="632"/>
      <c r="AL7" s="632"/>
      <c r="AM7" s="632"/>
      <c r="AN7" s="632"/>
      <c r="AO7" s="632"/>
      <c r="AP7" s="632"/>
      <c r="AQ7" s="632"/>
      <c r="AR7" s="632"/>
      <c r="AS7" s="632"/>
      <c r="AT7" s="632"/>
      <c r="AU7" s="632"/>
      <c r="AV7" s="632"/>
      <c r="AW7" s="632"/>
      <c r="AX7" s="632"/>
      <c r="AY7" s="632"/>
      <c r="AZ7" s="632"/>
      <c r="BA7" s="632"/>
      <c r="BB7" s="632"/>
      <c r="BC7" s="632"/>
      <c r="BD7" s="632"/>
      <c r="BE7" s="632"/>
      <c r="BF7" s="632"/>
      <c r="BG7" s="632"/>
      <c r="BH7" s="632"/>
      <c r="BI7" s="632"/>
      <c r="BJ7" s="632"/>
      <c r="BK7" s="632"/>
      <c r="BL7" s="632"/>
      <c r="BM7" s="632"/>
    </row>
    <row r="8" spans="1:65" ht="15">
      <c r="A8" s="635"/>
      <c r="C8" s="628"/>
      <c r="D8" s="628"/>
      <c r="E8" s="628"/>
      <c r="F8" s="628"/>
      <c r="G8" s="636" t="s">
        <v>926</v>
      </c>
      <c r="H8" s="628"/>
      <c r="I8" s="628"/>
      <c r="J8" s="628"/>
      <c r="K8" s="628"/>
      <c r="L8" s="628"/>
      <c r="M8" s="628"/>
      <c r="N8" s="628"/>
      <c r="O8" s="630"/>
      <c r="P8" s="631"/>
      <c r="Q8" s="631"/>
      <c r="R8" s="630"/>
      <c r="S8" s="632"/>
      <c r="T8" s="632"/>
      <c r="U8" s="632"/>
      <c r="V8" s="632"/>
      <c r="W8" s="632"/>
      <c r="X8" s="632"/>
      <c r="Y8" s="632"/>
      <c r="Z8" s="632"/>
      <c r="AA8" s="632"/>
      <c r="AB8" s="632"/>
      <c r="AC8" s="632"/>
      <c r="AD8" s="632"/>
      <c r="AE8" s="632"/>
      <c r="AF8" s="632"/>
      <c r="AG8" s="632"/>
      <c r="AH8" s="632"/>
      <c r="AI8" s="632"/>
      <c r="AJ8" s="632"/>
      <c r="AK8" s="632"/>
      <c r="AL8" s="632"/>
      <c r="AM8" s="632"/>
      <c r="AN8" s="632"/>
      <c r="AO8" s="632"/>
      <c r="AP8" s="632"/>
      <c r="AQ8" s="632"/>
      <c r="AR8" s="632"/>
      <c r="AS8" s="632"/>
      <c r="AT8" s="632"/>
      <c r="AU8" s="632"/>
      <c r="AV8" s="632"/>
      <c r="AW8" s="632"/>
      <c r="AX8" s="632"/>
      <c r="AY8" s="632"/>
      <c r="AZ8" s="632"/>
      <c r="BA8" s="632"/>
      <c r="BB8" s="632"/>
      <c r="BC8" s="632"/>
      <c r="BD8" s="632"/>
      <c r="BE8" s="632"/>
      <c r="BF8" s="632"/>
      <c r="BG8" s="632"/>
      <c r="BH8" s="632"/>
      <c r="BI8" s="632"/>
      <c r="BJ8" s="632"/>
      <c r="BK8" s="632"/>
      <c r="BL8" s="632"/>
      <c r="BM8" s="632"/>
    </row>
    <row r="9" spans="1:65" ht="15">
      <c r="A9" s="635"/>
      <c r="C9" s="628"/>
      <c r="D9" s="628"/>
      <c r="E9" s="628"/>
      <c r="F9" s="628"/>
      <c r="G9" s="637"/>
      <c r="H9" s="628"/>
      <c r="I9" s="628"/>
      <c r="J9" s="628"/>
      <c r="K9" s="628"/>
      <c r="L9" s="628"/>
      <c r="M9" s="628"/>
      <c r="N9" s="628"/>
      <c r="O9" s="630"/>
      <c r="P9" s="631"/>
      <c r="Q9" s="631"/>
      <c r="R9" s="630"/>
      <c r="S9" s="632"/>
      <c r="T9" s="632"/>
      <c r="U9" s="632"/>
      <c r="V9" s="632"/>
      <c r="W9" s="632"/>
      <c r="X9" s="632"/>
      <c r="Y9" s="632"/>
      <c r="Z9" s="632"/>
      <c r="AA9" s="632"/>
      <c r="AB9" s="632"/>
      <c r="AC9" s="632"/>
      <c r="AD9" s="632"/>
      <c r="AE9" s="632"/>
      <c r="AF9" s="632"/>
      <c r="AG9" s="632"/>
      <c r="AH9" s="632"/>
      <c r="AI9" s="632"/>
      <c r="AJ9" s="632"/>
      <c r="AK9" s="632"/>
      <c r="AL9" s="632"/>
      <c r="AM9" s="632"/>
      <c r="AN9" s="632"/>
      <c r="AO9" s="632"/>
      <c r="AP9" s="632"/>
      <c r="AQ9" s="632"/>
      <c r="AR9" s="632"/>
      <c r="AS9" s="632"/>
      <c r="AT9" s="632"/>
      <c r="AU9" s="632"/>
      <c r="AV9" s="632"/>
      <c r="AW9" s="632"/>
      <c r="AX9" s="632"/>
      <c r="AY9" s="632"/>
      <c r="AZ9" s="632"/>
      <c r="BA9" s="632"/>
      <c r="BB9" s="632"/>
      <c r="BC9" s="632"/>
      <c r="BD9" s="632"/>
      <c r="BE9" s="632"/>
      <c r="BF9" s="632"/>
      <c r="BG9" s="632"/>
      <c r="BH9" s="632"/>
      <c r="BI9" s="632"/>
      <c r="BJ9" s="632"/>
      <c r="BK9" s="632"/>
      <c r="BL9" s="632"/>
      <c r="BM9" s="632"/>
    </row>
    <row r="10" spans="1:65" ht="15">
      <c r="A10" s="635"/>
      <c r="C10" s="628" t="s">
        <v>927</v>
      </c>
      <c r="D10" s="628"/>
      <c r="E10" s="628"/>
      <c r="F10" s="628"/>
      <c r="G10" s="637"/>
      <c r="H10" s="628"/>
      <c r="I10" s="628"/>
      <c r="J10" s="628"/>
      <c r="K10" s="628"/>
      <c r="L10" s="628"/>
      <c r="M10" s="628"/>
      <c r="N10" s="628"/>
      <c r="O10" s="630"/>
      <c r="P10" s="631"/>
      <c r="Q10" s="631"/>
      <c r="R10" s="630"/>
      <c r="S10" s="632"/>
      <c r="T10" s="632"/>
      <c r="U10" s="632"/>
      <c r="V10" s="632"/>
      <c r="W10" s="632"/>
      <c r="X10" s="632"/>
      <c r="Y10" s="632"/>
      <c r="Z10" s="632"/>
      <c r="AA10" s="632"/>
      <c r="AB10" s="632"/>
      <c r="AC10" s="632"/>
      <c r="AD10" s="632"/>
      <c r="AE10" s="632"/>
      <c r="AF10" s="632"/>
      <c r="AG10" s="632"/>
      <c r="AH10" s="632"/>
      <c r="AI10" s="632"/>
      <c r="AJ10" s="632"/>
      <c r="AK10" s="632"/>
      <c r="AL10" s="632"/>
      <c r="AM10" s="632"/>
      <c r="AN10" s="632"/>
      <c r="AO10" s="632"/>
      <c r="AP10" s="632"/>
      <c r="AQ10" s="632"/>
      <c r="AR10" s="632"/>
      <c r="AS10" s="632"/>
      <c r="AT10" s="632"/>
      <c r="AU10" s="632"/>
      <c r="AV10" s="632"/>
      <c r="AW10" s="632"/>
      <c r="AX10" s="632"/>
      <c r="AY10" s="632"/>
      <c r="AZ10" s="632"/>
      <c r="BA10" s="632"/>
      <c r="BB10" s="632"/>
      <c r="BC10" s="632"/>
      <c r="BD10" s="632"/>
      <c r="BE10" s="632"/>
      <c r="BF10" s="632"/>
      <c r="BG10" s="632"/>
      <c r="BH10" s="632"/>
      <c r="BI10" s="632"/>
      <c r="BJ10" s="632"/>
      <c r="BK10" s="632"/>
      <c r="BL10" s="632"/>
      <c r="BM10" s="632"/>
    </row>
    <row r="11" spans="1:65" ht="15">
      <c r="A11" s="635"/>
      <c r="C11" s="628"/>
      <c r="D11" s="628"/>
      <c r="E11" s="628"/>
      <c r="F11" s="628"/>
      <c r="G11" s="637"/>
      <c r="L11" s="628"/>
      <c r="M11" s="628"/>
      <c r="N11" s="628"/>
      <c r="O11" s="630"/>
      <c r="P11" s="630"/>
      <c r="Q11" s="630"/>
      <c r="R11" s="630"/>
      <c r="S11" s="632"/>
      <c r="T11" s="632"/>
      <c r="U11" s="632"/>
      <c r="V11" s="632"/>
      <c r="W11" s="632"/>
      <c r="X11" s="632"/>
      <c r="Y11" s="632"/>
      <c r="Z11" s="632"/>
      <c r="AA11" s="632"/>
      <c r="AB11" s="632"/>
      <c r="AC11" s="632"/>
      <c r="AD11" s="632"/>
      <c r="AE11" s="632"/>
      <c r="AF11" s="632"/>
      <c r="AG11" s="632"/>
      <c r="AH11" s="632"/>
      <c r="AI11" s="632"/>
      <c r="AJ11" s="632"/>
      <c r="AK11" s="632"/>
      <c r="AL11" s="632"/>
      <c r="AM11" s="632"/>
      <c r="AN11" s="632"/>
      <c r="AO11" s="632"/>
      <c r="AP11" s="632"/>
      <c r="AQ11" s="632"/>
      <c r="AR11" s="632"/>
      <c r="AS11" s="632"/>
      <c r="AT11" s="632"/>
      <c r="AU11" s="632"/>
      <c r="AV11" s="632"/>
      <c r="AW11" s="632"/>
      <c r="AX11" s="632"/>
      <c r="AY11" s="632"/>
      <c r="AZ11" s="632"/>
      <c r="BA11" s="632"/>
      <c r="BB11" s="632"/>
      <c r="BC11" s="632"/>
      <c r="BD11" s="632"/>
      <c r="BE11" s="632"/>
      <c r="BF11" s="632"/>
      <c r="BG11" s="632"/>
      <c r="BH11" s="632"/>
      <c r="BI11" s="632"/>
      <c r="BJ11" s="632"/>
      <c r="BK11" s="632"/>
      <c r="BL11" s="632"/>
      <c r="BM11" s="632"/>
    </row>
    <row r="12" spans="1:65" ht="15">
      <c r="A12" s="635"/>
      <c r="C12" s="628"/>
      <c r="D12" s="628"/>
      <c r="E12" s="628"/>
      <c r="F12" s="628"/>
      <c r="G12" s="628"/>
      <c r="L12" s="638"/>
      <c r="M12" s="628"/>
      <c r="N12" s="628"/>
      <c r="O12" s="630"/>
      <c r="P12" s="630"/>
      <c r="Q12" s="630"/>
      <c r="R12" s="630"/>
      <c r="S12" s="632"/>
      <c r="T12" s="632"/>
      <c r="U12" s="632"/>
      <c r="V12" s="632"/>
      <c r="W12" s="632"/>
      <c r="X12" s="632"/>
      <c r="Y12" s="632"/>
      <c r="Z12" s="632"/>
      <c r="AA12" s="632"/>
      <c r="AB12" s="632"/>
      <c r="AC12" s="632"/>
      <c r="AD12" s="632"/>
      <c r="AE12" s="632"/>
      <c r="AF12" s="632"/>
      <c r="AG12" s="632"/>
      <c r="AH12" s="632"/>
      <c r="AI12" s="632"/>
      <c r="AJ12" s="632"/>
      <c r="AK12" s="632"/>
      <c r="AL12" s="632"/>
      <c r="AM12" s="632"/>
      <c r="AN12" s="632"/>
      <c r="AO12" s="632"/>
      <c r="AP12" s="632"/>
      <c r="AQ12" s="632"/>
      <c r="AR12" s="632"/>
      <c r="AS12" s="632"/>
      <c r="AT12" s="632"/>
      <c r="AU12" s="632"/>
      <c r="AV12" s="632"/>
      <c r="AW12" s="632"/>
      <c r="AX12" s="632"/>
      <c r="AY12" s="632"/>
      <c r="AZ12" s="632"/>
      <c r="BA12" s="632"/>
      <c r="BB12" s="632"/>
      <c r="BC12" s="632"/>
      <c r="BD12" s="632"/>
      <c r="BE12" s="632"/>
      <c r="BF12" s="632"/>
      <c r="BG12" s="632"/>
      <c r="BH12" s="632"/>
      <c r="BI12" s="632"/>
      <c r="BJ12" s="632"/>
      <c r="BK12" s="632"/>
      <c r="BL12" s="632"/>
      <c r="BM12" s="632"/>
    </row>
    <row r="13" spans="1:65" ht="15">
      <c r="C13" s="639" t="s">
        <v>282</v>
      </c>
      <c r="D13" s="639"/>
      <c r="E13" s="639" t="s">
        <v>283</v>
      </c>
      <c r="F13" s="639"/>
      <c r="G13" s="639" t="s">
        <v>284</v>
      </c>
      <c r="L13" s="640" t="s">
        <v>285</v>
      </c>
      <c r="M13" s="633"/>
      <c r="N13" s="640"/>
      <c r="O13" s="641"/>
      <c r="P13" s="640"/>
      <c r="Q13" s="641"/>
      <c r="R13" s="642"/>
      <c r="S13" s="632"/>
      <c r="T13" s="632"/>
      <c r="U13" s="632"/>
      <c r="V13" s="632"/>
      <c r="W13" s="632"/>
      <c r="X13" s="632"/>
      <c r="Y13" s="632"/>
      <c r="Z13" s="632"/>
      <c r="AA13" s="632"/>
      <c r="AB13" s="632"/>
      <c r="AC13" s="632"/>
      <c r="AD13" s="632"/>
      <c r="AE13" s="632"/>
      <c r="AF13" s="632"/>
      <c r="AG13" s="632"/>
      <c r="AH13" s="632"/>
      <c r="AI13" s="632"/>
      <c r="AJ13" s="632"/>
      <c r="AK13" s="632"/>
      <c r="AL13" s="632"/>
      <c r="AM13" s="632"/>
      <c r="AN13" s="632"/>
      <c r="AO13" s="632"/>
      <c r="AP13" s="632"/>
      <c r="AQ13" s="632"/>
      <c r="AR13" s="632"/>
      <c r="AS13" s="632"/>
      <c r="AT13" s="632"/>
      <c r="AU13" s="632"/>
      <c r="AV13" s="632"/>
      <c r="AW13" s="632"/>
      <c r="AX13" s="632"/>
      <c r="AY13" s="632"/>
      <c r="AZ13" s="632"/>
      <c r="BA13" s="632"/>
      <c r="BB13" s="632"/>
      <c r="BC13" s="632"/>
      <c r="BD13" s="632"/>
      <c r="BE13" s="632"/>
      <c r="BF13" s="632"/>
      <c r="BG13" s="632"/>
      <c r="BH13" s="632"/>
      <c r="BI13" s="632"/>
      <c r="BJ13" s="632"/>
      <c r="BK13" s="632"/>
      <c r="BL13" s="632"/>
      <c r="BM13" s="632"/>
    </row>
    <row r="14" spans="1:65" ht="15.6">
      <c r="C14" s="643"/>
      <c r="D14" s="643"/>
      <c r="E14" s="644" t="s">
        <v>286</v>
      </c>
      <c r="F14" s="644"/>
      <c r="G14" s="633"/>
      <c r="M14" s="633"/>
      <c r="O14" s="641"/>
      <c r="P14" s="645"/>
      <c r="Q14" s="645"/>
      <c r="R14" s="642"/>
      <c r="S14" s="632"/>
      <c r="T14" s="632"/>
      <c r="U14" s="632"/>
      <c r="V14" s="632"/>
      <c r="W14" s="632"/>
      <c r="X14" s="632"/>
      <c r="Y14" s="632"/>
      <c r="Z14" s="632"/>
      <c r="AA14" s="632"/>
      <c r="AB14" s="632"/>
      <c r="AC14" s="632"/>
      <c r="AD14" s="632"/>
      <c r="AE14" s="632"/>
      <c r="AF14" s="632"/>
      <c r="AG14" s="632"/>
      <c r="AH14" s="632"/>
      <c r="AI14" s="632"/>
      <c r="AJ14" s="632"/>
      <c r="AK14" s="632"/>
      <c r="AL14" s="632"/>
      <c r="AM14" s="632"/>
      <c r="AN14" s="632"/>
      <c r="AO14" s="632"/>
      <c r="AP14" s="632"/>
      <c r="AQ14" s="632"/>
      <c r="AR14" s="632"/>
      <c r="AS14" s="632"/>
      <c r="AT14" s="632"/>
      <c r="AU14" s="632"/>
      <c r="AV14" s="632"/>
      <c r="AW14" s="632"/>
      <c r="AX14" s="632"/>
      <c r="AY14" s="632"/>
      <c r="AZ14" s="632"/>
      <c r="BA14" s="632"/>
      <c r="BB14" s="632"/>
      <c r="BC14" s="632"/>
      <c r="BD14" s="632"/>
      <c r="BE14" s="632"/>
      <c r="BF14" s="632"/>
      <c r="BG14" s="632"/>
      <c r="BH14" s="632"/>
      <c r="BI14" s="632"/>
      <c r="BJ14" s="632"/>
      <c r="BK14" s="632"/>
      <c r="BL14" s="632"/>
      <c r="BM14" s="632"/>
    </row>
    <row r="15" spans="1:65" ht="15.6">
      <c r="A15" s="635" t="s">
        <v>287</v>
      </c>
      <c r="C15" s="643"/>
      <c r="D15" s="643"/>
      <c r="E15" s="646" t="s">
        <v>288</v>
      </c>
      <c r="F15" s="646"/>
      <c r="G15" s="647" t="s">
        <v>289</v>
      </c>
      <c r="L15" s="647" t="s">
        <v>290</v>
      </c>
      <c r="M15" s="633"/>
      <c r="O15" s="630"/>
      <c r="P15" s="648"/>
      <c r="Q15" s="645"/>
      <c r="R15" s="642"/>
      <c r="S15" s="632"/>
      <c r="T15" s="632"/>
      <c r="U15" s="632"/>
      <c r="V15" s="632"/>
      <c r="W15" s="632"/>
      <c r="X15" s="632"/>
      <c r="Y15" s="632"/>
      <c r="Z15" s="632"/>
      <c r="AA15" s="632"/>
      <c r="AB15" s="632"/>
      <c r="AC15" s="632"/>
      <c r="AD15" s="632"/>
      <c r="AE15" s="632"/>
      <c r="AF15" s="632"/>
      <c r="AG15" s="632"/>
      <c r="AH15" s="632"/>
      <c r="AI15" s="632"/>
      <c r="AJ15" s="632"/>
      <c r="AK15" s="632"/>
      <c r="AL15" s="632"/>
      <c r="AM15" s="632"/>
      <c r="AN15" s="632"/>
      <c r="AO15" s="632"/>
      <c r="AP15" s="632"/>
      <c r="AQ15" s="632"/>
      <c r="AR15" s="632"/>
      <c r="AS15" s="632"/>
      <c r="AT15" s="632"/>
      <c r="AU15" s="632"/>
      <c r="AV15" s="632"/>
      <c r="AW15" s="632"/>
      <c r="AX15" s="632"/>
      <c r="AY15" s="632"/>
      <c r="AZ15" s="632"/>
      <c r="BA15" s="632"/>
      <c r="BB15" s="632"/>
      <c r="BC15" s="632"/>
      <c r="BD15" s="632"/>
      <c r="BE15" s="632"/>
      <c r="BF15" s="632"/>
      <c r="BG15" s="632"/>
      <c r="BH15" s="632"/>
      <c r="BI15" s="632"/>
      <c r="BJ15" s="632"/>
      <c r="BK15" s="632"/>
      <c r="BL15" s="632"/>
      <c r="BM15" s="632"/>
    </row>
    <row r="16" spans="1:65" ht="15.6">
      <c r="A16" s="635" t="s">
        <v>291</v>
      </c>
      <c r="C16" s="649"/>
      <c r="D16" s="649"/>
      <c r="E16" s="633"/>
      <c r="F16" s="633"/>
      <c r="G16" s="633"/>
      <c r="L16" s="633"/>
      <c r="M16" s="633"/>
      <c r="N16" s="633"/>
      <c r="O16" s="630"/>
      <c r="P16" s="641"/>
      <c r="Q16" s="641"/>
      <c r="R16" s="642"/>
      <c r="S16" s="632"/>
      <c r="T16" s="632"/>
      <c r="U16" s="632"/>
      <c r="V16" s="632"/>
      <c r="W16" s="632"/>
      <c r="X16" s="632"/>
      <c r="Y16" s="632"/>
      <c r="Z16" s="632"/>
      <c r="AA16" s="632"/>
      <c r="AB16" s="632"/>
      <c r="AC16" s="632"/>
      <c r="AD16" s="632"/>
      <c r="AE16" s="632"/>
      <c r="AF16" s="632"/>
      <c r="AG16" s="632"/>
      <c r="AH16" s="632"/>
      <c r="AI16" s="632"/>
      <c r="AJ16" s="632"/>
      <c r="AK16" s="632"/>
      <c r="AL16" s="632"/>
      <c r="AM16" s="632"/>
      <c r="AN16" s="632"/>
      <c r="AO16" s="632"/>
      <c r="AP16" s="632"/>
      <c r="AQ16" s="632"/>
      <c r="AR16" s="632"/>
      <c r="AS16" s="632"/>
      <c r="AT16" s="632"/>
      <c r="AU16" s="632"/>
      <c r="AV16" s="632"/>
      <c r="AW16" s="632"/>
      <c r="AX16" s="632"/>
      <c r="AY16" s="632"/>
      <c r="AZ16" s="632"/>
      <c r="BA16" s="632"/>
      <c r="BB16" s="632"/>
      <c r="BC16" s="632"/>
      <c r="BD16" s="632"/>
      <c r="BE16" s="632"/>
      <c r="BF16" s="632"/>
      <c r="BG16" s="632"/>
      <c r="BH16" s="632"/>
      <c r="BI16" s="632"/>
      <c r="BJ16" s="632"/>
      <c r="BK16" s="632"/>
      <c r="BL16" s="632"/>
      <c r="BM16" s="632"/>
    </row>
    <row r="17" spans="1:65" ht="15.6">
      <c r="A17" s="650"/>
      <c r="C17" s="643"/>
      <c r="D17" s="643"/>
      <c r="E17" s="633"/>
      <c r="F17" s="633"/>
      <c r="G17" s="633"/>
      <c r="L17" s="633"/>
      <c r="M17" s="633"/>
      <c r="N17" s="633"/>
      <c r="O17" s="630"/>
      <c r="P17" s="641"/>
      <c r="Q17" s="641"/>
      <c r="R17" s="642"/>
      <c r="S17" s="632"/>
      <c r="T17" s="632"/>
      <c r="U17" s="632"/>
      <c r="V17" s="632"/>
      <c r="W17" s="632"/>
      <c r="X17" s="632"/>
      <c r="Y17" s="632"/>
      <c r="Z17" s="632"/>
      <c r="AA17" s="632"/>
      <c r="AB17" s="632"/>
      <c r="AC17" s="632"/>
      <c r="AD17" s="632"/>
      <c r="AE17" s="632"/>
      <c r="AF17" s="632"/>
      <c r="AG17" s="632"/>
      <c r="AH17" s="632"/>
      <c r="AI17" s="632"/>
      <c r="AJ17" s="632"/>
      <c r="AK17" s="632"/>
      <c r="AL17" s="632"/>
      <c r="AM17" s="632"/>
      <c r="AN17" s="632"/>
      <c r="AO17" s="632"/>
      <c r="AP17" s="632"/>
      <c r="AQ17" s="632"/>
      <c r="AR17" s="632"/>
      <c r="AS17" s="632"/>
      <c r="AT17" s="632"/>
      <c r="AU17" s="632"/>
      <c r="AV17" s="632"/>
      <c r="AW17" s="632"/>
      <c r="AX17" s="632"/>
      <c r="AY17" s="632"/>
      <c r="AZ17" s="632"/>
      <c r="BA17" s="632"/>
      <c r="BB17" s="632"/>
      <c r="BC17" s="632"/>
      <c r="BD17" s="632"/>
      <c r="BE17" s="632"/>
      <c r="BF17" s="632"/>
      <c r="BG17" s="632"/>
      <c r="BH17" s="632"/>
      <c r="BI17" s="632"/>
      <c r="BJ17" s="632"/>
      <c r="BK17" s="632"/>
      <c r="BL17" s="632"/>
      <c r="BM17" s="632"/>
    </row>
    <row r="18" spans="1:65" ht="15">
      <c r="A18" s="651">
        <v>1</v>
      </c>
      <c r="C18" s="643" t="s">
        <v>292</v>
      </c>
      <c r="D18" s="643"/>
      <c r="E18" s="652" t="s">
        <v>293</v>
      </c>
      <c r="F18" s="652"/>
      <c r="G18" s="653">
        <v>49297334</v>
      </c>
      <c r="M18" s="633"/>
      <c r="N18" s="633"/>
      <c r="O18" s="630"/>
      <c r="P18" s="641"/>
      <c r="Q18" s="641"/>
      <c r="R18" s="642"/>
      <c r="S18" s="632"/>
      <c r="T18" s="632"/>
      <c r="U18" s="632"/>
      <c r="V18" s="632"/>
      <c r="W18" s="632"/>
      <c r="X18" s="632"/>
      <c r="Y18" s="632"/>
      <c r="Z18" s="632"/>
      <c r="AA18" s="632"/>
      <c r="AB18" s="632"/>
      <c r="AC18" s="632"/>
      <c r="AD18" s="632"/>
      <c r="AE18" s="632"/>
      <c r="AF18" s="632"/>
      <c r="AG18" s="632"/>
      <c r="AH18" s="632"/>
      <c r="AI18" s="632"/>
      <c r="AJ18" s="632"/>
      <c r="AK18" s="632"/>
      <c r="AL18" s="632"/>
      <c r="AM18" s="632"/>
      <c r="AN18" s="632"/>
      <c r="AO18" s="632"/>
      <c r="AP18" s="632"/>
      <c r="AQ18" s="632"/>
      <c r="AR18" s="632"/>
      <c r="AS18" s="632"/>
      <c r="AT18" s="632"/>
      <c r="AU18" s="632"/>
      <c r="AV18" s="632"/>
      <c r="AW18" s="632"/>
      <c r="AX18" s="632"/>
      <c r="AY18" s="632"/>
      <c r="AZ18" s="632"/>
      <c r="BA18" s="632"/>
      <c r="BB18" s="632"/>
      <c r="BC18" s="632"/>
      <c r="BD18" s="632"/>
      <c r="BE18" s="632"/>
      <c r="BF18" s="632"/>
      <c r="BG18" s="632"/>
      <c r="BH18" s="632"/>
      <c r="BI18" s="632"/>
      <c r="BJ18" s="632"/>
      <c r="BK18" s="632"/>
      <c r="BL18" s="632"/>
      <c r="BM18" s="632"/>
    </row>
    <row r="19" spans="1:65" ht="15">
      <c r="A19" s="651">
        <v>2</v>
      </c>
      <c r="C19" s="643" t="s">
        <v>294</v>
      </c>
      <c r="D19" s="643"/>
      <c r="E19" s="652" t="s">
        <v>295</v>
      </c>
      <c r="F19" s="652"/>
      <c r="G19" s="653">
        <v>36674788</v>
      </c>
      <c r="M19" s="633"/>
      <c r="N19" s="633"/>
      <c r="O19" s="630"/>
      <c r="P19" s="641"/>
      <c r="Q19" s="641"/>
      <c r="R19" s="642"/>
      <c r="S19" s="632"/>
      <c r="T19" s="632"/>
      <c r="U19" s="632"/>
      <c r="V19" s="632"/>
      <c r="W19" s="632"/>
      <c r="X19" s="632"/>
      <c r="Y19" s="632"/>
      <c r="Z19" s="632"/>
      <c r="AA19" s="632"/>
      <c r="AB19" s="632"/>
      <c r="AC19" s="632"/>
      <c r="AD19" s="632"/>
      <c r="AE19" s="632"/>
      <c r="AF19" s="632"/>
      <c r="AG19" s="632"/>
      <c r="AH19" s="632"/>
      <c r="AI19" s="632"/>
      <c r="AJ19" s="632"/>
      <c r="AK19" s="632"/>
      <c r="AL19" s="632"/>
      <c r="AM19" s="632"/>
      <c r="AN19" s="632"/>
      <c r="AO19" s="632"/>
      <c r="AP19" s="632"/>
      <c r="AQ19" s="632"/>
      <c r="AR19" s="632"/>
      <c r="AS19" s="632"/>
      <c r="AT19" s="632"/>
      <c r="AU19" s="632"/>
      <c r="AV19" s="632"/>
      <c r="AW19" s="632"/>
      <c r="AX19" s="632"/>
      <c r="AY19" s="632"/>
      <c r="AZ19" s="632"/>
      <c r="BA19" s="632"/>
      <c r="BB19" s="632"/>
      <c r="BC19" s="632"/>
      <c r="BD19" s="632"/>
      <c r="BE19" s="632"/>
      <c r="BF19" s="632"/>
      <c r="BG19" s="632"/>
      <c r="BH19" s="632"/>
      <c r="BI19" s="632"/>
      <c r="BJ19" s="632"/>
      <c r="BK19" s="632"/>
      <c r="BL19" s="632"/>
      <c r="BM19" s="632"/>
    </row>
    <row r="20" spans="1:65" ht="15">
      <c r="A20" s="651"/>
      <c r="E20" s="652"/>
      <c r="F20" s="652"/>
      <c r="M20" s="633"/>
      <c r="N20" s="633"/>
      <c r="O20" s="630"/>
      <c r="P20" s="641"/>
      <c r="Q20" s="641"/>
      <c r="R20" s="642"/>
      <c r="S20" s="632"/>
      <c r="T20" s="632"/>
      <c r="U20" s="632"/>
      <c r="V20" s="632"/>
      <c r="W20" s="632"/>
      <c r="X20" s="632"/>
      <c r="Y20" s="632"/>
      <c r="Z20" s="632"/>
      <c r="AA20" s="632"/>
      <c r="AB20" s="632"/>
      <c r="AC20" s="632"/>
      <c r="AD20" s="632"/>
      <c r="AE20" s="632"/>
      <c r="AF20" s="632"/>
      <c r="AG20" s="632"/>
      <c r="AH20" s="632"/>
      <c r="AI20" s="632"/>
      <c r="AJ20" s="632"/>
      <c r="AK20" s="632"/>
      <c r="AL20" s="632"/>
      <c r="AM20" s="632"/>
      <c r="AN20" s="632"/>
      <c r="AO20" s="632"/>
      <c r="AP20" s="632"/>
      <c r="AQ20" s="632"/>
      <c r="AR20" s="632"/>
      <c r="AS20" s="632"/>
      <c r="AT20" s="632"/>
      <c r="AU20" s="632"/>
      <c r="AV20" s="632"/>
      <c r="AW20" s="632"/>
      <c r="AX20" s="632"/>
      <c r="AY20" s="632"/>
      <c r="AZ20" s="632"/>
      <c r="BA20" s="632"/>
      <c r="BB20" s="632"/>
      <c r="BC20" s="632"/>
      <c r="BD20" s="632"/>
      <c r="BE20" s="632"/>
      <c r="BF20" s="632"/>
      <c r="BG20" s="632"/>
      <c r="BH20" s="632"/>
      <c r="BI20" s="632"/>
      <c r="BJ20" s="632"/>
      <c r="BK20" s="632"/>
      <c r="BL20" s="632"/>
      <c r="BM20" s="632"/>
    </row>
    <row r="21" spans="1:65" ht="15">
      <c r="A21" s="651"/>
      <c r="C21" s="643" t="s">
        <v>296</v>
      </c>
      <c r="D21" s="643"/>
      <c r="E21" s="652"/>
      <c r="F21" s="652"/>
      <c r="G21" s="633"/>
      <c r="L21" s="633"/>
      <c r="M21" s="633"/>
      <c r="N21" s="633"/>
      <c r="O21" s="641"/>
      <c r="P21" s="641"/>
      <c r="Q21" s="641"/>
      <c r="R21" s="642"/>
      <c r="S21" s="632"/>
      <c r="T21" s="632"/>
      <c r="U21" s="632"/>
      <c r="V21" s="632"/>
      <c r="W21" s="632"/>
      <c r="X21" s="632"/>
      <c r="Y21" s="632"/>
      <c r="Z21" s="632"/>
      <c r="AA21" s="632"/>
      <c r="AB21" s="632"/>
      <c r="AC21" s="632"/>
      <c r="AD21" s="632"/>
      <c r="AE21" s="632"/>
      <c r="AF21" s="632"/>
      <c r="AG21" s="632"/>
      <c r="AH21" s="632"/>
      <c r="AI21" s="632"/>
      <c r="AJ21" s="632"/>
      <c r="AK21" s="632"/>
      <c r="AL21" s="632"/>
      <c r="AM21" s="632"/>
      <c r="AN21" s="632"/>
      <c r="AO21" s="632"/>
      <c r="AP21" s="632"/>
      <c r="AQ21" s="632"/>
      <c r="AR21" s="632"/>
      <c r="AS21" s="632"/>
      <c r="AT21" s="632"/>
      <c r="AU21" s="632"/>
      <c r="AV21" s="632"/>
      <c r="AW21" s="632"/>
      <c r="AX21" s="632"/>
      <c r="AY21" s="632"/>
      <c r="AZ21" s="632"/>
      <c r="BA21" s="632"/>
      <c r="BB21" s="632"/>
      <c r="BC21" s="632"/>
      <c r="BD21" s="632"/>
      <c r="BE21" s="632"/>
      <c r="BF21" s="632"/>
      <c r="BG21" s="632"/>
      <c r="BH21" s="632"/>
      <c r="BI21" s="632"/>
      <c r="BJ21" s="632"/>
      <c r="BK21" s="632"/>
      <c r="BL21" s="632"/>
      <c r="BM21" s="632"/>
    </row>
    <row r="22" spans="1:65" ht="15">
      <c r="A22" s="651">
        <v>3</v>
      </c>
      <c r="C22" s="643" t="s">
        <v>297</v>
      </c>
      <c r="D22" s="643"/>
      <c r="E22" s="652" t="s">
        <v>298</v>
      </c>
      <c r="F22" s="652"/>
      <c r="G22" s="653">
        <v>1862513</v>
      </c>
      <c r="M22" s="633"/>
      <c r="N22" s="633"/>
      <c r="O22" s="641"/>
      <c r="P22" s="641"/>
      <c r="Q22" s="641"/>
      <c r="R22" s="642"/>
      <c r="S22" s="632"/>
      <c r="T22" s="632"/>
      <c r="U22" s="632"/>
      <c r="V22" s="632"/>
      <c r="W22" s="632"/>
      <c r="X22" s="632"/>
      <c r="Y22" s="632"/>
      <c r="Z22" s="632"/>
      <c r="AA22" s="632"/>
      <c r="AB22" s="632"/>
      <c r="AC22" s="632"/>
      <c r="AD22" s="632"/>
      <c r="AE22" s="632"/>
      <c r="AF22" s="632"/>
      <c r="AG22" s="632"/>
      <c r="AH22" s="632"/>
      <c r="AI22" s="632"/>
      <c r="AJ22" s="632"/>
      <c r="AK22" s="632"/>
      <c r="AL22" s="632"/>
      <c r="AM22" s="632"/>
      <c r="AN22" s="632"/>
      <c r="AO22" s="632"/>
      <c r="AP22" s="632"/>
      <c r="AQ22" s="632"/>
      <c r="AR22" s="632"/>
      <c r="AS22" s="632"/>
      <c r="AT22" s="632"/>
      <c r="AU22" s="632"/>
      <c r="AV22" s="632"/>
      <c r="AW22" s="632"/>
      <c r="AX22" s="632"/>
      <c r="AY22" s="632"/>
      <c r="AZ22" s="632"/>
      <c r="BA22" s="632"/>
      <c r="BB22" s="632"/>
      <c r="BC22" s="632"/>
      <c r="BD22" s="632"/>
      <c r="BE22" s="632"/>
      <c r="BF22" s="632"/>
      <c r="BG22" s="632"/>
      <c r="BH22" s="632"/>
      <c r="BI22" s="632"/>
      <c r="BJ22" s="632"/>
      <c r="BK22" s="632"/>
      <c r="BL22" s="632"/>
      <c r="BM22" s="632"/>
    </row>
    <row r="23" spans="1:65" ht="15.6">
      <c r="A23" s="651">
        <v>4</v>
      </c>
      <c r="C23" s="643" t="s">
        <v>299</v>
      </c>
      <c r="D23" s="643"/>
      <c r="E23" s="652" t="s">
        <v>300</v>
      </c>
      <c r="F23" s="652"/>
      <c r="G23" s="654">
        <f>IF(G22=0,0,G22/G18)</f>
        <v>3.778121145455858E-2</v>
      </c>
      <c r="L23" s="655">
        <f>G23</f>
        <v>3.778121145455858E-2</v>
      </c>
      <c r="M23" s="633"/>
      <c r="N23" s="656"/>
      <c r="O23" s="657"/>
      <c r="P23" s="658"/>
      <c r="Q23" s="641"/>
      <c r="R23" s="642"/>
      <c r="S23" s="632"/>
      <c r="T23" s="632"/>
      <c r="U23" s="632"/>
      <c r="V23" s="632"/>
      <c r="W23" s="632"/>
      <c r="X23" s="632"/>
      <c r="Y23" s="632"/>
      <c r="Z23" s="632"/>
      <c r="AA23" s="632"/>
      <c r="AB23" s="632"/>
      <c r="AC23" s="632"/>
      <c r="AD23" s="632"/>
      <c r="AE23" s="632"/>
      <c r="AF23" s="632"/>
      <c r="AG23" s="632"/>
      <c r="AH23" s="632"/>
      <c r="AI23" s="632"/>
      <c r="AJ23" s="632"/>
      <c r="AK23" s="632"/>
      <c r="AL23" s="632"/>
      <c r="AM23" s="632"/>
      <c r="AN23" s="632"/>
      <c r="AO23" s="632"/>
      <c r="AP23" s="632"/>
      <c r="AQ23" s="632"/>
      <c r="AR23" s="632"/>
      <c r="AS23" s="632"/>
      <c r="AT23" s="632"/>
      <c r="AU23" s="632"/>
      <c r="AV23" s="632"/>
      <c r="AW23" s="632"/>
      <c r="AX23" s="632"/>
      <c r="AY23" s="632"/>
      <c r="AZ23" s="632"/>
      <c r="BA23" s="632"/>
      <c r="BB23" s="632"/>
      <c r="BC23" s="632"/>
      <c r="BD23" s="632"/>
      <c r="BE23" s="632"/>
      <c r="BF23" s="632"/>
      <c r="BG23" s="632"/>
      <c r="BH23" s="632"/>
      <c r="BI23" s="632"/>
      <c r="BJ23" s="632"/>
      <c r="BK23" s="632"/>
      <c r="BL23" s="632"/>
      <c r="BM23" s="632"/>
    </row>
    <row r="24" spans="1:65" ht="15.6">
      <c r="A24" s="651"/>
      <c r="C24" s="643"/>
      <c r="D24" s="643"/>
      <c r="E24" s="652"/>
      <c r="F24" s="652"/>
      <c r="G24" s="654"/>
      <c r="L24" s="655"/>
      <c r="M24" s="633"/>
      <c r="N24" s="656"/>
      <c r="O24" s="657"/>
      <c r="P24" s="658"/>
      <c r="Q24" s="641"/>
      <c r="R24" s="642"/>
      <c r="S24" s="632"/>
      <c r="T24" s="632"/>
      <c r="U24" s="632"/>
      <c r="V24" s="632"/>
      <c r="W24" s="632"/>
      <c r="X24" s="632"/>
      <c r="Y24" s="632"/>
      <c r="Z24" s="632"/>
      <c r="AA24" s="632"/>
      <c r="AB24" s="632"/>
      <c r="AC24" s="632"/>
      <c r="AD24" s="632"/>
      <c r="AE24" s="632"/>
      <c r="AF24" s="632"/>
      <c r="AG24" s="632"/>
      <c r="AH24" s="632"/>
      <c r="AI24" s="632"/>
      <c r="AJ24" s="632"/>
      <c r="AK24" s="632"/>
      <c r="AL24" s="632"/>
      <c r="AM24" s="632"/>
      <c r="AN24" s="632"/>
      <c r="AO24" s="632"/>
      <c r="AP24" s="632"/>
      <c r="AQ24" s="632"/>
      <c r="AR24" s="632"/>
      <c r="AS24" s="632"/>
      <c r="AT24" s="632"/>
      <c r="AU24" s="632"/>
      <c r="AV24" s="632"/>
      <c r="AW24" s="632"/>
      <c r="AX24" s="632"/>
      <c r="AY24" s="632"/>
      <c r="AZ24" s="632"/>
      <c r="BA24" s="632"/>
      <c r="BB24" s="632"/>
      <c r="BC24" s="632"/>
      <c r="BD24" s="632"/>
      <c r="BE24" s="632"/>
      <c r="BF24" s="632"/>
      <c r="BG24" s="632"/>
      <c r="BH24" s="632"/>
      <c r="BI24" s="632"/>
      <c r="BJ24" s="632"/>
      <c r="BK24" s="632"/>
      <c r="BL24" s="632"/>
      <c r="BM24" s="632"/>
    </row>
    <row r="25" spans="1:65" ht="15.6">
      <c r="A25" s="659"/>
      <c r="B25" s="632"/>
      <c r="C25" s="643" t="s">
        <v>483</v>
      </c>
      <c r="D25" s="643"/>
      <c r="E25" s="660"/>
      <c r="F25" s="660"/>
      <c r="G25" s="633"/>
      <c r="H25" s="632"/>
      <c r="I25" s="632"/>
      <c r="J25" s="632"/>
      <c r="K25" s="632"/>
      <c r="L25" s="633"/>
      <c r="M25" s="633"/>
      <c r="N25" s="656"/>
      <c r="O25" s="657"/>
      <c r="P25" s="658"/>
      <c r="Q25" s="641"/>
      <c r="R25" s="642"/>
      <c r="S25" s="632"/>
      <c r="T25" s="632"/>
      <c r="U25" s="632"/>
      <c r="V25" s="632"/>
      <c r="W25" s="632"/>
      <c r="X25" s="632"/>
      <c r="Y25" s="632"/>
      <c r="Z25" s="632"/>
      <c r="AA25" s="632"/>
      <c r="AB25" s="632"/>
      <c r="AC25" s="632"/>
      <c r="AD25" s="632"/>
      <c r="AE25" s="632"/>
      <c r="AF25" s="632"/>
      <c r="AG25" s="632"/>
      <c r="AH25" s="632"/>
      <c r="AI25" s="632"/>
      <c r="AJ25" s="632"/>
      <c r="AK25" s="632"/>
      <c r="AL25" s="632"/>
      <c r="AM25" s="632"/>
      <c r="AN25" s="632"/>
      <c r="AO25" s="632"/>
      <c r="AP25" s="632"/>
      <c r="AQ25" s="632"/>
      <c r="AR25" s="632"/>
      <c r="AS25" s="632"/>
      <c r="AT25" s="632"/>
      <c r="AU25" s="632"/>
      <c r="AV25" s="632"/>
      <c r="AW25" s="632"/>
      <c r="AX25" s="632"/>
      <c r="AY25" s="632"/>
      <c r="AZ25" s="632"/>
      <c r="BA25" s="632"/>
      <c r="BB25" s="632"/>
      <c r="BC25" s="632"/>
      <c r="BD25" s="632"/>
      <c r="BE25" s="632"/>
      <c r="BF25" s="632"/>
      <c r="BG25" s="632"/>
      <c r="BH25" s="632"/>
      <c r="BI25" s="632"/>
      <c r="BJ25" s="632"/>
      <c r="BK25" s="632"/>
      <c r="BL25" s="632"/>
      <c r="BM25" s="632"/>
    </row>
    <row r="26" spans="1:65" ht="15.6">
      <c r="A26" s="659" t="s">
        <v>302</v>
      </c>
      <c r="B26" s="632"/>
      <c r="C26" s="643" t="s">
        <v>513</v>
      </c>
      <c r="D26" s="643"/>
      <c r="E26" s="652" t="s">
        <v>688</v>
      </c>
      <c r="F26" s="652"/>
      <c r="G26" s="653">
        <v>163339</v>
      </c>
      <c r="H26" s="632"/>
      <c r="I26" s="632"/>
      <c r="J26" s="632"/>
      <c r="K26" s="632"/>
      <c r="L26" s="632"/>
      <c r="M26" s="633"/>
      <c r="N26" s="656"/>
      <c r="O26" s="657"/>
      <c r="P26" s="658"/>
      <c r="Q26" s="641"/>
      <c r="R26" s="642"/>
      <c r="S26" s="632"/>
      <c r="T26" s="632"/>
      <c r="U26" s="632"/>
      <c r="V26" s="632"/>
      <c r="W26" s="632"/>
      <c r="X26" s="632"/>
      <c r="Y26" s="632"/>
      <c r="Z26" s="632"/>
      <c r="AA26" s="632"/>
      <c r="AB26" s="632"/>
      <c r="AC26" s="632"/>
      <c r="AD26" s="632"/>
      <c r="AE26" s="632"/>
      <c r="AF26" s="632"/>
      <c r="AG26" s="632"/>
      <c r="AH26" s="632"/>
      <c r="AI26" s="632"/>
      <c r="AJ26" s="632"/>
      <c r="AK26" s="632"/>
      <c r="AL26" s="632"/>
      <c r="AM26" s="632"/>
      <c r="AN26" s="632"/>
      <c r="AO26" s="632"/>
      <c r="AP26" s="632"/>
      <c r="AQ26" s="632"/>
      <c r="AR26" s="632"/>
      <c r="AS26" s="632"/>
      <c r="AT26" s="632"/>
      <c r="AU26" s="632"/>
      <c r="AV26" s="632"/>
      <c r="AW26" s="632"/>
      <c r="AX26" s="632"/>
      <c r="AY26" s="632"/>
      <c r="AZ26" s="632"/>
      <c r="BA26" s="632"/>
      <c r="BB26" s="632"/>
      <c r="BC26" s="632"/>
      <c r="BD26" s="632"/>
      <c r="BE26" s="632"/>
      <c r="BF26" s="632"/>
      <c r="BG26" s="632"/>
      <c r="BH26" s="632"/>
      <c r="BI26" s="632"/>
      <c r="BJ26" s="632"/>
      <c r="BK26" s="632"/>
      <c r="BL26" s="632"/>
      <c r="BM26" s="632"/>
    </row>
    <row r="27" spans="1:65" ht="15.6">
      <c r="A27" s="659" t="s">
        <v>305</v>
      </c>
      <c r="B27" s="632"/>
      <c r="C27" s="643" t="s">
        <v>487</v>
      </c>
      <c r="D27" s="643"/>
      <c r="E27" s="652" t="s">
        <v>307</v>
      </c>
      <c r="F27" s="652"/>
      <c r="G27" s="654">
        <f>IF(G26=0,0,G26/G18)</f>
        <v>3.3133434761401094E-3</v>
      </c>
      <c r="H27" s="632"/>
      <c r="I27" s="632"/>
      <c r="J27" s="632"/>
      <c r="K27" s="632"/>
      <c r="L27" s="655">
        <f>G27</f>
        <v>3.3133434761401094E-3</v>
      </c>
      <c r="M27" s="633"/>
      <c r="N27" s="656"/>
      <c r="O27" s="657"/>
      <c r="P27" s="658"/>
      <c r="Q27" s="641"/>
      <c r="R27" s="642"/>
      <c r="S27" s="632"/>
      <c r="T27" s="632"/>
      <c r="U27" s="632"/>
      <c r="V27" s="632"/>
      <c r="W27" s="632"/>
      <c r="X27" s="632"/>
      <c r="Y27" s="632"/>
      <c r="Z27" s="632"/>
      <c r="AA27" s="632"/>
      <c r="AB27" s="632"/>
      <c r="AC27" s="632"/>
      <c r="AD27" s="632"/>
      <c r="AE27" s="632"/>
      <c r="AF27" s="632"/>
      <c r="AG27" s="632"/>
      <c r="AH27" s="632"/>
      <c r="AI27" s="632"/>
      <c r="AJ27" s="632"/>
      <c r="AK27" s="632"/>
      <c r="AL27" s="632"/>
      <c r="AM27" s="632"/>
      <c r="AN27" s="632"/>
      <c r="AO27" s="632"/>
      <c r="AP27" s="632"/>
      <c r="AQ27" s="632"/>
      <c r="AR27" s="632"/>
      <c r="AS27" s="632"/>
      <c r="AT27" s="632"/>
      <c r="AU27" s="632"/>
      <c r="AV27" s="632"/>
      <c r="AW27" s="632"/>
      <c r="AX27" s="632"/>
      <c r="AY27" s="632"/>
      <c r="AZ27" s="632"/>
      <c r="BA27" s="632"/>
      <c r="BB27" s="632"/>
      <c r="BC27" s="632"/>
      <c r="BD27" s="632"/>
      <c r="BE27" s="632"/>
      <c r="BF27" s="632"/>
      <c r="BG27" s="632"/>
      <c r="BH27" s="632"/>
      <c r="BI27" s="632"/>
      <c r="BJ27" s="632"/>
      <c r="BK27" s="632"/>
      <c r="BL27" s="632"/>
      <c r="BM27" s="632"/>
    </row>
    <row r="28" spans="1:65" ht="15.6">
      <c r="A28" s="651"/>
      <c r="C28" s="643"/>
      <c r="D28" s="643"/>
      <c r="E28" s="652"/>
      <c r="F28" s="652"/>
      <c r="G28" s="654"/>
      <c r="L28" s="655"/>
      <c r="M28" s="633"/>
      <c r="N28" s="656"/>
      <c r="O28" s="657"/>
      <c r="P28" s="658"/>
      <c r="Q28" s="641"/>
      <c r="R28" s="642"/>
      <c r="S28" s="632"/>
      <c r="T28" s="632"/>
      <c r="U28" s="632"/>
      <c r="V28" s="632"/>
      <c r="W28" s="632"/>
      <c r="X28" s="632"/>
      <c r="Y28" s="632"/>
      <c r="Z28" s="632"/>
      <c r="AA28" s="632"/>
      <c r="AB28" s="632"/>
      <c r="AC28" s="632"/>
      <c r="AD28" s="632"/>
      <c r="AE28" s="632"/>
      <c r="AF28" s="632"/>
      <c r="AG28" s="632"/>
      <c r="AH28" s="632"/>
      <c r="AI28" s="632"/>
      <c r="AJ28" s="632"/>
      <c r="AK28" s="632"/>
      <c r="AL28" s="632"/>
      <c r="AM28" s="632"/>
      <c r="AN28" s="632"/>
      <c r="AO28" s="632"/>
      <c r="AP28" s="632"/>
      <c r="AQ28" s="632"/>
      <c r="AR28" s="632"/>
      <c r="AS28" s="632"/>
      <c r="AT28" s="632"/>
      <c r="AU28" s="632"/>
      <c r="AV28" s="632"/>
      <c r="AW28" s="632"/>
      <c r="AX28" s="632"/>
      <c r="AY28" s="632"/>
      <c r="AZ28" s="632"/>
      <c r="BA28" s="632"/>
      <c r="BB28" s="632"/>
      <c r="BC28" s="632"/>
      <c r="BD28" s="632"/>
      <c r="BE28" s="632"/>
      <c r="BF28" s="632"/>
      <c r="BG28" s="632"/>
      <c r="BH28" s="632"/>
      <c r="BI28" s="632"/>
      <c r="BJ28" s="632"/>
      <c r="BK28" s="632"/>
      <c r="BL28" s="632"/>
      <c r="BM28" s="632"/>
    </row>
    <row r="29" spans="1:65" ht="15">
      <c r="A29" s="661"/>
      <c r="C29" s="643" t="s">
        <v>301</v>
      </c>
      <c r="D29" s="643"/>
      <c r="E29" s="660"/>
      <c r="F29" s="660"/>
      <c r="G29" s="633"/>
      <c r="L29" s="633"/>
      <c r="M29" s="633"/>
      <c r="N29" s="633"/>
      <c r="O29" s="641"/>
      <c r="P29" s="633"/>
      <c r="Q29" s="641"/>
      <c r="R29" s="642"/>
      <c r="S29" s="632"/>
      <c r="T29" s="632"/>
      <c r="U29" s="632"/>
      <c r="V29" s="632"/>
      <c r="W29" s="632"/>
      <c r="X29" s="632"/>
      <c r="Y29" s="632"/>
      <c r="Z29" s="632"/>
      <c r="AA29" s="632"/>
      <c r="AB29" s="632"/>
      <c r="AC29" s="632"/>
      <c r="AD29" s="632"/>
      <c r="AE29" s="632"/>
      <c r="AF29" s="632"/>
      <c r="AG29" s="632"/>
      <c r="AH29" s="632"/>
      <c r="AI29" s="632"/>
      <c r="AJ29" s="632"/>
      <c r="AK29" s="632"/>
      <c r="AL29" s="632"/>
      <c r="AM29" s="632"/>
      <c r="AN29" s="632"/>
      <c r="AO29" s="632"/>
      <c r="AP29" s="632"/>
      <c r="AQ29" s="632"/>
      <c r="AR29" s="632"/>
      <c r="AS29" s="632"/>
      <c r="AT29" s="632"/>
      <c r="AU29" s="632"/>
      <c r="AV29" s="632"/>
      <c r="AW29" s="632"/>
      <c r="AX29" s="632"/>
      <c r="AY29" s="632"/>
      <c r="AZ29" s="632"/>
      <c r="BA29" s="632"/>
      <c r="BB29" s="632"/>
      <c r="BC29" s="632"/>
      <c r="BD29" s="632"/>
      <c r="BE29" s="632"/>
      <c r="BF29" s="632"/>
      <c r="BG29" s="632"/>
      <c r="BH29" s="632"/>
      <c r="BI29" s="632"/>
      <c r="BJ29" s="632"/>
      <c r="BK29" s="632"/>
      <c r="BL29" s="632"/>
      <c r="BM29" s="632"/>
    </row>
    <row r="30" spans="1:65" ht="15.6">
      <c r="A30" s="661" t="s">
        <v>308</v>
      </c>
      <c r="C30" s="643" t="s">
        <v>303</v>
      </c>
      <c r="D30" s="643"/>
      <c r="E30" s="652" t="s">
        <v>304</v>
      </c>
      <c r="F30" s="652"/>
      <c r="G30" s="653">
        <v>1371998</v>
      </c>
      <c r="M30" s="633"/>
      <c r="N30" s="662"/>
      <c r="O30" s="641"/>
      <c r="P30" s="663"/>
      <c r="Q30" s="645"/>
      <c r="R30" s="642"/>
      <c r="S30" s="632"/>
      <c r="T30" s="632"/>
      <c r="U30" s="632"/>
      <c r="V30" s="632"/>
      <c r="W30" s="632"/>
      <c r="X30" s="632"/>
      <c r="Y30" s="632"/>
      <c r="Z30" s="632"/>
      <c r="AA30" s="632"/>
      <c r="AB30" s="632"/>
      <c r="AC30" s="632"/>
      <c r="AD30" s="632"/>
      <c r="AE30" s="632"/>
      <c r="AF30" s="632"/>
      <c r="AG30" s="632"/>
      <c r="AH30" s="632"/>
      <c r="AI30" s="632"/>
      <c r="AJ30" s="632"/>
      <c r="AK30" s="632"/>
      <c r="AL30" s="632"/>
      <c r="AM30" s="632"/>
      <c r="AN30" s="632"/>
      <c r="AO30" s="632"/>
      <c r="AP30" s="632"/>
      <c r="AQ30" s="632"/>
      <c r="AR30" s="632"/>
      <c r="AS30" s="632"/>
      <c r="AT30" s="632"/>
      <c r="AU30" s="632"/>
      <c r="AV30" s="632"/>
      <c r="AW30" s="632"/>
      <c r="AX30" s="632"/>
      <c r="AY30" s="632"/>
      <c r="AZ30" s="632"/>
      <c r="BA30" s="632"/>
      <c r="BB30" s="632"/>
      <c r="BC30" s="632"/>
      <c r="BD30" s="632"/>
      <c r="BE30" s="632"/>
      <c r="BF30" s="632"/>
      <c r="BG30" s="632"/>
      <c r="BH30" s="632"/>
      <c r="BI30" s="632"/>
      <c r="BJ30" s="632"/>
      <c r="BK30" s="632"/>
      <c r="BL30" s="632"/>
      <c r="BM30" s="632"/>
    </row>
    <row r="31" spans="1:65" ht="15.6">
      <c r="A31" s="661" t="s">
        <v>312</v>
      </c>
      <c r="C31" s="643" t="s">
        <v>306</v>
      </c>
      <c r="D31" s="643"/>
      <c r="E31" s="652" t="s">
        <v>482</v>
      </c>
      <c r="F31" s="652"/>
      <c r="G31" s="654">
        <f>IF(G30=0,0,G30/G18)</f>
        <v>2.7831079059975131E-2</v>
      </c>
      <c r="L31" s="655">
        <f>G31</f>
        <v>2.7831079059975131E-2</v>
      </c>
      <c r="M31" s="633"/>
      <c r="N31" s="656"/>
      <c r="O31" s="641"/>
      <c r="P31" s="658"/>
      <c r="Q31" s="645"/>
      <c r="R31" s="642"/>
      <c r="S31" s="632"/>
      <c r="T31" s="632"/>
      <c r="U31" s="632"/>
      <c r="V31" s="632"/>
      <c r="W31" s="632"/>
      <c r="X31" s="632"/>
      <c r="Y31" s="632"/>
      <c r="Z31" s="632"/>
      <c r="AA31" s="632"/>
      <c r="AB31" s="632"/>
      <c r="AC31" s="632"/>
      <c r="AD31" s="632"/>
      <c r="AE31" s="632"/>
      <c r="AF31" s="632"/>
      <c r="AG31" s="632"/>
      <c r="AH31" s="632"/>
      <c r="AI31" s="632"/>
      <c r="AJ31" s="632"/>
      <c r="AK31" s="632"/>
      <c r="AL31" s="632"/>
      <c r="AM31" s="632"/>
      <c r="AN31" s="632"/>
      <c r="AO31" s="632"/>
      <c r="AP31" s="632"/>
      <c r="AQ31" s="632"/>
      <c r="AR31" s="632"/>
      <c r="AS31" s="632"/>
      <c r="AT31" s="632"/>
      <c r="AU31" s="632"/>
      <c r="AV31" s="632"/>
      <c r="AW31" s="632"/>
      <c r="AX31" s="632"/>
      <c r="AY31" s="632"/>
      <c r="AZ31" s="632"/>
      <c r="BA31" s="632"/>
      <c r="BB31" s="632"/>
      <c r="BC31" s="632"/>
      <c r="BD31" s="632"/>
      <c r="BE31" s="632"/>
      <c r="BF31" s="632"/>
      <c r="BG31" s="632"/>
      <c r="BH31" s="632"/>
      <c r="BI31" s="632"/>
      <c r="BJ31" s="632"/>
      <c r="BK31" s="632"/>
      <c r="BL31" s="632"/>
      <c r="BM31" s="632"/>
    </row>
    <row r="32" spans="1:65" ht="15">
      <c r="A32" s="661"/>
      <c r="C32" s="643"/>
      <c r="D32" s="643"/>
      <c r="E32" s="652"/>
      <c r="F32" s="652"/>
      <c r="G32" s="633"/>
      <c r="L32" s="633"/>
      <c r="M32" s="633"/>
      <c r="Q32" s="641"/>
      <c r="R32" s="642"/>
      <c r="S32" s="632"/>
      <c r="T32" s="632"/>
      <c r="U32" s="632"/>
      <c r="V32" s="632"/>
      <c r="W32" s="632"/>
      <c r="X32" s="632"/>
      <c r="Y32" s="632"/>
      <c r="Z32" s="632"/>
      <c r="AA32" s="632"/>
      <c r="AB32" s="632"/>
      <c r="AC32" s="632"/>
      <c r="AD32" s="632"/>
      <c r="AE32" s="632"/>
      <c r="AF32" s="632"/>
      <c r="AG32" s="632"/>
      <c r="AH32" s="632"/>
      <c r="AI32" s="632"/>
      <c r="AJ32" s="632"/>
      <c r="AK32" s="632"/>
      <c r="AL32" s="632"/>
      <c r="AM32" s="632"/>
      <c r="AN32" s="632"/>
      <c r="AO32" s="632"/>
      <c r="AP32" s="632"/>
      <c r="AQ32" s="632"/>
      <c r="AR32" s="632"/>
      <c r="AS32" s="632"/>
      <c r="AT32" s="632"/>
      <c r="AU32" s="632"/>
      <c r="AV32" s="632"/>
      <c r="AW32" s="632"/>
      <c r="AX32" s="632"/>
      <c r="AY32" s="632"/>
      <c r="AZ32" s="632"/>
      <c r="BA32" s="632"/>
      <c r="BB32" s="632"/>
      <c r="BC32" s="632"/>
      <c r="BD32" s="632"/>
      <c r="BE32" s="632"/>
      <c r="BF32" s="632"/>
      <c r="BG32" s="632"/>
      <c r="BH32" s="632"/>
      <c r="BI32" s="632"/>
      <c r="BJ32" s="632"/>
      <c r="BK32" s="632"/>
      <c r="BL32" s="632"/>
      <c r="BM32" s="632"/>
    </row>
    <row r="33" spans="1:65" ht="15.6">
      <c r="A33" s="664" t="s">
        <v>315</v>
      </c>
      <c r="B33" s="665"/>
      <c r="C33" s="649" t="s">
        <v>309</v>
      </c>
      <c r="D33" s="649"/>
      <c r="E33" s="644" t="s">
        <v>481</v>
      </c>
      <c r="F33" s="644"/>
      <c r="G33" s="666"/>
      <c r="L33" s="667">
        <f>L23+L27+L31</f>
        <v>6.8925633990673821E-2</v>
      </c>
      <c r="M33" s="633"/>
      <c r="Q33" s="641"/>
      <c r="R33" s="642"/>
      <c r="S33" s="632"/>
      <c r="T33" s="632"/>
      <c r="U33" s="632"/>
      <c r="V33" s="632"/>
      <c r="W33" s="632"/>
      <c r="X33" s="632"/>
      <c r="Y33" s="632"/>
      <c r="Z33" s="632"/>
      <c r="AA33" s="632"/>
      <c r="AB33" s="632"/>
      <c r="AC33" s="632"/>
      <c r="AD33" s="632"/>
      <c r="AE33" s="632"/>
      <c r="AF33" s="632"/>
      <c r="AG33" s="632"/>
      <c r="AH33" s="632"/>
      <c r="AI33" s="632"/>
      <c r="AJ33" s="632"/>
      <c r="AK33" s="632"/>
      <c r="AL33" s="632"/>
      <c r="AM33" s="632"/>
      <c r="AN33" s="632"/>
      <c r="AO33" s="632"/>
      <c r="AP33" s="632"/>
      <c r="AQ33" s="632"/>
      <c r="AR33" s="632"/>
      <c r="AS33" s="632"/>
      <c r="AT33" s="632"/>
      <c r="AU33" s="632"/>
      <c r="AV33" s="632"/>
      <c r="AW33" s="632"/>
      <c r="AX33" s="632"/>
      <c r="AY33" s="632"/>
      <c r="AZ33" s="632"/>
      <c r="BA33" s="632"/>
      <c r="BB33" s="632"/>
      <c r="BC33" s="632"/>
      <c r="BD33" s="632"/>
      <c r="BE33" s="632"/>
      <c r="BF33" s="632"/>
      <c r="BG33" s="632"/>
      <c r="BH33" s="632"/>
      <c r="BI33" s="632"/>
      <c r="BJ33" s="632"/>
      <c r="BK33" s="632"/>
      <c r="BL33" s="632"/>
      <c r="BM33" s="632"/>
    </row>
    <row r="34" spans="1:65" ht="15">
      <c r="A34" s="661"/>
      <c r="C34" s="643"/>
      <c r="D34" s="643"/>
      <c r="E34" s="652"/>
      <c r="F34" s="652"/>
      <c r="G34" s="633"/>
      <c r="L34" s="633"/>
      <c r="M34" s="633"/>
      <c r="N34" s="633"/>
      <c r="O34" s="641"/>
      <c r="P34" s="668"/>
      <c r="Q34" s="641"/>
      <c r="R34" s="642"/>
      <c r="S34" s="632"/>
      <c r="T34" s="632"/>
      <c r="U34" s="632"/>
      <c r="V34" s="632"/>
      <c r="W34" s="632"/>
      <c r="X34" s="632"/>
      <c r="Y34" s="632"/>
      <c r="Z34" s="632"/>
      <c r="AA34" s="632"/>
      <c r="AB34" s="632"/>
      <c r="AC34" s="632"/>
      <c r="AD34" s="632"/>
      <c r="AE34" s="632"/>
      <c r="AF34" s="632"/>
      <c r="AG34" s="632"/>
      <c r="AH34" s="632"/>
      <c r="AI34" s="632"/>
      <c r="AJ34" s="632"/>
      <c r="AK34" s="632"/>
      <c r="AL34" s="632"/>
      <c r="AM34" s="632"/>
      <c r="AN34" s="632"/>
      <c r="AO34" s="632"/>
      <c r="AP34" s="632"/>
      <c r="AQ34" s="632"/>
      <c r="AR34" s="632"/>
      <c r="AS34" s="632"/>
      <c r="AT34" s="632"/>
      <c r="AU34" s="632"/>
      <c r="AV34" s="632"/>
      <c r="AW34" s="632"/>
      <c r="AX34" s="632"/>
      <c r="AY34" s="632"/>
      <c r="AZ34" s="632"/>
      <c r="BA34" s="632"/>
      <c r="BB34" s="632"/>
      <c r="BC34" s="632"/>
      <c r="BD34" s="632"/>
      <c r="BE34" s="632"/>
      <c r="BF34" s="632"/>
      <c r="BG34" s="632"/>
      <c r="BH34" s="632"/>
      <c r="BI34" s="632"/>
      <c r="BJ34" s="632"/>
      <c r="BK34" s="632"/>
      <c r="BL34" s="632"/>
      <c r="BM34" s="632"/>
    </row>
    <row r="35" spans="1:65" ht="15">
      <c r="A35" s="659"/>
      <c r="B35" s="669"/>
      <c r="C35" s="633" t="s">
        <v>311</v>
      </c>
      <c r="D35" s="633"/>
      <c r="E35" s="652"/>
      <c r="F35" s="652"/>
      <c r="G35" s="633"/>
      <c r="L35" s="633"/>
      <c r="M35" s="670"/>
      <c r="N35" s="669"/>
      <c r="Q35" s="645"/>
      <c r="R35" s="641" t="s">
        <v>40</v>
      </c>
      <c r="S35" s="632"/>
      <c r="T35" s="632"/>
      <c r="U35" s="632"/>
      <c r="V35" s="632"/>
      <c r="W35" s="632"/>
      <c r="X35" s="632"/>
      <c r="Y35" s="632"/>
      <c r="Z35" s="632"/>
      <c r="AA35" s="632"/>
      <c r="AB35" s="632"/>
      <c r="AC35" s="632"/>
      <c r="AD35" s="632"/>
      <c r="AE35" s="632"/>
      <c r="AF35" s="632"/>
      <c r="AG35" s="632"/>
      <c r="AH35" s="632"/>
      <c r="AI35" s="632"/>
      <c r="AJ35" s="632"/>
      <c r="AK35" s="632"/>
      <c r="AL35" s="632"/>
      <c r="AM35" s="632"/>
      <c r="AN35" s="632"/>
      <c r="AO35" s="632"/>
      <c r="AP35" s="632"/>
      <c r="AQ35" s="632"/>
      <c r="AR35" s="632"/>
      <c r="AS35" s="632"/>
      <c r="AT35" s="632"/>
      <c r="AU35" s="632"/>
      <c r="AV35" s="632"/>
      <c r="AW35" s="632"/>
      <c r="AX35" s="632"/>
      <c r="AY35" s="632"/>
      <c r="AZ35" s="632"/>
      <c r="BA35" s="632"/>
      <c r="BB35" s="632"/>
      <c r="BC35" s="632"/>
      <c r="BD35" s="632"/>
      <c r="BE35" s="632"/>
      <c r="BF35" s="632"/>
      <c r="BG35" s="632"/>
      <c r="BH35" s="632"/>
      <c r="BI35" s="632"/>
      <c r="BJ35" s="632"/>
      <c r="BK35" s="632"/>
      <c r="BL35" s="632"/>
      <c r="BM35" s="632"/>
    </row>
    <row r="36" spans="1:65" ht="15">
      <c r="A36" s="661" t="s">
        <v>319</v>
      </c>
      <c r="B36" s="669"/>
      <c r="C36" s="633" t="s">
        <v>313</v>
      </c>
      <c r="D36" s="633"/>
      <c r="E36" s="652" t="s">
        <v>314</v>
      </c>
      <c r="F36" s="652"/>
      <c r="G36" s="653">
        <v>0</v>
      </c>
      <c r="L36" s="633"/>
      <c r="M36" s="670"/>
      <c r="N36" s="669"/>
      <c r="Q36" s="645"/>
      <c r="R36" s="641"/>
      <c r="S36" s="632"/>
      <c r="T36" s="632"/>
      <c r="U36" s="632"/>
      <c r="V36" s="632"/>
      <c r="W36" s="632"/>
      <c r="X36" s="632"/>
      <c r="Y36" s="632"/>
      <c r="Z36" s="632"/>
      <c r="AA36" s="632"/>
      <c r="AB36" s="632"/>
      <c r="AC36" s="632"/>
      <c r="AD36" s="632"/>
      <c r="AE36" s="632"/>
      <c r="AF36" s="632"/>
      <c r="AG36" s="632"/>
      <c r="AH36" s="632"/>
      <c r="AI36" s="632"/>
      <c r="AJ36" s="632"/>
      <c r="AK36" s="632"/>
      <c r="AL36" s="632"/>
      <c r="AM36" s="632"/>
      <c r="AN36" s="632"/>
      <c r="AO36" s="632"/>
      <c r="AP36" s="632"/>
      <c r="AQ36" s="632"/>
      <c r="AR36" s="632"/>
      <c r="AS36" s="632"/>
      <c r="AT36" s="632"/>
      <c r="AU36" s="632"/>
      <c r="AV36" s="632"/>
      <c r="AW36" s="632"/>
      <c r="AX36" s="632"/>
      <c r="AY36" s="632"/>
      <c r="AZ36" s="632"/>
      <c r="BA36" s="632"/>
      <c r="BB36" s="632"/>
      <c r="BC36" s="632"/>
      <c r="BD36" s="632"/>
      <c r="BE36" s="632"/>
      <c r="BF36" s="632"/>
      <c r="BG36" s="632"/>
      <c r="BH36" s="632"/>
      <c r="BI36" s="632"/>
      <c r="BJ36" s="632"/>
      <c r="BK36" s="632"/>
      <c r="BL36" s="632"/>
      <c r="BM36" s="632"/>
    </row>
    <row r="37" spans="1:65" ht="15">
      <c r="A37" s="661" t="s">
        <v>322</v>
      </c>
      <c r="B37" s="669"/>
      <c r="C37" s="633" t="s">
        <v>316</v>
      </c>
      <c r="D37" s="633"/>
      <c r="E37" s="652" t="s">
        <v>324</v>
      </c>
      <c r="F37" s="652"/>
      <c r="G37" s="654">
        <f>IF(G36=0,0,G36/G19)</f>
        <v>0</v>
      </c>
      <c r="L37" s="655">
        <f>G37</f>
        <v>0</v>
      </c>
      <c r="M37" s="670"/>
      <c r="N37" s="669"/>
      <c r="O37" s="641"/>
      <c r="P37" s="641"/>
      <c r="Q37" s="645"/>
      <c r="R37" s="641"/>
      <c r="S37" s="632"/>
      <c r="T37" s="632"/>
      <c r="U37" s="632"/>
      <c r="V37" s="632"/>
      <c r="W37" s="632"/>
      <c r="X37" s="632"/>
      <c r="Y37" s="632"/>
      <c r="Z37" s="632"/>
      <c r="AA37" s="632"/>
      <c r="AB37" s="632"/>
      <c r="AC37" s="632"/>
      <c r="AD37" s="632"/>
      <c r="AE37" s="632"/>
      <c r="AF37" s="632"/>
      <c r="AG37" s="632"/>
      <c r="AH37" s="632"/>
      <c r="AI37" s="632"/>
      <c r="AJ37" s="632"/>
      <c r="AK37" s="632"/>
      <c r="AL37" s="632"/>
      <c r="AM37" s="632"/>
      <c r="AN37" s="632"/>
      <c r="AO37" s="632"/>
      <c r="AP37" s="632"/>
      <c r="AQ37" s="632"/>
      <c r="AR37" s="632"/>
      <c r="AS37" s="632"/>
      <c r="AT37" s="632"/>
      <c r="AU37" s="632"/>
      <c r="AV37" s="632"/>
      <c r="AW37" s="632"/>
      <c r="AX37" s="632"/>
      <c r="AY37" s="632"/>
      <c r="AZ37" s="632"/>
      <c r="BA37" s="632"/>
      <c r="BB37" s="632"/>
      <c r="BC37" s="632"/>
      <c r="BD37" s="632"/>
      <c r="BE37" s="632"/>
      <c r="BF37" s="632"/>
      <c r="BG37" s="632"/>
      <c r="BH37" s="632"/>
      <c r="BI37" s="632"/>
      <c r="BJ37" s="632"/>
      <c r="BK37" s="632"/>
      <c r="BL37" s="632"/>
      <c r="BM37" s="632"/>
    </row>
    <row r="38" spans="1:65" ht="15">
      <c r="A38" s="661"/>
      <c r="C38" s="633"/>
      <c r="D38" s="633"/>
      <c r="E38" s="652"/>
      <c r="F38" s="652"/>
      <c r="G38" s="633"/>
      <c r="L38" s="633"/>
      <c r="M38" s="633"/>
      <c r="O38" s="630"/>
      <c r="P38" s="641"/>
      <c r="Q38" s="630"/>
      <c r="R38" s="642"/>
      <c r="S38" s="632"/>
      <c r="T38" s="632"/>
      <c r="U38" s="632"/>
      <c r="V38" s="632"/>
      <c r="W38" s="632"/>
      <c r="X38" s="632"/>
      <c r="Y38" s="632"/>
      <c r="Z38" s="632"/>
      <c r="AA38" s="632"/>
      <c r="AB38" s="632"/>
      <c r="AC38" s="632"/>
      <c r="AD38" s="632"/>
      <c r="AE38" s="632"/>
      <c r="AF38" s="632"/>
      <c r="AG38" s="632"/>
      <c r="AH38" s="632"/>
      <c r="AI38" s="632"/>
      <c r="AJ38" s="632"/>
      <c r="AK38" s="632"/>
      <c r="AL38" s="632"/>
      <c r="AM38" s="632"/>
      <c r="AN38" s="632"/>
      <c r="AO38" s="632"/>
      <c r="AP38" s="632"/>
      <c r="AQ38" s="632"/>
      <c r="AR38" s="632"/>
      <c r="AS38" s="632"/>
      <c r="AT38" s="632"/>
      <c r="AU38" s="632"/>
      <c r="AV38" s="632"/>
      <c r="AW38" s="632"/>
      <c r="AX38" s="632"/>
      <c r="AY38" s="632"/>
      <c r="AZ38" s="632"/>
      <c r="BA38" s="632"/>
      <c r="BB38" s="632"/>
      <c r="BC38" s="632"/>
      <c r="BD38" s="632"/>
      <c r="BE38" s="632"/>
      <c r="BF38" s="632"/>
      <c r="BG38" s="632"/>
      <c r="BH38" s="632"/>
      <c r="BI38" s="632"/>
      <c r="BJ38" s="632"/>
      <c r="BK38" s="632"/>
      <c r="BL38" s="632"/>
      <c r="BM38" s="632"/>
    </row>
    <row r="39" spans="1:65" ht="15">
      <c r="A39" s="661"/>
      <c r="C39" s="643" t="s">
        <v>318</v>
      </c>
      <c r="D39" s="643"/>
      <c r="E39" s="671"/>
      <c r="F39" s="671"/>
      <c r="M39" s="633"/>
      <c r="O39" s="641"/>
      <c r="P39" s="641"/>
      <c r="Q39" s="641"/>
      <c r="R39" s="642"/>
      <c r="S39" s="632"/>
      <c r="T39" s="632"/>
      <c r="U39" s="632"/>
      <c r="V39" s="632"/>
      <c r="W39" s="632"/>
      <c r="X39" s="632"/>
      <c r="Y39" s="632"/>
      <c r="Z39" s="632"/>
      <c r="AA39" s="632"/>
      <c r="AB39" s="632"/>
      <c r="AC39" s="632"/>
      <c r="AD39" s="632"/>
      <c r="AE39" s="632"/>
      <c r="AF39" s="632"/>
      <c r="AG39" s="632"/>
      <c r="AH39" s="632"/>
      <c r="AI39" s="632"/>
      <c r="AJ39" s="632"/>
      <c r="AK39" s="632"/>
      <c r="AL39" s="632"/>
      <c r="AM39" s="632"/>
      <c r="AN39" s="632"/>
      <c r="AO39" s="632"/>
      <c r="AP39" s="632"/>
      <c r="AQ39" s="632"/>
      <c r="AR39" s="632"/>
      <c r="AS39" s="632"/>
      <c r="AT39" s="632"/>
      <c r="AU39" s="632"/>
      <c r="AV39" s="632"/>
      <c r="AW39" s="632"/>
      <c r="AX39" s="632"/>
      <c r="AY39" s="632"/>
      <c r="AZ39" s="632"/>
      <c r="BA39" s="632"/>
      <c r="BB39" s="632"/>
      <c r="BC39" s="632"/>
      <c r="BD39" s="632"/>
      <c r="BE39" s="632"/>
      <c r="BF39" s="632"/>
      <c r="BG39" s="632"/>
      <c r="BH39" s="632"/>
      <c r="BI39" s="632"/>
      <c r="BJ39" s="632"/>
      <c r="BK39" s="632"/>
      <c r="BL39" s="632"/>
      <c r="BM39" s="632"/>
    </row>
    <row r="40" spans="1:65" ht="15">
      <c r="A40" s="661" t="s">
        <v>325</v>
      </c>
      <c r="C40" s="643" t="s">
        <v>320</v>
      </c>
      <c r="D40" s="643"/>
      <c r="E40" s="652" t="s">
        <v>321</v>
      </c>
      <c r="F40" s="652"/>
      <c r="G40" s="653">
        <v>3289220</v>
      </c>
      <c r="L40" s="633"/>
      <c r="M40" s="633"/>
      <c r="O40" s="641"/>
      <c r="P40" s="641"/>
      <c r="Q40" s="641"/>
      <c r="R40" s="642"/>
      <c r="S40" s="632"/>
      <c r="T40" s="632"/>
      <c r="U40" s="632"/>
      <c r="V40" s="632"/>
      <c r="W40" s="632"/>
      <c r="X40" s="632"/>
      <c r="Y40" s="632"/>
      <c r="Z40" s="632"/>
      <c r="AA40" s="632"/>
      <c r="AB40" s="632"/>
      <c r="AC40" s="632"/>
      <c r="AD40" s="632"/>
      <c r="AE40" s="632"/>
      <c r="AF40" s="632"/>
      <c r="AG40" s="632"/>
      <c r="AH40" s="632"/>
      <c r="AI40" s="632"/>
      <c r="AJ40" s="632"/>
      <c r="AK40" s="632"/>
      <c r="AL40" s="632"/>
      <c r="AM40" s="632"/>
      <c r="AN40" s="632"/>
      <c r="AO40" s="632"/>
      <c r="AP40" s="632"/>
      <c r="AQ40" s="632"/>
      <c r="AR40" s="632"/>
      <c r="AS40" s="632"/>
      <c r="AT40" s="632"/>
      <c r="AU40" s="632"/>
      <c r="AV40" s="632"/>
      <c r="AW40" s="632"/>
      <c r="AX40" s="632"/>
      <c r="AY40" s="632"/>
      <c r="AZ40" s="632"/>
      <c r="BA40" s="632"/>
      <c r="BB40" s="632"/>
      <c r="BC40" s="632"/>
      <c r="BD40" s="632"/>
      <c r="BE40" s="632"/>
      <c r="BF40" s="632"/>
      <c r="BG40" s="632"/>
      <c r="BH40" s="632"/>
      <c r="BI40" s="632"/>
      <c r="BJ40" s="632"/>
      <c r="BK40" s="632"/>
      <c r="BL40" s="632"/>
      <c r="BM40" s="632"/>
    </row>
    <row r="41" spans="1:65" ht="15">
      <c r="A41" s="661" t="s">
        <v>477</v>
      </c>
      <c r="B41" s="669"/>
      <c r="C41" s="633" t="s">
        <v>323</v>
      </c>
      <c r="D41" s="633"/>
      <c r="E41" s="652" t="s">
        <v>480</v>
      </c>
      <c r="F41" s="652"/>
      <c r="G41" s="672">
        <f>IF(G40=0,0,G40/G19)</f>
        <v>8.9686135336351502E-2</v>
      </c>
      <c r="L41" s="655">
        <f>G41</f>
        <v>8.9686135336351502E-2</v>
      </c>
      <c r="M41" s="633"/>
      <c r="P41" s="673"/>
      <c r="Q41" s="645"/>
      <c r="R41" s="641"/>
      <c r="S41" s="632"/>
      <c r="T41" s="632"/>
      <c r="U41" s="632"/>
      <c r="V41" s="632"/>
      <c r="W41" s="632"/>
      <c r="X41" s="632"/>
      <c r="Y41" s="632"/>
      <c r="Z41" s="632"/>
      <c r="AA41" s="632"/>
      <c r="AB41" s="632"/>
      <c r="AC41" s="632"/>
      <c r="AD41" s="632"/>
      <c r="AE41" s="632"/>
      <c r="AF41" s="632"/>
      <c r="AG41" s="632"/>
      <c r="AH41" s="632"/>
      <c r="AI41" s="632"/>
      <c r="AJ41" s="632"/>
      <c r="AK41" s="632"/>
      <c r="AL41" s="632"/>
      <c r="AM41" s="632"/>
      <c r="AN41" s="632"/>
      <c r="AO41" s="632"/>
      <c r="AP41" s="632"/>
      <c r="AQ41" s="632"/>
      <c r="AR41" s="632"/>
      <c r="AS41" s="632"/>
      <c r="AT41" s="632"/>
      <c r="AU41" s="632"/>
      <c r="AV41" s="632"/>
      <c r="AW41" s="632"/>
      <c r="AX41" s="632"/>
      <c r="AY41" s="632"/>
      <c r="AZ41" s="632"/>
      <c r="BA41" s="632"/>
      <c r="BB41" s="632"/>
      <c r="BC41" s="632"/>
      <c r="BD41" s="632"/>
      <c r="BE41" s="632"/>
      <c r="BF41" s="632"/>
      <c r="BG41" s="632"/>
      <c r="BH41" s="632"/>
      <c r="BI41" s="632"/>
      <c r="BJ41" s="632"/>
      <c r="BK41" s="632"/>
      <c r="BL41" s="632"/>
      <c r="BM41" s="632"/>
    </row>
    <row r="42" spans="1:65" ht="15">
      <c r="A42" s="661"/>
      <c r="C42" s="643"/>
      <c r="D42" s="643"/>
      <c r="E42" s="652"/>
      <c r="F42" s="652"/>
      <c r="G42" s="633"/>
      <c r="L42" s="633"/>
      <c r="M42" s="633"/>
      <c r="N42" s="671"/>
      <c r="O42" s="641"/>
      <c r="P42" s="641"/>
      <c r="Q42" s="641"/>
      <c r="R42" s="642"/>
      <c r="S42" s="632"/>
      <c r="T42" s="632"/>
      <c r="U42" s="632"/>
      <c r="V42" s="632"/>
      <c r="W42" s="632"/>
      <c r="X42" s="632"/>
      <c r="Y42" s="632"/>
      <c r="Z42" s="632"/>
      <c r="AA42" s="632"/>
      <c r="AB42" s="632"/>
      <c r="AC42" s="632"/>
      <c r="AD42" s="632"/>
      <c r="AE42" s="632"/>
      <c r="AF42" s="632"/>
      <c r="AG42" s="632"/>
      <c r="AH42" s="632"/>
      <c r="AI42" s="632"/>
      <c r="AJ42" s="632"/>
      <c r="AK42" s="632"/>
      <c r="AL42" s="632"/>
      <c r="AM42" s="632"/>
      <c r="AN42" s="632"/>
      <c r="AO42" s="632"/>
      <c r="AP42" s="632"/>
      <c r="AQ42" s="632"/>
      <c r="AR42" s="632"/>
      <c r="AS42" s="632"/>
      <c r="AT42" s="632"/>
      <c r="AU42" s="632"/>
      <c r="AV42" s="632"/>
      <c r="AW42" s="632"/>
      <c r="AX42" s="632"/>
      <c r="AY42" s="632"/>
      <c r="AZ42" s="632"/>
      <c r="BA42" s="632"/>
      <c r="BB42" s="632"/>
      <c r="BC42" s="632"/>
      <c r="BD42" s="632"/>
      <c r="BE42" s="632"/>
      <c r="BF42" s="632"/>
      <c r="BG42" s="632"/>
      <c r="BH42" s="632"/>
      <c r="BI42" s="632"/>
      <c r="BJ42" s="632"/>
      <c r="BK42" s="632"/>
      <c r="BL42" s="632"/>
      <c r="BM42" s="632"/>
    </row>
    <row r="43" spans="1:65" ht="15.6">
      <c r="A43" s="664" t="s">
        <v>478</v>
      </c>
      <c r="B43" s="665"/>
      <c r="C43" s="649" t="s">
        <v>326</v>
      </c>
      <c r="D43" s="649"/>
      <c r="E43" s="644" t="s">
        <v>479</v>
      </c>
      <c r="F43" s="644"/>
      <c r="G43" s="666"/>
      <c r="L43" s="667">
        <f>L37+L41</f>
        <v>8.9686135336351502E-2</v>
      </c>
      <c r="M43" s="633"/>
      <c r="N43" s="671"/>
      <c r="O43" s="641"/>
      <c r="P43" s="641"/>
      <c r="Q43" s="641"/>
      <c r="R43" s="642"/>
      <c r="S43" s="632"/>
      <c r="T43" s="632"/>
      <c r="U43" s="632"/>
      <c r="V43" s="632"/>
      <c r="W43" s="632"/>
      <c r="X43" s="632"/>
      <c r="Y43" s="632"/>
      <c r="Z43" s="632"/>
      <c r="AA43" s="632"/>
      <c r="AB43" s="632"/>
      <c r="AC43" s="632"/>
      <c r="AD43" s="632"/>
      <c r="AE43" s="632"/>
      <c r="AF43" s="632"/>
      <c r="AG43" s="632"/>
      <c r="AH43" s="632"/>
      <c r="AI43" s="632"/>
      <c r="AJ43" s="632"/>
      <c r="AK43" s="632"/>
      <c r="AL43" s="632"/>
      <c r="AM43" s="632"/>
      <c r="AN43" s="632"/>
      <c r="AO43" s="632"/>
      <c r="AP43" s="632"/>
      <c r="AQ43" s="632"/>
      <c r="AR43" s="632"/>
      <c r="AS43" s="632"/>
      <c r="AT43" s="632"/>
      <c r="AU43" s="632"/>
      <c r="AV43" s="632"/>
      <c r="AW43" s="632"/>
      <c r="AX43" s="632"/>
      <c r="AY43" s="632"/>
      <c r="AZ43" s="632"/>
      <c r="BA43" s="632"/>
      <c r="BB43" s="632"/>
      <c r="BC43" s="632"/>
      <c r="BD43" s="632"/>
      <c r="BE43" s="632"/>
      <c r="BF43" s="632"/>
      <c r="BG43" s="632"/>
      <c r="BH43" s="632"/>
      <c r="BI43" s="632"/>
      <c r="BJ43" s="632"/>
      <c r="BK43" s="632"/>
      <c r="BL43" s="632"/>
      <c r="BM43" s="632"/>
    </row>
    <row r="44" spans="1:65" ht="15">
      <c r="M44" s="674"/>
      <c r="N44" s="674"/>
      <c r="O44" s="641"/>
      <c r="P44" s="641"/>
      <c r="Q44" s="641"/>
      <c r="R44" s="642"/>
      <c r="S44" s="632"/>
      <c r="T44" s="632"/>
      <c r="U44" s="632"/>
      <c r="V44" s="632"/>
      <c r="W44" s="632"/>
      <c r="X44" s="632"/>
      <c r="Y44" s="632"/>
      <c r="Z44" s="632"/>
      <c r="AA44" s="632"/>
      <c r="AB44" s="632"/>
      <c r="AC44" s="632"/>
      <c r="AD44" s="632"/>
      <c r="AE44" s="632"/>
      <c r="AF44" s="632"/>
      <c r="AG44" s="632"/>
      <c r="AH44" s="632"/>
      <c r="AI44" s="632"/>
      <c r="AJ44" s="632"/>
      <c r="AK44" s="632"/>
      <c r="AL44" s="632"/>
      <c r="AM44" s="632"/>
      <c r="AN44" s="632"/>
      <c r="AO44" s="632"/>
      <c r="AP44" s="632"/>
      <c r="AQ44" s="632"/>
      <c r="AR44" s="632"/>
      <c r="AS44" s="632"/>
      <c r="AT44" s="632"/>
      <c r="AU44" s="632"/>
      <c r="AV44" s="632"/>
      <c r="AW44" s="632"/>
      <c r="AX44" s="632"/>
      <c r="AY44" s="632"/>
      <c r="AZ44" s="632"/>
      <c r="BA44" s="632"/>
      <c r="BB44" s="632"/>
      <c r="BC44" s="632"/>
      <c r="BD44" s="632"/>
      <c r="BE44" s="632"/>
      <c r="BF44" s="632"/>
      <c r="BG44" s="632"/>
      <c r="BH44" s="632"/>
      <c r="BI44" s="632"/>
      <c r="BJ44" s="632"/>
      <c r="BK44" s="632"/>
      <c r="BL44" s="632"/>
      <c r="BM44" s="632"/>
    </row>
    <row r="45" spans="1:65" ht="15">
      <c r="M45" s="674"/>
      <c r="N45" s="674"/>
      <c r="O45" s="641"/>
      <c r="P45" s="641"/>
      <c r="Q45" s="641"/>
      <c r="R45" s="642"/>
      <c r="S45" s="632"/>
      <c r="T45" s="632"/>
      <c r="U45" s="632"/>
      <c r="V45" s="632"/>
      <c r="W45" s="632"/>
      <c r="X45" s="632"/>
      <c r="Y45" s="632"/>
      <c r="Z45" s="632"/>
      <c r="AA45" s="632"/>
      <c r="AB45" s="632"/>
      <c r="AC45" s="632"/>
      <c r="AD45" s="632"/>
      <c r="AE45" s="632"/>
      <c r="AF45" s="632"/>
      <c r="AG45" s="632"/>
      <c r="AH45" s="632"/>
      <c r="AI45" s="632"/>
      <c r="AJ45" s="632"/>
      <c r="AK45" s="632"/>
      <c r="AL45" s="632"/>
      <c r="AM45" s="632"/>
      <c r="AN45" s="632"/>
      <c r="AO45" s="632"/>
      <c r="AP45" s="632"/>
      <c r="AQ45" s="632"/>
      <c r="AR45" s="632"/>
      <c r="AS45" s="632"/>
      <c r="AT45" s="632"/>
      <c r="AU45" s="632"/>
      <c r="AV45" s="632"/>
      <c r="AW45" s="632"/>
      <c r="AX45" s="632"/>
      <c r="AY45" s="632"/>
      <c r="AZ45" s="632"/>
      <c r="BA45" s="632"/>
      <c r="BB45" s="632"/>
      <c r="BC45" s="632"/>
      <c r="BD45" s="632"/>
      <c r="BE45" s="632"/>
      <c r="BF45" s="632"/>
      <c r="BG45" s="632"/>
      <c r="BH45" s="632"/>
      <c r="BI45" s="632"/>
      <c r="BJ45" s="632"/>
      <c r="BK45" s="632"/>
      <c r="BL45" s="632"/>
      <c r="BM45" s="632"/>
    </row>
    <row r="46" spans="1:65" ht="15">
      <c r="M46" s="674"/>
      <c r="N46" s="674"/>
      <c r="O46" s="641"/>
      <c r="P46" s="641"/>
      <c r="Q46" s="641"/>
      <c r="R46" s="642"/>
      <c r="S46" s="632"/>
      <c r="T46" s="632"/>
      <c r="U46" s="632"/>
      <c r="V46" s="632"/>
      <c r="W46" s="632"/>
      <c r="X46" s="632"/>
      <c r="Y46" s="632"/>
      <c r="Z46" s="632"/>
      <c r="AA46" s="632"/>
      <c r="AB46" s="632"/>
      <c r="AC46" s="632"/>
      <c r="AD46" s="632"/>
      <c r="AE46" s="632"/>
      <c r="AF46" s="632"/>
      <c r="AG46" s="632"/>
      <c r="AH46" s="632"/>
      <c r="AI46" s="632"/>
      <c r="AJ46" s="632"/>
      <c r="AK46" s="632"/>
      <c r="AL46" s="632"/>
      <c r="AM46" s="632"/>
      <c r="AN46" s="632"/>
      <c r="AO46" s="632"/>
      <c r="AP46" s="632"/>
      <c r="AQ46" s="632"/>
      <c r="AR46" s="632"/>
      <c r="AS46" s="632"/>
      <c r="AT46" s="632"/>
      <c r="AU46" s="632"/>
      <c r="AV46" s="632"/>
      <c r="AW46" s="632"/>
      <c r="AX46" s="632"/>
      <c r="AY46" s="632"/>
      <c r="AZ46" s="632"/>
      <c r="BA46" s="632"/>
      <c r="BB46" s="632"/>
      <c r="BC46" s="632"/>
      <c r="BD46" s="632"/>
      <c r="BE46" s="632"/>
      <c r="BF46" s="632"/>
      <c r="BG46" s="632"/>
      <c r="BH46" s="632"/>
      <c r="BI46" s="632"/>
      <c r="BJ46" s="632"/>
      <c r="BK46" s="632"/>
      <c r="BL46" s="632"/>
      <c r="BM46" s="632"/>
    </row>
    <row r="47" spans="1:65" ht="15">
      <c r="M47" s="628"/>
      <c r="N47" s="628"/>
      <c r="O47" s="642"/>
      <c r="P47" s="642"/>
      <c r="Q47" s="642"/>
      <c r="R47" s="642"/>
      <c r="S47" s="632"/>
      <c r="T47" s="632"/>
      <c r="U47" s="632"/>
      <c r="V47" s="632"/>
      <c r="W47" s="632"/>
      <c r="X47" s="632"/>
      <c r="Y47" s="632"/>
      <c r="Z47" s="632"/>
      <c r="AA47" s="632"/>
      <c r="AB47" s="632"/>
      <c r="AC47" s="632"/>
      <c r="AD47" s="632"/>
      <c r="AE47" s="632"/>
      <c r="AF47" s="632"/>
      <c r="AG47" s="632"/>
      <c r="AH47" s="632"/>
      <c r="AI47" s="632"/>
      <c r="AJ47" s="632"/>
      <c r="AK47" s="632"/>
      <c r="AL47" s="632"/>
      <c r="AM47" s="632"/>
      <c r="AN47" s="632"/>
      <c r="AO47" s="632"/>
      <c r="AP47" s="632"/>
      <c r="AQ47" s="632"/>
      <c r="AR47" s="632"/>
      <c r="AS47" s="632"/>
      <c r="AT47" s="632"/>
      <c r="AU47" s="632"/>
      <c r="AV47" s="632"/>
      <c r="AW47" s="632"/>
      <c r="AX47" s="632"/>
      <c r="AY47" s="632"/>
      <c r="AZ47" s="632"/>
      <c r="BA47" s="632"/>
      <c r="BB47" s="632"/>
      <c r="BC47" s="632"/>
      <c r="BD47" s="632"/>
      <c r="BE47" s="632"/>
      <c r="BF47" s="632"/>
      <c r="BG47" s="632"/>
      <c r="BH47" s="632"/>
      <c r="BI47" s="632"/>
      <c r="BJ47" s="632"/>
      <c r="BK47" s="632"/>
      <c r="BL47" s="632"/>
      <c r="BM47" s="632"/>
    </row>
    <row r="48" spans="1:65" ht="15">
      <c r="M48" s="633"/>
      <c r="N48" s="633"/>
      <c r="O48" s="641"/>
      <c r="P48" s="630"/>
      <c r="Q48" s="641"/>
      <c r="R48" s="642"/>
      <c r="S48" s="632"/>
      <c r="T48" s="632"/>
      <c r="U48" s="632"/>
      <c r="V48" s="632"/>
      <c r="W48" s="632"/>
      <c r="X48" s="632"/>
      <c r="Y48" s="632"/>
      <c r="Z48" s="632"/>
      <c r="AA48" s="632"/>
      <c r="AB48" s="632"/>
      <c r="AC48" s="632"/>
      <c r="AD48" s="632"/>
      <c r="AE48" s="632"/>
      <c r="AF48" s="632"/>
      <c r="AG48" s="632"/>
      <c r="AH48" s="632"/>
      <c r="AI48" s="632"/>
      <c r="AJ48" s="632"/>
      <c r="AK48" s="632"/>
      <c r="AL48" s="632"/>
      <c r="AM48" s="632"/>
      <c r="AN48" s="632"/>
      <c r="AO48" s="632"/>
      <c r="AP48" s="632"/>
      <c r="AQ48" s="632"/>
      <c r="AR48" s="632"/>
      <c r="AS48" s="632"/>
      <c r="AT48" s="632"/>
      <c r="AU48" s="632"/>
      <c r="AV48" s="632"/>
      <c r="AW48" s="632"/>
      <c r="AX48" s="632"/>
      <c r="AY48" s="632"/>
      <c r="AZ48" s="632"/>
      <c r="BA48" s="632"/>
      <c r="BB48" s="632"/>
      <c r="BC48" s="632"/>
      <c r="BD48" s="632"/>
      <c r="BE48" s="632"/>
      <c r="BF48" s="632"/>
      <c r="BG48" s="632"/>
      <c r="BH48" s="632"/>
      <c r="BI48" s="632"/>
      <c r="BJ48" s="632"/>
      <c r="BK48" s="632"/>
      <c r="BL48" s="632"/>
      <c r="BM48" s="632"/>
    </row>
    <row r="49" spans="1:65" ht="15.6">
      <c r="M49" s="633"/>
      <c r="N49" s="656"/>
      <c r="O49" s="641"/>
      <c r="P49" s="641"/>
      <c r="Q49" s="663"/>
      <c r="R49" s="641"/>
      <c r="S49" s="632"/>
      <c r="T49" s="632"/>
      <c r="U49" s="632"/>
      <c r="V49" s="632"/>
      <c r="W49" s="632"/>
      <c r="X49" s="632"/>
      <c r="Y49" s="632"/>
      <c r="Z49" s="632"/>
      <c r="AA49" s="632"/>
      <c r="AB49" s="632"/>
      <c r="AC49" s="632"/>
      <c r="AD49" s="632"/>
      <c r="AE49" s="632"/>
      <c r="AF49" s="632"/>
      <c r="AG49" s="632"/>
      <c r="AH49" s="632"/>
      <c r="AI49" s="632"/>
      <c r="AJ49" s="632"/>
      <c r="AK49" s="632"/>
      <c r="AL49" s="632"/>
      <c r="AM49" s="632"/>
      <c r="AN49" s="632"/>
      <c r="AO49" s="632"/>
      <c r="AP49" s="632"/>
      <c r="AQ49" s="632"/>
      <c r="AR49" s="632"/>
      <c r="AS49" s="632"/>
      <c r="AT49" s="632"/>
      <c r="AU49" s="632"/>
      <c r="AV49" s="632"/>
      <c r="AW49" s="632"/>
      <c r="AX49" s="632"/>
      <c r="AY49" s="632"/>
      <c r="AZ49" s="632"/>
      <c r="BA49" s="632"/>
      <c r="BB49" s="632"/>
      <c r="BC49" s="632"/>
      <c r="BD49" s="632"/>
      <c r="BE49" s="632"/>
      <c r="BF49" s="632"/>
      <c r="BG49" s="632"/>
      <c r="BH49" s="632"/>
      <c r="BI49" s="632"/>
      <c r="BJ49" s="632"/>
      <c r="BK49" s="632"/>
      <c r="BL49" s="632"/>
      <c r="BM49" s="632"/>
    </row>
    <row r="50" spans="1:65" ht="15.6">
      <c r="M50" s="633"/>
      <c r="N50" s="656"/>
      <c r="O50" s="641"/>
      <c r="P50" s="641"/>
      <c r="Q50" s="663"/>
      <c r="R50" s="641"/>
      <c r="S50" s="632"/>
      <c r="T50" s="632"/>
      <c r="U50" s="632"/>
      <c r="V50" s="632"/>
      <c r="W50" s="632"/>
      <c r="X50" s="632"/>
      <c r="Y50" s="632"/>
      <c r="Z50" s="632"/>
      <c r="AA50" s="632"/>
      <c r="AB50" s="632"/>
      <c r="AC50" s="632"/>
      <c r="AD50" s="632"/>
      <c r="AE50" s="632"/>
      <c r="AF50" s="632"/>
      <c r="AG50" s="632"/>
      <c r="AH50" s="632"/>
      <c r="AI50" s="632"/>
      <c r="AJ50" s="632"/>
      <c r="AK50" s="632"/>
      <c r="AL50" s="632"/>
      <c r="AM50" s="632"/>
      <c r="AN50" s="632"/>
      <c r="AO50" s="632"/>
      <c r="AP50" s="632"/>
      <c r="AQ50" s="632"/>
      <c r="AR50" s="632"/>
      <c r="AS50" s="632"/>
      <c r="AT50" s="632"/>
      <c r="AU50" s="632"/>
      <c r="AV50" s="632"/>
      <c r="AW50" s="632"/>
      <c r="AX50" s="632"/>
      <c r="AY50" s="632"/>
      <c r="AZ50" s="632"/>
      <c r="BA50" s="632"/>
      <c r="BB50" s="632"/>
      <c r="BC50" s="632"/>
      <c r="BD50" s="632"/>
      <c r="BE50" s="632"/>
      <c r="BF50" s="632"/>
      <c r="BG50" s="632"/>
      <c r="BH50" s="632"/>
      <c r="BI50" s="632"/>
      <c r="BJ50" s="632"/>
      <c r="BK50" s="632"/>
      <c r="BL50" s="632"/>
      <c r="BM50" s="632"/>
    </row>
    <row r="51" spans="1:65" ht="15.6">
      <c r="M51" s="633"/>
      <c r="N51" s="656"/>
      <c r="O51" s="641"/>
      <c r="P51" s="641"/>
      <c r="Q51" s="663"/>
      <c r="R51" s="641"/>
      <c r="S51" s="632"/>
      <c r="T51" s="632"/>
      <c r="U51" s="632"/>
      <c r="V51" s="632"/>
      <c r="W51" s="632"/>
      <c r="X51" s="632"/>
      <c r="Y51" s="632"/>
      <c r="Z51" s="632"/>
      <c r="AA51" s="632"/>
      <c r="AB51" s="632"/>
      <c r="AC51" s="632"/>
      <c r="AD51" s="632"/>
      <c r="AE51" s="632"/>
      <c r="AF51" s="632"/>
      <c r="AG51" s="632"/>
      <c r="AH51" s="632"/>
      <c r="AI51" s="632"/>
      <c r="AJ51" s="632"/>
      <c r="AK51" s="632"/>
      <c r="AL51" s="632"/>
      <c r="AM51" s="632"/>
      <c r="AN51" s="632"/>
      <c r="AO51" s="632"/>
      <c r="AP51" s="632"/>
      <c r="AQ51" s="632"/>
      <c r="AR51" s="632"/>
      <c r="AS51" s="632"/>
      <c r="AT51" s="632"/>
      <c r="AU51" s="632"/>
      <c r="AV51" s="632"/>
      <c r="AW51" s="632"/>
      <c r="AX51" s="632"/>
      <c r="AY51" s="632"/>
      <c r="AZ51" s="632"/>
      <c r="BA51" s="632"/>
      <c r="BB51" s="632"/>
      <c r="BC51" s="632"/>
      <c r="BD51" s="632"/>
      <c r="BE51" s="632"/>
      <c r="BF51" s="632"/>
      <c r="BG51" s="632"/>
      <c r="BH51" s="632"/>
      <c r="BI51" s="632"/>
      <c r="BJ51" s="632"/>
      <c r="BK51" s="632"/>
      <c r="BL51" s="632"/>
      <c r="BM51" s="632"/>
    </row>
    <row r="52" spans="1:65" ht="15.6">
      <c r="A52" s="659"/>
      <c r="B52" s="669"/>
      <c r="C52" s="675"/>
      <c r="D52" s="675"/>
      <c r="E52" s="660"/>
      <c r="F52" s="660"/>
      <c r="G52" s="633"/>
      <c r="H52" s="675"/>
      <c r="I52" s="675"/>
      <c r="J52" s="654"/>
      <c r="K52" s="675"/>
      <c r="L52" s="633"/>
      <c r="M52" s="633"/>
      <c r="N52" s="656"/>
      <c r="O52" s="641"/>
      <c r="P52" s="641"/>
      <c r="Q52" s="663"/>
      <c r="R52" s="641"/>
      <c r="S52" s="632"/>
      <c r="T52" s="632"/>
      <c r="U52" s="632"/>
      <c r="V52" s="632"/>
      <c r="W52" s="632"/>
      <c r="X52" s="632"/>
      <c r="Y52" s="632"/>
      <c r="Z52" s="632"/>
      <c r="AA52" s="632"/>
      <c r="AB52" s="632"/>
      <c r="AC52" s="632"/>
      <c r="AD52" s="632"/>
      <c r="AE52" s="632"/>
      <c r="AF52" s="632"/>
      <c r="AG52" s="632"/>
      <c r="AH52" s="632"/>
      <c r="AI52" s="632"/>
      <c r="AJ52" s="632"/>
      <c r="AK52" s="632"/>
      <c r="AL52" s="632"/>
      <c r="AM52" s="632"/>
      <c r="AN52" s="632"/>
      <c r="AO52" s="632"/>
      <c r="AP52" s="632"/>
      <c r="AQ52" s="632"/>
      <c r="AR52" s="632"/>
      <c r="AS52" s="632"/>
      <c r="AT52" s="632"/>
      <c r="AU52" s="632"/>
      <c r="AV52" s="632"/>
      <c r="AW52" s="632"/>
      <c r="AX52" s="632"/>
      <c r="AY52" s="632"/>
      <c r="AZ52" s="632"/>
      <c r="BA52" s="632"/>
      <c r="BB52" s="632"/>
      <c r="BC52" s="632"/>
      <c r="BD52" s="632"/>
      <c r="BE52" s="632"/>
      <c r="BF52" s="632"/>
      <c r="BG52" s="632"/>
      <c r="BH52" s="632"/>
      <c r="BI52" s="632"/>
      <c r="BJ52" s="632"/>
      <c r="BK52" s="632"/>
      <c r="BL52" s="632"/>
      <c r="BM52" s="632"/>
    </row>
    <row r="53" spans="1:65" ht="15.6">
      <c r="A53" s="659"/>
      <c r="B53" s="669"/>
      <c r="C53" s="675"/>
      <c r="D53" s="675"/>
      <c r="E53" s="660"/>
      <c r="F53" s="660"/>
      <c r="G53" s="633"/>
      <c r="H53" s="675"/>
      <c r="I53" s="675"/>
      <c r="J53" s="654"/>
      <c r="K53" s="675"/>
      <c r="L53" s="633"/>
      <c r="M53" s="633"/>
      <c r="N53" s="656"/>
      <c r="O53" s="641"/>
      <c r="P53" s="641"/>
      <c r="Q53" s="663"/>
      <c r="R53" s="641"/>
      <c r="S53" s="632"/>
      <c r="T53" s="632"/>
      <c r="U53" s="632"/>
      <c r="V53" s="632"/>
      <c r="W53" s="632"/>
      <c r="X53" s="632"/>
      <c r="Y53" s="632"/>
      <c r="Z53" s="632"/>
      <c r="AA53" s="632"/>
      <c r="AB53" s="632"/>
      <c r="AC53" s="632"/>
      <c r="AD53" s="632"/>
      <c r="AE53" s="632"/>
      <c r="AF53" s="632"/>
      <c r="AG53" s="632"/>
      <c r="AH53" s="632"/>
      <c r="AI53" s="632"/>
      <c r="AJ53" s="632"/>
      <c r="AK53" s="632"/>
      <c r="AL53" s="632"/>
      <c r="AM53" s="632"/>
      <c r="AN53" s="632"/>
      <c r="AO53" s="632"/>
      <c r="AP53" s="632"/>
      <c r="AQ53" s="632"/>
      <c r="AR53" s="632"/>
      <c r="AS53" s="632"/>
      <c r="AT53" s="632"/>
      <c r="AU53" s="632"/>
      <c r="AV53" s="632"/>
      <c r="AW53" s="632"/>
      <c r="AX53" s="632"/>
      <c r="AY53" s="632"/>
      <c r="AZ53" s="632"/>
      <c r="BA53" s="632"/>
      <c r="BB53" s="632"/>
      <c r="BC53" s="632"/>
      <c r="BD53" s="632"/>
      <c r="BE53" s="632"/>
      <c r="BF53" s="632"/>
      <c r="BG53" s="632"/>
      <c r="BH53" s="632"/>
      <c r="BI53" s="632"/>
      <c r="BJ53" s="632"/>
      <c r="BK53" s="632"/>
      <c r="BL53" s="632"/>
      <c r="BM53" s="632"/>
    </row>
    <row r="54" spans="1:65" ht="15.6">
      <c r="A54" s="676"/>
      <c r="B54" s="632"/>
      <c r="C54" s="659"/>
      <c r="D54" s="659"/>
      <c r="E54" s="660"/>
      <c r="F54" s="660"/>
      <c r="G54" s="633"/>
      <c r="H54" s="675"/>
      <c r="I54" s="675"/>
      <c r="J54" s="654"/>
      <c r="K54" s="675"/>
      <c r="M54" s="633"/>
      <c r="N54" s="677"/>
      <c r="O54" s="678"/>
      <c r="P54" s="641"/>
      <c r="Q54" s="663"/>
      <c r="R54" s="641"/>
      <c r="S54" s="632"/>
      <c r="T54" s="632"/>
      <c r="U54" s="632"/>
      <c r="V54" s="632"/>
      <c r="W54" s="632"/>
      <c r="X54" s="632"/>
      <c r="Y54" s="632"/>
      <c r="Z54" s="632"/>
      <c r="AA54" s="632"/>
      <c r="AB54" s="632"/>
      <c r="AC54" s="632"/>
      <c r="AD54" s="632"/>
      <c r="AE54" s="632"/>
      <c r="AF54" s="632"/>
      <c r="AG54" s="632"/>
      <c r="AH54" s="632"/>
      <c r="AI54" s="632"/>
      <c r="AJ54" s="632"/>
      <c r="AK54" s="632"/>
      <c r="AL54" s="632"/>
      <c r="AM54" s="632"/>
      <c r="AN54" s="632"/>
      <c r="AO54" s="632"/>
      <c r="AP54" s="632"/>
      <c r="AQ54" s="632"/>
      <c r="AR54" s="632"/>
      <c r="AS54" s="632"/>
      <c r="AT54" s="632"/>
      <c r="AU54" s="632"/>
      <c r="AV54" s="632"/>
      <c r="AW54" s="632"/>
      <c r="AX54" s="632"/>
      <c r="AY54" s="632"/>
      <c r="AZ54" s="632"/>
      <c r="BA54" s="632"/>
      <c r="BB54" s="632"/>
      <c r="BC54" s="632"/>
      <c r="BD54" s="632"/>
      <c r="BE54" s="632"/>
      <c r="BF54" s="632"/>
      <c r="BG54" s="632"/>
      <c r="BH54" s="632"/>
      <c r="BI54" s="632"/>
      <c r="BJ54" s="632"/>
      <c r="BK54" s="632"/>
      <c r="BL54" s="632"/>
      <c r="BM54" s="632"/>
    </row>
    <row r="55" spans="1:65" ht="15.6">
      <c r="A55" s="676"/>
      <c r="B55" s="632"/>
      <c r="C55" s="659"/>
      <c r="D55" s="659"/>
      <c r="E55" s="660"/>
      <c r="F55" s="660"/>
      <c r="G55" s="633"/>
      <c r="H55" s="675"/>
      <c r="I55" s="675"/>
      <c r="J55" s="654"/>
      <c r="K55" s="675"/>
      <c r="M55" s="633"/>
      <c r="N55" s="656"/>
      <c r="O55" s="678"/>
      <c r="P55" s="641"/>
      <c r="Q55" s="663"/>
      <c r="R55" s="641"/>
      <c r="S55" s="632"/>
      <c r="T55" s="632"/>
      <c r="U55" s="632"/>
      <c r="V55" s="632"/>
      <c r="W55" s="632"/>
      <c r="X55" s="632"/>
      <c r="Y55" s="632"/>
      <c r="Z55" s="632"/>
      <c r="AA55" s="632"/>
      <c r="AB55" s="632"/>
      <c r="AC55" s="632"/>
      <c r="AD55" s="632"/>
      <c r="AE55" s="632"/>
      <c r="AF55" s="632"/>
      <c r="AG55" s="632"/>
      <c r="AH55" s="632"/>
      <c r="AI55" s="632"/>
      <c r="AJ55" s="632"/>
      <c r="AK55" s="632"/>
      <c r="AL55" s="632"/>
      <c r="AM55" s="632"/>
      <c r="AN55" s="632"/>
      <c r="AO55" s="632"/>
      <c r="AP55" s="632"/>
      <c r="AQ55" s="632"/>
      <c r="AR55" s="632"/>
      <c r="AS55" s="632"/>
      <c r="AT55" s="632"/>
      <c r="AU55" s="632"/>
      <c r="AV55" s="632"/>
      <c r="AW55" s="632"/>
      <c r="AX55" s="632"/>
      <c r="AY55" s="632"/>
      <c r="AZ55" s="632"/>
      <c r="BA55" s="632"/>
      <c r="BB55" s="632"/>
      <c r="BC55" s="632"/>
      <c r="BD55" s="632"/>
      <c r="BE55" s="632"/>
      <c r="BF55" s="632"/>
      <c r="BG55" s="632"/>
      <c r="BH55" s="632"/>
      <c r="BI55" s="632"/>
      <c r="BJ55" s="632"/>
      <c r="BK55" s="632"/>
      <c r="BL55" s="632"/>
      <c r="BM55" s="632"/>
    </row>
    <row r="56" spans="1:65" ht="15.6">
      <c r="A56" s="679"/>
      <c r="B56" s="632"/>
      <c r="C56" s="659"/>
      <c r="D56" s="659"/>
      <c r="E56" s="660"/>
      <c r="F56" s="660"/>
      <c r="G56" s="633"/>
      <c r="H56" s="675"/>
      <c r="I56" s="675"/>
      <c r="J56" s="654"/>
      <c r="K56" s="675"/>
      <c r="M56" s="633"/>
      <c r="N56" s="656"/>
      <c r="O56" s="678"/>
      <c r="P56" s="641"/>
      <c r="Q56" s="663"/>
      <c r="R56" s="641"/>
      <c r="S56" s="632"/>
      <c r="T56" s="632"/>
      <c r="U56" s="632"/>
      <c r="V56" s="632"/>
      <c r="W56" s="632"/>
      <c r="X56" s="632"/>
      <c r="Y56" s="632"/>
      <c r="Z56" s="632"/>
      <c r="AA56" s="632"/>
      <c r="AB56" s="632"/>
      <c r="AC56" s="632"/>
      <c r="AD56" s="632"/>
      <c r="AE56" s="632"/>
      <c r="AF56" s="632"/>
      <c r="AG56" s="632"/>
      <c r="AH56" s="632"/>
      <c r="AI56" s="632"/>
      <c r="AJ56" s="632"/>
      <c r="AK56" s="632"/>
      <c r="AL56" s="632"/>
      <c r="AM56" s="632"/>
      <c r="AN56" s="632"/>
      <c r="AO56" s="632"/>
      <c r="AP56" s="632"/>
      <c r="AQ56" s="632"/>
      <c r="AR56" s="632"/>
      <c r="AS56" s="632"/>
      <c r="AT56" s="632"/>
      <c r="AU56" s="632"/>
      <c r="AV56" s="632"/>
      <c r="AW56" s="632"/>
      <c r="AX56" s="632"/>
      <c r="AY56" s="632"/>
      <c r="AZ56" s="632"/>
      <c r="BA56" s="632"/>
      <c r="BB56" s="632"/>
      <c r="BC56" s="632"/>
      <c r="BD56" s="632"/>
      <c r="BE56" s="632"/>
      <c r="BF56" s="632"/>
      <c r="BG56" s="632"/>
      <c r="BH56" s="632"/>
      <c r="BI56" s="632"/>
      <c r="BJ56" s="632"/>
      <c r="BK56" s="632"/>
      <c r="BL56" s="632"/>
      <c r="BM56" s="632"/>
    </row>
    <row r="57" spans="1:65" ht="15">
      <c r="A57" s="635"/>
      <c r="C57" s="675"/>
      <c r="D57" s="675"/>
      <c r="E57" s="675"/>
      <c r="F57" s="675"/>
      <c r="G57" s="633"/>
      <c r="H57" s="675"/>
      <c r="I57" s="675"/>
      <c r="J57" s="675"/>
      <c r="K57" s="675"/>
      <c r="M57" s="633"/>
      <c r="N57" s="633"/>
      <c r="O57" s="641"/>
      <c r="P57" s="641"/>
      <c r="Q57" s="645"/>
      <c r="R57" s="641" t="s">
        <v>40</v>
      </c>
      <c r="S57" s="632"/>
      <c r="T57" s="632"/>
      <c r="U57" s="632"/>
      <c r="V57" s="632"/>
      <c r="W57" s="632"/>
      <c r="X57" s="632"/>
      <c r="Y57" s="632"/>
      <c r="Z57" s="632"/>
      <c r="AA57" s="632"/>
      <c r="AB57" s="632"/>
      <c r="AC57" s="632"/>
      <c r="AD57" s="632"/>
      <c r="AE57" s="632"/>
      <c r="AF57" s="632"/>
      <c r="AG57" s="632"/>
      <c r="AH57" s="632"/>
      <c r="AI57" s="632"/>
      <c r="AJ57" s="632"/>
      <c r="AK57" s="632"/>
      <c r="AL57" s="632"/>
      <c r="AM57" s="632"/>
      <c r="AN57" s="632"/>
      <c r="AO57" s="632"/>
      <c r="AP57" s="632"/>
      <c r="AQ57" s="632"/>
      <c r="AR57" s="632"/>
      <c r="AS57" s="632"/>
      <c r="AT57" s="632"/>
      <c r="AU57" s="632"/>
      <c r="AV57" s="632"/>
      <c r="AW57" s="632"/>
      <c r="AX57" s="632"/>
      <c r="AY57" s="632"/>
      <c r="AZ57" s="632"/>
      <c r="BA57" s="632"/>
      <c r="BB57" s="632"/>
      <c r="BC57" s="632"/>
      <c r="BD57" s="632"/>
      <c r="BE57" s="632"/>
      <c r="BF57" s="632"/>
      <c r="BG57" s="632"/>
      <c r="BH57" s="632"/>
      <c r="BI57" s="632"/>
      <c r="BJ57" s="632"/>
      <c r="BK57" s="632"/>
      <c r="BL57" s="632"/>
      <c r="BM57" s="632"/>
    </row>
    <row r="58" spans="1:65">
      <c r="N58" s="623"/>
    </row>
    <row r="59" spans="1:65">
      <c r="N59" s="623"/>
    </row>
    <row r="61" spans="1:65" ht="17.399999999999999">
      <c r="A61" s="635"/>
      <c r="C61" s="675"/>
      <c r="D61" s="675"/>
      <c r="E61" s="675"/>
      <c r="F61" s="675"/>
      <c r="G61" s="633"/>
      <c r="H61" s="675"/>
      <c r="I61" s="675"/>
      <c r="J61" s="675"/>
      <c r="K61" s="675"/>
      <c r="M61" s="633"/>
      <c r="N61" s="624" t="s">
        <v>924</v>
      </c>
      <c r="O61" s="641"/>
      <c r="P61" s="630"/>
      <c r="Q61" s="641"/>
      <c r="R61" s="642"/>
      <c r="S61" s="632"/>
      <c r="T61" s="632"/>
      <c r="U61" s="632"/>
      <c r="V61" s="632"/>
      <c r="W61" s="632"/>
      <c r="X61" s="632"/>
      <c r="Y61" s="632"/>
      <c r="Z61" s="632"/>
      <c r="AA61" s="632"/>
      <c r="AB61" s="632"/>
      <c r="AC61" s="632"/>
      <c r="AD61" s="632"/>
      <c r="AE61" s="632"/>
      <c r="AF61" s="632"/>
      <c r="AG61" s="632"/>
      <c r="AH61" s="632"/>
      <c r="AI61" s="632"/>
      <c r="AJ61" s="632"/>
      <c r="AK61" s="632"/>
      <c r="AL61" s="632"/>
      <c r="AM61" s="632"/>
      <c r="AN61" s="632"/>
      <c r="AO61" s="632"/>
      <c r="AP61" s="632"/>
      <c r="AQ61" s="632"/>
      <c r="AR61" s="632"/>
      <c r="AS61" s="632"/>
      <c r="AT61" s="632"/>
      <c r="AU61" s="632"/>
      <c r="AV61" s="632"/>
      <c r="AW61" s="632"/>
      <c r="AX61" s="632"/>
      <c r="AY61" s="632"/>
      <c r="AZ61" s="632"/>
      <c r="BA61" s="632"/>
      <c r="BB61" s="632"/>
      <c r="BC61" s="632"/>
      <c r="BD61" s="632"/>
      <c r="BE61" s="632"/>
      <c r="BF61" s="632"/>
      <c r="BG61" s="632"/>
      <c r="BH61" s="632"/>
      <c r="BI61" s="632"/>
      <c r="BJ61" s="632"/>
      <c r="BK61" s="632"/>
      <c r="BL61" s="632"/>
      <c r="BM61" s="632"/>
    </row>
    <row r="62" spans="1:65" ht="15">
      <c r="A62" s="635"/>
      <c r="C62" s="643" t="str">
        <f>C5</f>
        <v>Formula Rate calculation</v>
      </c>
      <c r="D62" s="643"/>
      <c r="E62" s="675"/>
      <c r="F62" s="675"/>
      <c r="G62" s="675" t="str">
        <f>G5</f>
        <v xml:space="preserve">     Rate Formula Template</v>
      </c>
      <c r="H62" s="675"/>
      <c r="I62" s="675"/>
      <c r="J62" s="675"/>
      <c r="K62" s="675"/>
      <c r="M62" s="633"/>
      <c r="N62" s="680" t="str">
        <f>N5</f>
        <v>For  the 12 months ended 12/31/2016</v>
      </c>
      <c r="O62" s="641"/>
      <c r="P62" s="630"/>
      <c r="Q62" s="641"/>
      <c r="R62" s="642"/>
      <c r="S62" s="632"/>
      <c r="T62" s="632"/>
      <c r="U62" s="632"/>
      <c r="V62" s="632"/>
      <c r="W62" s="632"/>
      <c r="X62" s="632"/>
      <c r="Y62" s="632"/>
      <c r="Z62" s="632"/>
      <c r="AA62" s="632"/>
      <c r="AB62" s="632"/>
      <c r="AC62" s="632"/>
      <c r="AD62" s="632"/>
      <c r="AE62" s="632"/>
      <c r="AF62" s="632"/>
      <c r="AG62" s="632"/>
      <c r="AH62" s="632"/>
      <c r="AI62" s="632"/>
      <c r="AJ62" s="632"/>
      <c r="AK62" s="632"/>
      <c r="AL62" s="632"/>
      <c r="AM62" s="632"/>
      <c r="AN62" s="632"/>
      <c r="AO62" s="632"/>
      <c r="AP62" s="632"/>
      <c r="AQ62" s="632"/>
      <c r="AR62" s="632"/>
      <c r="AS62" s="632"/>
      <c r="AT62" s="632"/>
      <c r="AU62" s="632"/>
      <c r="AV62" s="632"/>
      <c r="AW62" s="632"/>
      <c r="AX62" s="632"/>
      <c r="AY62" s="632"/>
      <c r="AZ62" s="632"/>
      <c r="BA62" s="632"/>
      <c r="BB62" s="632"/>
      <c r="BC62" s="632"/>
      <c r="BD62" s="632"/>
      <c r="BE62" s="632"/>
      <c r="BF62" s="632"/>
      <c r="BG62" s="632"/>
      <c r="BH62" s="632"/>
      <c r="BI62" s="632"/>
      <c r="BJ62" s="632"/>
      <c r="BK62" s="632"/>
      <c r="BL62" s="632"/>
      <c r="BM62" s="632"/>
    </row>
    <row r="63" spans="1:65" ht="15">
      <c r="A63" s="635"/>
      <c r="C63" s="643"/>
      <c r="D63" s="643"/>
      <c r="E63" s="675"/>
      <c r="F63" s="675"/>
      <c r="G63" s="675" t="str">
        <f>G6</f>
        <v xml:space="preserve"> Utilizing Attachment O Data</v>
      </c>
      <c r="H63" s="675"/>
      <c r="I63" s="675"/>
      <c r="J63" s="675"/>
      <c r="K63" s="675"/>
      <c r="L63" s="633"/>
      <c r="M63" s="633"/>
      <c r="O63" s="641"/>
      <c r="P63" s="630"/>
      <c r="Q63" s="641"/>
      <c r="R63" s="642"/>
      <c r="S63" s="632"/>
      <c r="T63" s="632"/>
      <c r="U63" s="632"/>
      <c r="V63" s="632"/>
      <c r="W63" s="632"/>
      <c r="X63" s="632"/>
      <c r="Y63" s="632"/>
      <c r="Z63" s="632"/>
      <c r="AA63" s="632"/>
      <c r="AB63" s="632"/>
      <c r="AC63" s="632"/>
      <c r="AD63" s="632"/>
      <c r="AE63" s="632"/>
      <c r="AF63" s="632"/>
      <c r="AG63" s="632"/>
      <c r="AH63" s="632"/>
      <c r="AI63" s="632"/>
      <c r="AJ63" s="632"/>
      <c r="AK63" s="632"/>
      <c r="AL63" s="632"/>
      <c r="AM63" s="632"/>
      <c r="AN63" s="632"/>
      <c r="AO63" s="632"/>
      <c r="AP63" s="632"/>
      <c r="AQ63" s="632"/>
      <c r="AR63" s="632"/>
      <c r="AS63" s="632"/>
      <c r="AT63" s="632"/>
      <c r="AU63" s="632"/>
      <c r="AV63" s="632"/>
      <c r="AW63" s="632"/>
      <c r="AX63" s="632"/>
      <c r="AY63" s="632"/>
      <c r="AZ63" s="632"/>
      <c r="BA63" s="632"/>
      <c r="BB63" s="632"/>
      <c r="BC63" s="632"/>
      <c r="BD63" s="632"/>
      <c r="BE63" s="632"/>
      <c r="BF63" s="632"/>
      <c r="BG63" s="632"/>
      <c r="BH63" s="632"/>
      <c r="BI63" s="632"/>
      <c r="BJ63" s="632"/>
      <c r="BK63" s="632"/>
      <c r="BL63" s="632"/>
      <c r="BM63" s="632"/>
    </row>
    <row r="64" spans="1:65" ht="14.25" customHeight="1">
      <c r="A64" s="635"/>
      <c r="C64" s="675"/>
      <c r="D64" s="675"/>
      <c r="E64" s="675"/>
      <c r="F64" s="675"/>
      <c r="G64" s="675"/>
      <c r="H64" s="675"/>
      <c r="I64" s="675"/>
      <c r="J64" s="675"/>
      <c r="K64" s="675"/>
      <c r="M64" s="633"/>
      <c r="N64" s="675" t="s">
        <v>328</v>
      </c>
      <c r="O64" s="641"/>
      <c r="P64" s="630"/>
      <c r="Q64" s="641"/>
      <c r="R64" s="681"/>
      <c r="S64" s="681"/>
      <c r="T64" s="681"/>
      <c r="U64" s="632"/>
      <c r="V64" s="632"/>
      <c r="W64" s="632"/>
      <c r="X64" s="632"/>
      <c r="Y64" s="632"/>
      <c r="Z64" s="632"/>
      <c r="AA64" s="632"/>
      <c r="AB64" s="632"/>
      <c r="AC64" s="632"/>
      <c r="AD64" s="632"/>
      <c r="AE64" s="632"/>
      <c r="AF64" s="632"/>
      <c r="AG64" s="632"/>
      <c r="AH64" s="632"/>
      <c r="AI64" s="632"/>
      <c r="AJ64" s="632"/>
      <c r="AK64" s="632"/>
      <c r="AL64" s="632"/>
      <c r="AM64" s="632"/>
      <c r="AN64" s="632"/>
      <c r="AO64" s="632"/>
      <c r="AP64" s="632"/>
      <c r="AQ64" s="632"/>
      <c r="AR64" s="632"/>
      <c r="AS64" s="632"/>
      <c r="AT64" s="632"/>
      <c r="AU64" s="632"/>
      <c r="AV64" s="632"/>
      <c r="AW64" s="632"/>
      <c r="AX64" s="632"/>
      <c r="AY64" s="632"/>
      <c r="AZ64" s="632"/>
      <c r="BA64" s="632"/>
      <c r="BB64" s="632"/>
      <c r="BC64" s="632"/>
      <c r="BD64" s="632"/>
      <c r="BE64" s="632"/>
      <c r="BF64" s="632"/>
      <c r="BG64" s="632"/>
      <c r="BH64" s="632"/>
      <c r="BI64" s="632"/>
      <c r="BJ64" s="632"/>
      <c r="BK64" s="632"/>
      <c r="BL64" s="632"/>
      <c r="BM64" s="632"/>
    </row>
    <row r="65" spans="1:65" ht="15">
      <c r="A65" s="635"/>
      <c r="E65" s="675"/>
      <c r="F65" s="675"/>
      <c r="G65" s="675" t="str">
        <f>G8</f>
        <v>Rochester Public Utilities</v>
      </c>
      <c r="H65" s="675"/>
      <c r="I65" s="675"/>
      <c r="J65" s="675"/>
      <c r="K65" s="675"/>
      <c r="L65" s="675"/>
      <c r="M65" s="633"/>
      <c r="N65" s="633"/>
      <c r="O65" s="641"/>
      <c r="P65" s="630"/>
      <c r="Q65" s="641"/>
      <c r="R65" s="681"/>
      <c r="S65" s="681"/>
      <c r="T65" s="681"/>
      <c r="U65" s="632"/>
      <c r="V65" s="632"/>
      <c r="W65" s="632"/>
      <c r="X65" s="632"/>
      <c r="Y65" s="632"/>
      <c r="Z65" s="632"/>
      <c r="AA65" s="632"/>
      <c r="AB65" s="632"/>
      <c r="AC65" s="632"/>
      <c r="AD65" s="632"/>
      <c r="AE65" s="632"/>
      <c r="AF65" s="632"/>
      <c r="AG65" s="632"/>
      <c r="AH65" s="632"/>
      <c r="AI65" s="632"/>
      <c r="AJ65" s="632"/>
      <c r="AK65" s="632"/>
      <c r="AL65" s="632"/>
      <c r="AM65" s="632"/>
      <c r="AN65" s="632"/>
      <c r="AO65" s="632"/>
      <c r="AP65" s="632"/>
      <c r="AQ65" s="632"/>
      <c r="AR65" s="632"/>
      <c r="AS65" s="632"/>
      <c r="AT65" s="632"/>
      <c r="AU65" s="632"/>
      <c r="AV65" s="632"/>
      <c r="AW65" s="632"/>
      <c r="AX65" s="632"/>
      <c r="AY65" s="632"/>
      <c r="AZ65" s="632"/>
      <c r="BA65" s="632"/>
      <c r="BB65" s="632"/>
      <c r="BC65" s="632"/>
      <c r="BD65" s="632"/>
      <c r="BE65" s="632"/>
      <c r="BF65" s="632"/>
      <c r="BG65" s="632"/>
      <c r="BH65" s="632"/>
      <c r="BI65" s="632"/>
      <c r="BJ65" s="632"/>
      <c r="BK65" s="632"/>
      <c r="BL65" s="632"/>
      <c r="BM65" s="632"/>
    </row>
    <row r="66" spans="1:65" ht="15">
      <c r="A66" s="635"/>
      <c r="E66" s="643"/>
      <c r="F66" s="643"/>
      <c r="G66" s="643"/>
      <c r="H66" s="643"/>
      <c r="I66" s="643"/>
      <c r="J66" s="643"/>
      <c r="K66" s="643"/>
      <c r="L66" s="643"/>
      <c r="M66" s="643"/>
      <c r="N66" s="643"/>
      <c r="O66" s="641"/>
      <c r="P66" s="630"/>
      <c r="Q66" s="641"/>
      <c r="R66" s="681"/>
      <c r="S66" s="681"/>
      <c r="T66" s="681"/>
      <c r="U66" s="632"/>
      <c r="V66" s="632"/>
      <c r="W66" s="632"/>
      <c r="X66" s="632"/>
      <c r="Y66" s="632"/>
      <c r="Z66" s="632"/>
      <c r="AA66" s="632"/>
      <c r="AB66" s="632"/>
      <c r="AC66" s="632"/>
      <c r="AD66" s="632"/>
      <c r="AE66" s="632"/>
      <c r="AF66" s="632"/>
      <c r="AG66" s="632"/>
      <c r="AH66" s="632"/>
      <c r="AI66" s="632"/>
      <c r="AJ66" s="632"/>
      <c r="AK66" s="632"/>
      <c r="AL66" s="632"/>
      <c r="AM66" s="632"/>
      <c r="AN66" s="632"/>
      <c r="AO66" s="632"/>
      <c r="AP66" s="632"/>
      <c r="AQ66" s="632"/>
      <c r="AR66" s="632"/>
      <c r="AS66" s="632"/>
      <c r="AT66" s="632"/>
      <c r="AU66" s="632"/>
      <c r="AV66" s="632"/>
      <c r="AW66" s="632"/>
      <c r="AX66" s="632"/>
      <c r="AY66" s="632"/>
      <c r="AZ66" s="632"/>
      <c r="BA66" s="632"/>
      <c r="BB66" s="632"/>
      <c r="BC66" s="632"/>
      <c r="BD66" s="632"/>
      <c r="BE66" s="632"/>
      <c r="BF66" s="632"/>
      <c r="BG66" s="632"/>
      <c r="BH66" s="632"/>
      <c r="BI66" s="632"/>
      <c r="BJ66" s="632"/>
      <c r="BK66" s="632"/>
      <c r="BL66" s="632"/>
      <c r="BM66" s="632"/>
    </row>
    <row r="67" spans="1:65" ht="15.6">
      <c r="A67" s="635"/>
      <c r="C67" s="675"/>
      <c r="D67" s="675"/>
      <c r="E67" s="649" t="s">
        <v>329</v>
      </c>
      <c r="F67" s="649"/>
      <c r="H67" s="628"/>
      <c r="I67" s="628"/>
      <c r="J67" s="628"/>
      <c r="K67" s="628"/>
      <c r="L67" s="628"/>
      <c r="M67" s="633"/>
      <c r="N67" s="633"/>
      <c r="O67" s="641"/>
      <c r="P67" s="630"/>
      <c r="Q67" s="641"/>
      <c r="R67" s="681"/>
      <c r="S67" s="681"/>
      <c r="T67" s="681"/>
      <c r="U67" s="632"/>
      <c r="V67" s="632"/>
      <c r="W67" s="632"/>
      <c r="X67" s="632"/>
      <c r="Y67" s="632"/>
      <c r="Z67" s="632"/>
      <c r="AA67" s="632"/>
      <c r="AB67" s="632"/>
      <c r="AC67" s="632"/>
      <c r="AD67" s="632"/>
      <c r="AE67" s="632"/>
      <c r="AF67" s="632"/>
      <c r="AG67" s="632"/>
      <c r="AH67" s="632"/>
      <c r="AI67" s="632"/>
      <c r="AJ67" s="632"/>
      <c r="AK67" s="632"/>
      <c r="AL67" s="632"/>
      <c r="AM67" s="632"/>
      <c r="AN67" s="632"/>
      <c r="AO67" s="632"/>
      <c r="AP67" s="632"/>
      <c r="AQ67" s="632"/>
      <c r="AR67" s="632"/>
      <c r="AS67" s="632"/>
      <c r="AT67" s="632"/>
      <c r="AU67" s="632"/>
      <c r="AV67" s="632"/>
      <c r="AW67" s="632"/>
      <c r="AX67" s="632"/>
      <c r="AY67" s="632"/>
      <c r="AZ67" s="632"/>
      <c r="BA67" s="632"/>
      <c r="BB67" s="632"/>
      <c r="BC67" s="632"/>
      <c r="BD67" s="632"/>
      <c r="BE67" s="632"/>
      <c r="BF67" s="632"/>
      <c r="BG67" s="632"/>
      <c r="BH67" s="632"/>
      <c r="BI67" s="632"/>
      <c r="BJ67" s="632"/>
      <c r="BK67" s="632"/>
      <c r="BL67" s="632"/>
      <c r="BM67" s="632"/>
    </row>
    <row r="68" spans="1:65" ht="66">
      <c r="A68" s="635"/>
      <c r="C68" s="675"/>
      <c r="D68" s="675"/>
      <c r="E68" s="649"/>
      <c r="F68" s="649"/>
      <c r="H68" s="628"/>
      <c r="I68" s="628"/>
      <c r="J68" s="628"/>
      <c r="K68" s="628"/>
      <c r="L68" s="628"/>
      <c r="M68" s="633"/>
      <c r="N68" s="633"/>
      <c r="O68" s="641"/>
      <c r="P68" s="630"/>
      <c r="Q68" s="641"/>
      <c r="R68" s="843" t="s">
        <v>974</v>
      </c>
      <c r="S68" s="681"/>
      <c r="T68" s="681"/>
      <c r="U68" s="632"/>
      <c r="V68" s="632"/>
      <c r="W68" s="632"/>
      <c r="X68" s="632"/>
      <c r="Y68" s="632"/>
      <c r="Z68" s="632"/>
      <c r="AA68" s="632"/>
      <c r="AB68" s="632"/>
      <c r="AC68" s="632"/>
      <c r="AD68" s="632"/>
      <c r="AE68" s="632"/>
      <c r="AF68" s="632"/>
      <c r="AG68" s="632"/>
      <c r="AH68" s="632"/>
      <c r="AI68" s="632"/>
      <c r="AJ68" s="632"/>
      <c r="AK68" s="632"/>
      <c r="AL68" s="632"/>
      <c r="AM68" s="632"/>
      <c r="AN68" s="632"/>
      <c r="AO68" s="632"/>
      <c r="AP68" s="632"/>
      <c r="AQ68" s="632"/>
      <c r="AR68" s="632"/>
      <c r="AS68" s="632"/>
      <c r="AT68" s="632"/>
      <c r="AU68" s="632"/>
      <c r="AV68" s="632"/>
      <c r="AW68" s="632"/>
      <c r="AX68" s="632"/>
      <c r="AY68" s="632"/>
      <c r="AZ68" s="632"/>
      <c r="BA68" s="632"/>
      <c r="BB68" s="632"/>
      <c r="BC68" s="632"/>
      <c r="BD68" s="632"/>
      <c r="BE68" s="632"/>
      <c r="BF68" s="632"/>
      <c r="BG68" s="632"/>
      <c r="BH68" s="632"/>
      <c r="BI68" s="632"/>
      <c r="BJ68" s="632"/>
      <c r="BK68" s="632"/>
      <c r="BL68" s="632"/>
      <c r="BM68" s="632"/>
    </row>
    <row r="69" spans="1:65" ht="15.6">
      <c r="A69" s="635"/>
      <c r="C69" s="682">
        <v>-1</v>
      </c>
      <c r="D69" s="682">
        <v>-2</v>
      </c>
      <c r="E69" s="682">
        <v>-3</v>
      </c>
      <c r="F69" s="682">
        <v>-4</v>
      </c>
      <c r="G69" s="682">
        <v>-5</v>
      </c>
      <c r="H69" s="682">
        <v>-6</v>
      </c>
      <c r="I69" s="682">
        <v>-7</v>
      </c>
      <c r="J69" s="682">
        <v>-8</v>
      </c>
      <c r="K69" s="682">
        <v>-9</v>
      </c>
      <c r="L69" s="682">
        <v>-10</v>
      </c>
      <c r="M69" s="682">
        <v>-11</v>
      </c>
      <c r="N69" s="682">
        <v>-12</v>
      </c>
      <c r="O69" s="641"/>
      <c r="P69" s="630"/>
      <c r="Q69" s="641"/>
      <c r="R69" s="681"/>
      <c r="S69" s="681"/>
      <c r="T69" s="681"/>
      <c r="U69" s="632"/>
      <c r="V69" s="632"/>
      <c r="W69" s="632"/>
      <c r="X69" s="632"/>
      <c r="Y69" s="632"/>
      <c r="Z69" s="632"/>
      <c r="AA69" s="632"/>
      <c r="AB69" s="632"/>
      <c r="AC69" s="632"/>
      <c r="AD69" s="632"/>
      <c r="AE69" s="632"/>
      <c r="AF69" s="632"/>
      <c r="AG69" s="632"/>
      <c r="AH69" s="632"/>
      <c r="AI69" s="632"/>
      <c r="AJ69" s="632"/>
      <c r="AK69" s="632"/>
      <c r="AL69" s="632"/>
      <c r="AM69" s="632"/>
      <c r="AN69" s="632"/>
      <c r="AO69" s="632"/>
      <c r="AP69" s="632"/>
      <c r="AQ69" s="632"/>
      <c r="AR69" s="632"/>
      <c r="AS69" s="632"/>
      <c r="AT69" s="632"/>
      <c r="AU69" s="632"/>
      <c r="AV69" s="632"/>
      <c r="AW69" s="632"/>
      <c r="AX69" s="632"/>
      <c r="AY69" s="632"/>
      <c r="AZ69" s="632"/>
      <c r="BA69" s="632"/>
      <c r="BB69" s="632"/>
      <c r="BC69" s="632"/>
      <c r="BD69" s="632"/>
      <c r="BE69" s="632"/>
      <c r="BF69" s="632"/>
      <c r="BG69" s="632"/>
      <c r="BH69" s="632"/>
      <c r="BI69" s="632"/>
      <c r="BJ69" s="632"/>
      <c r="BK69" s="632"/>
      <c r="BL69" s="632"/>
      <c r="BM69" s="632"/>
    </row>
    <row r="70" spans="1:65" ht="67.5" customHeight="1">
      <c r="A70" s="683" t="s">
        <v>330</v>
      </c>
      <c r="B70" s="684"/>
      <c r="C70" s="684" t="s">
        <v>331</v>
      </c>
      <c r="D70" s="685" t="s">
        <v>332</v>
      </c>
      <c r="E70" s="686" t="s">
        <v>333</v>
      </c>
      <c r="F70" s="686" t="s">
        <v>309</v>
      </c>
      <c r="G70" s="687" t="s">
        <v>334</v>
      </c>
      <c r="H70" s="686" t="s">
        <v>335</v>
      </c>
      <c r="I70" s="686" t="s">
        <v>326</v>
      </c>
      <c r="J70" s="687" t="s">
        <v>336</v>
      </c>
      <c r="K70" s="686" t="s">
        <v>337</v>
      </c>
      <c r="L70" s="688" t="s">
        <v>114</v>
      </c>
      <c r="M70" s="689" t="s">
        <v>338</v>
      </c>
      <c r="N70" s="688" t="s">
        <v>47</v>
      </c>
      <c r="O70" s="657"/>
      <c r="P70" s="630"/>
      <c r="Q70" s="641"/>
      <c r="R70" s="229" t="s">
        <v>576</v>
      </c>
      <c r="S70" s="681"/>
      <c r="T70" s="681"/>
      <c r="U70" s="632"/>
      <c r="V70" s="632"/>
      <c r="W70" s="632"/>
      <c r="X70" s="632"/>
      <c r="Y70" s="632"/>
      <c r="Z70" s="632"/>
      <c r="AA70" s="632"/>
      <c r="AB70" s="632"/>
      <c r="AC70" s="632"/>
      <c r="AD70" s="632"/>
      <c r="AE70" s="632"/>
      <c r="AF70" s="632"/>
      <c r="AG70" s="632"/>
      <c r="AH70" s="632"/>
      <c r="AI70" s="632"/>
      <c r="AJ70" s="632"/>
      <c r="AK70" s="632"/>
      <c r="AL70" s="632"/>
      <c r="AM70" s="632"/>
      <c r="AN70" s="632"/>
      <c r="AO70" s="632"/>
      <c r="AP70" s="632"/>
      <c r="AQ70" s="632"/>
      <c r="AR70" s="632"/>
      <c r="AS70" s="632"/>
      <c r="AT70" s="632"/>
      <c r="AU70" s="632"/>
      <c r="AV70" s="632"/>
      <c r="AW70" s="632"/>
      <c r="AX70" s="632"/>
      <c r="AY70" s="632"/>
      <c r="AZ70" s="632"/>
      <c r="BA70" s="632"/>
      <c r="BB70" s="632"/>
      <c r="BC70" s="632"/>
      <c r="BD70" s="632"/>
      <c r="BE70" s="632"/>
      <c r="BF70" s="632"/>
      <c r="BG70" s="632"/>
      <c r="BH70" s="632"/>
      <c r="BI70" s="632"/>
      <c r="BJ70" s="632"/>
      <c r="BK70" s="632"/>
      <c r="BL70" s="632"/>
      <c r="BM70" s="632"/>
    </row>
    <row r="71" spans="1:65" ht="35.25" customHeight="1">
      <c r="A71" s="690"/>
      <c r="B71" s="691"/>
      <c r="C71" s="691"/>
      <c r="D71" s="691"/>
      <c r="E71" s="692" t="s">
        <v>339</v>
      </c>
      <c r="F71" s="692" t="s">
        <v>689</v>
      </c>
      <c r="G71" s="693" t="s">
        <v>341</v>
      </c>
      <c r="H71" s="692" t="s">
        <v>342</v>
      </c>
      <c r="I71" s="692" t="s">
        <v>690</v>
      </c>
      <c r="J71" s="693" t="s">
        <v>344</v>
      </c>
      <c r="K71" s="692" t="s">
        <v>345</v>
      </c>
      <c r="L71" s="693" t="s">
        <v>346</v>
      </c>
      <c r="M71" s="694" t="s">
        <v>347</v>
      </c>
      <c r="N71" s="695" t="s">
        <v>348</v>
      </c>
      <c r="O71" s="641"/>
      <c r="P71" s="630"/>
      <c r="Q71" s="641"/>
      <c r="R71" s="278"/>
      <c r="S71" s="681"/>
      <c r="T71" s="681"/>
      <c r="U71" s="632"/>
      <c r="V71" s="632"/>
      <c r="W71" s="632"/>
      <c r="X71" s="632"/>
      <c r="Y71" s="632"/>
      <c r="Z71" s="632"/>
      <c r="AA71" s="632"/>
      <c r="AB71" s="632"/>
      <c r="AC71" s="632"/>
      <c r="AD71" s="632"/>
      <c r="AE71" s="632"/>
      <c r="AF71" s="632"/>
      <c r="AG71" s="632"/>
      <c r="AH71" s="632"/>
      <c r="AI71" s="632"/>
      <c r="AJ71" s="632"/>
      <c r="AK71" s="632"/>
      <c r="AL71" s="632"/>
      <c r="AM71" s="632"/>
      <c r="AN71" s="632"/>
      <c r="AO71" s="632"/>
      <c r="AP71" s="632"/>
      <c r="AQ71" s="632"/>
      <c r="AR71" s="632"/>
      <c r="AS71" s="632"/>
      <c r="AT71" s="632"/>
      <c r="AU71" s="632"/>
      <c r="AV71" s="632"/>
      <c r="AW71" s="632"/>
      <c r="AX71" s="632"/>
      <c r="AY71" s="632"/>
      <c r="AZ71" s="632"/>
      <c r="BA71" s="632"/>
      <c r="BB71" s="632"/>
      <c r="BC71" s="632"/>
      <c r="BD71" s="632"/>
      <c r="BE71" s="632"/>
      <c r="BF71" s="632"/>
      <c r="BG71" s="632"/>
      <c r="BH71" s="632"/>
      <c r="BI71" s="632"/>
      <c r="BJ71" s="632"/>
      <c r="BK71" s="632"/>
      <c r="BL71" s="632"/>
      <c r="BM71" s="632"/>
    </row>
    <row r="72" spans="1:65" ht="15">
      <c r="A72" s="696"/>
      <c r="B72" s="628"/>
      <c r="C72" s="628"/>
      <c r="D72" s="628"/>
      <c r="E72" s="628"/>
      <c r="F72" s="628"/>
      <c r="G72" s="697"/>
      <c r="H72" s="628"/>
      <c r="I72" s="628"/>
      <c r="J72" s="697"/>
      <c r="K72" s="628"/>
      <c r="L72" s="697"/>
      <c r="M72" s="633"/>
      <c r="N72" s="698"/>
      <c r="O72" s="641"/>
      <c r="P72" s="630"/>
      <c r="Q72" s="641"/>
      <c r="R72" s="447">
        <f t="shared" ref="R72:R79" si="0">+E73</f>
        <v>18324898</v>
      </c>
      <c r="S72" s="681"/>
      <c r="T72" s="681"/>
      <c r="U72" s="632"/>
      <c r="V72" s="632"/>
      <c r="W72" s="632"/>
      <c r="X72" s="632"/>
      <c r="Y72" s="632"/>
      <c r="Z72" s="632"/>
      <c r="AA72" s="632"/>
      <c r="AB72" s="632"/>
      <c r="AC72" s="632"/>
      <c r="AD72" s="632"/>
      <c r="AE72" s="632"/>
      <c r="AF72" s="632"/>
      <c r="AG72" s="632"/>
      <c r="AH72" s="632"/>
      <c r="AI72" s="632"/>
      <c r="AJ72" s="632"/>
      <c r="AK72" s="632"/>
      <c r="AL72" s="632"/>
      <c r="AM72" s="632"/>
      <c r="AN72" s="632"/>
      <c r="AO72" s="632"/>
      <c r="AP72" s="632"/>
      <c r="AQ72" s="632"/>
      <c r="AR72" s="632"/>
      <c r="AS72" s="632"/>
      <c r="AT72" s="632"/>
      <c r="AU72" s="632"/>
      <c r="AV72" s="632"/>
      <c r="AW72" s="632"/>
      <c r="AX72" s="632"/>
      <c r="AY72" s="632"/>
      <c r="AZ72" s="632"/>
      <c r="BA72" s="632"/>
      <c r="BB72" s="632"/>
      <c r="BC72" s="632"/>
      <c r="BD72" s="632"/>
      <c r="BE72" s="632"/>
      <c r="BF72" s="632"/>
      <c r="BG72" s="632"/>
      <c r="BH72" s="632"/>
      <c r="BI72" s="632"/>
      <c r="BJ72" s="632"/>
      <c r="BK72" s="632"/>
      <c r="BL72" s="632"/>
      <c r="BM72" s="632"/>
    </row>
    <row r="73" spans="1:65" ht="15">
      <c r="A73" s="699" t="s">
        <v>349</v>
      </c>
      <c r="C73" s="632" t="s">
        <v>97</v>
      </c>
      <c r="D73" s="700">
        <v>1024</v>
      </c>
      <c r="E73" s="701">
        <v>18324898</v>
      </c>
      <c r="F73" s="655">
        <f>$L$33</f>
        <v>6.8925633990673821E-2</v>
      </c>
      <c r="G73" s="702">
        <f>E73*F73</f>
        <v>1263055.2124644306</v>
      </c>
      <c r="H73" s="701">
        <v>17903411</v>
      </c>
      <c r="I73" s="655">
        <f>$L$43</f>
        <v>8.9686135336351502E-2</v>
      </c>
      <c r="J73" s="702">
        <f>H73*I73</f>
        <v>1605687.7419283241</v>
      </c>
      <c r="K73" s="703">
        <v>563763</v>
      </c>
      <c r="L73" s="702">
        <f>G73+J73+K73</f>
        <v>3432505.9543927545</v>
      </c>
      <c r="M73" s="704">
        <v>0</v>
      </c>
      <c r="N73" s="698">
        <f>L73+M73</f>
        <v>3432505.9543927545</v>
      </c>
      <c r="O73" s="705"/>
      <c r="P73" s="705"/>
      <c r="Q73" s="705"/>
      <c r="R73" s="562">
        <f t="shared" si="0"/>
        <v>0</v>
      </c>
      <c r="S73" s="681"/>
      <c r="T73" s="681"/>
      <c r="U73" s="705"/>
    </row>
    <row r="74" spans="1:65" ht="15">
      <c r="A74" s="699" t="s">
        <v>350</v>
      </c>
      <c r="D74" s="700"/>
      <c r="E74" s="701">
        <v>0</v>
      </c>
      <c r="F74" s="655">
        <f>$L$33</f>
        <v>6.8925633990673821E-2</v>
      </c>
      <c r="G74" s="702">
        <f t="shared" ref="G74:G75" si="1">E74*F74</f>
        <v>0</v>
      </c>
      <c r="H74" s="701">
        <v>0</v>
      </c>
      <c r="I74" s="655">
        <f>$L$43</f>
        <v>8.9686135336351502E-2</v>
      </c>
      <c r="J74" s="702">
        <f>H74*I74</f>
        <v>0</v>
      </c>
      <c r="K74" s="703">
        <v>0</v>
      </c>
      <c r="L74" s="702">
        <f>G74+J74+K74</f>
        <v>0</v>
      </c>
      <c r="M74" s="704">
        <v>0</v>
      </c>
      <c r="N74" s="698">
        <f>L74+M74</f>
        <v>0</v>
      </c>
      <c r="O74" s="705"/>
      <c r="P74" s="705"/>
      <c r="Q74" s="705"/>
      <c r="R74" s="447">
        <f t="shared" si="0"/>
        <v>0</v>
      </c>
      <c r="S74" s="681"/>
      <c r="T74" s="681"/>
      <c r="U74" s="705"/>
    </row>
    <row r="75" spans="1:65" ht="15">
      <c r="A75" s="699" t="s">
        <v>351</v>
      </c>
      <c r="D75" s="700"/>
      <c r="E75" s="701">
        <v>0</v>
      </c>
      <c r="F75" s="655">
        <f>$L$33</f>
        <v>6.8925633990673821E-2</v>
      </c>
      <c r="G75" s="702">
        <f t="shared" si="1"/>
        <v>0</v>
      </c>
      <c r="H75" s="701">
        <v>0</v>
      </c>
      <c r="I75" s="655">
        <f>$L$43</f>
        <v>8.9686135336351502E-2</v>
      </c>
      <c r="J75" s="702">
        <f>H75*I75</f>
        <v>0</v>
      </c>
      <c r="K75" s="703">
        <v>0</v>
      </c>
      <c r="L75" s="702">
        <f>G75+J75+K75</f>
        <v>0</v>
      </c>
      <c r="M75" s="701">
        <v>0</v>
      </c>
      <c r="N75" s="698">
        <f>L75+M75</f>
        <v>0</v>
      </c>
      <c r="O75" s="705"/>
      <c r="P75" s="705"/>
      <c r="Q75" s="705"/>
      <c r="R75" s="447">
        <f t="shared" si="0"/>
        <v>0</v>
      </c>
      <c r="S75" s="681"/>
      <c r="T75" s="681"/>
      <c r="U75" s="705"/>
    </row>
    <row r="76" spans="1:65" ht="15">
      <c r="A76" s="699"/>
      <c r="D76" s="700"/>
      <c r="G76" s="706"/>
      <c r="J76" s="706"/>
      <c r="L76" s="706"/>
      <c r="N76" s="706"/>
      <c r="O76" s="705"/>
      <c r="P76" s="705"/>
      <c r="Q76" s="705"/>
      <c r="R76" s="447">
        <f t="shared" si="0"/>
        <v>0</v>
      </c>
      <c r="S76" s="681"/>
      <c r="T76" s="681"/>
      <c r="U76" s="705"/>
    </row>
    <row r="77" spans="1:65" ht="15">
      <c r="A77" s="699"/>
      <c r="G77" s="706"/>
      <c r="J77" s="706"/>
      <c r="L77" s="706"/>
      <c r="N77" s="706"/>
      <c r="O77" s="705"/>
      <c r="P77" s="705"/>
      <c r="Q77" s="705"/>
      <c r="R77" s="447">
        <f t="shared" si="0"/>
        <v>0</v>
      </c>
      <c r="S77" s="681"/>
      <c r="T77" s="681"/>
      <c r="U77" s="705"/>
    </row>
    <row r="78" spans="1:65" ht="15">
      <c r="A78" s="699"/>
      <c r="G78" s="706"/>
      <c r="J78" s="706"/>
      <c r="L78" s="706"/>
      <c r="N78" s="706"/>
      <c r="O78" s="705"/>
      <c r="P78" s="705"/>
      <c r="Q78" s="705"/>
      <c r="R78" s="447">
        <f t="shared" si="0"/>
        <v>0</v>
      </c>
      <c r="S78" s="681"/>
      <c r="T78" s="681"/>
      <c r="U78" s="705"/>
    </row>
    <row r="79" spans="1:65" ht="15">
      <c r="A79" s="699"/>
      <c r="G79" s="706"/>
      <c r="J79" s="706"/>
      <c r="L79" s="706"/>
      <c r="N79" s="706"/>
      <c r="O79" s="705"/>
      <c r="P79" s="705"/>
      <c r="Q79" s="705"/>
      <c r="R79" s="447">
        <f t="shared" si="0"/>
        <v>0</v>
      </c>
      <c r="S79" s="681"/>
      <c r="T79" s="681"/>
      <c r="U79" s="705"/>
    </row>
    <row r="80" spans="1:65" ht="15">
      <c r="A80" s="699"/>
      <c r="G80" s="706"/>
      <c r="J80" s="706"/>
      <c r="L80" s="706"/>
      <c r="N80" s="706"/>
      <c r="O80" s="705"/>
      <c r="P80" s="705"/>
      <c r="Q80" s="705"/>
      <c r="R80" s="242"/>
      <c r="S80" s="681"/>
      <c r="T80" s="681"/>
      <c r="U80" s="705"/>
    </row>
    <row r="81" spans="1:21" ht="15">
      <c r="A81" s="699"/>
      <c r="C81" s="705"/>
      <c r="D81" s="705"/>
      <c r="E81" s="705"/>
      <c r="F81" s="705"/>
      <c r="G81" s="707"/>
      <c r="H81" s="705"/>
      <c r="I81" s="705"/>
      <c r="J81" s="707"/>
      <c r="K81" s="705"/>
      <c r="L81" s="707"/>
      <c r="M81" s="705"/>
      <c r="N81" s="707"/>
      <c r="O81" s="705"/>
      <c r="P81" s="705"/>
      <c r="Q81" s="705"/>
      <c r="R81" s="242"/>
      <c r="S81" s="681"/>
      <c r="T81" s="681"/>
      <c r="U81" s="705"/>
    </row>
    <row r="82" spans="1:21" ht="15">
      <c r="A82" s="699"/>
      <c r="C82" s="705"/>
      <c r="D82" s="705"/>
      <c r="E82" s="705"/>
      <c r="F82" s="705"/>
      <c r="G82" s="707"/>
      <c r="H82" s="705"/>
      <c r="I82" s="705"/>
      <c r="J82" s="707"/>
      <c r="K82" s="705"/>
      <c r="L82" s="707"/>
      <c r="M82" s="705"/>
      <c r="N82" s="707"/>
      <c r="O82" s="705"/>
      <c r="P82" s="705"/>
      <c r="Q82" s="705"/>
      <c r="R82" s="242"/>
      <c r="S82" s="681"/>
      <c r="T82" s="681"/>
      <c r="U82" s="705"/>
    </row>
    <row r="83" spans="1:21" ht="15">
      <c r="A83" s="699"/>
      <c r="C83" s="705"/>
      <c r="D83" s="705"/>
      <c r="E83" s="705"/>
      <c r="F83" s="705"/>
      <c r="G83" s="707"/>
      <c r="H83" s="705"/>
      <c r="I83" s="705"/>
      <c r="J83" s="707"/>
      <c r="K83" s="705"/>
      <c r="L83" s="707"/>
      <c r="M83" s="705"/>
      <c r="N83" s="707"/>
      <c r="O83" s="705"/>
      <c r="P83" s="705"/>
      <c r="Q83" s="705"/>
      <c r="R83" s="242"/>
      <c r="S83" s="681"/>
      <c r="T83" s="681"/>
      <c r="U83" s="705"/>
    </row>
    <row r="84" spans="1:21" ht="15">
      <c r="A84" s="699"/>
      <c r="C84" s="705"/>
      <c r="D84" s="705"/>
      <c r="E84" s="705"/>
      <c r="F84" s="705"/>
      <c r="G84" s="707"/>
      <c r="H84" s="705"/>
      <c r="I84" s="705"/>
      <c r="J84" s="707"/>
      <c r="K84" s="705"/>
      <c r="L84" s="707"/>
      <c r="M84" s="705"/>
      <c r="N84" s="707"/>
      <c r="O84" s="705"/>
      <c r="P84" s="705"/>
      <c r="Q84" s="705"/>
      <c r="R84" s="242"/>
      <c r="S84" s="681"/>
      <c r="T84" s="681"/>
      <c r="U84" s="705"/>
    </row>
    <row r="85" spans="1:21" ht="15">
      <c r="A85" s="699"/>
      <c r="C85" s="705"/>
      <c r="D85" s="705"/>
      <c r="E85" s="705"/>
      <c r="F85" s="705"/>
      <c r="G85" s="707"/>
      <c r="H85" s="705"/>
      <c r="I85" s="705"/>
      <c r="J85" s="707"/>
      <c r="K85" s="705"/>
      <c r="L85" s="707"/>
      <c r="M85" s="705"/>
      <c r="N85" s="707"/>
      <c r="O85" s="705"/>
      <c r="P85" s="705"/>
      <c r="Q85" s="705"/>
      <c r="R85" s="242"/>
      <c r="S85" s="681"/>
      <c r="T85" s="681"/>
      <c r="U85" s="705"/>
    </row>
    <row r="86" spans="1:21" ht="15">
      <c r="A86" s="699"/>
      <c r="C86" s="705"/>
      <c r="D86" s="705"/>
      <c r="E86" s="705"/>
      <c r="F86" s="705"/>
      <c r="G86" s="707"/>
      <c r="H86" s="705"/>
      <c r="I86" s="705"/>
      <c r="J86" s="707"/>
      <c r="K86" s="705"/>
      <c r="L86" s="707"/>
      <c r="M86" s="705"/>
      <c r="N86" s="707"/>
      <c r="O86" s="705"/>
      <c r="P86" s="705"/>
      <c r="Q86" s="705"/>
      <c r="R86" s="242"/>
      <c r="S86" s="681"/>
      <c r="T86" s="681"/>
      <c r="U86" s="705"/>
    </row>
    <row r="87" spans="1:21" ht="15">
      <c r="A87" s="699"/>
      <c r="C87" s="705"/>
      <c r="D87" s="705"/>
      <c r="E87" s="705"/>
      <c r="F87" s="705"/>
      <c r="G87" s="707"/>
      <c r="H87" s="705"/>
      <c r="I87" s="705"/>
      <c r="J87" s="707"/>
      <c r="K87" s="705"/>
      <c r="L87" s="707"/>
      <c r="M87" s="705"/>
      <c r="N87" s="707"/>
      <c r="O87" s="705"/>
      <c r="P87" s="705"/>
      <c r="Q87" s="705"/>
      <c r="R87" s="242"/>
      <c r="S87" s="681"/>
      <c r="T87" s="681"/>
      <c r="U87" s="705"/>
    </row>
    <row r="88" spans="1:21" ht="15">
      <c r="A88" s="699"/>
      <c r="C88" s="705"/>
      <c r="D88" s="705"/>
      <c r="E88" s="705"/>
      <c r="F88" s="705"/>
      <c r="G88" s="707"/>
      <c r="H88" s="705"/>
      <c r="I88" s="705"/>
      <c r="J88" s="707"/>
      <c r="K88" s="705"/>
      <c r="L88" s="707"/>
      <c r="M88" s="705"/>
      <c r="N88" s="707"/>
      <c r="O88" s="705"/>
      <c r="P88" s="705"/>
      <c r="Q88" s="705"/>
      <c r="R88" s="242"/>
      <c r="S88" s="681"/>
      <c r="T88" s="681"/>
      <c r="U88" s="705"/>
    </row>
    <row r="89" spans="1:21" ht="15">
      <c r="A89" s="699"/>
      <c r="C89" s="705"/>
      <c r="D89" s="705"/>
      <c r="E89" s="705"/>
      <c r="F89" s="705"/>
      <c r="G89" s="707"/>
      <c r="H89" s="705"/>
      <c r="I89" s="705"/>
      <c r="J89" s="707"/>
      <c r="K89" s="705"/>
      <c r="L89" s="707"/>
      <c r="M89" s="705"/>
      <c r="N89" s="707"/>
      <c r="O89" s="705"/>
      <c r="P89" s="705"/>
      <c r="Q89" s="705"/>
      <c r="R89" s="242"/>
      <c r="S89" s="681"/>
      <c r="T89" s="681"/>
      <c r="U89" s="705"/>
    </row>
    <row r="90" spans="1:21" ht="15">
      <c r="A90" s="699"/>
      <c r="C90" s="705"/>
      <c r="D90" s="705"/>
      <c r="E90" s="705"/>
      <c r="F90" s="705"/>
      <c r="G90" s="707"/>
      <c r="H90" s="705"/>
      <c r="I90" s="705"/>
      <c r="J90" s="707"/>
      <c r="K90" s="705"/>
      <c r="L90" s="707"/>
      <c r="M90" s="705"/>
      <c r="N90" s="707"/>
      <c r="O90" s="705"/>
      <c r="P90" s="705"/>
      <c r="Q90" s="705"/>
      <c r="S90" s="681"/>
      <c r="T90" s="681"/>
      <c r="U90" s="705"/>
    </row>
    <row r="91" spans="1:21" ht="15">
      <c r="A91" s="699"/>
      <c r="C91" s="705"/>
      <c r="D91" s="705"/>
      <c r="E91" s="705"/>
      <c r="F91" s="705"/>
      <c r="G91" s="707"/>
      <c r="H91" s="705"/>
      <c r="I91" s="705"/>
      <c r="J91" s="707"/>
      <c r="K91" s="705"/>
      <c r="L91" s="707"/>
      <c r="M91" s="705"/>
      <c r="N91" s="707"/>
      <c r="O91" s="705"/>
      <c r="P91" s="705"/>
      <c r="Q91" s="705"/>
      <c r="R91" s="242"/>
      <c r="S91" s="681"/>
      <c r="T91" s="681"/>
      <c r="U91" s="705"/>
    </row>
    <row r="92" spans="1:21" ht="15">
      <c r="A92" s="708"/>
      <c r="B92" s="709"/>
      <c r="C92" s="710"/>
      <c r="D92" s="710"/>
      <c r="E92" s="710"/>
      <c r="F92" s="710"/>
      <c r="G92" s="711"/>
      <c r="H92" s="710"/>
      <c r="I92" s="710"/>
      <c r="J92" s="711"/>
      <c r="K92" s="710"/>
      <c r="L92" s="711"/>
      <c r="M92" s="710"/>
      <c r="N92" s="711"/>
      <c r="O92" s="705"/>
      <c r="P92" s="705"/>
      <c r="Q92" s="705"/>
      <c r="R92" s="242"/>
      <c r="S92" s="681"/>
      <c r="T92" s="681"/>
      <c r="U92" s="705"/>
    </row>
    <row r="93" spans="1:21" ht="15.6" thickBot="1">
      <c r="A93" s="640" t="s">
        <v>352</v>
      </c>
      <c r="B93" s="669"/>
      <c r="C93" s="643" t="s">
        <v>353</v>
      </c>
      <c r="D93" s="643"/>
      <c r="E93" s="660">
        <f>SUM(E73:E92)</f>
        <v>18324898</v>
      </c>
      <c r="F93" s="660"/>
      <c r="G93" s="633"/>
      <c r="H93" s="633"/>
      <c r="I93" s="633"/>
      <c r="J93" s="633"/>
      <c r="K93" s="633"/>
      <c r="L93" s="712">
        <f>SUM(L73:L92)</f>
        <v>3432505.9543927545</v>
      </c>
      <c r="M93" s="712">
        <f>SUM(M73:M92)</f>
        <v>0</v>
      </c>
      <c r="N93" s="712">
        <f>SUM(N73:N92)</f>
        <v>3432505.9543927545</v>
      </c>
      <c r="O93" s="705"/>
      <c r="P93" s="705"/>
      <c r="Q93" s="705"/>
      <c r="R93" s="726">
        <f>SUM(R72:R92)</f>
        <v>18324898</v>
      </c>
      <c r="S93" s="681"/>
      <c r="T93" s="681"/>
      <c r="U93" s="705"/>
    </row>
    <row r="94" spans="1:21" ht="15.6" thickTop="1">
      <c r="A94" s="632"/>
      <c r="B94" s="705"/>
      <c r="C94" s="705"/>
      <c r="D94" s="705"/>
      <c r="E94" s="705"/>
      <c r="F94" s="705"/>
      <c r="G94" s="705"/>
      <c r="H94" s="705"/>
      <c r="I94" s="705"/>
      <c r="J94" s="705"/>
      <c r="K94" s="705"/>
      <c r="L94" s="705"/>
      <c r="M94" s="705"/>
      <c r="N94" s="705"/>
      <c r="O94" s="705"/>
      <c r="P94" s="705"/>
      <c r="Q94" s="705"/>
      <c r="R94" s="681"/>
      <c r="S94" s="681"/>
      <c r="T94" s="681"/>
      <c r="U94" s="705"/>
    </row>
    <row r="95" spans="1:21" ht="15">
      <c r="A95" s="713">
        <v>3</v>
      </c>
      <c r="B95" s="705"/>
      <c r="C95" s="675" t="s">
        <v>354</v>
      </c>
      <c r="D95" s="705"/>
      <c r="E95" s="705"/>
      <c r="F95" s="705"/>
      <c r="G95" s="705"/>
      <c r="H95" s="705"/>
      <c r="I95" s="705"/>
      <c r="J95" s="705"/>
      <c r="K95" s="705"/>
      <c r="L95" s="712">
        <f>L93</f>
        <v>3432505.9543927545</v>
      </c>
      <c r="M95" s="705"/>
      <c r="N95" s="705"/>
      <c r="O95" s="705"/>
      <c r="P95" s="705"/>
      <c r="Q95" s="705"/>
      <c r="R95" s="681"/>
      <c r="S95" s="681"/>
      <c r="T95" s="681"/>
      <c r="U95" s="705"/>
    </row>
    <row r="96" spans="1:21" ht="15">
      <c r="A96" s="705"/>
      <c r="B96" s="705"/>
      <c r="C96" s="705"/>
      <c r="D96" s="705"/>
      <c r="E96" s="705"/>
      <c r="F96" s="705"/>
      <c r="G96" s="705"/>
      <c r="H96" s="705"/>
      <c r="I96" s="705"/>
      <c r="J96" s="705"/>
      <c r="K96" s="705"/>
      <c r="L96" s="705"/>
      <c r="M96" s="705"/>
      <c r="N96" s="705"/>
      <c r="O96" s="705"/>
      <c r="P96" s="705"/>
      <c r="Q96" s="705"/>
      <c r="R96" s="681"/>
      <c r="S96" s="681"/>
      <c r="T96" s="681"/>
      <c r="U96" s="705"/>
    </row>
    <row r="97" spans="1:21" ht="15">
      <c r="A97" s="705"/>
      <c r="B97" s="705"/>
      <c r="C97" s="705"/>
      <c r="D97" s="705"/>
      <c r="E97" s="705"/>
      <c r="F97" s="705"/>
      <c r="G97" s="705"/>
      <c r="H97" s="705"/>
      <c r="I97" s="705"/>
      <c r="J97" s="705"/>
      <c r="K97" s="705"/>
      <c r="L97" s="705"/>
      <c r="M97" s="705"/>
      <c r="N97" s="705"/>
      <c r="O97" s="705"/>
      <c r="P97" s="705"/>
      <c r="Q97" s="705"/>
      <c r="R97" s="681"/>
      <c r="S97" s="681"/>
      <c r="T97" s="681"/>
      <c r="U97" s="705"/>
    </row>
    <row r="98" spans="1:21" ht="15">
      <c r="A98" s="675" t="s">
        <v>355</v>
      </c>
      <c r="B98" s="705"/>
      <c r="C98" s="705"/>
      <c r="D98" s="705"/>
      <c r="E98" s="705"/>
      <c r="F98" s="705"/>
      <c r="G98" s="705"/>
      <c r="H98" s="705"/>
      <c r="I98" s="705"/>
      <c r="J98" s="705"/>
      <c r="K98" s="705"/>
      <c r="L98" s="705"/>
      <c r="M98" s="705"/>
      <c r="N98" s="705"/>
      <c r="O98" s="705"/>
      <c r="P98" s="705"/>
      <c r="Q98" s="705"/>
      <c r="R98" s="705"/>
      <c r="S98" s="705"/>
      <c r="T98" s="705"/>
      <c r="U98" s="705"/>
    </row>
    <row r="99" spans="1:21" ht="15.6" thickBot="1">
      <c r="A99" s="714" t="s">
        <v>356</v>
      </c>
      <c r="B99" s="705"/>
      <c r="C99" s="705"/>
      <c r="D99" s="705"/>
      <c r="E99" s="705"/>
      <c r="F99" s="705"/>
      <c r="G99" s="705"/>
      <c r="H99" s="705"/>
      <c r="I99" s="705"/>
      <c r="J99" s="705"/>
      <c r="K99" s="705"/>
      <c r="L99" s="705"/>
      <c r="M99" s="705"/>
      <c r="N99" s="705"/>
      <c r="O99" s="705"/>
      <c r="P99" s="705"/>
      <c r="Q99" s="705"/>
      <c r="R99" s="705"/>
      <c r="S99" s="705"/>
      <c r="T99" s="705"/>
      <c r="U99" s="705"/>
    </row>
    <row r="100" spans="1:21" ht="14.25" customHeight="1">
      <c r="A100" s="715" t="s">
        <v>357</v>
      </c>
      <c r="B100" s="716"/>
      <c r="C100" s="1021" t="s">
        <v>928</v>
      </c>
      <c r="D100" s="1021"/>
      <c r="E100" s="1021"/>
      <c r="F100" s="1021"/>
      <c r="G100" s="1021"/>
      <c r="H100" s="1021"/>
      <c r="I100" s="1021"/>
      <c r="J100" s="1021"/>
      <c r="K100" s="1021"/>
      <c r="L100" s="1021"/>
      <c r="M100" s="1021"/>
      <c r="N100" s="1021"/>
      <c r="O100" s="705"/>
      <c r="P100" s="705"/>
      <c r="Q100" s="705"/>
      <c r="R100" s="705"/>
      <c r="S100" s="705"/>
      <c r="T100" s="705"/>
      <c r="U100" s="705"/>
    </row>
    <row r="101" spans="1:21" ht="15" customHeight="1">
      <c r="A101" s="715" t="s">
        <v>359</v>
      </c>
      <c r="B101" s="716"/>
      <c r="C101" s="1021" t="s">
        <v>929</v>
      </c>
      <c r="D101" s="1021"/>
      <c r="E101" s="1021"/>
      <c r="F101" s="1021"/>
      <c r="G101" s="1021"/>
      <c r="H101" s="1021"/>
      <c r="I101" s="1021"/>
      <c r="J101" s="1021"/>
      <c r="K101" s="1021"/>
      <c r="L101" s="1021"/>
      <c r="M101" s="1021"/>
      <c r="N101" s="1021"/>
      <c r="O101" s="705"/>
      <c r="P101" s="705"/>
      <c r="Q101" s="705"/>
      <c r="R101" s="705"/>
      <c r="S101" s="705"/>
      <c r="T101" s="705"/>
      <c r="U101" s="705"/>
    </row>
    <row r="102" spans="1:21" ht="15" customHeight="1">
      <c r="A102" s="715" t="s">
        <v>361</v>
      </c>
      <c r="B102" s="716"/>
      <c r="C102" s="1022" t="s">
        <v>763</v>
      </c>
      <c r="D102" s="1021"/>
      <c r="E102" s="1021"/>
      <c r="F102" s="1021"/>
      <c r="G102" s="1021"/>
      <c r="H102" s="1021"/>
      <c r="I102" s="1021"/>
      <c r="J102" s="1021"/>
      <c r="K102" s="1021"/>
      <c r="L102" s="1021"/>
      <c r="M102" s="1021"/>
      <c r="N102" s="1021"/>
      <c r="O102" s="705"/>
      <c r="P102" s="705"/>
      <c r="Q102" s="705"/>
      <c r="R102" s="705"/>
      <c r="S102" s="705"/>
      <c r="T102" s="705"/>
      <c r="U102" s="705"/>
    </row>
    <row r="103" spans="1:21" ht="15" customHeight="1">
      <c r="A103" s="715" t="s">
        <v>363</v>
      </c>
      <c r="B103" s="716"/>
      <c r="C103" s="1023" t="s">
        <v>364</v>
      </c>
      <c r="D103" s="1023"/>
      <c r="E103" s="1023"/>
      <c r="F103" s="1023"/>
      <c r="G103" s="1023"/>
      <c r="H103" s="1023"/>
      <c r="I103" s="1023"/>
      <c r="J103" s="1023"/>
      <c r="K103" s="1023"/>
      <c r="L103" s="1023"/>
      <c r="M103" s="1023"/>
      <c r="N103" s="1023"/>
      <c r="O103" s="705"/>
      <c r="P103" s="705"/>
      <c r="Q103" s="705"/>
      <c r="R103" s="705"/>
      <c r="S103" s="705"/>
      <c r="T103" s="705"/>
      <c r="U103" s="705"/>
    </row>
    <row r="104" spans="1:21" ht="15">
      <c r="A104" s="717" t="s">
        <v>365</v>
      </c>
      <c r="B104" s="716"/>
      <c r="C104" s="1020" t="s">
        <v>366</v>
      </c>
      <c r="D104" s="1020"/>
      <c r="E104" s="1020"/>
      <c r="F104" s="1020"/>
      <c r="G104" s="1020"/>
      <c r="H104" s="1020"/>
      <c r="I104" s="1020"/>
      <c r="J104" s="1020"/>
      <c r="K104" s="1020"/>
      <c r="L104" s="1020"/>
      <c r="M104" s="1020"/>
      <c r="N104" s="1020"/>
      <c r="O104" s="705"/>
      <c r="P104" s="705"/>
      <c r="Q104" s="705"/>
      <c r="R104" s="705"/>
      <c r="S104" s="705"/>
      <c r="T104" s="705"/>
      <c r="U104" s="705"/>
    </row>
    <row r="105" spans="1:21" ht="15">
      <c r="A105" s="717" t="s">
        <v>367</v>
      </c>
      <c r="B105" s="716"/>
      <c r="C105" s="1024" t="s">
        <v>930</v>
      </c>
      <c r="D105" s="1020"/>
      <c r="E105" s="1020"/>
      <c r="F105" s="1020"/>
      <c r="G105" s="1020"/>
      <c r="H105" s="1020"/>
      <c r="I105" s="1020"/>
      <c r="J105" s="1020"/>
      <c r="K105" s="1020"/>
      <c r="L105" s="1020"/>
      <c r="M105" s="1020"/>
      <c r="N105" s="1020"/>
      <c r="O105" s="705"/>
      <c r="P105" s="705"/>
      <c r="Q105" s="705"/>
      <c r="R105" s="705"/>
      <c r="S105" s="705"/>
      <c r="T105" s="705"/>
      <c r="U105" s="705"/>
    </row>
    <row r="106" spans="1:21" ht="15">
      <c r="A106" s="717" t="s">
        <v>369</v>
      </c>
      <c r="B106" s="716"/>
      <c r="C106" s="1020" t="s">
        <v>931</v>
      </c>
      <c r="D106" s="1020"/>
      <c r="E106" s="1020"/>
      <c r="F106" s="1020"/>
      <c r="G106" s="1020"/>
      <c r="H106" s="1020"/>
      <c r="I106" s="1020"/>
      <c r="J106" s="1020"/>
      <c r="K106" s="1020"/>
      <c r="L106" s="1020"/>
      <c r="M106" s="1020"/>
      <c r="N106" s="1020"/>
      <c r="O106" s="705"/>
      <c r="P106" s="705"/>
      <c r="Q106" s="705"/>
      <c r="R106" s="705"/>
      <c r="S106" s="705"/>
      <c r="T106" s="705"/>
      <c r="U106" s="705"/>
    </row>
    <row r="107" spans="1:21" ht="15">
      <c r="A107" s="717" t="s">
        <v>387</v>
      </c>
      <c r="B107" s="716"/>
      <c r="C107" s="1020" t="s">
        <v>485</v>
      </c>
      <c r="D107" s="1020"/>
      <c r="E107" s="1020"/>
      <c r="F107" s="1020"/>
      <c r="G107" s="1020"/>
      <c r="H107" s="1020"/>
      <c r="I107" s="1020"/>
      <c r="J107" s="1020"/>
      <c r="K107" s="1020"/>
      <c r="L107" s="1020"/>
      <c r="M107" s="1020"/>
      <c r="N107" s="1020"/>
      <c r="O107" s="705"/>
      <c r="P107" s="705"/>
      <c r="Q107" s="705"/>
      <c r="R107" s="705"/>
      <c r="S107" s="705"/>
      <c r="T107" s="705"/>
      <c r="U107" s="705"/>
    </row>
    <row r="108" spans="1:21">
      <c r="A108" s="718"/>
      <c r="B108" s="705"/>
      <c r="C108" s="705"/>
      <c r="D108" s="705"/>
      <c r="E108" s="705"/>
      <c r="F108" s="705"/>
      <c r="G108" s="705"/>
      <c r="H108" s="705"/>
      <c r="I108" s="705"/>
      <c r="J108" s="705"/>
      <c r="K108" s="705"/>
      <c r="L108" s="705"/>
      <c r="M108" s="705"/>
      <c r="N108" s="705"/>
      <c r="O108" s="705"/>
      <c r="P108" s="705"/>
      <c r="Q108" s="705"/>
      <c r="R108" s="705"/>
      <c r="S108" s="705"/>
      <c r="T108" s="705"/>
      <c r="U108" s="705"/>
    </row>
    <row r="109" spans="1:21" ht="15.6">
      <c r="A109" s="676"/>
      <c r="B109" s="719"/>
      <c r="C109" s="720"/>
      <c r="D109" s="659"/>
      <c r="E109" s="660"/>
      <c r="F109" s="660"/>
      <c r="G109" s="633"/>
      <c r="H109" s="675"/>
      <c r="I109" s="675"/>
      <c r="J109" s="654"/>
      <c r="K109" s="675"/>
      <c r="M109" s="633"/>
      <c r="N109" s="677"/>
      <c r="O109" s="705"/>
      <c r="P109" s="705"/>
      <c r="Q109" s="705"/>
      <c r="R109" s="705"/>
      <c r="S109" s="705"/>
      <c r="T109" s="705"/>
      <c r="U109" s="705"/>
    </row>
    <row r="110" spans="1:21" ht="15.6">
      <c r="A110" s="676"/>
      <c r="B110" s="719"/>
      <c r="C110" s="720"/>
      <c r="D110" s="659"/>
      <c r="E110" s="660"/>
      <c r="F110" s="660"/>
      <c r="G110" s="633"/>
      <c r="H110" s="675"/>
      <c r="I110" s="675"/>
      <c r="J110" s="654"/>
      <c r="K110" s="675"/>
      <c r="M110" s="633"/>
      <c r="N110" s="656"/>
      <c r="O110" s="705"/>
      <c r="P110" s="705"/>
      <c r="Q110" s="705"/>
      <c r="R110" s="705"/>
      <c r="S110" s="705"/>
      <c r="T110" s="705"/>
      <c r="U110" s="705"/>
    </row>
    <row r="111" spans="1:21">
      <c r="C111" s="705"/>
      <c r="D111" s="705"/>
      <c r="E111" s="705"/>
      <c r="F111" s="705"/>
      <c r="G111" s="705"/>
      <c r="H111" s="705"/>
      <c r="I111" s="705"/>
      <c r="J111" s="705"/>
      <c r="K111" s="705"/>
      <c r="L111" s="705"/>
      <c r="M111" s="705"/>
      <c r="N111" s="705"/>
      <c r="O111" s="705"/>
      <c r="P111" s="705"/>
      <c r="Q111" s="705"/>
      <c r="R111" s="705"/>
      <c r="S111" s="705"/>
      <c r="T111" s="705"/>
      <c r="U111" s="705"/>
    </row>
    <row r="112" spans="1:21">
      <c r="C112" s="705"/>
      <c r="D112" s="705"/>
      <c r="E112" s="705"/>
      <c r="F112" s="705"/>
      <c r="G112" s="705"/>
      <c r="H112" s="705"/>
      <c r="I112" s="705"/>
      <c r="J112" s="705"/>
      <c r="K112" s="705"/>
      <c r="L112" s="705"/>
      <c r="M112" s="705"/>
      <c r="N112" s="705"/>
      <c r="O112" s="705"/>
      <c r="P112" s="705"/>
      <c r="Q112" s="705"/>
      <c r="R112" s="705"/>
      <c r="S112" s="705"/>
      <c r="T112" s="705"/>
      <c r="U112" s="705"/>
    </row>
    <row r="113" spans="3:21">
      <c r="C113" s="705"/>
      <c r="D113" s="705"/>
      <c r="E113" s="705"/>
      <c r="F113" s="705"/>
      <c r="G113" s="705"/>
      <c r="H113" s="705"/>
      <c r="I113" s="705"/>
      <c r="J113" s="705"/>
      <c r="K113" s="705"/>
      <c r="L113" s="705"/>
      <c r="M113" s="705"/>
      <c r="N113" s="705"/>
      <c r="O113" s="705"/>
      <c r="P113" s="705"/>
      <c r="Q113" s="705"/>
      <c r="R113" s="705"/>
      <c r="S113" s="705"/>
      <c r="T113" s="705"/>
      <c r="U113" s="705"/>
    </row>
    <row r="114" spans="3:21">
      <c r="C114" s="705"/>
      <c r="D114" s="705"/>
      <c r="E114" s="705"/>
      <c r="F114" s="705"/>
      <c r="G114" s="705"/>
      <c r="H114" s="705"/>
      <c r="I114" s="705"/>
      <c r="J114" s="705"/>
      <c r="K114" s="705"/>
      <c r="L114" s="705"/>
      <c r="M114" s="705"/>
      <c r="N114" s="705"/>
      <c r="O114" s="705"/>
      <c r="P114" s="705"/>
      <c r="Q114" s="705"/>
      <c r="R114" s="705"/>
      <c r="S114" s="705"/>
      <c r="T114" s="705"/>
      <c r="U114" s="705"/>
    </row>
    <row r="115" spans="3:21">
      <c r="C115" s="705"/>
      <c r="D115" s="705"/>
      <c r="E115" s="705"/>
      <c r="F115" s="705"/>
      <c r="G115" s="705"/>
      <c r="H115" s="705"/>
      <c r="I115" s="705"/>
      <c r="J115" s="705"/>
      <c r="K115" s="705"/>
      <c r="L115" s="705"/>
      <c r="M115" s="705"/>
      <c r="N115" s="705"/>
      <c r="O115" s="705"/>
      <c r="P115" s="705"/>
      <c r="Q115" s="705"/>
      <c r="R115" s="705"/>
      <c r="S115" s="705"/>
      <c r="T115" s="705"/>
      <c r="U115" s="705"/>
    </row>
    <row r="116" spans="3:21">
      <c r="C116" s="705"/>
      <c r="D116" s="705"/>
      <c r="E116" s="705"/>
      <c r="F116" s="705"/>
      <c r="G116" s="705"/>
      <c r="H116" s="705"/>
      <c r="I116" s="705"/>
      <c r="J116" s="705"/>
      <c r="K116" s="705"/>
      <c r="L116" s="705"/>
      <c r="M116" s="705"/>
      <c r="N116" s="705"/>
      <c r="O116" s="705"/>
      <c r="P116" s="705"/>
      <c r="Q116" s="705"/>
      <c r="R116" s="705"/>
      <c r="S116" s="705"/>
      <c r="T116" s="705"/>
      <c r="U116" s="705"/>
    </row>
    <row r="117" spans="3:21">
      <c r="C117" s="705"/>
      <c r="D117" s="705"/>
      <c r="E117" s="705"/>
      <c r="F117" s="705"/>
      <c r="G117" s="705"/>
      <c r="H117" s="705"/>
      <c r="I117" s="705"/>
      <c r="J117" s="705"/>
      <c r="K117" s="705"/>
      <c r="L117" s="705"/>
      <c r="M117" s="705"/>
      <c r="N117" s="705"/>
      <c r="O117" s="705"/>
      <c r="P117" s="705"/>
      <c r="Q117" s="705"/>
      <c r="R117" s="705"/>
      <c r="S117" s="705"/>
      <c r="T117" s="705"/>
      <c r="U117" s="705"/>
    </row>
    <row r="118" spans="3:21">
      <c r="C118" s="705"/>
      <c r="D118" s="705"/>
      <c r="E118" s="705"/>
      <c r="F118" s="705"/>
      <c r="G118" s="705"/>
      <c r="H118" s="705"/>
      <c r="I118" s="705"/>
      <c r="J118" s="705"/>
      <c r="K118" s="705"/>
      <c r="L118" s="705"/>
      <c r="M118" s="705"/>
      <c r="N118" s="705"/>
      <c r="O118" s="705"/>
      <c r="P118" s="705"/>
      <c r="Q118" s="705"/>
      <c r="R118" s="705"/>
      <c r="S118" s="705"/>
      <c r="T118" s="705"/>
      <c r="U118" s="705"/>
    </row>
    <row r="119" spans="3:21">
      <c r="C119" s="705"/>
      <c r="D119" s="705"/>
      <c r="E119" s="705"/>
      <c r="F119" s="705"/>
      <c r="G119" s="705"/>
      <c r="H119" s="705"/>
      <c r="I119" s="705"/>
      <c r="J119" s="705"/>
      <c r="K119" s="705"/>
      <c r="L119" s="705"/>
      <c r="M119" s="705"/>
      <c r="N119" s="705"/>
      <c r="O119" s="705"/>
      <c r="P119" s="705"/>
      <c r="Q119" s="705"/>
      <c r="R119" s="705"/>
      <c r="S119" s="705"/>
      <c r="T119" s="705"/>
      <c r="U119" s="705"/>
    </row>
    <row r="120" spans="3:21">
      <c r="C120" s="705"/>
      <c r="D120" s="705"/>
      <c r="E120" s="705"/>
      <c r="F120" s="705"/>
      <c r="G120" s="705"/>
      <c r="H120" s="705"/>
      <c r="I120" s="705"/>
      <c r="J120" s="705"/>
      <c r="K120" s="705"/>
      <c r="L120" s="705"/>
      <c r="M120" s="705"/>
      <c r="N120" s="705"/>
      <c r="O120" s="705"/>
      <c r="P120" s="705"/>
      <c r="Q120" s="705"/>
      <c r="R120" s="705"/>
      <c r="S120" s="705"/>
      <c r="T120" s="705"/>
      <c r="U120" s="705"/>
    </row>
    <row r="121" spans="3:21">
      <c r="C121" s="705"/>
      <c r="D121" s="705"/>
      <c r="E121" s="705"/>
      <c r="F121" s="705"/>
      <c r="G121" s="705"/>
      <c r="H121" s="705"/>
      <c r="I121" s="705"/>
      <c r="J121" s="705"/>
      <c r="K121" s="705"/>
      <c r="L121" s="705"/>
      <c r="M121" s="705"/>
      <c r="N121" s="705"/>
      <c r="O121" s="705"/>
      <c r="P121" s="705"/>
      <c r="Q121" s="705"/>
      <c r="R121" s="705"/>
      <c r="S121" s="705"/>
      <c r="T121" s="705"/>
      <c r="U121" s="705"/>
    </row>
    <row r="122" spans="3:21">
      <c r="C122" s="705"/>
      <c r="D122" s="705"/>
      <c r="E122" s="705"/>
      <c r="F122" s="705"/>
      <c r="G122" s="705"/>
      <c r="H122" s="705"/>
      <c r="I122" s="705"/>
      <c r="J122" s="705"/>
      <c r="K122" s="705"/>
      <c r="L122" s="705"/>
      <c r="M122" s="705"/>
      <c r="N122" s="705"/>
      <c r="O122" s="705"/>
      <c r="P122" s="705"/>
      <c r="Q122" s="705"/>
      <c r="R122" s="705"/>
      <c r="S122" s="705"/>
      <c r="T122" s="705"/>
      <c r="U122" s="705"/>
    </row>
    <row r="123" spans="3:21">
      <c r="C123" s="705"/>
      <c r="D123" s="705"/>
      <c r="E123" s="705"/>
      <c r="F123" s="705"/>
      <c r="G123" s="705"/>
      <c r="H123" s="705"/>
      <c r="I123" s="705"/>
      <c r="J123" s="705"/>
      <c r="K123" s="705"/>
      <c r="L123" s="705"/>
      <c r="M123" s="705"/>
      <c r="N123" s="705"/>
      <c r="O123" s="705"/>
      <c r="P123" s="705"/>
      <c r="Q123" s="705"/>
      <c r="R123" s="705"/>
      <c r="S123" s="705"/>
      <c r="T123" s="705"/>
      <c r="U123" s="705"/>
    </row>
    <row r="124" spans="3:21">
      <c r="C124" s="705"/>
      <c r="D124" s="705"/>
      <c r="E124" s="705"/>
      <c r="F124" s="705"/>
      <c r="G124" s="705"/>
      <c r="H124" s="705"/>
      <c r="I124" s="705"/>
      <c r="J124" s="705"/>
      <c r="K124" s="705"/>
      <c r="L124" s="705"/>
      <c r="M124" s="705"/>
      <c r="N124" s="705"/>
      <c r="O124" s="705"/>
      <c r="P124" s="705"/>
      <c r="Q124" s="705"/>
      <c r="R124" s="705"/>
      <c r="S124" s="705"/>
      <c r="T124" s="705"/>
      <c r="U124" s="705"/>
    </row>
    <row r="125" spans="3:21">
      <c r="C125" s="705"/>
      <c r="D125" s="705"/>
      <c r="E125" s="705"/>
      <c r="F125" s="705"/>
      <c r="G125" s="705"/>
      <c r="H125" s="705"/>
      <c r="I125" s="705"/>
      <c r="J125" s="705"/>
      <c r="K125" s="705"/>
      <c r="L125" s="705"/>
      <c r="M125" s="705"/>
      <c r="N125" s="705"/>
      <c r="O125" s="705"/>
      <c r="P125" s="705"/>
      <c r="Q125" s="705"/>
      <c r="R125" s="705"/>
      <c r="S125" s="705"/>
      <c r="T125" s="705"/>
      <c r="U125" s="705"/>
    </row>
    <row r="126" spans="3:21">
      <c r="C126" s="705"/>
      <c r="D126" s="705"/>
      <c r="E126" s="705"/>
      <c r="F126" s="705"/>
      <c r="G126" s="705"/>
      <c r="H126" s="705"/>
      <c r="I126" s="705"/>
      <c r="J126" s="705"/>
      <c r="K126" s="705"/>
      <c r="L126" s="705"/>
      <c r="M126" s="705"/>
      <c r="N126" s="705"/>
      <c r="O126" s="705"/>
      <c r="P126" s="705"/>
      <c r="Q126" s="705"/>
      <c r="R126" s="705"/>
      <c r="S126" s="705"/>
      <c r="T126" s="705"/>
      <c r="U126" s="705"/>
    </row>
    <row r="127" spans="3:21">
      <c r="C127" s="705"/>
      <c r="D127" s="705"/>
      <c r="E127" s="705"/>
      <c r="F127" s="705"/>
      <c r="G127" s="705"/>
      <c r="H127" s="705"/>
      <c r="I127" s="705"/>
      <c r="J127" s="705"/>
      <c r="K127" s="705"/>
      <c r="L127" s="705"/>
      <c r="M127" s="705"/>
      <c r="N127" s="705"/>
      <c r="O127" s="705"/>
      <c r="P127" s="705"/>
      <c r="Q127" s="705"/>
      <c r="R127" s="705"/>
      <c r="S127" s="705"/>
      <c r="T127" s="705"/>
      <c r="U127" s="705"/>
    </row>
    <row r="128" spans="3:21">
      <c r="C128" s="705"/>
      <c r="D128" s="705"/>
      <c r="E128" s="705"/>
      <c r="F128" s="705"/>
      <c r="G128" s="705"/>
      <c r="H128" s="705"/>
      <c r="I128" s="705"/>
      <c r="J128" s="705"/>
      <c r="K128" s="705"/>
      <c r="L128" s="705"/>
      <c r="M128" s="705"/>
      <c r="N128" s="705"/>
      <c r="O128" s="705"/>
      <c r="P128" s="705"/>
      <c r="Q128" s="705"/>
      <c r="R128" s="705"/>
      <c r="S128" s="705"/>
      <c r="T128" s="705"/>
      <c r="U128" s="705"/>
    </row>
    <row r="129" spans="3:21">
      <c r="C129" s="705"/>
      <c r="D129" s="705"/>
      <c r="E129" s="705"/>
      <c r="F129" s="705"/>
      <c r="G129" s="705"/>
      <c r="H129" s="705"/>
      <c r="I129" s="705"/>
      <c r="J129" s="705"/>
      <c r="K129" s="705"/>
      <c r="L129" s="705"/>
      <c r="M129" s="705"/>
      <c r="N129" s="705"/>
      <c r="O129" s="705"/>
      <c r="P129" s="705"/>
      <c r="Q129" s="705"/>
      <c r="R129" s="705"/>
      <c r="S129" s="705"/>
      <c r="T129" s="705"/>
      <c r="U129" s="705"/>
    </row>
    <row r="130" spans="3:21">
      <c r="C130" s="705"/>
      <c r="D130" s="705"/>
      <c r="E130" s="705"/>
      <c r="F130" s="705"/>
      <c r="G130" s="705"/>
      <c r="H130" s="705"/>
      <c r="I130" s="705"/>
      <c r="J130" s="705"/>
      <c r="K130" s="705"/>
      <c r="L130" s="705"/>
      <c r="M130" s="705"/>
      <c r="N130" s="705"/>
      <c r="O130" s="705"/>
      <c r="P130" s="705"/>
      <c r="Q130" s="705"/>
      <c r="R130" s="705"/>
      <c r="S130" s="705"/>
      <c r="T130" s="705"/>
      <c r="U130" s="705"/>
    </row>
    <row r="131" spans="3:21">
      <c r="C131" s="705"/>
      <c r="D131" s="705"/>
      <c r="E131" s="705"/>
      <c r="F131" s="705"/>
      <c r="G131" s="705"/>
      <c r="H131" s="705"/>
      <c r="I131" s="705"/>
      <c r="J131" s="705"/>
      <c r="K131" s="705"/>
      <c r="L131" s="705"/>
      <c r="M131" s="705"/>
      <c r="N131" s="705"/>
      <c r="O131" s="705"/>
      <c r="P131" s="705"/>
      <c r="Q131" s="705"/>
      <c r="R131" s="705"/>
      <c r="S131" s="705"/>
      <c r="T131" s="705"/>
      <c r="U131" s="705"/>
    </row>
    <row r="132" spans="3:21">
      <c r="C132" s="705"/>
      <c r="D132" s="705"/>
      <c r="E132" s="705"/>
      <c r="F132" s="705"/>
      <c r="G132" s="705"/>
      <c r="H132" s="705"/>
      <c r="I132" s="705"/>
      <c r="J132" s="705"/>
      <c r="K132" s="705"/>
      <c r="L132" s="705"/>
      <c r="M132" s="705"/>
      <c r="N132" s="705"/>
      <c r="O132" s="705"/>
      <c r="P132" s="705"/>
      <c r="Q132" s="705"/>
      <c r="R132" s="705"/>
      <c r="S132" s="705"/>
      <c r="T132" s="705"/>
      <c r="U132" s="705"/>
    </row>
    <row r="133" spans="3:21">
      <c r="C133" s="705"/>
      <c r="D133" s="705"/>
      <c r="E133" s="705"/>
      <c r="F133" s="705"/>
      <c r="G133" s="705"/>
      <c r="H133" s="705"/>
      <c r="I133" s="705"/>
      <c r="J133" s="705"/>
      <c r="K133" s="705"/>
      <c r="L133" s="705"/>
      <c r="M133" s="705"/>
      <c r="N133" s="705"/>
      <c r="O133" s="705"/>
      <c r="P133" s="705"/>
      <c r="Q133" s="705"/>
      <c r="R133" s="705"/>
      <c r="S133" s="705"/>
      <c r="T133" s="705"/>
      <c r="U133" s="705"/>
    </row>
    <row r="134" spans="3:21">
      <c r="C134" s="705"/>
      <c r="D134" s="705"/>
      <c r="E134" s="705"/>
      <c r="F134" s="705"/>
      <c r="G134" s="705"/>
      <c r="H134" s="705"/>
      <c r="I134" s="705"/>
      <c r="J134" s="705"/>
      <c r="K134" s="705"/>
      <c r="L134" s="705"/>
      <c r="M134" s="705"/>
      <c r="N134" s="705"/>
      <c r="O134" s="705"/>
      <c r="P134" s="705"/>
      <c r="Q134" s="705"/>
      <c r="R134" s="705"/>
      <c r="S134" s="705"/>
      <c r="T134" s="705"/>
      <c r="U134" s="705"/>
    </row>
    <row r="135" spans="3:21">
      <c r="C135" s="705"/>
      <c r="D135" s="705"/>
      <c r="E135" s="705"/>
      <c r="F135" s="705"/>
      <c r="G135" s="705"/>
      <c r="H135" s="705"/>
      <c r="I135" s="705"/>
      <c r="J135" s="705"/>
      <c r="K135" s="705"/>
      <c r="L135" s="705"/>
      <c r="M135" s="705"/>
      <c r="N135" s="705"/>
      <c r="O135" s="705"/>
      <c r="P135" s="705"/>
      <c r="Q135" s="705"/>
      <c r="R135" s="705"/>
      <c r="S135" s="705"/>
      <c r="T135" s="705"/>
      <c r="U135" s="705"/>
    </row>
    <row r="136" spans="3:21">
      <c r="C136" s="705"/>
      <c r="D136" s="705"/>
      <c r="E136" s="705"/>
      <c r="F136" s="705"/>
      <c r="G136" s="705"/>
      <c r="H136" s="705"/>
      <c r="I136" s="705"/>
      <c r="J136" s="705"/>
      <c r="K136" s="705"/>
      <c r="L136" s="705"/>
      <c r="M136" s="705"/>
      <c r="N136" s="705"/>
      <c r="O136" s="705"/>
      <c r="P136" s="705"/>
      <c r="Q136" s="705"/>
      <c r="R136" s="705"/>
      <c r="S136" s="705"/>
      <c r="T136" s="705"/>
      <c r="U136" s="705"/>
    </row>
    <row r="137" spans="3:21">
      <c r="C137" s="705"/>
      <c r="D137" s="705"/>
      <c r="E137" s="705"/>
      <c r="F137" s="705"/>
      <c r="G137" s="705"/>
      <c r="H137" s="705"/>
      <c r="I137" s="705"/>
      <c r="J137" s="705"/>
      <c r="K137" s="705"/>
      <c r="L137" s="705"/>
      <c r="M137" s="705"/>
      <c r="N137" s="705"/>
      <c r="O137" s="705"/>
      <c r="P137" s="705"/>
      <c r="Q137" s="705"/>
      <c r="R137" s="705"/>
      <c r="S137" s="705"/>
      <c r="T137" s="705"/>
      <c r="U137" s="705"/>
    </row>
    <row r="138" spans="3:21">
      <c r="C138" s="705"/>
      <c r="D138" s="705"/>
      <c r="E138" s="705"/>
      <c r="F138" s="705"/>
      <c r="G138" s="705"/>
      <c r="H138" s="705"/>
      <c r="I138" s="705"/>
      <c r="J138" s="705"/>
      <c r="K138" s="705"/>
      <c r="L138" s="705"/>
      <c r="M138" s="705"/>
      <c r="N138" s="705"/>
      <c r="O138" s="705"/>
      <c r="P138" s="705"/>
      <c r="Q138" s="705"/>
      <c r="R138" s="705"/>
      <c r="S138" s="705"/>
      <c r="T138" s="705"/>
      <c r="U138" s="705"/>
    </row>
    <row r="139" spans="3:21">
      <c r="C139" s="705"/>
      <c r="D139" s="705"/>
      <c r="E139" s="705"/>
      <c r="F139" s="705"/>
      <c r="G139" s="705"/>
      <c r="H139" s="705"/>
      <c r="I139" s="705"/>
      <c r="J139" s="705"/>
      <c r="K139" s="705"/>
      <c r="L139" s="705"/>
      <c r="M139" s="705"/>
      <c r="N139" s="705"/>
      <c r="O139" s="705"/>
      <c r="P139" s="705"/>
      <c r="Q139" s="705"/>
      <c r="R139" s="705"/>
      <c r="S139" s="705"/>
      <c r="T139" s="705"/>
      <c r="U139" s="705"/>
    </row>
    <row r="140" spans="3:21">
      <c r="C140" s="705"/>
      <c r="D140" s="705"/>
      <c r="E140" s="705"/>
      <c r="F140" s="705"/>
      <c r="G140" s="705"/>
      <c r="H140" s="705"/>
      <c r="I140" s="705"/>
      <c r="J140" s="705"/>
      <c r="K140" s="705"/>
      <c r="L140" s="705"/>
      <c r="M140" s="705"/>
      <c r="N140" s="705"/>
      <c r="O140" s="705"/>
      <c r="P140" s="705"/>
      <c r="Q140" s="705"/>
      <c r="R140" s="705"/>
      <c r="S140" s="705"/>
      <c r="T140" s="705"/>
      <c r="U140" s="705"/>
    </row>
    <row r="141" spans="3:21">
      <c r="C141" s="705"/>
      <c r="D141" s="705"/>
      <c r="E141" s="705"/>
      <c r="F141" s="705"/>
      <c r="G141" s="705"/>
      <c r="H141" s="705"/>
      <c r="I141" s="705"/>
      <c r="J141" s="705"/>
      <c r="K141" s="705"/>
      <c r="L141" s="705"/>
      <c r="M141" s="705"/>
      <c r="N141" s="705"/>
      <c r="O141" s="705"/>
      <c r="P141" s="705"/>
      <c r="Q141" s="705"/>
      <c r="R141" s="705"/>
      <c r="S141" s="705"/>
      <c r="T141" s="705"/>
      <c r="U141" s="705"/>
    </row>
    <row r="142" spans="3:21">
      <c r="C142" s="705"/>
      <c r="D142" s="705"/>
      <c r="E142" s="705"/>
      <c r="F142" s="705"/>
      <c r="G142" s="705"/>
      <c r="H142" s="705"/>
      <c r="I142" s="705"/>
      <c r="J142" s="705"/>
      <c r="K142" s="705"/>
      <c r="L142" s="705"/>
      <c r="M142" s="705"/>
      <c r="N142" s="705"/>
      <c r="O142" s="705"/>
      <c r="P142" s="705"/>
      <c r="Q142" s="705"/>
      <c r="R142" s="705"/>
      <c r="S142" s="705"/>
      <c r="T142" s="705"/>
      <c r="U142" s="705"/>
    </row>
    <row r="143" spans="3:21">
      <c r="C143" s="705"/>
      <c r="D143" s="705"/>
      <c r="E143" s="705"/>
      <c r="F143" s="705"/>
      <c r="G143" s="705"/>
      <c r="H143" s="705"/>
      <c r="I143" s="705"/>
      <c r="J143" s="705"/>
      <c r="K143" s="705"/>
      <c r="L143" s="705"/>
      <c r="M143" s="705"/>
      <c r="N143" s="705"/>
      <c r="O143" s="705"/>
      <c r="P143" s="705"/>
      <c r="Q143" s="705"/>
      <c r="R143" s="705"/>
      <c r="S143" s="705"/>
      <c r="T143" s="705"/>
      <c r="U143" s="705"/>
    </row>
    <row r="144" spans="3:21">
      <c r="C144" s="705"/>
      <c r="D144" s="705"/>
      <c r="E144" s="705"/>
      <c r="F144" s="705"/>
      <c r="G144" s="705"/>
      <c r="H144" s="705"/>
      <c r="I144" s="705"/>
      <c r="J144" s="705"/>
      <c r="K144" s="705"/>
      <c r="L144" s="705"/>
      <c r="M144" s="705"/>
      <c r="N144" s="705"/>
      <c r="O144" s="705"/>
      <c r="P144" s="705"/>
      <c r="Q144" s="705"/>
      <c r="R144" s="705"/>
      <c r="S144" s="705"/>
      <c r="T144" s="705"/>
      <c r="U144" s="705"/>
    </row>
    <row r="145" spans="3:21">
      <c r="C145" s="705"/>
      <c r="D145" s="705"/>
      <c r="E145" s="705"/>
      <c r="F145" s="705"/>
      <c r="G145" s="705"/>
      <c r="H145" s="705"/>
      <c r="I145" s="705"/>
      <c r="J145" s="705"/>
      <c r="K145" s="705"/>
      <c r="L145" s="705"/>
      <c r="M145" s="705"/>
      <c r="N145" s="705"/>
      <c r="O145" s="705"/>
      <c r="P145" s="705"/>
      <c r="Q145" s="705"/>
      <c r="R145" s="705"/>
      <c r="S145" s="705"/>
      <c r="T145" s="705"/>
      <c r="U145" s="705"/>
    </row>
    <row r="146" spans="3:21">
      <c r="C146" s="705"/>
      <c r="D146" s="705"/>
      <c r="E146" s="705"/>
      <c r="F146" s="705"/>
      <c r="G146" s="705"/>
      <c r="H146" s="705"/>
      <c r="I146" s="705"/>
      <c r="J146" s="705"/>
      <c r="K146" s="705"/>
      <c r="L146" s="705"/>
      <c r="M146" s="705"/>
      <c r="N146" s="705"/>
      <c r="O146" s="705"/>
      <c r="P146" s="705"/>
      <c r="Q146" s="705"/>
      <c r="R146" s="705"/>
      <c r="S146" s="705"/>
      <c r="T146" s="705"/>
      <c r="U146" s="705"/>
    </row>
    <row r="147" spans="3:21">
      <c r="C147" s="705"/>
      <c r="D147" s="705"/>
      <c r="E147" s="705"/>
      <c r="F147" s="705"/>
      <c r="G147" s="705"/>
      <c r="H147" s="705"/>
      <c r="I147" s="705"/>
      <c r="J147" s="705"/>
      <c r="K147" s="705"/>
      <c r="L147" s="705"/>
      <c r="M147" s="705"/>
      <c r="N147" s="705"/>
      <c r="O147" s="705"/>
      <c r="P147" s="705"/>
      <c r="Q147" s="705"/>
      <c r="R147" s="705"/>
      <c r="S147" s="705"/>
      <c r="T147" s="705"/>
      <c r="U147" s="705"/>
    </row>
    <row r="148" spans="3:21">
      <c r="C148" s="705"/>
      <c r="D148" s="705"/>
      <c r="E148" s="705"/>
      <c r="F148" s="705"/>
      <c r="G148" s="705"/>
      <c r="H148" s="705"/>
      <c r="I148" s="705"/>
      <c r="J148" s="705"/>
      <c r="K148" s="705"/>
      <c r="L148" s="705"/>
      <c r="M148" s="705"/>
      <c r="N148" s="705"/>
      <c r="O148" s="705"/>
      <c r="P148" s="705"/>
      <c r="Q148" s="705"/>
      <c r="R148" s="705"/>
      <c r="S148" s="705"/>
      <c r="T148" s="705"/>
      <c r="U148" s="705"/>
    </row>
    <row r="149" spans="3:21">
      <c r="C149" s="705"/>
      <c r="D149" s="705"/>
      <c r="E149" s="705"/>
      <c r="F149" s="705"/>
      <c r="G149" s="705"/>
      <c r="H149" s="705"/>
      <c r="I149" s="705"/>
      <c r="J149" s="705"/>
      <c r="K149" s="705"/>
      <c r="L149" s="705"/>
      <c r="M149" s="705"/>
      <c r="N149" s="705"/>
      <c r="O149" s="705"/>
      <c r="P149" s="705"/>
      <c r="Q149" s="705"/>
      <c r="R149" s="705"/>
      <c r="S149" s="705"/>
      <c r="T149" s="705"/>
      <c r="U149" s="705"/>
    </row>
    <row r="150" spans="3:21">
      <c r="C150" s="705"/>
      <c r="D150" s="705"/>
      <c r="E150" s="705"/>
      <c r="F150" s="705"/>
      <c r="G150" s="705"/>
      <c r="H150" s="705"/>
      <c r="I150" s="705"/>
      <c r="J150" s="705"/>
      <c r="K150" s="705"/>
      <c r="L150" s="705"/>
      <c r="M150" s="705"/>
      <c r="N150" s="705"/>
      <c r="O150" s="705"/>
      <c r="P150" s="705"/>
      <c r="Q150" s="705"/>
      <c r="R150" s="705"/>
      <c r="S150" s="705"/>
      <c r="T150" s="705"/>
      <c r="U150" s="705"/>
    </row>
    <row r="151" spans="3:21">
      <c r="C151" s="705"/>
      <c r="D151" s="705"/>
      <c r="E151" s="705"/>
      <c r="F151" s="705"/>
      <c r="G151" s="705"/>
      <c r="H151" s="705"/>
      <c r="I151" s="705"/>
      <c r="J151" s="705"/>
      <c r="K151" s="705"/>
      <c r="L151" s="705"/>
      <c r="M151" s="705"/>
      <c r="N151" s="705"/>
      <c r="O151" s="705"/>
      <c r="P151" s="705"/>
      <c r="Q151" s="705"/>
      <c r="R151" s="705"/>
      <c r="S151" s="705"/>
      <c r="T151" s="705"/>
      <c r="U151" s="705"/>
    </row>
    <row r="152" spans="3:21">
      <c r="C152" s="705"/>
      <c r="D152" s="705"/>
      <c r="E152" s="705"/>
      <c r="F152" s="705"/>
      <c r="G152" s="705"/>
      <c r="H152" s="705"/>
      <c r="I152" s="705"/>
      <c r="J152" s="705"/>
      <c r="K152" s="705"/>
      <c r="L152" s="705"/>
      <c r="M152" s="705"/>
      <c r="N152" s="705"/>
      <c r="O152" s="705"/>
      <c r="P152" s="705"/>
      <c r="Q152" s="705"/>
      <c r="R152" s="705"/>
      <c r="S152" s="705"/>
      <c r="T152" s="705"/>
      <c r="U152" s="705"/>
    </row>
    <row r="153" spans="3:21">
      <c r="C153" s="705"/>
      <c r="D153" s="705"/>
      <c r="E153" s="705"/>
      <c r="F153" s="705"/>
      <c r="G153" s="705"/>
      <c r="H153" s="705"/>
      <c r="I153" s="705"/>
      <c r="J153" s="705"/>
      <c r="K153" s="705"/>
      <c r="L153" s="705"/>
      <c r="M153" s="705"/>
      <c r="N153" s="705"/>
      <c r="O153" s="705"/>
      <c r="P153" s="705"/>
      <c r="Q153" s="705"/>
      <c r="R153" s="705"/>
      <c r="S153" s="705"/>
      <c r="T153" s="705"/>
      <c r="U153" s="705"/>
    </row>
    <row r="154" spans="3:21">
      <c r="C154" s="705"/>
      <c r="D154" s="705"/>
      <c r="E154" s="705"/>
      <c r="F154" s="705"/>
      <c r="G154" s="705"/>
      <c r="H154" s="705"/>
      <c r="I154" s="705"/>
      <c r="J154" s="705"/>
      <c r="K154" s="705"/>
      <c r="L154" s="705"/>
      <c r="M154" s="705"/>
      <c r="N154" s="705"/>
      <c r="O154" s="705"/>
      <c r="P154" s="705"/>
      <c r="Q154" s="705"/>
      <c r="R154" s="705"/>
      <c r="S154" s="705"/>
      <c r="T154" s="705"/>
      <c r="U154" s="705"/>
    </row>
    <row r="155" spans="3:21">
      <c r="C155" s="705"/>
      <c r="D155" s="705"/>
      <c r="E155" s="705"/>
      <c r="F155" s="705"/>
      <c r="G155" s="705"/>
      <c r="H155" s="705"/>
      <c r="I155" s="705"/>
      <c r="J155" s="705"/>
      <c r="K155" s="705"/>
      <c r="L155" s="705"/>
      <c r="M155" s="705"/>
      <c r="N155" s="705"/>
      <c r="O155" s="705"/>
      <c r="P155" s="705"/>
      <c r="Q155" s="705"/>
      <c r="R155" s="705"/>
      <c r="S155" s="705"/>
      <c r="T155" s="705"/>
      <c r="U155" s="705"/>
    </row>
    <row r="156" spans="3:21">
      <c r="C156" s="705"/>
      <c r="D156" s="705"/>
      <c r="E156" s="705"/>
      <c r="F156" s="705"/>
      <c r="G156" s="705"/>
      <c r="H156" s="705"/>
      <c r="I156" s="705"/>
      <c r="J156" s="705"/>
      <c r="K156" s="705"/>
      <c r="L156" s="705"/>
      <c r="M156" s="705"/>
      <c r="N156" s="705"/>
      <c r="O156" s="705"/>
      <c r="P156" s="705"/>
      <c r="Q156" s="705"/>
      <c r="R156" s="705"/>
      <c r="S156" s="705"/>
      <c r="T156" s="705"/>
      <c r="U156" s="705"/>
    </row>
    <row r="157" spans="3:21">
      <c r="C157" s="705"/>
      <c r="D157" s="705"/>
      <c r="E157" s="705"/>
      <c r="F157" s="705"/>
      <c r="G157" s="705"/>
      <c r="H157" s="705"/>
      <c r="I157" s="705"/>
      <c r="J157" s="705"/>
      <c r="K157" s="705"/>
      <c r="L157" s="705"/>
      <c r="M157" s="705"/>
      <c r="N157" s="705"/>
      <c r="O157" s="705"/>
      <c r="P157" s="705"/>
      <c r="Q157" s="705"/>
      <c r="R157" s="705"/>
      <c r="S157" s="705"/>
      <c r="T157" s="705"/>
      <c r="U157" s="705"/>
    </row>
    <row r="158" spans="3:21">
      <c r="C158" s="705"/>
      <c r="D158" s="705"/>
      <c r="E158" s="705"/>
      <c r="F158" s="705"/>
      <c r="G158" s="705"/>
      <c r="H158" s="705"/>
      <c r="I158" s="705"/>
      <c r="J158" s="705"/>
      <c r="K158" s="705"/>
      <c r="L158" s="705"/>
      <c r="M158" s="705"/>
      <c r="N158" s="705"/>
      <c r="O158" s="705"/>
      <c r="P158" s="705"/>
      <c r="Q158" s="705"/>
      <c r="R158" s="705"/>
      <c r="S158" s="705"/>
      <c r="T158" s="705"/>
      <c r="U158" s="705"/>
    </row>
    <row r="159" spans="3:21">
      <c r="C159" s="705"/>
      <c r="D159" s="705"/>
      <c r="E159" s="705"/>
      <c r="F159" s="705"/>
      <c r="G159" s="705"/>
      <c r="H159" s="705"/>
      <c r="I159" s="705"/>
      <c r="J159" s="705"/>
      <c r="K159" s="705"/>
      <c r="L159" s="705"/>
      <c r="M159" s="705"/>
      <c r="N159" s="705"/>
      <c r="O159" s="705"/>
      <c r="P159" s="705"/>
      <c r="Q159" s="705"/>
      <c r="R159" s="705"/>
      <c r="S159" s="705"/>
      <c r="T159" s="705"/>
      <c r="U159" s="705"/>
    </row>
    <row r="160" spans="3:21">
      <c r="C160" s="705"/>
      <c r="D160" s="705"/>
      <c r="E160" s="705"/>
      <c r="F160" s="705"/>
      <c r="G160" s="705"/>
      <c r="H160" s="705"/>
      <c r="I160" s="705"/>
      <c r="J160" s="705"/>
      <c r="K160" s="705"/>
      <c r="L160" s="705"/>
      <c r="M160" s="705"/>
      <c r="N160" s="705"/>
      <c r="O160" s="705"/>
      <c r="P160" s="705"/>
      <c r="Q160" s="705"/>
      <c r="R160" s="705"/>
      <c r="S160" s="705"/>
      <c r="T160" s="705"/>
      <c r="U160" s="705"/>
    </row>
    <row r="161" spans="3:21">
      <c r="C161" s="705"/>
      <c r="D161" s="705"/>
      <c r="E161" s="705"/>
      <c r="F161" s="705"/>
      <c r="G161" s="705"/>
      <c r="H161" s="705"/>
      <c r="I161" s="705"/>
      <c r="J161" s="705"/>
      <c r="K161" s="705"/>
      <c r="L161" s="705"/>
      <c r="M161" s="705"/>
      <c r="N161" s="705"/>
      <c r="O161" s="705"/>
      <c r="P161" s="705"/>
      <c r="Q161" s="705"/>
      <c r="R161" s="705"/>
      <c r="S161" s="705"/>
      <c r="T161" s="705"/>
      <c r="U161" s="705"/>
    </row>
    <row r="162" spans="3:21">
      <c r="C162" s="705"/>
      <c r="D162" s="705"/>
      <c r="E162" s="705"/>
      <c r="F162" s="705"/>
      <c r="G162" s="705"/>
      <c r="H162" s="705"/>
      <c r="I162" s="705"/>
      <c r="J162" s="705"/>
      <c r="K162" s="705"/>
      <c r="L162" s="705"/>
      <c r="M162" s="705"/>
      <c r="N162" s="705"/>
      <c r="O162" s="705"/>
      <c r="P162" s="705"/>
      <c r="Q162" s="705"/>
      <c r="R162" s="705"/>
      <c r="S162" s="705"/>
      <c r="T162" s="705"/>
      <c r="U162" s="705"/>
    </row>
    <row r="163" spans="3:21">
      <c r="C163" s="705"/>
      <c r="D163" s="705"/>
      <c r="E163" s="705"/>
      <c r="F163" s="705"/>
      <c r="G163" s="705"/>
      <c r="H163" s="705"/>
      <c r="I163" s="705"/>
      <c r="J163" s="705"/>
      <c r="K163" s="705"/>
      <c r="L163" s="705"/>
      <c r="M163" s="705"/>
      <c r="N163" s="705"/>
      <c r="O163" s="705"/>
      <c r="P163" s="705"/>
      <c r="Q163" s="705"/>
      <c r="R163" s="705"/>
      <c r="S163" s="705"/>
      <c r="T163" s="705"/>
      <c r="U163" s="705"/>
    </row>
    <row r="164" spans="3:21">
      <c r="C164" s="705"/>
      <c r="D164" s="705"/>
      <c r="E164" s="705"/>
      <c r="F164" s="705"/>
      <c r="G164" s="705"/>
      <c r="H164" s="705"/>
      <c r="I164" s="705"/>
      <c r="J164" s="705"/>
      <c r="K164" s="705"/>
      <c r="L164" s="705"/>
      <c r="M164" s="705"/>
      <c r="N164" s="705"/>
      <c r="O164" s="705"/>
      <c r="P164" s="705"/>
      <c r="Q164" s="705"/>
      <c r="R164" s="705"/>
      <c r="S164" s="705"/>
      <c r="T164" s="705"/>
      <c r="U164" s="705"/>
    </row>
    <row r="165" spans="3:21">
      <c r="C165" s="705"/>
      <c r="D165" s="705"/>
      <c r="E165" s="705"/>
      <c r="F165" s="705"/>
      <c r="G165" s="705"/>
      <c r="H165" s="705"/>
      <c r="I165" s="705"/>
      <c r="J165" s="705"/>
      <c r="K165" s="705"/>
      <c r="L165" s="705"/>
      <c r="M165" s="705"/>
      <c r="N165" s="705"/>
      <c r="O165" s="705"/>
      <c r="P165" s="705"/>
      <c r="Q165" s="705"/>
      <c r="R165" s="705"/>
      <c r="S165" s="705"/>
      <c r="T165" s="705"/>
      <c r="U165" s="705"/>
    </row>
    <row r="166" spans="3:21">
      <c r="C166" s="705"/>
      <c r="D166" s="705"/>
      <c r="E166" s="705"/>
      <c r="F166" s="705"/>
      <c r="G166" s="705"/>
      <c r="H166" s="705"/>
      <c r="I166" s="705"/>
      <c r="J166" s="705"/>
      <c r="K166" s="705"/>
      <c r="L166" s="705"/>
      <c r="M166" s="705"/>
      <c r="N166" s="705"/>
      <c r="O166" s="705"/>
      <c r="P166" s="705"/>
      <c r="Q166" s="705"/>
      <c r="R166" s="705"/>
      <c r="S166" s="705"/>
      <c r="T166" s="705"/>
      <c r="U166" s="705"/>
    </row>
    <row r="167" spans="3:21">
      <c r="C167" s="705"/>
      <c r="D167" s="705"/>
      <c r="E167" s="705"/>
      <c r="F167" s="705"/>
      <c r="G167" s="705"/>
      <c r="H167" s="705"/>
      <c r="I167" s="705"/>
      <c r="J167" s="705"/>
      <c r="K167" s="705"/>
      <c r="L167" s="705"/>
      <c r="M167" s="705"/>
      <c r="N167" s="705"/>
      <c r="O167" s="705"/>
      <c r="P167" s="705"/>
      <c r="Q167" s="705"/>
      <c r="R167" s="705"/>
      <c r="S167" s="705"/>
      <c r="T167" s="705"/>
      <c r="U167" s="705"/>
    </row>
    <row r="168" spans="3:21">
      <c r="C168" s="705"/>
      <c r="D168" s="705"/>
      <c r="E168" s="705"/>
      <c r="F168" s="705"/>
      <c r="G168" s="705"/>
      <c r="H168" s="705"/>
      <c r="I168" s="705"/>
      <c r="J168" s="705"/>
      <c r="K168" s="705"/>
      <c r="L168" s="705"/>
      <c r="M168" s="705"/>
      <c r="N168" s="705"/>
      <c r="O168" s="705"/>
      <c r="P168" s="705"/>
      <c r="Q168" s="705"/>
      <c r="R168" s="705"/>
      <c r="S168" s="705"/>
      <c r="T168" s="705"/>
      <c r="U168" s="705"/>
    </row>
    <row r="169" spans="3:21">
      <c r="C169" s="705"/>
      <c r="D169" s="705"/>
      <c r="E169" s="705"/>
      <c r="F169" s="705"/>
      <c r="G169" s="705"/>
      <c r="H169" s="705"/>
      <c r="I169" s="705"/>
      <c r="J169" s="705"/>
      <c r="K169" s="705"/>
      <c r="L169" s="705"/>
      <c r="M169" s="705"/>
      <c r="N169" s="705"/>
      <c r="O169" s="705"/>
      <c r="P169" s="705"/>
      <c r="Q169" s="705"/>
      <c r="R169" s="705"/>
      <c r="S169" s="705"/>
      <c r="T169" s="705"/>
      <c r="U169" s="705"/>
    </row>
    <row r="170" spans="3:21">
      <c r="C170" s="705"/>
      <c r="D170" s="705"/>
      <c r="E170" s="705"/>
      <c r="F170" s="705"/>
      <c r="G170" s="705"/>
      <c r="H170" s="705"/>
      <c r="I170" s="705"/>
      <c r="J170" s="705"/>
      <c r="K170" s="705"/>
      <c r="L170" s="705"/>
      <c r="M170" s="705"/>
      <c r="N170" s="705"/>
      <c r="O170" s="705"/>
      <c r="P170" s="705"/>
      <c r="Q170" s="705"/>
      <c r="R170" s="705"/>
      <c r="S170" s="705"/>
      <c r="T170" s="705"/>
      <c r="U170" s="705"/>
    </row>
    <row r="171" spans="3:21">
      <c r="C171" s="705"/>
      <c r="D171" s="705"/>
      <c r="E171" s="705"/>
      <c r="F171" s="705"/>
      <c r="G171" s="705"/>
      <c r="H171" s="705"/>
      <c r="I171" s="705"/>
      <c r="J171" s="705"/>
      <c r="K171" s="705"/>
      <c r="L171" s="705"/>
      <c r="M171" s="705"/>
      <c r="N171" s="705"/>
      <c r="O171" s="705"/>
      <c r="P171" s="705"/>
      <c r="Q171" s="705"/>
      <c r="R171" s="705"/>
      <c r="S171" s="705"/>
      <c r="T171" s="705"/>
      <c r="U171" s="705"/>
    </row>
    <row r="172" spans="3:21">
      <c r="C172" s="705"/>
      <c r="D172" s="705"/>
      <c r="E172" s="705"/>
      <c r="F172" s="705"/>
      <c r="G172" s="705"/>
      <c r="H172" s="705"/>
      <c r="I172" s="705"/>
      <c r="J172" s="705"/>
      <c r="K172" s="705"/>
      <c r="L172" s="705"/>
      <c r="M172" s="705"/>
      <c r="N172" s="705"/>
      <c r="O172" s="705"/>
      <c r="P172" s="705"/>
      <c r="Q172" s="705"/>
      <c r="R172" s="705"/>
      <c r="S172" s="705"/>
      <c r="T172" s="705"/>
      <c r="U172" s="705"/>
    </row>
    <row r="173" spans="3:21">
      <c r="C173" s="705"/>
      <c r="D173" s="705"/>
      <c r="E173" s="705"/>
      <c r="F173" s="705"/>
      <c r="G173" s="705"/>
      <c r="H173" s="705"/>
      <c r="I173" s="705"/>
      <c r="J173" s="705"/>
      <c r="K173" s="705"/>
      <c r="L173" s="705"/>
      <c r="M173" s="705"/>
      <c r="N173" s="705"/>
      <c r="O173" s="705"/>
      <c r="P173" s="705"/>
      <c r="Q173" s="705"/>
      <c r="R173" s="705"/>
      <c r="S173" s="705"/>
      <c r="T173" s="705"/>
      <c r="U173" s="705"/>
    </row>
    <row r="174" spans="3:21">
      <c r="C174" s="705"/>
      <c r="D174" s="705"/>
      <c r="E174" s="705"/>
      <c r="F174" s="705"/>
      <c r="G174" s="705"/>
      <c r="H174" s="705"/>
      <c r="I174" s="705"/>
      <c r="J174" s="705"/>
      <c r="K174" s="705"/>
      <c r="L174" s="705"/>
      <c r="M174" s="705"/>
      <c r="N174" s="705"/>
      <c r="O174" s="705"/>
      <c r="P174" s="705"/>
      <c r="Q174" s="705"/>
      <c r="R174" s="705"/>
      <c r="S174" s="705"/>
      <c r="T174" s="705"/>
      <c r="U174" s="705"/>
    </row>
    <row r="175" spans="3:21">
      <c r="C175" s="705"/>
      <c r="D175" s="705"/>
      <c r="E175" s="705"/>
      <c r="F175" s="705"/>
      <c r="G175" s="705"/>
      <c r="H175" s="705"/>
      <c r="I175" s="705"/>
      <c r="J175" s="705"/>
      <c r="K175" s="705"/>
      <c r="L175" s="705"/>
      <c r="M175" s="705"/>
      <c r="N175" s="705"/>
      <c r="O175" s="705"/>
      <c r="P175" s="705"/>
      <c r="Q175" s="705"/>
      <c r="R175" s="705"/>
      <c r="S175" s="705"/>
      <c r="T175" s="705"/>
      <c r="U175" s="705"/>
    </row>
    <row r="176" spans="3:21">
      <c r="C176" s="705"/>
      <c r="D176" s="705"/>
      <c r="E176" s="705"/>
      <c r="F176" s="705"/>
      <c r="G176" s="705"/>
      <c r="H176" s="705"/>
      <c r="I176" s="705"/>
      <c r="J176" s="705"/>
      <c r="K176" s="705"/>
      <c r="L176" s="705"/>
      <c r="M176" s="705"/>
      <c r="N176" s="705"/>
      <c r="O176" s="705"/>
      <c r="P176" s="705"/>
      <c r="Q176" s="705"/>
      <c r="R176" s="705"/>
      <c r="S176" s="705"/>
      <c r="T176" s="705"/>
      <c r="U176" s="705"/>
    </row>
    <row r="177" spans="3:21">
      <c r="C177" s="705"/>
      <c r="D177" s="705"/>
      <c r="E177" s="705"/>
      <c r="F177" s="705"/>
      <c r="G177" s="705"/>
      <c r="H177" s="705"/>
      <c r="I177" s="705"/>
      <c r="J177" s="705"/>
      <c r="K177" s="705"/>
      <c r="L177" s="705"/>
      <c r="M177" s="705"/>
      <c r="N177" s="705"/>
      <c r="O177" s="705"/>
      <c r="P177" s="705"/>
      <c r="Q177" s="705"/>
      <c r="R177" s="705"/>
      <c r="S177" s="705"/>
      <c r="T177" s="705"/>
      <c r="U177" s="705"/>
    </row>
    <row r="178" spans="3:21">
      <c r="C178" s="705"/>
      <c r="D178" s="705"/>
      <c r="E178" s="705"/>
      <c r="F178" s="705"/>
      <c r="G178" s="705"/>
      <c r="H178" s="705"/>
      <c r="I178" s="705"/>
      <c r="J178" s="705"/>
      <c r="K178" s="705"/>
      <c r="L178" s="705"/>
      <c r="M178" s="705"/>
      <c r="N178" s="705"/>
      <c r="O178" s="705"/>
      <c r="P178" s="705"/>
      <c r="Q178" s="705"/>
      <c r="R178" s="705"/>
      <c r="S178" s="705"/>
      <c r="T178" s="705"/>
      <c r="U178" s="705"/>
    </row>
    <row r="179" spans="3:21">
      <c r="C179" s="705"/>
      <c r="D179" s="705"/>
      <c r="E179" s="705"/>
      <c r="F179" s="705"/>
      <c r="G179" s="705"/>
      <c r="H179" s="705"/>
      <c r="I179" s="705"/>
      <c r="J179" s="705"/>
      <c r="K179" s="705"/>
      <c r="L179" s="705"/>
      <c r="M179" s="705"/>
      <c r="N179" s="705"/>
      <c r="O179" s="705"/>
      <c r="P179" s="705"/>
      <c r="Q179" s="705"/>
      <c r="R179" s="705"/>
      <c r="S179" s="705"/>
      <c r="T179" s="705"/>
      <c r="U179" s="705"/>
    </row>
    <row r="180" spans="3:21">
      <c r="C180" s="705"/>
      <c r="D180" s="705"/>
      <c r="E180" s="705"/>
      <c r="F180" s="705"/>
      <c r="G180" s="705"/>
      <c r="H180" s="705"/>
      <c r="I180" s="705"/>
      <c r="J180" s="705"/>
      <c r="K180" s="705"/>
      <c r="L180" s="705"/>
      <c r="M180" s="705"/>
      <c r="N180" s="705"/>
      <c r="O180" s="705"/>
      <c r="P180" s="705"/>
      <c r="Q180" s="705"/>
      <c r="R180" s="705"/>
      <c r="S180" s="705"/>
      <c r="T180" s="705"/>
      <c r="U180" s="705"/>
    </row>
    <row r="181" spans="3:21">
      <c r="C181" s="705"/>
      <c r="D181" s="705"/>
      <c r="E181" s="705"/>
      <c r="F181" s="705"/>
      <c r="G181" s="705"/>
      <c r="H181" s="705"/>
      <c r="I181" s="705"/>
      <c r="J181" s="705"/>
      <c r="K181" s="705"/>
      <c r="L181" s="705"/>
      <c r="M181" s="705"/>
      <c r="N181" s="705"/>
      <c r="O181" s="705"/>
      <c r="P181" s="705"/>
      <c r="Q181" s="705"/>
      <c r="R181" s="705"/>
      <c r="S181" s="705"/>
      <c r="T181" s="705"/>
      <c r="U181" s="705"/>
    </row>
    <row r="182" spans="3:21">
      <c r="C182" s="705"/>
      <c r="D182" s="705"/>
      <c r="E182" s="705"/>
      <c r="F182" s="705"/>
      <c r="G182" s="705"/>
      <c r="H182" s="705"/>
      <c r="I182" s="705"/>
      <c r="J182" s="705"/>
      <c r="K182" s="705"/>
      <c r="L182" s="705"/>
      <c r="M182" s="705"/>
      <c r="N182" s="705"/>
      <c r="O182" s="705"/>
      <c r="P182" s="705"/>
      <c r="Q182" s="705"/>
      <c r="R182" s="705"/>
      <c r="S182" s="705"/>
      <c r="T182" s="705"/>
      <c r="U182" s="705"/>
    </row>
    <row r="183" spans="3:21">
      <c r="C183" s="705"/>
      <c r="D183" s="705"/>
      <c r="E183" s="705"/>
      <c r="F183" s="705"/>
      <c r="G183" s="705"/>
      <c r="H183" s="705"/>
      <c r="I183" s="705"/>
      <c r="J183" s="705"/>
      <c r="K183" s="705"/>
      <c r="L183" s="705"/>
      <c r="M183" s="705"/>
      <c r="N183" s="705"/>
      <c r="O183" s="705"/>
      <c r="P183" s="705"/>
      <c r="Q183" s="705"/>
      <c r="R183" s="705"/>
      <c r="S183" s="705"/>
      <c r="T183" s="705"/>
      <c r="U183" s="705"/>
    </row>
    <row r="184" spans="3:21">
      <c r="C184" s="705"/>
      <c r="D184" s="705"/>
      <c r="E184" s="705"/>
      <c r="F184" s="705"/>
      <c r="G184" s="705"/>
      <c r="H184" s="705"/>
      <c r="I184" s="705"/>
      <c r="J184" s="705"/>
      <c r="K184" s="705"/>
      <c r="L184" s="705"/>
      <c r="M184" s="705"/>
      <c r="N184" s="705"/>
      <c r="O184" s="705"/>
      <c r="P184" s="705"/>
      <c r="Q184" s="705"/>
      <c r="R184" s="705"/>
      <c r="S184" s="705"/>
      <c r="T184" s="705"/>
      <c r="U184" s="705"/>
    </row>
    <row r="185" spans="3:21">
      <c r="C185" s="705"/>
      <c r="D185" s="705"/>
      <c r="E185" s="705"/>
      <c r="F185" s="705"/>
      <c r="G185" s="705"/>
      <c r="H185" s="705"/>
      <c r="I185" s="705"/>
      <c r="J185" s="705"/>
      <c r="K185" s="705"/>
      <c r="L185" s="705"/>
      <c r="M185" s="705"/>
      <c r="N185" s="705"/>
      <c r="O185" s="705"/>
      <c r="P185" s="705"/>
      <c r="Q185" s="705"/>
      <c r="R185" s="705"/>
      <c r="S185" s="705"/>
      <c r="T185" s="705"/>
      <c r="U185" s="705"/>
    </row>
    <row r="186" spans="3:21">
      <c r="C186" s="705"/>
      <c r="D186" s="705"/>
      <c r="E186" s="705"/>
      <c r="F186" s="705"/>
      <c r="G186" s="705"/>
      <c r="H186" s="705"/>
      <c r="I186" s="705"/>
      <c r="J186" s="705"/>
      <c r="K186" s="705"/>
      <c r="L186" s="705"/>
      <c r="M186" s="705"/>
      <c r="N186" s="705"/>
      <c r="O186" s="705"/>
      <c r="P186" s="705"/>
      <c r="Q186" s="705"/>
      <c r="R186" s="705"/>
      <c r="S186" s="705"/>
      <c r="T186" s="705"/>
      <c r="U186" s="705"/>
    </row>
    <row r="187" spans="3:21">
      <c r="C187" s="705"/>
      <c r="D187" s="705"/>
      <c r="E187" s="705"/>
      <c r="F187" s="705"/>
      <c r="G187" s="705"/>
      <c r="H187" s="705"/>
      <c r="I187" s="705"/>
      <c r="J187" s="705"/>
      <c r="K187" s="705"/>
      <c r="L187" s="705"/>
      <c r="M187" s="705"/>
      <c r="N187" s="705"/>
      <c r="O187" s="705"/>
      <c r="P187" s="705"/>
      <c r="Q187" s="705"/>
      <c r="R187" s="705"/>
      <c r="S187" s="705"/>
      <c r="T187" s="705"/>
      <c r="U187" s="705"/>
    </row>
    <row r="188" spans="3:21">
      <c r="C188" s="705"/>
      <c r="D188" s="705"/>
      <c r="E188" s="705"/>
      <c r="F188" s="705"/>
      <c r="G188" s="705"/>
      <c r="H188" s="705"/>
      <c r="I188" s="705"/>
      <c r="J188" s="705"/>
      <c r="K188" s="705"/>
      <c r="L188" s="705"/>
      <c r="M188" s="705"/>
      <c r="N188" s="705"/>
      <c r="O188" s="705"/>
      <c r="P188" s="705"/>
      <c r="Q188" s="705"/>
      <c r="R188" s="705"/>
      <c r="S188" s="705"/>
      <c r="T188" s="705"/>
      <c r="U188" s="705"/>
    </row>
    <row r="189" spans="3:21">
      <c r="C189" s="705"/>
      <c r="D189" s="705"/>
      <c r="E189" s="705"/>
      <c r="F189" s="705"/>
      <c r="G189" s="705"/>
      <c r="H189" s="705"/>
      <c r="I189" s="705"/>
      <c r="J189" s="705"/>
      <c r="K189" s="705"/>
      <c r="L189" s="705"/>
      <c r="M189" s="705"/>
      <c r="N189" s="705"/>
      <c r="O189" s="705"/>
      <c r="P189" s="705"/>
      <c r="Q189" s="705"/>
      <c r="R189" s="705"/>
      <c r="S189" s="705"/>
      <c r="T189" s="705"/>
      <c r="U189" s="705"/>
    </row>
    <row r="190" spans="3:21">
      <c r="C190" s="705"/>
      <c r="D190" s="705"/>
      <c r="E190" s="705"/>
      <c r="F190" s="705"/>
      <c r="G190" s="705"/>
      <c r="H190" s="705"/>
      <c r="I190" s="705"/>
      <c r="J190" s="705"/>
      <c r="K190" s="705"/>
      <c r="L190" s="705"/>
      <c r="M190" s="705"/>
      <c r="N190" s="705"/>
      <c r="O190" s="705"/>
      <c r="P190" s="705"/>
      <c r="Q190" s="705"/>
      <c r="R190" s="705"/>
      <c r="S190" s="705"/>
      <c r="T190" s="705"/>
      <c r="U190" s="705"/>
    </row>
    <row r="191" spans="3:21">
      <c r="C191" s="705"/>
      <c r="D191" s="705"/>
      <c r="E191" s="705"/>
      <c r="F191" s="705"/>
      <c r="G191" s="705"/>
      <c r="H191" s="705"/>
      <c r="I191" s="705"/>
      <c r="J191" s="705"/>
      <c r="K191" s="705"/>
      <c r="L191" s="705"/>
      <c r="M191" s="705"/>
      <c r="N191" s="705"/>
      <c r="O191" s="705"/>
      <c r="P191" s="705"/>
      <c r="Q191" s="705"/>
      <c r="R191" s="705"/>
      <c r="S191" s="705"/>
      <c r="T191" s="705"/>
      <c r="U191" s="705"/>
    </row>
    <row r="192" spans="3:21">
      <c r="C192" s="705"/>
      <c r="D192" s="705"/>
      <c r="E192" s="705"/>
      <c r="F192" s="705"/>
      <c r="G192" s="705"/>
      <c r="H192" s="705"/>
      <c r="I192" s="705"/>
      <c r="J192" s="705"/>
      <c r="K192" s="705"/>
      <c r="L192" s="705"/>
      <c r="M192" s="705"/>
      <c r="N192" s="705"/>
      <c r="O192" s="705"/>
      <c r="P192" s="705"/>
      <c r="Q192" s="705"/>
      <c r="R192" s="705"/>
      <c r="S192" s="705"/>
      <c r="T192" s="705"/>
      <c r="U192" s="705"/>
    </row>
    <row r="193" spans="3:21">
      <c r="C193" s="705"/>
      <c r="D193" s="705"/>
      <c r="E193" s="705"/>
      <c r="F193" s="705"/>
      <c r="G193" s="705"/>
      <c r="H193" s="705"/>
      <c r="I193" s="705"/>
      <c r="J193" s="705"/>
      <c r="K193" s="705"/>
      <c r="L193" s="705"/>
      <c r="M193" s="705"/>
      <c r="N193" s="705"/>
      <c r="O193" s="705"/>
      <c r="P193" s="705"/>
      <c r="Q193" s="705"/>
      <c r="R193" s="705"/>
      <c r="S193" s="705"/>
      <c r="T193" s="705"/>
      <c r="U193" s="705"/>
    </row>
    <row r="194" spans="3:21">
      <c r="C194" s="705"/>
      <c r="D194" s="705"/>
      <c r="E194" s="705"/>
      <c r="F194" s="705"/>
      <c r="G194" s="705"/>
      <c r="H194" s="705"/>
      <c r="I194" s="705"/>
      <c r="J194" s="705"/>
      <c r="K194" s="705"/>
      <c r="L194" s="705"/>
      <c r="M194" s="705"/>
      <c r="N194" s="705"/>
      <c r="O194" s="705"/>
      <c r="P194" s="705"/>
      <c r="Q194" s="705"/>
      <c r="R194" s="705"/>
      <c r="S194" s="705"/>
      <c r="T194" s="705"/>
      <c r="U194" s="705"/>
    </row>
    <row r="195" spans="3:21">
      <c r="C195" s="705"/>
      <c r="D195" s="705"/>
      <c r="E195" s="705"/>
      <c r="F195" s="705"/>
      <c r="G195" s="705"/>
      <c r="H195" s="705"/>
      <c r="I195" s="705"/>
      <c r="J195" s="705"/>
      <c r="K195" s="705"/>
      <c r="L195" s="705"/>
      <c r="M195" s="705"/>
      <c r="N195" s="705"/>
      <c r="O195" s="705"/>
      <c r="P195" s="705"/>
      <c r="Q195" s="705"/>
      <c r="R195" s="705"/>
      <c r="S195" s="705"/>
      <c r="T195" s="705"/>
      <c r="U195" s="705"/>
    </row>
    <row r="196" spans="3:21">
      <c r="C196" s="705"/>
      <c r="D196" s="705"/>
      <c r="E196" s="705"/>
      <c r="F196" s="705"/>
      <c r="G196" s="705"/>
      <c r="H196" s="705"/>
      <c r="I196" s="705"/>
      <c r="J196" s="705"/>
      <c r="K196" s="705"/>
      <c r="L196" s="705"/>
      <c r="M196" s="705"/>
      <c r="N196" s="705"/>
      <c r="O196" s="705"/>
      <c r="P196" s="705"/>
      <c r="Q196" s="705"/>
      <c r="R196" s="705"/>
      <c r="S196" s="705"/>
      <c r="T196" s="705"/>
      <c r="U196" s="705"/>
    </row>
    <row r="197" spans="3:21">
      <c r="C197" s="705"/>
      <c r="D197" s="705"/>
      <c r="E197" s="705"/>
      <c r="F197" s="705"/>
      <c r="G197" s="705"/>
      <c r="H197" s="705"/>
      <c r="I197" s="705"/>
      <c r="J197" s="705"/>
      <c r="K197" s="705"/>
      <c r="L197" s="705"/>
      <c r="M197" s="705"/>
      <c r="N197" s="705"/>
      <c r="O197" s="705"/>
      <c r="P197" s="705"/>
      <c r="Q197" s="705"/>
      <c r="R197" s="705"/>
      <c r="S197" s="705"/>
      <c r="T197" s="705"/>
      <c r="U197" s="705"/>
    </row>
    <row r="198" spans="3:21">
      <c r="C198" s="705"/>
      <c r="D198" s="705"/>
      <c r="E198" s="705"/>
      <c r="F198" s="705"/>
      <c r="G198" s="705"/>
      <c r="H198" s="705"/>
      <c r="I198" s="705"/>
      <c r="J198" s="705"/>
      <c r="K198" s="705"/>
      <c r="L198" s="705"/>
      <c r="M198" s="705"/>
      <c r="N198" s="705"/>
      <c r="O198" s="705"/>
      <c r="P198" s="705"/>
      <c r="Q198" s="705"/>
      <c r="R198" s="705"/>
      <c r="S198" s="705"/>
      <c r="T198" s="705"/>
      <c r="U198" s="705"/>
    </row>
    <row r="199" spans="3:21">
      <c r="C199" s="705"/>
      <c r="D199" s="705"/>
      <c r="E199" s="705"/>
      <c r="F199" s="705"/>
      <c r="G199" s="705"/>
      <c r="H199" s="705"/>
      <c r="I199" s="705"/>
      <c r="J199" s="705"/>
      <c r="K199" s="705"/>
      <c r="L199" s="705"/>
      <c r="M199" s="705"/>
      <c r="N199" s="705"/>
      <c r="O199" s="705"/>
      <c r="P199" s="705"/>
      <c r="Q199" s="705"/>
      <c r="R199" s="705"/>
      <c r="S199" s="705"/>
      <c r="T199" s="705"/>
      <c r="U199" s="705"/>
    </row>
    <row r="200" spans="3:21">
      <c r="C200" s="705"/>
      <c r="D200" s="705"/>
      <c r="E200" s="705"/>
      <c r="F200" s="705"/>
      <c r="G200" s="705"/>
      <c r="H200" s="705"/>
      <c r="I200" s="705"/>
      <c r="J200" s="705"/>
      <c r="K200" s="705"/>
      <c r="L200" s="705"/>
      <c r="M200" s="705"/>
      <c r="N200" s="705"/>
      <c r="O200" s="705"/>
      <c r="P200" s="705"/>
      <c r="Q200" s="705"/>
      <c r="R200" s="705"/>
      <c r="S200" s="705"/>
      <c r="T200" s="705"/>
      <c r="U200" s="705"/>
    </row>
    <row r="201" spans="3:21">
      <c r="C201" s="705"/>
      <c r="D201" s="705"/>
      <c r="E201" s="705"/>
      <c r="F201" s="705"/>
      <c r="G201" s="705"/>
      <c r="H201" s="705"/>
      <c r="I201" s="705"/>
      <c r="J201" s="705"/>
      <c r="K201" s="705"/>
      <c r="L201" s="705"/>
      <c r="M201" s="705"/>
      <c r="N201" s="705"/>
      <c r="O201" s="705"/>
      <c r="P201" s="705"/>
      <c r="Q201" s="705"/>
      <c r="R201" s="705"/>
      <c r="S201" s="705"/>
      <c r="T201" s="705"/>
      <c r="U201" s="705"/>
    </row>
    <row r="202" spans="3:21">
      <c r="C202" s="705"/>
      <c r="D202" s="705"/>
      <c r="E202" s="705"/>
      <c r="F202" s="705"/>
      <c r="G202" s="705"/>
      <c r="H202" s="705"/>
      <c r="I202" s="705"/>
      <c r="J202" s="705"/>
      <c r="K202" s="705"/>
      <c r="L202" s="705"/>
      <c r="M202" s="705"/>
      <c r="N202" s="705"/>
      <c r="O202" s="705"/>
      <c r="P202" s="705"/>
      <c r="Q202" s="705"/>
      <c r="R202" s="705"/>
      <c r="S202" s="705"/>
      <c r="T202" s="705"/>
      <c r="U202" s="705"/>
    </row>
    <row r="203" spans="3:21">
      <c r="C203" s="705"/>
      <c r="D203" s="705"/>
      <c r="E203" s="705"/>
      <c r="F203" s="705"/>
      <c r="G203" s="705"/>
      <c r="H203" s="705"/>
      <c r="I203" s="705"/>
      <c r="J203" s="705"/>
      <c r="K203" s="705"/>
      <c r="L203" s="705"/>
      <c r="M203" s="705"/>
      <c r="N203" s="705"/>
      <c r="O203" s="705"/>
      <c r="P203" s="705"/>
      <c r="Q203" s="705"/>
      <c r="R203" s="705"/>
      <c r="S203" s="705"/>
      <c r="T203" s="705"/>
      <c r="U203" s="705"/>
    </row>
    <row r="204" spans="3:21">
      <c r="C204" s="705"/>
      <c r="D204" s="705"/>
      <c r="E204" s="705"/>
      <c r="F204" s="705"/>
      <c r="G204" s="705"/>
      <c r="H204" s="705"/>
      <c r="I204" s="705"/>
      <c r="J204" s="705"/>
      <c r="K204" s="705"/>
      <c r="L204" s="705"/>
      <c r="M204" s="705"/>
      <c r="N204" s="705"/>
      <c r="O204" s="705"/>
      <c r="P204" s="705"/>
      <c r="Q204" s="705"/>
      <c r="R204" s="705"/>
      <c r="S204" s="705"/>
      <c r="T204" s="705"/>
      <c r="U204" s="705"/>
    </row>
    <row r="205" spans="3:21">
      <c r="C205" s="705"/>
      <c r="D205" s="705"/>
      <c r="E205" s="705"/>
      <c r="F205" s="705"/>
      <c r="G205" s="705"/>
      <c r="H205" s="705"/>
      <c r="I205" s="705"/>
      <c r="J205" s="705"/>
      <c r="K205" s="705"/>
      <c r="L205" s="705"/>
      <c r="M205" s="705"/>
      <c r="N205" s="705"/>
      <c r="O205" s="705"/>
      <c r="P205" s="705"/>
      <c r="Q205" s="705"/>
      <c r="R205" s="705"/>
      <c r="S205" s="705"/>
      <c r="T205" s="705"/>
      <c r="U205" s="705"/>
    </row>
    <row r="206" spans="3:21">
      <c r="C206" s="705"/>
      <c r="D206" s="705"/>
      <c r="E206" s="705"/>
      <c r="F206" s="705"/>
      <c r="G206" s="705"/>
      <c r="H206" s="705"/>
      <c r="I206" s="705"/>
      <c r="J206" s="705"/>
      <c r="K206" s="705"/>
      <c r="L206" s="705"/>
      <c r="M206" s="705"/>
      <c r="N206" s="705"/>
      <c r="O206" s="705"/>
      <c r="P206" s="705"/>
      <c r="Q206" s="705"/>
      <c r="R206" s="705"/>
      <c r="S206" s="705"/>
      <c r="T206" s="705"/>
      <c r="U206" s="705"/>
    </row>
    <row r="207" spans="3:21">
      <c r="C207" s="705"/>
      <c r="D207" s="705"/>
      <c r="E207" s="705"/>
      <c r="F207" s="705"/>
      <c r="G207" s="705"/>
      <c r="H207" s="705"/>
      <c r="I207" s="705"/>
      <c r="J207" s="705"/>
      <c r="K207" s="705"/>
      <c r="L207" s="705"/>
      <c r="M207" s="705"/>
      <c r="N207" s="705"/>
      <c r="O207" s="705"/>
      <c r="P207" s="705"/>
      <c r="Q207" s="705"/>
      <c r="R207" s="705"/>
      <c r="S207" s="705"/>
      <c r="T207" s="705"/>
      <c r="U207" s="705"/>
    </row>
    <row r="208" spans="3:21">
      <c r="C208" s="705"/>
      <c r="D208" s="705"/>
      <c r="E208" s="705"/>
      <c r="F208" s="705"/>
      <c r="G208" s="705"/>
      <c r="H208" s="705"/>
      <c r="I208" s="705"/>
      <c r="J208" s="705"/>
      <c r="K208" s="705"/>
      <c r="L208" s="705"/>
      <c r="M208" s="705"/>
      <c r="N208" s="705"/>
      <c r="O208" s="705"/>
      <c r="P208" s="705"/>
      <c r="Q208" s="705"/>
      <c r="R208" s="705"/>
      <c r="S208" s="705"/>
      <c r="T208" s="705"/>
      <c r="U208" s="705"/>
    </row>
    <row r="209" spans="3:21">
      <c r="C209" s="705"/>
      <c r="D209" s="705"/>
      <c r="E209" s="705"/>
      <c r="F209" s="705"/>
      <c r="G209" s="705"/>
      <c r="H209" s="705"/>
      <c r="I209" s="705"/>
      <c r="J209" s="705"/>
      <c r="K209" s="705"/>
      <c r="L209" s="705"/>
      <c r="M209" s="705"/>
      <c r="N209" s="705"/>
      <c r="O209" s="705"/>
      <c r="P209" s="705"/>
      <c r="Q209" s="705"/>
      <c r="R209" s="705"/>
      <c r="S209" s="705"/>
      <c r="T209" s="705"/>
      <c r="U209" s="705"/>
    </row>
    <row r="210" spans="3:21">
      <c r="C210" s="705"/>
      <c r="D210" s="705"/>
      <c r="E210" s="705"/>
      <c r="F210" s="705"/>
      <c r="G210" s="705"/>
      <c r="H210" s="705"/>
      <c r="I210" s="705"/>
      <c r="J210" s="705"/>
      <c r="K210" s="705"/>
      <c r="L210" s="705"/>
      <c r="M210" s="705"/>
      <c r="N210" s="705"/>
      <c r="O210" s="705"/>
      <c r="P210" s="705"/>
      <c r="Q210" s="705"/>
      <c r="R210" s="705"/>
      <c r="S210" s="705"/>
      <c r="T210" s="705"/>
      <c r="U210" s="705"/>
    </row>
    <row r="211" spans="3:21">
      <c r="C211" s="705"/>
      <c r="D211" s="705"/>
      <c r="E211" s="705"/>
      <c r="F211" s="705"/>
      <c r="G211" s="705"/>
      <c r="H211" s="705"/>
      <c r="I211" s="705"/>
      <c r="J211" s="705"/>
      <c r="K211" s="705"/>
      <c r="L211" s="705"/>
      <c r="M211" s="705"/>
      <c r="N211" s="705"/>
      <c r="O211" s="705"/>
      <c r="P211" s="705"/>
      <c r="Q211" s="705"/>
      <c r="R211" s="705"/>
      <c r="S211" s="705"/>
      <c r="T211" s="705"/>
      <c r="U211" s="705"/>
    </row>
    <row r="212" spans="3:21">
      <c r="C212" s="705"/>
      <c r="D212" s="705"/>
      <c r="E212" s="705"/>
      <c r="F212" s="705"/>
      <c r="G212" s="705"/>
      <c r="H212" s="705"/>
      <c r="I212" s="705"/>
      <c r="J212" s="705"/>
      <c r="K212" s="705"/>
      <c r="L212" s="705"/>
      <c r="M212" s="705"/>
      <c r="N212" s="705"/>
      <c r="O212" s="705"/>
      <c r="P212" s="705"/>
      <c r="Q212" s="705"/>
      <c r="R212" s="705"/>
      <c r="S212" s="705"/>
      <c r="T212" s="705"/>
      <c r="U212" s="705"/>
    </row>
    <row r="213" spans="3:21">
      <c r="C213" s="705"/>
      <c r="D213" s="705"/>
      <c r="E213" s="705"/>
      <c r="F213" s="705"/>
      <c r="G213" s="705"/>
      <c r="H213" s="705"/>
      <c r="I213" s="705"/>
      <c r="J213" s="705"/>
      <c r="K213" s="705"/>
      <c r="L213" s="705"/>
      <c r="M213" s="705"/>
      <c r="N213" s="705"/>
      <c r="O213" s="705"/>
      <c r="P213" s="705"/>
      <c r="Q213" s="705"/>
      <c r="R213" s="705"/>
      <c r="S213" s="705"/>
      <c r="T213" s="705"/>
      <c r="U213" s="705"/>
    </row>
    <row r="214" spans="3:21">
      <c r="C214" s="705"/>
      <c r="D214" s="705"/>
      <c r="E214" s="705"/>
      <c r="F214" s="705"/>
      <c r="G214" s="705"/>
      <c r="H214" s="705"/>
      <c r="I214" s="705"/>
      <c r="J214" s="705"/>
      <c r="K214" s="705"/>
      <c r="L214" s="705"/>
      <c r="M214" s="705"/>
      <c r="N214" s="705"/>
      <c r="O214" s="705"/>
      <c r="P214" s="705"/>
      <c r="Q214" s="705"/>
      <c r="R214" s="705"/>
      <c r="S214" s="705"/>
      <c r="T214" s="705"/>
      <c r="U214" s="705"/>
    </row>
    <row r="215" spans="3:21">
      <c r="C215" s="705"/>
      <c r="D215" s="705"/>
      <c r="E215" s="705"/>
      <c r="F215" s="705"/>
      <c r="G215" s="705"/>
      <c r="H215" s="705"/>
      <c r="I215" s="705"/>
      <c r="J215" s="705"/>
      <c r="K215" s="705"/>
      <c r="L215" s="705"/>
      <c r="M215" s="705"/>
      <c r="N215" s="705"/>
      <c r="O215" s="705"/>
      <c r="P215" s="705"/>
      <c r="Q215" s="705"/>
      <c r="R215" s="705"/>
      <c r="S215" s="705"/>
      <c r="T215" s="705"/>
      <c r="U215" s="705"/>
    </row>
    <row r="216" spans="3:21">
      <c r="C216" s="705"/>
      <c r="D216" s="705"/>
      <c r="E216" s="705"/>
      <c r="F216" s="705"/>
      <c r="G216" s="705"/>
      <c r="H216" s="705"/>
      <c r="I216" s="705"/>
      <c r="J216" s="705"/>
      <c r="K216" s="705"/>
      <c r="L216" s="705"/>
      <c r="M216" s="705"/>
      <c r="N216" s="705"/>
      <c r="O216" s="705"/>
      <c r="P216" s="705"/>
      <c r="Q216" s="705"/>
      <c r="R216" s="705"/>
      <c r="S216" s="705"/>
      <c r="T216" s="705"/>
      <c r="U216" s="705"/>
    </row>
    <row r="217" spans="3:21">
      <c r="C217" s="705"/>
      <c r="D217" s="705"/>
      <c r="E217" s="705"/>
      <c r="F217" s="705"/>
      <c r="G217" s="705"/>
      <c r="H217" s="705"/>
      <c r="I217" s="705"/>
      <c r="J217" s="705"/>
      <c r="K217" s="705"/>
      <c r="L217" s="705"/>
      <c r="M217" s="705"/>
      <c r="N217" s="705"/>
      <c r="O217" s="705"/>
      <c r="P217" s="705"/>
      <c r="Q217" s="705"/>
      <c r="R217" s="705"/>
      <c r="S217" s="705"/>
      <c r="T217" s="705"/>
      <c r="U217" s="705"/>
    </row>
    <row r="218" spans="3:21">
      <c r="C218" s="705"/>
      <c r="D218" s="705"/>
      <c r="E218" s="705"/>
      <c r="F218" s="705"/>
      <c r="G218" s="705"/>
      <c r="H218" s="705"/>
      <c r="I218" s="705"/>
      <c r="J218" s="705"/>
      <c r="K218" s="705"/>
      <c r="L218" s="705"/>
      <c r="M218" s="705"/>
      <c r="N218" s="705"/>
      <c r="O218" s="705"/>
      <c r="P218" s="705"/>
      <c r="Q218" s="705"/>
      <c r="R218" s="705"/>
      <c r="S218" s="705"/>
      <c r="T218" s="705"/>
      <c r="U218" s="705"/>
    </row>
    <row r="219" spans="3:21">
      <c r="C219" s="705"/>
      <c r="D219" s="705"/>
      <c r="E219" s="705"/>
      <c r="F219" s="705"/>
      <c r="G219" s="705"/>
      <c r="H219" s="705"/>
      <c r="I219" s="705"/>
      <c r="J219" s="705"/>
      <c r="K219" s="705"/>
      <c r="L219" s="705"/>
      <c r="M219" s="705"/>
      <c r="N219" s="705"/>
      <c r="O219" s="705"/>
      <c r="P219" s="705"/>
      <c r="Q219" s="705"/>
      <c r="R219" s="705"/>
      <c r="S219" s="705"/>
      <c r="T219" s="705"/>
      <c r="U219" s="705"/>
    </row>
    <row r="220" spans="3:21">
      <c r="C220" s="705"/>
      <c r="D220" s="705"/>
      <c r="E220" s="705"/>
      <c r="F220" s="705"/>
      <c r="G220" s="705"/>
      <c r="H220" s="705"/>
      <c r="I220" s="705"/>
      <c r="J220" s="705"/>
      <c r="K220" s="705"/>
      <c r="L220" s="705"/>
      <c r="M220" s="705"/>
      <c r="N220" s="705"/>
      <c r="O220" s="705"/>
      <c r="P220" s="705"/>
      <c r="Q220" s="705"/>
      <c r="R220" s="705"/>
      <c r="S220" s="705"/>
      <c r="T220" s="705"/>
      <c r="U220" s="705"/>
    </row>
    <row r="221" spans="3:21">
      <c r="C221" s="705"/>
      <c r="D221" s="705"/>
      <c r="E221" s="705"/>
      <c r="F221" s="705"/>
      <c r="G221" s="705"/>
      <c r="H221" s="705"/>
      <c r="I221" s="705"/>
      <c r="J221" s="705"/>
      <c r="K221" s="705"/>
      <c r="L221" s="705"/>
      <c r="M221" s="705"/>
      <c r="N221" s="705"/>
      <c r="O221" s="705"/>
      <c r="P221" s="705"/>
      <c r="Q221" s="705"/>
      <c r="R221" s="705"/>
      <c r="S221" s="705"/>
      <c r="T221" s="705"/>
      <c r="U221" s="705"/>
    </row>
    <row r="222" spans="3:21">
      <c r="C222" s="705"/>
      <c r="D222" s="705"/>
      <c r="E222" s="705"/>
      <c r="F222" s="705"/>
      <c r="G222" s="705"/>
      <c r="H222" s="705"/>
      <c r="I222" s="705"/>
      <c r="J222" s="705"/>
      <c r="K222" s="705"/>
      <c r="L222" s="705"/>
      <c r="M222" s="705"/>
      <c r="N222" s="705"/>
      <c r="O222" s="705"/>
      <c r="P222" s="705"/>
      <c r="Q222" s="705"/>
      <c r="R222" s="705"/>
      <c r="S222" s="705"/>
      <c r="T222" s="705"/>
      <c r="U222" s="705"/>
    </row>
    <row r="223" spans="3:21">
      <c r="C223" s="705"/>
      <c r="D223" s="705"/>
      <c r="E223" s="705"/>
      <c r="F223" s="705"/>
      <c r="G223" s="705"/>
      <c r="H223" s="705"/>
      <c r="I223" s="705"/>
      <c r="J223" s="705"/>
      <c r="K223" s="705"/>
      <c r="L223" s="705"/>
      <c r="M223" s="705"/>
      <c r="N223" s="705"/>
      <c r="O223" s="705"/>
      <c r="P223" s="705"/>
      <c r="Q223" s="705"/>
      <c r="R223" s="705"/>
      <c r="S223" s="705"/>
      <c r="T223" s="705"/>
      <c r="U223" s="705"/>
    </row>
    <row r="224" spans="3:21">
      <c r="C224" s="705"/>
      <c r="D224" s="705"/>
      <c r="E224" s="705"/>
      <c r="F224" s="705"/>
      <c r="G224" s="705"/>
      <c r="H224" s="705"/>
      <c r="I224" s="705"/>
      <c r="J224" s="705"/>
      <c r="K224" s="705"/>
      <c r="L224" s="705"/>
      <c r="M224" s="705"/>
      <c r="N224" s="705"/>
      <c r="O224" s="705"/>
      <c r="P224" s="705"/>
      <c r="Q224" s="705"/>
      <c r="R224" s="705"/>
      <c r="S224" s="705"/>
      <c r="T224" s="705"/>
      <c r="U224" s="705"/>
    </row>
    <row r="225" spans="3:21">
      <c r="C225" s="705"/>
      <c r="D225" s="705"/>
      <c r="E225" s="705"/>
      <c r="F225" s="705"/>
      <c r="G225" s="705"/>
      <c r="H225" s="705"/>
      <c r="I225" s="705"/>
      <c r="J225" s="705"/>
      <c r="K225" s="705"/>
      <c r="L225" s="705"/>
      <c r="M225" s="705"/>
      <c r="N225" s="705"/>
      <c r="O225" s="705"/>
      <c r="P225" s="705"/>
      <c r="Q225" s="705"/>
      <c r="R225" s="705"/>
      <c r="S225" s="705"/>
      <c r="T225" s="705"/>
      <c r="U225" s="705"/>
    </row>
    <row r="226" spans="3:21">
      <c r="C226" s="705"/>
      <c r="D226" s="705"/>
      <c r="E226" s="705"/>
      <c r="F226" s="705"/>
      <c r="G226" s="705"/>
      <c r="H226" s="705"/>
      <c r="I226" s="705"/>
      <c r="J226" s="705"/>
      <c r="K226" s="705"/>
      <c r="L226" s="705"/>
      <c r="M226" s="705"/>
      <c r="N226" s="705"/>
      <c r="O226" s="705"/>
      <c r="P226" s="705"/>
      <c r="Q226" s="705"/>
      <c r="R226" s="705"/>
      <c r="S226" s="705"/>
      <c r="T226" s="705"/>
      <c r="U226" s="705"/>
    </row>
    <row r="227" spans="3:21">
      <c r="C227" s="705"/>
      <c r="D227" s="705"/>
      <c r="E227" s="705"/>
      <c r="F227" s="705"/>
      <c r="G227" s="705"/>
      <c r="H227" s="705"/>
      <c r="I227" s="705"/>
      <c r="J227" s="705"/>
      <c r="K227" s="705"/>
      <c r="L227" s="705"/>
      <c r="M227" s="705"/>
      <c r="N227" s="705"/>
      <c r="O227" s="705"/>
      <c r="P227" s="705"/>
      <c r="Q227" s="705"/>
      <c r="R227" s="705"/>
      <c r="S227" s="705"/>
      <c r="T227" s="705"/>
      <c r="U227" s="705"/>
    </row>
    <row r="228" spans="3:21">
      <c r="C228" s="705"/>
      <c r="D228" s="705"/>
      <c r="E228" s="705"/>
      <c r="F228" s="705"/>
      <c r="G228" s="705"/>
      <c r="H228" s="705"/>
      <c r="I228" s="705"/>
      <c r="J228" s="705"/>
      <c r="K228" s="705"/>
      <c r="L228" s="705"/>
      <c r="M228" s="705"/>
      <c r="N228" s="705"/>
      <c r="O228" s="705"/>
      <c r="P228" s="705"/>
      <c r="Q228" s="705"/>
      <c r="R228" s="705"/>
      <c r="S228" s="705"/>
      <c r="T228" s="705"/>
      <c r="U228" s="705"/>
    </row>
    <row r="229" spans="3:21">
      <c r="C229" s="705"/>
      <c r="D229" s="705"/>
      <c r="E229" s="705"/>
      <c r="F229" s="705"/>
      <c r="G229" s="705"/>
      <c r="H229" s="705"/>
      <c r="I229" s="705"/>
      <c r="J229" s="705"/>
      <c r="K229" s="705"/>
      <c r="L229" s="705"/>
      <c r="M229" s="705"/>
      <c r="N229" s="705"/>
      <c r="O229" s="705"/>
      <c r="P229" s="705"/>
      <c r="Q229" s="705"/>
      <c r="R229" s="705"/>
      <c r="S229" s="705"/>
      <c r="T229" s="705"/>
      <c r="U229" s="705"/>
    </row>
    <row r="230" spans="3:21">
      <c r="C230" s="705"/>
      <c r="D230" s="705"/>
      <c r="E230" s="705"/>
      <c r="F230" s="705"/>
      <c r="G230" s="705"/>
      <c r="H230" s="705"/>
      <c r="I230" s="705"/>
      <c r="J230" s="705"/>
      <c r="K230" s="705"/>
      <c r="L230" s="705"/>
      <c r="M230" s="705"/>
      <c r="N230" s="705"/>
      <c r="O230" s="705"/>
      <c r="P230" s="705"/>
      <c r="Q230" s="705"/>
      <c r="R230" s="705"/>
      <c r="S230" s="705"/>
      <c r="T230" s="705"/>
      <c r="U230" s="705"/>
    </row>
    <row r="231" spans="3:21">
      <c r="C231" s="705"/>
      <c r="D231" s="705"/>
      <c r="E231" s="705"/>
      <c r="F231" s="705"/>
      <c r="G231" s="705"/>
      <c r="H231" s="705"/>
      <c r="I231" s="705"/>
      <c r="J231" s="705"/>
      <c r="K231" s="705"/>
      <c r="L231" s="705"/>
      <c r="M231" s="705"/>
      <c r="N231" s="705"/>
      <c r="O231" s="705"/>
      <c r="P231" s="705"/>
      <c r="Q231" s="705"/>
      <c r="R231" s="705"/>
      <c r="S231" s="705"/>
      <c r="T231" s="705"/>
      <c r="U231" s="705"/>
    </row>
    <row r="232" spans="3:21">
      <c r="C232" s="705"/>
      <c r="D232" s="705"/>
      <c r="E232" s="705"/>
      <c r="F232" s="705"/>
      <c r="G232" s="705"/>
      <c r="H232" s="705"/>
      <c r="I232" s="705"/>
      <c r="J232" s="705"/>
      <c r="K232" s="705"/>
      <c r="L232" s="705"/>
      <c r="M232" s="705"/>
      <c r="N232" s="705"/>
      <c r="O232" s="705"/>
      <c r="P232" s="705"/>
      <c r="Q232" s="705"/>
      <c r="R232" s="705"/>
      <c r="S232" s="705"/>
      <c r="T232" s="705"/>
      <c r="U232" s="705"/>
    </row>
    <row r="233" spans="3:21">
      <c r="C233" s="705"/>
      <c r="D233" s="705"/>
      <c r="E233" s="705"/>
      <c r="F233" s="705"/>
      <c r="G233" s="705"/>
      <c r="H233" s="705"/>
      <c r="I233" s="705"/>
      <c r="J233" s="705"/>
      <c r="K233" s="705"/>
      <c r="L233" s="705"/>
      <c r="M233" s="705"/>
      <c r="N233" s="705"/>
      <c r="O233" s="705"/>
      <c r="P233" s="705"/>
      <c r="Q233" s="705"/>
      <c r="R233" s="705"/>
      <c r="S233" s="705"/>
      <c r="T233" s="705"/>
      <c r="U233" s="705"/>
    </row>
    <row r="234" spans="3:21">
      <c r="C234" s="705"/>
      <c r="D234" s="705"/>
      <c r="E234" s="705"/>
      <c r="F234" s="705"/>
      <c r="G234" s="705"/>
      <c r="H234" s="705"/>
      <c r="I234" s="705"/>
      <c r="J234" s="705"/>
      <c r="K234" s="705"/>
      <c r="L234" s="705"/>
      <c r="M234" s="705"/>
      <c r="N234" s="705"/>
      <c r="O234" s="705"/>
      <c r="P234" s="705"/>
      <c r="Q234" s="705"/>
      <c r="R234" s="705"/>
      <c r="S234" s="705"/>
      <c r="T234" s="705"/>
      <c r="U234" s="705"/>
    </row>
    <row r="235" spans="3:21">
      <c r="C235" s="705"/>
      <c r="D235" s="705"/>
      <c r="E235" s="705"/>
      <c r="F235" s="705"/>
      <c r="G235" s="705"/>
      <c r="H235" s="705"/>
      <c r="I235" s="705"/>
      <c r="J235" s="705"/>
      <c r="K235" s="705"/>
      <c r="L235" s="705"/>
      <c r="M235" s="705"/>
      <c r="N235" s="705"/>
      <c r="O235" s="705"/>
      <c r="P235" s="705"/>
      <c r="Q235" s="705"/>
      <c r="R235" s="705"/>
      <c r="S235" s="705"/>
      <c r="T235" s="705"/>
      <c r="U235" s="705"/>
    </row>
    <row r="236" spans="3:21">
      <c r="C236" s="705"/>
      <c r="D236" s="705"/>
      <c r="E236" s="705"/>
      <c r="F236" s="705"/>
      <c r="G236" s="705"/>
      <c r="H236" s="705"/>
      <c r="I236" s="705"/>
      <c r="J236" s="705"/>
      <c r="K236" s="705"/>
      <c r="L236" s="705"/>
      <c r="M236" s="705"/>
      <c r="N236" s="705"/>
      <c r="O236" s="705"/>
      <c r="P236" s="705"/>
      <c r="Q236" s="705"/>
      <c r="R236" s="705"/>
      <c r="S236" s="705"/>
      <c r="T236" s="705"/>
      <c r="U236" s="705"/>
    </row>
    <row r="237" spans="3:21">
      <c r="C237" s="705"/>
      <c r="D237" s="705"/>
      <c r="E237" s="705"/>
      <c r="F237" s="705"/>
      <c r="G237" s="705"/>
      <c r="H237" s="705"/>
      <c r="I237" s="705"/>
      <c r="J237" s="705"/>
      <c r="K237" s="705"/>
      <c r="L237" s="705"/>
      <c r="M237" s="705"/>
      <c r="N237" s="705"/>
      <c r="O237" s="705"/>
      <c r="P237" s="705"/>
      <c r="Q237" s="705"/>
      <c r="R237" s="705"/>
      <c r="S237" s="705"/>
      <c r="T237" s="705"/>
      <c r="U237" s="705"/>
    </row>
    <row r="238" spans="3:21">
      <c r="C238" s="705"/>
      <c r="D238" s="705"/>
      <c r="E238" s="705"/>
      <c r="F238" s="705"/>
      <c r="G238" s="705"/>
      <c r="H238" s="705"/>
      <c r="I238" s="705"/>
      <c r="J238" s="705"/>
      <c r="K238" s="705"/>
      <c r="L238" s="705"/>
      <c r="M238" s="705"/>
      <c r="N238" s="705"/>
      <c r="O238" s="705"/>
      <c r="P238" s="705"/>
      <c r="Q238" s="705"/>
      <c r="R238" s="705"/>
      <c r="S238" s="705"/>
      <c r="T238" s="705"/>
      <c r="U238" s="705"/>
    </row>
    <row r="239" spans="3:21">
      <c r="C239" s="705"/>
      <c r="D239" s="705"/>
      <c r="E239" s="705"/>
      <c r="F239" s="705"/>
      <c r="G239" s="705"/>
      <c r="H239" s="705"/>
      <c r="I239" s="705"/>
      <c r="J239" s="705"/>
      <c r="K239" s="705"/>
      <c r="L239" s="705"/>
      <c r="M239" s="705"/>
      <c r="N239" s="705"/>
      <c r="O239" s="705"/>
      <c r="P239" s="705"/>
      <c r="Q239" s="705"/>
      <c r="R239" s="705"/>
      <c r="S239" s="705"/>
      <c r="T239" s="705"/>
      <c r="U239" s="705"/>
    </row>
    <row r="240" spans="3:21">
      <c r="C240" s="705"/>
      <c r="D240" s="705"/>
      <c r="E240" s="705"/>
      <c r="F240" s="705"/>
      <c r="G240" s="705"/>
      <c r="H240" s="705"/>
      <c r="I240" s="705"/>
      <c r="J240" s="705"/>
      <c r="K240" s="705"/>
      <c r="L240" s="705"/>
      <c r="M240" s="705"/>
      <c r="N240" s="705"/>
      <c r="O240" s="705"/>
      <c r="P240" s="705"/>
      <c r="Q240" s="705"/>
      <c r="R240" s="705"/>
      <c r="S240" s="705"/>
      <c r="T240" s="705"/>
      <c r="U240" s="705"/>
    </row>
    <row r="241" spans="3:21">
      <c r="C241" s="705"/>
      <c r="D241" s="705"/>
      <c r="E241" s="705"/>
      <c r="F241" s="705"/>
      <c r="G241" s="705"/>
      <c r="H241" s="705"/>
      <c r="I241" s="705"/>
      <c r="J241" s="705"/>
      <c r="K241" s="705"/>
      <c r="L241" s="705"/>
      <c r="M241" s="705"/>
      <c r="N241" s="705"/>
      <c r="O241" s="705"/>
      <c r="P241" s="705"/>
      <c r="Q241" s="705"/>
      <c r="R241" s="705"/>
      <c r="S241" s="705"/>
      <c r="T241" s="705"/>
      <c r="U241" s="705"/>
    </row>
    <row r="242" spans="3:21">
      <c r="C242" s="705"/>
      <c r="D242" s="705"/>
      <c r="E242" s="705"/>
      <c r="F242" s="705"/>
      <c r="G242" s="705"/>
      <c r="H242" s="705"/>
      <c r="I242" s="705"/>
      <c r="J242" s="705"/>
      <c r="K242" s="705"/>
      <c r="L242" s="705"/>
      <c r="M242" s="705"/>
      <c r="N242" s="705"/>
      <c r="O242" s="705"/>
      <c r="P242" s="705"/>
      <c r="Q242" s="705"/>
      <c r="R242" s="705"/>
      <c r="S242" s="705"/>
      <c r="T242" s="705"/>
      <c r="U242" s="705"/>
    </row>
    <row r="243" spans="3:21">
      <c r="C243" s="705"/>
      <c r="D243" s="705"/>
      <c r="E243" s="705"/>
      <c r="F243" s="705"/>
      <c r="G243" s="705"/>
      <c r="H243" s="705"/>
      <c r="I243" s="705"/>
      <c r="J243" s="705"/>
      <c r="K243" s="705"/>
      <c r="L243" s="705"/>
      <c r="M243" s="705"/>
      <c r="N243" s="705"/>
      <c r="O243" s="705"/>
      <c r="P243" s="705"/>
      <c r="Q243" s="705"/>
      <c r="R243" s="705"/>
      <c r="S243" s="705"/>
      <c r="T243" s="705"/>
      <c r="U243" s="705"/>
    </row>
    <row r="244" spans="3:21">
      <c r="C244" s="705"/>
      <c r="D244" s="705"/>
      <c r="E244" s="705"/>
      <c r="F244" s="705"/>
      <c r="G244" s="705"/>
      <c r="H244" s="705"/>
      <c r="I244" s="705"/>
      <c r="J244" s="705"/>
      <c r="K244" s="705"/>
      <c r="L244" s="705"/>
      <c r="M244" s="705"/>
      <c r="N244" s="705"/>
      <c r="O244" s="705"/>
      <c r="P244" s="705"/>
      <c r="Q244" s="705"/>
      <c r="R244" s="705"/>
      <c r="S244" s="705"/>
      <c r="T244" s="705"/>
      <c r="U244" s="705"/>
    </row>
    <row r="245" spans="3:21">
      <c r="C245" s="705"/>
      <c r="D245" s="705"/>
      <c r="E245" s="705"/>
      <c r="F245" s="705"/>
      <c r="G245" s="705"/>
      <c r="H245" s="705"/>
      <c r="I245" s="705"/>
      <c r="J245" s="705"/>
      <c r="K245" s="705"/>
      <c r="L245" s="705"/>
      <c r="M245" s="705"/>
      <c r="N245" s="705"/>
      <c r="O245" s="705"/>
      <c r="P245" s="705"/>
      <c r="Q245" s="705"/>
      <c r="R245" s="705"/>
      <c r="S245" s="705"/>
      <c r="T245" s="705"/>
      <c r="U245" s="705"/>
    </row>
    <row r="246" spans="3:21">
      <c r="C246" s="705"/>
      <c r="D246" s="705"/>
      <c r="E246" s="705"/>
      <c r="F246" s="705"/>
      <c r="G246" s="705"/>
      <c r="H246" s="705"/>
      <c r="I246" s="705"/>
      <c r="J246" s="705"/>
      <c r="K246" s="705"/>
      <c r="L246" s="705"/>
      <c r="M246" s="705"/>
      <c r="N246" s="705"/>
      <c r="O246" s="705"/>
      <c r="P246" s="705"/>
      <c r="Q246" s="705"/>
      <c r="R246" s="705"/>
      <c r="S246" s="705"/>
      <c r="T246" s="705"/>
      <c r="U246" s="705"/>
    </row>
    <row r="247" spans="3:21">
      <c r="C247" s="705"/>
      <c r="D247" s="705"/>
      <c r="E247" s="705"/>
      <c r="F247" s="705"/>
      <c r="G247" s="705"/>
      <c r="H247" s="705"/>
      <c r="I247" s="705"/>
      <c r="J247" s="705"/>
      <c r="K247" s="705"/>
      <c r="L247" s="705"/>
      <c r="M247" s="705"/>
      <c r="N247" s="705"/>
      <c r="O247" s="705"/>
      <c r="P247" s="705"/>
      <c r="Q247" s="705"/>
      <c r="R247" s="705"/>
      <c r="S247" s="705"/>
      <c r="T247" s="705"/>
      <c r="U247" s="705"/>
    </row>
    <row r="248" spans="3:21">
      <c r="C248" s="705"/>
      <c r="D248" s="705"/>
      <c r="E248" s="705"/>
      <c r="F248" s="705"/>
      <c r="G248" s="705"/>
      <c r="H248" s="705"/>
      <c r="I248" s="705"/>
      <c r="J248" s="705"/>
      <c r="K248" s="705"/>
      <c r="L248" s="705"/>
      <c r="M248" s="705"/>
      <c r="N248" s="705"/>
      <c r="O248" s="705"/>
      <c r="P248" s="705"/>
      <c r="Q248" s="705"/>
      <c r="R248" s="705"/>
      <c r="S248" s="705"/>
      <c r="T248" s="705"/>
      <c r="U248" s="705"/>
    </row>
    <row r="249" spans="3:21">
      <c r="C249" s="705"/>
      <c r="D249" s="705"/>
      <c r="E249" s="705"/>
      <c r="F249" s="705"/>
      <c r="G249" s="705"/>
      <c r="H249" s="705"/>
      <c r="I249" s="705"/>
      <c r="J249" s="705"/>
      <c r="K249" s="705"/>
      <c r="L249" s="705"/>
      <c r="M249" s="705"/>
      <c r="N249" s="705"/>
      <c r="O249" s="705"/>
      <c r="P249" s="705"/>
      <c r="Q249" s="705"/>
      <c r="R249" s="705"/>
      <c r="S249" s="705"/>
      <c r="T249" s="705"/>
      <c r="U249" s="705"/>
    </row>
    <row r="250" spans="3:21">
      <c r="C250" s="705"/>
      <c r="D250" s="705"/>
      <c r="E250" s="705"/>
      <c r="F250" s="705"/>
      <c r="G250" s="705"/>
      <c r="H250" s="705"/>
      <c r="I250" s="705"/>
      <c r="J250" s="705"/>
      <c r="K250" s="705"/>
      <c r="L250" s="705"/>
      <c r="M250" s="705"/>
      <c r="N250" s="705"/>
      <c r="O250" s="705"/>
      <c r="P250" s="705"/>
      <c r="Q250" s="705"/>
      <c r="R250" s="705"/>
      <c r="S250" s="705"/>
      <c r="T250" s="705"/>
      <c r="U250" s="705"/>
    </row>
    <row r="251" spans="3:21">
      <c r="C251" s="705"/>
      <c r="D251" s="705"/>
      <c r="E251" s="705"/>
      <c r="F251" s="705"/>
      <c r="G251" s="705"/>
      <c r="H251" s="705"/>
      <c r="I251" s="705"/>
      <c r="J251" s="705"/>
      <c r="K251" s="705"/>
      <c r="L251" s="705"/>
      <c r="M251" s="705"/>
      <c r="N251" s="705"/>
      <c r="O251" s="705"/>
      <c r="P251" s="705"/>
      <c r="Q251" s="705"/>
      <c r="R251" s="705"/>
      <c r="S251" s="705"/>
      <c r="T251" s="705"/>
      <c r="U251" s="705"/>
    </row>
    <row r="252" spans="3:21">
      <c r="C252" s="705"/>
      <c r="D252" s="705"/>
      <c r="E252" s="705"/>
      <c r="F252" s="705"/>
      <c r="G252" s="705"/>
      <c r="H252" s="705"/>
      <c r="I252" s="705"/>
      <c r="J252" s="705"/>
      <c r="K252" s="705"/>
      <c r="L252" s="705"/>
      <c r="M252" s="705"/>
      <c r="N252" s="705"/>
      <c r="O252" s="705"/>
      <c r="P252" s="705"/>
      <c r="Q252" s="705"/>
      <c r="R252" s="705"/>
      <c r="S252" s="705"/>
      <c r="T252" s="705"/>
      <c r="U252" s="705"/>
    </row>
    <row r="253" spans="3:21">
      <c r="C253" s="705"/>
      <c r="D253" s="705"/>
      <c r="E253" s="705"/>
      <c r="F253" s="705"/>
      <c r="G253" s="705"/>
      <c r="H253" s="705"/>
      <c r="I253" s="705"/>
      <c r="J253" s="705"/>
      <c r="K253" s="705"/>
      <c r="L253" s="705"/>
      <c r="M253" s="705"/>
      <c r="N253" s="705"/>
      <c r="O253" s="705"/>
      <c r="P253" s="705"/>
      <c r="Q253" s="705"/>
      <c r="R253" s="705"/>
      <c r="S253" s="705"/>
      <c r="T253" s="705"/>
      <c r="U253" s="705"/>
    </row>
    <row r="254" spans="3:21">
      <c r="C254" s="705"/>
      <c r="D254" s="705"/>
      <c r="E254" s="705"/>
      <c r="F254" s="705"/>
      <c r="G254" s="705"/>
      <c r="H254" s="705"/>
      <c r="I254" s="705"/>
      <c r="J254" s="705"/>
      <c r="K254" s="705"/>
      <c r="L254" s="705"/>
      <c r="M254" s="705"/>
      <c r="N254" s="705"/>
      <c r="O254" s="705"/>
      <c r="P254" s="705"/>
      <c r="Q254" s="705"/>
      <c r="R254" s="705"/>
      <c r="S254" s="705"/>
      <c r="T254" s="705"/>
      <c r="U254" s="705"/>
    </row>
    <row r="255" spans="3:21">
      <c r="C255" s="705"/>
      <c r="D255" s="705"/>
      <c r="E255" s="705"/>
      <c r="F255" s="705"/>
      <c r="G255" s="705"/>
      <c r="H255" s="705"/>
      <c r="I255" s="705"/>
      <c r="J255" s="705"/>
      <c r="K255" s="705"/>
      <c r="L255" s="705"/>
      <c r="M255" s="705"/>
      <c r="N255" s="705"/>
      <c r="O255" s="705"/>
      <c r="P255" s="705"/>
      <c r="Q255" s="705"/>
      <c r="R255" s="705"/>
      <c r="S255" s="705"/>
      <c r="T255" s="705"/>
      <c r="U255" s="705"/>
    </row>
    <row r="256" spans="3:21">
      <c r="C256" s="705"/>
      <c r="D256" s="705"/>
      <c r="E256" s="705"/>
      <c r="F256" s="705"/>
      <c r="G256" s="705"/>
      <c r="H256" s="705"/>
      <c r="I256" s="705"/>
      <c r="J256" s="705"/>
      <c r="K256" s="705"/>
      <c r="L256" s="705"/>
      <c r="M256" s="705"/>
      <c r="N256" s="705"/>
      <c r="O256" s="705"/>
      <c r="P256" s="705"/>
      <c r="Q256" s="705"/>
      <c r="R256" s="705"/>
      <c r="S256" s="705"/>
      <c r="T256" s="705"/>
      <c r="U256" s="705"/>
    </row>
    <row r="257" spans="3:21">
      <c r="C257" s="705"/>
      <c r="D257" s="705"/>
      <c r="E257" s="705"/>
      <c r="F257" s="705"/>
      <c r="G257" s="705"/>
      <c r="H257" s="705"/>
      <c r="I257" s="705"/>
      <c r="J257" s="705"/>
      <c r="K257" s="705"/>
      <c r="L257" s="705"/>
      <c r="M257" s="705"/>
      <c r="N257" s="705"/>
      <c r="O257" s="705"/>
      <c r="P257" s="705"/>
      <c r="Q257" s="705"/>
      <c r="R257" s="705"/>
      <c r="S257" s="705"/>
      <c r="T257" s="705"/>
      <c r="U257" s="705"/>
    </row>
    <row r="258" spans="3:21">
      <c r="C258" s="705"/>
      <c r="D258" s="705"/>
      <c r="E258" s="705"/>
      <c r="F258" s="705"/>
      <c r="G258" s="705"/>
      <c r="H258" s="705"/>
      <c r="I258" s="705"/>
      <c r="J258" s="705"/>
      <c r="K258" s="705"/>
      <c r="L258" s="705"/>
      <c r="M258" s="705"/>
      <c r="N258" s="705"/>
      <c r="O258" s="705"/>
      <c r="P258" s="705"/>
      <c r="Q258" s="705"/>
      <c r="R258" s="705"/>
      <c r="S258" s="705"/>
      <c r="T258" s="705"/>
      <c r="U258" s="705"/>
    </row>
    <row r="259" spans="3:21">
      <c r="C259" s="705"/>
      <c r="D259" s="705"/>
      <c r="E259" s="705"/>
      <c r="F259" s="705"/>
      <c r="G259" s="705"/>
      <c r="H259" s="705"/>
      <c r="I259" s="705"/>
      <c r="J259" s="705"/>
      <c r="K259" s="705"/>
      <c r="L259" s="705"/>
      <c r="M259" s="705"/>
      <c r="N259" s="705"/>
      <c r="O259" s="705"/>
      <c r="P259" s="705"/>
      <c r="Q259" s="705"/>
      <c r="R259" s="705"/>
      <c r="S259" s="705"/>
      <c r="T259" s="705"/>
      <c r="U259" s="705"/>
    </row>
    <row r="260" spans="3:21">
      <c r="C260" s="705"/>
      <c r="D260" s="705"/>
      <c r="E260" s="705"/>
      <c r="F260" s="705"/>
      <c r="G260" s="705"/>
      <c r="H260" s="705"/>
      <c r="I260" s="705"/>
      <c r="J260" s="705"/>
      <c r="K260" s="705"/>
      <c r="L260" s="705"/>
      <c r="M260" s="705"/>
      <c r="N260" s="705"/>
      <c r="O260" s="705"/>
      <c r="P260" s="705"/>
      <c r="Q260" s="705"/>
      <c r="R260" s="705"/>
      <c r="S260" s="705"/>
      <c r="T260" s="705"/>
      <c r="U260" s="705"/>
    </row>
    <row r="261" spans="3:21">
      <c r="C261" s="705"/>
      <c r="D261" s="705"/>
      <c r="E261" s="705"/>
      <c r="F261" s="705"/>
      <c r="G261" s="705"/>
      <c r="H261" s="705"/>
      <c r="I261" s="705"/>
      <c r="J261" s="705"/>
      <c r="K261" s="705"/>
      <c r="L261" s="705"/>
      <c r="M261" s="705"/>
      <c r="N261" s="705"/>
      <c r="O261" s="705"/>
      <c r="P261" s="705"/>
      <c r="Q261" s="705"/>
      <c r="R261" s="705"/>
      <c r="S261" s="705"/>
      <c r="T261" s="705"/>
      <c r="U261" s="705"/>
    </row>
    <row r="262" spans="3:21">
      <c r="C262" s="705"/>
      <c r="D262" s="705"/>
      <c r="E262" s="705"/>
      <c r="F262" s="705"/>
      <c r="G262" s="705"/>
      <c r="H262" s="705"/>
      <c r="I262" s="705"/>
      <c r="J262" s="705"/>
      <c r="K262" s="705"/>
      <c r="L262" s="705"/>
      <c r="M262" s="705"/>
      <c r="N262" s="705"/>
      <c r="O262" s="705"/>
      <c r="P262" s="705"/>
      <c r="Q262" s="705"/>
      <c r="R262" s="705"/>
      <c r="S262" s="705"/>
      <c r="T262" s="705"/>
      <c r="U262" s="705"/>
    </row>
    <row r="263" spans="3:21">
      <c r="C263" s="705"/>
      <c r="D263" s="705"/>
      <c r="E263" s="705"/>
      <c r="F263" s="705"/>
      <c r="G263" s="705"/>
      <c r="H263" s="705"/>
      <c r="I263" s="705"/>
      <c r="J263" s="705"/>
      <c r="K263" s="705"/>
      <c r="L263" s="705"/>
      <c r="M263" s="705"/>
      <c r="N263" s="705"/>
      <c r="O263" s="705"/>
      <c r="P263" s="705"/>
      <c r="Q263" s="705"/>
      <c r="R263" s="705"/>
      <c r="S263" s="705"/>
      <c r="T263" s="705"/>
      <c r="U263" s="705"/>
    </row>
    <row r="264" spans="3:21">
      <c r="C264" s="705"/>
      <c r="D264" s="705"/>
      <c r="E264" s="705"/>
      <c r="F264" s="705"/>
      <c r="G264" s="705"/>
      <c r="H264" s="705"/>
      <c r="I264" s="705"/>
      <c r="J264" s="705"/>
      <c r="K264" s="705"/>
      <c r="L264" s="705"/>
      <c r="M264" s="705"/>
      <c r="N264" s="705"/>
      <c r="O264" s="705"/>
      <c r="P264" s="705"/>
      <c r="Q264" s="705"/>
      <c r="R264" s="705"/>
      <c r="S264" s="705"/>
      <c r="T264" s="705"/>
      <c r="U264" s="705"/>
    </row>
    <row r="265" spans="3:21">
      <c r="C265" s="705"/>
      <c r="D265" s="705"/>
      <c r="E265" s="705"/>
      <c r="F265" s="705"/>
      <c r="G265" s="705"/>
      <c r="H265" s="705"/>
      <c r="I265" s="705"/>
      <c r="J265" s="705"/>
      <c r="K265" s="705"/>
      <c r="L265" s="705"/>
      <c r="M265" s="705"/>
      <c r="N265" s="705"/>
      <c r="O265" s="705"/>
      <c r="P265" s="705"/>
      <c r="Q265" s="705"/>
      <c r="R265" s="705"/>
      <c r="S265" s="705"/>
      <c r="T265" s="705"/>
      <c r="U265" s="705"/>
    </row>
    <row r="266" spans="3:21">
      <c r="C266" s="705"/>
      <c r="D266" s="705"/>
      <c r="E266" s="705"/>
      <c r="F266" s="705"/>
      <c r="G266" s="705"/>
      <c r="H266" s="705"/>
      <c r="I266" s="705"/>
      <c r="J266" s="705"/>
      <c r="K266" s="705"/>
      <c r="L266" s="705"/>
      <c r="M266" s="705"/>
      <c r="N266" s="705"/>
      <c r="O266" s="705"/>
      <c r="P266" s="705"/>
      <c r="Q266" s="705"/>
      <c r="R266" s="705"/>
      <c r="S266" s="705"/>
      <c r="T266" s="705"/>
      <c r="U266" s="705"/>
    </row>
    <row r="267" spans="3:21">
      <c r="C267" s="705"/>
      <c r="D267" s="705"/>
      <c r="E267" s="705"/>
      <c r="F267" s="705"/>
      <c r="G267" s="705"/>
      <c r="H267" s="705"/>
      <c r="I267" s="705"/>
      <c r="J267" s="705"/>
      <c r="K267" s="705"/>
      <c r="L267" s="705"/>
      <c r="M267" s="705"/>
      <c r="N267" s="705"/>
      <c r="O267" s="705"/>
      <c r="P267" s="705"/>
      <c r="Q267" s="705"/>
      <c r="R267" s="705"/>
      <c r="S267" s="705"/>
      <c r="T267" s="705"/>
      <c r="U267" s="705"/>
    </row>
    <row r="268" spans="3:21">
      <c r="C268" s="705"/>
      <c r="D268" s="705"/>
      <c r="E268" s="705"/>
      <c r="F268" s="705"/>
      <c r="G268" s="705"/>
      <c r="H268" s="705"/>
      <c r="I268" s="705"/>
      <c r="J268" s="705"/>
      <c r="K268" s="705"/>
      <c r="L268" s="705"/>
      <c r="M268" s="705"/>
      <c r="N268" s="705"/>
      <c r="O268" s="705"/>
      <c r="P268" s="705"/>
      <c r="Q268" s="705"/>
      <c r="R268" s="705"/>
      <c r="S268" s="705"/>
      <c r="T268" s="705"/>
      <c r="U268" s="705"/>
    </row>
    <row r="269" spans="3:21">
      <c r="C269" s="705"/>
      <c r="D269" s="705"/>
      <c r="E269" s="705"/>
      <c r="F269" s="705"/>
      <c r="G269" s="705"/>
      <c r="H269" s="705"/>
      <c r="I269" s="705"/>
      <c r="J269" s="705"/>
      <c r="K269" s="705"/>
      <c r="L269" s="705"/>
      <c r="M269" s="705"/>
      <c r="N269" s="705"/>
      <c r="O269" s="705"/>
      <c r="P269" s="705"/>
      <c r="Q269" s="705"/>
      <c r="R269" s="705"/>
      <c r="S269" s="705"/>
      <c r="T269" s="705"/>
      <c r="U269" s="705"/>
    </row>
    <row r="270" spans="3:21">
      <c r="C270" s="705"/>
      <c r="D270" s="705"/>
      <c r="E270" s="705"/>
      <c r="F270" s="705"/>
      <c r="G270" s="705"/>
      <c r="H270" s="705"/>
      <c r="I270" s="705"/>
      <c r="J270" s="705"/>
      <c r="K270" s="705"/>
      <c r="L270" s="705"/>
      <c r="M270" s="705"/>
      <c r="N270" s="705"/>
      <c r="O270" s="705"/>
      <c r="P270" s="705"/>
      <c r="Q270" s="705"/>
      <c r="R270" s="705"/>
      <c r="S270" s="705"/>
      <c r="T270" s="705"/>
      <c r="U270" s="705"/>
    </row>
    <row r="271" spans="3:21">
      <c r="C271" s="705"/>
      <c r="D271" s="705"/>
      <c r="E271" s="705"/>
      <c r="F271" s="705"/>
      <c r="G271" s="705"/>
      <c r="H271" s="705"/>
      <c r="I271" s="705"/>
      <c r="J271" s="705"/>
      <c r="K271" s="705"/>
      <c r="L271" s="705"/>
      <c r="M271" s="705"/>
      <c r="N271" s="705"/>
      <c r="O271" s="705"/>
      <c r="P271" s="705"/>
      <c r="Q271" s="705"/>
      <c r="R271" s="705"/>
      <c r="S271" s="705"/>
      <c r="T271" s="705"/>
      <c r="U271" s="705"/>
    </row>
    <row r="272" spans="3:21">
      <c r="C272" s="705"/>
      <c r="D272" s="705"/>
      <c r="E272" s="705"/>
      <c r="F272" s="705"/>
      <c r="G272" s="705"/>
      <c r="H272" s="705"/>
      <c r="I272" s="705"/>
      <c r="J272" s="705"/>
      <c r="K272" s="705"/>
      <c r="L272" s="705"/>
      <c r="M272" s="705"/>
      <c r="N272" s="705"/>
      <c r="O272" s="705"/>
      <c r="P272" s="705"/>
      <c r="Q272" s="705"/>
      <c r="R272" s="705"/>
      <c r="S272" s="705"/>
      <c r="T272" s="705"/>
      <c r="U272" s="705"/>
    </row>
    <row r="273" spans="3:21">
      <c r="C273" s="705"/>
      <c r="D273" s="705"/>
      <c r="E273" s="705"/>
      <c r="F273" s="705"/>
      <c r="G273" s="705"/>
      <c r="H273" s="705"/>
      <c r="I273" s="705"/>
      <c r="J273" s="705"/>
      <c r="K273" s="705"/>
      <c r="L273" s="705"/>
      <c r="M273" s="705"/>
      <c r="N273" s="705"/>
      <c r="O273" s="705"/>
      <c r="P273" s="705"/>
      <c r="Q273" s="705"/>
      <c r="R273" s="705"/>
      <c r="S273" s="705"/>
      <c r="T273" s="705"/>
      <c r="U273" s="705"/>
    </row>
    <row r="274" spans="3:21">
      <c r="C274" s="705"/>
      <c r="D274" s="705"/>
      <c r="E274" s="705"/>
      <c r="F274" s="705"/>
      <c r="G274" s="705"/>
      <c r="H274" s="705"/>
      <c r="I274" s="705"/>
      <c r="J274" s="705"/>
      <c r="K274" s="705"/>
      <c r="L274" s="705"/>
      <c r="M274" s="705"/>
      <c r="N274" s="705"/>
      <c r="O274" s="705"/>
      <c r="P274" s="705"/>
      <c r="Q274" s="705"/>
      <c r="R274" s="705"/>
      <c r="S274" s="705"/>
      <c r="T274" s="705"/>
      <c r="U274" s="705"/>
    </row>
    <row r="275" spans="3:21">
      <c r="C275" s="705"/>
      <c r="D275" s="705"/>
      <c r="E275" s="705"/>
      <c r="F275" s="705"/>
      <c r="G275" s="705"/>
      <c r="H275" s="705"/>
      <c r="I275" s="705"/>
      <c r="J275" s="705"/>
      <c r="K275" s="705"/>
      <c r="L275" s="705"/>
      <c r="M275" s="705"/>
      <c r="N275" s="705"/>
      <c r="O275" s="705"/>
      <c r="P275" s="705"/>
      <c r="Q275" s="705"/>
      <c r="R275" s="705"/>
      <c r="S275" s="705"/>
      <c r="T275" s="705"/>
      <c r="U275" s="705"/>
    </row>
    <row r="276" spans="3:21">
      <c r="C276" s="705"/>
      <c r="D276" s="705"/>
      <c r="E276" s="705"/>
      <c r="F276" s="705"/>
      <c r="G276" s="705"/>
      <c r="H276" s="705"/>
      <c r="I276" s="705"/>
      <c r="J276" s="705"/>
      <c r="K276" s="705"/>
      <c r="L276" s="705"/>
      <c r="M276" s="705"/>
      <c r="N276" s="705"/>
      <c r="O276" s="705"/>
      <c r="P276" s="705"/>
      <c r="Q276" s="705"/>
      <c r="R276" s="705"/>
      <c r="S276" s="705"/>
      <c r="T276" s="705"/>
      <c r="U276" s="705"/>
    </row>
    <row r="277" spans="3:21">
      <c r="C277" s="705"/>
      <c r="D277" s="705"/>
      <c r="E277" s="705"/>
      <c r="F277" s="705"/>
      <c r="G277" s="705"/>
      <c r="H277" s="705"/>
      <c r="I277" s="705"/>
      <c r="J277" s="705"/>
      <c r="K277" s="705"/>
      <c r="L277" s="705"/>
      <c r="M277" s="705"/>
      <c r="N277" s="705"/>
      <c r="O277" s="705"/>
      <c r="P277" s="705"/>
      <c r="Q277" s="705"/>
      <c r="R277" s="705"/>
      <c r="S277" s="705"/>
      <c r="T277" s="705"/>
      <c r="U277" s="705"/>
    </row>
    <row r="278" spans="3:21">
      <c r="C278" s="705"/>
      <c r="D278" s="705"/>
      <c r="E278" s="705"/>
      <c r="F278" s="705"/>
      <c r="G278" s="705"/>
      <c r="H278" s="705"/>
      <c r="I278" s="705"/>
      <c r="J278" s="705"/>
      <c r="K278" s="705"/>
      <c r="L278" s="705"/>
      <c r="M278" s="705"/>
      <c r="N278" s="705"/>
      <c r="O278" s="705"/>
      <c r="P278" s="705"/>
      <c r="Q278" s="705"/>
      <c r="R278" s="705"/>
      <c r="S278" s="705"/>
      <c r="T278" s="705"/>
      <c r="U278" s="705"/>
    </row>
    <row r="279" spans="3:21">
      <c r="C279" s="705"/>
      <c r="D279" s="705"/>
      <c r="E279" s="705"/>
      <c r="F279" s="705"/>
      <c r="G279" s="705"/>
      <c r="H279" s="705"/>
      <c r="I279" s="705"/>
      <c r="J279" s="705"/>
      <c r="K279" s="705"/>
      <c r="L279" s="705"/>
      <c r="M279" s="705"/>
      <c r="N279" s="705"/>
      <c r="O279" s="705"/>
      <c r="P279" s="705"/>
      <c r="Q279" s="705"/>
      <c r="R279" s="705"/>
      <c r="S279" s="705"/>
      <c r="T279" s="705"/>
      <c r="U279" s="705"/>
    </row>
    <row r="280" spans="3:21">
      <c r="C280" s="705"/>
      <c r="D280" s="705"/>
      <c r="E280" s="705"/>
      <c r="F280" s="705"/>
      <c r="G280" s="705"/>
      <c r="H280" s="705"/>
      <c r="I280" s="705"/>
      <c r="J280" s="705"/>
      <c r="K280" s="705"/>
      <c r="L280" s="705"/>
      <c r="M280" s="705"/>
      <c r="N280" s="705"/>
      <c r="O280" s="705"/>
      <c r="P280" s="705"/>
      <c r="Q280" s="705"/>
      <c r="R280" s="705"/>
      <c r="S280" s="705"/>
      <c r="T280" s="705"/>
      <c r="U280" s="705"/>
    </row>
    <row r="281" spans="3:21">
      <c r="C281" s="705"/>
      <c r="D281" s="705"/>
      <c r="E281" s="705"/>
      <c r="F281" s="705"/>
      <c r="G281" s="705"/>
      <c r="H281" s="705"/>
      <c r="I281" s="705"/>
      <c r="J281" s="705"/>
      <c r="K281" s="705"/>
      <c r="L281" s="705"/>
      <c r="M281" s="705"/>
      <c r="N281" s="705"/>
      <c r="O281" s="705"/>
      <c r="P281" s="705"/>
      <c r="Q281" s="705"/>
      <c r="R281" s="705"/>
      <c r="S281" s="705"/>
      <c r="T281" s="705"/>
      <c r="U281" s="705"/>
    </row>
    <row r="282" spans="3:21">
      <c r="C282" s="705"/>
      <c r="D282" s="705"/>
      <c r="E282" s="705"/>
      <c r="F282" s="705"/>
      <c r="G282" s="705"/>
      <c r="H282" s="705"/>
      <c r="I282" s="705"/>
      <c r="J282" s="705"/>
      <c r="K282" s="705"/>
      <c r="L282" s="705"/>
      <c r="M282" s="705"/>
      <c r="N282" s="705"/>
      <c r="O282" s="705"/>
      <c r="P282" s="705"/>
      <c r="Q282" s="705"/>
      <c r="R282" s="705"/>
      <c r="S282" s="705"/>
      <c r="T282" s="705"/>
      <c r="U282" s="705"/>
    </row>
    <row r="283" spans="3:21">
      <c r="C283" s="705"/>
      <c r="D283" s="705"/>
      <c r="E283" s="705"/>
      <c r="F283" s="705"/>
      <c r="G283" s="705"/>
      <c r="H283" s="705"/>
      <c r="I283" s="705"/>
      <c r="J283" s="705"/>
      <c r="K283" s="705"/>
      <c r="L283" s="705"/>
      <c r="M283" s="705"/>
      <c r="N283" s="705"/>
      <c r="O283" s="705"/>
      <c r="P283" s="705"/>
      <c r="Q283" s="705"/>
      <c r="R283" s="705"/>
      <c r="S283" s="705"/>
      <c r="T283" s="705"/>
      <c r="U283" s="705"/>
    </row>
    <row r="284" spans="3:21">
      <c r="C284" s="705"/>
      <c r="D284" s="705"/>
      <c r="E284" s="705"/>
      <c r="F284" s="705"/>
      <c r="G284" s="705"/>
      <c r="H284" s="705"/>
      <c r="I284" s="705"/>
      <c r="J284" s="705"/>
      <c r="K284" s="705"/>
      <c r="L284" s="705"/>
      <c r="M284" s="705"/>
      <c r="N284" s="705"/>
      <c r="O284" s="705"/>
      <c r="P284" s="705"/>
      <c r="Q284" s="705"/>
      <c r="R284" s="705"/>
      <c r="S284" s="705"/>
      <c r="T284" s="705"/>
      <c r="U284" s="705"/>
    </row>
    <row r="285" spans="3:21">
      <c r="C285" s="705"/>
      <c r="D285" s="705"/>
      <c r="E285" s="705"/>
      <c r="F285" s="705"/>
      <c r="G285" s="705"/>
      <c r="H285" s="705"/>
      <c r="I285" s="705"/>
      <c r="J285" s="705"/>
      <c r="K285" s="705"/>
      <c r="L285" s="705"/>
      <c r="M285" s="705"/>
      <c r="N285" s="705"/>
      <c r="O285" s="705"/>
      <c r="P285" s="705"/>
      <c r="Q285" s="705"/>
      <c r="R285" s="705"/>
      <c r="S285" s="705"/>
      <c r="T285" s="705"/>
      <c r="U285" s="705"/>
    </row>
    <row r="286" spans="3:21">
      <c r="C286" s="705"/>
      <c r="D286" s="705"/>
      <c r="E286" s="705"/>
      <c r="F286" s="705"/>
      <c r="G286" s="705"/>
      <c r="H286" s="705"/>
      <c r="I286" s="705"/>
      <c r="J286" s="705"/>
      <c r="K286" s="705"/>
      <c r="L286" s="705"/>
      <c r="M286" s="705"/>
      <c r="N286" s="705"/>
      <c r="O286" s="705"/>
      <c r="P286" s="705"/>
      <c r="Q286" s="705"/>
      <c r="R286" s="705"/>
      <c r="S286" s="705"/>
      <c r="T286" s="705"/>
      <c r="U286" s="705"/>
    </row>
    <row r="287" spans="3:21">
      <c r="C287" s="705"/>
      <c r="D287" s="705"/>
      <c r="E287" s="705"/>
      <c r="F287" s="705"/>
      <c r="G287" s="705"/>
      <c r="H287" s="705"/>
      <c r="I287" s="705"/>
      <c r="J287" s="705"/>
      <c r="K287" s="705"/>
      <c r="L287" s="705"/>
      <c r="M287" s="705"/>
      <c r="N287" s="705"/>
      <c r="O287" s="705"/>
      <c r="P287" s="705"/>
      <c r="Q287" s="705"/>
      <c r="R287" s="705"/>
      <c r="S287" s="705"/>
      <c r="T287" s="705"/>
      <c r="U287" s="705"/>
    </row>
    <row r="288" spans="3:21">
      <c r="C288" s="705"/>
      <c r="D288" s="705"/>
      <c r="E288" s="705"/>
      <c r="F288" s="705"/>
      <c r="G288" s="705"/>
      <c r="H288" s="705"/>
      <c r="I288" s="705"/>
      <c r="J288" s="705"/>
      <c r="K288" s="705"/>
      <c r="L288" s="705"/>
      <c r="M288" s="705"/>
      <c r="N288" s="705"/>
      <c r="O288" s="705"/>
      <c r="P288" s="705"/>
      <c r="Q288" s="705"/>
      <c r="R288" s="705"/>
      <c r="S288" s="705"/>
      <c r="T288" s="705"/>
      <c r="U288" s="705"/>
    </row>
    <row r="289" spans="3:21">
      <c r="C289" s="705"/>
      <c r="D289" s="705"/>
      <c r="E289" s="705"/>
      <c r="F289" s="705"/>
      <c r="G289" s="705"/>
      <c r="H289" s="705"/>
      <c r="I289" s="705"/>
      <c r="J289" s="705"/>
      <c r="K289" s="705"/>
      <c r="L289" s="705"/>
      <c r="M289" s="705"/>
      <c r="N289" s="705"/>
      <c r="O289" s="705"/>
      <c r="P289" s="705"/>
      <c r="Q289" s="705"/>
      <c r="R289" s="705"/>
      <c r="S289" s="705"/>
      <c r="T289" s="705"/>
      <c r="U289" s="705"/>
    </row>
    <row r="290" spans="3:21">
      <c r="C290" s="705"/>
      <c r="D290" s="705"/>
      <c r="E290" s="705"/>
      <c r="F290" s="705"/>
      <c r="G290" s="705"/>
      <c r="H290" s="705"/>
      <c r="I290" s="705"/>
      <c r="J290" s="705"/>
      <c r="K290" s="705"/>
      <c r="L290" s="705"/>
      <c r="M290" s="705"/>
      <c r="N290" s="705"/>
      <c r="O290" s="705"/>
      <c r="P290" s="705"/>
      <c r="Q290" s="705"/>
      <c r="R290" s="705"/>
      <c r="S290" s="705"/>
      <c r="T290" s="705"/>
      <c r="U290" s="705"/>
    </row>
    <row r="291" spans="3:21">
      <c r="C291" s="705"/>
      <c r="D291" s="705"/>
      <c r="E291" s="705"/>
      <c r="F291" s="705"/>
      <c r="G291" s="705"/>
      <c r="H291" s="705"/>
      <c r="I291" s="705"/>
      <c r="J291" s="705"/>
      <c r="K291" s="705"/>
      <c r="L291" s="705"/>
      <c r="M291" s="705"/>
      <c r="N291" s="705"/>
      <c r="O291" s="705"/>
      <c r="P291" s="705"/>
      <c r="Q291" s="705"/>
      <c r="R291" s="705"/>
      <c r="S291" s="705"/>
      <c r="T291" s="705"/>
      <c r="U291" s="705"/>
    </row>
    <row r="292" spans="3:21">
      <c r="C292" s="705"/>
      <c r="D292" s="705"/>
      <c r="E292" s="705"/>
      <c r="F292" s="705"/>
      <c r="G292" s="705"/>
      <c r="H292" s="705"/>
      <c r="I292" s="705"/>
      <c r="J292" s="705"/>
      <c r="K292" s="705"/>
      <c r="L292" s="705"/>
      <c r="M292" s="705"/>
      <c r="N292" s="705"/>
      <c r="O292" s="705"/>
      <c r="P292" s="705"/>
      <c r="Q292" s="705"/>
      <c r="R292" s="705"/>
      <c r="S292" s="705"/>
      <c r="T292" s="705"/>
      <c r="U292" s="705"/>
    </row>
    <row r="293" spans="3:21">
      <c r="C293" s="705"/>
      <c r="D293" s="705"/>
      <c r="E293" s="705"/>
      <c r="F293" s="705"/>
      <c r="G293" s="705"/>
      <c r="H293" s="705"/>
      <c r="I293" s="705"/>
      <c r="J293" s="705"/>
      <c r="K293" s="705"/>
      <c r="L293" s="705"/>
      <c r="M293" s="705"/>
      <c r="N293" s="705"/>
      <c r="O293" s="705"/>
      <c r="P293" s="705"/>
      <c r="Q293" s="705"/>
      <c r="R293" s="705"/>
      <c r="S293" s="705"/>
      <c r="T293" s="705"/>
      <c r="U293" s="705"/>
    </row>
    <row r="294" spans="3:21">
      <c r="C294" s="705"/>
      <c r="D294" s="705"/>
      <c r="E294" s="705"/>
      <c r="F294" s="705"/>
      <c r="G294" s="705"/>
      <c r="H294" s="705"/>
      <c r="I294" s="705"/>
      <c r="J294" s="705"/>
      <c r="K294" s="705"/>
      <c r="L294" s="705"/>
      <c r="M294" s="705"/>
      <c r="N294" s="705"/>
      <c r="O294" s="705"/>
      <c r="P294" s="705"/>
      <c r="Q294" s="705"/>
      <c r="R294" s="705"/>
      <c r="S294" s="705"/>
      <c r="T294" s="705"/>
      <c r="U294" s="705"/>
    </row>
    <row r="295" spans="3:21">
      <c r="C295" s="705"/>
      <c r="D295" s="705"/>
      <c r="E295" s="705"/>
      <c r="F295" s="705"/>
      <c r="G295" s="705"/>
      <c r="H295" s="705"/>
      <c r="I295" s="705"/>
      <c r="J295" s="705"/>
      <c r="K295" s="705"/>
      <c r="L295" s="705"/>
      <c r="M295" s="705"/>
      <c r="N295" s="705"/>
      <c r="O295" s="705"/>
      <c r="P295" s="705"/>
      <c r="Q295" s="705"/>
      <c r="R295" s="705"/>
      <c r="S295" s="705"/>
      <c r="T295" s="705"/>
      <c r="U295" s="705"/>
    </row>
    <row r="296" spans="3:21">
      <c r="C296" s="705"/>
      <c r="D296" s="705"/>
      <c r="E296" s="705"/>
      <c r="F296" s="705"/>
      <c r="G296" s="705"/>
      <c r="H296" s="705"/>
      <c r="I296" s="705"/>
      <c r="J296" s="705"/>
      <c r="K296" s="705"/>
      <c r="L296" s="705"/>
      <c r="M296" s="705"/>
      <c r="N296" s="705"/>
      <c r="O296" s="705"/>
      <c r="P296" s="705"/>
      <c r="Q296" s="705"/>
      <c r="R296" s="705"/>
      <c r="S296" s="705"/>
      <c r="T296" s="705"/>
      <c r="U296" s="705"/>
    </row>
    <row r="297" spans="3:21">
      <c r="C297" s="705"/>
      <c r="D297" s="705"/>
      <c r="E297" s="705"/>
      <c r="F297" s="705"/>
      <c r="G297" s="705"/>
      <c r="H297" s="705"/>
      <c r="I297" s="705"/>
      <c r="J297" s="705"/>
      <c r="K297" s="705"/>
      <c r="L297" s="705"/>
      <c r="M297" s="705"/>
      <c r="N297" s="705"/>
      <c r="O297" s="705"/>
      <c r="P297" s="705"/>
      <c r="Q297" s="705"/>
      <c r="R297" s="705"/>
      <c r="S297" s="705"/>
      <c r="T297" s="705"/>
      <c r="U297" s="705"/>
    </row>
    <row r="298" spans="3:21">
      <c r="C298" s="705"/>
      <c r="D298" s="705"/>
      <c r="E298" s="705"/>
      <c r="F298" s="705"/>
      <c r="G298" s="705"/>
      <c r="H298" s="705"/>
      <c r="I298" s="705"/>
      <c r="J298" s="705"/>
      <c r="K298" s="705"/>
      <c r="L298" s="705"/>
      <c r="M298" s="705"/>
      <c r="N298" s="705"/>
      <c r="O298" s="705"/>
      <c r="P298" s="705"/>
      <c r="Q298" s="705"/>
      <c r="R298" s="705"/>
      <c r="S298" s="705"/>
      <c r="T298" s="705"/>
      <c r="U298" s="705"/>
    </row>
    <row r="299" spans="3:21">
      <c r="C299" s="705"/>
      <c r="D299" s="705"/>
      <c r="E299" s="705"/>
      <c r="F299" s="705"/>
      <c r="G299" s="705"/>
      <c r="H299" s="705"/>
      <c r="I299" s="705"/>
      <c r="J299" s="705"/>
      <c r="K299" s="705"/>
      <c r="L299" s="705"/>
      <c r="M299" s="705"/>
      <c r="N299" s="705"/>
    </row>
    <row r="300" spans="3:21">
      <c r="C300" s="705"/>
      <c r="D300" s="705"/>
      <c r="E300" s="705"/>
      <c r="F300" s="705"/>
      <c r="G300" s="705"/>
      <c r="H300" s="705"/>
      <c r="I300" s="705"/>
      <c r="J300" s="705"/>
      <c r="K300" s="705"/>
      <c r="L300" s="705"/>
      <c r="M300" s="705"/>
      <c r="N300" s="705"/>
    </row>
    <row r="301" spans="3:21">
      <c r="C301" s="705"/>
      <c r="D301" s="705"/>
      <c r="E301" s="705"/>
      <c r="F301" s="705"/>
      <c r="G301" s="705"/>
      <c r="H301" s="705"/>
      <c r="I301" s="705"/>
      <c r="J301" s="705"/>
      <c r="K301" s="705"/>
      <c r="L301" s="705"/>
      <c r="M301" s="705"/>
      <c r="N301" s="705"/>
    </row>
    <row r="302" spans="3:21">
      <c r="C302" s="705"/>
      <c r="D302" s="705"/>
      <c r="E302" s="705"/>
      <c r="F302" s="705"/>
      <c r="G302" s="705"/>
      <c r="H302" s="705"/>
      <c r="I302" s="705"/>
      <c r="J302" s="705"/>
      <c r="K302" s="705"/>
      <c r="L302" s="705"/>
      <c r="M302" s="705"/>
      <c r="N302" s="705"/>
    </row>
    <row r="303" spans="3:21">
      <c r="C303" s="705"/>
      <c r="D303" s="705"/>
      <c r="E303" s="705"/>
      <c r="F303" s="705"/>
      <c r="G303" s="705"/>
      <c r="H303" s="705"/>
      <c r="I303" s="705"/>
      <c r="J303" s="705"/>
      <c r="K303" s="705"/>
      <c r="L303" s="705"/>
      <c r="M303" s="705"/>
      <c r="N303" s="705"/>
    </row>
    <row r="304" spans="3:21">
      <c r="C304" s="705"/>
      <c r="D304" s="705"/>
      <c r="E304" s="705"/>
      <c r="F304" s="705"/>
      <c r="G304" s="705"/>
      <c r="H304" s="705"/>
      <c r="I304" s="705"/>
      <c r="J304" s="705"/>
      <c r="K304" s="705"/>
      <c r="L304" s="705"/>
      <c r="M304" s="705"/>
      <c r="N304" s="705"/>
    </row>
    <row r="305" spans="3:14">
      <c r="C305" s="705"/>
      <c r="D305" s="705"/>
      <c r="E305" s="705"/>
      <c r="F305" s="705"/>
      <c r="G305" s="705"/>
      <c r="H305" s="705"/>
      <c r="I305" s="705"/>
      <c r="J305" s="705"/>
      <c r="K305" s="705"/>
      <c r="L305" s="705"/>
      <c r="M305" s="705"/>
      <c r="N305" s="705"/>
    </row>
    <row r="306" spans="3:14">
      <c r="C306" s="705"/>
      <c r="D306" s="705"/>
      <c r="E306" s="705"/>
      <c r="F306" s="705"/>
      <c r="G306" s="705"/>
      <c r="H306" s="705"/>
      <c r="I306" s="705"/>
      <c r="J306" s="705"/>
      <c r="K306" s="705"/>
      <c r="L306" s="705"/>
      <c r="M306" s="705"/>
      <c r="N306" s="705"/>
    </row>
  </sheetData>
  <mergeCells count="8">
    <mergeCell ref="C106:N106"/>
    <mergeCell ref="C107:N107"/>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8" max="16383" man="1"/>
  </rowBreaks>
  <colBreaks count="1" manualBreakCount="1">
    <brk id="15" max="10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70" zoomScale="80" zoomScaleNormal="80"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8.664062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410" t="s">
        <v>85</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117924226</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117924226</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5754152</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4.8795334047814741E-2</v>
      </c>
      <c r="L23" s="399">
        <f>G23</f>
        <v>4.8795334047814741E-2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399"/>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
      <c r="A25" s="194"/>
      <c r="C25" s="186" t="s">
        <v>483</v>
      </c>
      <c r="D25" s="186"/>
      <c r="E25" s="195"/>
      <c r="F25" s="195"/>
      <c r="G25" s="176"/>
      <c r="L25" s="176"/>
      <c r="M25" s="176"/>
      <c r="N25" s="176"/>
      <c r="O25" s="184"/>
      <c r="P25" s="176"/>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0</v>
      </c>
      <c r="M26" s="176"/>
      <c r="N26" s="203"/>
      <c r="O26" s="184"/>
      <c r="P26" s="204"/>
      <c r="Q26" s="188"/>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0</v>
      </c>
      <c r="L27" s="399">
        <f>G27</f>
        <v>0</v>
      </c>
      <c r="M27" s="176"/>
      <c r="N27" s="198"/>
      <c r="O27" s="184"/>
      <c r="P27" s="200"/>
      <c r="Q27" s="188"/>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6">
      <c r="A28" s="194"/>
      <c r="E28" s="195"/>
      <c r="F28" s="195"/>
      <c r="M28" s="176"/>
      <c r="N28" s="198"/>
      <c r="O28" s="184"/>
      <c r="P28" s="200"/>
      <c r="Q28" s="188"/>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6">
      <c r="A29" s="201"/>
      <c r="C29" s="186" t="s">
        <v>301</v>
      </c>
      <c r="D29" s="186"/>
      <c r="E29" s="202"/>
      <c r="F29" s="202"/>
      <c r="G29" s="176"/>
      <c r="L29" s="176"/>
      <c r="M29" s="176"/>
      <c r="N29" s="198"/>
      <c r="O29" s="184"/>
      <c r="P29" s="200"/>
      <c r="Q29" s="188"/>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1843295</v>
      </c>
      <c r="M30" s="176"/>
      <c r="N30" s="198"/>
      <c r="O30" s="184"/>
      <c r="P30" s="200"/>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1.5631181670846837E-2</v>
      </c>
      <c r="L31" s="197">
        <f>G31</f>
        <v>1.5631181670846837E-2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6.4426515718661578E-2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0</v>
      </c>
      <c r="L37" s="197">
        <f>G37</f>
        <v>0</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31576241</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0.26776721010659843</v>
      </c>
      <c r="L41" s="197">
        <f>G41</f>
        <v>0.26776721010659843</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0.26776721010659843</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Southern Minnesota Municipal Power Agency</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39.6">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381" t="s">
        <v>97</v>
      </c>
      <c r="D73" s="257">
        <v>1024</v>
      </c>
      <c r="E73" s="258">
        <v>3795322</v>
      </c>
      <c r="F73" s="197">
        <f>$L$33</f>
        <v>6.4426515718661578E-2</v>
      </c>
      <c r="G73" s="259">
        <f>E73*F73</f>
        <v>244519.37249038211</v>
      </c>
      <c r="H73" s="258">
        <v>3795322</v>
      </c>
      <c r="I73" s="197">
        <f>$L$43</f>
        <v>0.26776721010659843</v>
      </c>
      <c r="J73" s="259">
        <f>H73*I73</f>
        <v>1016262.7833961954</v>
      </c>
      <c r="K73" s="258">
        <v>0</v>
      </c>
      <c r="L73" s="259">
        <f>G73+J73+K73</f>
        <v>1260782.1558865774</v>
      </c>
      <c r="M73" s="262">
        <v>0</v>
      </c>
      <c r="N73" s="261">
        <f>L73+M73</f>
        <v>1260782.1558865774</v>
      </c>
      <c r="O73" s="242"/>
      <c r="P73" s="242"/>
      <c r="Q73" s="242"/>
      <c r="R73" s="447">
        <f>+E73</f>
        <v>3795322</v>
      </c>
      <c r="S73" s="242"/>
      <c r="T73" s="242"/>
      <c r="U73" s="242"/>
    </row>
    <row r="74" spans="1:65">
      <c r="A74" s="240" t="s">
        <v>350</v>
      </c>
      <c r="D74" s="257"/>
      <c r="E74" s="258">
        <v>0</v>
      </c>
      <c r="F74" s="197">
        <f>$L$33</f>
        <v>6.4426515718661578E-2</v>
      </c>
      <c r="G74" s="259">
        <f>E74*F74</f>
        <v>0</v>
      </c>
      <c r="H74" s="258">
        <v>0</v>
      </c>
      <c r="I74" s="197">
        <f>$L$43</f>
        <v>0.26776721010659843</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6.4426515718661578E-2</v>
      </c>
      <c r="G75" s="259">
        <f>E75*F75</f>
        <v>0</v>
      </c>
      <c r="H75" s="258">
        <v>0</v>
      </c>
      <c r="I75" s="197">
        <f>$L$43</f>
        <v>0.26776721010659843</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6.4426515718661578E-2</v>
      </c>
      <c r="G76" s="259">
        <f>E76*F76</f>
        <v>0</v>
      </c>
      <c r="H76" s="258">
        <v>0</v>
      </c>
      <c r="I76" s="197">
        <f>$L$43</f>
        <v>0.26776721010659843</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1260782.1558865774</v>
      </c>
      <c r="M93" s="264">
        <f>SUM(M73:M92)</f>
        <v>0</v>
      </c>
      <c r="N93" s="264">
        <f>SUM(N73:N92)</f>
        <v>1260782.1558865774</v>
      </c>
      <c r="O93" s="242"/>
      <c r="P93" s="242"/>
      <c r="Q93" s="242"/>
      <c r="R93" s="726">
        <f>SUM(R73:R92)</f>
        <v>3795322</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1260782.1558865774</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75"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4.5"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7.25" customHeight="1">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pageSetUpPr fitToPage="1"/>
  </sheetPr>
  <dimension ref="A1:BM305"/>
  <sheetViews>
    <sheetView tabSelected="1" topLeftCell="A70"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6.6640625" style="167" customWidth="1"/>
    <col min="19" max="16384" width="9.109375" style="167"/>
  </cols>
  <sheetData>
    <row r="1" spans="1:65">
      <c r="A1"/>
      <c r="B1"/>
      <c r="C1"/>
      <c r="D1"/>
      <c r="E1"/>
      <c r="F1"/>
      <c r="G1"/>
      <c r="H1"/>
      <c r="I1"/>
      <c r="J1"/>
      <c r="K1"/>
      <c r="L1"/>
      <c r="M1"/>
      <c r="N1"/>
    </row>
    <row r="2" spans="1:65">
      <c r="A2"/>
      <c r="B2"/>
      <c r="C2"/>
      <c r="D2"/>
      <c r="E2"/>
      <c r="F2"/>
      <c r="G2"/>
      <c r="H2"/>
      <c r="I2"/>
      <c r="J2"/>
      <c r="K2"/>
      <c r="L2"/>
      <c r="M2"/>
      <c r="N2"/>
    </row>
    <row r="4" spans="1:65" ht="15">
      <c r="N4" s="222" t="s">
        <v>276</v>
      </c>
    </row>
    <row r="5" spans="1:65" ht="15">
      <c r="C5" s="169" t="s">
        <v>277</v>
      </c>
      <c r="D5" s="169"/>
      <c r="E5" s="169"/>
      <c r="F5" s="169"/>
      <c r="G5" s="170" t="s">
        <v>278</v>
      </c>
      <c r="H5" s="169"/>
      <c r="I5" s="169"/>
      <c r="J5" s="169"/>
      <c r="K5" s="171"/>
      <c r="M5" s="172"/>
      <c r="N5" s="260" t="s">
        <v>965</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456</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252350621</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203506710</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12740672</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5.048797561706813E-2</v>
      </c>
      <c r="L23" s="197">
        <f>G23</f>
        <v>5.048797561706813E-2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766423</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3.03713538315406E-3</v>
      </c>
      <c r="L27" s="399">
        <f>G27</f>
        <v>3.03713538315406E-3</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4426522</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1.7541157546824504E-2</v>
      </c>
      <c r="L31" s="197">
        <f>G31</f>
        <v>1.7541157546824504E-2</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7.1066268547046701E-2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0</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0</v>
      </c>
      <c r="L37" s="197">
        <f>G37</f>
        <v>0</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15921291</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7.823472257990903E-2</v>
      </c>
      <c r="L41" s="197">
        <f>G41</f>
        <v>7.823472257990903E-2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7.823472257990903E-2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c r="A54"/>
      <c r="B54"/>
      <c r="C54"/>
      <c r="D54"/>
      <c r="E54"/>
      <c r="F54"/>
      <c r="G54"/>
      <c r="H54"/>
      <c r="I54"/>
      <c r="J54"/>
      <c r="K54"/>
      <c r="L54"/>
      <c r="M54"/>
      <c r="N54"/>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c r="A55"/>
      <c r="B55"/>
      <c r="C55"/>
      <c r="D55"/>
      <c r="E55"/>
      <c r="F55"/>
      <c r="G55"/>
      <c r="H55"/>
      <c r="I55"/>
      <c r="J55"/>
      <c r="K55"/>
      <c r="L55"/>
      <c r="M55"/>
      <c r="N55"/>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c r="A56"/>
      <c r="B56"/>
      <c r="C56"/>
      <c r="D56"/>
      <c r="E56"/>
      <c r="F56"/>
      <c r="G56"/>
      <c r="H56"/>
      <c r="I56"/>
      <c r="J56"/>
      <c r="K56"/>
      <c r="L56"/>
      <c r="M56"/>
      <c r="N56"/>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c r="A57"/>
      <c r="B57"/>
      <c r="C57"/>
      <c r="D57"/>
      <c r="E57"/>
      <c r="F57"/>
      <c r="G57"/>
      <c r="H57"/>
      <c r="I57"/>
      <c r="J57"/>
      <c r="K57"/>
      <c r="L57"/>
      <c r="M57"/>
      <c r="N57"/>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A58"/>
      <c r="B58"/>
      <c r="C58"/>
      <c r="D58"/>
      <c r="E58"/>
      <c r="F58"/>
      <c r="G58"/>
      <c r="H58"/>
      <c r="I58"/>
      <c r="J58"/>
      <c r="K58"/>
      <c r="L58"/>
      <c r="M58"/>
      <c r="N58"/>
    </row>
    <row r="59" spans="1:65">
      <c r="A59"/>
      <c r="B59"/>
      <c r="C59"/>
      <c r="D59"/>
      <c r="E59"/>
      <c r="F59"/>
      <c r="G59"/>
      <c r="H59"/>
      <c r="I59"/>
      <c r="J59"/>
      <c r="K59"/>
      <c r="L59"/>
      <c r="M59"/>
      <c r="N59"/>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12/31/2014</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Wolverine</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R67" s="185"/>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97</v>
      </c>
      <c r="D73" s="257" t="s">
        <v>457</v>
      </c>
      <c r="E73" s="258">
        <v>921025</v>
      </c>
      <c r="F73" s="197">
        <f>$L$33</f>
        <v>7.1066268547046701E-2</v>
      </c>
      <c r="G73" s="259">
        <f>E73*F73</f>
        <v>65453.80998854369</v>
      </c>
      <c r="H73" s="258">
        <v>758750</v>
      </c>
      <c r="I73" s="197">
        <f>$L$43</f>
        <v>7.823472257990903E-2</v>
      </c>
      <c r="J73" s="259">
        <f>H73*I73</f>
        <v>59360.59575750598</v>
      </c>
      <c r="K73" s="258">
        <v>26315</v>
      </c>
      <c r="L73" s="259">
        <f>G73+J73+K73</f>
        <v>151129.40574604966</v>
      </c>
      <c r="M73" s="262">
        <v>0</v>
      </c>
      <c r="N73" s="261">
        <f>L73+M73</f>
        <v>151129.40574604966</v>
      </c>
      <c r="O73" s="242"/>
      <c r="P73" s="242"/>
      <c r="Q73" s="242"/>
      <c r="R73" s="447">
        <f>+E73</f>
        <v>921025</v>
      </c>
      <c r="S73" s="242"/>
      <c r="T73" s="242"/>
      <c r="U73" s="242"/>
    </row>
    <row r="74" spans="1:65">
      <c r="A74" s="240" t="s">
        <v>350</v>
      </c>
      <c r="D74" s="257"/>
      <c r="E74" s="258">
        <v>0</v>
      </c>
      <c r="F74" s="197">
        <f>$L$33</f>
        <v>7.1066268547046701E-2</v>
      </c>
      <c r="G74" s="259">
        <f>E74*F74</f>
        <v>0</v>
      </c>
      <c r="H74" s="258">
        <v>0</v>
      </c>
      <c r="I74" s="197">
        <f>$L$43</f>
        <v>7.823472257990903E-2</v>
      </c>
      <c r="J74" s="259">
        <f>H74*I74</f>
        <v>0</v>
      </c>
      <c r="K74" s="258">
        <v>0</v>
      </c>
      <c r="L74" s="259">
        <f>G74+J74+K74</f>
        <v>0</v>
      </c>
      <c r="M74" s="262">
        <v>0</v>
      </c>
      <c r="N74" s="261">
        <f>L74+M74</f>
        <v>0</v>
      </c>
      <c r="O74" s="242"/>
      <c r="P74" s="242"/>
      <c r="Q74" s="242"/>
      <c r="R74" s="447">
        <f t="shared" ref="R74:R80" si="0">+E74</f>
        <v>0</v>
      </c>
      <c r="S74" s="242"/>
      <c r="T74" s="242"/>
      <c r="U74" s="242"/>
    </row>
    <row r="75" spans="1:65">
      <c r="A75" s="240" t="s">
        <v>351</v>
      </c>
      <c r="D75" s="257"/>
      <c r="E75" s="258">
        <v>0</v>
      </c>
      <c r="F75" s="197">
        <f>$L$33</f>
        <v>7.1066268547046701E-2</v>
      </c>
      <c r="G75" s="259">
        <f>E75*F75</f>
        <v>0</v>
      </c>
      <c r="H75" s="258">
        <v>0</v>
      </c>
      <c r="I75" s="197">
        <f>$L$43</f>
        <v>7.823472257990903E-2</v>
      </c>
      <c r="J75" s="259">
        <f>H75*I75</f>
        <v>0</v>
      </c>
      <c r="K75" s="258">
        <v>0</v>
      </c>
      <c r="L75" s="259">
        <f>G75+J75+K75</f>
        <v>0</v>
      </c>
      <c r="M75" s="262">
        <v>0</v>
      </c>
      <c r="N75" s="261">
        <f>L75+M75</f>
        <v>0</v>
      </c>
      <c r="O75" s="242"/>
      <c r="P75" s="242"/>
      <c r="Q75" s="242"/>
      <c r="R75" s="447">
        <f t="shared" si="0"/>
        <v>0</v>
      </c>
      <c r="S75" s="242"/>
      <c r="T75" s="242"/>
      <c r="U75" s="242"/>
    </row>
    <row r="76" spans="1:65">
      <c r="A76" s="240" t="s">
        <v>383</v>
      </c>
      <c r="D76" s="257"/>
      <c r="E76" s="258">
        <v>0</v>
      </c>
      <c r="F76" s="197">
        <f>$L$33</f>
        <v>7.1066268547046701E-2</v>
      </c>
      <c r="G76" s="259">
        <f>E76*F76</f>
        <v>0</v>
      </c>
      <c r="H76" s="258">
        <v>0</v>
      </c>
      <c r="I76" s="197">
        <f>$L$43</f>
        <v>7.823472257990903E-2</v>
      </c>
      <c r="J76" s="259">
        <f>H76*I76</f>
        <v>0</v>
      </c>
      <c r="K76" s="258">
        <v>0</v>
      </c>
      <c r="L76" s="259">
        <f>G76+J76+K76</f>
        <v>0</v>
      </c>
      <c r="M76" s="262">
        <v>0</v>
      </c>
      <c r="N76" s="261">
        <f>L76+M76</f>
        <v>0</v>
      </c>
      <c r="O76" s="242"/>
      <c r="P76" s="242"/>
      <c r="Q76" s="242"/>
      <c r="R76" s="447">
        <f t="shared" si="0"/>
        <v>0</v>
      </c>
      <c r="S76" s="242"/>
      <c r="T76" s="242"/>
      <c r="U76" s="242"/>
    </row>
    <row r="77" spans="1:65">
      <c r="A77" s="240" t="s">
        <v>384</v>
      </c>
      <c r="D77" s="257"/>
      <c r="G77" s="241"/>
      <c r="J77" s="241"/>
      <c r="L77" s="241"/>
      <c r="N77" s="241"/>
      <c r="O77" s="242"/>
      <c r="P77" s="242"/>
      <c r="Q77" s="242"/>
      <c r="R77" s="447">
        <f t="shared" si="0"/>
        <v>0</v>
      </c>
      <c r="S77" s="242"/>
      <c r="T77" s="242"/>
      <c r="U77" s="242"/>
    </row>
    <row r="78" spans="1:65">
      <c r="A78" s="240" t="s">
        <v>385</v>
      </c>
      <c r="D78" s="257"/>
      <c r="G78" s="241"/>
      <c r="J78" s="241"/>
      <c r="L78" s="241"/>
      <c r="N78" s="241"/>
      <c r="O78" s="242"/>
      <c r="P78" s="242"/>
      <c r="Q78" s="242"/>
      <c r="R78" s="447">
        <f t="shared" si="0"/>
        <v>0</v>
      </c>
      <c r="S78" s="242"/>
      <c r="T78" s="242"/>
      <c r="U78" s="242"/>
    </row>
    <row r="79" spans="1:65">
      <c r="A79" s="240" t="s">
        <v>386</v>
      </c>
      <c r="D79" s="257"/>
      <c r="G79" s="241"/>
      <c r="J79" s="241"/>
      <c r="L79" s="241"/>
      <c r="N79" s="241"/>
      <c r="O79" s="242"/>
      <c r="P79" s="242"/>
      <c r="Q79" s="242"/>
      <c r="R79" s="447">
        <f t="shared" si="0"/>
        <v>0</v>
      </c>
      <c r="S79" s="242"/>
      <c r="T79" s="242"/>
      <c r="U79" s="242"/>
    </row>
    <row r="80" spans="1:65">
      <c r="A80" s="240" t="s">
        <v>436</v>
      </c>
      <c r="D80" s="257"/>
      <c r="G80" s="241"/>
      <c r="J80" s="241"/>
      <c r="L80" s="241"/>
      <c r="N80" s="241"/>
      <c r="O80" s="242"/>
      <c r="P80" s="242"/>
      <c r="Q80" s="242"/>
      <c r="R80" s="447">
        <f t="shared" si="0"/>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202"/>
      <c r="F93" s="202"/>
      <c r="G93" s="176"/>
      <c r="H93" s="176"/>
      <c r="I93" s="176"/>
      <c r="J93" s="176"/>
      <c r="K93" s="176"/>
      <c r="L93" s="264">
        <f>SUM(L73:L92)</f>
        <v>151129.40574604966</v>
      </c>
      <c r="M93" s="264">
        <f>SUM(M73:M92)</f>
        <v>0</v>
      </c>
      <c r="N93" s="264">
        <f>SUM(N73:N92)</f>
        <v>151129.40574604966</v>
      </c>
      <c r="O93" s="242"/>
      <c r="P93" s="242"/>
      <c r="Q93" s="242"/>
      <c r="R93" s="726">
        <f>SUM(R73:R92)</f>
        <v>921025</v>
      </c>
      <c r="S93" s="242"/>
      <c r="T93" s="242"/>
      <c r="U93" s="242"/>
    </row>
    <row r="94" spans="1:21" ht="13.8" thickTop="1">
      <c r="A94" s="248"/>
      <c r="B94" s="242"/>
      <c r="C94" s="242"/>
      <c r="D94" s="242"/>
      <c r="E94" s="242"/>
      <c r="F94" s="242"/>
      <c r="G94" s="242"/>
      <c r="H94" s="242"/>
      <c r="I94" s="242"/>
      <c r="J94" s="242"/>
      <c r="K94" s="242"/>
      <c r="L94" s="242"/>
      <c r="M94" s="242"/>
      <c r="N94" s="242"/>
      <c r="O94" s="242"/>
      <c r="P94" s="242"/>
      <c r="Q94" s="242"/>
      <c r="R94" s="242"/>
      <c r="S94" s="242"/>
      <c r="T94" s="242"/>
      <c r="U94" s="242"/>
    </row>
    <row r="95" spans="1:21" ht="15">
      <c r="A95" s="249">
        <v>3</v>
      </c>
      <c r="B95" s="242"/>
      <c r="C95" s="217" t="s">
        <v>354</v>
      </c>
      <c r="D95" s="242"/>
      <c r="E95" s="242"/>
      <c r="F95" s="242"/>
      <c r="G95" s="242"/>
      <c r="H95" s="242"/>
      <c r="I95" s="242"/>
      <c r="J95" s="242"/>
      <c r="K95" s="242"/>
      <c r="L95" s="264">
        <f>L93</f>
        <v>151129.40574604966</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2.25"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7.2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8" t="s">
        <v>366</v>
      </c>
      <c r="D104" s="1008"/>
      <c r="E104" s="1008"/>
      <c r="F104" s="1008"/>
      <c r="G104" s="1008"/>
      <c r="H104" s="1008"/>
      <c r="I104" s="1008"/>
      <c r="J104" s="1008"/>
      <c r="K104" s="1008"/>
      <c r="L104" s="1008"/>
      <c r="M104" s="1008"/>
      <c r="N104" s="1008"/>
      <c r="O104" s="242"/>
      <c r="P104" s="242"/>
      <c r="Q104" s="242"/>
      <c r="R104" s="242"/>
      <c r="S104" s="242"/>
      <c r="T104" s="242"/>
      <c r="U104" s="242"/>
    </row>
    <row r="105" spans="1:21" ht="15">
      <c r="A105" s="541" t="s">
        <v>367</v>
      </c>
      <c r="B105" s="388"/>
      <c r="C105" s="1008" t="s">
        <v>368</v>
      </c>
      <c r="D105" s="1008"/>
      <c r="E105" s="1008"/>
      <c r="F105" s="1008"/>
      <c r="G105" s="1008"/>
      <c r="H105" s="1008"/>
      <c r="I105" s="1008"/>
      <c r="J105" s="1008"/>
      <c r="K105" s="1008"/>
      <c r="L105" s="1008"/>
      <c r="M105" s="1008"/>
      <c r="N105" s="1008"/>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25" t="s">
        <v>485</v>
      </c>
      <c r="D107" s="1025"/>
      <c r="E107" s="1025"/>
      <c r="F107" s="1025"/>
      <c r="G107" s="1025"/>
      <c r="H107" s="1025"/>
      <c r="I107" s="1025"/>
      <c r="J107" s="1025"/>
      <c r="K107" s="1025"/>
      <c r="L107" s="1025"/>
      <c r="M107" s="1025"/>
      <c r="N107" s="1025"/>
      <c r="O107" s="242"/>
      <c r="P107" s="242"/>
      <c r="Q107" s="242"/>
      <c r="R107" s="242"/>
      <c r="S107" s="242"/>
      <c r="T107" s="242"/>
      <c r="U107" s="242"/>
    </row>
    <row r="108" spans="1:21">
      <c r="A108"/>
      <c r="B108"/>
      <c r="C108"/>
      <c r="D108"/>
      <c r="E108"/>
      <c r="F108"/>
      <c r="G108"/>
      <c r="H108"/>
      <c r="I108"/>
      <c r="J108"/>
      <c r="K108"/>
      <c r="L108"/>
      <c r="M108"/>
      <c r="N108"/>
      <c r="O108" s="242"/>
      <c r="P108" s="242"/>
      <c r="Q108" s="242"/>
      <c r="R108" s="242"/>
      <c r="S108" s="242"/>
      <c r="T108" s="242"/>
      <c r="U108" s="242"/>
    </row>
    <row r="109" spans="1:21">
      <c r="A109"/>
      <c r="B109"/>
      <c r="C109"/>
      <c r="D109"/>
      <c r="E109"/>
      <c r="F109"/>
      <c r="G109"/>
      <c r="H109"/>
      <c r="I109"/>
      <c r="J109"/>
      <c r="K109"/>
      <c r="L109"/>
      <c r="M109"/>
      <c r="N109"/>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6:N106"/>
    <mergeCell ref="C100:N100"/>
    <mergeCell ref="C101:N101"/>
    <mergeCell ref="C102:N102"/>
    <mergeCell ref="C103:N103"/>
    <mergeCell ref="C104:N104"/>
    <mergeCell ref="C105:N105"/>
  </mergeCells>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tint="0.39997558519241921"/>
    <pageSetUpPr fitToPage="1"/>
  </sheetPr>
  <dimension ref="A1:BM305"/>
  <sheetViews>
    <sheetView tabSelected="1" topLeftCell="C66" zoomScale="75" zoomScaleNormal="75" workbookViewId="0">
      <selection activeCell="B2" sqref="B2"/>
    </sheetView>
  </sheetViews>
  <sheetFormatPr defaultColWidth="9.109375" defaultRowHeight="13.2"/>
  <cols>
    <col min="1" max="1" width="7.6640625" style="167" customWidth="1"/>
    <col min="2" max="2" width="1.88671875" style="167" customWidth="1"/>
    <col min="3" max="3" width="50.33203125" style="167" customWidth="1"/>
    <col min="4" max="4" width="15.44140625" style="167" customWidth="1"/>
    <col min="5" max="5" width="18.5546875" style="167" customWidth="1"/>
    <col min="6" max="6" width="15.33203125" style="167" customWidth="1"/>
    <col min="7" max="7" width="18.109375" style="167" customWidth="1"/>
    <col min="8" max="8" width="17.88671875" style="167" customWidth="1"/>
    <col min="9" max="10" width="16.44140625" style="167" customWidth="1"/>
    <col min="11" max="11" width="17.44140625" style="167" customWidth="1"/>
    <col min="12" max="12" width="19.5546875" style="167" customWidth="1"/>
    <col min="13" max="13" width="16.44140625" style="167" customWidth="1"/>
    <col min="14" max="14" width="17.88671875" style="167" customWidth="1"/>
    <col min="15" max="15" width="2.44140625" style="167" customWidth="1"/>
    <col min="16" max="16" width="16.6640625" style="167" customWidth="1"/>
    <col min="17" max="17" width="9.109375" style="167"/>
    <col min="18" max="18" width="25.109375" style="167" customWidth="1"/>
    <col min="19" max="16384" width="9.109375" style="167"/>
  </cols>
  <sheetData>
    <row r="1" spans="1:65">
      <c r="N1" s="168"/>
    </row>
    <row r="2" spans="1:65">
      <c r="N2" s="168"/>
    </row>
    <row r="4" spans="1:65" ht="15">
      <c r="N4" s="222" t="s">
        <v>276</v>
      </c>
    </row>
    <row r="5" spans="1:65" ht="15">
      <c r="C5" s="169" t="s">
        <v>277</v>
      </c>
      <c r="D5" s="169"/>
      <c r="E5" s="169"/>
      <c r="F5" s="169"/>
      <c r="G5" s="170" t="s">
        <v>278</v>
      </c>
      <c r="H5" s="169"/>
      <c r="I5" s="169"/>
      <c r="J5" s="169"/>
      <c r="K5" s="171"/>
      <c r="M5" s="172"/>
      <c r="N5" s="260" t="s">
        <v>990</v>
      </c>
      <c r="O5" s="173"/>
      <c r="P5" s="174"/>
      <c r="Q5" s="174"/>
      <c r="R5" s="173"/>
      <c r="S5" s="175"/>
      <c r="T5" s="175"/>
      <c r="U5" s="175"/>
      <c r="V5" s="175"/>
      <c r="W5" s="175"/>
      <c r="X5" s="175"/>
      <c r="Y5" s="175"/>
      <c r="Z5" s="175"/>
      <c r="AA5" s="175"/>
      <c r="AB5" s="175"/>
      <c r="AC5" s="175"/>
      <c r="AD5" s="175"/>
      <c r="AE5" s="175"/>
      <c r="AF5" s="175"/>
      <c r="AG5" s="175"/>
      <c r="AH5" s="175"/>
      <c r="AI5" s="175"/>
      <c r="AJ5" s="175"/>
      <c r="AK5" s="175"/>
      <c r="AL5" s="175"/>
      <c r="AM5" s="175"/>
      <c r="AN5" s="175"/>
      <c r="AO5" s="175"/>
      <c r="AP5" s="175"/>
      <c r="AQ5" s="175"/>
      <c r="AR5" s="175"/>
      <c r="AS5" s="175"/>
      <c r="AT5" s="175"/>
      <c r="AU5" s="175"/>
      <c r="AV5" s="175"/>
      <c r="AW5" s="175"/>
      <c r="AX5" s="175"/>
      <c r="AY5" s="175"/>
      <c r="AZ5" s="175"/>
      <c r="BA5" s="175"/>
      <c r="BB5" s="175"/>
      <c r="BC5" s="175"/>
      <c r="BD5" s="175"/>
      <c r="BE5" s="175"/>
      <c r="BF5" s="175"/>
      <c r="BG5" s="175"/>
      <c r="BH5" s="175"/>
      <c r="BI5" s="175"/>
      <c r="BJ5" s="175"/>
      <c r="BK5" s="175"/>
      <c r="BL5" s="175"/>
      <c r="BM5" s="175"/>
    </row>
    <row r="6" spans="1:65" ht="15">
      <c r="C6" s="169"/>
      <c r="D6" s="169"/>
      <c r="E6" s="176" t="s">
        <v>40</v>
      </c>
      <c r="F6" s="176"/>
      <c r="G6" s="176" t="s">
        <v>279</v>
      </c>
      <c r="H6" s="176"/>
      <c r="I6" s="176"/>
      <c r="J6" s="176"/>
      <c r="K6" s="171"/>
      <c r="M6" s="172"/>
      <c r="N6" s="171"/>
      <c r="O6" s="173"/>
      <c r="P6" s="177"/>
      <c r="Q6" s="174"/>
      <c r="R6" s="173"/>
      <c r="S6" s="175"/>
      <c r="T6" s="175"/>
      <c r="U6" s="175"/>
      <c r="V6" s="175"/>
      <c r="W6" s="175"/>
      <c r="X6" s="175"/>
      <c r="Y6" s="175"/>
      <c r="Z6" s="175"/>
      <c r="AA6" s="175"/>
      <c r="AB6" s="175"/>
      <c r="AC6" s="175"/>
      <c r="AD6" s="175"/>
      <c r="AE6" s="175"/>
      <c r="AF6" s="175"/>
      <c r="AG6" s="175"/>
      <c r="AH6" s="175"/>
      <c r="AI6" s="175"/>
      <c r="AJ6" s="175"/>
      <c r="AK6" s="175"/>
      <c r="AL6" s="175"/>
      <c r="AM6" s="175"/>
      <c r="AN6" s="175"/>
      <c r="AO6" s="175"/>
      <c r="AP6" s="175"/>
      <c r="AQ6" s="175"/>
      <c r="AR6" s="175"/>
      <c r="AS6" s="175"/>
      <c r="AT6" s="175"/>
      <c r="AU6" s="175"/>
      <c r="AV6" s="175"/>
      <c r="AW6" s="175"/>
      <c r="AX6" s="175"/>
      <c r="AY6" s="175"/>
      <c r="AZ6" s="175"/>
      <c r="BA6" s="175"/>
      <c r="BB6" s="175"/>
      <c r="BC6" s="175"/>
      <c r="BD6" s="175"/>
      <c r="BE6" s="175"/>
      <c r="BF6" s="175"/>
      <c r="BG6" s="175"/>
      <c r="BH6" s="175"/>
      <c r="BI6" s="175"/>
      <c r="BJ6" s="175"/>
      <c r="BK6" s="175"/>
      <c r="BL6" s="175"/>
      <c r="BM6" s="175"/>
    </row>
    <row r="7" spans="1:65" ht="15">
      <c r="C7" s="172"/>
      <c r="D7" s="172"/>
      <c r="E7" s="172"/>
      <c r="F7" s="172"/>
      <c r="G7" s="172"/>
      <c r="H7" s="172"/>
      <c r="I7" s="172"/>
      <c r="J7" s="172"/>
      <c r="K7" s="172"/>
      <c r="M7" s="172"/>
      <c r="N7" s="172" t="s">
        <v>280</v>
      </c>
      <c r="O7" s="173"/>
      <c r="P7" s="174"/>
      <c r="Q7" s="174"/>
      <c r="R7" s="173"/>
      <c r="S7" s="175"/>
      <c r="T7" s="175"/>
      <c r="U7" s="175"/>
      <c r="V7" s="175"/>
      <c r="W7" s="175"/>
      <c r="X7" s="175"/>
      <c r="Y7" s="175"/>
      <c r="Z7" s="175"/>
      <c r="AA7" s="175"/>
      <c r="AB7" s="175"/>
      <c r="AC7" s="175"/>
      <c r="AD7" s="175"/>
      <c r="AE7" s="175"/>
      <c r="AF7" s="175"/>
      <c r="AG7" s="175"/>
      <c r="AH7" s="175"/>
      <c r="AI7" s="175"/>
      <c r="AJ7" s="175"/>
      <c r="AK7" s="175"/>
      <c r="AL7" s="175"/>
      <c r="AM7" s="175"/>
      <c r="AN7" s="175"/>
      <c r="AO7" s="175"/>
      <c r="AP7" s="175"/>
      <c r="AQ7" s="175"/>
      <c r="AR7" s="175"/>
      <c r="AS7" s="175"/>
      <c r="AT7" s="175"/>
      <c r="AU7" s="175"/>
      <c r="AV7" s="175"/>
      <c r="AW7" s="175"/>
      <c r="AX7" s="175"/>
      <c r="AY7" s="175"/>
      <c r="AZ7" s="175"/>
      <c r="BA7" s="175"/>
      <c r="BB7" s="175"/>
      <c r="BC7" s="175"/>
      <c r="BD7" s="175"/>
      <c r="BE7" s="175"/>
      <c r="BF7" s="175"/>
      <c r="BG7" s="175"/>
      <c r="BH7" s="175"/>
      <c r="BI7" s="175"/>
      <c r="BJ7" s="175"/>
      <c r="BK7" s="175"/>
      <c r="BL7" s="175"/>
      <c r="BM7" s="175"/>
    </row>
    <row r="8" spans="1:65" ht="15">
      <c r="A8" s="178"/>
      <c r="C8" s="172"/>
      <c r="D8" s="172"/>
      <c r="E8" s="172"/>
      <c r="F8" s="172"/>
      <c r="G8" s="179" t="s">
        <v>404</v>
      </c>
      <c r="H8" s="172"/>
      <c r="I8" s="172"/>
      <c r="J8" s="172"/>
      <c r="K8" s="172"/>
      <c r="L8" s="172"/>
      <c r="M8" s="172"/>
      <c r="N8" s="172"/>
      <c r="O8" s="173"/>
      <c r="P8" s="174"/>
      <c r="Q8" s="174"/>
      <c r="R8" s="173"/>
      <c r="S8" s="175"/>
      <c r="T8" s="175"/>
      <c r="U8" s="175"/>
      <c r="V8" s="175"/>
      <c r="W8" s="175"/>
      <c r="X8" s="175"/>
      <c r="Y8" s="175"/>
      <c r="Z8" s="175"/>
      <c r="AA8" s="175"/>
      <c r="AB8" s="175"/>
      <c r="AC8" s="175"/>
      <c r="AD8" s="175"/>
      <c r="AE8" s="175"/>
      <c r="AF8" s="175"/>
      <c r="AG8" s="175"/>
      <c r="AH8" s="175"/>
      <c r="AI8" s="175"/>
      <c r="AJ8" s="175"/>
      <c r="AK8" s="175"/>
      <c r="AL8" s="175"/>
      <c r="AM8" s="175"/>
      <c r="AN8" s="175"/>
      <c r="AO8" s="175"/>
      <c r="AP8" s="175"/>
      <c r="AQ8" s="175"/>
      <c r="AR8" s="175"/>
      <c r="AS8" s="175"/>
      <c r="AT8" s="175"/>
      <c r="AU8" s="175"/>
      <c r="AV8" s="175"/>
      <c r="AW8" s="175"/>
      <c r="AX8" s="175"/>
      <c r="AY8" s="175"/>
      <c r="AZ8" s="175"/>
      <c r="BA8" s="175"/>
      <c r="BB8" s="175"/>
      <c r="BC8" s="175"/>
      <c r="BD8" s="175"/>
      <c r="BE8" s="175"/>
      <c r="BF8" s="175"/>
      <c r="BG8" s="175"/>
      <c r="BH8" s="175"/>
      <c r="BI8" s="175"/>
      <c r="BJ8" s="175"/>
      <c r="BK8" s="175"/>
      <c r="BL8" s="175"/>
      <c r="BM8" s="175"/>
    </row>
    <row r="9" spans="1:65" ht="15">
      <c r="A9" s="178"/>
      <c r="C9" s="172"/>
      <c r="D9" s="172"/>
      <c r="E9" s="172"/>
      <c r="F9" s="172"/>
      <c r="G9" s="180"/>
      <c r="H9" s="172"/>
      <c r="I9" s="172"/>
      <c r="J9" s="172"/>
      <c r="K9" s="172"/>
      <c r="L9" s="172"/>
      <c r="M9" s="172"/>
      <c r="N9" s="172"/>
      <c r="O9" s="173"/>
      <c r="P9" s="174"/>
      <c r="Q9" s="174"/>
      <c r="R9" s="173"/>
      <c r="S9" s="175"/>
      <c r="T9" s="175"/>
      <c r="U9" s="175"/>
      <c r="V9" s="175"/>
      <c r="W9" s="175"/>
      <c r="X9" s="175"/>
      <c r="Y9" s="175"/>
      <c r="Z9" s="175"/>
      <c r="AA9" s="175"/>
      <c r="AB9" s="175"/>
      <c r="AC9" s="175"/>
      <c r="AD9" s="175"/>
      <c r="AE9" s="175"/>
      <c r="AF9" s="175"/>
      <c r="AG9" s="175"/>
      <c r="AH9" s="175"/>
      <c r="AI9" s="175"/>
      <c r="AJ9" s="175"/>
      <c r="AK9" s="175"/>
      <c r="AL9" s="175"/>
      <c r="AM9" s="175"/>
      <c r="AN9" s="175"/>
      <c r="AO9" s="175"/>
      <c r="AP9" s="175"/>
      <c r="AQ9" s="175"/>
      <c r="AR9" s="175"/>
      <c r="AS9" s="175"/>
      <c r="AT9" s="175"/>
      <c r="AU9" s="175"/>
      <c r="AV9" s="175"/>
      <c r="AW9" s="175"/>
      <c r="AX9" s="175"/>
      <c r="AY9" s="175"/>
      <c r="AZ9" s="175"/>
      <c r="BA9" s="175"/>
      <c r="BB9" s="175"/>
      <c r="BC9" s="175"/>
      <c r="BD9" s="175"/>
      <c r="BE9" s="175"/>
      <c r="BF9" s="175"/>
      <c r="BG9" s="175"/>
      <c r="BH9" s="175"/>
      <c r="BI9" s="175"/>
      <c r="BJ9" s="175"/>
      <c r="BK9" s="175"/>
      <c r="BL9" s="175"/>
      <c r="BM9" s="175"/>
    </row>
    <row r="10" spans="1:65" ht="15">
      <c r="A10" s="178"/>
      <c r="C10" s="172" t="s">
        <v>281</v>
      </c>
      <c r="D10" s="172"/>
      <c r="E10" s="172"/>
      <c r="F10" s="172"/>
      <c r="G10" s="180"/>
      <c r="H10" s="172"/>
      <c r="I10" s="172"/>
      <c r="J10" s="172"/>
      <c r="K10" s="172"/>
      <c r="L10" s="172"/>
      <c r="M10" s="172"/>
      <c r="N10" s="172"/>
      <c r="O10" s="173"/>
      <c r="P10" s="174"/>
      <c r="Q10" s="174"/>
      <c r="R10" s="173"/>
      <c r="S10" s="175"/>
      <c r="T10" s="175"/>
      <c r="U10" s="175"/>
      <c r="V10" s="175"/>
      <c r="W10" s="175"/>
      <c r="X10" s="175"/>
      <c r="Y10" s="175"/>
      <c r="Z10" s="175"/>
      <c r="AA10" s="175"/>
      <c r="AB10" s="175"/>
      <c r="AC10" s="175"/>
      <c r="AD10" s="175"/>
      <c r="AE10" s="175"/>
      <c r="AF10" s="175"/>
      <c r="AG10" s="175"/>
      <c r="AH10" s="175"/>
      <c r="AI10" s="175"/>
      <c r="AJ10" s="175"/>
      <c r="AK10" s="175"/>
      <c r="AL10" s="175"/>
      <c r="AM10" s="175"/>
      <c r="AN10" s="175"/>
      <c r="AO10" s="175"/>
      <c r="AP10" s="175"/>
      <c r="AQ10" s="175"/>
      <c r="AR10" s="175"/>
      <c r="AS10" s="175"/>
      <c r="AT10" s="175"/>
      <c r="AU10" s="175"/>
      <c r="AV10" s="175"/>
      <c r="AW10" s="175"/>
      <c r="AX10" s="175"/>
      <c r="AY10" s="175"/>
      <c r="AZ10" s="175"/>
      <c r="BA10" s="175"/>
      <c r="BB10" s="175"/>
      <c r="BC10" s="175"/>
      <c r="BD10" s="175"/>
      <c r="BE10" s="175"/>
      <c r="BF10" s="175"/>
      <c r="BG10" s="175"/>
      <c r="BH10" s="175"/>
      <c r="BI10" s="175"/>
      <c r="BJ10" s="175"/>
      <c r="BK10" s="175"/>
      <c r="BL10" s="175"/>
      <c r="BM10" s="175"/>
    </row>
    <row r="11" spans="1:65" ht="15">
      <c r="A11" s="178"/>
      <c r="C11" s="172"/>
      <c r="D11" s="172"/>
      <c r="E11" s="172"/>
      <c r="F11" s="172"/>
      <c r="G11" s="180"/>
      <c r="L11" s="172"/>
      <c r="M11" s="172"/>
      <c r="N11" s="172"/>
      <c r="O11" s="173"/>
      <c r="P11" s="173"/>
      <c r="Q11" s="173"/>
      <c r="R11" s="173"/>
      <c r="S11" s="175"/>
      <c r="T11" s="175"/>
      <c r="U11" s="175"/>
      <c r="V11" s="175"/>
      <c r="W11" s="175"/>
      <c r="X11" s="175"/>
      <c r="Y11" s="175"/>
      <c r="Z11" s="175"/>
      <c r="AA11" s="175"/>
      <c r="AB11" s="175"/>
      <c r="AC11" s="175"/>
      <c r="AD11" s="175"/>
      <c r="AE11" s="175"/>
      <c r="AF11" s="175"/>
      <c r="AG11" s="175"/>
      <c r="AH11" s="175"/>
      <c r="AI11" s="175"/>
      <c r="AJ11" s="175"/>
      <c r="AK11" s="175"/>
      <c r="AL11" s="175"/>
      <c r="AM11" s="175"/>
      <c r="AN11" s="175"/>
      <c r="AO11" s="175"/>
      <c r="AP11" s="175"/>
      <c r="AQ11" s="175"/>
      <c r="AR11" s="175"/>
      <c r="AS11" s="175"/>
      <c r="AT11" s="175"/>
      <c r="AU11" s="175"/>
      <c r="AV11" s="175"/>
      <c r="AW11" s="175"/>
      <c r="AX11" s="175"/>
      <c r="AY11" s="175"/>
      <c r="AZ11" s="175"/>
      <c r="BA11" s="175"/>
      <c r="BB11" s="175"/>
      <c r="BC11" s="175"/>
      <c r="BD11" s="175"/>
      <c r="BE11" s="175"/>
      <c r="BF11" s="175"/>
      <c r="BG11" s="175"/>
      <c r="BH11" s="175"/>
      <c r="BI11" s="175"/>
      <c r="BJ11" s="175"/>
      <c r="BK11" s="175"/>
      <c r="BL11" s="175"/>
      <c r="BM11" s="175"/>
    </row>
    <row r="12" spans="1:65" ht="15">
      <c r="A12" s="178"/>
      <c r="C12" s="172"/>
      <c r="D12" s="172"/>
      <c r="E12" s="172"/>
      <c r="F12" s="172"/>
      <c r="G12" s="172"/>
      <c r="L12" s="181"/>
      <c r="M12" s="172"/>
      <c r="N12" s="172"/>
      <c r="O12" s="173"/>
      <c r="P12" s="173"/>
      <c r="Q12" s="173"/>
      <c r="R12" s="173"/>
      <c r="S12" s="175"/>
      <c r="T12" s="175"/>
      <c r="U12" s="175"/>
      <c r="V12" s="175"/>
      <c r="W12" s="175"/>
      <c r="X12" s="175"/>
      <c r="Y12" s="175"/>
      <c r="Z12" s="175"/>
      <c r="AA12" s="175"/>
      <c r="AB12" s="175"/>
      <c r="AC12" s="175"/>
      <c r="AD12" s="175"/>
      <c r="AE12" s="175"/>
      <c r="AF12" s="175"/>
      <c r="AG12" s="175"/>
      <c r="AH12" s="175"/>
      <c r="AI12" s="175"/>
      <c r="AJ12" s="175"/>
      <c r="AK12" s="175"/>
      <c r="AL12" s="175"/>
      <c r="AM12" s="175"/>
      <c r="AN12" s="175"/>
      <c r="AO12" s="175"/>
      <c r="AP12" s="175"/>
      <c r="AQ12" s="175"/>
      <c r="AR12" s="175"/>
      <c r="AS12" s="175"/>
      <c r="AT12" s="175"/>
      <c r="AU12" s="175"/>
      <c r="AV12" s="175"/>
      <c r="AW12" s="175"/>
      <c r="AX12" s="175"/>
      <c r="AY12" s="175"/>
      <c r="AZ12" s="175"/>
      <c r="BA12" s="175"/>
      <c r="BB12" s="175"/>
      <c r="BC12" s="175"/>
      <c r="BD12" s="175"/>
      <c r="BE12" s="175"/>
      <c r="BF12" s="175"/>
      <c r="BG12" s="175"/>
      <c r="BH12" s="175"/>
      <c r="BI12" s="175"/>
      <c r="BJ12" s="175"/>
      <c r="BK12" s="175"/>
      <c r="BL12" s="175"/>
      <c r="BM12" s="175"/>
    </row>
    <row r="13" spans="1:65" ht="15">
      <c r="C13" s="182" t="s">
        <v>282</v>
      </c>
      <c r="D13" s="182"/>
      <c r="E13" s="182" t="s">
        <v>283</v>
      </c>
      <c r="F13" s="182"/>
      <c r="G13" s="182" t="s">
        <v>284</v>
      </c>
      <c r="L13" s="183" t="s">
        <v>285</v>
      </c>
      <c r="M13" s="176"/>
      <c r="N13" s="183"/>
      <c r="O13" s="184"/>
      <c r="P13" s="183"/>
      <c r="Q13" s="184"/>
      <c r="R13" s="185"/>
      <c r="S13" s="175"/>
      <c r="T13" s="175"/>
      <c r="U13" s="175"/>
      <c r="V13" s="175"/>
      <c r="W13" s="175"/>
      <c r="X13" s="175"/>
      <c r="Y13" s="175"/>
      <c r="Z13" s="175"/>
      <c r="AA13" s="175"/>
      <c r="AB13" s="175"/>
      <c r="AC13" s="175"/>
      <c r="AD13" s="175"/>
      <c r="AE13" s="175"/>
      <c r="AF13" s="175"/>
      <c r="AG13" s="175"/>
      <c r="AH13" s="175"/>
      <c r="AI13" s="175"/>
      <c r="AJ13" s="175"/>
      <c r="AK13" s="175"/>
      <c r="AL13" s="175"/>
      <c r="AM13" s="175"/>
      <c r="AN13" s="175"/>
      <c r="AO13" s="175"/>
      <c r="AP13" s="175"/>
      <c r="AQ13" s="175"/>
      <c r="AR13" s="175"/>
      <c r="AS13" s="175"/>
      <c r="AT13" s="175"/>
      <c r="AU13" s="175"/>
      <c r="AV13" s="175"/>
      <c r="AW13" s="175"/>
      <c r="AX13" s="175"/>
      <c r="AY13" s="175"/>
      <c r="AZ13" s="175"/>
      <c r="BA13" s="175"/>
      <c r="BB13" s="175"/>
      <c r="BC13" s="175"/>
      <c r="BD13" s="175"/>
      <c r="BE13" s="175"/>
      <c r="BF13" s="175"/>
      <c r="BG13" s="175"/>
      <c r="BH13" s="175"/>
      <c r="BI13" s="175"/>
      <c r="BJ13" s="175"/>
      <c r="BK13" s="175"/>
      <c r="BL13" s="175"/>
      <c r="BM13" s="175"/>
    </row>
    <row r="14" spans="1:65" ht="15.6">
      <c r="C14" s="186"/>
      <c r="D14" s="186"/>
      <c r="E14" s="187" t="s">
        <v>286</v>
      </c>
      <c r="F14" s="187"/>
      <c r="G14" s="176"/>
      <c r="M14" s="176"/>
      <c r="O14" s="184"/>
      <c r="P14" s="188"/>
      <c r="Q14" s="188"/>
      <c r="R14" s="185"/>
      <c r="S14" s="175"/>
      <c r="T14" s="175"/>
      <c r="U14" s="175"/>
      <c r="V14" s="175"/>
      <c r="W14" s="175"/>
      <c r="X14" s="175"/>
      <c r="Y14" s="175"/>
      <c r="Z14" s="175"/>
      <c r="AA14" s="175"/>
      <c r="AB14" s="175"/>
      <c r="AC14" s="175"/>
      <c r="AD14" s="175"/>
      <c r="AE14" s="175"/>
      <c r="AF14" s="175"/>
      <c r="AG14" s="175"/>
      <c r="AH14" s="175"/>
      <c r="AI14" s="175"/>
      <c r="AJ14" s="175"/>
      <c r="AK14" s="175"/>
      <c r="AL14" s="175"/>
      <c r="AM14" s="175"/>
      <c r="AN14" s="175"/>
      <c r="AO14" s="175"/>
      <c r="AP14" s="175"/>
      <c r="AQ14" s="175"/>
      <c r="AR14" s="175"/>
      <c r="AS14" s="175"/>
      <c r="AT14" s="175"/>
      <c r="AU14" s="175"/>
      <c r="AV14" s="175"/>
      <c r="AW14" s="175"/>
      <c r="AX14" s="175"/>
      <c r="AY14" s="175"/>
      <c r="AZ14" s="175"/>
      <c r="BA14" s="175"/>
      <c r="BB14" s="175"/>
      <c r="BC14" s="175"/>
      <c r="BD14" s="175"/>
      <c r="BE14" s="175"/>
      <c r="BF14" s="175"/>
      <c r="BG14" s="175"/>
      <c r="BH14" s="175"/>
      <c r="BI14" s="175"/>
      <c r="BJ14" s="175"/>
      <c r="BK14" s="175"/>
      <c r="BL14" s="175"/>
      <c r="BM14" s="175"/>
    </row>
    <row r="15" spans="1:65" ht="15.6">
      <c r="A15" s="178" t="s">
        <v>287</v>
      </c>
      <c r="C15" s="186"/>
      <c r="D15" s="186"/>
      <c r="E15" s="189" t="s">
        <v>288</v>
      </c>
      <c r="F15" s="189"/>
      <c r="G15" s="190" t="s">
        <v>289</v>
      </c>
      <c r="L15" s="190" t="s">
        <v>290</v>
      </c>
      <c r="M15" s="176"/>
      <c r="O15" s="173"/>
      <c r="P15" s="191"/>
      <c r="Q15" s="188"/>
      <c r="R15" s="185"/>
      <c r="S15" s="175"/>
      <c r="T15" s="175"/>
      <c r="U15" s="175"/>
      <c r="V15" s="175"/>
      <c r="W15" s="175"/>
      <c r="X15" s="175"/>
      <c r="Y15" s="175"/>
      <c r="Z15" s="175"/>
      <c r="AA15" s="175"/>
      <c r="AB15" s="175"/>
      <c r="AC15" s="175"/>
      <c r="AD15" s="175"/>
      <c r="AE15" s="175"/>
      <c r="AF15" s="175"/>
      <c r="AG15" s="175"/>
      <c r="AH15" s="175"/>
      <c r="AI15" s="175"/>
      <c r="AJ15" s="175"/>
      <c r="AK15" s="175"/>
      <c r="AL15" s="175"/>
      <c r="AM15" s="175"/>
      <c r="AN15" s="175"/>
      <c r="AO15" s="175"/>
      <c r="AP15" s="175"/>
      <c r="AQ15" s="175"/>
      <c r="AR15" s="175"/>
      <c r="AS15" s="175"/>
      <c r="AT15" s="175"/>
      <c r="AU15" s="175"/>
      <c r="AV15" s="175"/>
      <c r="AW15" s="175"/>
      <c r="AX15" s="175"/>
      <c r="AY15" s="175"/>
      <c r="AZ15" s="175"/>
      <c r="BA15" s="175"/>
      <c r="BB15" s="175"/>
      <c r="BC15" s="175"/>
      <c r="BD15" s="175"/>
      <c r="BE15" s="175"/>
      <c r="BF15" s="175"/>
      <c r="BG15" s="175"/>
      <c r="BH15" s="175"/>
      <c r="BI15" s="175"/>
      <c r="BJ15" s="175"/>
      <c r="BK15" s="175"/>
      <c r="BL15" s="175"/>
      <c r="BM15" s="175"/>
    </row>
    <row r="16" spans="1:65" ht="15.6">
      <c r="A16" s="178" t="s">
        <v>291</v>
      </c>
      <c r="C16" s="192"/>
      <c r="D16" s="192"/>
      <c r="E16" s="176"/>
      <c r="F16" s="176"/>
      <c r="G16" s="176"/>
      <c r="L16" s="176"/>
      <c r="M16" s="176"/>
      <c r="N16" s="176"/>
      <c r="O16" s="173"/>
      <c r="P16" s="184"/>
      <c r="Q16" s="184"/>
      <c r="R16" s="185"/>
      <c r="S16" s="175"/>
      <c r="T16" s="175"/>
      <c r="U16" s="175"/>
      <c r="V16" s="175"/>
      <c r="W16" s="175"/>
      <c r="X16" s="175"/>
      <c r="Y16" s="175"/>
      <c r="Z16" s="175"/>
      <c r="AA16" s="175"/>
      <c r="AB16" s="175"/>
      <c r="AC16" s="175"/>
      <c r="AD16" s="175"/>
      <c r="AE16" s="175"/>
      <c r="AF16" s="175"/>
      <c r="AG16" s="175"/>
      <c r="AH16" s="175"/>
      <c r="AI16" s="175"/>
      <c r="AJ16" s="175"/>
      <c r="AK16" s="175"/>
      <c r="AL16" s="175"/>
      <c r="AM16" s="175"/>
      <c r="AN16" s="175"/>
      <c r="AO16" s="175"/>
      <c r="AP16" s="175"/>
      <c r="AQ16" s="175"/>
      <c r="AR16" s="175"/>
      <c r="AS16" s="175"/>
      <c r="AT16" s="175"/>
      <c r="AU16" s="175"/>
      <c r="AV16" s="175"/>
      <c r="AW16" s="175"/>
      <c r="AX16" s="175"/>
      <c r="AY16" s="175"/>
      <c r="AZ16" s="175"/>
      <c r="BA16" s="175"/>
      <c r="BB16" s="175"/>
      <c r="BC16" s="175"/>
      <c r="BD16" s="175"/>
      <c r="BE16" s="175"/>
      <c r="BF16" s="175"/>
      <c r="BG16" s="175"/>
      <c r="BH16" s="175"/>
      <c r="BI16" s="175"/>
      <c r="BJ16" s="175"/>
      <c r="BK16" s="175"/>
      <c r="BL16" s="175"/>
      <c r="BM16" s="175"/>
    </row>
    <row r="17" spans="1:65" ht="15.6">
      <c r="A17" s="193"/>
      <c r="C17" s="186"/>
      <c r="D17" s="186"/>
      <c r="E17" s="176"/>
      <c r="F17" s="176"/>
      <c r="G17" s="176"/>
      <c r="L17" s="176"/>
      <c r="M17" s="176"/>
      <c r="N17" s="176"/>
      <c r="O17" s="173"/>
      <c r="P17" s="184"/>
      <c r="Q17" s="184"/>
      <c r="R17" s="185"/>
      <c r="S17" s="175"/>
      <c r="T17" s="175"/>
      <c r="U17" s="175"/>
      <c r="V17" s="175"/>
      <c r="W17" s="175"/>
      <c r="X17" s="175"/>
      <c r="Y17" s="175"/>
      <c r="Z17" s="175"/>
      <c r="AA17" s="175"/>
      <c r="AB17" s="175"/>
      <c r="AC17" s="175"/>
      <c r="AD17" s="175"/>
      <c r="AE17" s="175"/>
      <c r="AF17" s="175"/>
      <c r="AG17" s="175"/>
      <c r="AH17" s="175"/>
      <c r="AI17" s="175"/>
      <c r="AJ17" s="175"/>
      <c r="AK17" s="175"/>
      <c r="AL17" s="175"/>
      <c r="AM17" s="175"/>
      <c r="AN17" s="175"/>
      <c r="AO17" s="175"/>
      <c r="AP17" s="175"/>
      <c r="AQ17" s="175"/>
      <c r="AR17" s="175"/>
      <c r="AS17" s="175"/>
      <c r="AT17" s="175"/>
      <c r="AU17" s="175"/>
      <c r="AV17" s="175"/>
      <c r="AW17" s="175"/>
      <c r="AX17" s="175"/>
      <c r="AY17" s="175"/>
      <c r="AZ17" s="175"/>
      <c r="BA17" s="175"/>
      <c r="BB17" s="175"/>
      <c r="BC17" s="175"/>
      <c r="BD17" s="175"/>
      <c r="BE17" s="175"/>
      <c r="BF17" s="175"/>
      <c r="BG17" s="175"/>
      <c r="BH17" s="175"/>
      <c r="BI17" s="175"/>
      <c r="BJ17" s="175"/>
      <c r="BK17" s="175"/>
      <c r="BL17" s="175"/>
      <c r="BM17" s="175"/>
    </row>
    <row r="18" spans="1:65" ht="15">
      <c r="A18" s="194">
        <v>1</v>
      </c>
      <c r="C18" s="186" t="s">
        <v>292</v>
      </c>
      <c r="D18" s="186"/>
      <c r="E18" s="195" t="s">
        <v>293</v>
      </c>
      <c r="F18" s="195"/>
      <c r="G18" s="265">
        <v>473811768</v>
      </c>
      <c r="M18" s="176"/>
      <c r="N18" s="176"/>
      <c r="O18" s="173"/>
      <c r="P18" s="184"/>
      <c r="Q18" s="184"/>
      <c r="R18" s="185"/>
      <c r="S18" s="175"/>
      <c r="T18" s="175"/>
      <c r="U18" s="175"/>
      <c r="V18" s="175"/>
      <c r="W18" s="175"/>
      <c r="X18" s="175"/>
      <c r="Y18" s="175"/>
      <c r="Z18" s="175"/>
      <c r="AA18" s="175"/>
      <c r="AB18" s="175"/>
      <c r="AC18" s="175"/>
      <c r="AD18" s="175"/>
      <c r="AE18" s="175"/>
      <c r="AF18" s="175"/>
      <c r="AG18" s="175"/>
      <c r="AH18" s="175"/>
      <c r="AI18" s="175"/>
      <c r="AJ18" s="175"/>
      <c r="AK18" s="175"/>
      <c r="AL18" s="175"/>
      <c r="AM18" s="175"/>
      <c r="AN18" s="175"/>
      <c r="AO18" s="175"/>
      <c r="AP18" s="175"/>
      <c r="AQ18" s="175"/>
      <c r="AR18" s="175"/>
      <c r="AS18" s="175"/>
      <c r="AT18" s="175"/>
      <c r="AU18" s="175"/>
      <c r="AV18" s="175"/>
      <c r="AW18" s="175"/>
      <c r="AX18" s="175"/>
      <c r="AY18" s="175"/>
      <c r="AZ18" s="175"/>
      <c r="BA18" s="175"/>
      <c r="BB18" s="175"/>
      <c r="BC18" s="175"/>
      <c r="BD18" s="175"/>
      <c r="BE18" s="175"/>
      <c r="BF18" s="175"/>
      <c r="BG18" s="175"/>
      <c r="BH18" s="175"/>
      <c r="BI18" s="175"/>
      <c r="BJ18" s="175"/>
      <c r="BK18" s="175"/>
      <c r="BL18" s="175"/>
      <c r="BM18" s="175"/>
    </row>
    <row r="19" spans="1:65" ht="15">
      <c r="A19" s="194">
        <v>2</v>
      </c>
      <c r="C19" s="186" t="s">
        <v>294</v>
      </c>
      <c r="D19" s="186"/>
      <c r="E19" s="195" t="s">
        <v>295</v>
      </c>
      <c r="F19" s="195"/>
      <c r="G19" s="265">
        <v>341865446</v>
      </c>
      <c r="M19" s="176"/>
      <c r="N19" s="176"/>
      <c r="O19" s="173"/>
      <c r="P19" s="184"/>
      <c r="Q19" s="184"/>
      <c r="R19" s="185"/>
      <c r="S19" s="175"/>
      <c r="T19" s="175"/>
      <c r="U19" s="175"/>
      <c r="V19" s="175"/>
      <c r="W19" s="175"/>
      <c r="X19" s="175"/>
      <c r="Y19" s="175"/>
      <c r="Z19" s="175"/>
      <c r="AA19" s="175"/>
      <c r="AB19" s="175"/>
      <c r="AC19" s="175"/>
      <c r="AD19" s="175"/>
      <c r="AE19" s="175"/>
      <c r="AF19" s="175"/>
      <c r="AG19" s="175"/>
      <c r="AH19" s="175"/>
      <c r="AI19" s="175"/>
      <c r="AJ19" s="175"/>
      <c r="AK19" s="175"/>
      <c r="AL19" s="175"/>
      <c r="AM19" s="175"/>
      <c r="AN19" s="175"/>
      <c r="AO19" s="175"/>
      <c r="AP19" s="175"/>
      <c r="AQ19" s="175"/>
      <c r="AR19" s="175"/>
      <c r="AS19" s="175"/>
      <c r="AT19" s="175"/>
      <c r="AU19" s="175"/>
      <c r="AV19" s="175"/>
      <c r="AW19" s="175"/>
      <c r="AX19" s="175"/>
      <c r="AY19" s="175"/>
      <c r="AZ19" s="175"/>
      <c r="BA19" s="175"/>
      <c r="BB19" s="175"/>
      <c r="BC19" s="175"/>
      <c r="BD19" s="175"/>
      <c r="BE19" s="175"/>
      <c r="BF19" s="175"/>
      <c r="BG19" s="175"/>
      <c r="BH19" s="175"/>
      <c r="BI19" s="175"/>
      <c r="BJ19" s="175"/>
      <c r="BK19" s="175"/>
      <c r="BL19" s="175"/>
      <c r="BM19" s="175"/>
    </row>
    <row r="20" spans="1:65" ht="15">
      <c r="A20" s="194"/>
      <c r="E20" s="195"/>
      <c r="F20" s="195"/>
      <c r="M20" s="176"/>
      <c r="N20" s="176"/>
      <c r="O20" s="173"/>
      <c r="P20" s="184"/>
      <c r="Q20" s="184"/>
      <c r="R20" s="185"/>
      <c r="S20" s="175"/>
      <c r="T20" s="175"/>
      <c r="U20" s="175"/>
      <c r="V20" s="175"/>
      <c r="W20" s="175"/>
      <c r="X20" s="175"/>
      <c r="Y20" s="175"/>
      <c r="Z20" s="175"/>
      <c r="AA20" s="175"/>
      <c r="AB20" s="175"/>
      <c r="AC20" s="175"/>
      <c r="AD20" s="175"/>
      <c r="AE20" s="175"/>
      <c r="AF20" s="175"/>
      <c r="AG20" s="175"/>
      <c r="AH20" s="175"/>
      <c r="AI20" s="175"/>
      <c r="AJ20" s="175"/>
      <c r="AK20" s="175"/>
      <c r="AL20" s="175"/>
      <c r="AM20" s="175"/>
      <c r="AN20" s="175"/>
      <c r="AO20" s="175"/>
      <c r="AP20" s="175"/>
      <c r="AQ20" s="175"/>
      <c r="AR20" s="175"/>
      <c r="AS20" s="175"/>
      <c r="AT20" s="175"/>
      <c r="AU20" s="175"/>
      <c r="AV20" s="175"/>
      <c r="AW20" s="175"/>
      <c r="AX20" s="175"/>
      <c r="AY20" s="175"/>
      <c r="AZ20" s="175"/>
      <c r="BA20" s="175"/>
      <c r="BB20" s="175"/>
      <c r="BC20" s="175"/>
      <c r="BD20" s="175"/>
      <c r="BE20" s="175"/>
      <c r="BF20" s="175"/>
      <c r="BG20" s="175"/>
      <c r="BH20" s="175"/>
      <c r="BI20" s="175"/>
      <c r="BJ20" s="175"/>
      <c r="BK20" s="175"/>
      <c r="BL20" s="175"/>
      <c r="BM20" s="175"/>
    </row>
    <row r="21" spans="1:65" ht="15">
      <c r="A21" s="194"/>
      <c r="C21" s="186" t="s">
        <v>296</v>
      </c>
      <c r="D21" s="186"/>
      <c r="E21" s="195"/>
      <c r="F21" s="195"/>
      <c r="G21" s="176"/>
      <c r="L21" s="176"/>
      <c r="M21" s="176"/>
      <c r="N21" s="176"/>
      <c r="O21" s="184"/>
      <c r="P21" s="184"/>
      <c r="Q21" s="184"/>
      <c r="R21" s="185"/>
      <c r="S21" s="175"/>
      <c r="T21" s="175"/>
      <c r="U21" s="175"/>
      <c r="V21" s="175"/>
      <c r="W21" s="175"/>
      <c r="X21" s="175"/>
      <c r="Y21" s="175"/>
      <c r="Z21" s="175"/>
      <c r="AA21" s="175"/>
      <c r="AB21" s="175"/>
      <c r="AC21" s="175"/>
      <c r="AD21" s="175"/>
      <c r="AE21" s="175"/>
      <c r="AF21" s="175"/>
      <c r="AG21" s="175"/>
      <c r="AH21" s="175"/>
      <c r="AI21" s="175"/>
      <c r="AJ21" s="175"/>
      <c r="AK21" s="175"/>
      <c r="AL21" s="175"/>
      <c r="AM21" s="175"/>
      <c r="AN21" s="175"/>
      <c r="AO21" s="175"/>
      <c r="AP21" s="175"/>
      <c r="AQ21" s="175"/>
      <c r="AR21" s="175"/>
      <c r="AS21" s="175"/>
      <c r="AT21" s="175"/>
      <c r="AU21" s="175"/>
      <c r="AV21" s="175"/>
      <c r="AW21" s="175"/>
      <c r="AX21" s="175"/>
      <c r="AY21" s="175"/>
      <c r="AZ21" s="175"/>
      <c r="BA21" s="175"/>
      <c r="BB21" s="175"/>
      <c r="BC21" s="175"/>
      <c r="BD21" s="175"/>
      <c r="BE21" s="175"/>
      <c r="BF21" s="175"/>
      <c r="BG21" s="175"/>
      <c r="BH21" s="175"/>
      <c r="BI21" s="175"/>
      <c r="BJ21" s="175"/>
      <c r="BK21" s="175"/>
      <c r="BL21" s="175"/>
      <c r="BM21" s="175"/>
    </row>
    <row r="22" spans="1:65" ht="15">
      <c r="A22" s="194">
        <v>3</v>
      </c>
      <c r="C22" s="186" t="s">
        <v>297</v>
      </c>
      <c r="D22" s="186"/>
      <c r="E22" s="195" t="s">
        <v>298</v>
      </c>
      <c r="F22" s="195"/>
      <c r="G22" s="265">
        <v>6608086</v>
      </c>
      <c r="M22" s="176"/>
      <c r="N22" s="176"/>
      <c r="O22" s="184"/>
      <c r="P22" s="184"/>
      <c r="Q22" s="184"/>
      <c r="R22" s="185"/>
      <c r="S22" s="175"/>
      <c r="T22" s="175"/>
      <c r="U22" s="175"/>
      <c r="V22" s="175"/>
      <c r="W22" s="175"/>
      <c r="X22" s="175"/>
      <c r="Y22" s="175"/>
      <c r="Z22" s="175"/>
      <c r="AA22" s="175"/>
      <c r="AB22" s="175"/>
      <c r="AC22" s="175"/>
      <c r="AD22" s="175"/>
      <c r="AE22" s="175"/>
      <c r="AF22" s="175"/>
      <c r="AG22" s="175"/>
      <c r="AH22" s="175"/>
      <c r="AI22" s="175"/>
      <c r="AJ22" s="175"/>
      <c r="AK22" s="175"/>
      <c r="AL22" s="175"/>
      <c r="AM22" s="175"/>
      <c r="AN22" s="175"/>
      <c r="AO22" s="175"/>
      <c r="AP22" s="175"/>
      <c r="AQ22" s="175"/>
      <c r="AR22" s="175"/>
      <c r="AS22" s="175"/>
      <c r="AT22" s="175"/>
      <c r="AU22" s="175"/>
      <c r="AV22" s="175"/>
      <c r="AW22" s="175"/>
      <c r="AX22" s="175"/>
      <c r="AY22" s="175"/>
      <c r="AZ22" s="175"/>
      <c r="BA22" s="175"/>
      <c r="BB22" s="175"/>
      <c r="BC22" s="175"/>
      <c r="BD22" s="175"/>
      <c r="BE22" s="175"/>
      <c r="BF22" s="175"/>
      <c r="BG22" s="175"/>
      <c r="BH22" s="175"/>
      <c r="BI22" s="175"/>
      <c r="BJ22" s="175"/>
      <c r="BK22" s="175"/>
      <c r="BL22" s="175"/>
      <c r="BM22" s="175"/>
    </row>
    <row r="23" spans="1:65" ht="15.6">
      <c r="A23" s="194">
        <v>4</v>
      </c>
      <c r="C23" s="186" t="s">
        <v>299</v>
      </c>
      <c r="D23" s="186"/>
      <c r="E23" s="195" t="s">
        <v>300</v>
      </c>
      <c r="F23" s="195"/>
      <c r="G23" s="196">
        <f>IF(G22=0,0,G22/G18)</f>
        <v>1.3946648112800778E-2</v>
      </c>
      <c r="L23" s="197">
        <f>G23</f>
        <v>1.3946648112800778E-2</v>
      </c>
      <c r="M23" s="176"/>
      <c r="N23" s="198"/>
      <c r="O23" s="199"/>
      <c r="P23" s="200"/>
      <c r="Q23" s="184"/>
      <c r="R23" s="18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5"/>
      <c r="AP23" s="175"/>
      <c r="AQ23" s="175"/>
      <c r="AR23" s="175"/>
      <c r="AS23" s="175"/>
      <c r="AT23" s="175"/>
      <c r="AU23" s="175"/>
      <c r="AV23" s="175"/>
      <c r="AW23" s="175"/>
      <c r="AX23" s="175"/>
      <c r="AY23" s="175"/>
      <c r="AZ23" s="175"/>
      <c r="BA23" s="175"/>
      <c r="BB23" s="175"/>
      <c r="BC23" s="175"/>
      <c r="BD23" s="175"/>
      <c r="BE23" s="175"/>
      <c r="BF23" s="175"/>
      <c r="BG23" s="175"/>
      <c r="BH23" s="175"/>
      <c r="BI23" s="175"/>
      <c r="BJ23" s="175"/>
      <c r="BK23" s="175"/>
      <c r="BL23" s="175"/>
      <c r="BM23" s="175"/>
    </row>
    <row r="24" spans="1:65" ht="15.6">
      <c r="A24" s="194"/>
      <c r="C24" s="186"/>
      <c r="D24" s="186"/>
      <c r="E24" s="195"/>
      <c r="F24" s="195"/>
      <c r="G24" s="196"/>
      <c r="L24" s="197"/>
      <c r="M24" s="176"/>
      <c r="N24" s="198"/>
      <c r="O24" s="199"/>
      <c r="P24" s="200"/>
      <c r="Q24" s="184"/>
      <c r="R24" s="185"/>
      <c r="S24" s="175"/>
      <c r="T24" s="175"/>
      <c r="U24" s="175"/>
      <c r="V24" s="175"/>
      <c r="W24" s="175"/>
      <c r="X24" s="175"/>
      <c r="Y24" s="175"/>
      <c r="Z24" s="175"/>
      <c r="AA24" s="175"/>
      <c r="AB24" s="175"/>
      <c r="AC24" s="175"/>
      <c r="AD24" s="175"/>
      <c r="AE24" s="175"/>
      <c r="AF24" s="175"/>
      <c r="AG24" s="175"/>
      <c r="AH24" s="175"/>
      <c r="AI24" s="175"/>
      <c r="AJ24" s="175"/>
      <c r="AK24" s="175"/>
      <c r="AL24" s="175"/>
      <c r="AM24" s="175"/>
      <c r="AN24" s="175"/>
      <c r="AO24" s="175"/>
      <c r="AP24" s="175"/>
      <c r="AQ24" s="175"/>
      <c r="AR24" s="175"/>
      <c r="AS24" s="175"/>
      <c r="AT24" s="175"/>
      <c r="AU24" s="175"/>
      <c r="AV24" s="175"/>
      <c r="AW24" s="175"/>
      <c r="AX24" s="175"/>
      <c r="AY24" s="175"/>
      <c r="AZ24" s="175"/>
      <c r="BA24" s="175"/>
      <c r="BB24" s="175"/>
      <c r="BC24" s="175"/>
      <c r="BD24" s="175"/>
      <c r="BE24" s="175"/>
      <c r="BF24" s="175"/>
      <c r="BG24" s="175"/>
      <c r="BH24" s="175"/>
      <c r="BI24" s="175"/>
      <c r="BJ24" s="175"/>
      <c r="BK24" s="175"/>
      <c r="BL24" s="175"/>
      <c r="BM24" s="175"/>
    </row>
    <row r="25" spans="1:65" ht="15.6">
      <c r="A25" s="194"/>
      <c r="C25" s="186" t="s">
        <v>483</v>
      </c>
      <c r="D25" s="186"/>
      <c r="E25" s="195"/>
      <c r="F25" s="195"/>
      <c r="G25" s="176"/>
      <c r="L25" s="176"/>
      <c r="M25" s="176"/>
      <c r="N25" s="198"/>
      <c r="O25" s="199"/>
      <c r="P25" s="200"/>
      <c r="Q25" s="184"/>
      <c r="R25" s="185"/>
      <c r="S25" s="175"/>
      <c r="T25" s="175"/>
      <c r="U25" s="175"/>
      <c r="V25" s="175"/>
      <c r="W25" s="175"/>
      <c r="X25" s="175"/>
      <c r="Y25" s="175"/>
      <c r="Z25" s="175"/>
      <c r="AA25" s="175"/>
      <c r="AB25" s="175"/>
      <c r="AC25" s="175"/>
      <c r="AD25" s="175"/>
      <c r="AE25" s="175"/>
      <c r="AF25" s="175"/>
      <c r="AG25" s="175"/>
      <c r="AH25" s="175"/>
      <c r="AI25" s="175"/>
      <c r="AJ25" s="175"/>
      <c r="AK25" s="175"/>
      <c r="AL25" s="175"/>
      <c r="AM25" s="175"/>
      <c r="AN25" s="175"/>
      <c r="AO25" s="175"/>
      <c r="AP25" s="175"/>
      <c r="AQ25" s="175"/>
      <c r="AR25" s="175"/>
      <c r="AS25" s="175"/>
      <c r="AT25" s="175"/>
      <c r="AU25" s="175"/>
      <c r="AV25" s="175"/>
      <c r="AW25" s="175"/>
      <c r="AX25" s="175"/>
      <c r="AY25" s="175"/>
      <c r="AZ25" s="175"/>
      <c r="BA25" s="175"/>
      <c r="BB25" s="175"/>
      <c r="BC25" s="175"/>
      <c r="BD25" s="175"/>
      <c r="BE25" s="175"/>
      <c r="BF25" s="175"/>
      <c r="BG25" s="175"/>
      <c r="BH25" s="175"/>
      <c r="BI25" s="175"/>
      <c r="BJ25" s="175"/>
      <c r="BK25" s="175"/>
      <c r="BL25" s="175"/>
      <c r="BM25" s="175"/>
    </row>
    <row r="26" spans="1:65" ht="15.6">
      <c r="A26" s="194">
        <v>5</v>
      </c>
      <c r="C26" s="186" t="s">
        <v>486</v>
      </c>
      <c r="D26" s="186"/>
      <c r="E26" s="195" t="s">
        <v>484</v>
      </c>
      <c r="F26" s="195"/>
      <c r="G26" s="265">
        <v>265827</v>
      </c>
      <c r="M26" s="176"/>
      <c r="N26" s="198"/>
      <c r="O26" s="199"/>
      <c r="P26" s="200"/>
      <c r="Q26" s="184"/>
      <c r="R26" s="185"/>
      <c r="S26" s="175"/>
      <c r="T26" s="175"/>
      <c r="U26" s="175"/>
      <c r="V26" s="175"/>
      <c r="W26" s="175"/>
      <c r="X26" s="175"/>
      <c r="Y26" s="175"/>
      <c r="Z26" s="175"/>
      <c r="AA26" s="175"/>
      <c r="AB26" s="175"/>
      <c r="AC26" s="175"/>
      <c r="AD26" s="175"/>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175"/>
      <c r="BE26" s="175"/>
      <c r="BF26" s="175"/>
      <c r="BG26" s="175"/>
      <c r="BH26" s="175"/>
      <c r="BI26" s="175"/>
      <c r="BJ26" s="175"/>
      <c r="BK26" s="175"/>
      <c r="BL26" s="175"/>
      <c r="BM26" s="175"/>
    </row>
    <row r="27" spans="1:65" ht="15.6">
      <c r="A27" s="194">
        <v>6</v>
      </c>
      <c r="C27" s="186" t="s">
        <v>487</v>
      </c>
      <c r="D27" s="186"/>
      <c r="E27" s="195" t="s">
        <v>307</v>
      </c>
      <c r="F27" s="195"/>
      <c r="G27" s="196">
        <f>IF(G26=0,0,G26/G18)</f>
        <v>5.6103925219518817E-4</v>
      </c>
      <c r="L27" s="197">
        <f>G27</f>
        <v>5.6103925219518817E-4</v>
      </c>
      <c r="M27" s="176"/>
      <c r="N27" s="198"/>
      <c r="O27" s="199"/>
      <c r="P27" s="200"/>
      <c r="Q27" s="184"/>
      <c r="R27" s="185"/>
      <c r="S27" s="175"/>
      <c r="T27" s="175"/>
      <c r="U27" s="175"/>
      <c r="V27" s="175"/>
      <c r="W27" s="175"/>
      <c r="X27" s="175"/>
      <c r="Y27" s="175"/>
      <c r="Z27" s="175"/>
      <c r="AA27" s="175"/>
      <c r="AB27" s="175"/>
      <c r="AC27" s="175"/>
      <c r="AD27" s="175"/>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row>
    <row r="28" spans="1:65" ht="15">
      <c r="A28" s="194"/>
      <c r="E28" s="195"/>
      <c r="F28" s="195"/>
      <c r="M28" s="176"/>
      <c r="O28" s="184"/>
      <c r="P28" s="176"/>
      <c r="Q28" s="184"/>
      <c r="R28" s="185"/>
      <c r="S28" s="175"/>
      <c r="T28" s="175"/>
      <c r="U28" s="175"/>
      <c r="V28" s="175"/>
      <c r="W28" s="175"/>
      <c r="X28" s="175"/>
      <c r="Y28" s="175"/>
      <c r="Z28" s="175"/>
      <c r="AA28" s="175"/>
      <c r="AB28" s="175"/>
      <c r="AC28" s="175"/>
      <c r="AD28" s="175"/>
      <c r="AE28" s="175"/>
      <c r="AF28" s="175"/>
      <c r="AG28" s="175"/>
      <c r="AH28" s="175"/>
      <c r="AI28" s="175"/>
      <c r="AJ28" s="175"/>
      <c r="AK28" s="175"/>
      <c r="AL28" s="175"/>
      <c r="AM28" s="175"/>
      <c r="AN28" s="175"/>
      <c r="AO28" s="175"/>
      <c r="AP28" s="175"/>
      <c r="AQ28" s="175"/>
      <c r="AR28" s="175"/>
      <c r="AS28" s="175"/>
      <c r="AT28" s="175"/>
      <c r="AU28" s="175"/>
      <c r="AV28" s="175"/>
      <c r="AW28" s="175"/>
      <c r="AX28" s="175"/>
      <c r="AY28" s="175"/>
      <c r="AZ28" s="175"/>
      <c r="BA28" s="175"/>
      <c r="BB28" s="175"/>
      <c r="BC28" s="175"/>
      <c r="BD28" s="175"/>
      <c r="BE28" s="175"/>
      <c r="BF28" s="175"/>
      <c r="BG28" s="175"/>
      <c r="BH28" s="175"/>
      <c r="BI28" s="175"/>
      <c r="BJ28" s="175"/>
      <c r="BK28" s="175"/>
      <c r="BL28" s="175"/>
      <c r="BM28" s="175"/>
    </row>
    <row r="29" spans="1:65" ht="15">
      <c r="A29" s="201"/>
      <c r="C29" s="186" t="s">
        <v>301</v>
      </c>
      <c r="D29" s="186"/>
      <c r="E29" s="202"/>
      <c r="F29" s="202"/>
      <c r="G29" s="176"/>
      <c r="L29" s="176"/>
      <c r="M29" s="176"/>
      <c r="N29" s="176"/>
      <c r="O29" s="184"/>
      <c r="P29" s="176"/>
      <c r="Q29" s="184"/>
      <c r="R29" s="185"/>
      <c r="S29" s="175"/>
      <c r="T29" s="175"/>
      <c r="U29" s="175"/>
      <c r="V29" s="175"/>
      <c r="W29" s="175"/>
      <c r="X29" s="175"/>
      <c r="Y29" s="175"/>
      <c r="Z29" s="175"/>
      <c r="AA29" s="175"/>
      <c r="AB29" s="175"/>
      <c r="AC29" s="175"/>
      <c r="AD29" s="175"/>
      <c r="AE29" s="175"/>
      <c r="AF29" s="175"/>
      <c r="AG29" s="175"/>
      <c r="AH29" s="175"/>
      <c r="AI29" s="175"/>
      <c r="AJ29" s="175"/>
      <c r="AK29" s="175"/>
      <c r="AL29" s="175"/>
      <c r="AM29" s="175"/>
      <c r="AN29" s="175"/>
      <c r="AO29" s="175"/>
      <c r="AP29" s="175"/>
      <c r="AQ29" s="175"/>
      <c r="AR29" s="175"/>
      <c r="AS29" s="175"/>
      <c r="AT29" s="175"/>
      <c r="AU29" s="175"/>
      <c r="AV29" s="175"/>
      <c r="AW29" s="175"/>
      <c r="AX29" s="175"/>
      <c r="AY29" s="175"/>
      <c r="AZ29" s="175"/>
      <c r="BA29" s="175"/>
      <c r="BB29" s="175"/>
      <c r="BC29" s="175"/>
      <c r="BD29" s="175"/>
      <c r="BE29" s="175"/>
      <c r="BF29" s="175"/>
      <c r="BG29" s="175"/>
      <c r="BH29" s="175"/>
      <c r="BI29" s="175"/>
      <c r="BJ29" s="175"/>
      <c r="BK29" s="175"/>
      <c r="BL29" s="175"/>
      <c r="BM29" s="175"/>
    </row>
    <row r="30" spans="1:65" ht="15.6">
      <c r="A30" s="374" t="s">
        <v>308</v>
      </c>
      <c r="C30" s="186" t="s">
        <v>303</v>
      </c>
      <c r="D30" s="186"/>
      <c r="E30" s="195" t="s">
        <v>304</v>
      </c>
      <c r="F30" s="195"/>
      <c r="G30" s="265">
        <v>1672841</v>
      </c>
      <c r="M30" s="176"/>
      <c r="N30" s="203"/>
      <c r="O30" s="184"/>
      <c r="P30" s="204"/>
      <c r="Q30" s="188"/>
      <c r="R30" s="185"/>
      <c r="S30" s="175"/>
      <c r="T30" s="175"/>
      <c r="U30" s="175"/>
      <c r="V30" s="175"/>
      <c r="W30" s="175"/>
      <c r="X30" s="175"/>
      <c r="Y30" s="175"/>
      <c r="Z30" s="175"/>
      <c r="AA30" s="175"/>
      <c r="AB30" s="175"/>
      <c r="AC30" s="175"/>
      <c r="AD30" s="175"/>
      <c r="AE30" s="175"/>
      <c r="AF30" s="175"/>
      <c r="AG30" s="175"/>
      <c r="AH30" s="175"/>
      <c r="AI30" s="175"/>
      <c r="AJ30" s="175"/>
      <c r="AK30" s="175"/>
      <c r="AL30" s="175"/>
      <c r="AM30" s="175"/>
      <c r="AN30" s="175"/>
      <c r="AO30" s="175"/>
      <c r="AP30" s="175"/>
      <c r="AQ30" s="175"/>
      <c r="AR30" s="175"/>
      <c r="AS30" s="175"/>
      <c r="AT30" s="175"/>
      <c r="AU30" s="175"/>
      <c r="AV30" s="175"/>
      <c r="AW30" s="175"/>
      <c r="AX30" s="175"/>
      <c r="AY30" s="175"/>
      <c r="AZ30" s="175"/>
      <c r="BA30" s="175"/>
      <c r="BB30" s="175"/>
      <c r="BC30" s="175"/>
      <c r="BD30" s="175"/>
      <c r="BE30" s="175"/>
      <c r="BF30" s="175"/>
      <c r="BG30" s="175"/>
      <c r="BH30" s="175"/>
      <c r="BI30" s="175"/>
      <c r="BJ30" s="175"/>
      <c r="BK30" s="175"/>
      <c r="BL30" s="175"/>
      <c r="BM30" s="175"/>
    </row>
    <row r="31" spans="1:65" ht="15.6">
      <c r="A31" s="374" t="s">
        <v>312</v>
      </c>
      <c r="C31" s="186" t="s">
        <v>306</v>
      </c>
      <c r="D31" s="186"/>
      <c r="E31" s="195" t="s">
        <v>482</v>
      </c>
      <c r="F31" s="195"/>
      <c r="G31" s="196">
        <f>IF(G30=0,0,G30/G18)</f>
        <v>3.5306024733433804E-3</v>
      </c>
      <c r="L31" s="197">
        <f>G31</f>
        <v>3.5306024733433804E-3</v>
      </c>
      <c r="M31" s="176"/>
      <c r="N31" s="198"/>
      <c r="O31" s="184"/>
      <c r="P31" s="200"/>
      <c r="Q31" s="188"/>
      <c r="R31" s="18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row>
    <row r="32" spans="1:65" ht="15">
      <c r="A32" s="201"/>
      <c r="C32" s="186"/>
      <c r="D32" s="186"/>
      <c r="E32" s="195"/>
      <c r="F32" s="195"/>
      <c r="G32" s="176"/>
      <c r="L32" s="176"/>
      <c r="M32" s="176"/>
      <c r="Q32" s="184"/>
      <c r="R32" s="18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row>
    <row r="33" spans="1:65" ht="15.6">
      <c r="A33" s="205" t="s">
        <v>315</v>
      </c>
      <c r="B33" s="206"/>
      <c r="C33" s="192" t="s">
        <v>309</v>
      </c>
      <c r="D33" s="192"/>
      <c r="E33" s="187" t="s">
        <v>481</v>
      </c>
      <c r="F33" s="187"/>
      <c r="G33" s="207"/>
      <c r="L33" s="208">
        <f>L23+L27+L31</f>
        <v>1.8038289838339345E-2</v>
      </c>
      <c r="M33" s="176"/>
      <c r="Q33" s="184"/>
      <c r="R33" s="18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row>
    <row r="34" spans="1:65" ht="15">
      <c r="A34" s="201"/>
      <c r="C34" s="186"/>
      <c r="D34" s="186"/>
      <c r="E34" s="195"/>
      <c r="F34" s="195"/>
      <c r="G34" s="176"/>
      <c r="L34" s="176"/>
      <c r="M34" s="176"/>
      <c r="N34" s="176"/>
      <c r="O34" s="184"/>
      <c r="P34" s="209"/>
      <c r="Q34" s="184"/>
      <c r="R34" s="18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row>
    <row r="35" spans="1:65" ht="15">
      <c r="A35" s="210"/>
      <c r="B35" s="211"/>
      <c r="C35" s="176" t="s">
        <v>311</v>
      </c>
      <c r="D35" s="176"/>
      <c r="E35" s="195"/>
      <c r="F35" s="195"/>
      <c r="G35" s="176"/>
      <c r="L35" s="176"/>
      <c r="M35" s="212"/>
      <c r="N35" s="211"/>
      <c r="Q35" s="188"/>
      <c r="R35" s="184" t="s">
        <v>40</v>
      </c>
      <c r="S35" s="175"/>
      <c r="T35" s="175"/>
      <c r="U35" s="175"/>
      <c r="V35" s="175"/>
      <c r="W35" s="175"/>
      <c r="X35" s="175"/>
      <c r="Y35" s="175"/>
      <c r="Z35" s="175"/>
      <c r="AA35" s="175"/>
      <c r="AB35" s="175"/>
      <c r="AC35" s="175"/>
      <c r="AD35" s="175"/>
      <c r="AE35" s="175"/>
      <c r="AF35" s="175"/>
      <c r="AG35" s="175"/>
      <c r="AH35" s="175"/>
      <c r="AI35" s="175"/>
      <c r="AJ35" s="175"/>
      <c r="AK35" s="175"/>
      <c r="AL35" s="175"/>
      <c r="AM35" s="175"/>
      <c r="AN35" s="175"/>
      <c r="AO35" s="175"/>
      <c r="AP35" s="175"/>
      <c r="AQ35" s="175"/>
      <c r="AR35" s="175"/>
      <c r="AS35" s="175"/>
      <c r="AT35" s="175"/>
      <c r="AU35" s="175"/>
      <c r="AV35" s="175"/>
      <c r="AW35" s="175"/>
      <c r="AX35" s="175"/>
      <c r="AY35" s="175"/>
      <c r="AZ35" s="175"/>
      <c r="BA35" s="175"/>
      <c r="BB35" s="175"/>
      <c r="BC35" s="175"/>
      <c r="BD35" s="175"/>
      <c r="BE35" s="175"/>
      <c r="BF35" s="175"/>
      <c r="BG35" s="175"/>
      <c r="BH35" s="175"/>
      <c r="BI35" s="175"/>
      <c r="BJ35" s="175"/>
      <c r="BK35" s="175"/>
      <c r="BL35" s="175"/>
      <c r="BM35" s="175"/>
    </row>
    <row r="36" spans="1:65" ht="15">
      <c r="A36" s="374" t="s">
        <v>319</v>
      </c>
      <c r="B36" s="211"/>
      <c r="C36" s="176" t="s">
        <v>313</v>
      </c>
      <c r="D36" s="176"/>
      <c r="E36" s="195" t="s">
        <v>314</v>
      </c>
      <c r="F36" s="195"/>
      <c r="G36" s="265">
        <v>11689767</v>
      </c>
      <c r="L36" s="176"/>
      <c r="M36" s="212"/>
      <c r="N36" s="211"/>
      <c r="Q36" s="188"/>
      <c r="R36" s="184"/>
      <c r="S36" s="175"/>
      <c r="T36" s="175"/>
      <c r="U36" s="175"/>
      <c r="V36" s="175"/>
      <c r="W36" s="175"/>
      <c r="X36" s="175"/>
      <c r="Y36" s="175"/>
      <c r="Z36" s="175"/>
      <c r="AA36" s="175"/>
      <c r="AB36" s="175"/>
      <c r="AC36" s="175"/>
      <c r="AD36" s="175"/>
      <c r="AE36" s="175"/>
      <c r="AF36" s="175"/>
      <c r="AG36" s="175"/>
      <c r="AH36" s="175"/>
      <c r="AI36" s="175"/>
      <c r="AJ36" s="175"/>
      <c r="AK36" s="175"/>
      <c r="AL36" s="175"/>
      <c r="AM36" s="175"/>
      <c r="AN36" s="175"/>
      <c r="AO36" s="175"/>
      <c r="AP36" s="175"/>
      <c r="AQ36" s="175"/>
      <c r="AR36" s="175"/>
      <c r="AS36" s="175"/>
      <c r="AT36" s="175"/>
      <c r="AU36" s="175"/>
      <c r="AV36" s="175"/>
      <c r="AW36" s="175"/>
      <c r="AX36" s="175"/>
      <c r="AY36" s="175"/>
      <c r="AZ36" s="175"/>
      <c r="BA36" s="175"/>
      <c r="BB36" s="175"/>
      <c r="BC36" s="175"/>
      <c r="BD36" s="175"/>
      <c r="BE36" s="175"/>
      <c r="BF36" s="175"/>
      <c r="BG36" s="175"/>
      <c r="BH36" s="175"/>
      <c r="BI36" s="175"/>
      <c r="BJ36" s="175"/>
      <c r="BK36" s="175"/>
      <c r="BL36" s="175"/>
      <c r="BM36" s="175"/>
    </row>
    <row r="37" spans="1:65" ht="15">
      <c r="A37" s="374" t="s">
        <v>322</v>
      </c>
      <c r="B37" s="211"/>
      <c r="C37" s="176" t="s">
        <v>316</v>
      </c>
      <c r="D37" s="176"/>
      <c r="E37" s="195" t="s">
        <v>324</v>
      </c>
      <c r="F37" s="195"/>
      <c r="G37" s="196">
        <f>IF(G36=0,0,G36/G19)</f>
        <v>3.4194058325508571E-2</v>
      </c>
      <c r="L37" s="197">
        <f>G37</f>
        <v>3.4194058325508571E-2</v>
      </c>
      <c r="M37" s="212"/>
      <c r="N37" s="211"/>
      <c r="O37" s="184"/>
      <c r="P37" s="184"/>
      <c r="Q37" s="188"/>
      <c r="R37" s="184"/>
      <c r="S37" s="175"/>
      <c r="T37" s="175"/>
      <c r="U37" s="175"/>
      <c r="V37" s="175"/>
      <c r="W37" s="175"/>
      <c r="X37" s="175"/>
      <c r="Y37" s="175"/>
      <c r="Z37" s="175"/>
      <c r="AA37" s="175"/>
      <c r="AB37" s="175"/>
      <c r="AC37" s="175"/>
      <c r="AD37" s="175"/>
      <c r="AE37" s="175"/>
      <c r="AF37" s="175"/>
      <c r="AG37" s="175"/>
      <c r="AH37" s="175"/>
      <c r="AI37" s="175"/>
      <c r="AJ37" s="175"/>
      <c r="AK37" s="175"/>
      <c r="AL37" s="175"/>
      <c r="AM37" s="175"/>
      <c r="AN37" s="175"/>
      <c r="AO37" s="175"/>
      <c r="AP37" s="175"/>
      <c r="AQ37" s="175"/>
      <c r="AR37" s="175"/>
      <c r="AS37" s="175"/>
      <c r="AT37" s="175"/>
      <c r="AU37" s="175"/>
      <c r="AV37" s="175"/>
      <c r="AW37" s="175"/>
      <c r="AX37" s="175"/>
      <c r="AY37" s="175"/>
      <c r="AZ37" s="175"/>
      <c r="BA37" s="175"/>
      <c r="BB37" s="175"/>
      <c r="BC37" s="175"/>
      <c r="BD37" s="175"/>
      <c r="BE37" s="175"/>
      <c r="BF37" s="175"/>
      <c r="BG37" s="175"/>
      <c r="BH37" s="175"/>
      <c r="BI37" s="175"/>
      <c r="BJ37" s="175"/>
      <c r="BK37" s="175"/>
      <c r="BL37" s="175"/>
      <c r="BM37" s="175"/>
    </row>
    <row r="38" spans="1:65" ht="15">
      <c r="A38" s="201"/>
      <c r="C38" s="176"/>
      <c r="D38" s="176"/>
      <c r="E38" s="195"/>
      <c r="F38" s="195"/>
      <c r="G38" s="176"/>
      <c r="L38" s="176"/>
      <c r="M38" s="176"/>
      <c r="O38" s="173"/>
      <c r="P38" s="184"/>
      <c r="Q38" s="173"/>
      <c r="R38" s="185"/>
      <c r="S38" s="175"/>
      <c r="T38" s="175"/>
      <c r="U38" s="175"/>
      <c r="V38" s="175"/>
      <c r="W38" s="175"/>
      <c r="X38" s="175"/>
      <c r="Y38" s="175"/>
      <c r="Z38" s="175"/>
      <c r="AA38" s="175"/>
      <c r="AB38" s="175"/>
      <c r="AC38" s="175"/>
      <c r="AD38" s="175"/>
      <c r="AE38" s="175"/>
      <c r="AF38" s="175"/>
      <c r="AG38" s="175"/>
      <c r="AH38" s="175"/>
      <c r="AI38" s="175"/>
      <c r="AJ38" s="175"/>
      <c r="AK38" s="175"/>
      <c r="AL38" s="175"/>
      <c r="AM38" s="175"/>
      <c r="AN38" s="175"/>
      <c r="AO38" s="175"/>
      <c r="AP38" s="175"/>
      <c r="AQ38" s="175"/>
      <c r="AR38" s="175"/>
      <c r="AS38" s="175"/>
      <c r="AT38" s="175"/>
      <c r="AU38" s="175"/>
      <c r="AV38" s="175"/>
      <c r="AW38" s="175"/>
      <c r="AX38" s="175"/>
      <c r="AY38" s="175"/>
      <c r="AZ38" s="175"/>
      <c r="BA38" s="175"/>
      <c r="BB38" s="175"/>
      <c r="BC38" s="175"/>
      <c r="BD38" s="175"/>
      <c r="BE38" s="175"/>
      <c r="BF38" s="175"/>
      <c r="BG38" s="175"/>
      <c r="BH38" s="175"/>
      <c r="BI38" s="175"/>
      <c r="BJ38" s="175"/>
      <c r="BK38" s="175"/>
      <c r="BL38" s="175"/>
      <c r="BM38" s="175"/>
    </row>
    <row r="39" spans="1:65" ht="15">
      <c r="A39" s="201"/>
      <c r="C39" s="186" t="s">
        <v>318</v>
      </c>
      <c r="D39" s="186"/>
      <c r="E39" s="213"/>
      <c r="F39" s="213"/>
      <c r="M39" s="176"/>
      <c r="O39" s="184"/>
      <c r="P39" s="184"/>
      <c r="Q39" s="184"/>
      <c r="R39" s="185"/>
      <c r="S39" s="175"/>
      <c r="T39" s="175"/>
      <c r="U39" s="175"/>
      <c r="V39" s="175"/>
      <c r="W39" s="175"/>
      <c r="X39" s="175"/>
      <c r="Y39" s="175"/>
      <c r="Z39" s="175"/>
      <c r="AA39" s="175"/>
      <c r="AB39" s="175"/>
      <c r="AC39" s="175"/>
      <c r="AD39" s="175"/>
      <c r="AE39" s="175"/>
      <c r="AF39" s="175"/>
      <c r="AG39" s="175"/>
      <c r="AH39" s="175"/>
      <c r="AI39" s="175"/>
      <c r="AJ39" s="175"/>
      <c r="AK39" s="175"/>
      <c r="AL39" s="175"/>
      <c r="AM39" s="175"/>
      <c r="AN39" s="175"/>
      <c r="AO39" s="175"/>
      <c r="AP39" s="175"/>
      <c r="AQ39" s="175"/>
      <c r="AR39" s="175"/>
      <c r="AS39" s="175"/>
      <c r="AT39" s="175"/>
      <c r="AU39" s="175"/>
      <c r="AV39" s="175"/>
      <c r="AW39" s="175"/>
      <c r="AX39" s="175"/>
      <c r="AY39" s="175"/>
      <c r="AZ39" s="175"/>
      <c r="BA39" s="175"/>
      <c r="BB39" s="175"/>
      <c r="BC39" s="175"/>
      <c r="BD39" s="175"/>
      <c r="BE39" s="175"/>
      <c r="BF39" s="175"/>
      <c r="BG39" s="175"/>
      <c r="BH39" s="175"/>
      <c r="BI39" s="175"/>
      <c r="BJ39" s="175"/>
      <c r="BK39" s="175"/>
      <c r="BL39" s="175"/>
      <c r="BM39" s="175"/>
    </row>
    <row r="40" spans="1:65" ht="15">
      <c r="A40" s="374" t="s">
        <v>325</v>
      </c>
      <c r="C40" s="186" t="s">
        <v>320</v>
      </c>
      <c r="D40" s="186"/>
      <c r="E40" s="195" t="s">
        <v>321</v>
      </c>
      <c r="F40" s="195"/>
      <c r="G40" s="265">
        <v>24388167</v>
      </c>
      <c r="L40" s="176"/>
      <c r="M40" s="176"/>
      <c r="O40" s="184"/>
      <c r="P40" s="184"/>
      <c r="Q40" s="184"/>
      <c r="R40" s="185"/>
      <c r="S40" s="175"/>
      <c r="T40" s="175"/>
      <c r="U40" s="175"/>
      <c r="V40" s="175"/>
      <c r="W40" s="175"/>
      <c r="X40" s="175"/>
      <c r="Y40" s="175"/>
      <c r="Z40" s="175"/>
      <c r="AA40" s="175"/>
      <c r="AB40" s="175"/>
      <c r="AC40" s="175"/>
      <c r="AD40" s="175"/>
      <c r="AE40" s="175"/>
      <c r="AF40" s="175"/>
      <c r="AG40" s="175"/>
      <c r="AH40" s="175"/>
      <c r="AI40" s="175"/>
      <c r="AJ40" s="175"/>
      <c r="AK40" s="175"/>
      <c r="AL40" s="175"/>
      <c r="AM40" s="175"/>
      <c r="AN40" s="175"/>
      <c r="AO40" s="175"/>
      <c r="AP40" s="175"/>
      <c r="AQ40" s="175"/>
      <c r="AR40" s="175"/>
      <c r="AS40" s="175"/>
      <c r="AT40" s="175"/>
      <c r="AU40" s="175"/>
      <c r="AV40" s="175"/>
      <c r="AW40" s="175"/>
      <c r="AX40" s="175"/>
      <c r="AY40" s="175"/>
      <c r="AZ40" s="175"/>
      <c r="BA40" s="175"/>
      <c r="BB40" s="175"/>
      <c r="BC40" s="175"/>
      <c r="BD40" s="175"/>
      <c r="BE40" s="175"/>
      <c r="BF40" s="175"/>
      <c r="BG40" s="175"/>
      <c r="BH40" s="175"/>
      <c r="BI40" s="175"/>
      <c r="BJ40" s="175"/>
      <c r="BK40" s="175"/>
      <c r="BL40" s="175"/>
      <c r="BM40" s="175"/>
    </row>
    <row r="41" spans="1:65" ht="15">
      <c r="A41" s="374" t="s">
        <v>477</v>
      </c>
      <c r="B41" s="211"/>
      <c r="C41" s="176" t="s">
        <v>323</v>
      </c>
      <c r="D41" s="176"/>
      <c r="E41" s="195" t="s">
        <v>480</v>
      </c>
      <c r="F41" s="195"/>
      <c r="G41" s="214">
        <f>IF(G40=0,0,G40/G19)</f>
        <v>7.1338496725404654E-2</v>
      </c>
      <c r="L41" s="197">
        <f>G41</f>
        <v>7.1338496725404654E-2</v>
      </c>
      <c r="M41" s="176"/>
      <c r="P41" s="215"/>
      <c r="Q41" s="188"/>
      <c r="R41" s="184"/>
      <c r="S41" s="175"/>
      <c r="T41" s="175"/>
      <c r="U41" s="175"/>
      <c r="V41" s="175"/>
      <c r="W41" s="175"/>
      <c r="X41" s="175"/>
      <c r="Y41" s="175"/>
      <c r="Z41" s="175"/>
      <c r="AA41" s="175"/>
      <c r="AB41" s="175"/>
      <c r="AC41" s="175"/>
      <c r="AD41" s="175"/>
      <c r="AE41" s="175"/>
      <c r="AF41" s="175"/>
      <c r="AG41" s="175"/>
      <c r="AH41" s="175"/>
      <c r="AI41" s="175"/>
      <c r="AJ41" s="175"/>
      <c r="AK41" s="175"/>
      <c r="AL41" s="175"/>
      <c r="AM41" s="175"/>
      <c r="AN41" s="175"/>
      <c r="AO41" s="175"/>
      <c r="AP41" s="175"/>
      <c r="AQ41" s="175"/>
      <c r="AR41" s="175"/>
      <c r="AS41" s="175"/>
      <c r="AT41" s="175"/>
      <c r="AU41" s="175"/>
      <c r="AV41" s="175"/>
      <c r="AW41" s="175"/>
      <c r="AX41" s="175"/>
      <c r="AY41" s="175"/>
      <c r="AZ41" s="175"/>
      <c r="BA41" s="175"/>
      <c r="BB41" s="175"/>
      <c r="BC41" s="175"/>
      <c r="BD41" s="175"/>
      <c r="BE41" s="175"/>
      <c r="BF41" s="175"/>
      <c r="BG41" s="175"/>
      <c r="BH41" s="175"/>
      <c r="BI41" s="175"/>
      <c r="BJ41" s="175"/>
      <c r="BK41" s="175"/>
      <c r="BL41" s="175"/>
      <c r="BM41" s="175"/>
    </row>
    <row r="42" spans="1:65" ht="15">
      <c r="A42" s="201"/>
      <c r="C42" s="186"/>
      <c r="D42" s="186"/>
      <c r="E42" s="195"/>
      <c r="F42" s="195"/>
      <c r="G42" s="176"/>
      <c r="L42" s="176"/>
      <c r="M42" s="176"/>
      <c r="N42" s="213"/>
      <c r="O42" s="184"/>
      <c r="P42" s="184"/>
      <c r="Q42" s="184"/>
      <c r="R42" s="185"/>
      <c r="S42" s="175"/>
      <c r="T42" s="175"/>
      <c r="U42" s="175"/>
      <c r="V42" s="175"/>
      <c r="W42" s="175"/>
      <c r="X42" s="175"/>
      <c r="Y42" s="175"/>
      <c r="Z42" s="175"/>
      <c r="AA42" s="175"/>
      <c r="AB42" s="175"/>
      <c r="AC42" s="175"/>
      <c r="AD42" s="175"/>
      <c r="AE42" s="175"/>
      <c r="AF42" s="175"/>
      <c r="AG42" s="175"/>
      <c r="AH42" s="175"/>
      <c r="AI42" s="175"/>
      <c r="AJ42" s="175"/>
      <c r="AK42" s="175"/>
      <c r="AL42" s="175"/>
      <c r="AM42" s="175"/>
      <c r="AN42" s="175"/>
      <c r="AO42" s="175"/>
      <c r="AP42" s="175"/>
      <c r="AQ42" s="175"/>
      <c r="AR42" s="175"/>
      <c r="AS42" s="175"/>
      <c r="AT42" s="175"/>
      <c r="AU42" s="175"/>
      <c r="AV42" s="175"/>
      <c r="AW42" s="175"/>
      <c r="AX42" s="175"/>
      <c r="AY42" s="175"/>
      <c r="AZ42" s="175"/>
      <c r="BA42" s="175"/>
      <c r="BB42" s="175"/>
      <c r="BC42" s="175"/>
      <c r="BD42" s="175"/>
      <c r="BE42" s="175"/>
      <c r="BF42" s="175"/>
      <c r="BG42" s="175"/>
      <c r="BH42" s="175"/>
      <c r="BI42" s="175"/>
      <c r="BJ42" s="175"/>
      <c r="BK42" s="175"/>
      <c r="BL42" s="175"/>
      <c r="BM42" s="175"/>
    </row>
    <row r="43" spans="1:65" ht="15.6">
      <c r="A43" s="205" t="s">
        <v>478</v>
      </c>
      <c r="B43" s="206"/>
      <c r="C43" s="192" t="s">
        <v>326</v>
      </c>
      <c r="D43" s="192"/>
      <c r="E43" s="187" t="s">
        <v>479</v>
      </c>
      <c r="F43" s="187"/>
      <c r="G43" s="207"/>
      <c r="L43" s="208">
        <f>L37+L41</f>
        <v>0.10553255505091322</v>
      </c>
      <c r="M43" s="176"/>
      <c r="N43" s="213"/>
      <c r="O43" s="184"/>
      <c r="P43" s="184"/>
      <c r="Q43" s="184"/>
      <c r="R43" s="185"/>
      <c r="S43" s="175"/>
      <c r="T43" s="175"/>
      <c r="U43" s="175"/>
      <c r="V43" s="175"/>
      <c r="W43" s="175"/>
      <c r="X43" s="175"/>
      <c r="Y43" s="175"/>
      <c r="Z43" s="175"/>
      <c r="AA43" s="175"/>
      <c r="AB43" s="175"/>
      <c r="AC43" s="175"/>
      <c r="AD43" s="175"/>
      <c r="AE43" s="175"/>
      <c r="AF43" s="175"/>
      <c r="AG43" s="175"/>
      <c r="AH43" s="175"/>
      <c r="AI43" s="175"/>
      <c r="AJ43" s="175"/>
      <c r="AK43" s="175"/>
      <c r="AL43" s="175"/>
      <c r="AM43" s="175"/>
      <c r="AN43" s="175"/>
      <c r="AO43" s="175"/>
      <c r="AP43" s="175"/>
      <c r="AQ43" s="175"/>
      <c r="AR43" s="175"/>
      <c r="AS43" s="175"/>
      <c r="AT43" s="175"/>
      <c r="AU43" s="175"/>
      <c r="AV43" s="175"/>
      <c r="AW43" s="175"/>
      <c r="AX43" s="175"/>
      <c r="AY43" s="175"/>
      <c r="AZ43" s="175"/>
      <c r="BA43" s="175"/>
      <c r="BB43" s="175"/>
      <c r="BC43" s="175"/>
      <c r="BD43" s="175"/>
      <c r="BE43" s="175"/>
      <c r="BF43" s="175"/>
      <c r="BG43" s="175"/>
      <c r="BH43" s="175"/>
      <c r="BI43" s="175"/>
      <c r="BJ43" s="175"/>
      <c r="BK43" s="175"/>
      <c r="BL43" s="175"/>
      <c r="BM43" s="175"/>
    </row>
    <row r="44" spans="1:65" ht="15">
      <c r="M44" s="216"/>
      <c r="N44" s="216"/>
      <c r="O44" s="184"/>
      <c r="P44" s="184"/>
      <c r="Q44" s="184"/>
      <c r="R44" s="185"/>
      <c r="S44" s="175"/>
      <c r="T44" s="175"/>
      <c r="U44" s="175"/>
      <c r="V44" s="175"/>
      <c r="W44" s="175"/>
      <c r="X44" s="175"/>
      <c r="Y44" s="175"/>
      <c r="Z44" s="175"/>
      <c r="AA44" s="175"/>
      <c r="AB44" s="175"/>
      <c r="AC44" s="175"/>
      <c r="AD44" s="175"/>
      <c r="AE44" s="175"/>
      <c r="AF44" s="175"/>
      <c r="AG44" s="175"/>
      <c r="AH44" s="175"/>
      <c r="AI44" s="175"/>
      <c r="AJ44" s="175"/>
      <c r="AK44" s="175"/>
      <c r="AL44" s="175"/>
      <c r="AM44" s="175"/>
      <c r="AN44" s="175"/>
      <c r="AO44" s="175"/>
      <c r="AP44" s="175"/>
      <c r="AQ44" s="175"/>
      <c r="AR44" s="175"/>
      <c r="AS44" s="175"/>
      <c r="AT44" s="175"/>
      <c r="AU44" s="175"/>
      <c r="AV44" s="175"/>
      <c r="AW44" s="175"/>
      <c r="AX44" s="175"/>
      <c r="AY44" s="175"/>
      <c r="AZ44" s="175"/>
      <c r="BA44" s="175"/>
      <c r="BB44" s="175"/>
      <c r="BC44" s="175"/>
      <c r="BD44" s="175"/>
      <c r="BE44" s="175"/>
      <c r="BF44" s="175"/>
      <c r="BG44" s="175"/>
      <c r="BH44" s="175"/>
      <c r="BI44" s="175"/>
      <c r="BJ44" s="175"/>
      <c r="BK44" s="175"/>
      <c r="BL44" s="175"/>
      <c r="BM44" s="175"/>
    </row>
    <row r="45" spans="1:65" ht="15">
      <c r="M45" s="216"/>
      <c r="N45" s="216"/>
      <c r="O45" s="184"/>
      <c r="P45" s="184"/>
      <c r="Q45" s="184"/>
      <c r="R45" s="185"/>
      <c r="S45" s="175"/>
      <c r="T45" s="175"/>
      <c r="U45" s="175"/>
      <c r="V45" s="175"/>
      <c r="W45" s="175"/>
      <c r="X45" s="175"/>
      <c r="Y45" s="175"/>
      <c r="Z45" s="175"/>
      <c r="AA45" s="175"/>
      <c r="AB45" s="175"/>
      <c r="AC45" s="175"/>
      <c r="AD45" s="175"/>
      <c r="AE45" s="175"/>
      <c r="AF45" s="175"/>
      <c r="AG45" s="175"/>
      <c r="AH45" s="175"/>
      <c r="AI45" s="175"/>
      <c r="AJ45" s="175"/>
      <c r="AK45" s="175"/>
      <c r="AL45" s="175"/>
      <c r="AM45" s="175"/>
      <c r="AN45" s="175"/>
      <c r="AO45" s="175"/>
      <c r="AP45" s="175"/>
      <c r="AQ45" s="175"/>
      <c r="AR45" s="175"/>
      <c r="AS45" s="175"/>
      <c r="AT45" s="175"/>
      <c r="AU45" s="175"/>
      <c r="AV45" s="175"/>
      <c r="AW45" s="175"/>
      <c r="AX45" s="175"/>
      <c r="AY45" s="175"/>
      <c r="AZ45" s="175"/>
      <c r="BA45" s="175"/>
      <c r="BB45" s="175"/>
      <c r="BC45" s="175"/>
      <c r="BD45" s="175"/>
      <c r="BE45" s="175"/>
      <c r="BF45" s="175"/>
      <c r="BG45" s="175"/>
      <c r="BH45" s="175"/>
      <c r="BI45" s="175"/>
      <c r="BJ45" s="175"/>
      <c r="BK45" s="175"/>
      <c r="BL45" s="175"/>
      <c r="BM45" s="175"/>
    </row>
    <row r="46" spans="1:65" ht="15">
      <c r="M46" s="216"/>
      <c r="N46" s="216"/>
      <c r="O46" s="184"/>
      <c r="P46" s="184"/>
      <c r="Q46" s="184"/>
      <c r="R46" s="185"/>
      <c r="S46" s="175"/>
      <c r="T46" s="175"/>
      <c r="U46" s="175"/>
      <c r="V46" s="175"/>
      <c r="W46" s="175"/>
      <c r="X46" s="175"/>
      <c r="Y46" s="175"/>
      <c r="Z46" s="175"/>
      <c r="AA46" s="175"/>
      <c r="AB46" s="175"/>
      <c r="AC46" s="175"/>
      <c r="AD46" s="175"/>
      <c r="AE46" s="175"/>
      <c r="AF46" s="175"/>
      <c r="AG46" s="175"/>
      <c r="AH46" s="175"/>
      <c r="AI46" s="175"/>
      <c r="AJ46" s="175"/>
      <c r="AK46" s="175"/>
      <c r="AL46" s="175"/>
      <c r="AM46" s="175"/>
      <c r="AN46" s="175"/>
      <c r="AO46" s="175"/>
      <c r="AP46" s="175"/>
      <c r="AQ46" s="175"/>
      <c r="AR46" s="175"/>
      <c r="AS46" s="175"/>
      <c r="AT46" s="175"/>
      <c r="AU46" s="175"/>
      <c r="AV46" s="175"/>
      <c r="AW46" s="175"/>
      <c r="AX46" s="175"/>
      <c r="AY46" s="175"/>
      <c r="AZ46" s="175"/>
      <c r="BA46" s="175"/>
      <c r="BB46" s="175"/>
      <c r="BC46" s="175"/>
      <c r="BD46" s="175"/>
      <c r="BE46" s="175"/>
      <c r="BF46" s="175"/>
      <c r="BG46" s="175"/>
      <c r="BH46" s="175"/>
      <c r="BI46" s="175"/>
      <c r="BJ46" s="175"/>
      <c r="BK46" s="175"/>
      <c r="BL46" s="175"/>
      <c r="BM46" s="175"/>
    </row>
    <row r="47" spans="1:65" ht="15">
      <c r="M47" s="172"/>
      <c r="N47" s="172"/>
      <c r="O47" s="185"/>
      <c r="P47" s="185"/>
      <c r="Q47" s="185"/>
      <c r="R47" s="185"/>
      <c r="S47" s="175"/>
      <c r="T47" s="175"/>
      <c r="U47" s="175"/>
      <c r="V47" s="175"/>
      <c r="W47" s="175"/>
      <c r="X47" s="175"/>
      <c r="Y47" s="175"/>
      <c r="Z47" s="175"/>
      <c r="AA47" s="175"/>
      <c r="AB47" s="175"/>
      <c r="AC47" s="175"/>
      <c r="AD47" s="175"/>
      <c r="AE47" s="175"/>
      <c r="AF47" s="175"/>
      <c r="AG47" s="175"/>
      <c r="AH47" s="175"/>
      <c r="AI47" s="175"/>
      <c r="AJ47" s="175"/>
      <c r="AK47" s="175"/>
      <c r="AL47" s="175"/>
      <c r="AM47" s="175"/>
      <c r="AN47" s="175"/>
      <c r="AO47" s="175"/>
      <c r="AP47" s="175"/>
      <c r="AQ47" s="175"/>
      <c r="AR47" s="175"/>
      <c r="AS47" s="175"/>
      <c r="AT47" s="175"/>
      <c r="AU47" s="175"/>
      <c r="AV47" s="175"/>
      <c r="AW47" s="175"/>
      <c r="AX47" s="175"/>
      <c r="AY47" s="175"/>
      <c r="AZ47" s="175"/>
      <c r="BA47" s="175"/>
      <c r="BB47" s="175"/>
      <c r="BC47" s="175"/>
      <c r="BD47" s="175"/>
      <c r="BE47" s="175"/>
      <c r="BF47" s="175"/>
      <c r="BG47" s="175"/>
      <c r="BH47" s="175"/>
      <c r="BI47" s="175"/>
      <c r="BJ47" s="175"/>
      <c r="BK47" s="175"/>
      <c r="BL47" s="175"/>
      <c r="BM47" s="175"/>
    </row>
    <row r="48" spans="1:65" ht="15">
      <c r="M48" s="176"/>
      <c r="N48" s="176"/>
      <c r="O48" s="184"/>
      <c r="P48" s="173"/>
      <c r="Q48" s="184"/>
      <c r="R48" s="185"/>
      <c r="S48" s="175"/>
      <c r="T48" s="175"/>
      <c r="U48" s="175"/>
      <c r="V48" s="175"/>
      <c r="W48" s="175"/>
      <c r="X48" s="175"/>
      <c r="Y48" s="175"/>
      <c r="Z48" s="175"/>
      <c r="AA48" s="175"/>
      <c r="AB48" s="175"/>
      <c r="AC48" s="175"/>
      <c r="AD48" s="175"/>
      <c r="AE48" s="175"/>
      <c r="AF48" s="175"/>
      <c r="AG48" s="175"/>
      <c r="AH48" s="175"/>
      <c r="AI48" s="175"/>
      <c r="AJ48" s="175"/>
      <c r="AK48" s="175"/>
      <c r="AL48" s="175"/>
      <c r="AM48" s="175"/>
      <c r="AN48" s="175"/>
      <c r="AO48" s="175"/>
      <c r="AP48" s="175"/>
      <c r="AQ48" s="175"/>
      <c r="AR48" s="175"/>
      <c r="AS48" s="175"/>
      <c r="AT48" s="175"/>
      <c r="AU48" s="175"/>
      <c r="AV48" s="175"/>
      <c r="AW48" s="175"/>
      <c r="AX48" s="175"/>
      <c r="AY48" s="175"/>
      <c r="AZ48" s="175"/>
      <c r="BA48" s="175"/>
      <c r="BB48" s="175"/>
      <c r="BC48" s="175"/>
      <c r="BD48" s="175"/>
      <c r="BE48" s="175"/>
      <c r="BF48" s="175"/>
      <c r="BG48" s="175"/>
      <c r="BH48" s="175"/>
      <c r="BI48" s="175"/>
      <c r="BJ48" s="175"/>
      <c r="BK48" s="175"/>
      <c r="BL48" s="175"/>
      <c r="BM48" s="175"/>
    </row>
    <row r="49" spans="1:65" ht="15.6">
      <c r="M49" s="176"/>
      <c r="N49" s="198"/>
      <c r="O49" s="184"/>
      <c r="P49" s="184"/>
      <c r="Q49" s="204"/>
      <c r="R49" s="184"/>
      <c r="S49" s="175"/>
      <c r="T49" s="175"/>
      <c r="U49" s="175"/>
      <c r="V49" s="175"/>
      <c r="W49" s="175"/>
      <c r="X49" s="175"/>
      <c r="Y49" s="175"/>
      <c r="Z49" s="175"/>
      <c r="AA49" s="175"/>
      <c r="AB49" s="175"/>
      <c r="AC49" s="175"/>
      <c r="AD49" s="175"/>
      <c r="AE49" s="175"/>
      <c r="AF49" s="175"/>
      <c r="AG49" s="175"/>
      <c r="AH49" s="175"/>
      <c r="AI49" s="175"/>
      <c r="AJ49" s="175"/>
      <c r="AK49" s="175"/>
      <c r="AL49" s="175"/>
      <c r="AM49" s="175"/>
      <c r="AN49" s="175"/>
      <c r="AO49" s="175"/>
      <c r="AP49" s="175"/>
      <c r="AQ49" s="175"/>
      <c r="AR49" s="175"/>
      <c r="AS49" s="175"/>
      <c r="AT49" s="175"/>
      <c r="AU49" s="175"/>
      <c r="AV49" s="175"/>
      <c r="AW49" s="175"/>
      <c r="AX49" s="175"/>
      <c r="AY49" s="175"/>
      <c r="AZ49" s="175"/>
      <c r="BA49" s="175"/>
      <c r="BB49" s="175"/>
      <c r="BC49" s="175"/>
      <c r="BD49" s="175"/>
      <c r="BE49" s="175"/>
      <c r="BF49" s="175"/>
      <c r="BG49" s="175"/>
      <c r="BH49" s="175"/>
      <c r="BI49" s="175"/>
      <c r="BJ49" s="175"/>
      <c r="BK49" s="175"/>
      <c r="BL49" s="175"/>
      <c r="BM49" s="175"/>
    </row>
    <row r="50" spans="1:65" ht="15.6">
      <c r="M50" s="176"/>
      <c r="N50" s="198"/>
      <c r="O50" s="184"/>
      <c r="P50" s="184"/>
      <c r="Q50" s="204"/>
      <c r="R50" s="184"/>
      <c r="S50" s="175"/>
      <c r="T50" s="175"/>
      <c r="U50" s="175"/>
      <c r="V50" s="175"/>
      <c r="W50" s="175"/>
      <c r="X50" s="175"/>
      <c r="Y50" s="175"/>
      <c r="Z50" s="175"/>
      <c r="AA50" s="175"/>
      <c r="AB50" s="175"/>
      <c r="AC50" s="175"/>
      <c r="AD50" s="175"/>
      <c r="AE50" s="175"/>
      <c r="AF50" s="175"/>
      <c r="AG50" s="175"/>
      <c r="AH50" s="175"/>
      <c r="AI50" s="175"/>
      <c r="AJ50" s="175"/>
      <c r="AK50" s="175"/>
      <c r="AL50" s="175"/>
      <c r="AM50" s="175"/>
      <c r="AN50" s="175"/>
      <c r="AO50" s="175"/>
      <c r="AP50" s="175"/>
      <c r="AQ50" s="175"/>
      <c r="AR50" s="175"/>
      <c r="AS50" s="175"/>
      <c r="AT50" s="175"/>
      <c r="AU50" s="175"/>
      <c r="AV50" s="175"/>
      <c r="AW50" s="175"/>
      <c r="AX50" s="175"/>
      <c r="AY50" s="175"/>
      <c r="AZ50" s="175"/>
      <c r="BA50" s="175"/>
      <c r="BB50" s="175"/>
      <c r="BC50" s="175"/>
      <c r="BD50" s="175"/>
      <c r="BE50" s="175"/>
      <c r="BF50" s="175"/>
      <c r="BG50" s="175"/>
      <c r="BH50" s="175"/>
      <c r="BI50" s="175"/>
      <c r="BJ50" s="175"/>
      <c r="BK50" s="175"/>
      <c r="BL50" s="175"/>
      <c r="BM50" s="175"/>
    </row>
    <row r="51" spans="1:65" ht="15.6">
      <c r="M51" s="176"/>
      <c r="N51" s="198"/>
      <c r="O51" s="184"/>
      <c r="P51" s="184"/>
      <c r="Q51" s="204"/>
      <c r="R51" s="184"/>
      <c r="S51" s="175"/>
      <c r="T51" s="175"/>
      <c r="U51" s="175"/>
      <c r="V51" s="175"/>
      <c r="W51" s="175"/>
      <c r="X51" s="175"/>
      <c r="Y51" s="175"/>
      <c r="Z51" s="175"/>
      <c r="AA51" s="175"/>
      <c r="AB51" s="175"/>
      <c r="AC51" s="175"/>
      <c r="AD51" s="175"/>
      <c r="AE51" s="175"/>
      <c r="AF51" s="175"/>
      <c r="AG51" s="175"/>
      <c r="AH51" s="175"/>
      <c r="AI51" s="175"/>
      <c r="AJ51" s="175"/>
      <c r="AK51" s="175"/>
      <c r="AL51" s="175"/>
      <c r="AM51" s="175"/>
      <c r="AN51" s="175"/>
      <c r="AO51" s="175"/>
      <c r="AP51" s="175"/>
      <c r="AQ51" s="175"/>
      <c r="AR51" s="175"/>
      <c r="AS51" s="175"/>
      <c r="AT51" s="175"/>
      <c r="AU51" s="175"/>
      <c r="AV51" s="175"/>
      <c r="AW51" s="175"/>
      <c r="AX51" s="175"/>
      <c r="AY51" s="175"/>
      <c r="AZ51" s="175"/>
      <c r="BA51" s="175"/>
      <c r="BB51" s="175"/>
      <c r="BC51" s="175"/>
      <c r="BD51" s="175"/>
      <c r="BE51" s="175"/>
      <c r="BF51" s="175"/>
      <c r="BG51" s="175"/>
      <c r="BH51" s="175"/>
      <c r="BI51" s="175"/>
      <c r="BJ51" s="175"/>
      <c r="BK51" s="175"/>
      <c r="BL51" s="175"/>
      <c r="BM51" s="175"/>
    </row>
    <row r="52" spans="1:65" ht="15.6">
      <c r="A52" s="210"/>
      <c r="B52" s="211"/>
      <c r="C52" s="217"/>
      <c r="D52" s="217"/>
      <c r="E52" s="202"/>
      <c r="F52" s="202"/>
      <c r="G52" s="176"/>
      <c r="H52" s="217"/>
      <c r="I52" s="217"/>
      <c r="J52" s="196"/>
      <c r="K52" s="217"/>
      <c r="L52" s="176"/>
      <c r="M52" s="176"/>
      <c r="N52" s="198"/>
      <c r="O52" s="184"/>
      <c r="P52" s="184"/>
      <c r="Q52" s="204"/>
      <c r="R52" s="184"/>
      <c r="S52" s="175"/>
      <c r="T52" s="175"/>
      <c r="U52" s="175"/>
      <c r="V52" s="175"/>
      <c r="W52" s="175"/>
      <c r="X52" s="175"/>
      <c r="Y52" s="175"/>
      <c r="Z52" s="175"/>
      <c r="AA52" s="175"/>
      <c r="AB52" s="175"/>
      <c r="AC52" s="175"/>
      <c r="AD52" s="175"/>
      <c r="AE52" s="175"/>
      <c r="AF52" s="175"/>
      <c r="AG52" s="175"/>
      <c r="AH52" s="175"/>
      <c r="AI52" s="175"/>
      <c r="AJ52" s="175"/>
      <c r="AK52" s="175"/>
      <c r="AL52" s="175"/>
      <c r="AM52" s="175"/>
      <c r="AN52" s="175"/>
      <c r="AO52" s="175"/>
      <c r="AP52" s="175"/>
      <c r="AQ52" s="175"/>
      <c r="AR52" s="175"/>
      <c r="AS52" s="175"/>
      <c r="AT52" s="175"/>
      <c r="AU52" s="175"/>
      <c r="AV52" s="175"/>
      <c r="AW52" s="175"/>
      <c r="AX52" s="175"/>
      <c r="AY52" s="175"/>
      <c r="AZ52" s="175"/>
      <c r="BA52" s="175"/>
      <c r="BB52" s="175"/>
      <c r="BC52" s="175"/>
      <c r="BD52" s="175"/>
      <c r="BE52" s="175"/>
      <c r="BF52" s="175"/>
      <c r="BG52" s="175"/>
      <c r="BH52" s="175"/>
      <c r="BI52" s="175"/>
      <c r="BJ52" s="175"/>
      <c r="BK52" s="175"/>
      <c r="BL52" s="175"/>
      <c r="BM52" s="175"/>
    </row>
    <row r="53" spans="1:65" ht="15.6">
      <c r="A53" s="210"/>
      <c r="B53" s="211"/>
      <c r="C53" s="217"/>
      <c r="D53" s="217"/>
      <c r="E53" s="202"/>
      <c r="F53" s="202"/>
      <c r="G53" s="176"/>
      <c r="H53" s="217"/>
      <c r="I53" s="217"/>
      <c r="J53" s="196"/>
      <c r="K53" s="217"/>
      <c r="L53" s="176"/>
      <c r="M53" s="176"/>
      <c r="N53" s="198"/>
      <c r="O53" s="184"/>
      <c r="P53" s="184"/>
      <c r="Q53" s="204"/>
      <c r="R53" s="184"/>
      <c r="S53" s="175"/>
      <c r="T53" s="175"/>
      <c r="U53" s="175"/>
      <c r="V53" s="175"/>
      <c r="W53" s="175"/>
      <c r="X53" s="175"/>
      <c r="Y53" s="175"/>
      <c r="Z53" s="175"/>
      <c r="AA53" s="175"/>
      <c r="AB53" s="175"/>
      <c r="AC53" s="175"/>
      <c r="AD53" s="175"/>
      <c r="AE53" s="175"/>
      <c r="AF53" s="175"/>
      <c r="AG53" s="175"/>
      <c r="AH53" s="175"/>
      <c r="AI53" s="175"/>
      <c r="AJ53" s="175"/>
      <c r="AK53" s="175"/>
      <c r="AL53" s="175"/>
      <c r="AM53" s="175"/>
      <c r="AN53" s="175"/>
      <c r="AO53" s="175"/>
      <c r="AP53" s="175"/>
      <c r="AQ53" s="175"/>
      <c r="AR53" s="175"/>
      <c r="AS53" s="175"/>
      <c r="AT53" s="175"/>
      <c r="AU53" s="175"/>
      <c r="AV53" s="175"/>
      <c r="AW53" s="175"/>
      <c r="AX53" s="175"/>
      <c r="AY53" s="175"/>
      <c r="AZ53" s="175"/>
      <c r="BA53" s="175"/>
      <c r="BB53" s="175"/>
      <c r="BC53" s="175"/>
      <c r="BD53" s="175"/>
      <c r="BE53" s="175"/>
      <c r="BF53" s="175"/>
      <c r="BG53" s="175"/>
      <c r="BH53" s="175"/>
      <c r="BI53" s="175"/>
      <c r="BJ53" s="175"/>
      <c r="BK53" s="175"/>
      <c r="BL53" s="175"/>
      <c r="BM53" s="175"/>
    </row>
    <row r="54" spans="1:65" ht="15.6">
      <c r="A54" s="218"/>
      <c r="B54" s="175"/>
      <c r="C54" s="210"/>
      <c r="D54" s="210"/>
      <c r="E54" s="202"/>
      <c r="F54" s="202"/>
      <c r="G54" s="176"/>
      <c r="H54" s="217"/>
      <c r="I54" s="217"/>
      <c r="J54" s="196"/>
      <c r="K54" s="217"/>
      <c r="M54" s="176"/>
      <c r="N54" s="219"/>
      <c r="O54" s="220"/>
      <c r="P54" s="184"/>
      <c r="Q54" s="204"/>
      <c r="R54" s="184"/>
      <c r="S54" s="175"/>
      <c r="T54" s="175"/>
      <c r="U54" s="175"/>
      <c r="V54" s="175"/>
      <c r="W54" s="175"/>
      <c r="X54" s="175"/>
      <c r="Y54" s="175"/>
      <c r="Z54" s="175"/>
      <c r="AA54" s="175"/>
      <c r="AB54" s="175"/>
      <c r="AC54" s="175"/>
      <c r="AD54" s="175"/>
      <c r="AE54" s="175"/>
      <c r="AF54" s="175"/>
      <c r="AG54" s="175"/>
      <c r="AH54" s="175"/>
      <c r="AI54" s="175"/>
      <c r="AJ54" s="175"/>
      <c r="AK54" s="175"/>
      <c r="AL54" s="175"/>
      <c r="AM54" s="175"/>
      <c r="AN54" s="175"/>
      <c r="AO54" s="175"/>
      <c r="AP54" s="175"/>
      <c r="AQ54" s="175"/>
      <c r="AR54" s="175"/>
      <c r="AS54" s="175"/>
      <c r="AT54" s="175"/>
      <c r="AU54" s="175"/>
      <c r="AV54" s="175"/>
      <c r="AW54" s="175"/>
      <c r="AX54" s="175"/>
      <c r="AY54" s="175"/>
      <c r="AZ54" s="175"/>
      <c r="BA54" s="175"/>
      <c r="BB54" s="175"/>
      <c r="BC54" s="175"/>
      <c r="BD54" s="175"/>
      <c r="BE54" s="175"/>
      <c r="BF54" s="175"/>
      <c r="BG54" s="175"/>
      <c r="BH54" s="175"/>
      <c r="BI54" s="175"/>
      <c r="BJ54" s="175"/>
      <c r="BK54" s="175"/>
      <c r="BL54" s="175"/>
      <c r="BM54" s="175"/>
    </row>
    <row r="55" spans="1:65" ht="15.6">
      <c r="A55" s="218"/>
      <c r="B55" s="175"/>
      <c r="C55" s="210"/>
      <c r="D55" s="210"/>
      <c r="E55" s="202"/>
      <c r="F55" s="202"/>
      <c r="G55" s="176"/>
      <c r="H55" s="217"/>
      <c r="I55" s="217"/>
      <c r="J55" s="196"/>
      <c r="K55" s="217"/>
      <c r="M55" s="176"/>
      <c r="N55" s="198"/>
      <c r="O55" s="220"/>
      <c r="P55" s="184"/>
      <c r="Q55" s="204"/>
      <c r="R55" s="184"/>
      <c r="S55" s="175"/>
      <c r="T55" s="175"/>
      <c r="U55" s="175"/>
      <c r="V55" s="175"/>
      <c r="W55" s="175"/>
      <c r="X55" s="175"/>
      <c r="Y55" s="175"/>
      <c r="Z55" s="175"/>
      <c r="AA55" s="175"/>
      <c r="AB55" s="175"/>
      <c r="AC55" s="175"/>
      <c r="AD55" s="175"/>
      <c r="AE55" s="175"/>
      <c r="AF55" s="175"/>
      <c r="AG55" s="175"/>
      <c r="AH55" s="175"/>
      <c r="AI55" s="175"/>
      <c r="AJ55" s="175"/>
      <c r="AK55" s="175"/>
      <c r="AL55" s="175"/>
      <c r="AM55" s="175"/>
      <c r="AN55" s="175"/>
      <c r="AO55" s="175"/>
      <c r="AP55" s="175"/>
      <c r="AQ55" s="175"/>
      <c r="AR55" s="175"/>
      <c r="AS55" s="175"/>
      <c r="AT55" s="175"/>
      <c r="AU55" s="175"/>
      <c r="AV55" s="175"/>
      <c r="AW55" s="175"/>
      <c r="AX55" s="175"/>
      <c r="AY55" s="175"/>
      <c r="AZ55" s="175"/>
      <c r="BA55" s="175"/>
      <c r="BB55" s="175"/>
      <c r="BC55" s="175"/>
      <c r="BD55" s="175"/>
      <c r="BE55" s="175"/>
      <c r="BF55" s="175"/>
      <c r="BG55" s="175"/>
      <c r="BH55" s="175"/>
      <c r="BI55" s="175"/>
      <c r="BJ55" s="175"/>
      <c r="BK55" s="175"/>
      <c r="BL55" s="175"/>
      <c r="BM55" s="175"/>
    </row>
    <row r="56" spans="1:65" ht="15.6">
      <c r="A56" s="221"/>
      <c r="B56" s="175"/>
      <c r="C56" s="210"/>
      <c r="D56" s="210"/>
      <c r="E56" s="202"/>
      <c r="F56" s="202"/>
      <c r="G56" s="176"/>
      <c r="H56" s="217"/>
      <c r="I56" s="217"/>
      <c r="J56" s="196"/>
      <c r="K56" s="217"/>
      <c r="M56" s="176"/>
      <c r="N56" s="198"/>
      <c r="O56" s="220"/>
      <c r="P56" s="184"/>
      <c r="Q56" s="204"/>
      <c r="R56" s="184"/>
      <c r="S56" s="175"/>
      <c r="T56" s="175"/>
      <c r="U56" s="175"/>
      <c r="V56" s="175"/>
      <c r="W56" s="175"/>
      <c r="X56" s="175"/>
      <c r="Y56" s="175"/>
      <c r="Z56" s="175"/>
      <c r="AA56" s="175"/>
      <c r="AB56" s="175"/>
      <c r="AC56" s="175"/>
      <c r="AD56" s="175"/>
      <c r="AE56" s="175"/>
      <c r="AF56" s="175"/>
      <c r="AG56" s="175"/>
      <c r="AH56" s="175"/>
      <c r="AI56" s="175"/>
      <c r="AJ56" s="175"/>
      <c r="AK56" s="175"/>
      <c r="AL56" s="175"/>
      <c r="AM56" s="175"/>
      <c r="AN56" s="175"/>
      <c r="AO56" s="175"/>
      <c r="AP56" s="175"/>
      <c r="AQ56" s="175"/>
      <c r="AR56" s="175"/>
      <c r="AS56" s="175"/>
      <c r="AT56" s="175"/>
      <c r="AU56" s="175"/>
      <c r="AV56" s="175"/>
      <c r="AW56" s="175"/>
      <c r="AX56" s="175"/>
      <c r="AY56" s="175"/>
      <c r="AZ56" s="175"/>
      <c r="BA56" s="175"/>
      <c r="BB56" s="175"/>
      <c r="BC56" s="175"/>
      <c r="BD56" s="175"/>
      <c r="BE56" s="175"/>
      <c r="BF56" s="175"/>
      <c r="BG56" s="175"/>
      <c r="BH56" s="175"/>
      <c r="BI56" s="175"/>
      <c r="BJ56" s="175"/>
      <c r="BK56" s="175"/>
      <c r="BL56" s="175"/>
      <c r="BM56" s="175"/>
    </row>
    <row r="57" spans="1:65" ht="15">
      <c r="A57" s="178"/>
      <c r="C57" s="217"/>
      <c r="D57" s="217"/>
      <c r="E57" s="217"/>
      <c r="F57" s="217"/>
      <c r="G57" s="176"/>
      <c r="H57" s="217"/>
      <c r="I57" s="217"/>
      <c r="J57" s="217"/>
      <c r="K57" s="217"/>
      <c r="M57" s="176"/>
      <c r="N57" s="176"/>
      <c r="O57" s="184"/>
      <c r="P57" s="184"/>
      <c r="Q57" s="188"/>
      <c r="R57" s="184" t="s">
        <v>40</v>
      </c>
      <c r="S57" s="175"/>
      <c r="T57" s="175"/>
      <c r="U57" s="175"/>
      <c r="V57" s="175"/>
      <c r="W57" s="175"/>
      <c r="X57" s="175"/>
      <c r="Y57" s="175"/>
      <c r="Z57" s="175"/>
      <c r="AA57" s="175"/>
      <c r="AB57" s="175"/>
      <c r="AC57" s="175"/>
      <c r="AD57" s="175"/>
      <c r="AE57" s="175"/>
      <c r="AF57" s="175"/>
      <c r="AG57" s="175"/>
      <c r="AH57" s="175"/>
      <c r="AI57" s="175"/>
      <c r="AJ57" s="175"/>
      <c r="AK57" s="175"/>
      <c r="AL57" s="175"/>
      <c r="AM57" s="175"/>
      <c r="AN57" s="175"/>
      <c r="AO57" s="175"/>
      <c r="AP57" s="175"/>
      <c r="AQ57" s="175"/>
      <c r="AR57" s="175"/>
      <c r="AS57" s="175"/>
      <c r="AT57" s="175"/>
      <c r="AU57" s="175"/>
      <c r="AV57" s="175"/>
      <c r="AW57" s="175"/>
      <c r="AX57" s="175"/>
      <c r="AY57" s="175"/>
      <c r="AZ57" s="175"/>
      <c r="BA57" s="175"/>
      <c r="BB57" s="175"/>
      <c r="BC57" s="175"/>
      <c r="BD57" s="175"/>
      <c r="BE57" s="175"/>
      <c r="BF57" s="175"/>
      <c r="BG57" s="175"/>
      <c r="BH57" s="175"/>
      <c r="BI57" s="175"/>
      <c r="BJ57" s="175"/>
      <c r="BK57" s="175"/>
      <c r="BL57" s="175"/>
      <c r="BM57" s="175"/>
    </row>
    <row r="58" spans="1:65">
      <c r="N58" s="168"/>
    </row>
    <row r="59" spans="1:65">
      <c r="N59" s="168"/>
    </row>
    <row r="61" spans="1:65" ht="15">
      <c r="A61" s="178"/>
      <c r="C61" s="217"/>
      <c r="D61" s="217"/>
      <c r="E61" s="217"/>
      <c r="F61" s="217"/>
      <c r="G61" s="176"/>
      <c r="H61" s="217"/>
      <c r="I61" s="217"/>
      <c r="J61" s="217"/>
      <c r="K61" s="217"/>
      <c r="M61" s="176"/>
      <c r="N61" s="222" t="s">
        <v>276</v>
      </c>
      <c r="O61" s="184"/>
      <c r="P61" s="173"/>
      <c r="Q61" s="184"/>
      <c r="R61" s="185"/>
      <c r="S61" s="175"/>
      <c r="T61" s="175"/>
      <c r="U61" s="175"/>
      <c r="V61" s="175"/>
      <c r="W61" s="175"/>
      <c r="X61" s="175"/>
      <c r="Y61" s="175"/>
      <c r="Z61" s="175"/>
      <c r="AA61" s="175"/>
      <c r="AB61" s="175"/>
      <c r="AC61" s="175"/>
      <c r="AD61" s="175"/>
      <c r="AE61" s="175"/>
      <c r="AF61" s="175"/>
      <c r="AG61" s="175"/>
      <c r="AH61" s="175"/>
      <c r="AI61" s="175"/>
      <c r="AJ61" s="175"/>
      <c r="AK61" s="175"/>
      <c r="AL61" s="175"/>
      <c r="AM61" s="175"/>
      <c r="AN61" s="175"/>
      <c r="AO61" s="175"/>
      <c r="AP61" s="175"/>
      <c r="AQ61" s="175"/>
      <c r="AR61" s="175"/>
      <c r="AS61" s="175"/>
      <c r="AT61" s="175"/>
      <c r="AU61" s="175"/>
      <c r="AV61" s="175"/>
      <c r="AW61" s="175"/>
      <c r="AX61" s="175"/>
      <c r="AY61" s="175"/>
      <c r="AZ61" s="175"/>
      <c r="BA61" s="175"/>
      <c r="BB61" s="175"/>
      <c r="BC61" s="175"/>
      <c r="BD61" s="175"/>
      <c r="BE61" s="175"/>
      <c r="BF61" s="175"/>
      <c r="BG61" s="175"/>
      <c r="BH61" s="175"/>
      <c r="BI61" s="175"/>
      <c r="BJ61" s="175"/>
      <c r="BK61" s="175"/>
      <c r="BL61" s="175"/>
      <c r="BM61" s="175"/>
    </row>
    <row r="62" spans="1:65" ht="15">
      <c r="A62" s="178"/>
      <c r="C62" s="186" t="str">
        <f>C5</f>
        <v>Formula Rate calculation</v>
      </c>
      <c r="D62" s="186"/>
      <c r="E62" s="217"/>
      <c r="F62" s="217"/>
      <c r="G62" s="217" t="str">
        <f>G5</f>
        <v xml:space="preserve">     Rate Formula Template</v>
      </c>
      <c r="H62" s="217"/>
      <c r="I62" s="217"/>
      <c r="J62" s="217"/>
      <c r="K62" s="217"/>
      <c r="M62" s="176"/>
      <c r="N62" s="222" t="str">
        <f>N5</f>
        <v>For  the 12 months ended 12/31/2016</v>
      </c>
      <c r="O62" s="184"/>
      <c r="P62" s="173"/>
      <c r="Q62" s="184"/>
      <c r="R62" s="185"/>
      <c r="S62" s="175"/>
      <c r="T62" s="175"/>
      <c r="U62" s="175"/>
      <c r="V62" s="175"/>
      <c r="W62" s="175"/>
      <c r="X62" s="175"/>
      <c r="Y62" s="175"/>
      <c r="Z62" s="175"/>
      <c r="AA62" s="175"/>
      <c r="AB62" s="175"/>
      <c r="AC62" s="175"/>
      <c r="AD62" s="175"/>
      <c r="AE62" s="175"/>
      <c r="AF62" s="175"/>
      <c r="AG62" s="175"/>
      <c r="AH62" s="175"/>
      <c r="AI62" s="175"/>
      <c r="AJ62" s="175"/>
      <c r="AK62" s="175"/>
      <c r="AL62" s="175"/>
      <c r="AM62" s="175"/>
      <c r="AN62" s="175"/>
      <c r="AO62" s="175"/>
      <c r="AP62" s="175"/>
      <c r="AQ62" s="175"/>
      <c r="AR62" s="175"/>
      <c r="AS62" s="175"/>
      <c r="AT62" s="175"/>
      <c r="AU62" s="175"/>
      <c r="AV62" s="175"/>
      <c r="AW62" s="175"/>
      <c r="AX62" s="175"/>
      <c r="AY62" s="175"/>
      <c r="AZ62" s="175"/>
      <c r="BA62" s="175"/>
      <c r="BB62" s="175"/>
      <c r="BC62" s="175"/>
      <c r="BD62" s="175"/>
      <c r="BE62" s="175"/>
      <c r="BF62" s="175"/>
      <c r="BG62" s="175"/>
      <c r="BH62" s="175"/>
      <c r="BI62" s="175"/>
      <c r="BJ62" s="175"/>
      <c r="BK62" s="175"/>
      <c r="BL62" s="175"/>
      <c r="BM62" s="175"/>
    </row>
    <row r="63" spans="1:65" ht="15">
      <c r="A63" s="178"/>
      <c r="C63" s="186"/>
      <c r="D63" s="186"/>
      <c r="E63" s="217"/>
      <c r="F63" s="217"/>
      <c r="G63" s="217" t="str">
        <f>G6</f>
        <v xml:space="preserve"> Utilizing Attachment O Data</v>
      </c>
      <c r="H63" s="217"/>
      <c r="I63" s="217"/>
      <c r="J63" s="217"/>
      <c r="K63" s="217"/>
      <c r="L63" s="176"/>
      <c r="M63" s="176"/>
      <c r="O63" s="184"/>
      <c r="P63" s="173"/>
      <c r="Q63" s="184"/>
      <c r="R63" s="185"/>
      <c r="S63" s="175"/>
      <c r="T63" s="175"/>
      <c r="U63" s="175"/>
      <c r="V63" s="175"/>
      <c r="W63" s="175"/>
      <c r="X63" s="175"/>
      <c r="Y63" s="175"/>
      <c r="Z63" s="175"/>
      <c r="AA63" s="175"/>
      <c r="AB63" s="175"/>
      <c r="AC63" s="175"/>
      <c r="AD63" s="175"/>
      <c r="AE63" s="175"/>
      <c r="AF63" s="175"/>
      <c r="AG63" s="175"/>
      <c r="AH63" s="175"/>
      <c r="AI63" s="175"/>
      <c r="AJ63" s="175"/>
      <c r="AK63" s="175"/>
      <c r="AL63" s="175"/>
      <c r="AM63" s="175"/>
      <c r="AN63" s="175"/>
      <c r="AO63" s="175"/>
      <c r="AP63" s="175"/>
      <c r="AQ63" s="175"/>
      <c r="AR63" s="175"/>
      <c r="AS63" s="175"/>
      <c r="AT63" s="175"/>
      <c r="AU63" s="175"/>
      <c r="AV63" s="175"/>
      <c r="AW63" s="175"/>
      <c r="AX63" s="175"/>
      <c r="AY63" s="175"/>
      <c r="AZ63" s="175"/>
      <c r="BA63" s="175"/>
      <c r="BB63" s="175"/>
      <c r="BC63" s="175"/>
      <c r="BD63" s="175"/>
      <c r="BE63" s="175"/>
      <c r="BF63" s="175"/>
      <c r="BG63" s="175"/>
      <c r="BH63" s="175"/>
      <c r="BI63" s="175"/>
      <c r="BJ63" s="175"/>
      <c r="BK63" s="175"/>
      <c r="BL63" s="175"/>
      <c r="BM63" s="175"/>
    </row>
    <row r="64" spans="1:65" ht="14.25" customHeight="1">
      <c r="A64" s="178"/>
      <c r="C64" s="217"/>
      <c r="D64" s="217"/>
      <c r="E64" s="217"/>
      <c r="F64" s="217"/>
      <c r="G64" s="217"/>
      <c r="H64" s="217"/>
      <c r="I64" s="217"/>
      <c r="J64" s="217"/>
      <c r="K64" s="217"/>
      <c r="M64" s="176"/>
      <c r="N64" s="217" t="s">
        <v>328</v>
      </c>
      <c r="O64" s="184"/>
      <c r="P64" s="173"/>
      <c r="Q64" s="184"/>
      <c r="R64" s="185"/>
      <c r="S64" s="175"/>
      <c r="T64" s="175"/>
      <c r="U64" s="175"/>
      <c r="V64" s="175"/>
      <c r="W64" s="175"/>
      <c r="X64" s="175"/>
      <c r="Y64" s="175"/>
      <c r="Z64" s="175"/>
      <c r="AA64" s="175"/>
      <c r="AB64" s="175"/>
      <c r="AC64" s="175"/>
      <c r="AD64" s="175"/>
      <c r="AE64" s="175"/>
      <c r="AF64" s="175"/>
      <c r="AG64" s="175"/>
      <c r="AH64" s="175"/>
      <c r="AI64" s="175"/>
      <c r="AJ64" s="175"/>
      <c r="AK64" s="175"/>
      <c r="AL64" s="175"/>
      <c r="AM64" s="175"/>
      <c r="AN64" s="175"/>
      <c r="AO64" s="175"/>
      <c r="AP64" s="175"/>
      <c r="AQ64" s="175"/>
      <c r="AR64" s="175"/>
      <c r="AS64" s="175"/>
      <c r="AT64" s="175"/>
      <c r="AU64" s="175"/>
      <c r="AV64" s="175"/>
      <c r="AW64" s="175"/>
      <c r="AX64" s="175"/>
      <c r="AY64" s="175"/>
      <c r="AZ64" s="175"/>
      <c r="BA64" s="175"/>
      <c r="BB64" s="175"/>
      <c r="BC64" s="175"/>
      <c r="BD64" s="175"/>
      <c r="BE64" s="175"/>
      <c r="BF64" s="175"/>
      <c r="BG64" s="175"/>
      <c r="BH64" s="175"/>
      <c r="BI64" s="175"/>
      <c r="BJ64" s="175"/>
      <c r="BK64" s="175"/>
      <c r="BL64" s="175"/>
      <c r="BM64" s="175"/>
    </row>
    <row r="65" spans="1:65" ht="15">
      <c r="A65" s="178"/>
      <c r="E65" s="217"/>
      <c r="F65" s="217"/>
      <c r="G65" s="217" t="str">
        <f>G8</f>
        <v>Vectren</v>
      </c>
      <c r="H65" s="217"/>
      <c r="I65" s="217"/>
      <c r="J65" s="217"/>
      <c r="K65" s="217"/>
      <c r="L65" s="217"/>
      <c r="M65" s="176"/>
      <c r="N65" s="176"/>
      <c r="O65" s="184"/>
      <c r="P65" s="173"/>
      <c r="Q65" s="184"/>
      <c r="R65" s="185"/>
      <c r="S65" s="175"/>
      <c r="T65" s="175"/>
      <c r="U65" s="175"/>
      <c r="V65" s="175"/>
      <c r="W65" s="175"/>
      <c r="X65" s="175"/>
      <c r="Y65" s="175"/>
      <c r="Z65" s="175"/>
      <c r="AA65" s="175"/>
      <c r="AB65" s="175"/>
      <c r="AC65" s="175"/>
      <c r="AD65" s="175"/>
      <c r="AE65" s="175"/>
      <c r="AF65" s="175"/>
      <c r="AG65" s="175"/>
      <c r="AH65" s="175"/>
      <c r="AI65" s="175"/>
      <c r="AJ65" s="175"/>
      <c r="AK65" s="175"/>
      <c r="AL65" s="175"/>
      <c r="AM65" s="175"/>
      <c r="AN65" s="175"/>
      <c r="AO65" s="175"/>
      <c r="AP65" s="175"/>
      <c r="AQ65" s="175"/>
      <c r="AR65" s="175"/>
      <c r="AS65" s="175"/>
      <c r="AT65" s="175"/>
      <c r="AU65" s="175"/>
      <c r="AV65" s="175"/>
      <c r="AW65" s="175"/>
      <c r="AX65" s="175"/>
      <c r="AY65" s="175"/>
      <c r="AZ65" s="175"/>
      <c r="BA65" s="175"/>
      <c r="BB65" s="175"/>
      <c r="BC65" s="175"/>
      <c r="BD65" s="175"/>
      <c r="BE65" s="175"/>
      <c r="BF65" s="175"/>
      <c r="BG65" s="175"/>
      <c r="BH65" s="175"/>
      <c r="BI65" s="175"/>
      <c r="BJ65" s="175"/>
      <c r="BK65" s="175"/>
      <c r="BL65" s="175"/>
      <c r="BM65" s="175"/>
    </row>
    <row r="66" spans="1:65" ht="15">
      <c r="A66" s="178"/>
      <c r="E66" s="186"/>
      <c r="F66" s="186"/>
      <c r="G66" s="186"/>
      <c r="H66" s="186"/>
      <c r="I66" s="186"/>
      <c r="J66" s="186"/>
      <c r="K66" s="186"/>
      <c r="L66" s="186"/>
      <c r="M66" s="186"/>
      <c r="N66" s="186"/>
      <c r="O66" s="184"/>
      <c r="P66" s="173"/>
      <c r="Q66" s="184"/>
      <c r="R66" s="18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c r="BC66" s="175"/>
      <c r="BD66" s="175"/>
      <c r="BE66" s="175"/>
      <c r="BF66" s="175"/>
      <c r="BG66" s="175"/>
      <c r="BH66" s="175"/>
      <c r="BI66" s="175"/>
      <c r="BJ66" s="175"/>
      <c r="BK66" s="175"/>
      <c r="BL66" s="175"/>
      <c r="BM66" s="175"/>
    </row>
    <row r="67" spans="1:65" ht="15.6">
      <c r="A67" s="178"/>
      <c r="C67" s="217"/>
      <c r="D67" s="217"/>
      <c r="E67" s="192" t="s">
        <v>329</v>
      </c>
      <c r="F67" s="192"/>
      <c r="H67" s="172"/>
      <c r="I67" s="172"/>
      <c r="J67" s="172"/>
      <c r="K67" s="172"/>
      <c r="L67" s="172"/>
      <c r="M67" s="176"/>
      <c r="N67" s="176"/>
      <c r="O67" s="184"/>
      <c r="P67" s="173"/>
      <c r="Q67" s="184"/>
      <c r="S67" s="175"/>
      <c r="T67" s="175"/>
      <c r="U67" s="175"/>
      <c r="V67" s="175"/>
      <c r="W67" s="175"/>
      <c r="X67" s="175"/>
      <c r="Y67" s="175"/>
      <c r="Z67" s="175"/>
      <c r="AA67" s="175"/>
      <c r="AB67" s="175"/>
      <c r="AC67" s="175"/>
      <c r="AD67" s="175"/>
      <c r="AE67" s="175"/>
      <c r="AF67" s="175"/>
      <c r="AG67" s="175"/>
      <c r="AH67" s="175"/>
      <c r="AI67" s="175"/>
      <c r="AJ67" s="175"/>
      <c r="AK67" s="175"/>
      <c r="AL67" s="175"/>
      <c r="AM67" s="175"/>
      <c r="AN67" s="175"/>
      <c r="AO67" s="175"/>
      <c r="AP67" s="175"/>
      <c r="AQ67" s="175"/>
      <c r="AR67" s="175"/>
      <c r="AS67" s="175"/>
      <c r="AT67" s="175"/>
      <c r="AU67" s="175"/>
      <c r="AV67" s="175"/>
      <c r="AW67" s="175"/>
      <c r="AX67" s="175"/>
      <c r="AY67" s="175"/>
      <c r="AZ67" s="175"/>
      <c r="BA67" s="175"/>
      <c r="BB67" s="175"/>
      <c r="BC67" s="175"/>
      <c r="BD67" s="175"/>
      <c r="BE67" s="175"/>
      <c r="BF67" s="175"/>
      <c r="BG67" s="175"/>
      <c r="BH67" s="175"/>
      <c r="BI67" s="175"/>
      <c r="BJ67" s="175"/>
      <c r="BK67" s="175"/>
      <c r="BL67" s="175"/>
      <c r="BM67" s="175"/>
    </row>
    <row r="68" spans="1:65" ht="52.8">
      <c r="A68" s="178"/>
      <c r="C68" s="217"/>
      <c r="D68" s="217"/>
      <c r="E68" s="192"/>
      <c r="F68" s="192"/>
      <c r="H68" s="172"/>
      <c r="I68" s="172"/>
      <c r="J68" s="172"/>
      <c r="K68" s="172"/>
      <c r="L68" s="172"/>
      <c r="M68" s="176"/>
      <c r="N68" s="176"/>
      <c r="O68" s="184"/>
      <c r="P68" s="173"/>
      <c r="Q68" s="184"/>
      <c r="R68" s="843" t="s">
        <v>974</v>
      </c>
      <c r="S68" s="175"/>
      <c r="T68" s="175"/>
      <c r="U68" s="175"/>
      <c r="V68" s="175"/>
      <c r="W68" s="175"/>
      <c r="X68" s="175"/>
      <c r="Y68" s="175"/>
      <c r="Z68" s="175"/>
      <c r="AA68" s="175"/>
      <c r="AB68" s="175"/>
      <c r="AC68" s="175"/>
      <c r="AD68" s="175"/>
      <c r="AE68" s="175"/>
      <c r="AF68" s="175"/>
      <c r="AG68" s="175"/>
      <c r="AH68" s="175"/>
      <c r="AI68" s="175"/>
      <c r="AJ68" s="175"/>
      <c r="AK68" s="175"/>
      <c r="AL68" s="175"/>
      <c r="AM68" s="175"/>
      <c r="AN68" s="175"/>
      <c r="AO68" s="175"/>
      <c r="AP68" s="175"/>
      <c r="AQ68" s="175"/>
      <c r="AR68" s="175"/>
      <c r="AS68" s="175"/>
      <c r="AT68" s="175"/>
      <c r="AU68" s="175"/>
      <c r="AV68" s="175"/>
      <c r="AW68" s="175"/>
      <c r="AX68" s="175"/>
      <c r="AY68" s="175"/>
      <c r="AZ68" s="175"/>
      <c r="BA68" s="175"/>
      <c r="BB68" s="175"/>
      <c r="BC68" s="175"/>
      <c r="BD68" s="175"/>
      <c r="BE68" s="175"/>
      <c r="BF68" s="175"/>
      <c r="BG68" s="175"/>
      <c r="BH68" s="175"/>
      <c r="BI68" s="175"/>
      <c r="BJ68" s="175"/>
      <c r="BK68" s="175"/>
      <c r="BL68" s="175"/>
      <c r="BM68" s="175"/>
    </row>
    <row r="69" spans="1:65" ht="15.6">
      <c r="A69" s="178"/>
      <c r="C69" s="223">
        <v>-1</v>
      </c>
      <c r="D69" s="223">
        <v>-2</v>
      </c>
      <c r="E69" s="223">
        <v>-3</v>
      </c>
      <c r="F69" s="223">
        <v>-4</v>
      </c>
      <c r="G69" s="223">
        <v>-5</v>
      </c>
      <c r="H69" s="223">
        <v>-6</v>
      </c>
      <c r="I69" s="223">
        <v>-7</v>
      </c>
      <c r="J69" s="223">
        <v>-8</v>
      </c>
      <c r="K69" s="223">
        <v>-9</v>
      </c>
      <c r="L69" s="223">
        <v>-10</v>
      </c>
      <c r="M69" s="223">
        <v>-11</v>
      </c>
      <c r="N69" s="223">
        <v>-12</v>
      </c>
      <c r="O69" s="184"/>
      <c r="P69" s="173"/>
      <c r="Q69" s="184"/>
      <c r="R69" s="185"/>
      <c r="S69" s="175"/>
      <c r="T69" s="175"/>
      <c r="U69" s="175"/>
      <c r="V69" s="175"/>
      <c r="W69" s="175"/>
      <c r="X69" s="175"/>
      <c r="Y69" s="175"/>
      <c r="Z69" s="175"/>
      <c r="AA69" s="175"/>
      <c r="AB69" s="175"/>
      <c r="AC69" s="175"/>
      <c r="AD69" s="175"/>
      <c r="AE69" s="175"/>
      <c r="AF69" s="175"/>
      <c r="AG69" s="175"/>
      <c r="AH69" s="175"/>
      <c r="AI69" s="175"/>
      <c r="AJ69" s="175"/>
      <c r="AK69" s="175"/>
      <c r="AL69" s="175"/>
      <c r="AM69" s="175"/>
      <c r="AN69" s="175"/>
      <c r="AO69" s="175"/>
      <c r="AP69" s="175"/>
      <c r="AQ69" s="175"/>
      <c r="AR69" s="175"/>
      <c r="AS69" s="175"/>
      <c r="AT69" s="175"/>
      <c r="AU69" s="175"/>
      <c r="AV69" s="175"/>
      <c r="AW69" s="175"/>
      <c r="AX69" s="175"/>
      <c r="AY69" s="175"/>
      <c r="AZ69" s="175"/>
      <c r="BA69" s="175"/>
      <c r="BB69" s="175"/>
      <c r="BC69" s="175"/>
      <c r="BD69" s="175"/>
      <c r="BE69" s="175"/>
      <c r="BF69" s="175"/>
      <c r="BG69" s="175"/>
      <c r="BH69" s="175"/>
      <c r="BI69" s="175"/>
      <c r="BJ69" s="175"/>
      <c r="BK69" s="175"/>
      <c r="BL69" s="175"/>
      <c r="BM69" s="175"/>
    </row>
    <row r="70" spans="1:65" ht="62.4">
      <c r="A70" s="224" t="s">
        <v>330</v>
      </c>
      <c r="B70" s="225"/>
      <c r="C70" s="225" t="s">
        <v>331</v>
      </c>
      <c r="D70" s="226" t="s">
        <v>332</v>
      </c>
      <c r="E70" s="227" t="s">
        <v>333</v>
      </c>
      <c r="F70" s="227" t="s">
        <v>309</v>
      </c>
      <c r="G70" s="228" t="s">
        <v>334</v>
      </c>
      <c r="H70" s="227" t="s">
        <v>335</v>
      </c>
      <c r="I70" s="227" t="s">
        <v>326</v>
      </c>
      <c r="J70" s="228" t="s">
        <v>336</v>
      </c>
      <c r="K70" s="227" t="s">
        <v>337</v>
      </c>
      <c r="L70" s="229" t="s">
        <v>114</v>
      </c>
      <c r="M70" s="230" t="s">
        <v>338</v>
      </c>
      <c r="N70" s="229" t="s">
        <v>47</v>
      </c>
      <c r="O70" s="199"/>
      <c r="P70" s="173"/>
      <c r="Q70" s="184"/>
      <c r="R70" s="229" t="s">
        <v>576</v>
      </c>
      <c r="S70" s="175"/>
      <c r="T70" s="175"/>
      <c r="U70" s="175"/>
      <c r="V70" s="175"/>
      <c r="W70" s="175"/>
      <c r="X70" s="175"/>
      <c r="Y70" s="175"/>
      <c r="Z70" s="175"/>
      <c r="AA70" s="175"/>
      <c r="AB70" s="175"/>
      <c r="AC70" s="175"/>
      <c r="AD70" s="175"/>
      <c r="AE70" s="175"/>
      <c r="AF70" s="175"/>
      <c r="AG70" s="175"/>
      <c r="AH70" s="175"/>
      <c r="AI70" s="175"/>
      <c r="AJ70" s="175"/>
      <c r="AK70" s="175"/>
      <c r="AL70" s="175"/>
      <c r="AM70" s="175"/>
      <c r="AN70" s="175"/>
      <c r="AO70" s="175"/>
      <c r="AP70" s="175"/>
      <c r="AQ70" s="175"/>
      <c r="AR70" s="175"/>
      <c r="AS70" s="175"/>
      <c r="AT70" s="175"/>
      <c r="AU70" s="175"/>
      <c r="AV70" s="175"/>
      <c r="AW70" s="175"/>
      <c r="AX70" s="175"/>
      <c r="AY70" s="175"/>
      <c r="AZ70" s="175"/>
      <c r="BA70" s="175"/>
      <c r="BB70" s="175"/>
      <c r="BC70" s="175"/>
      <c r="BD70" s="175"/>
      <c r="BE70" s="175"/>
      <c r="BF70" s="175"/>
      <c r="BG70" s="175"/>
      <c r="BH70" s="175"/>
      <c r="BI70" s="175"/>
      <c r="BJ70" s="175"/>
      <c r="BK70" s="175"/>
      <c r="BL70" s="175"/>
      <c r="BM70" s="175"/>
    </row>
    <row r="71" spans="1:65" ht="45" customHeight="1">
      <c r="A71" s="231"/>
      <c r="B71" s="232"/>
      <c r="C71" s="232"/>
      <c r="D71" s="232"/>
      <c r="E71" s="233" t="s">
        <v>339</v>
      </c>
      <c r="F71" s="233" t="s">
        <v>340</v>
      </c>
      <c r="G71" s="234" t="s">
        <v>341</v>
      </c>
      <c r="H71" s="233" t="s">
        <v>342</v>
      </c>
      <c r="I71" s="233" t="s">
        <v>343</v>
      </c>
      <c r="J71" s="234" t="s">
        <v>344</v>
      </c>
      <c r="K71" s="233" t="s">
        <v>345</v>
      </c>
      <c r="L71" s="234" t="s">
        <v>346</v>
      </c>
      <c r="M71" s="235" t="s">
        <v>347</v>
      </c>
      <c r="N71" s="236" t="s">
        <v>348</v>
      </c>
      <c r="O71" s="184"/>
      <c r="P71" s="173"/>
      <c r="Q71" s="184"/>
      <c r="R71" s="278"/>
      <c r="S71" s="175"/>
      <c r="T71" s="175"/>
      <c r="U71" s="175"/>
      <c r="V71" s="175"/>
      <c r="W71" s="175"/>
      <c r="X71" s="175"/>
      <c r="Y71" s="175"/>
      <c r="Z71" s="175"/>
      <c r="AA71" s="175"/>
      <c r="AB71" s="175"/>
      <c r="AC71" s="175"/>
      <c r="AD71" s="175"/>
      <c r="AE71" s="175"/>
      <c r="AF71" s="175"/>
      <c r="AG71" s="175"/>
      <c r="AH71" s="175"/>
      <c r="AI71" s="175"/>
      <c r="AJ71" s="175"/>
      <c r="AK71" s="175"/>
      <c r="AL71" s="175"/>
      <c r="AM71" s="175"/>
      <c r="AN71" s="175"/>
      <c r="AO71" s="175"/>
      <c r="AP71" s="175"/>
      <c r="AQ71" s="175"/>
      <c r="AR71" s="175"/>
      <c r="AS71" s="175"/>
      <c r="AT71" s="175"/>
      <c r="AU71" s="175"/>
      <c r="AV71" s="175"/>
      <c r="AW71" s="175"/>
      <c r="AX71" s="175"/>
      <c r="AY71" s="175"/>
      <c r="AZ71" s="175"/>
      <c r="BA71" s="175"/>
      <c r="BB71" s="175"/>
      <c r="BC71" s="175"/>
      <c r="BD71" s="175"/>
      <c r="BE71" s="175"/>
      <c r="BF71" s="175"/>
      <c r="BG71" s="175"/>
      <c r="BH71" s="175"/>
      <c r="BI71" s="175"/>
      <c r="BJ71" s="175"/>
      <c r="BK71" s="175"/>
      <c r="BL71" s="175"/>
      <c r="BM71" s="175"/>
    </row>
    <row r="72" spans="1:65" ht="15">
      <c r="A72" s="237"/>
      <c r="B72" s="172"/>
      <c r="C72" s="172"/>
      <c r="D72" s="172"/>
      <c r="E72" s="172"/>
      <c r="F72" s="172"/>
      <c r="G72" s="238"/>
      <c r="H72" s="172"/>
      <c r="I72" s="172"/>
      <c r="J72" s="238"/>
      <c r="K72" s="172"/>
      <c r="L72" s="238"/>
      <c r="M72" s="176"/>
      <c r="N72" s="239"/>
      <c r="O72" s="184"/>
      <c r="P72" s="173"/>
      <c r="Q72" s="184"/>
      <c r="R72" s="185"/>
      <c r="S72" s="175"/>
      <c r="T72" s="175"/>
      <c r="U72" s="175"/>
      <c r="V72" s="175"/>
      <c r="W72" s="175"/>
      <c r="X72" s="175"/>
      <c r="Y72" s="175"/>
      <c r="Z72" s="175"/>
      <c r="AA72" s="175"/>
      <c r="AB72" s="175"/>
      <c r="AC72" s="175"/>
      <c r="AD72" s="175"/>
      <c r="AE72" s="175"/>
      <c r="AF72" s="175"/>
      <c r="AG72" s="175"/>
      <c r="AH72" s="175"/>
      <c r="AI72" s="175"/>
      <c r="AJ72" s="175"/>
      <c r="AK72" s="175"/>
      <c r="AL72" s="175"/>
      <c r="AM72" s="175"/>
      <c r="AN72" s="175"/>
      <c r="AO72" s="175"/>
      <c r="AP72" s="175"/>
      <c r="AQ72" s="175"/>
      <c r="AR72" s="175"/>
      <c r="AS72" s="175"/>
      <c r="AT72" s="175"/>
      <c r="AU72" s="175"/>
      <c r="AV72" s="175"/>
      <c r="AW72" s="175"/>
      <c r="AX72" s="175"/>
      <c r="AY72" s="175"/>
      <c r="AZ72" s="175"/>
      <c r="BA72" s="175"/>
      <c r="BB72" s="175"/>
      <c r="BC72" s="175"/>
      <c r="BD72" s="175"/>
      <c r="BE72" s="175"/>
      <c r="BF72" s="175"/>
      <c r="BG72" s="175"/>
      <c r="BH72" s="175"/>
      <c r="BI72" s="175"/>
      <c r="BJ72" s="175"/>
      <c r="BK72" s="175"/>
      <c r="BL72" s="175"/>
      <c r="BM72" s="175"/>
    </row>
    <row r="73" spans="1:65">
      <c r="A73" s="240" t="s">
        <v>349</v>
      </c>
      <c r="C73" s="167" t="s">
        <v>93</v>
      </c>
      <c r="D73" s="257">
        <v>1004</v>
      </c>
      <c r="E73" s="258">
        <v>25061496</v>
      </c>
      <c r="F73" s="197">
        <f t="shared" ref="F73:F78" si="0">$L$33</f>
        <v>1.8038289838339345E-2</v>
      </c>
      <c r="G73" s="259">
        <f t="shared" ref="G73:G78" si="1">E73*F73</f>
        <v>452066.52863038215</v>
      </c>
      <c r="H73" s="258">
        <v>20963939</v>
      </c>
      <c r="I73" s="197">
        <f t="shared" ref="I73:I78" si="2">$L$43</f>
        <v>0.10553255505091322</v>
      </c>
      <c r="J73" s="259">
        <f t="shared" ref="J73:J78" si="3">H73*I73</f>
        <v>2212378.0466014864</v>
      </c>
      <c r="K73" s="258">
        <v>459539</v>
      </c>
      <c r="L73" s="259">
        <f t="shared" ref="L73:L78" si="4">G73+J73+K73</f>
        <v>3123983.5752318688</v>
      </c>
      <c r="M73" s="262">
        <v>-32062</v>
      </c>
      <c r="N73" s="261">
        <f t="shared" ref="N73:N78" si="5">L73+M73</f>
        <v>3091921.5752318688</v>
      </c>
      <c r="O73" s="242"/>
      <c r="P73" s="242"/>
      <c r="Q73" s="242"/>
      <c r="R73" s="447">
        <f>+E73</f>
        <v>25061496</v>
      </c>
      <c r="S73" s="242"/>
      <c r="T73" s="242"/>
      <c r="U73" s="242"/>
    </row>
    <row r="74" spans="1:65">
      <c r="A74" s="240" t="s">
        <v>350</v>
      </c>
      <c r="C74" s="167" t="s">
        <v>934</v>
      </c>
      <c r="D74" s="257">
        <v>1257</v>
      </c>
      <c r="E74" s="258">
        <v>107275111</v>
      </c>
      <c r="F74" s="197">
        <f t="shared" si="0"/>
        <v>1.8038289838339345E-2</v>
      </c>
      <c r="G74" s="259">
        <f t="shared" si="1"/>
        <v>1935059.5446580253</v>
      </c>
      <c r="H74" s="258">
        <v>96464888</v>
      </c>
      <c r="I74" s="197">
        <f t="shared" si="2"/>
        <v>0.10553255505091322</v>
      </c>
      <c r="J74" s="259">
        <f t="shared" si="3"/>
        <v>10180186.103340179</v>
      </c>
      <c r="K74" s="258">
        <v>2374479</v>
      </c>
      <c r="L74" s="259">
        <f t="shared" si="4"/>
        <v>14489724.647998204</v>
      </c>
      <c r="M74" s="262">
        <v>654522</v>
      </c>
      <c r="N74" s="261">
        <f t="shared" si="5"/>
        <v>15144246.647998204</v>
      </c>
      <c r="O74" s="242"/>
      <c r="P74" s="242"/>
      <c r="Q74" s="242"/>
      <c r="R74" s="447">
        <f>+E74</f>
        <v>107275111</v>
      </c>
      <c r="S74" s="242"/>
      <c r="T74" s="242"/>
      <c r="U74" s="242"/>
    </row>
    <row r="75" spans="1:65">
      <c r="A75" s="240" t="s">
        <v>351</v>
      </c>
      <c r="C75" s="167" t="s">
        <v>93</v>
      </c>
      <c r="D75" s="257">
        <v>1259</v>
      </c>
      <c r="E75" s="258">
        <v>15998866</v>
      </c>
      <c r="F75" s="197">
        <f t="shared" si="0"/>
        <v>1.8038289838339345E-2</v>
      </c>
      <c r="G75" s="259">
        <f t="shared" si="1"/>
        <v>288592.18199275283</v>
      </c>
      <c r="H75" s="258">
        <v>12632884</v>
      </c>
      <c r="I75" s="197">
        <f t="shared" si="2"/>
        <v>0.10553255505091322</v>
      </c>
      <c r="J75" s="259">
        <f t="shared" si="3"/>
        <v>1333180.5261818008</v>
      </c>
      <c r="K75" s="258">
        <v>377493</v>
      </c>
      <c r="L75" s="259">
        <f t="shared" si="4"/>
        <v>1999265.7081745537</v>
      </c>
      <c r="M75" s="262">
        <v>-22871</v>
      </c>
      <c r="N75" s="261">
        <f t="shared" si="5"/>
        <v>1976394.7081745537</v>
      </c>
      <c r="O75" s="242"/>
      <c r="P75" s="242"/>
      <c r="Q75" s="242"/>
      <c r="R75" s="447">
        <f t="shared" ref="R75:R80" si="6">+E75</f>
        <v>15998866</v>
      </c>
      <c r="S75" s="242"/>
      <c r="T75" s="242"/>
      <c r="U75" s="242"/>
    </row>
    <row r="76" spans="1:65">
      <c r="A76" s="240" t="s">
        <v>383</v>
      </c>
      <c r="C76" s="167" t="s">
        <v>97</v>
      </c>
      <c r="D76" s="257">
        <v>1970</v>
      </c>
      <c r="E76" s="258">
        <v>7750909</v>
      </c>
      <c r="F76" s="197">
        <f t="shared" si="0"/>
        <v>1.8038289838339345E-2</v>
      </c>
      <c r="G76" s="259">
        <f t="shared" si="1"/>
        <v>139813.14305259296</v>
      </c>
      <c r="H76" s="258">
        <v>6983266</v>
      </c>
      <c r="I76" s="197">
        <f t="shared" si="2"/>
        <v>0.10553255505091322</v>
      </c>
      <c r="J76" s="259">
        <f t="shared" si="3"/>
        <v>736961.90358017059</v>
      </c>
      <c r="K76" s="258">
        <v>137966</v>
      </c>
      <c r="L76" s="259">
        <f t="shared" si="4"/>
        <v>1014741.0466327636</v>
      </c>
      <c r="M76" s="262">
        <v>-10172</v>
      </c>
      <c r="N76" s="261">
        <f t="shared" si="5"/>
        <v>1004569.0466327636</v>
      </c>
      <c r="O76" s="242"/>
      <c r="P76" s="242"/>
      <c r="Q76" s="242"/>
      <c r="R76" s="447">
        <f t="shared" si="6"/>
        <v>7750909</v>
      </c>
      <c r="S76" s="242"/>
      <c r="T76" s="242"/>
      <c r="U76" s="242"/>
    </row>
    <row r="77" spans="1:65">
      <c r="A77" s="240" t="s">
        <v>384</v>
      </c>
      <c r="C77" s="167" t="s">
        <v>786</v>
      </c>
      <c r="D77" s="257">
        <v>3212</v>
      </c>
      <c r="E77" s="258">
        <v>1620287</v>
      </c>
      <c r="F77" s="197">
        <f t="shared" si="0"/>
        <v>1.8038289838339345E-2</v>
      </c>
      <c r="G77" s="259">
        <f t="shared" si="1"/>
        <v>29227.206527293343</v>
      </c>
      <c r="H77" s="258">
        <v>1499632</v>
      </c>
      <c r="I77" s="197">
        <f t="shared" si="2"/>
        <v>0.10553255505091322</v>
      </c>
      <c r="J77" s="259">
        <f t="shared" si="3"/>
        <v>158259.9965961111</v>
      </c>
      <c r="K77" s="258">
        <v>41155</v>
      </c>
      <c r="L77" s="259">
        <f t="shared" si="4"/>
        <v>228642.20312340444</v>
      </c>
      <c r="M77" s="262">
        <v>-802214</v>
      </c>
      <c r="N77" s="261">
        <f t="shared" si="5"/>
        <v>-573571.79687659559</v>
      </c>
      <c r="O77" s="242"/>
      <c r="P77" s="242"/>
      <c r="Q77" s="242"/>
      <c r="R77" s="447">
        <f t="shared" si="6"/>
        <v>1620287</v>
      </c>
      <c r="S77" s="242"/>
      <c r="T77" s="242"/>
      <c r="U77" s="242"/>
    </row>
    <row r="78" spans="1:65">
      <c r="A78" s="240" t="s">
        <v>385</v>
      </c>
      <c r="C78" s="167" t="s">
        <v>979</v>
      </c>
      <c r="D78" s="257">
        <v>10142</v>
      </c>
      <c r="F78" s="197">
        <f t="shared" si="0"/>
        <v>1.8038289838339345E-2</v>
      </c>
      <c r="G78" s="259">
        <f t="shared" si="1"/>
        <v>0</v>
      </c>
      <c r="I78" s="197">
        <f t="shared" si="2"/>
        <v>0.10553255505091322</v>
      </c>
      <c r="J78" s="259">
        <f t="shared" si="3"/>
        <v>0</v>
      </c>
      <c r="L78" s="259">
        <f t="shared" si="4"/>
        <v>0</v>
      </c>
      <c r="N78" s="261">
        <f t="shared" si="5"/>
        <v>0</v>
      </c>
      <c r="O78" s="242"/>
      <c r="P78" s="242"/>
      <c r="Q78" s="242"/>
      <c r="R78" s="447">
        <f t="shared" si="6"/>
        <v>0</v>
      </c>
      <c r="S78" s="242"/>
      <c r="T78" s="242"/>
      <c r="U78" s="242"/>
    </row>
    <row r="79" spans="1:65">
      <c r="A79" s="240" t="s">
        <v>386</v>
      </c>
      <c r="D79" s="257"/>
      <c r="G79" s="241"/>
      <c r="J79" s="241"/>
      <c r="L79" s="241"/>
      <c r="N79" s="241"/>
      <c r="O79" s="242"/>
      <c r="P79" s="242"/>
      <c r="Q79" s="242"/>
      <c r="R79" s="447">
        <f t="shared" si="6"/>
        <v>0</v>
      </c>
      <c r="S79" s="242"/>
      <c r="T79" s="242"/>
      <c r="U79" s="242"/>
    </row>
    <row r="80" spans="1:65">
      <c r="A80" s="240" t="s">
        <v>436</v>
      </c>
      <c r="D80" s="257"/>
      <c r="G80" s="241"/>
      <c r="J80" s="241"/>
      <c r="L80" s="241"/>
      <c r="N80" s="241"/>
      <c r="O80" s="242"/>
      <c r="P80" s="242"/>
      <c r="Q80" s="242"/>
      <c r="R80" s="447">
        <f t="shared" si="6"/>
        <v>0</v>
      </c>
      <c r="S80" s="242"/>
      <c r="T80" s="242"/>
      <c r="U80" s="242"/>
    </row>
    <row r="81" spans="1:21">
      <c r="A81" s="240"/>
      <c r="C81" s="242"/>
      <c r="D81" s="242"/>
      <c r="E81" s="242"/>
      <c r="F81" s="242"/>
      <c r="G81" s="243"/>
      <c r="H81" s="242"/>
      <c r="I81" s="242"/>
      <c r="J81" s="243"/>
      <c r="K81" s="242"/>
      <c r="L81" s="243"/>
      <c r="M81" s="242"/>
      <c r="N81" s="243"/>
      <c r="O81" s="242"/>
      <c r="P81" s="242"/>
      <c r="Q81" s="242"/>
      <c r="R81" s="242"/>
      <c r="S81" s="242"/>
      <c r="T81" s="242"/>
      <c r="U81" s="242"/>
    </row>
    <row r="82" spans="1:21">
      <c r="A82" s="240"/>
      <c r="C82" s="242"/>
      <c r="D82" s="242"/>
      <c r="E82" s="242"/>
      <c r="F82" s="242"/>
      <c r="G82" s="243"/>
      <c r="H82" s="242"/>
      <c r="I82" s="242"/>
      <c r="J82" s="243"/>
      <c r="K82" s="242"/>
      <c r="L82" s="243"/>
      <c r="M82" s="242"/>
      <c r="N82" s="243"/>
      <c r="O82" s="242"/>
      <c r="P82" s="242"/>
      <c r="Q82" s="242"/>
      <c r="R82" s="242"/>
      <c r="S82" s="242"/>
      <c r="T82" s="242"/>
      <c r="U82" s="242"/>
    </row>
    <row r="83" spans="1:21">
      <c r="A83" s="240"/>
      <c r="C83" s="242"/>
      <c r="D83" s="242"/>
      <c r="E83" s="242"/>
      <c r="F83" s="242"/>
      <c r="G83" s="243"/>
      <c r="H83" s="242"/>
      <c r="I83" s="242"/>
      <c r="J83" s="243"/>
      <c r="K83" s="242"/>
      <c r="L83" s="243"/>
      <c r="M83" s="242"/>
      <c r="N83" s="243"/>
      <c r="O83" s="242"/>
      <c r="P83" s="242"/>
      <c r="Q83" s="242"/>
      <c r="R83" s="242"/>
      <c r="S83" s="242"/>
      <c r="T83" s="242"/>
      <c r="U83" s="242"/>
    </row>
    <row r="84" spans="1:21">
      <c r="A84" s="240"/>
      <c r="C84" s="242"/>
      <c r="D84" s="242"/>
      <c r="E84" s="242"/>
      <c r="F84" s="242"/>
      <c r="G84" s="243"/>
      <c r="H84" s="242"/>
      <c r="I84" s="242"/>
      <c r="J84" s="243"/>
      <c r="K84" s="242"/>
      <c r="L84" s="243"/>
      <c r="M84" s="242"/>
      <c r="N84" s="243"/>
      <c r="O84" s="242"/>
      <c r="P84" s="242"/>
      <c r="Q84" s="242"/>
      <c r="R84" s="242"/>
      <c r="S84" s="242"/>
      <c r="T84" s="242"/>
      <c r="U84" s="242"/>
    </row>
    <row r="85" spans="1:21">
      <c r="A85" s="240"/>
      <c r="C85" s="242"/>
      <c r="D85" s="242"/>
      <c r="E85" s="242"/>
      <c r="F85" s="242"/>
      <c r="G85" s="243"/>
      <c r="H85" s="242"/>
      <c r="I85" s="242"/>
      <c r="J85" s="243"/>
      <c r="K85" s="242"/>
      <c r="L85" s="243"/>
      <c r="M85" s="242"/>
      <c r="N85" s="243"/>
      <c r="O85" s="242"/>
      <c r="P85" s="242"/>
      <c r="Q85" s="242"/>
      <c r="R85" s="242"/>
      <c r="S85" s="242"/>
      <c r="T85" s="242"/>
      <c r="U85" s="242"/>
    </row>
    <row r="86" spans="1:21">
      <c r="A86" s="240"/>
      <c r="C86" s="242"/>
      <c r="D86" s="242"/>
      <c r="E86" s="242"/>
      <c r="F86" s="242"/>
      <c r="G86" s="243"/>
      <c r="H86" s="242"/>
      <c r="I86" s="242"/>
      <c r="J86" s="243"/>
      <c r="K86" s="242"/>
      <c r="L86" s="243"/>
      <c r="M86" s="242"/>
      <c r="N86" s="243"/>
      <c r="O86" s="242"/>
      <c r="P86" s="242"/>
      <c r="Q86" s="242"/>
      <c r="R86" s="242"/>
      <c r="S86" s="242"/>
      <c r="T86" s="242"/>
      <c r="U86" s="242"/>
    </row>
    <row r="87" spans="1:21">
      <c r="A87" s="240"/>
      <c r="C87" s="242"/>
      <c r="D87" s="242"/>
      <c r="E87" s="242"/>
      <c r="F87" s="242"/>
      <c r="G87" s="243"/>
      <c r="H87" s="242"/>
      <c r="I87" s="242"/>
      <c r="J87" s="243"/>
      <c r="K87" s="242"/>
      <c r="L87" s="243"/>
      <c r="M87" s="242"/>
      <c r="N87" s="243"/>
      <c r="O87" s="242"/>
      <c r="P87" s="242"/>
      <c r="Q87" s="242"/>
      <c r="R87" s="242"/>
      <c r="S87" s="242"/>
      <c r="T87" s="242"/>
      <c r="U87" s="242"/>
    </row>
    <row r="88" spans="1:21">
      <c r="A88" s="240"/>
      <c r="C88" s="242"/>
      <c r="D88" s="242"/>
      <c r="E88" s="242"/>
      <c r="F88" s="242"/>
      <c r="G88" s="243"/>
      <c r="H88" s="242"/>
      <c r="I88" s="242"/>
      <c r="J88" s="243"/>
      <c r="K88" s="242"/>
      <c r="L88" s="243"/>
      <c r="M88" s="242"/>
      <c r="N88" s="243"/>
      <c r="O88" s="242"/>
      <c r="P88" s="242"/>
      <c r="Q88" s="242"/>
      <c r="R88" s="242"/>
      <c r="S88" s="242"/>
      <c r="T88" s="242"/>
      <c r="U88" s="242"/>
    </row>
    <row r="89" spans="1:21">
      <c r="A89" s="240"/>
      <c r="C89" s="242"/>
      <c r="D89" s="242"/>
      <c r="E89" s="242"/>
      <c r="F89" s="242"/>
      <c r="G89" s="243"/>
      <c r="H89" s="242"/>
      <c r="I89" s="242"/>
      <c r="J89" s="243"/>
      <c r="K89" s="242"/>
      <c r="L89" s="243"/>
      <c r="M89" s="242"/>
      <c r="N89" s="243"/>
      <c r="O89" s="242"/>
      <c r="P89" s="242"/>
      <c r="Q89" s="242"/>
      <c r="R89" s="242"/>
      <c r="S89" s="242"/>
      <c r="T89" s="242"/>
      <c r="U89" s="242"/>
    </row>
    <row r="90" spans="1:21">
      <c r="A90" s="240"/>
      <c r="C90" s="242"/>
      <c r="D90" s="242"/>
      <c r="E90" s="242"/>
      <c r="F90" s="242"/>
      <c r="G90" s="243"/>
      <c r="H90" s="242"/>
      <c r="I90" s="242"/>
      <c r="J90" s="243"/>
      <c r="K90" s="242"/>
      <c r="L90" s="243"/>
      <c r="M90" s="242"/>
      <c r="N90" s="243"/>
      <c r="O90" s="242"/>
      <c r="P90" s="242"/>
      <c r="Q90" s="242"/>
      <c r="R90" s="242"/>
      <c r="S90" s="242"/>
      <c r="T90" s="242"/>
      <c r="U90" s="242"/>
    </row>
    <row r="91" spans="1:21">
      <c r="A91" s="240"/>
      <c r="C91" s="242"/>
      <c r="D91" s="242"/>
      <c r="E91" s="242"/>
      <c r="F91" s="242"/>
      <c r="G91" s="243"/>
      <c r="H91" s="242"/>
      <c r="I91" s="242"/>
      <c r="J91" s="243"/>
      <c r="K91" s="242"/>
      <c r="L91" s="243"/>
      <c r="M91" s="242"/>
      <c r="N91" s="243"/>
      <c r="O91" s="242"/>
      <c r="P91" s="242"/>
      <c r="Q91" s="242"/>
      <c r="R91" s="242"/>
      <c r="S91" s="242"/>
      <c r="T91" s="242"/>
      <c r="U91" s="242"/>
    </row>
    <row r="92" spans="1:21">
      <c r="A92" s="244"/>
      <c r="B92" s="245"/>
      <c r="C92" s="246"/>
      <c r="D92" s="246"/>
      <c r="E92" s="246"/>
      <c r="F92" s="246"/>
      <c r="G92" s="247"/>
      <c r="H92" s="246"/>
      <c r="I92" s="246"/>
      <c r="J92" s="247"/>
      <c r="K92" s="246"/>
      <c r="L92" s="247"/>
      <c r="M92" s="246"/>
      <c r="N92" s="247"/>
      <c r="O92" s="242"/>
      <c r="P92" s="242"/>
      <c r="Q92" s="242"/>
      <c r="R92" s="242"/>
      <c r="S92" s="242"/>
      <c r="T92" s="242"/>
      <c r="U92" s="242"/>
    </row>
    <row r="93" spans="1:21" ht="15.6" thickBot="1">
      <c r="A93" s="183" t="s">
        <v>352</v>
      </c>
      <c r="B93" s="211"/>
      <c r="C93" s="186" t="s">
        <v>353</v>
      </c>
      <c r="D93" s="186"/>
      <c r="E93" s="614">
        <f>SUM(E73:E92)</f>
        <v>157706669</v>
      </c>
      <c r="F93" s="202"/>
      <c r="G93" s="176"/>
      <c r="H93" s="176"/>
      <c r="I93" s="176"/>
      <c r="J93" s="176"/>
      <c r="K93" s="176"/>
      <c r="L93" s="264">
        <f>SUM(L73:L92)</f>
        <v>20856357.181160793</v>
      </c>
      <c r="M93" s="264">
        <f>SUM(M73:M92)</f>
        <v>-212797</v>
      </c>
      <c r="N93" s="264">
        <f>SUM(N73:N92)</f>
        <v>20643560.181160793</v>
      </c>
      <c r="O93" s="242"/>
      <c r="P93" s="242"/>
      <c r="Q93" s="242"/>
      <c r="R93" s="726">
        <f>SUM(R73:R92)</f>
        <v>157706669</v>
      </c>
      <c r="S93" s="242"/>
      <c r="T93" s="242"/>
      <c r="U93" s="242"/>
    </row>
    <row r="94" spans="1:21" ht="15.6" thickTop="1">
      <c r="A94" s="248"/>
      <c r="B94" s="242"/>
      <c r="C94" s="242"/>
      <c r="D94" s="242"/>
      <c r="E94" s="242"/>
      <c r="F94" s="242"/>
      <c r="G94" s="242"/>
      <c r="H94" s="242"/>
      <c r="I94" s="242"/>
      <c r="J94" s="242"/>
      <c r="K94" s="242"/>
      <c r="L94" s="242"/>
      <c r="M94" s="242"/>
      <c r="N94" s="242"/>
      <c r="O94" s="242"/>
      <c r="P94" s="242"/>
      <c r="Q94" s="242"/>
      <c r="R94" s="615">
        <f>+E93-R93</f>
        <v>0</v>
      </c>
      <c r="S94" s="615" t="s">
        <v>125</v>
      </c>
      <c r="T94" s="242"/>
      <c r="U94" s="242"/>
    </row>
    <row r="95" spans="1:21" ht="15">
      <c r="A95" s="249">
        <v>3</v>
      </c>
      <c r="B95" s="242"/>
      <c r="C95" s="217" t="s">
        <v>354</v>
      </c>
      <c r="D95" s="242"/>
      <c r="E95" s="242"/>
      <c r="F95" s="242"/>
      <c r="G95" s="242"/>
      <c r="H95" s="242"/>
      <c r="I95" s="242"/>
      <c r="J95" s="242"/>
      <c r="K95" s="242"/>
      <c r="L95" s="264">
        <f>L93</f>
        <v>20856357.181160793</v>
      </c>
      <c r="M95" s="242"/>
      <c r="N95" s="242"/>
      <c r="O95" s="242"/>
      <c r="P95" s="242"/>
      <c r="Q95" s="242"/>
      <c r="R95" s="242"/>
      <c r="S95" s="242"/>
      <c r="T95" s="242"/>
      <c r="U95" s="242"/>
    </row>
    <row r="96" spans="1:21">
      <c r="A96" s="242"/>
      <c r="B96" s="242"/>
      <c r="C96" s="242"/>
      <c r="D96" s="242"/>
      <c r="E96" s="242"/>
      <c r="F96" s="242"/>
      <c r="G96" s="242"/>
      <c r="H96" s="242"/>
      <c r="I96" s="242"/>
      <c r="J96" s="242"/>
      <c r="K96" s="242"/>
      <c r="L96" s="242"/>
      <c r="M96" s="242"/>
      <c r="N96" s="242"/>
      <c r="O96" s="242"/>
      <c r="P96" s="242"/>
      <c r="Q96" s="242"/>
      <c r="R96" s="242"/>
      <c r="S96" s="242"/>
      <c r="T96" s="242"/>
      <c r="U96" s="242"/>
    </row>
    <row r="97" spans="1:21">
      <c r="A97" s="242"/>
      <c r="B97" s="242"/>
      <c r="C97" s="242"/>
      <c r="D97" s="242"/>
      <c r="E97" s="242"/>
      <c r="F97" s="242"/>
      <c r="G97" s="242"/>
      <c r="H97" s="242"/>
      <c r="I97" s="242"/>
      <c r="J97" s="242"/>
      <c r="K97" s="242"/>
      <c r="L97" s="242"/>
      <c r="M97" s="242"/>
      <c r="N97" s="242"/>
      <c r="O97" s="242"/>
      <c r="P97" s="242"/>
      <c r="Q97" s="242"/>
      <c r="R97" s="242"/>
      <c r="S97" s="242"/>
      <c r="T97" s="242"/>
      <c r="U97" s="242"/>
    </row>
    <row r="98" spans="1:21" ht="15">
      <c r="A98" s="217" t="s">
        <v>355</v>
      </c>
      <c r="B98" s="242"/>
      <c r="C98" s="242"/>
      <c r="D98" s="242"/>
      <c r="E98" s="242"/>
      <c r="F98" s="242"/>
      <c r="G98" s="242"/>
      <c r="H98" s="242"/>
      <c r="I98" s="242"/>
      <c r="J98" s="242"/>
      <c r="K98" s="242"/>
      <c r="L98" s="242"/>
      <c r="M98" s="242"/>
      <c r="N98" s="242"/>
      <c r="O98" s="242"/>
      <c r="P98" s="242"/>
      <c r="Q98" s="242"/>
      <c r="R98" s="242"/>
      <c r="S98" s="242"/>
      <c r="T98" s="242"/>
      <c r="U98" s="242"/>
    </row>
    <row r="99" spans="1:21" ht="15.6" thickBot="1">
      <c r="A99" s="250" t="s">
        <v>356</v>
      </c>
      <c r="B99" s="242"/>
      <c r="C99" s="242"/>
      <c r="D99" s="242"/>
      <c r="E99" s="242"/>
      <c r="F99" s="242"/>
      <c r="G99" s="242"/>
      <c r="H99" s="242"/>
      <c r="I99" s="242"/>
      <c r="J99" s="242"/>
      <c r="K99" s="242"/>
      <c r="L99" s="242"/>
      <c r="M99" s="242"/>
      <c r="N99" s="242"/>
      <c r="O99" s="242"/>
      <c r="P99" s="242"/>
      <c r="Q99" s="242"/>
      <c r="R99" s="242"/>
      <c r="S99" s="242"/>
      <c r="T99" s="242"/>
      <c r="U99" s="242"/>
    </row>
    <row r="100" spans="1:21" ht="33" customHeight="1">
      <c r="A100" s="541" t="s">
        <v>357</v>
      </c>
      <c r="B100" s="388"/>
      <c r="C100" s="1005" t="s">
        <v>447</v>
      </c>
      <c r="D100" s="1005"/>
      <c r="E100" s="1005"/>
      <c r="F100" s="1005"/>
      <c r="G100" s="1005"/>
      <c r="H100" s="1005"/>
      <c r="I100" s="1005"/>
      <c r="J100" s="1005"/>
      <c r="K100" s="1005"/>
      <c r="L100" s="1005"/>
      <c r="M100" s="1005"/>
      <c r="N100" s="1005"/>
      <c r="O100" s="242"/>
      <c r="P100" s="242"/>
      <c r="Q100" s="242"/>
      <c r="R100" s="242"/>
      <c r="S100" s="242"/>
      <c r="T100" s="242"/>
      <c r="U100" s="242"/>
    </row>
    <row r="101" spans="1:21" ht="33" customHeight="1">
      <c r="A101" s="541" t="s">
        <v>359</v>
      </c>
      <c r="B101" s="388"/>
      <c r="C101" s="1005" t="s">
        <v>448</v>
      </c>
      <c r="D101" s="1005"/>
      <c r="E101" s="1005"/>
      <c r="F101" s="1005"/>
      <c r="G101" s="1005"/>
      <c r="H101" s="1005"/>
      <c r="I101" s="1005"/>
      <c r="J101" s="1005"/>
      <c r="K101" s="1005"/>
      <c r="L101" s="1005"/>
      <c r="M101" s="1005"/>
      <c r="N101" s="1005"/>
      <c r="O101" s="242"/>
      <c r="P101" s="242"/>
      <c r="Q101" s="242"/>
      <c r="R101" s="242"/>
      <c r="S101" s="242"/>
      <c r="T101" s="242"/>
      <c r="U101" s="242"/>
    </row>
    <row r="102" spans="1:21" ht="33" customHeight="1">
      <c r="A102" s="541" t="s">
        <v>361</v>
      </c>
      <c r="B102" s="388"/>
      <c r="C102" s="1006" t="s">
        <v>362</v>
      </c>
      <c r="D102" s="1006"/>
      <c r="E102" s="1006"/>
      <c r="F102" s="1006"/>
      <c r="G102" s="1006"/>
      <c r="H102" s="1006"/>
      <c r="I102" s="1006"/>
      <c r="J102" s="1006"/>
      <c r="K102" s="1006"/>
      <c r="L102" s="1006"/>
      <c r="M102" s="1006"/>
      <c r="N102" s="1006"/>
      <c r="O102" s="242"/>
      <c r="P102" s="242"/>
      <c r="Q102" s="242"/>
      <c r="R102" s="242"/>
      <c r="S102" s="242"/>
      <c r="T102" s="242"/>
      <c r="U102" s="242"/>
    </row>
    <row r="103" spans="1:21" ht="15" customHeight="1">
      <c r="A103" s="541" t="s">
        <v>363</v>
      </c>
      <c r="B103" s="388"/>
      <c r="C103" s="1007" t="s">
        <v>364</v>
      </c>
      <c r="D103" s="1007"/>
      <c r="E103" s="1007"/>
      <c r="F103" s="1007"/>
      <c r="G103" s="1007"/>
      <c r="H103" s="1007"/>
      <c r="I103" s="1007"/>
      <c r="J103" s="1007"/>
      <c r="K103" s="1007"/>
      <c r="L103" s="1007"/>
      <c r="M103" s="1007"/>
      <c r="N103" s="1007"/>
      <c r="O103" s="242"/>
      <c r="P103" s="242"/>
      <c r="Q103" s="242"/>
      <c r="R103" s="242"/>
      <c r="S103" s="242"/>
      <c r="T103" s="242"/>
      <c r="U103" s="242"/>
    </row>
    <row r="104" spans="1:21" ht="15">
      <c r="A104" s="541" t="s">
        <v>365</v>
      </c>
      <c r="B104" s="388"/>
      <c r="C104" s="1004" t="s">
        <v>366</v>
      </c>
      <c r="D104" s="1004"/>
      <c r="E104" s="1004"/>
      <c r="F104" s="1004"/>
      <c r="G104" s="1004"/>
      <c r="H104" s="1004"/>
      <c r="I104" s="1004"/>
      <c r="J104" s="1004"/>
      <c r="K104" s="1004"/>
      <c r="L104" s="1004"/>
      <c r="M104" s="1004"/>
      <c r="N104" s="1004"/>
      <c r="O104" s="242"/>
      <c r="P104" s="242"/>
      <c r="Q104" s="242"/>
      <c r="R104" s="242"/>
      <c r="S104" s="242"/>
      <c r="T104" s="242"/>
      <c r="U104" s="242"/>
    </row>
    <row r="105" spans="1:21" ht="15">
      <c r="A105" s="541" t="s">
        <v>367</v>
      </c>
      <c r="B105" s="388"/>
      <c r="C105" s="1004" t="s">
        <v>368</v>
      </c>
      <c r="D105" s="1004"/>
      <c r="E105" s="1004"/>
      <c r="F105" s="1004"/>
      <c r="G105" s="1004"/>
      <c r="H105" s="1004"/>
      <c r="I105" s="1004"/>
      <c r="J105" s="1004"/>
      <c r="K105" s="1004"/>
      <c r="L105" s="1004"/>
      <c r="M105" s="1004"/>
      <c r="N105" s="1004"/>
      <c r="O105" s="242"/>
      <c r="P105" s="242"/>
      <c r="Q105" s="242"/>
      <c r="R105" s="242"/>
      <c r="S105" s="242"/>
      <c r="T105" s="242"/>
      <c r="U105" s="242"/>
    </row>
    <row r="106" spans="1:21" ht="15">
      <c r="A106" s="541" t="s">
        <v>369</v>
      </c>
      <c r="B106" s="388"/>
      <c r="C106" s="1004" t="s">
        <v>821</v>
      </c>
      <c r="D106" s="1004"/>
      <c r="E106" s="1004"/>
      <c r="F106" s="1004"/>
      <c r="G106" s="1004"/>
      <c r="H106" s="1004"/>
      <c r="I106" s="1004"/>
      <c r="J106" s="1004"/>
      <c r="K106" s="1004"/>
      <c r="L106" s="1004"/>
      <c r="M106" s="1004"/>
      <c r="N106" s="1004"/>
      <c r="O106" s="242"/>
      <c r="P106" s="242"/>
      <c r="Q106" s="242"/>
      <c r="R106" s="242"/>
      <c r="S106" s="242"/>
      <c r="T106" s="242"/>
      <c r="U106" s="242"/>
    </row>
    <row r="107" spans="1:21" ht="15">
      <c r="A107" s="541" t="s">
        <v>387</v>
      </c>
      <c r="B107" s="382"/>
      <c r="C107" s="1003" t="s">
        <v>485</v>
      </c>
      <c r="D107" s="1003"/>
      <c r="E107" s="1003"/>
      <c r="F107" s="1003"/>
      <c r="G107" s="1003"/>
      <c r="H107" s="1003"/>
      <c r="I107" s="1003"/>
      <c r="J107" s="1003"/>
      <c r="K107" s="1003"/>
      <c r="L107" s="1003"/>
      <c r="M107" s="1003"/>
      <c r="N107" s="1003"/>
      <c r="O107" s="242"/>
      <c r="P107" s="242"/>
      <c r="Q107" s="242"/>
      <c r="R107" s="242"/>
      <c r="S107" s="242"/>
      <c r="T107" s="242"/>
      <c r="U107" s="242"/>
    </row>
    <row r="108" spans="1:21" ht="15.6">
      <c r="A108" s="218"/>
      <c r="B108" s="255"/>
      <c r="C108" s="256"/>
      <c r="D108" s="210"/>
      <c r="E108" s="202"/>
      <c r="F108" s="202"/>
      <c r="G108" s="176"/>
      <c r="H108" s="217"/>
      <c r="I108" s="217"/>
      <c r="J108" s="196"/>
      <c r="K108" s="217"/>
      <c r="M108" s="176"/>
      <c r="N108" s="219"/>
      <c r="O108" s="242"/>
      <c r="P108" s="242"/>
      <c r="Q108" s="242"/>
      <c r="R108" s="242"/>
      <c r="S108" s="242"/>
      <c r="T108" s="242"/>
      <c r="U108" s="242"/>
    </row>
    <row r="109" spans="1:21" ht="15.6">
      <c r="A109" s="218"/>
      <c r="B109" s="255"/>
      <c r="C109" s="256"/>
      <c r="D109" s="210"/>
      <c r="E109" s="202"/>
      <c r="F109" s="202"/>
      <c r="G109" s="176"/>
      <c r="H109" s="217"/>
      <c r="I109" s="217"/>
      <c r="J109" s="196"/>
      <c r="K109" s="217"/>
      <c r="M109" s="176"/>
      <c r="N109" s="198"/>
      <c r="O109" s="242"/>
      <c r="P109" s="242"/>
      <c r="Q109" s="242"/>
      <c r="R109" s="242"/>
      <c r="S109" s="242"/>
      <c r="T109" s="242"/>
      <c r="U109" s="242"/>
    </row>
    <row r="110" spans="1:21">
      <c r="C110" s="242"/>
      <c r="D110" s="242"/>
      <c r="E110" s="242"/>
      <c r="F110" s="242"/>
      <c r="G110" s="242"/>
      <c r="H110" s="242"/>
      <c r="I110" s="242"/>
      <c r="J110" s="242"/>
      <c r="K110" s="242"/>
      <c r="L110" s="242"/>
      <c r="M110" s="242"/>
      <c r="N110" s="242"/>
      <c r="O110" s="242"/>
      <c r="P110" s="242"/>
      <c r="Q110" s="242"/>
      <c r="R110" s="242"/>
      <c r="S110" s="242"/>
      <c r="T110" s="242"/>
      <c r="U110" s="242"/>
    </row>
    <row r="111" spans="1:21">
      <c r="C111" s="242"/>
      <c r="D111" s="242"/>
      <c r="E111" s="242"/>
      <c r="F111" s="242"/>
      <c r="G111" s="242"/>
      <c r="H111" s="242"/>
      <c r="I111" s="242"/>
      <c r="J111" s="242"/>
      <c r="K111" s="242"/>
      <c r="L111" s="242"/>
      <c r="M111" s="242"/>
      <c r="N111" s="242"/>
      <c r="O111" s="242"/>
      <c r="P111" s="242"/>
      <c r="Q111" s="242"/>
      <c r="R111" s="242"/>
      <c r="S111" s="242"/>
      <c r="T111" s="242"/>
      <c r="U111" s="242"/>
    </row>
    <row r="112" spans="1:21">
      <c r="C112" s="242"/>
      <c r="D112" s="242"/>
      <c r="E112" s="242"/>
      <c r="F112" s="242"/>
      <c r="G112" s="242"/>
      <c r="H112" s="242"/>
      <c r="I112" s="242"/>
      <c r="J112" s="242"/>
      <c r="K112" s="242"/>
      <c r="L112" s="242"/>
      <c r="M112" s="242"/>
      <c r="N112" s="242"/>
      <c r="O112" s="242"/>
      <c r="P112" s="242"/>
      <c r="Q112" s="242"/>
      <c r="R112" s="242"/>
      <c r="S112" s="242"/>
      <c r="T112" s="242"/>
      <c r="U112" s="242"/>
    </row>
    <row r="113" spans="3:21">
      <c r="C113" s="242"/>
      <c r="D113" s="242"/>
      <c r="E113" s="242"/>
      <c r="F113" s="242"/>
      <c r="G113" s="242"/>
      <c r="H113" s="242"/>
      <c r="I113" s="242"/>
      <c r="J113" s="242"/>
      <c r="K113" s="242"/>
      <c r="L113" s="242"/>
      <c r="M113" s="242"/>
      <c r="N113" s="242"/>
      <c r="O113" s="242"/>
      <c r="P113" s="242"/>
      <c r="Q113" s="242"/>
      <c r="R113" s="242"/>
      <c r="S113" s="242"/>
      <c r="T113" s="242"/>
      <c r="U113" s="242"/>
    </row>
    <row r="114" spans="3:21">
      <c r="C114" s="242"/>
      <c r="D114" s="242"/>
      <c r="E114" s="242"/>
      <c r="F114" s="242"/>
      <c r="G114" s="242"/>
      <c r="H114" s="242"/>
      <c r="I114" s="242"/>
      <c r="J114" s="242"/>
      <c r="K114" s="242"/>
      <c r="L114" s="242"/>
      <c r="M114" s="242"/>
      <c r="N114" s="242"/>
      <c r="O114" s="242"/>
      <c r="P114" s="242"/>
      <c r="Q114" s="242"/>
      <c r="R114" s="242"/>
      <c r="S114" s="242"/>
      <c r="T114" s="242"/>
      <c r="U114" s="242"/>
    </row>
    <row r="115" spans="3:21">
      <c r="C115" s="242"/>
      <c r="D115" s="242"/>
      <c r="E115" s="242"/>
      <c r="F115" s="242"/>
      <c r="G115" s="242"/>
      <c r="H115" s="242"/>
      <c r="I115" s="242"/>
      <c r="J115" s="242"/>
      <c r="K115" s="242"/>
      <c r="L115" s="242"/>
      <c r="M115" s="242"/>
      <c r="N115" s="242"/>
      <c r="O115" s="242"/>
      <c r="P115" s="242"/>
      <c r="Q115" s="242"/>
      <c r="R115" s="242"/>
      <c r="S115" s="242"/>
      <c r="T115" s="242"/>
      <c r="U115" s="242"/>
    </row>
    <row r="116" spans="3:21">
      <c r="C116" s="242"/>
      <c r="D116" s="242"/>
      <c r="E116" s="242"/>
      <c r="F116" s="242"/>
      <c r="G116" s="242"/>
      <c r="H116" s="242"/>
      <c r="I116" s="242"/>
      <c r="J116" s="242"/>
      <c r="K116" s="242"/>
      <c r="L116" s="242"/>
      <c r="M116" s="242"/>
      <c r="N116" s="242"/>
      <c r="O116" s="242"/>
      <c r="P116" s="242"/>
      <c r="Q116" s="242"/>
      <c r="R116" s="242"/>
      <c r="S116" s="242"/>
      <c r="T116" s="242"/>
      <c r="U116" s="242"/>
    </row>
    <row r="117" spans="3:21">
      <c r="C117" s="242"/>
      <c r="D117" s="242"/>
      <c r="E117" s="242"/>
      <c r="F117" s="242"/>
      <c r="G117" s="242"/>
      <c r="H117" s="242"/>
      <c r="I117" s="242"/>
      <c r="J117" s="242"/>
      <c r="K117" s="242"/>
      <c r="L117" s="242"/>
      <c r="M117" s="242"/>
      <c r="N117" s="242"/>
      <c r="O117" s="242"/>
      <c r="P117" s="242"/>
      <c r="Q117" s="242"/>
      <c r="R117" s="242"/>
      <c r="S117" s="242"/>
      <c r="T117" s="242"/>
      <c r="U117" s="242"/>
    </row>
    <row r="118" spans="3:21">
      <c r="C118" s="242"/>
      <c r="D118" s="242"/>
      <c r="E118" s="242"/>
      <c r="F118" s="242"/>
      <c r="G118" s="242"/>
      <c r="H118" s="242"/>
      <c r="I118" s="242"/>
      <c r="J118" s="242"/>
      <c r="K118" s="242"/>
      <c r="L118" s="242"/>
      <c r="M118" s="242"/>
      <c r="N118" s="242"/>
      <c r="O118" s="242"/>
      <c r="P118" s="242"/>
      <c r="Q118" s="242"/>
      <c r="R118" s="242"/>
      <c r="S118" s="242"/>
      <c r="T118" s="242"/>
      <c r="U118" s="242"/>
    </row>
    <row r="119" spans="3:21">
      <c r="C119" s="242"/>
      <c r="D119" s="242"/>
      <c r="E119" s="242"/>
      <c r="F119" s="242"/>
      <c r="G119" s="242"/>
      <c r="H119" s="242"/>
      <c r="I119" s="242"/>
      <c r="J119" s="242"/>
      <c r="K119" s="242"/>
      <c r="L119" s="242"/>
      <c r="M119" s="242"/>
      <c r="N119" s="242"/>
      <c r="O119" s="242"/>
      <c r="P119" s="242"/>
      <c r="Q119" s="242"/>
      <c r="R119" s="242"/>
      <c r="S119" s="242"/>
      <c r="T119" s="242"/>
      <c r="U119" s="242"/>
    </row>
    <row r="120" spans="3:21">
      <c r="C120" s="242"/>
      <c r="D120" s="242"/>
      <c r="E120" s="242"/>
      <c r="F120" s="242"/>
      <c r="G120" s="242"/>
      <c r="H120" s="242"/>
      <c r="I120" s="242"/>
      <c r="J120" s="242"/>
      <c r="K120" s="242"/>
      <c r="L120" s="242"/>
      <c r="M120" s="242"/>
      <c r="N120" s="242"/>
      <c r="O120" s="242"/>
      <c r="P120" s="242"/>
      <c r="Q120" s="242"/>
      <c r="R120" s="242"/>
      <c r="S120" s="242"/>
      <c r="T120" s="242"/>
      <c r="U120" s="242"/>
    </row>
    <row r="121" spans="3:21">
      <c r="C121" s="242"/>
      <c r="D121" s="242"/>
      <c r="E121" s="242"/>
      <c r="F121" s="242"/>
      <c r="G121" s="242"/>
      <c r="H121" s="242"/>
      <c r="I121" s="242"/>
      <c r="J121" s="242"/>
      <c r="K121" s="242"/>
      <c r="L121" s="242"/>
      <c r="M121" s="242"/>
      <c r="N121" s="242"/>
      <c r="O121" s="242"/>
      <c r="P121" s="242"/>
      <c r="Q121" s="242"/>
      <c r="R121" s="242"/>
      <c r="S121" s="242"/>
      <c r="T121" s="242"/>
      <c r="U121" s="242"/>
    </row>
    <row r="122" spans="3:21">
      <c r="C122" s="242"/>
      <c r="D122" s="242"/>
      <c r="E122" s="242"/>
      <c r="F122" s="242"/>
      <c r="G122" s="242"/>
      <c r="H122" s="242"/>
      <c r="I122" s="242"/>
      <c r="J122" s="242"/>
      <c r="K122" s="242"/>
      <c r="L122" s="242"/>
      <c r="M122" s="242"/>
      <c r="N122" s="242"/>
      <c r="O122" s="242"/>
      <c r="P122" s="242"/>
      <c r="Q122" s="242"/>
      <c r="R122" s="242"/>
      <c r="S122" s="242"/>
      <c r="T122" s="242"/>
      <c r="U122" s="242"/>
    </row>
    <row r="123" spans="3:21">
      <c r="C123" s="242"/>
      <c r="D123" s="242"/>
      <c r="E123" s="242"/>
      <c r="F123" s="242"/>
      <c r="G123" s="242"/>
      <c r="H123" s="242"/>
      <c r="I123" s="242"/>
      <c r="J123" s="242"/>
      <c r="K123" s="242"/>
      <c r="L123" s="242"/>
      <c r="M123" s="242"/>
      <c r="N123" s="242"/>
      <c r="O123" s="242"/>
      <c r="P123" s="242"/>
      <c r="Q123" s="242"/>
      <c r="R123" s="242"/>
      <c r="S123" s="242"/>
      <c r="T123" s="242"/>
      <c r="U123" s="242"/>
    </row>
    <row r="124" spans="3:21">
      <c r="C124" s="242"/>
      <c r="D124" s="242"/>
      <c r="E124" s="242"/>
      <c r="F124" s="242"/>
      <c r="G124" s="242"/>
      <c r="H124" s="242"/>
      <c r="I124" s="242"/>
      <c r="J124" s="242"/>
      <c r="K124" s="242"/>
      <c r="L124" s="242"/>
      <c r="M124" s="242"/>
      <c r="N124" s="242"/>
      <c r="O124" s="242"/>
      <c r="P124" s="242"/>
      <c r="Q124" s="242"/>
      <c r="R124" s="242"/>
      <c r="S124" s="242"/>
      <c r="T124" s="242"/>
      <c r="U124" s="242"/>
    </row>
    <row r="125" spans="3:21">
      <c r="C125" s="242"/>
      <c r="D125" s="242"/>
      <c r="E125" s="242"/>
      <c r="F125" s="242"/>
      <c r="G125" s="242"/>
      <c r="H125" s="242"/>
      <c r="I125" s="242"/>
      <c r="J125" s="242"/>
      <c r="K125" s="242"/>
      <c r="L125" s="242"/>
      <c r="M125" s="242"/>
      <c r="N125" s="242"/>
      <c r="O125" s="242"/>
      <c r="P125" s="242"/>
      <c r="Q125" s="242"/>
      <c r="R125" s="242"/>
      <c r="S125" s="242"/>
      <c r="T125" s="242"/>
      <c r="U125" s="242"/>
    </row>
    <row r="126" spans="3:21">
      <c r="C126" s="242"/>
      <c r="D126" s="242"/>
      <c r="E126" s="242"/>
      <c r="F126" s="242"/>
      <c r="G126" s="242"/>
      <c r="H126" s="242"/>
      <c r="I126" s="242"/>
      <c r="J126" s="242"/>
      <c r="K126" s="242"/>
      <c r="L126" s="242"/>
      <c r="M126" s="242"/>
      <c r="N126" s="242"/>
      <c r="O126" s="242"/>
      <c r="P126" s="242"/>
      <c r="Q126" s="242"/>
      <c r="R126" s="242"/>
      <c r="S126" s="242"/>
      <c r="T126" s="242"/>
      <c r="U126" s="242"/>
    </row>
    <row r="127" spans="3:21">
      <c r="C127" s="242"/>
      <c r="D127" s="242"/>
      <c r="E127" s="242"/>
      <c r="F127" s="242"/>
      <c r="G127" s="242"/>
      <c r="H127" s="242"/>
      <c r="I127" s="242"/>
      <c r="J127" s="242"/>
      <c r="K127" s="242"/>
      <c r="L127" s="242"/>
      <c r="M127" s="242"/>
      <c r="N127" s="242"/>
      <c r="O127" s="242"/>
      <c r="P127" s="242"/>
      <c r="Q127" s="242"/>
      <c r="R127" s="242"/>
      <c r="S127" s="242"/>
      <c r="T127" s="242"/>
      <c r="U127" s="242"/>
    </row>
    <row r="128" spans="3:21">
      <c r="C128" s="242"/>
      <c r="D128" s="242"/>
      <c r="E128" s="242"/>
      <c r="F128" s="242"/>
      <c r="G128" s="242"/>
      <c r="H128" s="242"/>
      <c r="I128" s="242"/>
      <c r="J128" s="242"/>
      <c r="K128" s="242"/>
      <c r="L128" s="242"/>
      <c r="M128" s="242"/>
      <c r="N128" s="242"/>
      <c r="O128" s="242"/>
      <c r="P128" s="242"/>
      <c r="Q128" s="242"/>
      <c r="R128" s="242"/>
      <c r="S128" s="242"/>
      <c r="T128" s="242"/>
      <c r="U128" s="242"/>
    </row>
    <row r="129" spans="3:21">
      <c r="C129" s="242"/>
      <c r="D129" s="242"/>
      <c r="E129" s="242"/>
      <c r="F129" s="242"/>
      <c r="G129" s="242"/>
      <c r="H129" s="242"/>
      <c r="I129" s="242"/>
      <c r="J129" s="242"/>
      <c r="K129" s="242"/>
      <c r="L129" s="242"/>
      <c r="M129" s="242"/>
      <c r="N129" s="242"/>
      <c r="O129" s="242"/>
      <c r="P129" s="242"/>
      <c r="Q129" s="242"/>
      <c r="R129" s="242"/>
      <c r="S129" s="242"/>
      <c r="T129" s="242"/>
      <c r="U129" s="242"/>
    </row>
    <row r="130" spans="3:21">
      <c r="C130" s="242"/>
      <c r="D130" s="242"/>
      <c r="E130" s="242"/>
      <c r="F130" s="242"/>
      <c r="G130" s="242"/>
      <c r="H130" s="242"/>
      <c r="I130" s="242"/>
      <c r="J130" s="242"/>
      <c r="K130" s="242"/>
      <c r="L130" s="242"/>
      <c r="M130" s="242"/>
      <c r="N130" s="242"/>
      <c r="O130" s="242"/>
      <c r="P130" s="242"/>
      <c r="Q130" s="242"/>
      <c r="R130" s="242"/>
      <c r="S130" s="242"/>
      <c r="T130" s="242"/>
      <c r="U130" s="242"/>
    </row>
    <row r="131" spans="3:21">
      <c r="C131" s="242"/>
      <c r="D131" s="242"/>
      <c r="E131" s="242"/>
      <c r="F131" s="242"/>
      <c r="G131" s="242"/>
      <c r="H131" s="242"/>
      <c r="I131" s="242"/>
      <c r="J131" s="242"/>
      <c r="K131" s="242"/>
      <c r="L131" s="242"/>
      <c r="M131" s="242"/>
      <c r="N131" s="242"/>
      <c r="O131" s="242"/>
      <c r="P131" s="242"/>
      <c r="Q131" s="242"/>
      <c r="R131" s="242"/>
      <c r="S131" s="242"/>
      <c r="T131" s="242"/>
      <c r="U131" s="242"/>
    </row>
    <row r="132" spans="3:21">
      <c r="C132" s="242"/>
      <c r="D132" s="242"/>
      <c r="E132" s="242"/>
      <c r="F132" s="242"/>
      <c r="G132" s="242"/>
      <c r="H132" s="242"/>
      <c r="I132" s="242"/>
      <c r="J132" s="242"/>
      <c r="K132" s="242"/>
      <c r="L132" s="242"/>
      <c r="M132" s="242"/>
      <c r="N132" s="242"/>
      <c r="O132" s="242"/>
      <c r="P132" s="242"/>
      <c r="Q132" s="242"/>
      <c r="R132" s="242"/>
      <c r="S132" s="242"/>
      <c r="T132" s="242"/>
      <c r="U132" s="242"/>
    </row>
    <row r="133" spans="3:21">
      <c r="C133" s="242"/>
      <c r="D133" s="242"/>
      <c r="E133" s="242"/>
      <c r="F133" s="242"/>
      <c r="G133" s="242"/>
      <c r="H133" s="242"/>
      <c r="I133" s="242"/>
      <c r="J133" s="242"/>
      <c r="K133" s="242"/>
      <c r="L133" s="242"/>
      <c r="M133" s="242"/>
      <c r="N133" s="242"/>
      <c r="O133" s="242"/>
      <c r="P133" s="242"/>
      <c r="Q133" s="242"/>
      <c r="R133" s="242"/>
      <c r="S133" s="242"/>
      <c r="T133" s="242"/>
      <c r="U133" s="242"/>
    </row>
    <row r="134" spans="3:21">
      <c r="C134" s="242"/>
      <c r="D134" s="242"/>
      <c r="E134" s="242"/>
      <c r="F134" s="242"/>
      <c r="G134" s="242"/>
      <c r="H134" s="242"/>
      <c r="I134" s="242"/>
      <c r="J134" s="242"/>
      <c r="K134" s="242"/>
      <c r="L134" s="242"/>
      <c r="M134" s="242"/>
      <c r="N134" s="242"/>
      <c r="O134" s="242"/>
      <c r="P134" s="242"/>
      <c r="Q134" s="242"/>
      <c r="R134" s="242"/>
      <c r="S134" s="242"/>
      <c r="T134" s="242"/>
      <c r="U134" s="242"/>
    </row>
    <row r="135" spans="3:21">
      <c r="C135" s="242"/>
      <c r="D135" s="242"/>
      <c r="E135" s="242"/>
      <c r="F135" s="242"/>
      <c r="G135" s="242"/>
      <c r="H135" s="242"/>
      <c r="I135" s="242"/>
      <c r="J135" s="242"/>
      <c r="K135" s="242"/>
      <c r="L135" s="242"/>
      <c r="M135" s="242"/>
      <c r="N135" s="242"/>
      <c r="O135" s="242"/>
      <c r="P135" s="242"/>
      <c r="Q135" s="242"/>
      <c r="R135" s="242"/>
      <c r="S135" s="242"/>
      <c r="T135" s="242"/>
      <c r="U135" s="242"/>
    </row>
    <row r="136" spans="3:21">
      <c r="C136" s="242"/>
      <c r="D136" s="242"/>
      <c r="E136" s="242"/>
      <c r="F136" s="242"/>
      <c r="G136" s="242"/>
      <c r="H136" s="242"/>
      <c r="I136" s="242"/>
      <c r="J136" s="242"/>
      <c r="K136" s="242"/>
      <c r="L136" s="242"/>
      <c r="M136" s="242"/>
      <c r="N136" s="242"/>
      <c r="O136" s="242"/>
      <c r="P136" s="242"/>
      <c r="Q136" s="242"/>
      <c r="R136" s="242"/>
      <c r="S136" s="242"/>
      <c r="T136" s="242"/>
      <c r="U136" s="242"/>
    </row>
    <row r="137" spans="3:21">
      <c r="C137" s="242"/>
      <c r="D137" s="242"/>
      <c r="E137" s="242"/>
      <c r="F137" s="242"/>
      <c r="G137" s="242"/>
      <c r="H137" s="242"/>
      <c r="I137" s="242"/>
      <c r="J137" s="242"/>
      <c r="K137" s="242"/>
      <c r="L137" s="242"/>
      <c r="M137" s="242"/>
      <c r="N137" s="242"/>
      <c r="O137" s="242"/>
      <c r="P137" s="242"/>
      <c r="Q137" s="242"/>
      <c r="R137" s="242"/>
      <c r="S137" s="242"/>
      <c r="T137" s="242"/>
      <c r="U137" s="242"/>
    </row>
    <row r="138" spans="3:21">
      <c r="C138" s="242"/>
      <c r="D138" s="242"/>
      <c r="E138" s="242"/>
      <c r="F138" s="242"/>
      <c r="G138" s="242"/>
      <c r="H138" s="242"/>
      <c r="I138" s="242"/>
      <c r="J138" s="242"/>
      <c r="K138" s="242"/>
      <c r="L138" s="242"/>
      <c r="M138" s="242"/>
      <c r="N138" s="242"/>
      <c r="O138" s="242"/>
      <c r="P138" s="242"/>
      <c r="Q138" s="242"/>
      <c r="R138" s="242"/>
      <c r="S138" s="242"/>
      <c r="T138" s="242"/>
      <c r="U138" s="242"/>
    </row>
    <row r="139" spans="3:21">
      <c r="C139" s="242"/>
      <c r="D139" s="242"/>
      <c r="E139" s="242"/>
      <c r="F139" s="242"/>
      <c r="G139" s="242"/>
      <c r="H139" s="242"/>
      <c r="I139" s="242"/>
      <c r="J139" s="242"/>
      <c r="K139" s="242"/>
      <c r="L139" s="242"/>
      <c r="M139" s="242"/>
      <c r="N139" s="242"/>
      <c r="O139" s="242"/>
      <c r="P139" s="242"/>
      <c r="Q139" s="242"/>
      <c r="R139" s="242"/>
      <c r="S139" s="242"/>
      <c r="T139" s="242"/>
      <c r="U139" s="242"/>
    </row>
    <row r="140" spans="3:21">
      <c r="C140" s="242"/>
      <c r="D140" s="242"/>
      <c r="E140" s="242"/>
      <c r="F140" s="242"/>
      <c r="G140" s="242"/>
      <c r="H140" s="242"/>
      <c r="I140" s="242"/>
      <c r="J140" s="242"/>
      <c r="K140" s="242"/>
      <c r="L140" s="242"/>
      <c r="M140" s="242"/>
      <c r="N140" s="242"/>
      <c r="O140" s="242"/>
      <c r="P140" s="242"/>
      <c r="Q140" s="242"/>
      <c r="R140" s="242"/>
      <c r="S140" s="242"/>
      <c r="T140" s="242"/>
      <c r="U140" s="242"/>
    </row>
    <row r="141" spans="3:21">
      <c r="C141" s="242"/>
      <c r="D141" s="242"/>
      <c r="E141" s="242"/>
      <c r="F141" s="242"/>
      <c r="G141" s="242"/>
      <c r="H141" s="242"/>
      <c r="I141" s="242"/>
      <c r="J141" s="242"/>
      <c r="K141" s="242"/>
      <c r="L141" s="242"/>
      <c r="M141" s="242"/>
      <c r="N141" s="242"/>
      <c r="O141" s="242"/>
      <c r="P141" s="242"/>
      <c r="Q141" s="242"/>
      <c r="R141" s="242"/>
      <c r="S141" s="242"/>
      <c r="T141" s="242"/>
      <c r="U141" s="242"/>
    </row>
    <row r="142" spans="3:21">
      <c r="C142" s="242"/>
      <c r="D142" s="242"/>
      <c r="E142" s="242"/>
      <c r="F142" s="242"/>
      <c r="G142" s="242"/>
      <c r="H142" s="242"/>
      <c r="I142" s="242"/>
      <c r="J142" s="242"/>
      <c r="K142" s="242"/>
      <c r="L142" s="242"/>
      <c r="M142" s="242"/>
      <c r="N142" s="242"/>
      <c r="O142" s="242"/>
      <c r="P142" s="242"/>
      <c r="Q142" s="242"/>
      <c r="R142" s="242"/>
      <c r="S142" s="242"/>
      <c r="T142" s="242"/>
      <c r="U142" s="242"/>
    </row>
    <row r="143" spans="3:21">
      <c r="C143" s="242"/>
      <c r="D143" s="242"/>
      <c r="E143" s="242"/>
      <c r="F143" s="242"/>
      <c r="G143" s="242"/>
      <c r="H143" s="242"/>
      <c r="I143" s="242"/>
      <c r="J143" s="242"/>
      <c r="K143" s="242"/>
      <c r="L143" s="242"/>
      <c r="M143" s="242"/>
      <c r="N143" s="242"/>
      <c r="O143" s="242"/>
      <c r="P143" s="242"/>
      <c r="Q143" s="242"/>
      <c r="R143" s="242"/>
      <c r="S143" s="242"/>
      <c r="T143" s="242"/>
      <c r="U143" s="242"/>
    </row>
    <row r="144" spans="3:21">
      <c r="C144" s="242"/>
      <c r="D144" s="242"/>
      <c r="E144" s="242"/>
      <c r="F144" s="242"/>
      <c r="G144" s="242"/>
      <c r="H144" s="242"/>
      <c r="I144" s="242"/>
      <c r="J144" s="242"/>
      <c r="K144" s="242"/>
      <c r="L144" s="242"/>
      <c r="M144" s="242"/>
      <c r="N144" s="242"/>
      <c r="O144" s="242"/>
      <c r="P144" s="242"/>
      <c r="Q144" s="242"/>
      <c r="R144" s="242"/>
      <c r="S144" s="242"/>
      <c r="T144" s="242"/>
      <c r="U144" s="242"/>
    </row>
    <row r="145" spans="3:21">
      <c r="C145" s="242"/>
      <c r="D145" s="242"/>
      <c r="E145" s="242"/>
      <c r="F145" s="242"/>
      <c r="G145" s="242"/>
      <c r="H145" s="242"/>
      <c r="I145" s="242"/>
      <c r="J145" s="242"/>
      <c r="K145" s="242"/>
      <c r="L145" s="242"/>
      <c r="M145" s="242"/>
      <c r="N145" s="242"/>
      <c r="O145" s="242"/>
      <c r="P145" s="242"/>
      <c r="Q145" s="242"/>
      <c r="R145" s="242"/>
      <c r="S145" s="242"/>
      <c r="T145" s="242"/>
      <c r="U145" s="242"/>
    </row>
    <row r="146" spans="3:21">
      <c r="C146" s="242"/>
      <c r="D146" s="242"/>
      <c r="E146" s="242"/>
      <c r="F146" s="242"/>
      <c r="G146" s="242"/>
      <c r="H146" s="242"/>
      <c r="I146" s="242"/>
      <c r="J146" s="242"/>
      <c r="K146" s="242"/>
      <c r="L146" s="242"/>
      <c r="M146" s="242"/>
      <c r="N146" s="242"/>
      <c r="O146" s="242"/>
      <c r="P146" s="242"/>
      <c r="Q146" s="242"/>
      <c r="R146" s="242"/>
      <c r="S146" s="242"/>
      <c r="T146" s="242"/>
      <c r="U146" s="242"/>
    </row>
    <row r="147" spans="3:21">
      <c r="C147" s="242"/>
      <c r="D147" s="242"/>
      <c r="E147" s="242"/>
      <c r="F147" s="242"/>
      <c r="G147" s="242"/>
      <c r="H147" s="242"/>
      <c r="I147" s="242"/>
      <c r="J147" s="242"/>
      <c r="K147" s="242"/>
      <c r="L147" s="242"/>
      <c r="M147" s="242"/>
      <c r="N147" s="242"/>
      <c r="O147" s="242"/>
      <c r="P147" s="242"/>
      <c r="Q147" s="242"/>
      <c r="R147" s="242"/>
      <c r="S147" s="242"/>
      <c r="T147" s="242"/>
      <c r="U147" s="242"/>
    </row>
    <row r="148" spans="3:21">
      <c r="C148" s="242"/>
      <c r="D148" s="242"/>
      <c r="E148" s="242"/>
      <c r="F148" s="242"/>
      <c r="G148" s="242"/>
      <c r="H148" s="242"/>
      <c r="I148" s="242"/>
      <c r="J148" s="242"/>
      <c r="K148" s="242"/>
      <c r="L148" s="242"/>
      <c r="M148" s="242"/>
      <c r="N148" s="242"/>
      <c r="O148" s="242"/>
      <c r="P148" s="242"/>
      <c r="Q148" s="242"/>
      <c r="R148" s="242"/>
      <c r="S148" s="242"/>
      <c r="T148" s="242"/>
      <c r="U148" s="242"/>
    </row>
    <row r="149" spans="3:21">
      <c r="C149" s="242"/>
      <c r="D149" s="242"/>
      <c r="E149" s="242"/>
      <c r="F149" s="242"/>
      <c r="G149" s="242"/>
      <c r="H149" s="242"/>
      <c r="I149" s="242"/>
      <c r="J149" s="242"/>
      <c r="K149" s="242"/>
      <c r="L149" s="242"/>
      <c r="M149" s="242"/>
      <c r="N149" s="242"/>
      <c r="O149" s="242"/>
      <c r="P149" s="242"/>
      <c r="Q149" s="242"/>
      <c r="R149" s="242"/>
      <c r="S149" s="242"/>
      <c r="T149" s="242"/>
      <c r="U149" s="242"/>
    </row>
    <row r="150" spans="3:21">
      <c r="C150" s="242"/>
      <c r="D150" s="242"/>
      <c r="E150" s="242"/>
      <c r="F150" s="242"/>
      <c r="G150" s="242"/>
      <c r="H150" s="242"/>
      <c r="I150" s="242"/>
      <c r="J150" s="242"/>
      <c r="K150" s="242"/>
      <c r="L150" s="242"/>
      <c r="M150" s="242"/>
      <c r="N150" s="242"/>
      <c r="O150" s="242"/>
      <c r="P150" s="242"/>
      <c r="Q150" s="242"/>
      <c r="R150" s="242"/>
      <c r="S150" s="242"/>
      <c r="T150" s="242"/>
      <c r="U150" s="242"/>
    </row>
    <row r="151" spans="3:21">
      <c r="C151" s="242"/>
      <c r="D151" s="242"/>
      <c r="E151" s="242"/>
      <c r="F151" s="242"/>
      <c r="G151" s="242"/>
      <c r="H151" s="242"/>
      <c r="I151" s="242"/>
      <c r="J151" s="242"/>
      <c r="K151" s="242"/>
      <c r="L151" s="242"/>
      <c r="M151" s="242"/>
      <c r="N151" s="242"/>
      <c r="O151" s="242"/>
      <c r="P151" s="242"/>
      <c r="Q151" s="242"/>
      <c r="R151" s="242"/>
      <c r="S151" s="242"/>
      <c r="T151" s="242"/>
      <c r="U151" s="242"/>
    </row>
    <row r="152" spans="3:21">
      <c r="C152" s="242"/>
      <c r="D152" s="242"/>
      <c r="E152" s="242"/>
      <c r="F152" s="242"/>
      <c r="G152" s="242"/>
      <c r="H152" s="242"/>
      <c r="I152" s="242"/>
      <c r="J152" s="242"/>
      <c r="K152" s="242"/>
      <c r="L152" s="242"/>
      <c r="M152" s="242"/>
      <c r="N152" s="242"/>
      <c r="O152" s="242"/>
      <c r="P152" s="242"/>
      <c r="Q152" s="242"/>
      <c r="R152" s="242"/>
      <c r="S152" s="242"/>
      <c r="T152" s="242"/>
      <c r="U152" s="242"/>
    </row>
    <row r="153" spans="3:21">
      <c r="C153" s="242"/>
      <c r="D153" s="242"/>
      <c r="E153" s="242"/>
      <c r="F153" s="242"/>
      <c r="G153" s="242"/>
      <c r="H153" s="242"/>
      <c r="I153" s="242"/>
      <c r="J153" s="242"/>
      <c r="K153" s="242"/>
      <c r="L153" s="242"/>
      <c r="M153" s="242"/>
      <c r="N153" s="242"/>
      <c r="O153" s="242"/>
      <c r="P153" s="242"/>
      <c r="Q153" s="242"/>
      <c r="R153" s="242"/>
      <c r="S153" s="242"/>
      <c r="T153" s="242"/>
      <c r="U153" s="242"/>
    </row>
    <row r="154" spans="3:21">
      <c r="C154" s="242"/>
      <c r="D154" s="242"/>
      <c r="E154" s="242"/>
      <c r="F154" s="242"/>
      <c r="G154" s="242"/>
      <c r="H154" s="242"/>
      <c r="I154" s="242"/>
      <c r="J154" s="242"/>
      <c r="K154" s="242"/>
      <c r="L154" s="242"/>
      <c r="M154" s="242"/>
      <c r="N154" s="242"/>
      <c r="O154" s="242"/>
      <c r="P154" s="242"/>
      <c r="Q154" s="242"/>
      <c r="R154" s="242"/>
      <c r="S154" s="242"/>
      <c r="T154" s="242"/>
      <c r="U154" s="242"/>
    </row>
    <row r="155" spans="3:21">
      <c r="C155" s="242"/>
      <c r="D155" s="242"/>
      <c r="E155" s="242"/>
      <c r="F155" s="242"/>
      <c r="G155" s="242"/>
      <c r="H155" s="242"/>
      <c r="I155" s="242"/>
      <c r="J155" s="242"/>
      <c r="K155" s="242"/>
      <c r="L155" s="242"/>
      <c r="M155" s="242"/>
      <c r="N155" s="242"/>
      <c r="O155" s="242"/>
      <c r="P155" s="242"/>
      <c r="Q155" s="242"/>
      <c r="R155" s="242"/>
      <c r="S155" s="242"/>
      <c r="T155" s="242"/>
      <c r="U155" s="242"/>
    </row>
    <row r="156" spans="3:21">
      <c r="C156" s="242"/>
      <c r="D156" s="242"/>
      <c r="E156" s="242"/>
      <c r="F156" s="242"/>
      <c r="G156" s="242"/>
      <c r="H156" s="242"/>
      <c r="I156" s="242"/>
      <c r="J156" s="242"/>
      <c r="K156" s="242"/>
      <c r="L156" s="242"/>
      <c r="M156" s="242"/>
      <c r="N156" s="242"/>
      <c r="O156" s="242"/>
      <c r="P156" s="242"/>
      <c r="Q156" s="242"/>
      <c r="R156" s="242"/>
      <c r="S156" s="242"/>
      <c r="T156" s="242"/>
      <c r="U156" s="242"/>
    </row>
    <row r="157" spans="3:21">
      <c r="C157" s="242"/>
      <c r="D157" s="242"/>
      <c r="E157" s="242"/>
      <c r="F157" s="242"/>
      <c r="G157" s="242"/>
      <c r="H157" s="242"/>
      <c r="I157" s="242"/>
      <c r="J157" s="242"/>
      <c r="K157" s="242"/>
      <c r="L157" s="242"/>
      <c r="M157" s="242"/>
      <c r="N157" s="242"/>
      <c r="O157" s="242"/>
      <c r="P157" s="242"/>
      <c r="Q157" s="242"/>
      <c r="R157" s="242"/>
      <c r="S157" s="242"/>
      <c r="T157" s="242"/>
      <c r="U157" s="242"/>
    </row>
    <row r="158" spans="3:21">
      <c r="C158" s="242"/>
      <c r="D158" s="242"/>
      <c r="E158" s="242"/>
      <c r="F158" s="242"/>
      <c r="G158" s="242"/>
      <c r="H158" s="242"/>
      <c r="I158" s="242"/>
      <c r="J158" s="242"/>
      <c r="K158" s="242"/>
      <c r="L158" s="242"/>
      <c r="M158" s="242"/>
      <c r="N158" s="242"/>
      <c r="O158" s="242"/>
      <c r="P158" s="242"/>
      <c r="Q158" s="242"/>
      <c r="R158" s="242"/>
      <c r="S158" s="242"/>
      <c r="T158" s="242"/>
      <c r="U158" s="242"/>
    </row>
    <row r="159" spans="3:21">
      <c r="C159" s="242"/>
      <c r="D159" s="242"/>
      <c r="E159" s="242"/>
      <c r="F159" s="242"/>
      <c r="G159" s="242"/>
      <c r="H159" s="242"/>
      <c r="I159" s="242"/>
      <c r="J159" s="242"/>
      <c r="K159" s="242"/>
      <c r="L159" s="242"/>
      <c r="M159" s="242"/>
      <c r="N159" s="242"/>
      <c r="O159" s="242"/>
      <c r="P159" s="242"/>
      <c r="Q159" s="242"/>
      <c r="R159" s="242"/>
      <c r="S159" s="242"/>
      <c r="T159" s="242"/>
      <c r="U159" s="242"/>
    </row>
    <row r="160" spans="3:21">
      <c r="C160" s="242"/>
      <c r="D160" s="242"/>
      <c r="E160" s="242"/>
      <c r="F160" s="242"/>
      <c r="G160" s="242"/>
      <c r="H160" s="242"/>
      <c r="I160" s="242"/>
      <c r="J160" s="242"/>
      <c r="K160" s="242"/>
      <c r="L160" s="242"/>
      <c r="M160" s="242"/>
      <c r="N160" s="242"/>
      <c r="O160" s="242"/>
      <c r="P160" s="242"/>
      <c r="Q160" s="242"/>
      <c r="R160" s="242"/>
      <c r="S160" s="242"/>
      <c r="T160" s="242"/>
      <c r="U160" s="242"/>
    </row>
    <row r="161" spans="3:21">
      <c r="C161" s="242"/>
      <c r="D161" s="242"/>
      <c r="E161" s="242"/>
      <c r="F161" s="242"/>
      <c r="G161" s="242"/>
      <c r="H161" s="242"/>
      <c r="I161" s="242"/>
      <c r="J161" s="242"/>
      <c r="K161" s="242"/>
      <c r="L161" s="242"/>
      <c r="M161" s="242"/>
      <c r="N161" s="242"/>
      <c r="O161" s="242"/>
      <c r="P161" s="242"/>
      <c r="Q161" s="242"/>
      <c r="R161" s="242"/>
      <c r="S161" s="242"/>
      <c r="T161" s="242"/>
      <c r="U161" s="242"/>
    </row>
    <row r="162" spans="3:21">
      <c r="C162" s="242"/>
      <c r="D162" s="242"/>
      <c r="E162" s="242"/>
      <c r="F162" s="242"/>
      <c r="G162" s="242"/>
      <c r="H162" s="242"/>
      <c r="I162" s="242"/>
      <c r="J162" s="242"/>
      <c r="K162" s="242"/>
      <c r="L162" s="242"/>
      <c r="M162" s="242"/>
      <c r="N162" s="242"/>
      <c r="O162" s="242"/>
      <c r="P162" s="242"/>
      <c r="Q162" s="242"/>
      <c r="R162" s="242"/>
      <c r="S162" s="242"/>
      <c r="T162" s="242"/>
      <c r="U162" s="242"/>
    </row>
    <row r="163" spans="3:21">
      <c r="C163" s="242"/>
      <c r="D163" s="242"/>
      <c r="E163" s="242"/>
      <c r="F163" s="242"/>
      <c r="G163" s="242"/>
      <c r="H163" s="242"/>
      <c r="I163" s="242"/>
      <c r="J163" s="242"/>
      <c r="K163" s="242"/>
      <c r="L163" s="242"/>
      <c r="M163" s="242"/>
      <c r="N163" s="242"/>
      <c r="O163" s="242"/>
      <c r="P163" s="242"/>
      <c r="Q163" s="242"/>
      <c r="R163" s="242"/>
      <c r="S163" s="242"/>
      <c r="T163" s="242"/>
      <c r="U163" s="242"/>
    </row>
    <row r="164" spans="3:21">
      <c r="C164" s="242"/>
      <c r="D164" s="242"/>
      <c r="E164" s="242"/>
      <c r="F164" s="242"/>
      <c r="G164" s="242"/>
      <c r="H164" s="242"/>
      <c r="I164" s="242"/>
      <c r="J164" s="242"/>
      <c r="K164" s="242"/>
      <c r="L164" s="242"/>
      <c r="M164" s="242"/>
      <c r="N164" s="242"/>
      <c r="O164" s="242"/>
      <c r="P164" s="242"/>
      <c r="Q164" s="242"/>
      <c r="R164" s="242"/>
      <c r="S164" s="242"/>
      <c r="T164" s="242"/>
      <c r="U164" s="242"/>
    </row>
    <row r="165" spans="3:21">
      <c r="C165" s="242"/>
      <c r="D165" s="242"/>
      <c r="E165" s="242"/>
      <c r="F165" s="242"/>
      <c r="G165" s="242"/>
      <c r="H165" s="242"/>
      <c r="I165" s="242"/>
      <c r="J165" s="242"/>
      <c r="K165" s="242"/>
      <c r="L165" s="242"/>
      <c r="M165" s="242"/>
      <c r="N165" s="242"/>
      <c r="O165" s="242"/>
      <c r="P165" s="242"/>
      <c r="Q165" s="242"/>
      <c r="R165" s="242"/>
      <c r="S165" s="242"/>
      <c r="T165" s="242"/>
      <c r="U165" s="242"/>
    </row>
    <row r="166" spans="3:21">
      <c r="C166" s="242"/>
      <c r="D166" s="242"/>
      <c r="E166" s="242"/>
      <c r="F166" s="242"/>
      <c r="G166" s="242"/>
      <c r="H166" s="242"/>
      <c r="I166" s="242"/>
      <c r="J166" s="242"/>
      <c r="K166" s="242"/>
      <c r="L166" s="242"/>
      <c r="M166" s="242"/>
      <c r="N166" s="242"/>
      <c r="O166" s="242"/>
      <c r="P166" s="242"/>
      <c r="Q166" s="242"/>
      <c r="R166" s="242"/>
      <c r="S166" s="242"/>
      <c r="T166" s="242"/>
      <c r="U166" s="242"/>
    </row>
    <row r="167" spans="3:21">
      <c r="C167" s="242"/>
      <c r="D167" s="242"/>
      <c r="E167" s="242"/>
      <c r="F167" s="242"/>
      <c r="G167" s="242"/>
      <c r="H167" s="242"/>
      <c r="I167" s="242"/>
      <c r="J167" s="242"/>
      <c r="K167" s="242"/>
      <c r="L167" s="242"/>
      <c r="M167" s="242"/>
      <c r="N167" s="242"/>
      <c r="O167" s="242"/>
      <c r="P167" s="242"/>
      <c r="Q167" s="242"/>
      <c r="R167" s="242"/>
      <c r="S167" s="242"/>
      <c r="T167" s="242"/>
      <c r="U167" s="242"/>
    </row>
    <row r="168" spans="3:21">
      <c r="C168" s="242"/>
      <c r="D168" s="242"/>
      <c r="E168" s="242"/>
      <c r="F168" s="242"/>
      <c r="G168" s="242"/>
      <c r="H168" s="242"/>
      <c r="I168" s="242"/>
      <c r="J168" s="242"/>
      <c r="K168" s="242"/>
      <c r="L168" s="242"/>
      <c r="M168" s="242"/>
      <c r="N168" s="242"/>
      <c r="O168" s="242"/>
      <c r="P168" s="242"/>
      <c r="Q168" s="242"/>
      <c r="R168" s="242"/>
      <c r="S168" s="242"/>
      <c r="T168" s="242"/>
      <c r="U168" s="242"/>
    </row>
    <row r="169" spans="3:21">
      <c r="C169" s="242"/>
      <c r="D169" s="242"/>
      <c r="E169" s="242"/>
      <c r="F169" s="242"/>
      <c r="G169" s="242"/>
      <c r="H169" s="242"/>
      <c r="I169" s="242"/>
      <c r="J169" s="242"/>
      <c r="K169" s="242"/>
      <c r="L169" s="242"/>
      <c r="M169" s="242"/>
      <c r="N169" s="242"/>
      <c r="O169" s="242"/>
      <c r="P169" s="242"/>
      <c r="Q169" s="242"/>
      <c r="R169" s="242"/>
      <c r="S169" s="242"/>
      <c r="T169" s="242"/>
      <c r="U169" s="242"/>
    </row>
    <row r="170" spans="3:21">
      <c r="C170" s="242"/>
      <c r="D170" s="242"/>
      <c r="E170" s="242"/>
      <c r="F170" s="242"/>
      <c r="G170" s="242"/>
      <c r="H170" s="242"/>
      <c r="I170" s="242"/>
      <c r="J170" s="242"/>
      <c r="K170" s="242"/>
      <c r="L170" s="242"/>
      <c r="M170" s="242"/>
      <c r="N170" s="242"/>
      <c r="O170" s="242"/>
      <c r="P170" s="242"/>
      <c r="Q170" s="242"/>
      <c r="R170" s="242"/>
      <c r="S170" s="242"/>
      <c r="T170" s="242"/>
      <c r="U170" s="242"/>
    </row>
    <row r="171" spans="3:21">
      <c r="C171" s="242"/>
      <c r="D171" s="242"/>
      <c r="E171" s="242"/>
      <c r="F171" s="242"/>
      <c r="G171" s="242"/>
      <c r="H171" s="242"/>
      <c r="I171" s="242"/>
      <c r="J171" s="242"/>
      <c r="K171" s="242"/>
      <c r="L171" s="242"/>
      <c r="M171" s="242"/>
      <c r="N171" s="242"/>
      <c r="O171" s="242"/>
      <c r="P171" s="242"/>
      <c r="Q171" s="242"/>
      <c r="R171" s="242"/>
      <c r="S171" s="242"/>
      <c r="T171" s="242"/>
      <c r="U171" s="242"/>
    </row>
    <row r="172" spans="3:21">
      <c r="C172" s="242"/>
      <c r="D172" s="242"/>
      <c r="E172" s="242"/>
      <c r="F172" s="242"/>
      <c r="G172" s="242"/>
      <c r="H172" s="242"/>
      <c r="I172" s="242"/>
      <c r="J172" s="242"/>
      <c r="K172" s="242"/>
      <c r="L172" s="242"/>
      <c r="M172" s="242"/>
      <c r="N172" s="242"/>
      <c r="O172" s="242"/>
      <c r="P172" s="242"/>
      <c r="Q172" s="242"/>
      <c r="R172" s="242"/>
      <c r="S172" s="242"/>
      <c r="T172" s="242"/>
      <c r="U172" s="242"/>
    </row>
    <row r="173" spans="3:21">
      <c r="C173" s="242"/>
      <c r="D173" s="242"/>
      <c r="E173" s="242"/>
      <c r="F173" s="242"/>
      <c r="G173" s="242"/>
      <c r="H173" s="242"/>
      <c r="I173" s="242"/>
      <c r="J173" s="242"/>
      <c r="K173" s="242"/>
      <c r="L173" s="242"/>
      <c r="M173" s="242"/>
      <c r="N173" s="242"/>
      <c r="O173" s="242"/>
      <c r="P173" s="242"/>
      <c r="Q173" s="242"/>
      <c r="R173" s="242"/>
      <c r="S173" s="242"/>
      <c r="T173" s="242"/>
      <c r="U173" s="242"/>
    </row>
    <row r="174" spans="3:21">
      <c r="C174" s="242"/>
      <c r="D174" s="242"/>
      <c r="E174" s="242"/>
      <c r="F174" s="242"/>
      <c r="G174" s="242"/>
      <c r="H174" s="242"/>
      <c r="I174" s="242"/>
      <c r="J174" s="242"/>
      <c r="K174" s="242"/>
      <c r="L174" s="242"/>
      <c r="M174" s="242"/>
      <c r="N174" s="242"/>
      <c r="O174" s="242"/>
      <c r="P174" s="242"/>
      <c r="Q174" s="242"/>
      <c r="R174" s="242"/>
      <c r="S174" s="242"/>
      <c r="T174" s="242"/>
      <c r="U174" s="242"/>
    </row>
    <row r="175" spans="3:21">
      <c r="C175" s="242"/>
      <c r="D175" s="242"/>
      <c r="E175" s="242"/>
      <c r="F175" s="242"/>
      <c r="G175" s="242"/>
      <c r="H175" s="242"/>
      <c r="I175" s="242"/>
      <c r="J175" s="242"/>
      <c r="K175" s="242"/>
      <c r="L175" s="242"/>
      <c r="M175" s="242"/>
      <c r="N175" s="242"/>
      <c r="O175" s="242"/>
      <c r="P175" s="242"/>
      <c r="Q175" s="242"/>
      <c r="R175" s="242"/>
      <c r="S175" s="242"/>
      <c r="T175" s="242"/>
      <c r="U175" s="242"/>
    </row>
    <row r="176" spans="3:21">
      <c r="C176" s="242"/>
      <c r="D176" s="242"/>
      <c r="E176" s="242"/>
      <c r="F176" s="242"/>
      <c r="G176" s="242"/>
      <c r="H176" s="242"/>
      <c r="I176" s="242"/>
      <c r="J176" s="242"/>
      <c r="K176" s="242"/>
      <c r="L176" s="242"/>
      <c r="M176" s="242"/>
      <c r="N176" s="242"/>
      <c r="O176" s="242"/>
      <c r="P176" s="242"/>
      <c r="Q176" s="242"/>
      <c r="R176" s="242"/>
      <c r="S176" s="242"/>
      <c r="T176" s="242"/>
      <c r="U176" s="242"/>
    </row>
    <row r="177" spans="3:21">
      <c r="C177" s="242"/>
      <c r="D177" s="242"/>
      <c r="E177" s="242"/>
      <c r="F177" s="242"/>
      <c r="G177" s="242"/>
      <c r="H177" s="242"/>
      <c r="I177" s="242"/>
      <c r="J177" s="242"/>
      <c r="K177" s="242"/>
      <c r="L177" s="242"/>
      <c r="M177" s="242"/>
      <c r="N177" s="242"/>
      <c r="O177" s="242"/>
      <c r="P177" s="242"/>
      <c r="Q177" s="242"/>
      <c r="R177" s="242"/>
      <c r="S177" s="242"/>
      <c r="T177" s="242"/>
      <c r="U177" s="242"/>
    </row>
    <row r="178" spans="3:21">
      <c r="C178" s="242"/>
      <c r="D178" s="242"/>
      <c r="E178" s="242"/>
      <c r="F178" s="242"/>
      <c r="G178" s="242"/>
      <c r="H178" s="242"/>
      <c r="I178" s="242"/>
      <c r="J178" s="242"/>
      <c r="K178" s="242"/>
      <c r="L178" s="242"/>
      <c r="M178" s="242"/>
      <c r="N178" s="242"/>
      <c r="O178" s="242"/>
      <c r="P178" s="242"/>
      <c r="Q178" s="242"/>
      <c r="R178" s="242"/>
      <c r="S178" s="242"/>
      <c r="T178" s="242"/>
      <c r="U178" s="242"/>
    </row>
    <row r="179" spans="3:21">
      <c r="C179" s="242"/>
      <c r="D179" s="242"/>
      <c r="E179" s="242"/>
      <c r="F179" s="242"/>
      <c r="G179" s="242"/>
      <c r="H179" s="242"/>
      <c r="I179" s="242"/>
      <c r="J179" s="242"/>
      <c r="K179" s="242"/>
      <c r="L179" s="242"/>
      <c r="M179" s="242"/>
      <c r="N179" s="242"/>
      <c r="O179" s="242"/>
      <c r="P179" s="242"/>
      <c r="Q179" s="242"/>
      <c r="R179" s="242"/>
      <c r="S179" s="242"/>
      <c r="T179" s="242"/>
      <c r="U179" s="242"/>
    </row>
    <row r="180" spans="3:21">
      <c r="C180" s="242"/>
      <c r="D180" s="242"/>
      <c r="E180" s="242"/>
      <c r="F180" s="242"/>
      <c r="G180" s="242"/>
      <c r="H180" s="242"/>
      <c r="I180" s="242"/>
      <c r="J180" s="242"/>
      <c r="K180" s="242"/>
      <c r="L180" s="242"/>
      <c r="M180" s="242"/>
      <c r="N180" s="242"/>
      <c r="O180" s="242"/>
      <c r="P180" s="242"/>
      <c r="Q180" s="242"/>
      <c r="R180" s="242"/>
      <c r="S180" s="242"/>
      <c r="T180" s="242"/>
      <c r="U180" s="242"/>
    </row>
    <row r="181" spans="3:21">
      <c r="C181" s="242"/>
      <c r="D181" s="242"/>
      <c r="E181" s="242"/>
      <c r="F181" s="242"/>
      <c r="G181" s="242"/>
      <c r="H181" s="242"/>
      <c r="I181" s="242"/>
      <c r="J181" s="242"/>
      <c r="K181" s="242"/>
      <c r="L181" s="242"/>
      <c r="M181" s="242"/>
      <c r="N181" s="242"/>
      <c r="O181" s="242"/>
      <c r="P181" s="242"/>
      <c r="Q181" s="242"/>
      <c r="R181" s="242"/>
      <c r="S181" s="242"/>
      <c r="T181" s="242"/>
      <c r="U181" s="242"/>
    </row>
    <row r="182" spans="3:21">
      <c r="C182" s="242"/>
      <c r="D182" s="242"/>
      <c r="E182" s="242"/>
      <c r="F182" s="242"/>
      <c r="G182" s="242"/>
      <c r="H182" s="242"/>
      <c r="I182" s="242"/>
      <c r="J182" s="242"/>
      <c r="K182" s="242"/>
      <c r="L182" s="242"/>
      <c r="M182" s="242"/>
      <c r="N182" s="242"/>
      <c r="O182" s="242"/>
      <c r="P182" s="242"/>
      <c r="Q182" s="242"/>
      <c r="R182" s="242"/>
      <c r="S182" s="242"/>
      <c r="T182" s="242"/>
      <c r="U182" s="242"/>
    </row>
    <row r="183" spans="3:21">
      <c r="C183" s="242"/>
      <c r="D183" s="242"/>
      <c r="E183" s="242"/>
      <c r="F183" s="242"/>
      <c r="G183" s="242"/>
      <c r="H183" s="242"/>
      <c r="I183" s="242"/>
      <c r="J183" s="242"/>
      <c r="K183" s="242"/>
      <c r="L183" s="242"/>
      <c r="M183" s="242"/>
      <c r="N183" s="242"/>
      <c r="O183" s="242"/>
      <c r="P183" s="242"/>
      <c r="Q183" s="242"/>
      <c r="R183" s="242"/>
      <c r="S183" s="242"/>
      <c r="T183" s="242"/>
      <c r="U183" s="242"/>
    </row>
    <row r="184" spans="3:21">
      <c r="C184" s="242"/>
      <c r="D184" s="242"/>
      <c r="E184" s="242"/>
      <c r="F184" s="242"/>
      <c r="G184" s="242"/>
      <c r="H184" s="242"/>
      <c r="I184" s="242"/>
      <c r="J184" s="242"/>
      <c r="K184" s="242"/>
      <c r="L184" s="242"/>
      <c r="M184" s="242"/>
      <c r="N184" s="242"/>
      <c r="O184" s="242"/>
      <c r="P184" s="242"/>
      <c r="Q184" s="242"/>
      <c r="R184" s="242"/>
      <c r="S184" s="242"/>
      <c r="T184" s="242"/>
      <c r="U184" s="242"/>
    </row>
    <row r="185" spans="3:21">
      <c r="C185" s="242"/>
      <c r="D185" s="242"/>
      <c r="E185" s="242"/>
      <c r="F185" s="242"/>
      <c r="G185" s="242"/>
      <c r="H185" s="242"/>
      <c r="I185" s="242"/>
      <c r="J185" s="242"/>
      <c r="K185" s="242"/>
      <c r="L185" s="242"/>
      <c r="M185" s="242"/>
      <c r="N185" s="242"/>
      <c r="O185" s="242"/>
      <c r="P185" s="242"/>
      <c r="Q185" s="242"/>
      <c r="R185" s="242"/>
      <c r="S185" s="242"/>
      <c r="T185" s="242"/>
      <c r="U185" s="242"/>
    </row>
    <row r="186" spans="3:21">
      <c r="C186" s="242"/>
      <c r="D186" s="242"/>
      <c r="E186" s="242"/>
      <c r="F186" s="242"/>
      <c r="G186" s="242"/>
      <c r="H186" s="242"/>
      <c r="I186" s="242"/>
      <c r="J186" s="242"/>
      <c r="K186" s="242"/>
      <c r="L186" s="242"/>
      <c r="M186" s="242"/>
      <c r="N186" s="242"/>
      <c r="O186" s="242"/>
      <c r="P186" s="242"/>
      <c r="Q186" s="242"/>
      <c r="R186" s="242"/>
      <c r="S186" s="242"/>
      <c r="T186" s="242"/>
      <c r="U186" s="242"/>
    </row>
    <row r="187" spans="3:21">
      <c r="C187" s="242"/>
      <c r="D187" s="242"/>
      <c r="E187" s="242"/>
      <c r="F187" s="242"/>
      <c r="G187" s="242"/>
      <c r="H187" s="242"/>
      <c r="I187" s="242"/>
      <c r="J187" s="242"/>
      <c r="K187" s="242"/>
      <c r="L187" s="242"/>
      <c r="M187" s="242"/>
      <c r="N187" s="242"/>
      <c r="O187" s="242"/>
      <c r="P187" s="242"/>
      <c r="Q187" s="242"/>
      <c r="R187" s="242"/>
      <c r="S187" s="242"/>
      <c r="T187" s="242"/>
      <c r="U187" s="242"/>
    </row>
    <row r="188" spans="3:21">
      <c r="C188" s="242"/>
      <c r="D188" s="242"/>
      <c r="E188" s="242"/>
      <c r="F188" s="242"/>
      <c r="G188" s="242"/>
      <c r="H188" s="242"/>
      <c r="I188" s="242"/>
      <c r="J188" s="242"/>
      <c r="K188" s="242"/>
      <c r="L188" s="242"/>
      <c r="M188" s="242"/>
      <c r="N188" s="242"/>
      <c r="O188" s="242"/>
      <c r="P188" s="242"/>
      <c r="Q188" s="242"/>
      <c r="R188" s="242"/>
      <c r="S188" s="242"/>
      <c r="T188" s="242"/>
      <c r="U188" s="242"/>
    </row>
    <row r="189" spans="3:21">
      <c r="C189" s="242"/>
      <c r="D189" s="242"/>
      <c r="E189" s="242"/>
      <c r="F189" s="242"/>
      <c r="G189" s="242"/>
      <c r="H189" s="242"/>
      <c r="I189" s="242"/>
      <c r="J189" s="242"/>
      <c r="K189" s="242"/>
      <c r="L189" s="242"/>
      <c r="M189" s="242"/>
      <c r="N189" s="242"/>
      <c r="O189" s="242"/>
      <c r="P189" s="242"/>
      <c r="Q189" s="242"/>
      <c r="R189" s="242"/>
      <c r="S189" s="242"/>
      <c r="T189" s="242"/>
      <c r="U189" s="242"/>
    </row>
    <row r="190" spans="3:21">
      <c r="C190" s="242"/>
      <c r="D190" s="242"/>
      <c r="E190" s="242"/>
      <c r="F190" s="242"/>
      <c r="G190" s="242"/>
      <c r="H190" s="242"/>
      <c r="I190" s="242"/>
      <c r="J190" s="242"/>
      <c r="K190" s="242"/>
      <c r="L190" s="242"/>
      <c r="M190" s="242"/>
      <c r="N190" s="242"/>
      <c r="O190" s="242"/>
      <c r="P190" s="242"/>
      <c r="Q190" s="242"/>
      <c r="R190" s="242"/>
      <c r="S190" s="242"/>
      <c r="T190" s="242"/>
      <c r="U190" s="242"/>
    </row>
    <row r="191" spans="3:21">
      <c r="C191" s="242"/>
      <c r="D191" s="242"/>
      <c r="E191" s="242"/>
      <c r="F191" s="242"/>
      <c r="G191" s="242"/>
      <c r="H191" s="242"/>
      <c r="I191" s="242"/>
      <c r="J191" s="242"/>
      <c r="K191" s="242"/>
      <c r="L191" s="242"/>
      <c r="M191" s="242"/>
      <c r="N191" s="242"/>
      <c r="O191" s="242"/>
      <c r="P191" s="242"/>
      <c r="Q191" s="242"/>
      <c r="R191" s="242"/>
      <c r="S191" s="242"/>
      <c r="T191" s="242"/>
      <c r="U191" s="242"/>
    </row>
    <row r="192" spans="3:21">
      <c r="C192" s="242"/>
      <c r="D192" s="242"/>
      <c r="E192" s="242"/>
      <c r="F192" s="242"/>
      <c r="G192" s="242"/>
      <c r="H192" s="242"/>
      <c r="I192" s="242"/>
      <c r="J192" s="242"/>
      <c r="K192" s="242"/>
      <c r="L192" s="242"/>
      <c r="M192" s="242"/>
      <c r="N192" s="242"/>
      <c r="O192" s="242"/>
      <c r="P192" s="242"/>
      <c r="Q192" s="242"/>
      <c r="R192" s="242"/>
      <c r="S192" s="242"/>
      <c r="T192" s="242"/>
      <c r="U192" s="242"/>
    </row>
    <row r="193" spans="3:21">
      <c r="C193" s="242"/>
      <c r="D193" s="242"/>
      <c r="E193" s="242"/>
      <c r="F193" s="242"/>
      <c r="G193" s="242"/>
      <c r="H193" s="242"/>
      <c r="I193" s="242"/>
      <c r="J193" s="242"/>
      <c r="K193" s="242"/>
      <c r="L193" s="242"/>
      <c r="M193" s="242"/>
      <c r="N193" s="242"/>
      <c r="O193" s="242"/>
      <c r="P193" s="242"/>
      <c r="Q193" s="242"/>
      <c r="R193" s="242"/>
      <c r="S193" s="242"/>
      <c r="T193" s="242"/>
      <c r="U193" s="242"/>
    </row>
    <row r="194" spans="3:21">
      <c r="C194" s="242"/>
      <c r="D194" s="242"/>
      <c r="E194" s="242"/>
      <c r="F194" s="242"/>
      <c r="G194" s="242"/>
      <c r="H194" s="242"/>
      <c r="I194" s="242"/>
      <c r="J194" s="242"/>
      <c r="K194" s="242"/>
      <c r="L194" s="242"/>
      <c r="M194" s="242"/>
      <c r="N194" s="242"/>
      <c r="O194" s="242"/>
      <c r="P194" s="242"/>
      <c r="Q194" s="242"/>
      <c r="R194" s="242"/>
      <c r="S194" s="242"/>
      <c r="T194" s="242"/>
      <c r="U194" s="242"/>
    </row>
    <row r="195" spans="3:21">
      <c r="C195" s="242"/>
      <c r="D195" s="242"/>
      <c r="E195" s="242"/>
      <c r="F195" s="242"/>
      <c r="G195" s="242"/>
      <c r="H195" s="242"/>
      <c r="I195" s="242"/>
      <c r="J195" s="242"/>
      <c r="K195" s="242"/>
      <c r="L195" s="242"/>
      <c r="M195" s="242"/>
      <c r="N195" s="242"/>
      <c r="O195" s="242"/>
      <c r="P195" s="242"/>
      <c r="Q195" s="242"/>
      <c r="R195" s="242"/>
      <c r="S195" s="242"/>
      <c r="T195" s="242"/>
      <c r="U195" s="242"/>
    </row>
    <row r="196" spans="3:21">
      <c r="C196" s="242"/>
      <c r="D196" s="242"/>
      <c r="E196" s="242"/>
      <c r="F196" s="242"/>
      <c r="G196" s="242"/>
      <c r="H196" s="242"/>
      <c r="I196" s="242"/>
      <c r="J196" s="242"/>
      <c r="K196" s="242"/>
      <c r="L196" s="242"/>
      <c r="M196" s="242"/>
      <c r="N196" s="242"/>
      <c r="O196" s="242"/>
      <c r="P196" s="242"/>
      <c r="Q196" s="242"/>
      <c r="R196" s="242"/>
      <c r="S196" s="242"/>
      <c r="T196" s="242"/>
      <c r="U196" s="242"/>
    </row>
    <row r="197" spans="3:21">
      <c r="C197" s="242"/>
      <c r="D197" s="242"/>
      <c r="E197" s="242"/>
      <c r="F197" s="242"/>
      <c r="G197" s="242"/>
      <c r="H197" s="242"/>
      <c r="I197" s="242"/>
      <c r="J197" s="242"/>
      <c r="K197" s="242"/>
      <c r="L197" s="242"/>
      <c r="M197" s="242"/>
      <c r="N197" s="242"/>
      <c r="O197" s="242"/>
      <c r="P197" s="242"/>
      <c r="Q197" s="242"/>
      <c r="R197" s="242"/>
      <c r="S197" s="242"/>
      <c r="T197" s="242"/>
      <c r="U197" s="242"/>
    </row>
    <row r="198" spans="3:21">
      <c r="C198" s="242"/>
      <c r="D198" s="242"/>
      <c r="E198" s="242"/>
      <c r="F198" s="242"/>
      <c r="G198" s="242"/>
      <c r="H198" s="242"/>
      <c r="I198" s="242"/>
      <c r="J198" s="242"/>
      <c r="K198" s="242"/>
      <c r="L198" s="242"/>
      <c r="M198" s="242"/>
      <c r="N198" s="242"/>
      <c r="O198" s="242"/>
      <c r="P198" s="242"/>
      <c r="Q198" s="242"/>
      <c r="R198" s="242"/>
      <c r="S198" s="242"/>
      <c r="T198" s="242"/>
      <c r="U198" s="242"/>
    </row>
    <row r="199" spans="3:21">
      <c r="C199" s="242"/>
      <c r="D199" s="242"/>
      <c r="E199" s="242"/>
      <c r="F199" s="242"/>
      <c r="G199" s="242"/>
      <c r="H199" s="242"/>
      <c r="I199" s="242"/>
      <c r="J199" s="242"/>
      <c r="K199" s="242"/>
      <c r="L199" s="242"/>
      <c r="M199" s="242"/>
      <c r="N199" s="242"/>
      <c r="O199" s="242"/>
      <c r="P199" s="242"/>
      <c r="Q199" s="242"/>
      <c r="R199" s="242"/>
      <c r="S199" s="242"/>
      <c r="T199" s="242"/>
      <c r="U199" s="242"/>
    </row>
    <row r="200" spans="3:21">
      <c r="C200" s="242"/>
      <c r="D200" s="242"/>
      <c r="E200" s="242"/>
      <c r="F200" s="242"/>
      <c r="G200" s="242"/>
      <c r="H200" s="242"/>
      <c r="I200" s="242"/>
      <c r="J200" s="242"/>
      <c r="K200" s="242"/>
      <c r="L200" s="242"/>
      <c r="M200" s="242"/>
      <c r="N200" s="242"/>
      <c r="O200" s="242"/>
      <c r="P200" s="242"/>
      <c r="Q200" s="242"/>
      <c r="R200" s="242"/>
      <c r="S200" s="242"/>
      <c r="T200" s="242"/>
      <c r="U200" s="242"/>
    </row>
    <row r="201" spans="3:21">
      <c r="C201" s="242"/>
      <c r="D201" s="242"/>
      <c r="E201" s="242"/>
      <c r="F201" s="242"/>
      <c r="G201" s="242"/>
      <c r="H201" s="242"/>
      <c r="I201" s="242"/>
      <c r="J201" s="242"/>
      <c r="K201" s="242"/>
      <c r="L201" s="242"/>
      <c r="M201" s="242"/>
      <c r="N201" s="242"/>
      <c r="O201" s="242"/>
      <c r="P201" s="242"/>
      <c r="Q201" s="242"/>
      <c r="R201" s="242"/>
      <c r="S201" s="242"/>
      <c r="T201" s="242"/>
      <c r="U201" s="242"/>
    </row>
    <row r="202" spans="3:21">
      <c r="C202" s="242"/>
      <c r="D202" s="242"/>
      <c r="E202" s="242"/>
      <c r="F202" s="242"/>
      <c r="G202" s="242"/>
      <c r="H202" s="242"/>
      <c r="I202" s="242"/>
      <c r="J202" s="242"/>
      <c r="K202" s="242"/>
      <c r="L202" s="242"/>
      <c r="M202" s="242"/>
      <c r="N202" s="242"/>
      <c r="O202" s="242"/>
      <c r="P202" s="242"/>
      <c r="Q202" s="242"/>
      <c r="R202" s="242"/>
      <c r="S202" s="242"/>
      <c r="T202" s="242"/>
      <c r="U202" s="242"/>
    </row>
    <row r="203" spans="3:21">
      <c r="C203" s="242"/>
      <c r="D203" s="242"/>
      <c r="E203" s="242"/>
      <c r="F203" s="242"/>
      <c r="G203" s="242"/>
      <c r="H203" s="242"/>
      <c r="I203" s="242"/>
      <c r="J203" s="242"/>
      <c r="K203" s="242"/>
      <c r="L203" s="242"/>
      <c r="M203" s="242"/>
      <c r="N203" s="242"/>
      <c r="O203" s="242"/>
      <c r="P203" s="242"/>
      <c r="Q203" s="242"/>
      <c r="R203" s="242"/>
      <c r="S203" s="242"/>
      <c r="T203" s="242"/>
      <c r="U203" s="242"/>
    </row>
    <row r="204" spans="3:21">
      <c r="C204" s="242"/>
      <c r="D204" s="242"/>
      <c r="E204" s="242"/>
      <c r="F204" s="242"/>
      <c r="G204" s="242"/>
      <c r="H204" s="242"/>
      <c r="I204" s="242"/>
      <c r="J204" s="242"/>
      <c r="K204" s="242"/>
      <c r="L204" s="242"/>
      <c r="M204" s="242"/>
      <c r="N204" s="242"/>
      <c r="O204" s="242"/>
      <c r="P204" s="242"/>
      <c r="Q204" s="242"/>
      <c r="R204" s="242"/>
      <c r="S204" s="242"/>
      <c r="T204" s="242"/>
      <c r="U204" s="242"/>
    </row>
    <row r="205" spans="3:21">
      <c r="C205" s="242"/>
      <c r="D205" s="242"/>
      <c r="E205" s="242"/>
      <c r="F205" s="242"/>
      <c r="G205" s="242"/>
      <c r="H205" s="242"/>
      <c r="I205" s="242"/>
      <c r="J205" s="242"/>
      <c r="K205" s="242"/>
      <c r="L205" s="242"/>
      <c r="M205" s="242"/>
      <c r="N205" s="242"/>
      <c r="O205" s="242"/>
      <c r="P205" s="242"/>
      <c r="Q205" s="242"/>
      <c r="R205" s="242"/>
      <c r="S205" s="242"/>
      <c r="T205" s="242"/>
      <c r="U205" s="242"/>
    </row>
    <row r="206" spans="3:21">
      <c r="C206" s="242"/>
      <c r="D206" s="242"/>
      <c r="E206" s="242"/>
      <c r="F206" s="242"/>
      <c r="G206" s="242"/>
      <c r="H206" s="242"/>
      <c r="I206" s="242"/>
      <c r="J206" s="242"/>
      <c r="K206" s="242"/>
      <c r="L206" s="242"/>
      <c r="M206" s="242"/>
      <c r="N206" s="242"/>
      <c r="O206" s="242"/>
      <c r="P206" s="242"/>
      <c r="Q206" s="242"/>
      <c r="R206" s="242"/>
      <c r="S206" s="242"/>
      <c r="T206" s="242"/>
      <c r="U206" s="242"/>
    </row>
    <row r="207" spans="3:21">
      <c r="C207" s="242"/>
      <c r="D207" s="242"/>
      <c r="E207" s="242"/>
      <c r="F207" s="242"/>
      <c r="G207" s="242"/>
      <c r="H207" s="242"/>
      <c r="I207" s="242"/>
      <c r="J207" s="242"/>
      <c r="K207" s="242"/>
      <c r="L207" s="242"/>
      <c r="M207" s="242"/>
      <c r="N207" s="242"/>
      <c r="O207" s="242"/>
      <c r="P207" s="242"/>
      <c r="Q207" s="242"/>
      <c r="R207" s="242"/>
      <c r="S207" s="242"/>
      <c r="T207" s="242"/>
      <c r="U207" s="242"/>
    </row>
    <row r="208" spans="3:21">
      <c r="C208" s="242"/>
      <c r="D208" s="242"/>
      <c r="E208" s="242"/>
      <c r="F208" s="242"/>
      <c r="G208" s="242"/>
      <c r="H208" s="242"/>
      <c r="I208" s="242"/>
      <c r="J208" s="242"/>
      <c r="K208" s="242"/>
      <c r="L208" s="242"/>
      <c r="M208" s="242"/>
      <c r="N208" s="242"/>
      <c r="O208" s="242"/>
      <c r="P208" s="242"/>
      <c r="Q208" s="242"/>
      <c r="R208" s="242"/>
      <c r="S208" s="242"/>
      <c r="T208" s="242"/>
      <c r="U208" s="242"/>
    </row>
    <row r="209" spans="3:21">
      <c r="C209" s="242"/>
      <c r="D209" s="242"/>
      <c r="E209" s="242"/>
      <c r="F209" s="242"/>
      <c r="G209" s="242"/>
      <c r="H209" s="242"/>
      <c r="I209" s="242"/>
      <c r="J209" s="242"/>
      <c r="K209" s="242"/>
      <c r="L209" s="242"/>
      <c r="M209" s="242"/>
      <c r="N209" s="242"/>
      <c r="O209" s="242"/>
      <c r="P209" s="242"/>
      <c r="Q209" s="242"/>
      <c r="R209" s="242"/>
      <c r="S209" s="242"/>
      <c r="T209" s="242"/>
      <c r="U209" s="242"/>
    </row>
    <row r="210" spans="3:21">
      <c r="C210" s="242"/>
      <c r="D210" s="242"/>
      <c r="E210" s="242"/>
      <c r="F210" s="242"/>
      <c r="G210" s="242"/>
      <c r="H210" s="242"/>
      <c r="I210" s="242"/>
      <c r="J210" s="242"/>
      <c r="K210" s="242"/>
      <c r="L210" s="242"/>
      <c r="M210" s="242"/>
      <c r="N210" s="242"/>
      <c r="O210" s="242"/>
      <c r="P210" s="242"/>
      <c r="Q210" s="242"/>
      <c r="R210" s="242"/>
      <c r="S210" s="242"/>
      <c r="T210" s="242"/>
      <c r="U210" s="242"/>
    </row>
    <row r="211" spans="3:21">
      <c r="C211" s="242"/>
      <c r="D211" s="242"/>
      <c r="E211" s="242"/>
      <c r="F211" s="242"/>
      <c r="G211" s="242"/>
      <c r="H211" s="242"/>
      <c r="I211" s="242"/>
      <c r="J211" s="242"/>
      <c r="K211" s="242"/>
      <c r="L211" s="242"/>
      <c r="M211" s="242"/>
      <c r="N211" s="242"/>
      <c r="O211" s="242"/>
      <c r="P211" s="242"/>
      <c r="Q211" s="242"/>
      <c r="R211" s="242"/>
      <c r="S211" s="242"/>
      <c r="T211" s="242"/>
      <c r="U211" s="242"/>
    </row>
    <row r="212" spans="3:21">
      <c r="C212" s="242"/>
      <c r="D212" s="242"/>
      <c r="E212" s="242"/>
      <c r="F212" s="242"/>
      <c r="G212" s="242"/>
      <c r="H212" s="242"/>
      <c r="I212" s="242"/>
      <c r="J212" s="242"/>
      <c r="K212" s="242"/>
      <c r="L212" s="242"/>
      <c r="M212" s="242"/>
      <c r="N212" s="242"/>
      <c r="O212" s="242"/>
      <c r="P212" s="242"/>
      <c r="Q212" s="242"/>
      <c r="R212" s="242"/>
      <c r="S212" s="242"/>
      <c r="T212" s="242"/>
      <c r="U212" s="242"/>
    </row>
    <row r="213" spans="3:21">
      <c r="C213" s="242"/>
      <c r="D213" s="242"/>
      <c r="E213" s="242"/>
      <c r="F213" s="242"/>
      <c r="G213" s="242"/>
      <c r="H213" s="242"/>
      <c r="I213" s="242"/>
      <c r="J213" s="242"/>
      <c r="K213" s="242"/>
      <c r="L213" s="242"/>
      <c r="M213" s="242"/>
      <c r="N213" s="242"/>
      <c r="O213" s="242"/>
      <c r="P213" s="242"/>
      <c r="Q213" s="242"/>
      <c r="R213" s="242"/>
      <c r="S213" s="242"/>
      <c r="T213" s="242"/>
      <c r="U213" s="242"/>
    </row>
    <row r="214" spans="3:21">
      <c r="C214" s="242"/>
      <c r="D214" s="242"/>
      <c r="E214" s="242"/>
      <c r="F214" s="242"/>
      <c r="G214" s="242"/>
      <c r="H214" s="242"/>
      <c r="I214" s="242"/>
      <c r="J214" s="242"/>
      <c r="K214" s="242"/>
      <c r="L214" s="242"/>
      <c r="M214" s="242"/>
      <c r="N214" s="242"/>
      <c r="O214" s="242"/>
      <c r="P214" s="242"/>
      <c r="Q214" s="242"/>
      <c r="R214" s="242"/>
      <c r="S214" s="242"/>
      <c r="T214" s="242"/>
      <c r="U214" s="242"/>
    </row>
    <row r="215" spans="3:21">
      <c r="C215" s="242"/>
      <c r="D215" s="242"/>
      <c r="E215" s="242"/>
      <c r="F215" s="242"/>
      <c r="G215" s="242"/>
      <c r="H215" s="242"/>
      <c r="I215" s="242"/>
      <c r="J215" s="242"/>
      <c r="K215" s="242"/>
      <c r="L215" s="242"/>
      <c r="M215" s="242"/>
      <c r="N215" s="242"/>
      <c r="O215" s="242"/>
      <c r="P215" s="242"/>
      <c r="Q215" s="242"/>
      <c r="R215" s="242"/>
      <c r="S215" s="242"/>
      <c r="T215" s="242"/>
      <c r="U215" s="242"/>
    </row>
    <row r="216" spans="3:21">
      <c r="C216" s="242"/>
      <c r="D216" s="242"/>
      <c r="E216" s="242"/>
      <c r="F216" s="242"/>
      <c r="G216" s="242"/>
      <c r="H216" s="242"/>
      <c r="I216" s="242"/>
      <c r="J216" s="242"/>
      <c r="K216" s="242"/>
      <c r="L216" s="242"/>
      <c r="M216" s="242"/>
      <c r="N216" s="242"/>
      <c r="O216" s="242"/>
      <c r="P216" s="242"/>
      <c r="Q216" s="242"/>
      <c r="R216" s="242"/>
      <c r="S216" s="242"/>
      <c r="T216" s="242"/>
      <c r="U216" s="242"/>
    </row>
    <row r="217" spans="3:21">
      <c r="C217" s="242"/>
      <c r="D217" s="242"/>
      <c r="E217" s="242"/>
      <c r="F217" s="242"/>
      <c r="G217" s="242"/>
      <c r="H217" s="242"/>
      <c r="I217" s="242"/>
      <c r="J217" s="242"/>
      <c r="K217" s="242"/>
      <c r="L217" s="242"/>
      <c r="M217" s="242"/>
      <c r="N217" s="242"/>
      <c r="O217" s="242"/>
      <c r="P217" s="242"/>
      <c r="Q217" s="242"/>
      <c r="R217" s="242"/>
      <c r="S217" s="242"/>
      <c r="T217" s="242"/>
      <c r="U217" s="242"/>
    </row>
    <row r="218" spans="3:21">
      <c r="C218" s="242"/>
      <c r="D218" s="242"/>
      <c r="E218" s="242"/>
      <c r="F218" s="242"/>
      <c r="G218" s="242"/>
      <c r="H218" s="242"/>
      <c r="I218" s="242"/>
      <c r="J218" s="242"/>
      <c r="K218" s="242"/>
      <c r="L218" s="242"/>
      <c r="M218" s="242"/>
      <c r="N218" s="242"/>
      <c r="O218" s="242"/>
      <c r="P218" s="242"/>
      <c r="Q218" s="242"/>
      <c r="R218" s="242"/>
      <c r="S218" s="242"/>
      <c r="T218" s="242"/>
      <c r="U218" s="242"/>
    </row>
    <row r="219" spans="3:21">
      <c r="C219" s="242"/>
      <c r="D219" s="242"/>
      <c r="E219" s="242"/>
      <c r="F219" s="242"/>
      <c r="G219" s="242"/>
      <c r="H219" s="242"/>
      <c r="I219" s="242"/>
      <c r="J219" s="242"/>
      <c r="K219" s="242"/>
      <c r="L219" s="242"/>
      <c r="M219" s="242"/>
      <c r="N219" s="242"/>
      <c r="O219" s="242"/>
      <c r="P219" s="242"/>
      <c r="Q219" s="242"/>
      <c r="R219" s="242"/>
      <c r="S219" s="242"/>
      <c r="T219" s="242"/>
      <c r="U219" s="242"/>
    </row>
    <row r="220" spans="3:21">
      <c r="C220" s="242"/>
      <c r="D220" s="242"/>
      <c r="E220" s="242"/>
      <c r="F220" s="242"/>
      <c r="G220" s="242"/>
      <c r="H220" s="242"/>
      <c r="I220" s="242"/>
      <c r="J220" s="242"/>
      <c r="K220" s="242"/>
      <c r="L220" s="242"/>
      <c r="M220" s="242"/>
      <c r="N220" s="242"/>
      <c r="O220" s="242"/>
      <c r="P220" s="242"/>
      <c r="Q220" s="242"/>
      <c r="R220" s="242"/>
      <c r="S220" s="242"/>
      <c r="T220" s="242"/>
      <c r="U220" s="242"/>
    </row>
    <row r="221" spans="3:21">
      <c r="C221" s="242"/>
      <c r="D221" s="242"/>
      <c r="E221" s="242"/>
      <c r="F221" s="242"/>
      <c r="G221" s="242"/>
      <c r="H221" s="242"/>
      <c r="I221" s="242"/>
      <c r="J221" s="242"/>
      <c r="K221" s="242"/>
      <c r="L221" s="242"/>
      <c r="M221" s="242"/>
      <c r="N221" s="242"/>
      <c r="O221" s="242"/>
      <c r="P221" s="242"/>
      <c r="Q221" s="242"/>
      <c r="R221" s="242"/>
      <c r="S221" s="242"/>
      <c r="T221" s="242"/>
      <c r="U221" s="242"/>
    </row>
    <row r="222" spans="3:21">
      <c r="C222" s="242"/>
      <c r="D222" s="242"/>
      <c r="E222" s="242"/>
      <c r="F222" s="242"/>
      <c r="G222" s="242"/>
      <c r="H222" s="242"/>
      <c r="I222" s="242"/>
      <c r="J222" s="242"/>
      <c r="K222" s="242"/>
      <c r="L222" s="242"/>
      <c r="M222" s="242"/>
      <c r="N222" s="242"/>
      <c r="O222" s="242"/>
      <c r="P222" s="242"/>
      <c r="Q222" s="242"/>
      <c r="R222" s="242"/>
      <c r="S222" s="242"/>
      <c r="T222" s="242"/>
      <c r="U222" s="242"/>
    </row>
    <row r="223" spans="3:21">
      <c r="C223" s="242"/>
      <c r="D223" s="242"/>
      <c r="E223" s="242"/>
      <c r="F223" s="242"/>
      <c r="G223" s="242"/>
      <c r="H223" s="242"/>
      <c r="I223" s="242"/>
      <c r="J223" s="242"/>
      <c r="K223" s="242"/>
      <c r="L223" s="242"/>
      <c r="M223" s="242"/>
      <c r="N223" s="242"/>
      <c r="O223" s="242"/>
      <c r="P223" s="242"/>
      <c r="Q223" s="242"/>
      <c r="R223" s="242"/>
      <c r="S223" s="242"/>
      <c r="T223" s="242"/>
      <c r="U223" s="242"/>
    </row>
    <row r="224" spans="3:21">
      <c r="C224" s="242"/>
      <c r="D224" s="242"/>
      <c r="E224" s="242"/>
      <c r="F224" s="242"/>
      <c r="G224" s="242"/>
      <c r="H224" s="242"/>
      <c r="I224" s="242"/>
      <c r="J224" s="242"/>
      <c r="K224" s="242"/>
      <c r="L224" s="242"/>
      <c r="M224" s="242"/>
      <c r="N224" s="242"/>
      <c r="O224" s="242"/>
      <c r="P224" s="242"/>
      <c r="Q224" s="242"/>
      <c r="R224" s="242"/>
      <c r="S224" s="242"/>
      <c r="T224" s="242"/>
      <c r="U224" s="242"/>
    </row>
    <row r="225" spans="3:21">
      <c r="C225" s="242"/>
      <c r="D225" s="242"/>
      <c r="E225" s="242"/>
      <c r="F225" s="242"/>
      <c r="G225" s="242"/>
      <c r="H225" s="242"/>
      <c r="I225" s="242"/>
      <c r="J225" s="242"/>
      <c r="K225" s="242"/>
      <c r="L225" s="242"/>
      <c r="M225" s="242"/>
      <c r="N225" s="242"/>
      <c r="O225" s="242"/>
      <c r="P225" s="242"/>
      <c r="Q225" s="242"/>
      <c r="R225" s="242"/>
      <c r="S225" s="242"/>
      <c r="T225" s="242"/>
      <c r="U225" s="242"/>
    </row>
    <row r="226" spans="3:21">
      <c r="C226" s="242"/>
      <c r="D226" s="242"/>
      <c r="E226" s="242"/>
      <c r="F226" s="242"/>
      <c r="G226" s="242"/>
      <c r="H226" s="242"/>
      <c r="I226" s="242"/>
      <c r="J226" s="242"/>
      <c r="K226" s="242"/>
      <c r="L226" s="242"/>
      <c r="M226" s="242"/>
      <c r="N226" s="242"/>
      <c r="O226" s="242"/>
      <c r="P226" s="242"/>
      <c r="Q226" s="242"/>
      <c r="R226" s="242"/>
      <c r="S226" s="242"/>
      <c r="T226" s="242"/>
      <c r="U226" s="242"/>
    </row>
    <row r="227" spans="3:21">
      <c r="C227" s="242"/>
      <c r="D227" s="242"/>
      <c r="E227" s="242"/>
      <c r="F227" s="242"/>
      <c r="G227" s="242"/>
      <c r="H227" s="242"/>
      <c r="I227" s="242"/>
      <c r="J227" s="242"/>
      <c r="K227" s="242"/>
      <c r="L227" s="242"/>
      <c r="M227" s="242"/>
      <c r="N227" s="242"/>
      <c r="O227" s="242"/>
      <c r="P227" s="242"/>
      <c r="Q227" s="242"/>
      <c r="R227" s="242"/>
      <c r="S227" s="242"/>
      <c r="T227" s="242"/>
      <c r="U227" s="242"/>
    </row>
    <row r="228" spans="3:21">
      <c r="C228" s="242"/>
      <c r="D228" s="242"/>
      <c r="E228" s="242"/>
      <c r="F228" s="242"/>
      <c r="G228" s="242"/>
      <c r="H228" s="242"/>
      <c r="I228" s="242"/>
      <c r="J228" s="242"/>
      <c r="K228" s="242"/>
      <c r="L228" s="242"/>
      <c r="M228" s="242"/>
      <c r="N228" s="242"/>
      <c r="O228" s="242"/>
      <c r="P228" s="242"/>
      <c r="Q228" s="242"/>
      <c r="R228" s="242"/>
      <c r="S228" s="242"/>
      <c r="T228" s="242"/>
      <c r="U228" s="242"/>
    </row>
    <row r="229" spans="3:21">
      <c r="C229" s="242"/>
      <c r="D229" s="242"/>
      <c r="E229" s="242"/>
      <c r="F229" s="242"/>
      <c r="G229" s="242"/>
      <c r="H229" s="242"/>
      <c r="I229" s="242"/>
      <c r="J229" s="242"/>
      <c r="K229" s="242"/>
      <c r="L229" s="242"/>
      <c r="M229" s="242"/>
      <c r="N229" s="242"/>
      <c r="O229" s="242"/>
      <c r="P229" s="242"/>
      <c r="Q229" s="242"/>
      <c r="R229" s="242"/>
      <c r="S229" s="242"/>
      <c r="T229" s="242"/>
      <c r="U229" s="242"/>
    </row>
    <row r="230" spans="3:21">
      <c r="C230" s="242"/>
      <c r="D230" s="242"/>
      <c r="E230" s="242"/>
      <c r="F230" s="242"/>
      <c r="G230" s="242"/>
      <c r="H230" s="242"/>
      <c r="I230" s="242"/>
      <c r="J230" s="242"/>
      <c r="K230" s="242"/>
      <c r="L230" s="242"/>
      <c r="M230" s="242"/>
      <c r="N230" s="242"/>
      <c r="O230" s="242"/>
      <c r="P230" s="242"/>
      <c r="Q230" s="242"/>
      <c r="R230" s="242"/>
      <c r="S230" s="242"/>
      <c r="T230" s="242"/>
      <c r="U230" s="242"/>
    </row>
    <row r="231" spans="3:21">
      <c r="C231" s="242"/>
      <c r="D231" s="242"/>
      <c r="E231" s="242"/>
      <c r="F231" s="242"/>
      <c r="G231" s="242"/>
      <c r="H231" s="242"/>
      <c r="I231" s="242"/>
      <c r="J231" s="242"/>
      <c r="K231" s="242"/>
      <c r="L231" s="242"/>
      <c r="M231" s="242"/>
      <c r="N231" s="242"/>
      <c r="O231" s="242"/>
      <c r="P231" s="242"/>
      <c r="Q231" s="242"/>
      <c r="R231" s="242"/>
      <c r="S231" s="242"/>
      <c r="T231" s="242"/>
      <c r="U231" s="242"/>
    </row>
    <row r="232" spans="3:21">
      <c r="C232" s="242"/>
      <c r="D232" s="242"/>
      <c r="E232" s="242"/>
      <c r="F232" s="242"/>
      <c r="G232" s="242"/>
      <c r="H232" s="242"/>
      <c r="I232" s="242"/>
      <c r="J232" s="242"/>
      <c r="K232" s="242"/>
      <c r="L232" s="242"/>
      <c r="M232" s="242"/>
      <c r="N232" s="242"/>
      <c r="O232" s="242"/>
      <c r="P232" s="242"/>
      <c r="Q232" s="242"/>
      <c r="R232" s="242"/>
      <c r="S232" s="242"/>
      <c r="T232" s="242"/>
      <c r="U232" s="242"/>
    </row>
    <row r="233" spans="3:21">
      <c r="C233" s="242"/>
      <c r="D233" s="242"/>
      <c r="E233" s="242"/>
      <c r="F233" s="242"/>
      <c r="G233" s="242"/>
      <c r="H233" s="242"/>
      <c r="I233" s="242"/>
      <c r="J233" s="242"/>
      <c r="K233" s="242"/>
      <c r="L233" s="242"/>
      <c r="M233" s="242"/>
      <c r="N233" s="242"/>
      <c r="O233" s="242"/>
      <c r="P233" s="242"/>
      <c r="Q233" s="242"/>
      <c r="R233" s="242"/>
      <c r="S233" s="242"/>
      <c r="T233" s="242"/>
      <c r="U233" s="242"/>
    </row>
    <row r="234" spans="3:21">
      <c r="C234" s="242"/>
      <c r="D234" s="242"/>
      <c r="E234" s="242"/>
      <c r="F234" s="242"/>
      <c r="G234" s="242"/>
      <c r="H234" s="242"/>
      <c r="I234" s="242"/>
      <c r="J234" s="242"/>
      <c r="K234" s="242"/>
      <c r="L234" s="242"/>
      <c r="M234" s="242"/>
      <c r="N234" s="242"/>
      <c r="O234" s="242"/>
      <c r="P234" s="242"/>
      <c r="Q234" s="242"/>
      <c r="R234" s="242"/>
      <c r="S234" s="242"/>
      <c r="T234" s="242"/>
      <c r="U234" s="242"/>
    </row>
    <row r="235" spans="3:21">
      <c r="C235" s="242"/>
      <c r="D235" s="242"/>
      <c r="E235" s="242"/>
      <c r="F235" s="242"/>
      <c r="G235" s="242"/>
      <c r="H235" s="242"/>
      <c r="I235" s="242"/>
      <c r="J235" s="242"/>
      <c r="K235" s="242"/>
      <c r="L235" s="242"/>
      <c r="M235" s="242"/>
      <c r="N235" s="242"/>
      <c r="O235" s="242"/>
      <c r="P235" s="242"/>
      <c r="Q235" s="242"/>
      <c r="R235" s="242"/>
      <c r="S235" s="242"/>
      <c r="T235" s="242"/>
      <c r="U235" s="242"/>
    </row>
    <row r="236" spans="3:21">
      <c r="C236" s="242"/>
      <c r="D236" s="242"/>
      <c r="E236" s="242"/>
      <c r="F236" s="242"/>
      <c r="G236" s="242"/>
      <c r="H236" s="242"/>
      <c r="I236" s="242"/>
      <c r="J236" s="242"/>
      <c r="K236" s="242"/>
      <c r="L236" s="242"/>
      <c r="M236" s="242"/>
      <c r="N236" s="242"/>
      <c r="O236" s="242"/>
      <c r="P236" s="242"/>
      <c r="Q236" s="242"/>
      <c r="R236" s="242"/>
      <c r="S236" s="242"/>
      <c r="T236" s="242"/>
      <c r="U236" s="242"/>
    </row>
    <row r="237" spans="3:21">
      <c r="C237" s="242"/>
      <c r="D237" s="242"/>
      <c r="E237" s="242"/>
      <c r="F237" s="242"/>
      <c r="G237" s="242"/>
      <c r="H237" s="242"/>
      <c r="I237" s="242"/>
      <c r="J237" s="242"/>
      <c r="K237" s="242"/>
      <c r="L237" s="242"/>
      <c r="M237" s="242"/>
      <c r="N237" s="242"/>
      <c r="O237" s="242"/>
      <c r="P237" s="242"/>
      <c r="Q237" s="242"/>
      <c r="R237" s="242"/>
      <c r="S237" s="242"/>
      <c r="T237" s="242"/>
      <c r="U237" s="242"/>
    </row>
    <row r="238" spans="3:21">
      <c r="C238" s="242"/>
      <c r="D238" s="242"/>
      <c r="E238" s="242"/>
      <c r="F238" s="242"/>
      <c r="G238" s="242"/>
      <c r="H238" s="242"/>
      <c r="I238" s="242"/>
      <c r="J238" s="242"/>
      <c r="K238" s="242"/>
      <c r="L238" s="242"/>
      <c r="M238" s="242"/>
      <c r="N238" s="242"/>
      <c r="O238" s="242"/>
      <c r="P238" s="242"/>
      <c r="Q238" s="242"/>
      <c r="R238" s="242"/>
      <c r="S238" s="242"/>
      <c r="T238" s="242"/>
      <c r="U238" s="242"/>
    </row>
    <row r="239" spans="3:21">
      <c r="C239" s="242"/>
      <c r="D239" s="242"/>
      <c r="E239" s="242"/>
      <c r="F239" s="242"/>
      <c r="G239" s="242"/>
      <c r="H239" s="242"/>
      <c r="I239" s="242"/>
      <c r="J239" s="242"/>
      <c r="K239" s="242"/>
      <c r="L239" s="242"/>
      <c r="M239" s="242"/>
      <c r="N239" s="242"/>
      <c r="O239" s="242"/>
      <c r="P239" s="242"/>
      <c r="Q239" s="242"/>
      <c r="R239" s="242"/>
      <c r="S239" s="242"/>
      <c r="T239" s="242"/>
      <c r="U239" s="242"/>
    </row>
    <row r="240" spans="3:21">
      <c r="C240" s="242"/>
      <c r="D240" s="242"/>
      <c r="E240" s="242"/>
      <c r="F240" s="242"/>
      <c r="G240" s="242"/>
      <c r="H240" s="242"/>
      <c r="I240" s="242"/>
      <c r="J240" s="242"/>
      <c r="K240" s="242"/>
      <c r="L240" s="242"/>
      <c r="M240" s="242"/>
      <c r="N240" s="242"/>
      <c r="O240" s="242"/>
      <c r="P240" s="242"/>
      <c r="Q240" s="242"/>
      <c r="R240" s="242"/>
      <c r="S240" s="242"/>
      <c r="T240" s="242"/>
      <c r="U240" s="242"/>
    </row>
    <row r="241" spans="3:21">
      <c r="C241" s="242"/>
      <c r="D241" s="242"/>
      <c r="E241" s="242"/>
      <c r="F241" s="242"/>
      <c r="G241" s="242"/>
      <c r="H241" s="242"/>
      <c r="I241" s="242"/>
      <c r="J241" s="242"/>
      <c r="K241" s="242"/>
      <c r="L241" s="242"/>
      <c r="M241" s="242"/>
      <c r="N241" s="242"/>
      <c r="O241" s="242"/>
      <c r="P241" s="242"/>
      <c r="Q241" s="242"/>
      <c r="R241" s="242"/>
      <c r="S241" s="242"/>
      <c r="T241" s="242"/>
      <c r="U241" s="242"/>
    </row>
    <row r="242" spans="3:21">
      <c r="C242" s="242"/>
      <c r="D242" s="242"/>
      <c r="E242" s="242"/>
      <c r="F242" s="242"/>
      <c r="G242" s="242"/>
      <c r="H242" s="242"/>
      <c r="I242" s="242"/>
      <c r="J242" s="242"/>
      <c r="K242" s="242"/>
      <c r="L242" s="242"/>
      <c r="M242" s="242"/>
      <c r="N242" s="242"/>
      <c r="O242" s="242"/>
      <c r="P242" s="242"/>
      <c r="Q242" s="242"/>
      <c r="R242" s="242"/>
      <c r="S242" s="242"/>
      <c r="T242" s="242"/>
      <c r="U242" s="242"/>
    </row>
    <row r="243" spans="3:21">
      <c r="C243" s="242"/>
      <c r="D243" s="242"/>
      <c r="E243" s="242"/>
      <c r="F243" s="242"/>
      <c r="G243" s="242"/>
      <c r="H243" s="242"/>
      <c r="I243" s="242"/>
      <c r="J243" s="242"/>
      <c r="K243" s="242"/>
      <c r="L243" s="242"/>
      <c r="M243" s="242"/>
      <c r="N243" s="242"/>
      <c r="O243" s="242"/>
      <c r="P243" s="242"/>
      <c r="Q243" s="242"/>
      <c r="R243" s="242"/>
      <c r="S243" s="242"/>
      <c r="T243" s="242"/>
      <c r="U243" s="242"/>
    </row>
    <row r="244" spans="3:21">
      <c r="C244" s="242"/>
      <c r="D244" s="242"/>
      <c r="E244" s="242"/>
      <c r="F244" s="242"/>
      <c r="G244" s="242"/>
      <c r="H244" s="242"/>
      <c r="I244" s="242"/>
      <c r="J244" s="242"/>
      <c r="K244" s="242"/>
      <c r="L244" s="242"/>
      <c r="M244" s="242"/>
      <c r="N244" s="242"/>
      <c r="O244" s="242"/>
      <c r="P244" s="242"/>
      <c r="Q244" s="242"/>
      <c r="R244" s="242"/>
      <c r="S244" s="242"/>
      <c r="T244" s="242"/>
      <c r="U244" s="242"/>
    </row>
    <row r="245" spans="3:21">
      <c r="C245" s="242"/>
      <c r="D245" s="242"/>
      <c r="E245" s="242"/>
      <c r="F245" s="242"/>
      <c r="G245" s="242"/>
      <c r="H245" s="242"/>
      <c r="I245" s="242"/>
      <c r="J245" s="242"/>
      <c r="K245" s="242"/>
      <c r="L245" s="242"/>
      <c r="M245" s="242"/>
      <c r="N245" s="242"/>
      <c r="O245" s="242"/>
      <c r="P245" s="242"/>
      <c r="Q245" s="242"/>
      <c r="R245" s="242"/>
      <c r="S245" s="242"/>
      <c r="T245" s="242"/>
      <c r="U245" s="242"/>
    </row>
    <row r="246" spans="3:21">
      <c r="C246" s="242"/>
      <c r="D246" s="242"/>
      <c r="E246" s="242"/>
      <c r="F246" s="242"/>
      <c r="G246" s="242"/>
      <c r="H246" s="242"/>
      <c r="I246" s="242"/>
      <c r="J246" s="242"/>
      <c r="K246" s="242"/>
      <c r="L246" s="242"/>
      <c r="M246" s="242"/>
      <c r="N246" s="242"/>
      <c r="O246" s="242"/>
      <c r="P246" s="242"/>
      <c r="Q246" s="242"/>
      <c r="R246" s="242"/>
      <c r="S246" s="242"/>
      <c r="T246" s="242"/>
      <c r="U246" s="242"/>
    </row>
    <row r="247" spans="3:21">
      <c r="C247" s="242"/>
      <c r="D247" s="242"/>
      <c r="E247" s="242"/>
      <c r="F247" s="242"/>
      <c r="G247" s="242"/>
      <c r="H247" s="242"/>
      <c r="I247" s="242"/>
      <c r="J247" s="242"/>
      <c r="K247" s="242"/>
      <c r="L247" s="242"/>
      <c r="M247" s="242"/>
      <c r="N247" s="242"/>
      <c r="O247" s="242"/>
      <c r="P247" s="242"/>
      <c r="Q247" s="242"/>
      <c r="R247" s="242"/>
      <c r="S247" s="242"/>
      <c r="T247" s="242"/>
      <c r="U247" s="242"/>
    </row>
    <row r="248" spans="3:21">
      <c r="C248" s="242"/>
      <c r="D248" s="242"/>
      <c r="E248" s="242"/>
      <c r="F248" s="242"/>
      <c r="G248" s="242"/>
      <c r="H248" s="242"/>
      <c r="I248" s="242"/>
      <c r="J248" s="242"/>
      <c r="K248" s="242"/>
      <c r="L248" s="242"/>
      <c r="M248" s="242"/>
      <c r="N248" s="242"/>
      <c r="O248" s="242"/>
      <c r="P248" s="242"/>
      <c r="Q248" s="242"/>
      <c r="R248" s="242"/>
      <c r="S248" s="242"/>
      <c r="T248" s="242"/>
      <c r="U248" s="242"/>
    </row>
    <row r="249" spans="3:21">
      <c r="C249" s="242"/>
      <c r="D249" s="242"/>
      <c r="E249" s="242"/>
      <c r="F249" s="242"/>
      <c r="G249" s="242"/>
      <c r="H249" s="242"/>
      <c r="I249" s="242"/>
      <c r="J249" s="242"/>
      <c r="K249" s="242"/>
      <c r="L249" s="242"/>
      <c r="M249" s="242"/>
      <c r="N249" s="242"/>
      <c r="O249" s="242"/>
      <c r="P249" s="242"/>
      <c r="Q249" s="242"/>
      <c r="R249" s="242"/>
      <c r="S249" s="242"/>
      <c r="T249" s="242"/>
      <c r="U249" s="242"/>
    </row>
    <row r="250" spans="3:21">
      <c r="C250" s="242"/>
      <c r="D250" s="242"/>
      <c r="E250" s="242"/>
      <c r="F250" s="242"/>
      <c r="G250" s="242"/>
      <c r="H250" s="242"/>
      <c r="I250" s="242"/>
      <c r="J250" s="242"/>
      <c r="K250" s="242"/>
      <c r="L250" s="242"/>
      <c r="M250" s="242"/>
      <c r="N250" s="242"/>
      <c r="O250" s="242"/>
      <c r="P250" s="242"/>
      <c r="Q250" s="242"/>
      <c r="R250" s="242"/>
      <c r="S250" s="242"/>
      <c r="T250" s="242"/>
      <c r="U250" s="242"/>
    </row>
    <row r="251" spans="3:21">
      <c r="C251" s="242"/>
      <c r="D251" s="242"/>
      <c r="E251" s="242"/>
      <c r="F251" s="242"/>
      <c r="G251" s="242"/>
      <c r="H251" s="242"/>
      <c r="I251" s="242"/>
      <c r="J251" s="242"/>
      <c r="K251" s="242"/>
      <c r="L251" s="242"/>
      <c r="M251" s="242"/>
      <c r="N251" s="242"/>
      <c r="O251" s="242"/>
      <c r="P251" s="242"/>
      <c r="Q251" s="242"/>
      <c r="R251" s="242"/>
      <c r="S251" s="242"/>
      <c r="T251" s="242"/>
      <c r="U251" s="242"/>
    </row>
    <row r="252" spans="3:21">
      <c r="C252" s="242"/>
      <c r="D252" s="242"/>
      <c r="E252" s="242"/>
      <c r="F252" s="242"/>
      <c r="G252" s="242"/>
      <c r="H252" s="242"/>
      <c r="I252" s="242"/>
      <c r="J252" s="242"/>
      <c r="K252" s="242"/>
      <c r="L252" s="242"/>
      <c r="M252" s="242"/>
      <c r="N252" s="242"/>
      <c r="O252" s="242"/>
      <c r="P252" s="242"/>
      <c r="Q252" s="242"/>
      <c r="R252" s="242"/>
      <c r="S252" s="242"/>
      <c r="T252" s="242"/>
      <c r="U252" s="242"/>
    </row>
    <row r="253" spans="3:21">
      <c r="C253" s="242"/>
      <c r="D253" s="242"/>
      <c r="E253" s="242"/>
      <c r="F253" s="242"/>
      <c r="G253" s="242"/>
      <c r="H253" s="242"/>
      <c r="I253" s="242"/>
      <c r="J253" s="242"/>
      <c r="K253" s="242"/>
      <c r="L253" s="242"/>
      <c r="M253" s="242"/>
      <c r="N253" s="242"/>
      <c r="O253" s="242"/>
      <c r="P253" s="242"/>
      <c r="Q253" s="242"/>
      <c r="R253" s="242"/>
      <c r="S253" s="242"/>
      <c r="T253" s="242"/>
      <c r="U253" s="242"/>
    </row>
    <row r="254" spans="3:21">
      <c r="C254" s="242"/>
      <c r="D254" s="242"/>
      <c r="E254" s="242"/>
      <c r="F254" s="242"/>
      <c r="G254" s="242"/>
      <c r="H254" s="242"/>
      <c r="I254" s="242"/>
      <c r="J254" s="242"/>
      <c r="K254" s="242"/>
      <c r="L254" s="242"/>
      <c r="M254" s="242"/>
      <c r="N254" s="242"/>
      <c r="O254" s="242"/>
      <c r="P254" s="242"/>
      <c r="Q254" s="242"/>
      <c r="R254" s="242"/>
      <c r="S254" s="242"/>
      <c r="T254" s="242"/>
      <c r="U254" s="242"/>
    </row>
    <row r="255" spans="3:21">
      <c r="C255" s="242"/>
      <c r="D255" s="242"/>
      <c r="E255" s="242"/>
      <c r="F255" s="242"/>
      <c r="G255" s="242"/>
      <c r="H255" s="242"/>
      <c r="I255" s="242"/>
      <c r="J255" s="242"/>
      <c r="K255" s="242"/>
      <c r="L255" s="242"/>
      <c r="M255" s="242"/>
      <c r="N255" s="242"/>
      <c r="O255" s="242"/>
      <c r="P255" s="242"/>
      <c r="Q255" s="242"/>
      <c r="R255" s="242"/>
      <c r="S255" s="242"/>
      <c r="T255" s="242"/>
      <c r="U255" s="242"/>
    </row>
    <row r="256" spans="3:21">
      <c r="C256" s="242"/>
      <c r="D256" s="242"/>
      <c r="E256" s="242"/>
      <c r="F256" s="242"/>
      <c r="G256" s="242"/>
      <c r="H256" s="242"/>
      <c r="I256" s="242"/>
      <c r="J256" s="242"/>
      <c r="K256" s="242"/>
      <c r="L256" s="242"/>
      <c r="M256" s="242"/>
      <c r="N256" s="242"/>
      <c r="O256" s="242"/>
      <c r="P256" s="242"/>
      <c r="Q256" s="242"/>
      <c r="R256" s="242"/>
      <c r="S256" s="242"/>
      <c r="T256" s="242"/>
      <c r="U256" s="242"/>
    </row>
    <row r="257" spans="3:21">
      <c r="C257" s="242"/>
      <c r="D257" s="242"/>
      <c r="E257" s="242"/>
      <c r="F257" s="242"/>
      <c r="G257" s="242"/>
      <c r="H257" s="242"/>
      <c r="I257" s="242"/>
      <c r="J257" s="242"/>
      <c r="K257" s="242"/>
      <c r="L257" s="242"/>
      <c r="M257" s="242"/>
      <c r="N257" s="242"/>
      <c r="O257" s="242"/>
      <c r="P257" s="242"/>
      <c r="Q257" s="242"/>
      <c r="R257" s="242"/>
      <c r="S257" s="242"/>
      <c r="T257" s="242"/>
      <c r="U257" s="242"/>
    </row>
    <row r="258" spans="3:21">
      <c r="C258" s="242"/>
      <c r="D258" s="242"/>
      <c r="E258" s="242"/>
      <c r="F258" s="242"/>
      <c r="G258" s="242"/>
      <c r="H258" s="242"/>
      <c r="I258" s="242"/>
      <c r="J258" s="242"/>
      <c r="K258" s="242"/>
      <c r="L258" s="242"/>
      <c r="M258" s="242"/>
      <c r="N258" s="242"/>
      <c r="O258" s="242"/>
      <c r="P258" s="242"/>
      <c r="Q258" s="242"/>
      <c r="R258" s="242"/>
      <c r="S258" s="242"/>
      <c r="T258" s="242"/>
      <c r="U258" s="242"/>
    </row>
    <row r="259" spans="3:21">
      <c r="C259" s="242"/>
      <c r="D259" s="242"/>
      <c r="E259" s="242"/>
      <c r="F259" s="242"/>
      <c r="G259" s="242"/>
      <c r="H259" s="242"/>
      <c r="I259" s="242"/>
      <c r="J259" s="242"/>
      <c r="K259" s="242"/>
      <c r="L259" s="242"/>
      <c r="M259" s="242"/>
      <c r="N259" s="242"/>
      <c r="O259" s="242"/>
      <c r="P259" s="242"/>
      <c r="Q259" s="242"/>
      <c r="R259" s="242"/>
      <c r="S259" s="242"/>
      <c r="T259" s="242"/>
      <c r="U259" s="242"/>
    </row>
    <row r="260" spans="3:21">
      <c r="C260" s="242"/>
      <c r="D260" s="242"/>
      <c r="E260" s="242"/>
      <c r="F260" s="242"/>
      <c r="G260" s="242"/>
      <c r="H260" s="242"/>
      <c r="I260" s="242"/>
      <c r="J260" s="242"/>
      <c r="K260" s="242"/>
      <c r="L260" s="242"/>
      <c r="M260" s="242"/>
      <c r="N260" s="242"/>
      <c r="O260" s="242"/>
      <c r="P260" s="242"/>
      <c r="Q260" s="242"/>
      <c r="R260" s="242"/>
      <c r="S260" s="242"/>
      <c r="T260" s="242"/>
      <c r="U260" s="242"/>
    </row>
    <row r="261" spans="3:21">
      <c r="C261" s="242"/>
      <c r="D261" s="242"/>
      <c r="E261" s="242"/>
      <c r="F261" s="242"/>
      <c r="G261" s="242"/>
      <c r="H261" s="242"/>
      <c r="I261" s="242"/>
      <c r="J261" s="242"/>
      <c r="K261" s="242"/>
      <c r="L261" s="242"/>
      <c r="M261" s="242"/>
      <c r="N261" s="242"/>
      <c r="O261" s="242"/>
      <c r="P261" s="242"/>
      <c r="Q261" s="242"/>
      <c r="R261" s="242"/>
      <c r="S261" s="242"/>
      <c r="T261" s="242"/>
      <c r="U261" s="242"/>
    </row>
    <row r="262" spans="3:21">
      <c r="C262" s="242"/>
      <c r="D262" s="242"/>
      <c r="E262" s="242"/>
      <c r="F262" s="242"/>
      <c r="G262" s="242"/>
      <c r="H262" s="242"/>
      <c r="I262" s="242"/>
      <c r="J262" s="242"/>
      <c r="K262" s="242"/>
      <c r="L262" s="242"/>
      <c r="M262" s="242"/>
      <c r="N262" s="242"/>
      <c r="O262" s="242"/>
      <c r="P262" s="242"/>
      <c r="Q262" s="242"/>
      <c r="R262" s="242"/>
      <c r="S262" s="242"/>
      <c r="T262" s="242"/>
      <c r="U262" s="242"/>
    </row>
    <row r="263" spans="3:21">
      <c r="C263" s="242"/>
      <c r="D263" s="242"/>
      <c r="E263" s="242"/>
      <c r="F263" s="242"/>
      <c r="G263" s="242"/>
      <c r="H263" s="242"/>
      <c r="I263" s="242"/>
      <c r="J263" s="242"/>
      <c r="K263" s="242"/>
      <c r="L263" s="242"/>
      <c r="M263" s="242"/>
      <c r="N263" s="242"/>
      <c r="O263" s="242"/>
      <c r="P263" s="242"/>
      <c r="Q263" s="242"/>
      <c r="R263" s="242"/>
      <c r="S263" s="242"/>
      <c r="T263" s="242"/>
      <c r="U263" s="242"/>
    </row>
    <row r="264" spans="3:21">
      <c r="C264" s="242"/>
      <c r="D264" s="242"/>
      <c r="E264" s="242"/>
      <c r="F264" s="242"/>
      <c r="G264" s="242"/>
      <c r="H264" s="242"/>
      <c r="I264" s="242"/>
      <c r="J264" s="242"/>
      <c r="K264" s="242"/>
      <c r="L264" s="242"/>
      <c r="M264" s="242"/>
      <c r="N264" s="242"/>
      <c r="O264" s="242"/>
      <c r="P264" s="242"/>
      <c r="Q264" s="242"/>
      <c r="R264" s="242"/>
      <c r="S264" s="242"/>
      <c r="T264" s="242"/>
      <c r="U264" s="242"/>
    </row>
    <row r="265" spans="3:21">
      <c r="C265" s="242"/>
      <c r="D265" s="242"/>
      <c r="E265" s="242"/>
      <c r="F265" s="242"/>
      <c r="G265" s="242"/>
      <c r="H265" s="242"/>
      <c r="I265" s="242"/>
      <c r="J265" s="242"/>
      <c r="K265" s="242"/>
      <c r="L265" s="242"/>
      <c r="M265" s="242"/>
      <c r="N265" s="242"/>
      <c r="O265" s="242"/>
      <c r="P265" s="242"/>
      <c r="Q265" s="242"/>
      <c r="R265" s="242"/>
      <c r="S265" s="242"/>
      <c r="T265" s="242"/>
      <c r="U265" s="242"/>
    </row>
    <row r="266" spans="3:21">
      <c r="C266" s="242"/>
      <c r="D266" s="242"/>
      <c r="E266" s="242"/>
      <c r="F266" s="242"/>
      <c r="G266" s="242"/>
      <c r="H266" s="242"/>
      <c r="I266" s="242"/>
      <c r="J266" s="242"/>
      <c r="K266" s="242"/>
      <c r="L266" s="242"/>
      <c r="M266" s="242"/>
      <c r="N266" s="242"/>
      <c r="O266" s="242"/>
      <c r="P266" s="242"/>
      <c r="Q266" s="242"/>
      <c r="R266" s="242"/>
      <c r="S266" s="242"/>
      <c r="T266" s="242"/>
      <c r="U266" s="242"/>
    </row>
    <row r="267" spans="3:21">
      <c r="C267" s="242"/>
      <c r="D267" s="242"/>
      <c r="E267" s="242"/>
      <c r="F267" s="242"/>
      <c r="G267" s="242"/>
      <c r="H267" s="242"/>
      <c r="I267" s="242"/>
      <c r="J267" s="242"/>
      <c r="K267" s="242"/>
      <c r="L267" s="242"/>
      <c r="M267" s="242"/>
      <c r="N267" s="242"/>
      <c r="O267" s="242"/>
      <c r="P267" s="242"/>
      <c r="Q267" s="242"/>
      <c r="R267" s="242"/>
      <c r="S267" s="242"/>
      <c r="T267" s="242"/>
      <c r="U267" s="242"/>
    </row>
    <row r="268" spans="3:21">
      <c r="C268" s="242"/>
      <c r="D268" s="242"/>
      <c r="E268" s="242"/>
      <c r="F268" s="242"/>
      <c r="G268" s="242"/>
      <c r="H268" s="242"/>
      <c r="I268" s="242"/>
      <c r="J268" s="242"/>
      <c r="K268" s="242"/>
      <c r="L268" s="242"/>
      <c r="M268" s="242"/>
      <c r="N268" s="242"/>
      <c r="O268" s="242"/>
      <c r="P268" s="242"/>
      <c r="Q268" s="242"/>
      <c r="R268" s="242"/>
      <c r="S268" s="242"/>
      <c r="T268" s="242"/>
      <c r="U268" s="242"/>
    </row>
    <row r="269" spans="3:21">
      <c r="C269" s="242"/>
      <c r="D269" s="242"/>
      <c r="E269" s="242"/>
      <c r="F269" s="242"/>
      <c r="G269" s="242"/>
      <c r="H269" s="242"/>
      <c r="I269" s="242"/>
      <c r="J269" s="242"/>
      <c r="K269" s="242"/>
      <c r="L269" s="242"/>
      <c r="M269" s="242"/>
      <c r="N269" s="242"/>
      <c r="O269" s="242"/>
      <c r="P269" s="242"/>
      <c r="Q269" s="242"/>
      <c r="R269" s="242"/>
      <c r="S269" s="242"/>
      <c r="T269" s="242"/>
      <c r="U269" s="242"/>
    </row>
    <row r="270" spans="3:21">
      <c r="C270" s="242"/>
      <c r="D270" s="242"/>
      <c r="E270" s="242"/>
      <c r="F270" s="242"/>
      <c r="G270" s="242"/>
      <c r="H270" s="242"/>
      <c r="I270" s="242"/>
      <c r="J270" s="242"/>
      <c r="K270" s="242"/>
      <c r="L270" s="242"/>
      <c r="M270" s="242"/>
      <c r="N270" s="242"/>
      <c r="O270" s="242"/>
      <c r="P270" s="242"/>
      <c r="Q270" s="242"/>
      <c r="R270" s="242"/>
      <c r="S270" s="242"/>
      <c r="T270" s="242"/>
      <c r="U270" s="242"/>
    </row>
    <row r="271" spans="3:21">
      <c r="C271" s="242"/>
      <c r="D271" s="242"/>
      <c r="E271" s="242"/>
      <c r="F271" s="242"/>
      <c r="G271" s="242"/>
      <c r="H271" s="242"/>
      <c r="I271" s="242"/>
      <c r="J271" s="242"/>
      <c r="K271" s="242"/>
      <c r="L271" s="242"/>
      <c r="M271" s="242"/>
      <c r="N271" s="242"/>
      <c r="O271" s="242"/>
      <c r="P271" s="242"/>
      <c r="Q271" s="242"/>
      <c r="R271" s="242"/>
      <c r="S271" s="242"/>
      <c r="T271" s="242"/>
      <c r="U271" s="242"/>
    </row>
    <row r="272" spans="3:21">
      <c r="C272" s="242"/>
      <c r="D272" s="242"/>
      <c r="E272" s="242"/>
      <c r="F272" s="242"/>
      <c r="G272" s="242"/>
      <c r="H272" s="242"/>
      <c r="I272" s="242"/>
      <c r="J272" s="242"/>
      <c r="K272" s="242"/>
      <c r="L272" s="242"/>
      <c r="M272" s="242"/>
      <c r="N272" s="242"/>
      <c r="O272" s="242"/>
      <c r="P272" s="242"/>
      <c r="Q272" s="242"/>
      <c r="R272" s="242"/>
      <c r="S272" s="242"/>
      <c r="T272" s="242"/>
      <c r="U272" s="242"/>
    </row>
    <row r="273" spans="3:21">
      <c r="C273" s="242"/>
      <c r="D273" s="242"/>
      <c r="E273" s="242"/>
      <c r="F273" s="242"/>
      <c r="G273" s="242"/>
      <c r="H273" s="242"/>
      <c r="I273" s="242"/>
      <c r="J273" s="242"/>
      <c r="K273" s="242"/>
      <c r="L273" s="242"/>
      <c r="M273" s="242"/>
      <c r="N273" s="242"/>
      <c r="O273" s="242"/>
      <c r="P273" s="242"/>
      <c r="Q273" s="242"/>
      <c r="R273" s="242"/>
      <c r="S273" s="242"/>
      <c r="T273" s="242"/>
      <c r="U273" s="242"/>
    </row>
    <row r="274" spans="3:21">
      <c r="C274" s="242"/>
      <c r="D274" s="242"/>
      <c r="E274" s="242"/>
      <c r="F274" s="242"/>
      <c r="G274" s="242"/>
      <c r="H274" s="242"/>
      <c r="I274" s="242"/>
      <c r="J274" s="242"/>
      <c r="K274" s="242"/>
      <c r="L274" s="242"/>
      <c r="M274" s="242"/>
      <c r="N274" s="242"/>
      <c r="O274" s="242"/>
      <c r="P274" s="242"/>
      <c r="Q274" s="242"/>
      <c r="R274" s="242"/>
      <c r="S274" s="242"/>
      <c r="T274" s="242"/>
      <c r="U274" s="242"/>
    </row>
    <row r="275" spans="3:21">
      <c r="C275" s="242"/>
      <c r="D275" s="242"/>
      <c r="E275" s="242"/>
      <c r="F275" s="242"/>
      <c r="G275" s="242"/>
      <c r="H275" s="242"/>
      <c r="I275" s="242"/>
      <c r="J275" s="242"/>
      <c r="K275" s="242"/>
      <c r="L275" s="242"/>
      <c r="M275" s="242"/>
      <c r="N275" s="242"/>
      <c r="O275" s="242"/>
      <c r="P275" s="242"/>
      <c r="Q275" s="242"/>
      <c r="R275" s="242"/>
      <c r="S275" s="242"/>
      <c r="T275" s="242"/>
      <c r="U275" s="242"/>
    </row>
    <row r="276" spans="3:21">
      <c r="C276" s="242"/>
      <c r="D276" s="242"/>
      <c r="E276" s="242"/>
      <c r="F276" s="242"/>
      <c r="G276" s="242"/>
      <c r="H276" s="242"/>
      <c r="I276" s="242"/>
      <c r="J276" s="242"/>
      <c r="K276" s="242"/>
      <c r="L276" s="242"/>
      <c r="M276" s="242"/>
      <c r="N276" s="242"/>
      <c r="O276" s="242"/>
      <c r="P276" s="242"/>
      <c r="Q276" s="242"/>
      <c r="R276" s="242"/>
      <c r="S276" s="242"/>
      <c r="T276" s="242"/>
      <c r="U276" s="242"/>
    </row>
    <row r="277" spans="3:21">
      <c r="C277" s="242"/>
      <c r="D277" s="242"/>
      <c r="E277" s="242"/>
      <c r="F277" s="242"/>
      <c r="G277" s="242"/>
      <c r="H277" s="242"/>
      <c r="I277" s="242"/>
      <c r="J277" s="242"/>
      <c r="K277" s="242"/>
      <c r="L277" s="242"/>
      <c r="M277" s="242"/>
      <c r="N277" s="242"/>
      <c r="O277" s="242"/>
      <c r="P277" s="242"/>
      <c r="Q277" s="242"/>
      <c r="R277" s="242"/>
      <c r="S277" s="242"/>
      <c r="T277" s="242"/>
      <c r="U277" s="242"/>
    </row>
    <row r="278" spans="3:21">
      <c r="C278" s="242"/>
      <c r="D278" s="242"/>
      <c r="E278" s="242"/>
      <c r="F278" s="242"/>
      <c r="G278" s="242"/>
      <c r="H278" s="242"/>
      <c r="I278" s="242"/>
      <c r="J278" s="242"/>
      <c r="K278" s="242"/>
      <c r="L278" s="242"/>
      <c r="M278" s="242"/>
      <c r="N278" s="242"/>
      <c r="O278" s="242"/>
      <c r="P278" s="242"/>
      <c r="Q278" s="242"/>
      <c r="R278" s="242"/>
      <c r="S278" s="242"/>
      <c r="T278" s="242"/>
      <c r="U278" s="242"/>
    </row>
    <row r="279" spans="3:21">
      <c r="C279" s="242"/>
      <c r="D279" s="242"/>
      <c r="E279" s="242"/>
      <c r="F279" s="242"/>
      <c r="G279" s="242"/>
      <c r="H279" s="242"/>
      <c r="I279" s="242"/>
      <c r="J279" s="242"/>
      <c r="K279" s="242"/>
      <c r="L279" s="242"/>
      <c r="M279" s="242"/>
      <c r="N279" s="242"/>
      <c r="O279" s="242"/>
      <c r="P279" s="242"/>
      <c r="Q279" s="242"/>
      <c r="R279" s="242"/>
      <c r="S279" s="242"/>
      <c r="T279" s="242"/>
      <c r="U279" s="242"/>
    </row>
    <row r="280" spans="3:21">
      <c r="C280" s="242"/>
      <c r="D280" s="242"/>
      <c r="E280" s="242"/>
      <c r="F280" s="242"/>
      <c r="G280" s="242"/>
      <c r="H280" s="242"/>
      <c r="I280" s="242"/>
      <c r="J280" s="242"/>
      <c r="K280" s="242"/>
      <c r="L280" s="242"/>
      <c r="M280" s="242"/>
      <c r="N280" s="242"/>
      <c r="O280" s="242"/>
      <c r="P280" s="242"/>
      <c r="Q280" s="242"/>
      <c r="R280" s="242"/>
      <c r="S280" s="242"/>
      <c r="T280" s="242"/>
      <c r="U280" s="242"/>
    </row>
    <row r="281" spans="3:21">
      <c r="C281" s="242"/>
      <c r="D281" s="242"/>
      <c r="E281" s="242"/>
      <c r="F281" s="242"/>
      <c r="G281" s="242"/>
      <c r="H281" s="242"/>
      <c r="I281" s="242"/>
      <c r="J281" s="242"/>
      <c r="K281" s="242"/>
      <c r="L281" s="242"/>
      <c r="M281" s="242"/>
      <c r="N281" s="242"/>
      <c r="O281" s="242"/>
      <c r="P281" s="242"/>
      <c r="Q281" s="242"/>
      <c r="R281" s="242"/>
      <c r="S281" s="242"/>
      <c r="T281" s="242"/>
      <c r="U281" s="242"/>
    </row>
    <row r="282" spans="3:21">
      <c r="C282" s="242"/>
      <c r="D282" s="242"/>
      <c r="E282" s="242"/>
      <c r="F282" s="242"/>
      <c r="G282" s="242"/>
      <c r="H282" s="242"/>
      <c r="I282" s="242"/>
      <c r="J282" s="242"/>
      <c r="K282" s="242"/>
      <c r="L282" s="242"/>
      <c r="M282" s="242"/>
      <c r="N282" s="242"/>
      <c r="O282" s="242"/>
      <c r="P282" s="242"/>
      <c r="Q282" s="242"/>
      <c r="R282" s="242"/>
      <c r="S282" s="242"/>
      <c r="T282" s="242"/>
      <c r="U282" s="242"/>
    </row>
    <row r="283" spans="3:21">
      <c r="C283" s="242"/>
      <c r="D283" s="242"/>
      <c r="E283" s="242"/>
      <c r="F283" s="242"/>
      <c r="G283" s="242"/>
      <c r="H283" s="242"/>
      <c r="I283" s="242"/>
      <c r="J283" s="242"/>
      <c r="K283" s="242"/>
      <c r="L283" s="242"/>
      <c r="M283" s="242"/>
      <c r="N283" s="242"/>
      <c r="O283" s="242"/>
      <c r="P283" s="242"/>
      <c r="Q283" s="242"/>
      <c r="R283" s="242"/>
      <c r="S283" s="242"/>
      <c r="T283" s="242"/>
      <c r="U283" s="242"/>
    </row>
    <row r="284" spans="3:21">
      <c r="C284" s="242"/>
      <c r="D284" s="242"/>
      <c r="E284" s="242"/>
      <c r="F284" s="242"/>
      <c r="G284" s="242"/>
      <c r="H284" s="242"/>
      <c r="I284" s="242"/>
      <c r="J284" s="242"/>
      <c r="K284" s="242"/>
      <c r="L284" s="242"/>
      <c r="M284" s="242"/>
      <c r="N284" s="242"/>
      <c r="O284" s="242"/>
      <c r="P284" s="242"/>
      <c r="Q284" s="242"/>
      <c r="R284" s="242"/>
      <c r="S284" s="242"/>
      <c r="T284" s="242"/>
      <c r="U284" s="242"/>
    </row>
    <row r="285" spans="3:21">
      <c r="C285" s="242"/>
      <c r="D285" s="242"/>
      <c r="E285" s="242"/>
      <c r="F285" s="242"/>
      <c r="G285" s="242"/>
      <c r="H285" s="242"/>
      <c r="I285" s="242"/>
      <c r="J285" s="242"/>
      <c r="K285" s="242"/>
      <c r="L285" s="242"/>
      <c r="M285" s="242"/>
      <c r="N285" s="242"/>
      <c r="O285" s="242"/>
      <c r="P285" s="242"/>
      <c r="Q285" s="242"/>
      <c r="R285" s="242"/>
      <c r="S285" s="242"/>
      <c r="T285" s="242"/>
      <c r="U285" s="242"/>
    </row>
    <row r="286" spans="3:21">
      <c r="C286" s="242"/>
      <c r="D286" s="242"/>
      <c r="E286" s="242"/>
      <c r="F286" s="242"/>
      <c r="G286" s="242"/>
      <c r="H286" s="242"/>
      <c r="I286" s="242"/>
      <c r="J286" s="242"/>
      <c r="K286" s="242"/>
      <c r="L286" s="242"/>
      <c r="M286" s="242"/>
      <c r="N286" s="242"/>
      <c r="O286" s="242"/>
      <c r="P286" s="242"/>
      <c r="Q286" s="242"/>
      <c r="R286" s="242"/>
      <c r="S286" s="242"/>
      <c r="T286" s="242"/>
      <c r="U286" s="242"/>
    </row>
    <row r="287" spans="3:21">
      <c r="C287" s="242"/>
      <c r="D287" s="242"/>
      <c r="E287" s="242"/>
      <c r="F287" s="242"/>
      <c r="G287" s="242"/>
      <c r="H287" s="242"/>
      <c r="I287" s="242"/>
      <c r="J287" s="242"/>
      <c r="K287" s="242"/>
      <c r="L287" s="242"/>
      <c r="M287" s="242"/>
      <c r="N287" s="242"/>
      <c r="O287" s="242"/>
      <c r="P287" s="242"/>
      <c r="Q287" s="242"/>
      <c r="R287" s="242"/>
      <c r="S287" s="242"/>
      <c r="T287" s="242"/>
      <c r="U287" s="242"/>
    </row>
    <row r="288" spans="3:21">
      <c r="C288" s="242"/>
      <c r="D288" s="242"/>
      <c r="E288" s="242"/>
      <c r="F288" s="242"/>
      <c r="G288" s="242"/>
      <c r="H288" s="242"/>
      <c r="I288" s="242"/>
      <c r="J288" s="242"/>
      <c r="K288" s="242"/>
      <c r="L288" s="242"/>
      <c r="M288" s="242"/>
      <c r="N288" s="242"/>
      <c r="O288" s="242"/>
      <c r="P288" s="242"/>
      <c r="Q288" s="242"/>
      <c r="R288" s="242"/>
      <c r="S288" s="242"/>
      <c r="T288" s="242"/>
      <c r="U288" s="242"/>
    </row>
    <row r="289" spans="3:21">
      <c r="C289" s="242"/>
      <c r="D289" s="242"/>
      <c r="E289" s="242"/>
      <c r="F289" s="242"/>
      <c r="G289" s="242"/>
      <c r="H289" s="242"/>
      <c r="I289" s="242"/>
      <c r="J289" s="242"/>
      <c r="K289" s="242"/>
      <c r="L289" s="242"/>
      <c r="M289" s="242"/>
      <c r="N289" s="242"/>
      <c r="O289" s="242"/>
      <c r="P289" s="242"/>
      <c r="Q289" s="242"/>
      <c r="R289" s="242"/>
      <c r="S289" s="242"/>
      <c r="T289" s="242"/>
      <c r="U289" s="242"/>
    </row>
    <row r="290" spans="3:21">
      <c r="C290" s="242"/>
      <c r="D290" s="242"/>
      <c r="E290" s="242"/>
      <c r="F290" s="242"/>
      <c r="G290" s="242"/>
      <c r="H290" s="242"/>
      <c r="I290" s="242"/>
      <c r="J290" s="242"/>
      <c r="K290" s="242"/>
      <c r="L290" s="242"/>
      <c r="M290" s="242"/>
      <c r="N290" s="242"/>
      <c r="O290" s="242"/>
      <c r="P290" s="242"/>
      <c r="Q290" s="242"/>
      <c r="R290" s="242"/>
      <c r="S290" s="242"/>
      <c r="T290" s="242"/>
      <c r="U290" s="242"/>
    </row>
    <row r="291" spans="3:21">
      <c r="C291" s="242"/>
      <c r="D291" s="242"/>
      <c r="E291" s="242"/>
      <c r="F291" s="242"/>
      <c r="G291" s="242"/>
      <c r="H291" s="242"/>
      <c r="I291" s="242"/>
      <c r="J291" s="242"/>
      <c r="K291" s="242"/>
      <c r="L291" s="242"/>
      <c r="M291" s="242"/>
      <c r="N291" s="242"/>
      <c r="O291" s="242"/>
      <c r="P291" s="242"/>
      <c r="Q291" s="242"/>
      <c r="R291" s="242"/>
      <c r="S291" s="242"/>
      <c r="T291" s="242"/>
      <c r="U291" s="242"/>
    </row>
    <row r="292" spans="3:21">
      <c r="C292" s="242"/>
      <c r="D292" s="242"/>
      <c r="E292" s="242"/>
      <c r="F292" s="242"/>
      <c r="G292" s="242"/>
      <c r="H292" s="242"/>
      <c r="I292" s="242"/>
      <c r="J292" s="242"/>
      <c r="K292" s="242"/>
      <c r="L292" s="242"/>
      <c r="M292" s="242"/>
      <c r="N292" s="242"/>
      <c r="O292" s="242"/>
      <c r="P292" s="242"/>
      <c r="Q292" s="242"/>
      <c r="R292" s="242"/>
      <c r="S292" s="242"/>
      <c r="T292" s="242"/>
      <c r="U292" s="242"/>
    </row>
    <row r="293" spans="3:21">
      <c r="C293" s="242"/>
      <c r="D293" s="242"/>
      <c r="E293" s="242"/>
      <c r="F293" s="242"/>
      <c r="G293" s="242"/>
      <c r="H293" s="242"/>
      <c r="I293" s="242"/>
      <c r="J293" s="242"/>
      <c r="K293" s="242"/>
      <c r="L293" s="242"/>
      <c r="M293" s="242"/>
      <c r="N293" s="242"/>
      <c r="O293" s="242"/>
      <c r="P293" s="242"/>
      <c r="Q293" s="242"/>
      <c r="R293" s="242"/>
      <c r="S293" s="242"/>
      <c r="T293" s="242"/>
      <c r="U293" s="242"/>
    </row>
    <row r="294" spans="3:21">
      <c r="C294" s="242"/>
      <c r="D294" s="242"/>
      <c r="E294" s="242"/>
      <c r="F294" s="242"/>
      <c r="G294" s="242"/>
      <c r="H294" s="242"/>
      <c r="I294" s="242"/>
      <c r="J294" s="242"/>
      <c r="K294" s="242"/>
      <c r="L294" s="242"/>
      <c r="M294" s="242"/>
      <c r="N294" s="242"/>
      <c r="O294" s="242"/>
      <c r="P294" s="242"/>
      <c r="Q294" s="242"/>
      <c r="R294" s="242"/>
      <c r="S294" s="242"/>
      <c r="T294" s="242"/>
      <c r="U294" s="242"/>
    </row>
    <row r="295" spans="3:21">
      <c r="C295" s="242"/>
      <c r="D295" s="242"/>
      <c r="E295" s="242"/>
      <c r="F295" s="242"/>
      <c r="G295" s="242"/>
      <c r="H295" s="242"/>
      <c r="I295" s="242"/>
      <c r="J295" s="242"/>
      <c r="K295" s="242"/>
      <c r="L295" s="242"/>
      <c r="M295" s="242"/>
      <c r="N295" s="242"/>
      <c r="O295" s="242"/>
      <c r="P295" s="242"/>
      <c r="Q295" s="242"/>
      <c r="R295" s="242"/>
      <c r="S295" s="242"/>
      <c r="T295" s="242"/>
      <c r="U295" s="242"/>
    </row>
    <row r="296" spans="3:21">
      <c r="C296" s="242"/>
      <c r="D296" s="242"/>
      <c r="E296" s="242"/>
      <c r="F296" s="242"/>
      <c r="G296" s="242"/>
      <c r="H296" s="242"/>
      <c r="I296" s="242"/>
      <c r="J296" s="242"/>
      <c r="K296" s="242"/>
      <c r="L296" s="242"/>
      <c r="M296" s="242"/>
      <c r="N296" s="242"/>
      <c r="O296" s="242"/>
      <c r="P296" s="242"/>
      <c r="Q296" s="242"/>
      <c r="R296" s="242"/>
      <c r="S296" s="242"/>
      <c r="T296" s="242"/>
      <c r="U296" s="242"/>
    </row>
    <row r="297" spans="3:21">
      <c r="C297" s="242"/>
      <c r="D297" s="242"/>
      <c r="E297" s="242"/>
      <c r="F297" s="242"/>
      <c r="G297" s="242"/>
      <c r="H297" s="242"/>
      <c r="I297" s="242"/>
      <c r="J297" s="242"/>
      <c r="K297" s="242"/>
      <c r="L297" s="242"/>
      <c r="M297" s="242"/>
      <c r="N297" s="242"/>
      <c r="O297" s="242"/>
      <c r="P297" s="242"/>
      <c r="Q297" s="242"/>
      <c r="R297" s="242"/>
      <c r="S297" s="242"/>
      <c r="T297" s="242"/>
      <c r="U297" s="242"/>
    </row>
    <row r="298" spans="3:21">
      <c r="C298" s="242"/>
      <c r="D298" s="242"/>
      <c r="E298" s="242"/>
      <c r="F298" s="242"/>
      <c r="G298" s="242"/>
      <c r="H298" s="242"/>
      <c r="I298" s="242"/>
      <c r="J298" s="242"/>
      <c r="K298" s="242"/>
      <c r="L298" s="242"/>
      <c r="M298" s="242"/>
      <c r="N298" s="242"/>
    </row>
    <row r="299" spans="3:21">
      <c r="C299" s="242"/>
      <c r="D299" s="242"/>
      <c r="E299" s="242"/>
      <c r="F299" s="242"/>
      <c r="G299" s="242"/>
      <c r="H299" s="242"/>
      <c r="I299" s="242"/>
      <c r="J299" s="242"/>
      <c r="K299" s="242"/>
      <c r="L299" s="242"/>
      <c r="M299" s="242"/>
      <c r="N299" s="242"/>
    </row>
    <row r="300" spans="3:21">
      <c r="C300" s="242"/>
      <c r="D300" s="242"/>
      <c r="E300" s="242"/>
      <c r="F300" s="242"/>
      <c r="G300" s="242"/>
      <c r="H300" s="242"/>
      <c r="I300" s="242"/>
      <c r="J300" s="242"/>
      <c r="K300" s="242"/>
      <c r="L300" s="242"/>
      <c r="M300" s="242"/>
      <c r="N300" s="242"/>
    </row>
    <row r="301" spans="3:21">
      <c r="C301" s="242"/>
      <c r="D301" s="242"/>
      <c r="E301" s="242"/>
      <c r="F301" s="242"/>
      <c r="G301" s="242"/>
      <c r="H301" s="242"/>
      <c r="I301" s="242"/>
      <c r="J301" s="242"/>
      <c r="K301" s="242"/>
      <c r="L301" s="242"/>
      <c r="M301" s="242"/>
      <c r="N301" s="242"/>
    </row>
    <row r="302" spans="3:21">
      <c r="C302" s="242"/>
      <c r="D302" s="242"/>
      <c r="E302" s="242"/>
      <c r="F302" s="242"/>
      <c r="G302" s="242"/>
      <c r="H302" s="242"/>
      <c r="I302" s="242"/>
      <c r="J302" s="242"/>
      <c r="K302" s="242"/>
      <c r="L302" s="242"/>
      <c r="M302" s="242"/>
      <c r="N302" s="242"/>
    </row>
    <row r="303" spans="3:21">
      <c r="C303" s="242"/>
      <c r="D303" s="242"/>
      <c r="E303" s="242"/>
      <c r="F303" s="242"/>
      <c r="G303" s="242"/>
      <c r="H303" s="242"/>
      <c r="I303" s="242"/>
      <c r="J303" s="242"/>
      <c r="K303" s="242"/>
      <c r="L303" s="242"/>
      <c r="M303" s="242"/>
      <c r="N303" s="242"/>
    </row>
    <row r="304" spans="3:21">
      <c r="C304" s="242"/>
      <c r="D304" s="242"/>
      <c r="E304" s="242"/>
      <c r="F304" s="242"/>
      <c r="G304" s="242"/>
      <c r="H304" s="242"/>
      <c r="I304" s="242"/>
      <c r="J304" s="242"/>
      <c r="K304" s="242"/>
      <c r="L304" s="242"/>
      <c r="M304" s="242"/>
      <c r="N304" s="242"/>
    </row>
    <row r="305" spans="3:14">
      <c r="C305" s="242"/>
      <c r="D305" s="242"/>
      <c r="E305" s="242"/>
      <c r="F305" s="242"/>
      <c r="G305" s="242"/>
      <c r="H305" s="242"/>
      <c r="I305" s="242"/>
      <c r="J305" s="242"/>
      <c r="K305" s="242"/>
      <c r="L305" s="242"/>
      <c r="M305" s="242"/>
      <c r="N305" s="242"/>
    </row>
  </sheetData>
  <mergeCells count="8">
    <mergeCell ref="C107:N107"/>
    <mergeCell ref="C104:N104"/>
    <mergeCell ref="C105:N105"/>
    <mergeCell ref="C106:N106"/>
    <mergeCell ref="C100:N100"/>
    <mergeCell ref="C101:N101"/>
    <mergeCell ref="C102:N102"/>
    <mergeCell ref="C103:N103"/>
  </mergeCells>
  <phoneticPr fontId="10" type="noConversion"/>
  <pageMargins left="0.5" right="0.5" top="0.75" bottom="0.5" header="0.5" footer="0.25"/>
  <pageSetup scale="30" orientation="landscape" r:id="rId1"/>
  <headerFooter alignWithMargins="0">
    <oddHeader>&amp;LMidAmerican Energy Company Attachment 1-1j&amp;R&amp;12Effective January 1, 2016</oddHeader>
    <oddFooter>&amp;L&amp;11&amp;D&amp;R&amp;Z&amp;F</oddFooter>
  </headerFooter>
  <rowBreaks count="1" manualBreakCount="1">
    <brk id="56"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R662"/>
  <sheetViews>
    <sheetView tabSelected="1" zoomScale="80" zoomScaleNormal="80" workbookViewId="0">
      <selection activeCell="B2" sqref="B2"/>
    </sheetView>
  </sheetViews>
  <sheetFormatPr defaultRowHeight="13.2"/>
  <cols>
    <col min="2" max="2" width="11.5546875" bestFit="1" customWidth="1"/>
    <col min="3" max="3" width="16.6640625" customWidth="1"/>
    <col min="4" max="4" width="9.33203125" bestFit="1" customWidth="1"/>
    <col min="5" max="5" width="15.109375" bestFit="1" customWidth="1"/>
    <col min="6" max="6" width="9.33203125" bestFit="1" customWidth="1"/>
    <col min="7" max="7" width="18.5546875" customWidth="1"/>
    <col min="8" max="8" width="10.33203125" bestFit="1" customWidth="1"/>
    <col min="9" max="9" width="17.6640625" bestFit="1" customWidth="1"/>
    <col min="10" max="10" width="17.44140625" customWidth="1"/>
    <col min="11" max="11" width="15.109375" customWidth="1"/>
    <col min="12" max="12" width="17.6640625" customWidth="1"/>
    <col min="13" max="13" width="2.6640625" customWidth="1"/>
    <col min="14" max="14" width="12.33203125" bestFit="1" customWidth="1"/>
    <col min="15" max="15" width="13.5546875" customWidth="1"/>
    <col min="16" max="16" width="16.33203125" customWidth="1"/>
    <col min="17" max="17" width="14.6640625" customWidth="1"/>
    <col min="18" max="18" width="14.109375" customWidth="1"/>
  </cols>
  <sheetData>
    <row r="1" spans="1:17" ht="15.6">
      <c r="A1" s="874" t="s">
        <v>19</v>
      </c>
      <c r="B1" s="875"/>
      <c r="C1" s="875" t="s">
        <v>127</v>
      </c>
      <c r="D1" s="875"/>
      <c r="E1" s="875"/>
      <c r="F1" s="875"/>
      <c r="G1" s="875"/>
      <c r="H1" s="876"/>
      <c r="I1" s="4"/>
    </row>
    <row r="2" spans="1:17" ht="15.6">
      <c r="A2" s="867" t="s">
        <v>20</v>
      </c>
      <c r="B2" s="868"/>
      <c r="C2" s="868" t="s">
        <v>95</v>
      </c>
      <c r="D2" s="868"/>
      <c r="E2" s="868"/>
      <c r="F2" s="868"/>
      <c r="G2" s="868"/>
      <c r="H2" s="897"/>
      <c r="I2" s="4"/>
    </row>
    <row r="3" spans="1:17" ht="15.6">
      <c r="A3" s="867" t="s">
        <v>22</v>
      </c>
      <c r="B3" s="868"/>
      <c r="C3" s="868"/>
      <c r="D3" s="868"/>
      <c r="E3" s="868"/>
      <c r="F3" s="868"/>
      <c r="G3" s="868"/>
      <c r="H3" s="897"/>
      <c r="I3" s="4"/>
    </row>
    <row r="4" spans="1:17" ht="15.6">
      <c r="A4" s="867" t="s">
        <v>24</v>
      </c>
      <c r="B4" s="868"/>
      <c r="C4" s="93">
        <f>SUMIF($A$37:$A$2894,A4,$C$37:$C$2894)</f>
        <v>137286339</v>
      </c>
      <c r="D4" s="94"/>
      <c r="E4" s="91"/>
      <c r="F4" s="91"/>
      <c r="G4" s="91"/>
      <c r="H4" s="92"/>
      <c r="I4" s="4"/>
    </row>
    <row r="5" spans="1:17" ht="15.6">
      <c r="A5" s="881" t="s">
        <v>25</v>
      </c>
      <c r="B5" s="882"/>
      <c r="C5" s="893"/>
      <c r="D5" s="893"/>
      <c r="E5" s="893"/>
      <c r="F5" s="893"/>
      <c r="G5" s="893"/>
      <c r="H5" s="894"/>
      <c r="I5" s="4"/>
    </row>
    <row r="6" spans="1:17" ht="13.8">
      <c r="A6" s="5"/>
      <c r="B6" s="5"/>
      <c r="C6" s="5"/>
      <c r="D6" s="5"/>
      <c r="E6" s="5"/>
      <c r="F6" s="5"/>
      <c r="G6" s="5"/>
      <c r="H6" s="5"/>
      <c r="I6" s="5"/>
    </row>
    <row r="7" spans="1:17" ht="13.8">
      <c r="A7" s="6"/>
      <c r="B7" s="7"/>
      <c r="C7" s="8"/>
      <c r="D7" s="886">
        <v>0.2</v>
      </c>
      <c r="E7" s="887"/>
      <c r="F7" s="886">
        <v>0.8</v>
      </c>
      <c r="G7" s="887"/>
      <c r="H7" s="9"/>
      <c r="I7" s="10"/>
      <c r="J7" s="11" t="s">
        <v>121</v>
      </c>
      <c r="K7" s="11" t="s">
        <v>269</v>
      </c>
      <c r="L7" s="11" t="s">
        <v>270</v>
      </c>
    </row>
    <row r="8" spans="1:17" ht="13.8">
      <c r="A8" s="12"/>
      <c r="B8" s="13"/>
      <c r="C8" s="14"/>
      <c r="D8" s="872" t="s">
        <v>26</v>
      </c>
      <c r="E8" s="880"/>
      <c r="F8" s="872" t="s">
        <v>27</v>
      </c>
      <c r="G8" s="880"/>
      <c r="H8" s="872" t="s">
        <v>28</v>
      </c>
      <c r="I8" s="873"/>
      <c r="J8" s="15" t="s">
        <v>29</v>
      </c>
      <c r="K8" s="391" t="s">
        <v>521</v>
      </c>
      <c r="L8" s="391" t="s">
        <v>29</v>
      </c>
    </row>
    <row r="9" spans="1:17" ht="27.6">
      <c r="A9" s="16" t="s">
        <v>30</v>
      </c>
      <c r="B9" s="17" t="s">
        <v>31</v>
      </c>
      <c r="C9" s="18" t="s">
        <v>32</v>
      </c>
      <c r="D9" s="19" t="s">
        <v>33</v>
      </c>
      <c r="E9" s="20" t="s">
        <v>34</v>
      </c>
      <c r="F9" s="19" t="s">
        <v>33</v>
      </c>
      <c r="G9" s="20" t="s">
        <v>34</v>
      </c>
      <c r="H9" s="21" t="s">
        <v>33</v>
      </c>
      <c r="I9" s="40" t="s">
        <v>34</v>
      </c>
      <c r="J9" s="18" t="s">
        <v>34</v>
      </c>
      <c r="K9" s="18" t="s">
        <v>34</v>
      </c>
      <c r="L9" s="18" t="s">
        <v>34</v>
      </c>
    </row>
    <row r="10" spans="1:17" ht="13.8">
      <c r="A10" s="1" t="s">
        <v>15</v>
      </c>
      <c r="B10" s="95">
        <v>10863833</v>
      </c>
      <c r="C10" s="96">
        <f>+B10/B32</f>
        <v>0.12875612876564577</v>
      </c>
      <c r="D10" s="97">
        <v>0</v>
      </c>
      <c r="E10" s="98">
        <f t="shared" ref="E10:E31" si="0">SUMIF($A$37:$A$2894,A10,$E$37:$E$2894)</f>
        <v>453070.03223624354</v>
      </c>
      <c r="F10" s="97">
        <v>0</v>
      </c>
      <c r="G10" s="98">
        <f t="shared" ref="G10:G31" si="1">SUMIF($A$37:$A$2894,A10,$G$37:$G$2894)</f>
        <v>0</v>
      </c>
      <c r="H10" s="99">
        <f>+D10+F10</f>
        <v>0</v>
      </c>
      <c r="I10" s="100">
        <f>+E10+G10</f>
        <v>453070.03223624354</v>
      </c>
      <c r="J10" s="98">
        <f t="shared" ref="J10:J31" si="2">SUMIF($A$37:$A$2894,A10,$J$37:$J$2894)</f>
        <v>88922.062835127028</v>
      </c>
      <c r="K10" s="98">
        <f t="shared" ref="K10:K31" si="3">SUMIF($A$37:$A$3591,A10,$K$37:$K$3591)</f>
        <v>-3884.8008979849046</v>
      </c>
      <c r="L10" s="100">
        <f>+J10+K10</f>
        <v>85037.261937142117</v>
      </c>
    </row>
    <row r="11" spans="1:17" ht="13.8">
      <c r="A11" s="1" t="s">
        <v>660</v>
      </c>
      <c r="B11" s="95"/>
      <c r="C11" s="96"/>
      <c r="D11" s="97"/>
      <c r="E11" s="98"/>
      <c r="F11" s="97"/>
      <c r="G11" s="98"/>
      <c r="H11" s="99"/>
      <c r="I11" s="101"/>
      <c r="J11" s="98"/>
      <c r="K11" s="98"/>
      <c r="L11" s="465">
        <f>+P21+P22</f>
        <v>873933.50888512703</v>
      </c>
    </row>
    <row r="12" spans="1:17" ht="13.8">
      <c r="A12" s="2" t="s">
        <v>4</v>
      </c>
      <c r="B12" s="95">
        <v>514617</v>
      </c>
      <c r="C12" s="96">
        <f>+B12/B32</f>
        <v>6.0991449994666092E-3</v>
      </c>
      <c r="D12" s="97">
        <v>0</v>
      </c>
      <c r="E12" s="98">
        <f t="shared" si="0"/>
        <v>21461.811938688577</v>
      </c>
      <c r="F12" s="97">
        <v>0</v>
      </c>
      <c r="G12" s="98">
        <f t="shared" si="1"/>
        <v>5930.2404059135506</v>
      </c>
      <c r="H12" s="99">
        <f t="shared" ref="H12:H30" si="4">+D12+F12</f>
        <v>0</v>
      </c>
      <c r="I12" s="101">
        <f>+G12+E12</f>
        <v>27392.052344602129</v>
      </c>
      <c r="J12" s="98">
        <f t="shared" si="2"/>
        <v>5249.4525093124712</v>
      </c>
      <c r="K12" s="98">
        <f t="shared" si="3"/>
        <v>-312.81181188244494</v>
      </c>
      <c r="L12" s="101">
        <f>+J12+K12</f>
        <v>4936.6406974300262</v>
      </c>
    </row>
    <row r="13" spans="1:17" s="127" customFormat="1" ht="13.8">
      <c r="A13" s="2" t="s">
        <v>0</v>
      </c>
      <c r="B13" s="490">
        <v>9749272</v>
      </c>
      <c r="C13" s="491">
        <f>+B13/B32</f>
        <v>0.11554655902785922</v>
      </c>
      <c r="D13" s="492">
        <v>0</v>
      </c>
      <c r="E13" s="493">
        <f t="shared" si="0"/>
        <v>406587.89391551825</v>
      </c>
      <c r="F13" s="492">
        <v>0</v>
      </c>
      <c r="G13" s="493">
        <f t="shared" si="1"/>
        <v>10627057.478513069</v>
      </c>
      <c r="H13" s="494">
        <f t="shared" si="4"/>
        <v>0</v>
      </c>
      <c r="I13" s="495">
        <f t="shared" ref="I13:I31" si="5">+G13+E13</f>
        <v>11033645.372428589</v>
      </c>
      <c r="J13" s="493">
        <f>SUMIF($A$37:$A$2894,A13,$J$37:$J$2894)</f>
        <v>2081502.3363095499</v>
      </c>
      <c r="K13" s="493">
        <f t="shared" si="3"/>
        <v>-9842.4767249249799</v>
      </c>
      <c r="L13" s="465">
        <f>+J13+K13-P21-P22</f>
        <v>1197726.3506994981</v>
      </c>
    </row>
    <row r="14" spans="1:17" ht="13.8">
      <c r="A14" s="2" t="s">
        <v>16</v>
      </c>
      <c r="B14" s="95">
        <v>1003167</v>
      </c>
      <c r="C14" s="96">
        <f>+B14/B32</f>
        <v>1.1889348761661429E-2</v>
      </c>
      <c r="D14" s="97">
        <v>0</v>
      </c>
      <c r="E14" s="98">
        <f t="shared" si="0"/>
        <v>41836.514334152205</v>
      </c>
      <c r="F14" s="97">
        <v>0</v>
      </c>
      <c r="G14" s="98">
        <f t="shared" si="1"/>
        <v>0</v>
      </c>
      <c r="H14" s="99">
        <f t="shared" si="4"/>
        <v>0</v>
      </c>
      <c r="I14" s="101">
        <f t="shared" si="5"/>
        <v>41836.514334152205</v>
      </c>
      <c r="J14" s="98">
        <f t="shared" si="2"/>
        <v>8211.0686907766249</v>
      </c>
      <c r="K14" s="98">
        <f t="shared" si="3"/>
        <v>-467.27858366644836</v>
      </c>
      <c r="L14" s="101">
        <f t="shared" ref="L14:L31" si="6">+J14+K14</f>
        <v>7743.7901071101769</v>
      </c>
    </row>
    <row r="15" spans="1:17" ht="13.8">
      <c r="A15" s="2" t="s">
        <v>6</v>
      </c>
      <c r="B15" s="95">
        <v>2478000</v>
      </c>
      <c r="C15" s="96">
        <f>+B15/B32</f>
        <v>2.9368795256818677E-2</v>
      </c>
      <c r="D15" s="97">
        <v>0</v>
      </c>
      <c r="E15" s="98">
        <f t="shared" si="0"/>
        <v>103343.5933598585</v>
      </c>
      <c r="F15" s="97">
        <v>0</v>
      </c>
      <c r="G15" s="98">
        <f t="shared" si="1"/>
        <v>0</v>
      </c>
      <c r="H15" s="99">
        <f t="shared" si="4"/>
        <v>0</v>
      </c>
      <c r="I15" s="101">
        <f t="shared" si="5"/>
        <v>103343.5933598585</v>
      </c>
      <c r="J15" s="98">
        <f t="shared" si="2"/>
        <v>20282.792611543715</v>
      </c>
      <c r="K15" s="98">
        <f t="shared" si="3"/>
        <v>-918.80045129620396</v>
      </c>
      <c r="L15" s="101">
        <f t="shared" si="6"/>
        <v>19363.992160247511</v>
      </c>
    </row>
    <row r="16" spans="1:17" ht="13.8">
      <c r="A16" s="2" t="s">
        <v>10</v>
      </c>
      <c r="B16" s="95">
        <v>2875067</v>
      </c>
      <c r="C16" s="96">
        <f>+B16/B32</f>
        <v>3.4074759512766707E-2</v>
      </c>
      <c r="D16" s="97">
        <v>0</v>
      </c>
      <c r="E16" s="98">
        <f t="shared" si="0"/>
        <v>119903.04880159334</v>
      </c>
      <c r="F16" s="97">
        <v>0</v>
      </c>
      <c r="G16" s="98">
        <f t="shared" si="1"/>
        <v>6379022.4998376919</v>
      </c>
      <c r="H16" s="99">
        <f t="shared" si="4"/>
        <v>0</v>
      </c>
      <c r="I16" s="101">
        <f t="shared" si="5"/>
        <v>6498925.5486392854</v>
      </c>
      <c r="J16" s="98">
        <f t="shared" si="2"/>
        <v>1278874.6467870697</v>
      </c>
      <c r="K16" s="98">
        <f t="shared" si="3"/>
        <v>-29532.591031309217</v>
      </c>
      <c r="L16" s="101">
        <f t="shared" si="6"/>
        <v>1249342.0557557605</v>
      </c>
      <c r="N16" s="127"/>
      <c r="O16" s="127"/>
      <c r="P16" s="127"/>
      <c r="Q16" s="127"/>
    </row>
    <row r="17" spans="1:17" ht="13.8">
      <c r="A17" s="2" t="s">
        <v>17</v>
      </c>
      <c r="B17" s="95">
        <v>7116500</v>
      </c>
      <c r="C17" s="96">
        <f>+B17/B32</f>
        <v>8.434343480433823E-2</v>
      </c>
      <c r="D17" s="97">
        <v>0</v>
      </c>
      <c r="E17" s="98">
        <f t="shared" si="0"/>
        <v>293292.59878521453</v>
      </c>
      <c r="F17" s="97">
        <v>0</v>
      </c>
      <c r="G17" s="98">
        <f t="shared" si="1"/>
        <v>22357690.355013561</v>
      </c>
      <c r="H17" s="99">
        <f t="shared" si="4"/>
        <v>0</v>
      </c>
      <c r="I17" s="101">
        <f>+G17+E17</f>
        <v>22650982.953798775</v>
      </c>
      <c r="J17" s="98">
        <f t="shared" si="2"/>
        <v>4293992.2667468619</v>
      </c>
      <c r="K17" s="98">
        <f t="shared" si="3"/>
        <v>-188081.83926293629</v>
      </c>
      <c r="L17" s="101">
        <f t="shared" si="6"/>
        <v>4105910.4274839256</v>
      </c>
      <c r="N17" s="127"/>
      <c r="O17" s="484"/>
      <c r="P17" s="127"/>
      <c r="Q17" s="127"/>
    </row>
    <row r="18" spans="1:17" ht="13.8">
      <c r="A18" s="2" t="s">
        <v>5</v>
      </c>
      <c r="B18" s="95">
        <v>9342000</v>
      </c>
      <c r="C18" s="96">
        <f>+B18/B32</f>
        <v>0.11071964700936242</v>
      </c>
      <c r="D18" s="97">
        <v>0</v>
      </c>
      <c r="E18" s="98">
        <f t="shared" si="0"/>
        <v>387876.28117076214</v>
      </c>
      <c r="F18" s="97">
        <v>0</v>
      </c>
      <c r="G18" s="98">
        <f t="shared" si="1"/>
        <v>17723.295306578184</v>
      </c>
      <c r="H18" s="99">
        <f t="shared" si="4"/>
        <v>0</v>
      </c>
      <c r="I18" s="101">
        <f t="shared" si="5"/>
        <v>405599.57647734031</v>
      </c>
      <c r="J18" s="98">
        <f t="shared" si="2"/>
        <v>79498.024041107026</v>
      </c>
      <c r="K18" s="98">
        <f t="shared" si="3"/>
        <v>-1642.6569071868996</v>
      </c>
      <c r="L18" s="101">
        <f t="shared" si="6"/>
        <v>77855.367133920125</v>
      </c>
      <c r="N18" s="463" t="s">
        <v>638</v>
      </c>
      <c r="O18" s="463"/>
      <c r="P18" s="127"/>
      <c r="Q18" s="127"/>
    </row>
    <row r="19" spans="1:17" ht="13.8">
      <c r="A19" s="2" t="s">
        <v>116</v>
      </c>
      <c r="B19" s="95">
        <v>2919752</v>
      </c>
      <c r="C19" s="96">
        <f>+B19/B32</f>
        <v>3.460435782432883E-2</v>
      </c>
      <c r="D19" s="97">
        <v>0</v>
      </c>
      <c r="E19" s="98">
        <f t="shared" si="0"/>
        <v>117997.4063008817</v>
      </c>
      <c r="F19" s="97">
        <v>0</v>
      </c>
      <c r="G19" s="98">
        <f t="shared" si="1"/>
        <v>1760447.383915758</v>
      </c>
      <c r="H19" s="99">
        <f t="shared" si="4"/>
        <v>0</v>
      </c>
      <c r="I19" s="101">
        <f t="shared" si="5"/>
        <v>1878444.7902166396</v>
      </c>
      <c r="J19" s="98">
        <f t="shared" si="2"/>
        <v>25012.405927861699</v>
      </c>
      <c r="K19" s="98">
        <f t="shared" si="3"/>
        <v>-1197.6477737179152</v>
      </c>
      <c r="L19" s="101">
        <f t="shared" si="6"/>
        <v>23814.758154143783</v>
      </c>
      <c r="N19" s="462" t="s">
        <v>608</v>
      </c>
      <c r="O19" s="462"/>
      <c r="P19" s="462"/>
      <c r="Q19" s="462"/>
    </row>
    <row r="20" spans="1:17" ht="13.8">
      <c r="A20" s="2" t="s">
        <v>1</v>
      </c>
      <c r="B20" s="95">
        <v>233000</v>
      </c>
      <c r="C20" s="96">
        <f>+B20/B32</f>
        <v>2.7614726774974787E-3</v>
      </c>
      <c r="D20" s="97">
        <v>0</v>
      </c>
      <c r="E20" s="98">
        <f t="shared" si="0"/>
        <v>9717.1336775008185</v>
      </c>
      <c r="F20" s="97">
        <v>0</v>
      </c>
      <c r="G20" s="98">
        <f t="shared" si="1"/>
        <v>0</v>
      </c>
      <c r="H20" s="99">
        <f t="shared" si="4"/>
        <v>0</v>
      </c>
      <c r="I20" s="101">
        <f t="shared" si="5"/>
        <v>9717.1336775008185</v>
      </c>
      <c r="J20" s="98">
        <f t="shared" si="2"/>
        <v>1907.1390954357087</v>
      </c>
      <c r="K20" s="98">
        <f t="shared" si="3"/>
        <v>-161.08414251493767</v>
      </c>
      <c r="L20" s="101">
        <f t="shared" si="6"/>
        <v>1746.054952920771</v>
      </c>
      <c r="N20" s="462" t="s">
        <v>610</v>
      </c>
      <c r="O20" s="466">
        <v>0.57899999999999996</v>
      </c>
      <c r="P20" s="498">
        <f>SUMIF($Q$38:$Q$3592,N20,$P$38:$P$3592)</f>
        <v>1197726.3506994976</v>
      </c>
      <c r="Q20" s="499"/>
    </row>
    <row r="21" spans="1:17" ht="13.8">
      <c r="A21" s="2" t="s">
        <v>45</v>
      </c>
      <c r="B21" s="95">
        <v>7175167</v>
      </c>
      <c r="C21" s="96">
        <f>+B21/B32</f>
        <v>8.503874518017833E-2</v>
      </c>
      <c r="D21" s="97">
        <v>0</v>
      </c>
      <c r="E21" s="98">
        <f t="shared" si="0"/>
        <v>299236.29569696356</v>
      </c>
      <c r="F21" s="97">
        <v>0</v>
      </c>
      <c r="G21" s="98">
        <f t="shared" si="1"/>
        <v>6059073.3418657212</v>
      </c>
      <c r="H21" s="99">
        <f t="shared" si="4"/>
        <v>0</v>
      </c>
      <c r="I21" s="101">
        <f t="shared" si="5"/>
        <v>6358309.6375626847</v>
      </c>
      <c r="J21" s="98">
        <f t="shared" si="2"/>
        <v>956018.79050400108</v>
      </c>
      <c r="K21" s="98">
        <f t="shared" si="3"/>
        <v>-47444.524071407686</v>
      </c>
      <c r="L21" s="101">
        <f t="shared" si="6"/>
        <v>908574.26643259334</v>
      </c>
      <c r="N21" s="462" t="s">
        <v>603</v>
      </c>
      <c r="O21" s="466">
        <v>0.35</v>
      </c>
      <c r="P21" s="498">
        <f t="shared" ref="P21:P22" si="7">SUMIF($Q$38:$Q$3592,N21,$P$38:$P$3592)</f>
        <v>726548.04776673263</v>
      </c>
      <c r="Q21" s="499"/>
    </row>
    <row r="22" spans="1:17" ht="13.8">
      <c r="A22" s="2" t="s">
        <v>46</v>
      </c>
      <c r="B22" s="95">
        <v>7011667</v>
      </c>
      <c r="C22" s="96">
        <f>+B22/B32</f>
        <v>8.3100973580303494E-2</v>
      </c>
      <c r="D22" s="97">
        <v>0</v>
      </c>
      <c r="E22" s="98">
        <f t="shared" si="0"/>
        <v>292417.6203481594</v>
      </c>
      <c r="F22" s="97">
        <v>0</v>
      </c>
      <c r="G22" s="98">
        <f t="shared" si="1"/>
        <v>13167479.534152305</v>
      </c>
      <c r="H22" s="99">
        <f t="shared" si="4"/>
        <v>0</v>
      </c>
      <c r="I22" s="101">
        <f t="shared" si="5"/>
        <v>13459897.154500464</v>
      </c>
      <c r="J22" s="98">
        <f t="shared" si="2"/>
        <v>2336262.161737598</v>
      </c>
      <c r="K22" s="98">
        <f t="shared" si="3"/>
        <v>-3285.8110742286926</v>
      </c>
      <c r="L22" s="101">
        <f t="shared" si="6"/>
        <v>2332976.3506633695</v>
      </c>
      <c r="N22" s="462" t="s">
        <v>604</v>
      </c>
      <c r="O22" s="466">
        <v>7.0999999999999994E-2</v>
      </c>
      <c r="P22" s="498">
        <f t="shared" si="7"/>
        <v>147385.46111839433</v>
      </c>
      <c r="Q22" s="499"/>
    </row>
    <row r="23" spans="1:17" ht="13.8">
      <c r="A23" s="2" t="s">
        <v>2</v>
      </c>
      <c r="B23" s="95">
        <v>347000</v>
      </c>
      <c r="C23" s="96">
        <f>+B23/B32</f>
        <v>4.1125794810799362E-3</v>
      </c>
      <c r="D23" s="97">
        <v>0</v>
      </c>
      <c r="E23" s="98">
        <f t="shared" si="0"/>
        <v>14471.439425290919</v>
      </c>
      <c r="F23" s="97">
        <v>0</v>
      </c>
      <c r="G23" s="98">
        <f t="shared" si="1"/>
        <v>3914650</v>
      </c>
      <c r="H23" s="99">
        <f t="shared" si="4"/>
        <v>0</v>
      </c>
      <c r="I23" s="101">
        <f t="shared" si="5"/>
        <v>3929121.439425291</v>
      </c>
      <c r="J23" s="98">
        <f t="shared" si="2"/>
        <v>1162462.9763638622</v>
      </c>
      <c r="K23" s="98">
        <f t="shared" si="3"/>
        <v>-134.5931221145209</v>
      </c>
      <c r="L23" s="101">
        <f t="shared" si="6"/>
        <v>1162328.3832417477</v>
      </c>
    </row>
    <row r="24" spans="1:17" ht="13.8">
      <c r="A24" s="2" t="s">
        <v>12</v>
      </c>
      <c r="B24" s="95">
        <v>344800</v>
      </c>
      <c r="C24" s="96">
        <f>+B24/B32</f>
        <v>4.086505490133608E-3</v>
      </c>
      <c r="D24" s="97">
        <v>0</v>
      </c>
      <c r="E24" s="98">
        <f t="shared" si="0"/>
        <v>14379.689665245849</v>
      </c>
      <c r="F24" s="97">
        <v>0</v>
      </c>
      <c r="G24" s="98">
        <f t="shared" si="1"/>
        <v>0</v>
      </c>
      <c r="H24" s="99">
        <f t="shared" si="4"/>
        <v>0</v>
      </c>
      <c r="I24" s="101">
        <f t="shared" si="5"/>
        <v>14379.689665245849</v>
      </c>
      <c r="J24" s="98">
        <f t="shared" si="2"/>
        <v>2822.2384553915554</v>
      </c>
      <c r="K24" s="98">
        <f t="shared" si="3"/>
        <v>-409.56400145558155</v>
      </c>
      <c r="L24" s="101">
        <f t="shared" si="6"/>
        <v>2412.6744539359738</v>
      </c>
      <c r="P24" s="396">
        <f>SUM(P20:P23)</f>
        <v>2071659.8595846246</v>
      </c>
    </row>
    <row r="25" spans="1:17" ht="13.8">
      <c r="A25" s="2" t="s">
        <v>18</v>
      </c>
      <c r="B25" s="95">
        <v>10204042</v>
      </c>
      <c r="C25" s="96">
        <f>+B25/B32</f>
        <v>0.12093640851088723</v>
      </c>
      <c r="D25" s="97">
        <v>0</v>
      </c>
      <c r="E25" s="98">
        <f t="shared" si="0"/>
        <v>440100.76199117838</v>
      </c>
      <c r="F25" s="97">
        <v>0</v>
      </c>
      <c r="G25" s="98">
        <f t="shared" si="1"/>
        <v>4734643.963255954</v>
      </c>
      <c r="H25" s="99">
        <f t="shared" si="4"/>
        <v>0</v>
      </c>
      <c r="I25" s="101">
        <f t="shared" si="5"/>
        <v>5174744.7252471326</v>
      </c>
      <c r="J25" s="98">
        <f t="shared" si="2"/>
        <v>281912.77943632862</v>
      </c>
      <c r="K25" s="98">
        <f t="shared" si="3"/>
        <v>-164854.0674667657</v>
      </c>
      <c r="L25" s="101">
        <f t="shared" si="6"/>
        <v>117058.71196956292</v>
      </c>
      <c r="P25" s="396">
        <f>+L130+L169+L286+L208+L442+L598</f>
        <v>2071659.8595846251</v>
      </c>
      <c r="Q25" t="s">
        <v>638</v>
      </c>
    </row>
    <row r="26" spans="1:17" ht="13.8">
      <c r="A26" s="2" t="s">
        <v>9</v>
      </c>
      <c r="B26" s="95">
        <v>7973985</v>
      </c>
      <c r="C26" s="96">
        <f>+B26/B32</f>
        <v>9.4506187589161933E-2</v>
      </c>
      <c r="D26" s="97">
        <v>0</v>
      </c>
      <c r="E26" s="98">
        <f t="shared" si="0"/>
        <v>345687.35751854454</v>
      </c>
      <c r="F26" s="97">
        <v>0</v>
      </c>
      <c r="G26" s="98">
        <f t="shared" si="1"/>
        <v>18336456.275173645</v>
      </c>
      <c r="H26" s="99">
        <f t="shared" si="4"/>
        <v>0</v>
      </c>
      <c r="I26" s="101">
        <f t="shared" si="5"/>
        <v>18682143.632692192</v>
      </c>
      <c r="J26" s="98">
        <f t="shared" si="2"/>
        <v>680203.59581626649</v>
      </c>
      <c r="K26" s="98">
        <f t="shared" si="3"/>
        <v>-15643.299254493621</v>
      </c>
      <c r="L26" s="101">
        <f t="shared" si="6"/>
        <v>664560.29656177282</v>
      </c>
      <c r="P26" s="396">
        <f>+P24-P25</f>
        <v>0</v>
      </c>
      <c r="Q26" t="s">
        <v>652</v>
      </c>
    </row>
    <row r="27" spans="1:17" ht="13.8">
      <c r="A27" s="2" t="s">
        <v>7</v>
      </c>
      <c r="B27" s="95">
        <v>1689225</v>
      </c>
      <c r="C27" s="96">
        <f>+B27/B32</f>
        <v>2.0020380616505056E-2</v>
      </c>
      <c r="D27" s="97">
        <v>0</v>
      </c>
      <c r="E27" s="98">
        <f t="shared" si="0"/>
        <v>70448.176550971344</v>
      </c>
      <c r="F27" s="97">
        <v>0</v>
      </c>
      <c r="G27" s="98">
        <f t="shared" si="1"/>
        <v>40296192.90818949</v>
      </c>
      <c r="H27" s="99">
        <f t="shared" si="4"/>
        <v>0</v>
      </c>
      <c r="I27" s="101">
        <f t="shared" si="5"/>
        <v>40366641.08474046</v>
      </c>
      <c r="J27" s="98">
        <f t="shared" si="2"/>
        <v>3906876.6331686736</v>
      </c>
      <c r="K27" s="98">
        <f t="shared" si="3"/>
        <v>-115462.25221892778</v>
      </c>
      <c r="L27" s="101">
        <f t="shared" si="6"/>
        <v>3791414.3809497459</v>
      </c>
    </row>
    <row r="28" spans="1:17" ht="13.8">
      <c r="A28" s="2" t="s">
        <v>13</v>
      </c>
      <c r="B28" s="95">
        <v>253610</v>
      </c>
      <c r="C28" s="96">
        <f>+B28/B32</f>
        <v>3.005738565408307E-3</v>
      </c>
      <c r="D28" s="97">
        <v>0</v>
      </c>
      <c r="E28" s="98">
        <f t="shared" si="0"/>
        <v>10576.662111377609</v>
      </c>
      <c r="F28" s="97">
        <v>0</v>
      </c>
      <c r="G28" s="98">
        <f t="shared" si="1"/>
        <v>0</v>
      </c>
      <c r="H28" s="99">
        <f t="shared" si="4"/>
        <v>0</v>
      </c>
      <c r="I28" s="101">
        <f t="shared" si="5"/>
        <v>10576.662111377609</v>
      </c>
      <c r="J28" s="98">
        <f t="shared" si="2"/>
        <v>2075.8349613452792</v>
      </c>
      <c r="K28" s="98">
        <f t="shared" si="3"/>
        <v>-136.35695014254654</v>
      </c>
      <c r="L28" s="101">
        <f t="shared" si="6"/>
        <v>1939.4780112027327</v>
      </c>
    </row>
    <row r="29" spans="1:17" ht="13.8">
      <c r="A29" s="2" t="s">
        <v>3</v>
      </c>
      <c r="B29" s="95">
        <v>993648</v>
      </c>
      <c r="C29" s="96">
        <f>+B29/B32</f>
        <v>1.1776531343562295E-2</v>
      </c>
      <c r="D29" s="97">
        <v>0</v>
      </c>
      <c r="E29" s="98">
        <f t="shared" si="0"/>
        <v>41439.529804211736</v>
      </c>
      <c r="F29" s="97">
        <v>0</v>
      </c>
      <c r="G29" s="98">
        <f t="shared" si="1"/>
        <v>398494.90258507285</v>
      </c>
      <c r="H29" s="99">
        <f t="shared" si="4"/>
        <v>0</v>
      </c>
      <c r="I29" s="101">
        <f t="shared" si="5"/>
        <v>439934.4323892846</v>
      </c>
      <c r="J29" s="98">
        <f t="shared" si="2"/>
        <v>23160.287996274354</v>
      </c>
      <c r="K29" s="98">
        <f t="shared" si="3"/>
        <v>-479.8028300120759</v>
      </c>
      <c r="L29" s="101">
        <f t="shared" si="6"/>
        <v>22680.485166262279</v>
      </c>
    </row>
    <row r="30" spans="1:17" ht="13.8">
      <c r="A30" s="2" t="s">
        <v>11</v>
      </c>
      <c r="B30" s="95">
        <v>709020</v>
      </c>
      <c r="C30" s="96">
        <f>+B30/B32</f>
        <v>8.4031732094388932E-3</v>
      </c>
      <c r="D30" s="97">
        <v>0</v>
      </c>
      <c r="E30" s="98">
        <f t="shared" si="0"/>
        <v>29569.279485071373</v>
      </c>
      <c r="F30" s="97">
        <v>0</v>
      </c>
      <c r="G30" s="98">
        <f t="shared" si="1"/>
        <v>5623051.8337820107</v>
      </c>
      <c r="H30" s="99">
        <f t="shared" si="4"/>
        <v>0</v>
      </c>
      <c r="I30" s="101">
        <f t="shared" si="5"/>
        <v>5652621.1132670818</v>
      </c>
      <c r="J30" s="98">
        <f t="shared" si="2"/>
        <v>584727.20831275429</v>
      </c>
      <c r="K30" s="98">
        <f t="shared" si="3"/>
        <v>-25303.091995104718</v>
      </c>
      <c r="L30" s="101">
        <f t="shared" si="6"/>
        <v>559424.1163176496</v>
      </c>
    </row>
    <row r="31" spans="1:17" ht="13.8">
      <c r="A31" s="3" t="s">
        <v>8</v>
      </c>
      <c r="B31" s="95">
        <v>577897</v>
      </c>
      <c r="C31" s="96">
        <f>+B31/B32</f>
        <v>6.8491277935955382E-3</v>
      </c>
      <c r="D31" s="97">
        <v>0</v>
      </c>
      <c r="E31" s="98">
        <f t="shared" si="0"/>
        <v>24100.868673075925</v>
      </c>
      <c r="F31" s="97">
        <v>0</v>
      </c>
      <c r="G31" s="98">
        <f t="shared" si="1"/>
        <v>70910.992212726153</v>
      </c>
      <c r="H31" s="102">
        <f>+D31+F31</f>
        <v>0</v>
      </c>
      <c r="I31" s="103">
        <f t="shared" si="5"/>
        <v>95011.860885802074</v>
      </c>
      <c r="J31" s="98">
        <f t="shared" si="2"/>
        <v>4730.1715100215006</v>
      </c>
      <c r="K31" s="98">
        <f t="shared" si="3"/>
        <v>-147.64942792684519</v>
      </c>
      <c r="L31" s="101">
        <f t="shared" si="6"/>
        <v>4582.5220820946552</v>
      </c>
    </row>
    <row r="32" spans="1:17" ht="13.8">
      <c r="A32" s="24"/>
      <c r="B32" s="104">
        <f t="shared" ref="B32:L32" si="8">SUM(B10:B31)</f>
        <v>84375269</v>
      </c>
      <c r="C32" s="105">
        <f t="shared" si="8"/>
        <v>1</v>
      </c>
      <c r="D32" s="106">
        <f t="shared" si="8"/>
        <v>0</v>
      </c>
      <c r="E32" s="107">
        <f t="shared" si="8"/>
        <v>3537513.9957905044</v>
      </c>
      <c r="F32" s="108">
        <f t="shared" si="8"/>
        <v>0</v>
      </c>
      <c r="G32" s="107">
        <f t="shared" si="8"/>
        <v>133748825.00420952</v>
      </c>
      <c r="H32" s="109">
        <f t="shared" si="8"/>
        <v>0</v>
      </c>
      <c r="I32" s="362">
        <f t="shared" si="8"/>
        <v>137286339</v>
      </c>
      <c r="J32" s="111">
        <f t="shared" si="8"/>
        <v>17824704.873817161</v>
      </c>
      <c r="K32" s="111">
        <f t="shared" si="8"/>
        <v>-609342.99999999988</v>
      </c>
      <c r="L32" s="362">
        <f t="shared" si="8"/>
        <v>17215361.873817161</v>
      </c>
    </row>
    <row r="33" spans="1:12">
      <c r="H33" s="80"/>
      <c r="I33" s="81"/>
    </row>
    <row r="34" spans="1:12">
      <c r="I34" t="s">
        <v>114</v>
      </c>
      <c r="K34" s="123"/>
      <c r="L34" s="446">
        <f>SUM(N37:N4894)</f>
        <v>17215361.873817164</v>
      </c>
    </row>
    <row r="35" spans="1:12">
      <c r="B35" s="367" t="str">
        <f>+MTEP06!B35</f>
        <v>* Note</v>
      </c>
    </row>
    <row r="36" spans="1:12">
      <c r="B36" s="367" t="str">
        <f>+MTEP06!B36</f>
        <v xml:space="preserve">ATC, OTP, MP, Vecten allocate true-ups based on the allocation totals in column "H" as approved by FERC </v>
      </c>
      <c r="K36" t="s">
        <v>653</v>
      </c>
      <c r="L36" s="396">
        <f>+L32-L34</f>
        <v>0</v>
      </c>
    </row>
    <row r="37" spans="1:12">
      <c r="B37" s="367" t="str">
        <f>+MTEP06!B37</f>
        <v>GRE, ITC, ITCM, METC, NSP allocate true-ups based on FERC approved calculations.</v>
      </c>
    </row>
    <row r="41" spans="1:12" ht="15.6">
      <c r="A41" s="874" t="s">
        <v>19</v>
      </c>
      <c r="B41" s="875"/>
      <c r="C41" s="875">
        <v>152</v>
      </c>
      <c r="D41" s="875"/>
      <c r="E41" s="875"/>
      <c r="F41" s="875"/>
      <c r="G41" s="875"/>
      <c r="H41" s="876"/>
      <c r="I41" s="4"/>
    </row>
    <row r="42" spans="1:12" ht="15.6">
      <c r="A42" s="867" t="s">
        <v>20</v>
      </c>
      <c r="B42" s="868"/>
      <c r="C42" s="877" t="s">
        <v>128</v>
      </c>
      <c r="D42" s="878"/>
      <c r="E42" s="878"/>
      <c r="F42" s="878"/>
      <c r="G42" s="878"/>
      <c r="H42" s="879"/>
      <c r="I42" s="4"/>
    </row>
    <row r="43" spans="1:12" ht="15.6">
      <c r="A43" s="867" t="s">
        <v>22</v>
      </c>
      <c r="B43" s="868"/>
      <c r="C43" s="877" t="s">
        <v>44</v>
      </c>
      <c r="D43" s="878"/>
      <c r="E43" s="878"/>
      <c r="F43" s="878"/>
      <c r="G43" s="878"/>
      <c r="H43" s="879"/>
      <c r="I43" s="4"/>
    </row>
    <row r="44" spans="1:12" ht="15.6">
      <c r="A44" s="867" t="s">
        <v>24</v>
      </c>
      <c r="B44" s="868"/>
      <c r="C44" s="869">
        <v>13381100</v>
      </c>
      <c r="D44" s="870"/>
      <c r="E44" s="870"/>
      <c r="F44" s="870"/>
      <c r="G44" s="870"/>
      <c r="H44" s="871"/>
      <c r="I44" s="4"/>
    </row>
    <row r="45" spans="1:12" ht="15.6">
      <c r="A45" s="881" t="s">
        <v>25</v>
      </c>
      <c r="B45" s="882"/>
      <c r="C45" s="883" t="s">
        <v>129</v>
      </c>
      <c r="D45" s="884"/>
      <c r="E45" s="884"/>
      <c r="F45" s="884"/>
      <c r="G45" s="884"/>
      <c r="H45" s="885"/>
      <c r="I45" s="4"/>
    </row>
    <row r="46" spans="1:12" ht="13.8">
      <c r="A46" s="5"/>
      <c r="B46" s="5"/>
      <c r="C46" s="5"/>
      <c r="D46" s="5"/>
      <c r="E46" s="5"/>
      <c r="F46" s="5"/>
      <c r="G46" s="5"/>
      <c r="H46" s="5"/>
      <c r="I46" s="5"/>
    </row>
    <row r="47" spans="1:12" ht="13.8">
      <c r="A47" s="6"/>
      <c r="B47" s="7"/>
      <c r="C47" s="8"/>
      <c r="D47" s="886">
        <v>0.2</v>
      </c>
      <c r="E47" s="887"/>
      <c r="F47" s="886">
        <v>0.8</v>
      </c>
      <c r="G47" s="887"/>
      <c r="H47" s="9"/>
      <c r="I47" s="10"/>
      <c r="J47" s="11" t="s">
        <v>121</v>
      </c>
      <c r="K47" s="11" t="s">
        <v>269</v>
      </c>
      <c r="L47" s="11" t="s">
        <v>270</v>
      </c>
    </row>
    <row r="48" spans="1:12" ht="13.8">
      <c r="A48" s="12"/>
      <c r="B48" s="13"/>
      <c r="C48" s="14"/>
      <c r="D48" s="872" t="s">
        <v>26</v>
      </c>
      <c r="E48" s="880"/>
      <c r="F48" s="872" t="s">
        <v>27</v>
      </c>
      <c r="G48" s="880"/>
      <c r="H48" s="872" t="s">
        <v>28</v>
      </c>
      <c r="I48" s="873"/>
      <c r="J48" s="15" t="s">
        <v>29</v>
      </c>
      <c r="K48" s="391" t="s">
        <v>523</v>
      </c>
      <c r="L48" s="391" t="s">
        <v>29</v>
      </c>
    </row>
    <row r="49" spans="1:12" ht="27.6">
      <c r="A49" s="16" t="s">
        <v>30</v>
      </c>
      <c r="B49" s="17" t="s">
        <v>31</v>
      </c>
      <c r="C49" s="18" t="s">
        <v>32</v>
      </c>
      <c r="D49" s="19" t="s">
        <v>33</v>
      </c>
      <c r="E49" s="20" t="s">
        <v>34</v>
      </c>
      <c r="F49" s="19" t="s">
        <v>33</v>
      </c>
      <c r="G49" s="20" t="s">
        <v>34</v>
      </c>
      <c r="H49" s="21" t="s">
        <v>33</v>
      </c>
      <c r="I49" s="40" t="s">
        <v>34</v>
      </c>
      <c r="J49" s="18" t="s">
        <v>34</v>
      </c>
      <c r="K49" s="18" t="s">
        <v>34</v>
      </c>
      <c r="L49" s="18" t="s">
        <v>34</v>
      </c>
    </row>
    <row r="50" spans="1:12" ht="13.8">
      <c r="A50" s="1" t="s">
        <v>15</v>
      </c>
      <c r="B50" s="22">
        <f>+$B$10</f>
        <v>10863833</v>
      </c>
      <c r="C50" s="84">
        <f>+B50/B71</f>
        <v>0.12875612876564577</v>
      </c>
      <c r="D50" s="89">
        <v>0</v>
      </c>
      <c r="E50" s="112">
        <f>+D50*C44</f>
        <v>0</v>
      </c>
      <c r="F50" s="79">
        <v>0</v>
      </c>
      <c r="G50" s="114">
        <f>F50*C44</f>
        <v>0</v>
      </c>
      <c r="H50" s="23">
        <f>+D50+F50</f>
        <v>0</v>
      </c>
      <c r="I50" s="116">
        <f>+E50+G50</f>
        <v>0</v>
      </c>
      <c r="J50" s="39">
        <f>+H50*I74</f>
        <v>0</v>
      </c>
      <c r="K50" s="39">
        <f>+H50*I75</f>
        <v>0</v>
      </c>
      <c r="L50" s="393">
        <f>+J50+K50</f>
        <v>0</v>
      </c>
    </row>
    <row r="51" spans="1:12" ht="13.8">
      <c r="A51" s="2" t="s">
        <v>4</v>
      </c>
      <c r="B51" s="22">
        <f>+$B$12</f>
        <v>514617</v>
      </c>
      <c r="C51" s="84">
        <f>+B51/B71</f>
        <v>6.0991449994666092E-3</v>
      </c>
      <c r="D51" s="89">
        <v>0</v>
      </c>
      <c r="E51" s="112">
        <f>+D51*C44</f>
        <v>0</v>
      </c>
      <c r="F51" s="79">
        <v>0</v>
      </c>
      <c r="G51" s="112">
        <f>F51*C44</f>
        <v>0</v>
      </c>
      <c r="H51" s="23">
        <f t="shared" ref="H51:H69" si="9">+D51+F51</f>
        <v>0</v>
      </c>
      <c r="I51" s="117">
        <f>+G51+E51</f>
        <v>0</v>
      </c>
      <c r="J51" s="39">
        <f>+H51*I74</f>
        <v>0</v>
      </c>
      <c r="K51" s="39">
        <f>+H51*I75</f>
        <v>0</v>
      </c>
      <c r="L51" s="394">
        <f>+J51+K51</f>
        <v>0</v>
      </c>
    </row>
    <row r="52" spans="1:12" s="127" customFormat="1" ht="13.8">
      <c r="A52" s="2" t="s">
        <v>0</v>
      </c>
      <c r="B52" s="471">
        <f>+$B$13</f>
        <v>9749272</v>
      </c>
      <c r="C52" s="472">
        <f>+B52/B71</f>
        <v>0.11554655902785922</v>
      </c>
      <c r="D52" s="473">
        <v>0</v>
      </c>
      <c r="E52" s="474">
        <f>+D52*C44</f>
        <v>0</v>
      </c>
      <c r="F52" s="475">
        <v>0</v>
      </c>
      <c r="G52" s="474">
        <f>F52*C44</f>
        <v>0</v>
      </c>
      <c r="H52" s="476">
        <f t="shared" si="9"/>
        <v>0</v>
      </c>
      <c r="I52" s="477">
        <f t="shared" ref="I52:I70" si="10">+G52+E52</f>
        <v>0</v>
      </c>
      <c r="J52" s="478">
        <f>+H52*I74</f>
        <v>0</v>
      </c>
      <c r="K52" s="478">
        <f>+H52*I75</f>
        <v>0</v>
      </c>
      <c r="L52" s="480">
        <f t="shared" ref="L52:L69" si="11">+J52+K52</f>
        <v>0</v>
      </c>
    </row>
    <row r="53" spans="1:12" ht="13.8">
      <c r="A53" s="2" t="s">
        <v>16</v>
      </c>
      <c r="B53" s="22">
        <f>+$B$14</f>
        <v>1003167</v>
      </c>
      <c r="C53" s="84">
        <f>+B53/B71</f>
        <v>1.1889348761661429E-2</v>
      </c>
      <c r="D53" s="89">
        <v>0</v>
      </c>
      <c r="E53" s="112">
        <f>+D53*C44</f>
        <v>0</v>
      </c>
      <c r="F53" s="79">
        <v>0</v>
      </c>
      <c r="G53" s="112">
        <f>F53*C44</f>
        <v>0</v>
      </c>
      <c r="H53" s="23">
        <f t="shared" si="9"/>
        <v>0</v>
      </c>
      <c r="I53" s="117">
        <f t="shared" si="10"/>
        <v>0</v>
      </c>
      <c r="J53" s="39">
        <f>+H53*I74</f>
        <v>0</v>
      </c>
      <c r="K53" s="39">
        <f>+H53*I75</f>
        <v>0</v>
      </c>
      <c r="L53" s="394">
        <f t="shared" si="11"/>
        <v>0</v>
      </c>
    </row>
    <row r="54" spans="1:12" ht="13.8">
      <c r="A54" s="2" t="s">
        <v>6</v>
      </c>
      <c r="B54" s="22">
        <f>+$B$15</f>
        <v>2478000</v>
      </c>
      <c r="C54" s="84">
        <f>+B54/B71</f>
        <v>2.9368795256818677E-2</v>
      </c>
      <c r="D54" s="89">
        <v>0</v>
      </c>
      <c r="E54" s="112">
        <f>+D54*C44</f>
        <v>0</v>
      </c>
      <c r="F54" s="79">
        <v>0</v>
      </c>
      <c r="G54" s="112">
        <f>F54*C44</f>
        <v>0</v>
      </c>
      <c r="H54" s="23">
        <f t="shared" si="9"/>
        <v>0</v>
      </c>
      <c r="I54" s="117">
        <f t="shared" si="10"/>
        <v>0</v>
      </c>
      <c r="J54" s="39">
        <f>+H54*I74</f>
        <v>0</v>
      </c>
      <c r="K54" s="39">
        <f>+H54*I75</f>
        <v>0</v>
      </c>
      <c r="L54" s="394">
        <f t="shared" si="11"/>
        <v>0</v>
      </c>
    </row>
    <row r="55" spans="1:12" ht="13.8">
      <c r="A55" s="2" t="s">
        <v>10</v>
      </c>
      <c r="B55" s="22">
        <f>+$B$16</f>
        <v>2875067</v>
      </c>
      <c r="C55" s="84">
        <f>+B55/B71</f>
        <v>3.4074759512766707E-2</v>
      </c>
      <c r="D55" s="89">
        <v>0</v>
      </c>
      <c r="E55" s="112">
        <f>+D55*C44</f>
        <v>0</v>
      </c>
      <c r="F55" s="79">
        <v>0</v>
      </c>
      <c r="G55" s="112">
        <f>F55*C44</f>
        <v>0</v>
      </c>
      <c r="H55" s="23">
        <f t="shared" si="9"/>
        <v>0</v>
      </c>
      <c r="I55" s="117">
        <f t="shared" si="10"/>
        <v>0</v>
      </c>
      <c r="J55" s="39">
        <f>+H55*I74</f>
        <v>0</v>
      </c>
      <c r="K55" s="39">
        <f>+H55*I75</f>
        <v>0</v>
      </c>
      <c r="L55" s="394">
        <f t="shared" si="11"/>
        <v>0</v>
      </c>
    </row>
    <row r="56" spans="1:12" ht="13.8">
      <c r="A56" s="2" t="s">
        <v>17</v>
      </c>
      <c r="B56" s="22">
        <f>+$B$17</f>
        <v>7116500</v>
      </c>
      <c r="C56" s="84">
        <f>+B56/B71</f>
        <v>8.434343480433823E-2</v>
      </c>
      <c r="D56" s="89">
        <v>0</v>
      </c>
      <c r="E56" s="112">
        <f>+D56*C44</f>
        <v>0</v>
      </c>
      <c r="F56" s="79">
        <v>0</v>
      </c>
      <c r="G56" s="112">
        <f>F56*C44</f>
        <v>0</v>
      </c>
      <c r="H56" s="23">
        <f t="shared" si="9"/>
        <v>0</v>
      </c>
      <c r="I56" s="117">
        <f t="shared" si="10"/>
        <v>0</v>
      </c>
      <c r="J56" s="39">
        <f>+H56*I74</f>
        <v>0</v>
      </c>
      <c r="K56" s="39">
        <f>+H56*I75</f>
        <v>0</v>
      </c>
      <c r="L56" s="394">
        <f t="shared" si="11"/>
        <v>0</v>
      </c>
    </row>
    <row r="57" spans="1:12" ht="13.8">
      <c r="A57" s="2" t="s">
        <v>5</v>
      </c>
      <c r="B57" s="22">
        <f>+$B$18</f>
        <v>9342000</v>
      </c>
      <c r="C57" s="84">
        <f>+B57/B71</f>
        <v>0.11071964700936242</v>
      </c>
      <c r="D57" s="89">
        <v>0</v>
      </c>
      <c r="E57" s="112">
        <f>+D57*C44</f>
        <v>0</v>
      </c>
      <c r="F57" s="79">
        <v>0</v>
      </c>
      <c r="G57" s="112">
        <f>F57*C44</f>
        <v>0</v>
      </c>
      <c r="H57" s="23">
        <f t="shared" si="9"/>
        <v>0</v>
      </c>
      <c r="I57" s="117">
        <f t="shared" si="10"/>
        <v>0</v>
      </c>
      <c r="J57" s="39">
        <f>+H57*I74</f>
        <v>0</v>
      </c>
      <c r="K57" s="39">
        <f>+H57*I75</f>
        <v>0</v>
      </c>
      <c r="L57" s="394">
        <f t="shared" si="11"/>
        <v>0</v>
      </c>
    </row>
    <row r="58" spans="1:12" ht="13.8">
      <c r="A58" s="2" t="s">
        <v>116</v>
      </c>
      <c r="B58" s="22">
        <f>+$B$19</f>
        <v>2919752</v>
      </c>
      <c r="C58" s="84">
        <f>+B58/B71</f>
        <v>3.460435782432883E-2</v>
      </c>
      <c r="D58" s="89">
        <v>0</v>
      </c>
      <c r="E58" s="112">
        <f>+D58*C44</f>
        <v>0</v>
      </c>
      <c r="F58" s="79">
        <v>0</v>
      </c>
      <c r="G58" s="112">
        <f>F58*C44</f>
        <v>0</v>
      </c>
      <c r="H58" s="23">
        <f t="shared" si="9"/>
        <v>0</v>
      </c>
      <c r="I58" s="117">
        <f t="shared" si="10"/>
        <v>0</v>
      </c>
      <c r="J58" s="39">
        <f>+H58*I74</f>
        <v>0</v>
      </c>
      <c r="K58" s="39">
        <f>+H58*I75</f>
        <v>0</v>
      </c>
      <c r="L58" s="394">
        <f t="shared" si="11"/>
        <v>0</v>
      </c>
    </row>
    <row r="59" spans="1:12" ht="13.8">
      <c r="A59" s="2" t="s">
        <v>1</v>
      </c>
      <c r="B59" s="22">
        <f>+$B$20</f>
        <v>233000</v>
      </c>
      <c r="C59" s="84">
        <f>+B59/B71</f>
        <v>2.7614726774974787E-3</v>
      </c>
      <c r="D59" s="89">
        <v>0</v>
      </c>
      <c r="E59" s="112">
        <f>+D59*C44</f>
        <v>0</v>
      </c>
      <c r="F59" s="79">
        <v>0</v>
      </c>
      <c r="G59" s="112">
        <f>F59*C44</f>
        <v>0</v>
      </c>
      <c r="H59" s="23">
        <f t="shared" si="9"/>
        <v>0</v>
      </c>
      <c r="I59" s="117">
        <f t="shared" si="10"/>
        <v>0</v>
      </c>
      <c r="J59" s="39">
        <f>+H59*I74</f>
        <v>0</v>
      </c>
      <c r="K59" s="39">
        <f>+H59*I75</f>
        <v>0</v>
      </c>
      <c r="L59" s="394">
        <f t="shared" si="11"/>
        <v>0</v>
      </c>
    </row>
    <row r="60" spans="1:12" ht="13.8">
      <c r="A60" s="2" t="s">
        <v>45</v>
      </c>
      <c r="B60" s="22">
        <f>+$B$21</f>
        <v>7175167</v>
      </c>
      <c r="C60" s="84">
        <f>+B60/B71</f>
        <v>8.503874518017833E-2</v>
      </c>
      <c r="D60" s="89">
        <v>0</v>
      </c>
      <c r="E60" s="112">
        <f>+D60*C44</f>
        <v>0</v>
      </c>
      <c r="F60" s="79">
        <v>2.2398697172358008E-2</v>
      </c>
      <c r="G60" s="112">
        <f>F60*C44</f>
        <v>299719.20673303975</v>
      </c>
      <c r="H60" s="23">
        <f t="shared" si="9"/>
        <v>2.2398697172358008E-2</v>
      </c>
      <c r="I60" s="117">
        <f t="shared" si="10"/>
        <v>299719.20673303975</v>
      </c>
      <c r="J60" s="39">
        <f>+H60*I74</f>
        <v>52213.241985271459</v>
      </c>
      <c r="K60" s="39">
        <f>+H60*I75</f>
        <v>0</v>
      </c>
      <c r="L60" s="394">
        <f t="shared" si="11"/>
        <v>52213.241985271459</v>
      </c>
    </row>
    <row r="61" spans="1:12" ht="13.8">
      <c r="A61" s="2" t="s">
        <v>46</v>
      </c>
      <c r="B61" s="22">
        <f>+$B$22</f>
        <v>7011667</v>
      </c>
      <c r="C61" s="84">
        <f>+B61/B71</f>
        <v>8.3100973580303494E-2</v>
      </c>
      <c r="D61" s="89">
        <v>0</v>
      </c>
      <c r="E61" s="112">
        <f>+D61*C44</f>
        <v>0</v>
      </c>
      <c r="F61" s="79">
        <v>0.97760130282764213</v>
      </c>
      <c r="G61" s="112">
        <f>F61*C44</f>
        <v>13081380.793266961</v>
      </c>
      <c r="H61" s="23">
        <f t="shared" si="9"/>
        <v>0.97760130282764213</v>
      </c>
      <c r="I61" s="117">
        <f t="shared" si="10"/>
        <v>13081380.793266961</v>
      </c>
      <c r="J61" s="39">
        <f>+H61*I74</f>
        <v>2278870.6413089437</v>
      </c>
      <c r="K61" s="39">
        <f>+H61*I75</f>
        <v>0</v>
      </c>
      <c r="L61" s="394">
        <f t="shared" si="11"/>
        <v>2278870.6413089437</v>
      </c>
    </row>
    <row r="62" spans="1:12" ht="13.8">
      <c r="A62" s="2" t="s">
        <v>2</v>
      </c>
      <c r="B62" s="22">
        <f>+$B$23</f>
        <v>347000</v>
      </c>
      <c r="C62" s="84">
        <f>+B62/B71</f>
        <v>4.1125794810799362E-3</v>
      </c>
      <c r="D62" s="89">
        <v>0</v>
      </c>
      <c r="E62" s="112">
        <f>+D62*C44</f>
        <v>0</v>
      </c>
      <c r="F62" s="79">
        <v>0</v>
      </c>
      <c r="G62" s="112">
        <f>F62*C44</f>
        <v>0</v>
      </c>
      <c r="H62" s="23">
        <f t="shared" si="9"/>
        <v>0</v>
      </c>
      <c r="I62" s="117">
        <f t="shared" si="10"/>
        <v>0</v>
      </c>
      <c r="J62" s="39">
        <f>+H62*I74</f>
        <v>0</v>
      </c>
      <c r="K62" s="39">
        <f>+H62*I75</f>
        <v>0</v>
      </c>
      <c r="L62" s="394">
        <f t="shared" si="11"/>
        <v>0</v>
      </c>
    </row>
    <row r="63" spans="1:12" ht="13.8">
      <c r="A63" s="2" t="s">
        <v>12</v>
      </c>
      <c r="B63" s="22">
        <f>+$B$24</f>
        <v>344800</v>
      </c>
      <c r="C63" s="84">
        <f>+B63/B71</f>
        <v>4.086505490133608E-3</v>
      </c>
      <c r="D63" s="89">
        <v>0</v>
      </c>
      <c r="E63" s="112">
        <f>+D63*C44</f>
        <v>0</v>
      </c>
      <c r="F63" s="79">
        <v>0</v>
      </c>
      <c r="G63" s="112">
        <f>F63*C44</f>
        <v>0</v>
      </c>
      <c r="H63" s="23">
        <f t="shared" si="9"/>
        <v>0</v>
      </c>
      <c r="I63" s="117">
        <f t="shared" si="10"/>
        <v>0</v>
      </c>
      <c r="J63" s="39">
        <f>+H63*I74</f>
        <v>0</v>
      </c>
      <c r="K63" s="39">
        <f>+H63*I75</f>
        <v>0</v>
      </c>
      <c r="L63" s="394">
        <f t="shared" si="11"/>
        <v>0</v>
      </c>
    </row>
    <row r="64" spans="1:12" ht="13.8">
      <c r="A64" s="2" t="s">
        <v>18</v>
      </c>
      <c r="B64" s="22">
        <f>+$B$25</f>
        <v>10204042</v>
      </c>
      <c r="C64" s="84">
        <f>+B64/B71</f>
        <v>0.12093640851088723</v>
      </c>
      <c r="D64" s="89">
        <v>0</v>
      </c>
      <c r="E64" s="112">
        <f>+D64*C44</f>
        <v>0</v>
      </c>
      <c r="F64" s="79">
        <v>0</v>
      </c>
      <c r="G64" s="112">
        <f>F64*C44</f>
        <v>0</v>
      </c>
      <c r="H64" s="23">
        <f t="shared" si="9"/>
        <v>0</v>
      </c>
      <c r="I64" s="117">
        <f t="shared" si="10"/>
        <v>0</v>
      </c>
      <c r="J64" s="39">
        <f>+H64*I74</f>
        <v>0</v>
      </c>
      <c r="K64" s="39">
        <f>+H64*I75</f>
        <v>0</v>
      </c>
      <c r="L64" s="394">
        <f t="shared" si="11"/>
        <v>0</v>
      </c>
    </row>
    <row r="65" spans="1:14" ht="13.8">
      <c r="A65" s="2" t="s">
        <v>9</v>
      </c>
      <c r="B65" s="22">
        <f>+$B$26</f>
        <v>7973985</v>
      </c>
      <c r="C65" s="84">
        <f>+B65/B71</f>
        <v>9.4506187589161933E-2</v>
      </c>
      <c r="D65" s="89">
        <v>0</v>
      </c>
      <c r="E65" s="112">
        <f>+D65*C44</f>
        <v>0</v>
      </c>
      <c r="F65" s="79">
        <v>0</v>
      </c>
      <c r="G65" s="112">
        <f>F65*C44</f>
        <v>0</v>
      </c>
      <c r="H65" s="23">
        <f t="shared" si="9"/>
        <v>0</v>
      </c>
      <c r="I65" s="117">
        <f t="shared" si="10"/>
        <v>0</v>
      </c>
      <c r="J65" s="39">
        <f>+H65*I74</f>
        <v>0</v>
      </c>
      <c r="K65" s="39">
        <f>+H65*I75</f>
        <v>0</v>
      </c>
      <c r="L65" s="394">
        <f t="shared" si="11"/>
        <v>0</v>
      </c>
    </row>
    <row r="66" spans="1:14" ht="13.8">
      <c r="A66" s="2" t="s">
        <v>7</v>
      </c>
      <c r="B66" s="22">
        <f>+$B$27</f>
        <v>1689225</v>
      </c>
      <c r="C66" s="84">
        <f>+B66/B71</f>
        <v>2.0020380616505056E-2</v>
      </c>
      <c r="D66" s="89">
        <v>0</v>
      </c>
      <c r="E66" s="112">
        <f>+D66*C44</f>
        <v>0</v>
      </c>
      <c r="F66" s="79">
        <v>0</v>
      </c>
      <c r="G66" s="112">
        <f>F66*C44</f>
        <v>0</v>
      </c>
      <c r="H66" s="23">
        <f t="shared" si="9"/>
        <v>0</v>
      </c>
      <c r="I66" s="117">
        <f t="shared" si="10"/>
        <v>0</v>
      </c>
      <c r="J66" s="39">
        <f>+H66*I74</f>
        <v>0</v>
      </c>
      <c r="K66" s="39">
        <f>+H66*I75</f>
        <v>0</v>
      </c>
      <c r="L66" s="394">
        <f t="shared" si="11"/>
        <v>0</v>
      </c>
    </row>
    <row r="67" spans="1:14" ht="13.8">
      <c r="A67" s="2" t="s">
        <v>13</v>
      </c>
      <c r="B67" s="22">
        <f>+$B$28</f>
        <v>253610</v>
      </c>
      <c r="C67" s="84">
        <f>+B67/B71</f>
        <v>3.005738565408307E-3</v>
      </c>
      <c r="D67" s="89">
        <v>0</v>
      </c>
      <c r="E67" s="112">
        <f>+D67*C44</f>
        <v>0</v>
      </c>
      <c r="F67" s="79">
        <v>0</v>
      </c>
      <c r="G67" s="112">
        <f>F67*C44</f>
        <v>0</v>
      </c>
      <c r="H67" s="23">
        <f t="shared" si="9"/>
        <v>0</v>
      </c>
      <c r="I67" s="117">
        <f t="shared" si="10"/>
        <v>0</v>
      </c>
      <c r="J67" s="39">
        <f>+H67*I74</f>
        <v>0</v>
      </c>
      <c r="K67" s="39">
        <f>+H67*I75</f>
        <v>0</v>
      </c>
      <c r="L67" s="394">
        <f t="shared" si="11"/>
        <v>0</v>
      </c>
    </row>
    <row r="68" spans="1:14" ht="13.8">
      <c r="A68" s="2" t="s">
        <v>3</v>
      </c>
      <c r="B68" s="22">
        <f>+$B$29</f>
        <v>993648</v>
      </c>
      <c r="C68" s="84">
        <f>+B68/B71</f>
        <v>1.1776531343562295E-2</v>
      </c>
      <c r="D68" s="89">
        <v>0</v>
      </c>
      <c r="E68" s="112">
        <f>+D68*C44</f>
        <v>0</v>
      </c>
      <c r="F68" s="79">
        <v>0</v>
      </c>
      <c r="G68" s="112">
        <f>F68*C44</f>
        <v>0</v>
      </c>
      <c r="H68" s="23">
        <f t="shared" si="9"/>
        <v>0</v>
      </c>
      <c r="I68" s="117">
        <f t="shared" si="10"/>
        <v>0</v>
      </c>
      <c r="J68" s="39">
        <f>+H68*I74</f>
        <v>0</v>
      </c>
      <c r="K68" s="39">
        <f>+H68*I75</f>
        <v>0</v>
      </c>
      <c r="L68" s="394">
        <f t="shared" si="11"/>
        <v>0</v>
      </c>
    </row>
    <row r="69" spans="1:14" ht="13.8">
      <c r="A69" s="2" t="s">
        <v>11</v>
      </c>
      <c r="B69" s="22">
        <f>+$B$30</f>
        <v>709020</v>
      </c>
      <c r="C69" s="84">
        <f>+B69/B71</f>
        <v>8.4031732094388932E-3</v>
      </c>
      <c r="D69" s="89">
        <v>0</v>
      </c>
      <c r="E69" s="112">
        <f>+D69*C44</f>
        <v>0</v>
      </c>
      <c r="F69" s="79">
        <v>0</v>
      </c>
      <c r="G69" s="112">
        <f>F69*C44</f>
        <v>0</v>
      </c>
      <c r="H69" s="23">
        <f t="shared" si="9"/>
        <v>0</v>
      </c>
      <c r="I69" s="117">
        <f t="shared" si="10"/>
        <v>0</v>
      </c>
      <c r="J69" s="39">
        <f>+H69*I74</f>
        <v>0</v>
      </c>
      <c r="K69" s="39">
        <f>+H69*I75</f>
        <v>0</v>
      </c>
      <c r="L69" s="394">
        <f t="shared" si="11"/>
        <v>0</v>
      </c>
    </row>
    <row r="70" spans="1:14" ht="13.8">
      <c r="A70" s="3" t="s">
        <v>8</v>
      </c>
      <c r="B70" s="22">
        <f>+$B$31</f>
        <v>577897</v>
      </c>
      <c r="C70" s="84">
        <f>+B70/B71</f>
        <v>6.8491277935955382E-3</v>
      </c>
      <c r="D70" s="89">
        <v>0</v>
      </c>
      <c r="E70" s="112">
        <f>+D70*C44</f>
        <v>0</v>
      </c>
      <c r="F70" s="79">
        <v>0</v>
      </c>
      <c r="G70" s="115">
        <f>F70*C44</f>
        <v>0</v>
      </c>
      <c r="H70" s="87">
        <f>+D70+F70</f>
        <v>0</v>
      </c>
      <c r="I70" s="118">
        <f t="shared" si="10"/>
        <v>0</v>
      </c>
      <c r="J70" s="39">
        <f>+H70*I74</f>
        <v>0</v>
      </c>
      <c r="K70" s="39">
        <f>+H70*I75</f>
        <v>0</v>
      </c>
      <c r="L70" s="394">
        <f>+J70+K70</f>
        <v>0</v>
      </c>
    </row>
    <row r="71" spans="1:14" ht="13.8">
      <c r="A71" s="24"/>
      <c r="B71" s="25">
        <f t="shared" ref="B71:L71" si="12">SUM(B50:B70)</f>
        <v>84375269</v>
      </c>
      <c r="C71" s="85">
        <f t="shared" si="12"/>
        <v>1</v>
      </c>
      <c r="D71" s="82">
        <f t="shared" si="12"/>
        <v>0</v>
      </c>
      <c r="E71" s="113">
        <f t="shared" si="12"/>
        <v>0</v>
      </c>
      <c r="F71" s="83">
        <f t="shared" si="12"/>
        <v>1.0000000000000002</v>
      </c>
      <c r="G71" s="113">
        <f t="shared" si="12"/>
        <v>13381100.000000002</v>
      </c>
      <c r="H71" s="86">
        <f t="shared" si="12"/>
        <v>1.0000000000000002</v>
      </c>
      <c r="I71" s="119">
        <f t="shared" si="12"/>
        <v>13381100.000000002</v>
      </c>
      <c r="J71" s="26">
        <f t="shared" si="12"/>
        <v>2331083.8832942154</v>
      </c>
      <c r="K71" s="26">
        <f t="shared" si="12"/>
        <v>0</v>
      </c>
      <c r="L71" s="26">
        <f t="shared" si="12"/>
        <v>2331083.8832942154</v>
      </c>
    </row>
    <row r="72" spans="1:14">
      <c r="H72" s="80"/>
      <c r="I72" s="81"/>
    </row>
    <row r="74" spans="1:14">
      <c r="G74" t="s">
        <v>114</v>
      </c>
      <c r="H74" s="27"/>
      <c r="I74" s="357">
        <f>+AMMO!L73</f>
        <v>2331083.883294215</v>
      </c>
    </row>
    <row r="75" spans="1:14">
      <c r="G75" t="s">
        <v>338</v>
      </c>
      <c r="I75" s="357">
        <f>+AMMO!M73</f>
        <v>0</v>
      </c>
    </row>
    <row r="76" spans="1:14">
      <c r="G76" t="s">
        <v>256</v>
      </c>
      <c r="I76" s="120">
        <f>SUM(I74:I75)</f>
        <v>2331083.883294215</v>
      </c>
      <c r="N76" s="121">
        <f>+I76</f>
        <v>2331083.883294215</v>
      </c>
    </row>
    <row r="77" spans="1:14">
      <c r="I77" s="122"/>
      <c r="N77" s="121"/>
    </row>
    <row r="78" spans="1:14">
      <c r="I78" s="122"/>
      <c r="N78" s="121"/>
    </row>
    <row r="79" spans="1:14">
      <c r="I79" s="122"/>
      <c r="N79" s="121"/>
    </row>
    <row r="80" spans="1:14" ht="15.6">
      <c r="A80" s="874" t="s">
        <v>19</v>
      </c>
      <c r="B80" s="875"/>
      <c r="C80" s="875" t="s">
        <v>389</v>
      </c>
      <c r="D80" s="875"/>
      <c r="E80" s="875"/>
      <c r="F80" s="875"/>
      <c r="G80" s="875"/>
      <c r="H80" s="876"/>
      <c r="I80" s="4"/>
    </row>
    <row r="81" spans="1:12" ht="15.6">
      <c r="A81" s="867" t="s">
        <v>20</v>
      </c>
      <c r="B81" s="868"/>
      <c r="C81" s="877" t="s">
        <v>255</v>
      </c>
      <c r="D81" s="878"/>
      <c r="E81" s="878"/>
      <c r="F81" s="878"/>
      <c r="G81" s="878"/>
      <c r="H81" s="879"/>
      <c r="I81" s="4"/>
    </row>
    <row r="82" spans="1:12" ht="15.6">
      <c r="A82" s="867" t="s">
        <v>22</v>
      </c>
      <c r="B82" s="868"/>
      <c r="C82" s="877" t="s">
        <v>130</v>
      </c>
      <c r="D82" s="878"/>
      <c r="E82" s="878"/>
      <c r="F82" s="878"/>
      <c r="G82" s="878"/>
      <c r="H82" s="879"/>
      <c r="I82" s="4"/>
    </row>
    <row r="83" spans="1:12" ht="15.6">
      <c r="A83" s="867" t="s">
        <v>24</v>
      </c>
      <c r="B83" s="868"/>
      <c r="C83" s="869">
        <v>22517026</v>
      </c>
      <c r="D83" s="870"/>
      <c r="E83" s="870"/>
      <c r="F83" s="870"/>
      <c r="G83" s="870"/>
      <c r="H83" s="871"/>
      <c r="I83" s="4"/>
    </row>
    <row r="84" spans="1:12" ht="15.6">
      <c r="A84" s="881" t="s">
        <v>25</v>
      </c>
      <c r="B84" s="882"/>
      <c r="C84" s="883" t="s">
        <v>131</v>
      </c>
      <c r="D84" s="884"/>
      <c r="E84" s="884"/>
      <c r="F84" s="884"/>
      <c r="G84" s="884"/>
      <c r="H84" s="885"/>
      <c r="I84" s="4"/>
    </row>
    <row r="85" spans="1:12" ht="13.8">
      <c r="A85" s="5"/>
      <c r="B85" s="5"/>
      <c r="C85" s="5"/>
      <c r="D85" s="5"/>
      <c r="E85" s="5"/>
      <c r="F85" s="5"/>
      <c r="G85" s="5"/>
      <c r="H85" s="5"/>
      <c r="I85" s="5"/>
    </row>
    <row r="86" spans="1:12" ht="13.8">
      <c r="A86" s="6"/>
      <c r="B86" s="7"/>
      <c r="C86" s="8"/>
      <c r="D86" s="886">
        <v>0</v>
      </c>
      <c r="E86" s="887"/>
      <c r="F86" s="886">
        <v>1</v>
      </c>
      <c r="G86" s="887"/>
      <c r="H86" s="9"/>
      <c r="I86" s="10"/>
      <c r="J86" s="11" t="s">
        <v>121</v>
      </c>
      <c r="K86" s="11" t="s">
        <v>269</v>
      </c>
      <c r="L86" s="11" t="s">
        <v>270</v>
      </c>
    </row>
    <row r="87" spans="1:12" ht="13.8">
      <c r="A87" s="12"/>
      <c r="B87" s="13"/>
      <c r="C87" s="14"/>
      <c r="D87" s="872" t="s">
        <v>26</v>
      </c>
      <c r="E87" s="880"/>
      <c r="F87" s="872" t="s">
        <v>27</v>
      </c>
      <c r="G87" s="880"/>
      <c r="H87" s="872" t="s">
        <v>28</v>
      </c>
      <c r="I87" s="873"/>
      <c r="J87" s="15" t="s">
        <v>29</v>
      </c>
      <c r="K87" s="391" t="s">
        <v>523</v>
      </c>
      <c r="L87" s="391" t="s">
        <v>29</v>
      </c>
    </row>
    <row r="88" spans="1:12" ht="27.6">
      <c r="A88" s="16" t="s">
        <v>30</v>
      </c>
      <c r="B88" s="17" t="s">
        <v>31</v>
      </c>
      <c r="C88" s="18" t="s">
        <v>32</v>
      </c>
      <c r="D88" s="19" t="s">
        <v>33</v>
      </c>
      <c r="E88" s="20" t="s">
        <v>34</v>
      </c>
      <c r="F88" s="19" t="s">
        <v>33</v>
      </c>
      <c r="G88" s="20" t="s">
        <v>34</v>
      </c>
      <c r="H88" s="21" t="s">
        <v>33</v>
      </c>
      <c r="I88" s="40" t="s">
        <v>34</v>
      </c>
      <c r="J88" s="18" t="s">
        <v>34</v>
      </c>
      <c r="K88" s="18" t="s">
        <v>34</v>
      </c>
      <c r="L88" s="18" t="s">
        <v>34</v>
      </c>
    </row>
    <row r="89" spans="1:12" ht="13.8">
      <c r="A89" s="1" t="s">
        <v>15</v>
      </c>
      <c r="B89" s="22">
        <f>+$B$10</f>
        <v>10863833</v>
      </c>
      <c r="C89" s="84">
        <f>+B89/B110</f>
        <v>0.12875612876564577</v>
      </c>
      <c r="D89" s="89">
        <v>0</v>
      </c>
      <c r="E89" s="112">
        <f>+D89*C83</f>
        <v>0</v>
      </c>
      <c r="F89" s="79">
        <v>0</v>
      </c>
      <c r="G89" s="114">
        <f>F89*C83</f>
        <v>0</v>
      </c>
      <c r="H89" s="23">
        <f>+D89+F89</f>
        <v>0</v>
      </c>
      <c r="I89" s="116">
        <f>+E89+G89</f>
        <v>0</v>
      </c>
      <c r="J89" s="39">
        <f>+H89*I113</f>
        <v>0</v>
      </c>
      <c r="K89" s="39">
        <f>+H89*I114</f>
        <v>0</v>
      </c>
      <c r="L89" s="393">
        <f>+J89+K89</f>
        <v>0</v>
      </c>
    </row>
    <row r="90" spans="1:12" ht="13.8">
      <c r="A90" s="2" t="s">
        <v>4</v>
      </c>
      <c r="B90" s="22">
        <f>+$B$12</f>
        <v>514617</v>
      </c>
      <c r="C90" s="84">
        <f>+B90/B110</f>
        <v>6.0991449994666092E-3</v>
      </c>
      <c r="D90" s="89">
        <v>0</v>
      </c>
      <c r="E90" s="112">
        <f>+D90*C83</f>
        <v>0</v>
      </c>
      <c r="F90" s="79">
        <v>0</v>
      </c>
      <c r="G90" s="112">
        <f>F90*C83</f>
        <v>0</v>
      </c>
      <c r="H90" s="23">
        <f t="shared" ref="H90:H108" si="13">+D90+F90</f>
        <v>0</v>
      </c>
      <c r="I90" s="117">
        <f>+G90+E90</f>
        <v>0</v>
      </c>
      <c r="J90" s="39">
        <f>+H90*I113</f>
        <v>0</v>
      </c>
      <c r="K90" s="39">
        <f>+H90*I114</f>
        <v>0</v>
      </c>
      <c r="L90" s="394">
        <f>+J90+K90</f>
        <v>0</v>
      </c>
    </row>
    <row r="91" spans="1:12" ht="13.8">
      <c r="A91" s="2" t="s">
        <v>0</v>
      </c>
      <c r="B91" s="22">
        <f>+$B$13</f>
        <v>9749272</v>
      </c>
      <c r="C91" s="84">
        <f>+B91/B110</f>
        <v>0.11554655902785922</v>
      </c>
      <c r="D91" s="89">
        <v>0</v>
      </c>
      <c r="E91" s="112">
        <f>+D91*C83</f>
        <v>0</v>
      </c>
      <c r="F91" s="79">
        <v>0</v>
      </c>
      <c r="G91" s="112">
        <f>F91*C83</f>
        <v>0</v>
      </c>
      <c r="H91" s="23">
        <f t="shared" si="13"/>
        <v>0</v>
      </c>
      <c r="I91" s="117">
        <f t="shared" ref="I91:I109" si="14">+G91+E91</f>
        <v>0</v>
      </c>
      <c r="J91" s="39">
        <f>+H91*I113</f>
        <v>0</v>
      </c>
      <c r="K91" s="39">
        <f>+H91*I114</f>
        <v>0</v>
      </c>
      <c r="L91" s="394">
        <f t="shared" ref="L91:L108" si="15">+J91+K91</f>
        <v>0</v>
      </c>
    </row>
    <row r="92" spans="1:12" ht="13.8">
      <c r="A92" s="2" t="s">
        <v>16</v>
      </c>
      <c r="B92" s="22">
        <f>+$B$14</f>
        <v>1003167</v>
      </c>
      <c r="C92" s="84">
        <f>+B92/B110</f>
        <v>1.1889348761661429E-2</v>
      </c>
      <c r="D92" s="89">
        <v>0</v>
      </c>
      <c r="E92" s="112">
        <f>+D92*C83</f>
        <v>0</v>
      </c>
      <c r="F92" s="79">
        <v>0</v>
      </c>
      <c r="G92" s="112">
        <f>F92*C83</f>
        <v>0</v>
      </c>
      <c r="H92" s="23">
        <f t="shared" si="13"/>
        <v>0</v>
      </c>
      <c r="I92" s="117">
        <f t="shared" si="14"/>
        <v>0</v>
      </c>
      <c r="J92" s="39">
        <f>+H92*I113</f>
        <v>0</v>
      </c>
      <c r="K92" s="39">
        <f>+H92*I114</f>
        <v>0</v>
      </c>
      <c r="L92" s="394">
        <f t="shared" si="15"/>
        <v>0</v>
      </c>
    </row>
    <row r="93" spans="1:12" ht="13.8">
      <c r="A93" s="2" t="s">
        <v>6</v>
      </c>
      <c r="B93" s="22">
        <f>+$B$15</f>
        <v>2478000</v>
      </c>
      <c r="C93" s="84">
        <f>+B93/B110</f>
        <v>2.9368795256818677E-2</v>
      </c>
      <c r="D93" s="89">
        <v>0</v>
      </c>
      <c r="E93" s="112">
        <f>+D93*C83</f>
        <v>0</v>
      </c>
      <c r="F93" s="79">
        <v>0</v>
      </c>
      <c r="G93" s="112">
        <f>F93*C83</f>
        <v>0</v>
      </c>
      <c r="H93" s="23">
        <f t="shared" si="13"/>
        <v>0</v>
      </c>
      <c r="I93" s="117">
        <f t="shared" si="14"/>
        <v>0</v>
      </c>
      <c r="J93" s="39">
        <f>+H93*I113</f>
        <v>0</v>
      </c>
      <c r="K93" s="39">
        <f>+H93*I114</f>
        <v>0</v>
      </c>
      <c r="L93" s="394">
        <f t="shared" si="15"/>
        <v>0</v>
      </c>
    </row>
    <row r="94" spans="1:12" ht="13.8">
      <c r="A94" s="2" t="s">
        <v>10</v>
      </c>
      <c r="B94" s="22">
        <f>+$B$16</f>
        <v>2875067</v>
      </c>
      <c r="C94" s="84">
        <f>+B94/B110</f>
        <v>3.4074759512766707E-2</v>
      </c>
      <c r="D94" s="89">
        <v>0</v>
      </c>
      <c r="E94" s="112">
        <f>+D94*C83</f>
        <v>0</v>
      </c>
      <c r="F94" s="79">
        <v>0</v>
      </c>
      <c r="G94" s="112">
        <f>F94*C83</f>
        <v>0</v>
      </c>
      <c r="H94" s="23">
        <f t="shared" si="13"/>
        <v>0</v>
      </c>
      <c r="I94" s="117">
        <f t="shared" si="14"/>
        <v>0</v>
      </c>
      <c r="J94" s="39">
        <f>+H94*I113</f>
        <v>0</v>
      </c>
      <c r="K94" s="39">
        <f>+H94*I114</f>
        <v>0</v>
      </c>
      <c r="L94" s="394">
        <f t="shared" si="15"/>
        <v>0</v>
      </c>
    </row>
    <row r="95" spans="1:12" ht="13.8">
      <c r="A95" s="2" t="s">
        <v>17</v>
      </c>
      <c r="B95" s="22">
        <f>+$B$17</f>
        <v>7116500</v>
      </c>
      <c r="C95" s="84">
        <f>+B95/B110</f>
        <v>8.434343480433823E-2</v>
      </c>
      <c r="D95" s="89">
        <v>0</v>
      </c>
      <c r="E95" s="112">
        <f>+D95*C83</f>
        <v>0</v>
      </c>
      <c r="F95" s="79">
        <v>0</v>
      </c>
      <c r="G95" s="112">
        <f>F95*C83</f>
        <v>0</v>
      </c>
      <c r="H95" s="23">
        <f t="shared" si="13"/>
        <v>0</v>
      </c>
      <c r="I95" s="117">
        <f t="shared" si="14"/>
        <v>0</v>
      </c>
      <c r="J95" s="39">
        <f>+H95*I113</f>
        <v>0</v>
      </c>
      <c r="K95" s="39">
        <f>+H95*I114</f>
        <v>0</v>
      </c>
      <c r="L95" s="394">
        <f t="shared" si="15"/>
        <v>0</v>
      </c>
    </row>
    <row r="96" spans="1:12" ht="13.8">
      <c r="A96" s="2" t="s">
        <v>5</v>
      </c>
      <c r="B96" s="22">
        <f>+$B$18</f>
        <v>9342000</v>
      </c>
      <c r="C96" s="84">
        <f>+B96/B110</f>
        <v>0.11071964700936242</v>
      </c>
      <c r="D96" s="89">
        <v>0</v>
      </c>
      <c r="E96" s="112">
        <f>+D96*C83</f>
        <v>0</v>
      </c>
      <c r="F96" s="79">
        <v>0</v>
      </c>
      <c r="G96" s="112">
        <f>F96*C83</f>
        <v>0</v>
      </c>
      <c r="H96" s="23">
        <f t="shared" si="13"/>
        <v>0</v>
      </c>
      <c r="I96" s="117">
        <f t="shared" si="14"/>
        <v>0</v>
      </c>
      <c r="J96" s="39">
        <f>+H96*I113</f>
        <v>0</v>
      </c>
      <c r="K96" s="39">
        <f>+H96*I114</f>
        <v>0</v>
      </c>
      <c r="L96" s="394">
        <f t="shared" si="15"/>
        <v>0</v>
      </c>
    </row>
    <row r="97" spans="1:12" ht="13.8">
      <c r="A97" s="2" t="s">
        <v>116</v>
      </c>
      <c r="B97" s="22">
        <f>+$B$19</f>
        <v>2919752</v>
      </c>
      <c r="C97" s="84">
        <f>+B97/B110</f>
        <v>3.460435782432883E-2</v>
      </c>
      <c r="D97" s="89">
        <v>0</v>
      </c>
      <c r="E97" s="112">
        <f>+D97*C83</f>
        <v>0</v>
      </c>
      <c r="F97" s="79">
        <v>0</v>
      </c>
      <c r="G97" s="112">
        <f>F97*C83</f>
        <v>0</v>
      </c>
      <c r="H97" s="23">
        <f t="shared" si="13"/>
        <v>0</v>
      </c>
      <c r="I97" s="117">
        <f t="shared" si="14"/>
        <v>0</v>
      </c>
      <c r="J97" s="39">
        <f>+H97*I113</f>
        <v>0</v>
      </c>
      <c r="K97" s="39">
        <f>+H97*I114</f>
        <v>0</v>
      </c>
      <c r="L97" s="394">
        <f t="shared" si="15"/>
        <v>0</v>
      </c>
    </row>
    <row r="98" spans="1:12" ht="13.8">
      <c r="A98" s="2" t="s">
        <v>1</v>
      </c>
      <c r="B98" s="22">
        <f>+$B$20</f>
        <v>233000</v>
      </c>
      <c r="C98" s="84">
        <f>+B98/B110</f>
        <v>2.7614726774974787E-3</v>
      </c>
      <c r="D98" s="89">
        <v>0</v>
      </c>
      <c r="E98" s="112">
        <f>+D98*C83</f>
        <v>0</v>
      </c>
      <c r="F98" s="79">
        <v>0</v>
      </c>
      <c r="G98" s="112">
        <f>F98*C83</f>
        <v>0</v>
      </c>
      <c r="H98" s="23">
        <f t="shared" si="13"/>
        <v>0</v>
      </c>
      <c r="I98" s="117">
        <f t="shared" si="14"/>
        <v>0</v>
      </c>
      <c r="J98" s="39">
        <f>+H98*I113</f>
        <v>0</v>
      </c>
      <c r="K98" s="39">
        <f>+H98*I114</f>
        <v>0</v>
      </c>
      <c r="L98" s="394">
        <f t="shared" si="15"/>
        <v>0</v>
      </c>
    </row>
    <row r="99" spans="1:12" ht="13.8">
      <c r="A99" s="2" t="s">
        <v>45</v>
      </c>
      <c r="B99" s="22">
        <f>+$B$21</f>
        <v>7175167</v>
      </c>
      <c r="C99" s="84">
        <f>+B99/B110</f>
        <v>8.503874518017833E-2</v>
      </c>
      <c r="D99" s="89">
        <v>0</v>
      </c>
      <c r="E99" s="112">
        <f>+D99*C83</f>
        <v>0</v>
      </c>
      <c r="F99" s="79">
        <v>0</v>
      </c>
      <c r="G99" s="112">
        <f>F99*C83</f>
        <v>0</v>
      </c>
      <c r="H99" s="23">
        <f t="shared" si="13"/>
        <v>0</v>
      </c>
      <c r="I99" s="117">
        <f t="shared" si="14"/>
        <v>0</v>
      </c>
      <c r="J99" s="39">
        <f>+H99*I113</f>
        <v>0</v>
      </c>
      <c r="K99" s="39">
        <f>+H99*I114</f>
        <v>0</v>
      </c>
      <c r="L99" s="394">
        <f t="shared" si="15"/>
        <v>0</v>
      </c>
    </row>
    <row r="100" spans="1:12" ht="13.8">
      <c r="A100" s="2" t="s">
        <v>46</v>
      </c>
      <c r="B100" s="22">
        <f>+$B$22</f>
        <v>7011667</v>
      </c>
      <c r="C100" s="84">
        <f>+B100/B110</f>
        <v>8.3100973580303494E-2</v>
      </c>
      <c r="D100" s="89">
        <v>0</v>
      </c>
      <c r="E100" s="112">
        <f>+D100*C83</f>
        <v>0</v>
      </c>
      <c r="F100" s="79">
        <v>0</v>
      </c>
      <c r="G100" s="112">
        <f>F100*C83</f>
        <v>0</v>
      </c>
      <c r="H100" s="23">
        <f t="shared" si="13"/>
        <v>0</v>
      </c>
      <c r="I100" s="117">
        <f t="shared" si="14"/>
        <v>0</v>
      </c>
      <c r="J100" s="39">
        <f>+H100*I113</f>
        <v>0</v>
      </c>
      <c r="K100" s="39">
        <f>+H100*I114</f>
        <v>0</v>
      </c>
      <c r="L100" s="394">
        <f t="shared" si="15"/>
        <v>0</v>
      </c>
    </row>
    <row r="101" spans="1:12" ht="13.8">
      <c r="A101" s="2" t="s">
        <v>2</v>
      </c>
      <c r="B101" s="22">
        <f>+$B$23</f>
        <v>347000</v>
      </c>
      <c r="C101" s="84">
        <f>+B101/B110</f>
        <v>4.1125794810799362E-3</v>
      </c>
      <c r="D101" s="89">
        <v>0</v>
      </c>
      <c r="E101" s="112">
        <f>+D101*C83</f>
        <v>0</v>
      </c>
      <c r="F101" s="79">
        <v>0</v>
      </c>
      <c r="G101" s="112">
        <f>F101*C83</f>
        <v>0</v>
      </c>
      <c r="H101" s="23">
        <f t="shared" si="13"/>
        <v>0</v>
      </c>
      <c r="I101" s="117">
        <f t="shared" si="14"/>
        <v>0</v>
      </c>
      <c r="J101" s="39">
        <f>+H101*I113</f>
        <v>0</v>
      </c>
      <c r="K101" s="39">
        <f>+H101*I114</f>
        <v>0</v>
      </c>
      <c r="L101" s="394">
        <f t="shared" si="15"/>
        <v>0</v>
      </c>
    </row>
    <row r="102" spans="1:12" ht="13.8">
      <c r="A102" s="2" t="s">
        <v>12</v>
      </c>
      <c r="B102" s="22">
        <f>+$B$24</f>
        <v>344800</v>
      </c>
      <c r="C102" s="84">
        <f>+B102/B110</f>
        <v>4.086505490133608E-3</v>
      </c>
      <c r="D102" s="89">
        <v>0</v>
      </c>
      <c r="E102" s="112">
        <f>+D102*C83</f>
        <v>0</v>
      </c>
      <c r="F102" s="79">
        <v>0</v>
      </c>
      <c r="G102" s="112">
        <f>F102*C83</f>
        <v>0</v>
      </c>
      <c r="H102" s="23">
        <f t="shared" si="13"/>
        <v>0</v>
      </c>
      <c r="I102" s="117">
        <f t="shared" si="14"/>
        <v>0</v>
      </c>
      <c r="J102" s="39">
        <f>+H102*I113</f>
        <v>0</v>
      </c>
      <c r="K102" s="39">
        <f>+H102*I114</f>
        <v>0</v>
      </c>
      <c r="L102" s="394">
        <f t="shared" si="15"/>
        <v>0</v>
      </c>
    </row>
    <row r="103" spans="1:12" ht="13.8">
      <c r="A103" s="2" t="s">
        <v>18</v>
      </c>
      <c r="B103" s="22">
        <f>+$B$25</f>
        <v>10204042</v>
      </c>
      <c r="C103" s="84">
        <f>+B103/B110</f>
        <v>0.12093640851088723</v>
      </c>
      <c r="D103" s="89">
        <v>0</v>
      </c>
      <c r="E103" s="112">
        <f>+D103*C83</f>
        <v>0</v>
      </c>
      <c r="F103" s="79">
        <v>0</v>
      </c>
      <c r="G103" s="112">
        <f>F103*C83</f>
        <v>0</v>
      </c>
      <c r="H103" s="23">
        <f t="shared" si="13"/>
        <v>0</v>
      </c>
      <c r="I103" s="117">
        <f t="shared" si="14"/>
        <v>0</v>
      </c>
      <c r="J103" s="39">
        <f>+H103*I113</f>
        <v>0</v>
      </c>
      <c r="K103" s="39">
        <f>+H103*I114</f>
        <v>0</v>
      </c>
      <c r="L103" s="394">
        <f t="shared" si="15"/>
        <v>0</v>
      </c>
    </row>
    <row r="104" spans="1:12" ht="13.8">
      <c r="A104" s="2" t="s">
        <v>9</v>
      </c>
      <c r="B104" s="22">
        <f>+$B$26</f>
        <v>7973985</v>
      </c>
      <c r="C104" s="84">
        <f>+B104/B110</f>
        <v>9.4506187589161933E-2</v>
      </c>
      <c r="D104" s="89">
        <v>0</v>
      </c>
      <c r="E104" s="112">
        <f>+D104*C83</f>
        <v>0</v>
      </c>
      <c r="F104" s="79">
        <v>0.12010032038886412</v>
      </c>
      <c r="G104" s="112">
        <f>F104*C83</f>
        <v>2704302.0368043836</v>
      </c>
      <c r="H104" s="23">
        <f t="shared" si="13"/>
        <v>0.12010032038886412</v>
      </c>
      <c r="I104" s="117">
        <f t="shared" si="14"/>
        <v>2704302.0368043836</v>
      </c>
      <c r="J104" s="39">
        <f>+H104*I113</f>
        <v>491885.02714520681</v>
      </c>
      <c r="K104" s="39">
        <f>+H104*I114</f>
        <v>-18855.750301051667</v>
      </c>
      <c r="L104" s="394">
        <f t="shared" si="15"/>
        <v>473029.27684415516</v>
      </c>
    </row>
    <row r="105" spans="1:12" ht="13.8">
      <c r="A105" s="2" t="s">
        <v>7</v>
      </c>
      <c r="B105" s="22">
        <f>+$B$27</f>
        <v>1689225</v>
      </c>
      <c r="C105" s="84">
        <f>+B105/B110</f>
        <v>2.0020380616505056E-2</v>
      </c>
      <c r="D105" s="89">
        <v>0</v>
      </c>
      <c r="E105" s="112">
        <f>+D105*C83</f>
        <v>0</v>
      </c>
      <c r="F105" s="79">
        <v>0.76342606698478377</v>
      </c>
      <c r="G105" s="112">
        <f>F105*C83</f>
        <v>17190084.599374119</v>
      </c>
      <c r="H105" s="23">
        <f t="shared" si="13"/>
        <v>0.76342606698478377</v>
      </c>
      <c r="I105" s="117">
        <f t="shared" si="14"/>
        <v>17190084.599374119</v>
      </c>
      <c r="J105" s="39">
        <f>+H105*I113</f>
        <v>3126701.4981001453</v>
      </c>
      <c r="K105" s="39">
        <f>+H105*I114</f>
        <v>-119857.89251661106</v>
      </c>
      <c r="L105" s="394">
        <f t="shared" si="15"/>
        <v>3006843.6055835341</v>
      </c>
    </row>
    <row r="106" spans="1:12" ht="13.8">
      <c r="A106" s="2" t="s">
        <v>13</v>
      </c>
      <c r="B106" s="22">
        <f>+$B$28</f>
        <v>253610</v>
      </c>
      <c r="C106" s="84">
        <f>+B106/B110</f>
        <v>3.005738565408307E-3</v>
      </c>
      <c r="D106" s="89">
        <v>0</v>
      </c>
      <c r="E106" s="112">
        <f>+D106*C83</f>
        <v>0</v>
      </c>
      <c r="F106" s="79">
        <v>0</v>
      </c>
      <c r="G106" s="112">
        <f>F106*C83</f>
        <v>0</v>
      </c>
      <c r="H106" s="23">
        <f t="shared" si="13"/>
        <v>0</v>
      </c>
      <c r="I106" s="117">
        <f t="shared" si="14"/>
        <v>0</v>
      </c>
      <c r="J106" s="39">
        <f>+H106*I113</f>
        <v>0</v>
      </c>
      <c r="K106" s="39">
        <f>+H106*I114</f>
        <v>0</v>
      </c>
      <c r="L106" s="394">
        <f t="shared" si="15"/>
        <v>0</v>
      </c>
    </row>
    <row r="107" spans="1:12" ht="13.8">
      <c r="A107" s="2" t="s">
        <v>3</v>
      </c>
      <c r="B107" s="22">
        <f>+$B$29</f>
        <v>993648</v>
      </c>
      <c r="C107" s="84">
        <f>+B107/B110</f>
        <v>1.1776531343562295E-2</v>
      </c>
      <c r="D107" s="89">
        <v>0</v>
      </c>
      <c r="E107" s="112">
        <f>+D107*C83</f>
        <v>0</v>
      </c>
      <c r="F107" s="79">
        <v>2.9468168544088706E-3</v>
      </c>
      <c r="G107" s="112">
        <f>F107*C83</f>
        <v>66353.551727962753</v>
      </c>
      <c r="H107" s="23">
        <f t="shared" si="13"/>
        <v>2.9468168544088706E-3</v>
      </c>
      <c r="I107" s="117">
        <f t="shared" si="14"/>
        <v>66353.551727962753</v>
      </c>
      <c r="J107" s="39">
        <f>+H107*I113</f>
        <v>12069.0359836647</v>
      </c>
      <c r="K107" s="39">
        <f>+H107*I114</f>
        <v>-462.65024614219266</v>
      </c>
      <c r="L107" s="394">
        <f t="shared" si="15"/>
        <v>11606.385737522507</v>
      </c>
    </row>
    <row r="108" spans="1:12" ht="13.8">
      <c r="A108" s="2" t="s">
        <v>11</v>
      </c>
      <c r="B108" s="22">
        <f>+$B$30</f>
        <v>709020</v>
      </c>
      <c r="C108" s="84">
        <f>+B108/B110</f>
        <v>8.4031732094388932E-3</v>
      </c>
      <c r="D108" s="89">
        <v>0</v>
      </c>
      <c r="E108" s="112">
        <f>+D108*C83</f>
        <v>0</v>
      </c>
      <c r="F108" s="79">
        <v>0.1135267957719433</v>
      </c>
      <c r="G108" s="112">
        <f>F108*C83</f>
        <v>2556285.8120935373</v>
      </c>
      <c r="H108" s="23">
        <f t="shared" si="13"/>
        <v>0.1135267957719433</v>
      </c>
      <c r="I108" s="117">
        <f t="shared" si="14"/>
        <v>2556285.8120935373</v>
      </c>
      <c r="J108" s="39">
        <f>+H108*I113</f>
        <v>464962.38177536492</v>
      </c>
      <c r="K108" s="39">
        <f>+H108*I114</f>
        <v>-17823.7069361951</v>
      </c>
      <c r="L108" s="394">
        <f t="shared" si="15"/>
        <v>447138.67483916983</v>
      </c>
    </row>
    <row r="109" spans="1:12" ht="13.8">
      <c r="A109" s="3" t="s">
        <v>8</v>
      </c>
      <c r="B109" s="22">
        <f>+$B$31</f>
        <v>577897</v>
      </c>
      <c r="C109" s="84">
        <f>+B109/B110</f>
        <v>6.8491277935955382E-3</v>
      </c>
      <c r="D109" s="89">
        <v>0</v>
      </c>
      <c r="E109" s="112">
        <f>+D109*C83</f>
        <v>0</v>
      </c>
      <c r="F109" s="79">
        <v>0</v>
      </c>
      <c r="G109" s="115">
        <f>F109*C83</f>
        <v>0</v>
      </c>
      <c r="H109" s="87">
        <f>+D109+F109</f>
        <v>0</v>
      </c>
      <c r="I109" s="118">
        <f t="shared" si="14"/>
        <v>0</v>
      </c>
      <c r="J109" s="39">
        <f>+H109*I113</f>
        <v>0</v>
      </c>
      <c r="K109" s="39">
        <f>+H109*I114</f>
        <v>0</v>
      </c>
      <c r="L109" s="394">
        <f>+J109+K109</f>
        <v>0</v>
      </c>
    </row>
    <row r="110" spans="1:12" ht="13.8">
      <c r="A110" s="24"/>
      <c r="B110" s="25">
        <f t="shared" ref="B110:L110" si="16">SUM(B89:B109)</f>
        <v>84375269</v>
      </c>
      <c r="C110" s="85">
        <f t="shared" si="16"/>
        <v>1</v>
      </c>
      <c r="D110" s="82">
        <f t="shared" si="16"/>
        <v>0</v>
      </c>
      <c r="E110" s="113">
        <f t="shared" si="16"/>
        <v>0</v>
      </c>
      <c r="F110" s="83">
        <f t="shared" si="16"/>
        <v>1</v>
      </c>
      <c r="G110" s="113">
        <f t="shared" si="16"/>
        <v>22517026</v>
      </c>
      <c r="H110" s="86">
        <f t="shared" si="16"/>
        <v>1</v>
      </c>
      <c r="I110" s="119">
        <f t="shared" si="16"/>
        <v>22517026</v>
      </c>
      <c r="J110" s="26">
        <f t="shared" si="16"/>
        <v>4095617.9430043818</v>
      </c>
      <c r="K110" s="26">
        <f t="shared" si="16"/>
        <v>-157000.00000000006</v>
      </c>
      <c r="L110" s="26">
        <f t="shared" si="16"/>
        <v>3938617.9430043814</v>
      </c>
    </row>
    <row r="111" spans="1:12">
      <c r="H111" s="80"/>
      <c r="I111" s="81"/>
    </row>
    <row r="113" spans="1:17">
      <c r="G113" t="s">
        <v>114</v>
      </c>
      <c r="H113" s="27"/>
      <c r="I113" s="357">
        <f>+MP!L73</f>
        <v>4095617.9430043814</v>
      </c>
    </row>
    <row r="114" spans="1:17">
      <c r="G114" t="s">
        <v>338</v>
      </c>
      <c r="I114" s="357">
        <f>+MP!M73</f>
        <v>-157000</v>
      </c>
    </row>
    <row r="115" spans="1:17">
      <c r="G115" t="s">
        <v>256</v>
      </c>
      <c r="I115" s="120">
        <f>SUM(I113:I114)</f>
        <v>3938617.9430043814</v>
      </c>
      <c r="N115" s="121">
        <f>+I115</f>
        <v>3938617.9430043814</v>
      </c>
    </row>
    <row r="119" spans="1:17" ht="15.6">
      <c r="A119" s="874" t="s">
        <v>19</v>
      </c>
      <c r="B119" s="875"/>
      <c r="C119" s="888">
        <v>612</v>
      </c>
      <c r="D119" s="889"/>
      <c r="E119" s="889"/>
      <c r="F119" s="889"/>
      <c r="G119" s="889"/>
      <c r="H119" s="890"/>
      <c r="I119" s="4"/>
    </row>
    <row r="120" spans="1:17" ht="15.6">
      <c r="A120" s="867" t="s">
        <v>20</v>
      </c>
      <c r="B120" s="868"/>
      <c r="C120" s="877" t="s">
        <v>190</v>
      </c>
      <c r="D120" s="878"/>
      <c r="E120" s="878"/>
      <c r="F120" s="878"/>
      <c r="G120" s="878"/>
      <c r="H120" s="879"/>
      <c r="I120" s="4"/>
    </row>
    <row r="121" spans="1:17" ht="15.6">
      <c r="A121" s="867" t="s">
        <v>22</v>
      </c>
      <c r="B121" s="868"/>
      <c r="C121" s="877" t="s">
        <v>99</v>
      </c>
      <c r="D121" s="878"/>
      <c r="E121" s="878"/>
      <c r="F121" s="878"/>
      <c r="G121" s="878"/>
      <c r="H121" s="879"/>
      <c r="I121" s="4"/>
    </row>
    <row r="122" spans="1:17" ht="15.6">
      <c r="A122" s="867" t="s">
        <v>24</v>
      </c>
      <c r="B122" s="868"/>
      <c r="C122" s="869">
        <v>5799614</v>
      </c>
      <c r="D122" s="870"/>
      <c r="E122" s="870"/>
      <c r="F122" s="870"/>
      <c r="G122" s="870"/>
      <c r="H122" s="871"/>
      <c r="I122" s="4"/>
    </row>
    <row r="123" spans="1:17" ht="15.6">
      <c r="A123" s="881" t="s">
        <v>25</v>
      </c>
      <c r="B123" s="882"/>
      <c r="C123" s="883" t="s">
        <v>191</v>
      </c>
      <c r="D123" s="884"/>
      <c r="E123" s="884"/>
      <c r="F123" s="884"/>
      <c r="G123" s="884"/>
      <c r="H123" s="885"/>
      <c r="I123" s="4"/>
    </row>
    <row r="124" spans="1:17" ht="13.8">
      <c r="A124" s="5"/>
      <c r="B124" s="5"/>
      <c r="C124" s="5"/>
      <c r="D124" s="5"/>
      <c r="E124" s="5"/>
      <c r="F124" s="5"/>
      <c r="G124" s="5"/>
      <c r="H124" s="5"/>
      <c r="I124" s="5"/>
    </row>
    <row r="125" spans="1:17" ht="13.8">
      <c r="A125" s="6"/>
      <c r="B125" s="7"/>
      <c r="C125" s="8"/>
      <c r="D125" s="886">
        <v>0.2</v>
      </c>
      <c r="E125" s="887"/>
      <c r="F125" s="886">
        <v>0.8</v>
      </c>
      <c r="G125" s="887"/>
      <c r="H125" s="9"/>
      <c r="I125" s="10"/>
      <c r="J125" s="11" t="s">
        <v>121</v>
      </c>
      <c r="K125" s="11" t="s">
        <v>269</v>
      </c>
      <c r="L125" s="11" t="s">
        <v>270</v>
      </c>
    </row>
    <row r="126" spans="1:17" ht="13.8">
      <c r="A126" s="12"/>
      <c r="B126" s="13"/>
      <c r="C126" s="14"/>
      <c r="D126" s="872" t="s">
        <v>26</v>
      </c>
      <c r="E126" s="880"/>
      <c r="F126" s="872" t="s">
        <v>27</v>
      </c>
      <c r="G126" s="880"/>
      <c r="H126" s="872" t="s">
        <v>28</v>
      </c>
      <c r="I126" s="873"/>
      <c r="J126" s="15" t="s">
        <v>29</v>
      </c>
      <c r="K126" s="391" t="s">
        <v>523</v>
      </c>
      <c r="L126" s="391" t="s">
        <v>29</v>
      </c>
    </row>
    <row r="127" spans="1:17" ht="27.6">
      <c r="A127" s="16" t="s">
        <v>30</v>
      </c>
      <c r="B127" s="17" t="s">
        <v>31</v>
      </c>
      <c r="C127" s="18" t="s">
        <v>32</v>
      </c>
      <c r="D127" s="19" t="s">
        <v>33</v>
      </c>
      <c r="E127" s="20" t="s">
        <v>34</v>
      </c>
      <c r="F127" s="19" t="s">
        <v>33</v>
      </c>
      <c r="G127" s="20" t="s">
        <v>34</v>
      </c>
      <c r="H127" s="21" t="s">
        <v>33</v>
      </c>
      <c r="I127" s="40" t="s">
        <v>34</v>
      </c>
      <c r="J127" s="18" t="s">
        <v>34</v>
      </c>
      <c r="K127" s="18" t="s">
        <v>34</v>
      </c>
      <c r="L127" s="18" t="s">
        <v>34</v>
      </c>
    </row>
    <row r="128" spans="1:17" ht="13.8">
      <c r="A128" s="1" t="s">
        <v>15</v>
      </c>
      <c r="B128" s="22">
        <f>+$B$10</f>
        <v>10863833</v>
      </c>
      <c r="C128" s="84">
        <f>+B128/B149</f>
        <v>0.12875612876564577</v>
      </c>
      <c r="D128" s="89">
        <v>6.4600583101933756E-3</v>
      </c>
      <c r="E128" s="112">
        <f>+D128*C122</f>
        <v>37465.844616613846</v>
      </c>
      <c r="F128" s="79">
        <v>0</v>
      </c>
      <c r="G128" s="114">
        <f>F128*C$122</f>
        <v>0</v>
      </c>
      <c r="H128" s="23">
        <f>+D128+F128</f>
        <v>6.4600583101933756E-3</v>
      </c>
      <c r="I128" s="116">
        <f>+E128+G128</f>
        <v>37465.844616613846</v>
      </c>
      <c r="J128" s="39">
        <f>+H128*I152</f>
        <v>6821.465164627808</v>
      </c>
      <c r="K128" s="39">
        <f>+H128*I153</f>
        <v>-143.80089798490454</v>
      </c>
      <c r="L128" s="393">
        <f>+J128+K128</f>
        <v>6677.6642666429034</v>
      </c>
      <c r="N128" s="36"/>
      <c r="O128" s="36"/>
      <c r="P128" s="819" t="s">
        <v>967</v>
      </c>
      <c r="Q128" s="812"/>
    </row>
    <row r="129" spans="1:17" ht="13.8">
      <c r="A129" s="2" t="s">
        <v>4</v>
      </c>
      <c r="B129" s="22">
        <f>+$B$12</f>
        <v>514617</v>
      </c>
      <c r="C129" s="84">
        <f>+B129/B149</f>
        <v>6.0991449994666092E-3</v>
      </c>
      <c r="D129" s="89">
        <v>3.0601131547371765E-4</v>
      </c>
      <c r="E129" s="112">
        <f>+D129*C122</f>
        <v>1774.7475093797896</v>
      </c>
      <c r="F129" s="79">
        <v>0</v>
      </c>
      <c r="G129" s="112">
        <f t="shared" ref="G129:G148" si="17">F129*C$122</f>
        <v>0</v>
      </c>
      <c r="H129" s="23">
        <f t="shared" ref="H129:H147" si="18">+D129+F129</f>
        <v>3.0601131547371765E-4</v>
      </c>
      <c r="I129" s="117">
        <f>+G129+E129</f>
        <v>1774.7475093797896</v>
      </c>
      <c r="J129" s="39">
        <f>+H129*I152</f>
        <v>323.13106604503849</v>
      </c>
      <c r="K129" s="39">
        <f>+H129*I153</f>
        <v>-6.8118118824449549</v>
      </c>
      <c r="L129" s="394">
        <f>+J129+K129</f>
        <v>316.31925416259355</v>
      </c>
      <c r="N129" s="36"/>
      <c r="O129" s="36"/>
      <c r="P129" s="813" t="s">
        <v>638</v>
      </c>
      <c r="Q129" s="814"/>
    </row>
    <row r="130" spans="1:17" s="127" customFormat="1" ht="13.8">
      <c r="A130" s="2" t="s">
        <v>0</v>
      </c>
      <c r="B130" s="471">
        <f>+$B$13</f>
        <v>9749272</v>
      </c>
      <c r="C130" s="472">
        <f>+B130/B149</f>
        <v>0.11554655902785922</v>
      </c>
      <c r="D130" s="473">
        <v>5.7972969210715588E-3</v>
      </c>
      <c r="E130" s="474">
        <f>+D130*C122</f>
        <v>33622.084385603506</v>
      </c>
      <c r="F130" s="475">
        <v>2.379628943921552E-2</v>
      </c>
      <c r="G130" s="474">
        <f t="shared" si="17"/>
        <v>138009.29337972647</v>
      </c>
      <c r="H130" s="476">
        <f>+D130+F130</f>
        <v>2.959358636028708E-2</v>
      </c>
      <c r="I130" s="477">
        <f t="shared" ref="I130:I148" si="19">+G130+E130</f>
        <v>171631.37776532996</v>
      </c>
      <c r="J130" s="478">
        <f>+H130*I152</f>
        <v>31249.194474695094</v>
      </c>
      <c r="K130" s="478">
        <f>+H130*I153</f>
        <v>-658.75323237999044</v>
      </c>
      <c r="L130" s="811">
        <f t="shared" ref="L130:L147" si="20">+J130+K130</f>
        <v>30590.441242315104</v>
      </c>
      <c r="N130" s="497"/>
      <c r="O130" s="497"/>
      <c r="P130" s="815">
        <f>L130*$O$20</f>
        <v>17711.865479300443</v>
      </c>
      <c r="Q130" s="816" t="s">
        <v>610</v>
      </c>
    </row>
    <row r="131" spans="1:17" ht="13.8">
      <c r="A131" s="2" t="s">
        <v>16</v>
      </c>
      <c r="B131" s="22">
        <f>+$B$14</f>
        <v>1003167</v>
      </c>
      <c r="C131" s="84">
        <f>+B131/B149</f>
        <v>1.1889348761661429E-2</v>
      </c>
      <c r="D131" s="89">
        <v>5.9652217728878548E-4</v>
      </c>
      <c r="E131" s="112">
        <f>+D131*C122</f>
        <v>3459.5983707145224</v>
      </c>
      <c r="F131" s="79">
        <v>0</v>
      </c>
      <c r="G131" s="112">
        <f t="shared" si="17"/>
        <v>0</v>
      </c>
      <c r="H131" s="23">
        <f t="shared" si="18"/>
        <v>5.9652217728878548E-4</v>
      </c>
      <c r="I131" s="117">
        <f t="shared" si="19"/>
        <v>3459.5983707145224</v>
      </c>
      <c r="J131" s="39">
        <f>+H131*I152</f>
        <v>629.89450820941238</v>
      </c>
      <c r="K131" s="39">
        <f>+H131*I153</f>
        <v>-13.278583666448364</v>
      </c>
      <c r="L131" s="394">
        <f t="shared" si="20"/>
        <v>616.61592454296397</v>
      </c>
      <c r="N131" s="36"/>
      <c r="O131" s="36"/>
      <c r="P131" s="815">
        <f>L130*$O$21</f>
        <v>10706.654434810285</v>
      </c>
      <c r="Q131" s="816" t="s">
        <v>603</v>
      </c>
    </row>
    <row r="132" spans="1:17" ht="13.8">
      <c r="A132" s="2" t="s">
        <v>6</v>
      </c>
      <c r="B132" s="22">
        <f>+$B$15</f>
        <v>2478000</v>
      </c>
      <c r="C132" s="84">
        <f>+B132/B149</f>
        <v>2.9368795256818677E-2</v>
      </c>
      <c r="D132" s="89">
        <v>1.4735153322643292E-3</v>
      </c>
      <c r="E132" s="112">
        <f>+D132*C122</f>
        <v>8545.8201502148549</v>
      </c>
      <c r="F132" s="79">
        <v>0</v>
      </c>
      <c r="G132" s="112">
        <f t="shared" si="17"/>
        <v>0</v>
      </c>
      <c r="H132" s="23">
        <f t="shared" si="18"/>
        <v>1.4735153322643292E-3</v>
      </c>
      <c r="I132" s="117">
        <f t="shared" si="19"/>
        <v>8545.8201502148549</v>
      </c>
      <c r="J132" s="39">
        <f>+H132*I152</f>
        <v>1555.9508948589055</v>
      </c>
      <c r="K132" s="39">
        <f>+H132*I153</f>
        <v>-32.800451296203967</v>
      </c>
      <c r="L132" s="394">
        <f t="shared" si="20"/>
        <v>1523.1504435627014</v>
      </c>
      <c r="N132" s="36"/>
      <c r="O132" s="36"/>
      <c r="P132" s="817">
        <f>L130*$O$22</f>
        <v>2171.921328204372</v>
      </c>
      <c r="Q132" s="818" t="s">
        <v>604</v>
      </c>
    </row>
    <row r="133" spans="1:17" ht="13.8">
      <c r="A133" s="2" t="s">
        <v>10</v>
      </c>
      <c r="B133" s="22">
        <f>+$B$16</f>
        <v>2875067</v>
      </c>
      <c r="C133" s="84">
        <f>+B133/B149</f>
        <v>3.4074759512766707E-2</v>
      </c>
      <c r="D133" s="89">
        <v>1.7096268384936273E-3</v>
      </c>
      <c r="E133" s="112">
        <f>+D133*C122</f>
        <v>9915.1757473033795</v>
      </c>
      <c r="F133" s="79">
        <v>0.8849868388671438</v>
      </c>
      <c r="G133" s="112">
        <f t="shared" si="17"/>
        <v>5132582.0605096314</v>
      </c>
      <c r="H133" s="23">
        <f t="shared" si="18"/>
        <v>0.88669646570563743</v>
      </c>
      <c r="I133" s="117">
        <f t="shared" si="19"/>
        <v>5142497.2362569347</v>
      </c>
      <c r="J133" s="39">
        <f>+H133*I152</f>
        <v>936302.54743452056</v>
      </c>
      <c r="K133" s="39">
        <f>+H133*I153</f>
        <v>-19737.86332660749</v>
      </c>
      <c r="L133" s="394">
        <f t="shared" si="20"/>
        <v>916564.68410791305</v>
      </c>
      <c r="N133" s="36"/>
      <c r="O133" s="36"/>
    </row>
    <row r="134" spans="1:17" ht="13.8">
      <c r="A134" s="2" t="s">
        <v>17</v>
      </c>
      <c r="B134" s="22">
        <f>+$B$17</f>
        <v>7116500</v>
      </c>
      <c r="C134" s="84">
        <f>+B134/B149</f>
        <v>8.434343480433823E-2</v>
      </c>
      <c r="D134" s="89">
        <v>4.231748128353148E-3</v>
      </c>
      <c r="E134" s="112">
        <f>+D134*C122</f>
        <v>24542.505689670714</v>
      </c>
      <c r="F134" s="79">
        <v>4.104404984722132E-2</v>
      </c>
      <c r="G134" s="112">
        <f t="shared" si="17"/>
        <v>238039.64611064261</v>
      </c>
      <c r="H134" s="23">
        <f t="shared" si="18"/>
        <v>4.5275797975574468E-2</v>
      </c>
      <c r="I134" s="117">
        <f t="shared" si="19"/>
        <v>262582.15180031332</v>
      </c>
      <c r="J134" s="39">
        <f>+H134*I152</f>
        <v>47808.744729714745</v>
      </c>
      <c r="K134" s="39">
        <f>+H134*I153</f>
        <v>-1007.8392629362877</v>
      </c>
      <c r="L134" s="394">
        <f t="shared" si="20"/>
        <v>46800.905466778459</v>
      </c>
      <c r="N134" s="36"/>
      <c r="O134" s="36"/>
    </row>
    <row r="135" spans="1:17" ht="13.8">
      <c r="A135" s="2" t="s">
        <v>5</v>
      </c>
      <c r="B135" s="22">
        <f>+$B$18</f>
        <v>9342000</v>
      </c>
      <c r="C135" s="84">
        <f>+B135/B149</f>
        <v>0.11071964700936242</v>
      </c>
      <c r="D135" s="89">
        <v>5.5551171242991786E-3</v>
      </c>
      <c r="E135" s="112">
        <f>+D135*C122</f>
        <v>32217.535045725257</v>
      </c>
      <c r="F135" s="79">
        <v>0</v>
      </c>
      <c r="G135" s="112">
        <f t="shared" si="17"/>
        <v>0</v>
      </c>
      <c r="H135" s="23">
        <f t="shared" si="18"/>
        <v>5.5551171242991786E-3</v>
      </c>
      <c r="I135" s="117">
        <f t="shared" si="19"/>
        <v>32217.535045725257</v>
      </c>
      <c r="J135" s="39">
        <f>+H135*I152</f>
        <v>5865.8971992622664</v>
      </c>
      <c r="K135" s="39">
        <f>+H135*I153</f>
        <v>-123.65690718689972</v>
      </c>
      <c r="L135" s="394">
        <f t="shared" si="20"/>
        <v>5742.2402920753666</v>
      </c>
      <c r="N135" s="36"/>
      <c r="O135" s="36"/>
    </row>
    <row r="136" spans="1:17" ht="13.8">
      <c r="A136" s="2" t="s">
        <v>116</v>
      </c>
      <c r="B136" s="22">
        <f>+$B$19</f>
        <v>2919752</v>
      </c>
      <c r="C136" s="84">
        <f>+B136/B149</f>
        <v>3.460435782432883E-2</v>
      </c>
      <c r="D136" s="89">
        <v>1.7361982802297981E-3</v>
      </c>
      <c r="E136" s="112">
        <f>+D136*C122</f>
        <v>10069.279852796661</v>
      </c>
      <c r="F136" s="79">
        <v>0</v>
      </c>
      <c r="G136" s="112">
        <f t="shared" si="17"/>
        <v>0</v>
      </c>
      <c r="H136" s="23">
        <f t="shared" si="18"/>
        <v>1.7361982802297981E-3</v>
      </c>
      <c r="I136" s="117">
        <f t="shared" si="19"/>
        <v>10069.279852796661</v>
      </c>
      <c r="J136" s="39">
        <f>+H136*I152</f>
        <v>1833.3295953051168</v>
      </c>
      <c r="K136" s="39">
        <f>+H136*I153</f>
        <v>-38.647773717915307</v>
      </c>
      <c r="L136" s="394">
        <f t="shared" si="20"/>
        <v>1794.6818215872015</v>
      </c>
      <c r="N136" s="36"/>
      <c r="O136" s="36"/>
    </row>
    <row r="137" spans="1:17" ht="13.8">
      <c r="A137" s="2" t="s">
        <v>1</v>
      </c>
      <c r="B137" s="22">
        <f>+$B$20</f>
        <v>233000</v>
      </c>
      <c r="C137" s="84">
        <f>+B137/B149</f>
        <v>2.7614726774974787E-3</v>
      </c>
      <c r="D137" s="89">
        <v>1.3855087668183567E-4</v>
      </c>
      <c r="E137" s="112">
        <f>+D137*C122</f>
        <v>803.54160411624764</v>
      </c>
      <c r="F137" s="79">
        <v>0</v>
      </c>
      <c r="G137" s="112">
        <f t="shared" si="17"/>
        <v>0</v>
      </c>
      <c r="H137" s="23">
        <f t="shared" si="18"/>
        <v>1.3855087668183567E-4</v>
      </c>
      <c r="I137" s="117">
        <f t="shared" si="19"/>
        <v>803.54160411624764</v>
      </c>
      <c r="J137" s="39">
        <f>+H137*I152</f>
        <v>146.30208171998592</v>
      </c>
      <c r="K137" s="39">
        <f>+H137*I153</f>
        <v>-3.0841425149376618</v>
      </c>
      <c r="L137" s="394">
        <f t="shared" si="20"/>
        <v>143.21793920504825</v>
      </c>
      <c r="N137" s="36"/>
      <c r="O137" s="36"/>
    </row>
    <row r="138" spans="1:17" ht="13.8">
      <c r="A138" s="2" t="s">
        <v>45</v>
      </c>
      <c r="B138" s="22">
        <f>+$B$21</f>
        <v>7175167</v>
      </c>
      <c r="C138" s="84">
        <f>+B138/B149</f>
        <v>8.503874518017833E-2</v>
      </c>
      <c r="D138" s="89">
        <v>4.26663381196814E-3</v>
      </c>
      <c r="E138" s="112">
        <f>+D138*C122</f>
        <v>24744.829188763793</v>
      </c>
      <c r="F138" s="79">
        <v>0</v>
      </c>
      <c r="G138" s="112">
        <f t="shared" si="17"/>
        <v>0</v>
      </c>
      <c r="H138" s="23">
        <f t="shared" si="18"/>
        <v>4.26663381196814E-3</v>
      </c>
      <c r="I138" s="117">
        <f t="shared" si="19"/>
        <v>24744.829188763793</v>
      </c>
      <c r="J138" s="39">
        <f>+H138*I152</f>
        <v>4505.3299089637167</v>
      </c>
      <c r="K138" s="39">
        <f>+H138*I153</f>
        <v>-94.975268654410797</v>
      </c>
      <c r="L138" s="394">
        <f t="shared" si="20"/>
        <v>4410.354640309306</v>
      </c>
      <c r="N138" s="36"/>
      <c r="O138" s="36"/>
    </row>
    <row r="139" spans="1:17" ht="13.8">
      <c r="A139" s="2" t="s">
        <v>46</v>
      </c>
      <c r="B139" s="22">
        <f>+$B$22</f>
        <v>7011667</v>
      </c>
      <c r="C139" s="84">
        <f>+B139/B149</f>
        <v>8.3100973580303494E-2</v>
      </c>
      <c r="D139" s="89">
        <v>4.1694103427085691E-3</v>
      </c>
      <c r="E139" s="112">
        <f>+D139*C122</f>
        <v>24180.970595317416</v>
      </c>
      <c r="F139" s="79">
        <v>0</v>
      </c>
      <c r="G139" s="112">
        <f t="shared" si="17"/>
        <v>0</v>
      </c>
      <c r="H139" s="23">
        <f t="shared" si="18"/>
        <v>4.1694103427085691E-3</v>
      </c>
      <c r="I139" s="117">
        <f t="shared" si="19"/>
        <v>24180.970595317416</v>
      </c>
      <c r="J139" s="39">
        <f>+H139*I152</f>
        <v>4402.6672893876757</v>
      </c>
      <c r="K139" s="39">
        <f>+H139*I153</f>
        <v>-92.811074228692746</v>
      </c>
      <c r="L139" s="394">
        <f t="shared" si="20"/>
        <v>4309.8562151589831</v>
      </c>
      <c r="N139" s="36"/>
      <c r="O139" s="36"/>
    </row>
    <row r="140" spans="1:17" ht="13.8">
      <c r="A140" s="2" t="s">
        <v>2</v>
      </c>
      <c r="B140" s="22">
        <f>+$B$23</f>
        <v>347000</v>
      </c>
      <c r="C140" s="84">
        <f>+B140/B149</f>
        <v>4.1125794810799362E-3</v>
      </c>
      <c r="D140" s="89">
        <v>2.0633971763346341E-4</v>
      </c>
      <c r="E140" s="112">
        <f>+D140*C122</f>
        <v>1196.6907151430812</v>
      </c>
      <c r="F140" s="79">
        <v>0</v>
      </c>
      <c r="G140" s="112">
        <f t="shared" si="17"/>
        <v>0</v>
      </c>
      <c r="H140" s="23">
        <f t="shared" si="18"/>
        <v>2.0633971763346341E-4</v>
      </c>
      <c r="I140" s="117">
        <f t="shared" si="19"/>
        <v>1196.6907151430812</v>
      </c>
      <c r="J140" s="39">
        <f>+H140*I152</f>
        <v>217.88335775465711</v>
      </c>
      <c r="K140" s="39">
        <f>+H140*I153</f>
        <v>-4.593122114520896</v>
      </c>
      <c r="L140" s="394">
        <f t="shared" si="20"/>
        <v>213.29023564013622</v>
      </c>
      <c r="N140" s="36"/>
      <c r="O140" s="36"/>
    </row>
    <row r="141" spans="1:17" ht="13.8">
      <c r="A141" s="2" t="s">
        <v>12</v>
      </c>
      <c r="B141" s="22">
        <f>+$B$24</f>
        <v>344800</v>
      </c>
      <c r="C141" s="84">
        <f>+B141/B149</f>
        <v>4.086505490133608E-3</v>
      </c>
      <c r="D141" s="89">
        <v>2.0503151193088814E-4</v>
      </c>
      <c r="E141" s="112">
        <f>+D141*C122</f>
        <v>1189.103627035546</v>
      </c>
      <c r="F141" s="79">
        <v>0</v>
      </c>
      <c r="G141" s="112">
        <f t="shared" si="17"/>
        <v>0</v>
      </c>
      <c r="H141" s="23">
        <f t="shared" si="18"/>
        <v>2.0503151193088814E-4</v>
      </c>
      <c r="I141" s="117">
        <f t="shared" si="19"/>
        <v>1189.103627035546</v>
      </c>
      <c r="J141" s="39">
        <f>+H141*I152</f>
        <v>216.50196470837398</v>
      </c>
      <c r="K141" s="39">
        <f>+H141*I153</f>
        <v>-4.56400145558157</v>
      </c>
      <c r="L141" s="394">
        <f t="shared" si="20"/>
        <v>211.9379632527924</v>
      </c>
      <c r="N141" s="36"/>
      <c r="O141" s="36"/>
    </row>
    <row r="142" spans="1:17" ht="13.8">
      <c r="A142" s="2" t="s">
        <v>18</v>
      </c>
      <c r="B142" s="22">
        <f>+$B$25</f>
        <v>10204042</v>
      </c>
      <c r="C142" s="84">
        <f>+B142/B149</f>
        <v>0.12093640851088723</v>
      </c>
      <c r="D142" s="89">
        <v>6.0677208789625386E-3</v>
      </c>
      <c r="E142" s="112">
        <f>+D142*C122</f>
        <v>35190.438957723447</v>
      </c>
      <c r="F142" s="79">
        <v>0</v>
      </c>
      <c r="G142" s="112">
        <f t="shared" si="17"/>
        <v>0</v>
      </c>
      <c r="H142" s="23">
        <f t="shared" si="18"/>
        <v>6.0677208789625386E-3</v>
      </c>
      <c r="I142" s="117">
        <f t="shared" si="19"/>
        <v>35190.438957723447</v>
      </c>
      <c r="J142" s="39">
        <f>+H142*I152</f>
        <v>6407.1784830822671</v>
      </c>
      <c r="K142" s="39">
        <f>+H142*I153</f>
        <v>-135.06746676570611</v>
      </c>
      <c r="L142" s="394">
        <f t="shared" si="20"/>
        <v>6272.1110163165613</v>
      </c>
      <c r="N142" s="36"/>
      <c r="O142" s="36"/>
    </row>
    <row r="143" spans="1:17" ht="13.8">
      <c r="A143" s="2" t="s">
        <v>9</v>
      </c>
      <c r="B143" s="22">
        <f>+$B$26</f>
        <v>7973985</v>
      </c>
      <c r="C143" s="84">
        <f>+B143/B149</f>
        <v>9.4506187589161933E-2</v>
      </c>
      <c r="D143" s="89">
        <v>4.7416421132953097E-3</v>
      </c>
      <c r="E143" s="112">
        <f>+D143*C122</f>
        <v>27499.693983257064</v>
      </c>
      <c r="F143" s="79">
        <v>0</v>
      </c>
      <c r="G143" s="112">
        <f t="shared" si="17"/>
        <v>0</v>
      </c>
      <c r="H143" s="23">
        <f t="shared" si="18"/>
        <v>4.7416421132953097E-3</v>
      </c>
      <c r="I143" s="117">
        <f t="shared" si="19"/>
        <v>27499.693983257064</v>
      </c>
      <c r="J143" s="39">
        <f>+H143*I152</f>
        <v>5006.9124682572601</v>
      </c>
      <c r="K143" s="39">
        <f>+H143*I153</f>
        <v>-105.5489534419536</v>
      </c>
      <c r="L143" s="394">
        <f t="shared" si="20"/>
        <v>4901.3635148153062</v>
      </c>
      <c r="N143" s="36"/>
      <c r="O143" s="36"/>
    </row>
    <row r="144" spans="1:17" ht="13.8">
      <c r="A144" s="2" t="s">
        <v>7</v>
      </c>
      <c r="B144" s="22">
        <f>+$B$27</f>
        <v>1689225</v>
      </c>
      <c r="C144" s="84">
        <f>+B144/B149</f>
        <v>2.0020380616505056E-2</v>
      </c>
      <c r="D144" s="89">
        <v>1.0044789899694155E-3</v>
      </c>
      <c r="E144" s="112">
        <f>+D144*C122</f>
        <v>5825.5904129324817</v>
      </c>
      <c r="F144" s="79">
        <v>0</v>
      </c>
      <c r="G144" s="112">
        <f t="shared" si="17"/>
        <v>0</v>
      </c>
      <c r="H144" s="23">
        <f t="shared" si="18"/>
        <v>1.0044789899694155E-3</v>
      </c>
      <c r="I144" s="117">
        <f t="shared" si="19"/>
        <v>5825.5904129324817</v>
      </c>
      <c r="J144" s="39">
        <f>+H144*I152</f>
        <v>1060.6743948216445</v>
      </c>
      <c r="K144" s="39">
        <f>+H144*I153</f>
        <v>-22.35970231671919</v>
      </c>
      <c r="L144" s="394">
        <f t="shared" si="20"/>
        <v>1038.3146925049252</v>
      </c>
      <c r="N144" s="36"/>
      <c r="O144" s="36"/>
    </row>
    <row r="145" spans="1:15" ht="13.8">
      <c r="A145" s="2" t="s">
        <v>13</v>
      </c>
      <c r="B145" s="22">
        <f>+$B$28</f>
        <v>253610</v>
      </c>
      <c r="C145" s="84">
        <f>+B145/B149</f>
        <v>3.005738565408307E-3</v>
      </c>
      <c r="D145" s="89">
        <v>1.5080638555914309E-4</v>
      </c>
      <c r="E145" s="112">
        <f>+D145*C122</f>
        <v>874.61882497820409</v>
      </c>
      <c r="F145" s="79">
        <v>0</v>
      </c>
      <c r="G145" s="112">
        <f t="shared" si="17"/>
        <v>0</v>
      </c>
      <c r="H145" s="23">
        <f t="shared" si="18"/>
        <v>1.5080638555914309E-4</v>
      </c>
      <c r="I145" s="117">
        <f t="shared" si="19"/>
        <v>874.61882497820409</v>
      </c>
      <c r="J145" s="39">
        <f>+H145*I152</f>
        <v>159.24322293993831</v>
      </c>
      <c r="K145" s="39">
        <f>+H145*I153</f>
        <v>-3.3569501425465251</v>
      </c>
      <c r="L145" s="394">
        <f t="shared" si="20"/>
        <v>155.88627279739177</v>
      </c>
      <c r="N145" s="36"/>
      <c r="O145" s="36"/>
    </row>
    <row r="146" spans="1:15" ht="13.8">
      <c r="A146" s="2" t="s">
        <v>3</v>
      </c>
      <c r="B146" s="22">
        <f>+$B$29</f>
        <v>993648</v>
      </c>
      <c r="C146" s="84">
        <f>+B146/B149</f>
        <v>1.1776531343562295E-2</v>
      </c>
      <c r="D146" s="89">
        <v>5.9086180906932459E-4</v>
      </c>
      <c r="E146" s="112">
        <f>+D146*C122</f>
        <v>3426.7704199437817</v>
      </c>
      <c r="F146" s="79">
        <v>0</v>
      </c>
      <c r="G146" s="112">
        <f t="shared" si="17"/>
        <v>0</v>
      </c>
      <c r="H146" s="23">
        <f t="shared" si="18"/>
        <v>5.9086180906932459E-4</v>
      </c>
      <c r="I146" s="117">
        <f t="shared" si="19"/>
        <v>3426.7704199437817</v>
      </c>
      <c r="J146" s="39">
        <f>+H146*I152</f>
        <v>623.91747166051732</v>
      </c>
      <c r="K146" s="39">
        <f>+H146*I153</f>
        <v>-13.152583869883165</v>
      </c>
      <c r="L146" s="394">
        <f t="shared" si="20"/>
        <v>610.76488779063413</v>
      </c>
      <c r="N146" s="36"/>
      <c r="O146" s="36"/>
    </row>
    <row r="147" spans="1:15" ht="13.8">
      <c r="A147" s="2" t="s">
        <v>11</v>
      </c>
      <c r="B147" s="22">
        <f>+$B$30</f>
        <v>709020</v>
      </c>
      <c r="C147" s="84">
        <f>+B147/B149</f>
        <v>8.4031732094388932E-3</v>
      </c>
      <c r="D147" s="89">
        <v>4.2161091238178156E-4</v>
      </c>
      <c r="E147" s="112">
        <f>+D147*C122</f>
        <v>2445.1805500021537</v>
      </c>
      <c r="F147" s="79">
        <v>0</v>
      </c>
      <c r="G147" s="112">
        <f t="shared" si="17"/>
        <v>0</v>
      </c>
      <c r="H147" s="23">
        <f t="shared" si="18"/>
        <v>4.2161091238178156E-4</v>
      </c>
      <c r="I147" s="117">
        <f t="shared" si="19"/>
        <v>2445.1805500021537</v>
      </c>
      <c r="J147" s="39">
        <f>+H147*I152</f>
        <v>445.19786257984714</v>
      </c>
      <c r="K147" s="39">
        <f>+H147*I153</f>
        <v>-9.3850589096184578</v>
      </c>
      <c r="L147" s="394">
        <f t="shared" si="20"/>
        <v>435.81280367022867</v>
      </c>
      <c r="N147" s="36"/>
      <c r="O147" s="36"/>
    </row>
    <row r="148" spans="1:15" ht="13.8">
      <c r="A148" s="3" t="s">
        <v>8</v>
      </c>
      <c r="B148" s="22">
        <f>+$B$31</f>
        <v>577897</v>
      </c>
      <c r="C148" s="84">
        <f>+B148/B149</f>
        <v>6.8491277935955382E-3</v>
      </c>
      <c r="D148" s="89">
        <v>3.4364006859142826E-4</v>
      </c>
      <c r="E148" s="112">
        <f>+D148*C122</f>
        <v>1992.9797527638075</v>
      </c>
      <c r="F148" s="79">
        <v>0</v>
      </c>
      <c r="G148" s="115">
        <f t="shared" si="17"/>
        <v>0</v>
      </c>
      <c r="H148" s="87">
        <f>+D148+F148</f>
        <v>3.4364006859142826E-4</v>
      </c>
      <c r="I148" s="118">
        <f t="shared" si="19"/>
        <v>1992.9797527638075</v>
      </c>
      <c r="J148" s="39">
        <f>+H148*I152</f>
        <v>362.86495330358235</v>
      </c>
      <c r="K148" s="39">
        <f>+H148*I153</f>
        <v>-7.6494279268451928</v>
      </c>
      <c r="L148" s="394">
        <f>+J148+K148</f>
        <v>355.21552537673716</v>
      </c>
      <c r="N148" s="36"/>
      <c r="O148" s="36"/>
    </row>
    <row r="149" spans="1:15" ht="13.8">
      <c r="A149" s="24"/>
      <c r="B149" s="25">
        <f t="shared" ref="B149:L149" si="21">SUM(B128:B148)</f>
        <v>84375269</v>
      </c>
      <c r="C149" s="85">
        <f t="shared" si="21"/>
        <v>1</v>
      </c>
      <c r="D149" s="82">
        <f t="shared" si="21"/>
        <v>5.0172821846419365E-2</v>
      </c>
      <c r="E149" s="113">
        <f t="shared" si="21"/>
        <v>290982.99999999959</v>
      </c>
      <c r="F149" s="83">
        <f t="shared" si="21"/>
        <v>0.94982717815358064</v>
      </c>
      <c r="G149" s="113">
        <f t="shared" si="21"/>
        <v>5508631.0000000009</v>
      </c>
      <c r="H149" s="86">
        <f t="shared" si="21"/>
        <v>0.99999999999999989</v>
      </c>
      <c r="I149" s="119">
        <f t="shared" si="21"/>
        <v>5799614.0000000009</v>
      </c>
      <c r="J149" s="26">
        <f t="shared" si="21"/>
        <v>1055944.8285264187</v>
      </c>
      <c r="K149" s="26">
        <f t="shared" si="21"/>
        <v>-22260.000000000004</v>
      </c>
      <c r="L149" s="26">
        <f t="shared" si="21"/>
        <v>1033684.8285264182</v>
      </c>
    </row>
    <row r="150" spans="1:15">
      <c r="H150" s="80"/>
      <c r="I150" s="81"/>
    </row>
    <row r="152" spans="1:15">
      <c r="G152" t="s">
        <v>114</v>
      </c>
      <c r="H152" s="27"/>
      <c r="I152" s="357">
        <f>+NIPS!L73</f>
        <v>1055944.8285264184</v>
      </c>
    </row>
    <row r="153" spans="1:15">
      <c r="G153" t="s">
        <v>338</v>
      </c>
      <c r="I153" s="357">
        <f>+NIPS!M73</f>
        <v>-22260</v>
      </c>
    </row>
    <row r="154" spans="1:15">
      <c r="G154" t="s">
        <v>256</v>
      </c>
      <c r="I154" s="120">
        <f>SUM(I152:I153)</f>
        <v>1033684.8285264184</v>
      </c>
      <c r="N154" s="121">
        <f>+I154</f>
        <v>1033684.8285264184</v>
      </c>
    </row>
    <row r="158" spans="1:15" ht="15.6">
      <c r="A158" s="874" t="s">
        <v>19</v>
      </c>
      <c r="B158" s="875"/>
      <c r="C158" s="875">
        <v>852</v>
      </c>
      <c r="D158" s="875"/>
      <c r="E158" s="875"/>
      <c r="F158" s="875"/>
      <c r="G158" s="875"/>
      <c r="H158" s="876"/>
      <c r="I158" s="4"/>
    </row>
    <row r="159" spans="1:15" ht="15.6">
      <c r="A159" s="867" t="s">
        <v>20</v>
      </c>
      <c r="B159" s="868"/>
      <c r="C159" s="868" t="s">
        <v>186</v>
      </c>
      <c r="D159" s="868"/>
      <c r="E159" s="868"/>
      <c r="F159" s="868"/>
      <c r="G159" s="868"/>
      <c r="H159" s="897"/>
      <c r="I159" s="4"/>
    </row>
    <row r="160" spans="1:15" ht="15.6">
      <c r="A160" s="867" t="s">
        <v>22</v>
      </c>
      <c r="B160" s="868"/>
      <c r="C160" s="868" t="s">
        <v>44</v>
      </c>
      <c r="D160" s="868"/>
      <c r="E160" s="868"/>
      <c r="F160" s="868"/>
      <c r="G160" s="868"/>
      <c r="H160" s="897"/>
      <c r="I160" s="4"/>
    </row>
    <row r="161" spans="1:17" ht="15.6">
      <c r="A161" s="867" t="s">
        <v>24</v>
      </c>
      <c r="B161" s="868"/>
      <c r="C161" s="898">
        <v>7267473</v>
      </c>
      <c r="D161" s="898"/>
      <c r="E161" s="898"/>
      <c r="F161" s="898"/>
      <c r="G161" s="898"/>
      <c r="H161" s="899"/>
      <c r="I161" s="4"/>
    </row>
    <row r="162" spans="1:17" ht="15.6">
      <c r="A162" s="881" t="s">
        <v>25</v>
      </c>
      <c r="B162" s="882"/>
      <c r="C162" s="893" t="s">
        <v>185</v>
      </c>
      <c r="D162" s="893"/>
      <c r="E162" s="893"/>
      <c r="F162" s="893"/>
      <c r="G162" s="893"/>
      <c r="H162" s="894"/>
      <c r="I162" s="4"/>
    </row>
    <row r="163" spans="1:17" ht="13.8">
      <c r="A163" s="5"/>
      <c r="B163" s="5"/>
      <c r="C163" s="5"/>
      <c r="D163" s="5"/>
      <c r="E163" s="5"/>
      <c r="F163" s="5"/>
      <c r="G163" s="5"/>
      <c r="H163" s="5"/>
      <c r="I163" s="5"/>
    </row>
    <row r="164" spans="1:17" ht="13.8">
      <c r="A164" s="6"/>
      <c r="B164" s="7"/>
      <c r="C164" s="8"/>
      <c r="D164" s="886">
        <v>0</v>
      </c>
      <c r="E164" s="887"/>
      <c r="F164" s="886">
        <v>1</v>
      </c>
      <c r="G164" s="887"/>
      <c r="H164" s="9"/>
      <c r="I164" s="10"/>
      <c r="J164" s="11" t="s">
        <v>121</v>
      </c>
      <c r="K164" s="11" t="s">
        <v>269</v>
      </c>
      <c r="L164" s="11" t="s">
        <v>270</v>
      </c>
    </row>
    <row r="165" spans="1:17" ht="13.8">
      <c r="A165" s="12"/>
      <c r="B165" s="13"/>
      <c r="C165" s="14"/>
      <c r="D165" s="872" t="s">
        <v>26</v>
      </c>
      <c r="E165" s="880"/>
      <c r="F165" s="872" t="s">
        <v>27</v>
      </c>
      <c r="G165" s="880"/>
      <c r="H165" s="872" t="s">
        <v>28</v>
      </c>
      <c r="I165" s="873"/>
      <c r="J165" s="15" t="s">
        <v>29</v>
      </c>
      <c r="K165" s="391" t="s">
        <v>523</v>
      </c>
      <c r="L165" s="391" t="s">
        <v>29</v>
      </c>
    </row>
    <row r="166" spans="1:17" ht="27.6">
      <c r="A166" s="16" t="s">
        <v>30</v>
      </c>
      <c r="B166" s="17" t="s">
        <v>31</v>
      </c>
      <c r="C166" s="18" t="s">
        <v>32</v>
      </c>
      <c r="D166" s="19" t="s">
        <v>33</v>
      </c>
      <c r="E166" s="20" t="s">
        <v>34</v>
      </c>
      <c r="F166" s="19" t="s">
        <v>33</v>
      </c>
      <c r="G166" s="20" t="s">
        <v>34</v>
      </c>
      <c r="H166" s="21" t="s">
        <v>33</v>
      </c>
      <c r="I166" s="40" t="s">
        <v>34</v>
      </c>
      <c r="J166" s="18" t="s">
        <v>34</v>
      </c>
      <c r="K166" s="18" t="s">
        <v>34</v>
      </c>
      <c r="L166" s="18" t="s">
        <v>34</v>
      </c>
    </row>
    <row r="167" spans="1:17" ht="13.8">
      <c r="A167" s="1" t="s">
        <v>15</v>
      </c>
      <c r="B167" s="22">
        <f>+$B$10</f>
        <v>10863833</v>
      </c>
      <c r="C167" s="84">
        <f>+B167/B188</f>
        <v>0.12875612876564577</v>
      </c>
      <c r="D167" s="89">
        <v>0</v>
      </c>
      <c r="E167" s="112">
        <f>+D167*C161</f>
        <v>0</v>
      </c>
      <c r="F167" s="79">
        <v>0</v>
      </c>
      <c r="G167" s="114">
        <f>F167*C$161</f>
        <v>0</v>
      </c>
      <c r="H167" s="23">
        <f>+D167+F167</f>
        <v>0</v>
      </c>
      <c r="I167" s="116">
        <f>+E167+G167</f>
        <v>0</v>
      </c>
      <c r="J167" s="39">
        <f>+H167*I191</f>
        <v>0</v>
      </c>
      <c r="K167" s="39">
        <f>+H167*I192</f>
        <v>0</v>
      </c>
      <c r="L167" s="393">
        <f>+J167+K167</f>
        <v>0</v>
      </c>
      <c r="P167" s="819" t="s">
        <v>967</v>
      </c>
      <c r="Q167" s="812"/>
    </row>
    <row r="168" spans="1:17" ht="13.8">
      <c r="A168" s="2" t="s">
        <v>4</v>
      </c>
      <c r="B168" s="22">
        <f>+$B$12</f>
        <v>514617</v>
      </c>
      <c r="C168" s="84">
        <f>+B168/B188</f>
        <v>6.0991449994666092E-3</v>
      </c>
      <c r="D168" s="89">
        <v>0</v>
      </c>
      <c r="E168" s="112">
        <f>+D168*C161</f>
        <v>0</v>
      </c>
      <c r="F168" s="79">
        <v>8.1599758346725894E-4</v>
      </c>
      <c r="G168" s="112">
        <f t="shared" ref="G168:G187" si="22">F168*C$161</f>
        <v>5930.2404059135506</v>
      </c>
      <c r="H168" s="23">
        <f t="shared" ref="H168:H186" si="23">+D168+F168</f>
        <v>8.1599758346725894E-4</v>
      </c>
      <c r="I168" s="117">
        <f>+G168+E168</f>
        <v>5930.2404059135506</v>
      </c>
      <c r="J168" s="39">
        <f>+H168*I191</f>
        <v>1037.2370592015786</v>
      </c>
      <c r="K168" s="39">
        <f>+H168*I192</f>
        <v>0</v>
      </c>
      <c r="L168" s="394">
        <f>+J168+K168</f>
        <v>1037.2370592015786</v>
      </c>
      <c r="P168" s="813" t="s">
        <v>638</v>
      </c>
      <c r="Q168" s="814"/>
    </row>
    <row r="169" spans="1:17" s="127" customFormat="1" ht="13.8">
      <c r="A169" s="2" t="s">
        <v>0</v>
      </c>
      <c r="B169" s="471">
        <f>+$B$13</f>
        <v>9749272</v>
      </c>
      <c r="C169" s="472">
        <f>+B169/B188</f>
        <v>0.11554655902785922</v>
      </c>
      <c r="D169" s="473">
        <v>0</v>
      </c>
      <c r="E169" s="474">
        <f>+D169*C161</f>
        <v>0</v>
      </c>
      <c r="F169" s="475">
        <v>0.99602308047788124</v>
      </c>
      <c r="G169" s="474">
        <f t="shared" si="22"/>
        <v>7238570.8447498288</v>
      </c>
      <c r="H169" s="476">
        <f t="shared" si="23"/>
        <v>0.99602308047788124</v>
      </c>
      <c r="I169" s="477">
        <f t="shared" ref="I169:I187" si="24">+G169+E169</f>
        <v>7238570.8447498288</v>
      </c>
      <c r="J169" s="478">
        <f>+H169*I191</f>
        <v>1266072.4392123488</v>
      </c>
      <c r="K169" s="478">
        <f>+H169*I192</f>
        <v>0</v>
      </c>
      <c r="L169" s="811">
        <f t="shared" ref="L169:L186" si="25">+J169+K169</f>
        <v>1266072.4392123488</v>
      </c>
      <c r="P169" s="815">
        <f>L169*$O$20</f>
        <v>733055.94230394985</v>
      </c>
      <c r="Q169" s="816" t="s">
        <v>610</v>
      </c>
    </row>
    <row r="170" spans="1:17" ht="13.8">
      <c r="A170" s="2" t="s">
        <v>16</v>
      </c>
      <c r="B170" s="22">
        <f>+$B$14</f>
        <v>1003167</v>
      </c>
      <c r="C170" s="84">
        <f>+B170/B188</f>
        <v>1.1889348761661429E-2</v>
      </c>
      <c r="D170" s="89">
        <v>0</v>
      </c>
      <c r="E170" s="112">
        <f>+D170*C161</f>
        <v>0</v>
      </c>
      <c r="F170" s="79">
        <v>0</v>
      </c>
      <c r="G170" s="112">
        <f t="shared" si="22"/>
        <v>0</v>
      </c>
      <c r="H170" s="23">
        <f t="shared" si="23"/>
        <v>0</v>
      </c>
      <c r="I170" s="117">
        <f t="shared" si="24"/>
        <v>0</v>
      </c>
      <c r="J170" s="39">
        <f>+H170*I191</f>
        <v>0</v>
      </c>
      <c r="K170" s="39">
        <f>+H170*I192</f>
        <v>0</v>
      </c>
      <c r="L170" s="394">
        <f t="shared" si="25"/>
        <v>0</v>
      </c>
      <c r="P170" s="815">
        <f>L169*$O$21</f>
        <v>443125.35372432205</v>
      </c>
      <c r="Q170" s="816" t="s">
        <v>603</v>
      </c>
    </row>
    <row r="171" spans="1:17" ht="13.8">
      <c r="A171" s="2" t="s">
        <v>6</v>
      </c>
      <c r="B171" s="22">
        <f>+$B$15</f>
        <v>2478000</v>
      </c>
      <c r="C171" s="84">
        <f>+B171/B188</f>
        <v>2.9368795256818677E-2</v>
      </c>
      <c r="D171" s="89">
        <v>0</v>
      </c>
      <c r="E171" s="112">
        <f>+D171*C161</f>
        <v>0</v>
      </c>
      <c r="F171" s="79">
        <v>0</v>
      </c>
      <c r="G171" s="112">
        <f t="shared" si="22"/>
        <v>0</v>
      </c>
      <c r="H171" s="23">
        <f t="shared" si="23"/>
        <v>0</v>
      </c>
      <c r="I171" s="117">
        <f t="shared" si="24"/>
        <v>0</v>
      </c>
      <c r="J171" s="39">
        <f>+H171*I191</f>
        <v>0</v>
      </c>
      <c r="K171" s="39">
        <f>+H171*I192</f>
        <v>0</v>
      </c>
      <c r="L171" s="394">
        <f t="shared" si="25"/>
        <v>0</v>
      </c>
      <c r="P171" s="817">
        <f>L169*$O$22</f>
        <v>89891.143184076762</v>
      </c>
      <c r="Q171" s="818" t="s">
        <v>604</v>
      </c>
    </row>
    <row r="172" spans="1:17" ht="13.8">
      <c r="A172" s="2" t="s">
        <v>10</v>
      </c>
      <c r="B172" s="22">
        <f>+$B$16</f>
        <v>2875067</v>
      </c>
      <c r="C172" s="84">
        <f>+B172/B188</f>
        <v>3.4074759512766707E-2</v>
      </c>
      <c r="D172" s="89">
        <v>0</v>
      </c>
      <c r="E172" s="112">
        <f>+D172*C161</f>
        <v>0</v>
      </c>
      <c r="F172" s="79">
        <v>3.1609219386515351E-3</v>
      </c>
      <c r="G172" s="112">
        <f t="shared" si="22"/>
        <v>22971.914844257688</v>
      </c>
      <c r="H172" s="23">
        <f t="shared" si="23"/>
        <v>3.1609219386515351E-3</v>
      </c>
      <c r="I172" s="117">
        <f t="shared" si="24"/>
        <v>22971.914844257688</v>
      </c>
      <c r="J172" s="39">
        <f>+H172*I191</f>
        <v>4017.9351537800508</v>
      </c>
      <c r="K172" s="39">
        <f>+H172*I192</f>
        <v>0</v>
      </c>
      <c r="L172" s="394">
        <f t="shared" si="25"/>
        <v>4017.9351537800508</v>
      </c>
    </row>
    <row r="173" spans="1:17" ht="13.8">
      <c r="A173" s="2" t="s">
        <v>17</v>
      </c>
      <c r="B173" s="22">
        <f>+$B$17</f>
        <v>7116500</v>
      </c>
      <c r="C173" s="84">
        <f>+B173/B188</f>
        <v>8.434343480433823E-2</v>
      </c>
      <c r="D173" s="89">
        <v>0</v>
      </c>
      <c r="E173" s="112">
        <f>+D173*C161</f>
        <v>0</v>
      </c>
      <c r="F173" s="79">
        <v>0</v>
      </c>
      <c r="G173" s="112">
        <f t="shared" si="22"/>
        <v>0</v>
      </c>
      <c r="H173" s="23">
        <f t="shared" si="23"/>
        <v>0</v>
      </c>
      <c r="I173" s="117">
        <f t="shared" si="24"/>
        <v>0</v>
      </c>
      <c r="J173" s="39">
        <f>+H173*I191</f>
        <v>0</v>
      </c>
      <c r="K173" s="39">
        <f>+H173*I192</f>
        <v>0</v>
      </c>
      <c r="L173" s="394">
        <f t="shared" si="25"/>
        <v>0</v>
      </c>
    </row>
    <row r="174" spans="1:17" ht="13.8">
      <c r="A174" s="2" t="s">
        <v>5</v>
      </c>
      <c r="B174" s="22">
        <f>+$B$18</f>
        <v>9342000</v>
      </c>
      <c r="C174" s="84">
        <f>+B174/B188</f>
        <v>0.11071964700936242</v>
      </c>
      <c r="D174" s="89">
        <v>0</v>
      </c>
      <c r="E174" s="112">
        <f>+D174*C161</f>
        <v>0</v>
      </c>
      <c r="F174" s="79">
        <v>0</v>
      </c>
      <c r="G174" s="112">
        <f t="shared" si="22"/>
        <v>0</v>
      </c>
      <c r="H174" s="23">
        <f t="shared" si="23"/>
        <v>0</v>
      </c>
      <c r="I174" s="117">
        <f t="shared" si="24"/>
        <v>0</v>
      </c>
      <c r="J174" s="39">
        <f>+H174*I191</f>
        <v>0</v>
      </c>
      <c r="K174" s="39">
        <f>+H174*I192</f>
        <v>0</v>
      </c>
      <c r="L174" s="394">
        <f t="shared" si="25"/>
        <v>0</v>
      </c>
    </row>
    <row r="175" spans="1:17" ht="13.8">
      <c r="A175" s="2" t="s">
        <v>116</v>
      </c>
      <c r="B175" s="22">
        <f>+$B$19</f>
        <v>2919752</v>
      </c>
      <c r="C175" s="84">
        <f>+B175/B188</f>
        <v>3.460435782432883E-2</v>
      </c>
      <c r="D175" s="89">
        <v>0</v>
      </c>
      <c r="E175" s="112">
        <f>+D175*C161</f>
        <v>0</v>
      </c>
      <c r="F175" s="79">
        <v>0</v>
      </c>
      <c r="G175" s="112">
        <f t="shared" si="22"/>
        <v>0</v>
      </c>
      <c r="H175" s="23">
        <f t="shared" si="23"/>
        <v>0</v>
      </c>
      <c r="I175" s="117">
        <f t="shared" si="24"/>
        <v>0</v>
      </c>
      <c r="J175" s="39">
        <f>+H175*I191</f>
        <v>0</v>
      </c>
      <c r="K175" s="39">
        <f>+H175*I192</f>
        <v>0</v>
      </c>
      <c r="L175" s="394">
        <f t="shared" si="25"/>
        <v>0</v>
      </c>
    </row>
    <row r="176" spans="1:17" ht="13.8">
      <c r="A176" s="2" t="s">
        <v>1</v>
      </c>
      <c r="B176" s="22">
        <f>+$B$20</f>
        <v>233000</v>
      </c>
      <c r="C176" s="84">
        <f>+B176/B188</f>
        <v>2.7614726774974787E-3</v>
      </c>
      <c r="D176" s="89">
        <v>0</v>
      </c>
      <c r="E176" s="112">
        <f>+D176*C161</f>
        <v>0</v>
      </c>
      <c r="F176" s="79">
        <v>0</v>
      </c>
      <c r="G176" s="112">
        <f t="shared" si="22"/>
        <v>0</v>
      </c>
      <c r="H176" s="23">
        <f t="shared" si="23"/>
        <v>0</v>
      </c>
      <c r="I176" s="117">
        <f t="shared" si="24"/>
        <v>0</v>
      </c>
      <c r="J176" s="39">
        <f>+H176*I191</f>
        <v>0</v>
      </c>
      <c r="K176" s="39">
        <f>+H176*I192</f>
        <v>0</v>
      </c>
      <c r="L176" s="394">
        <f t="shared" si="25"/>
        <v>0</v>
      </c>
    </row>
    <row r="177" spans="1:12" ht="13.8">
      <c r="A177" s="2" t="s">
        <v>45</v>
      </c>
      <c r="B177" s="22">
        <f>+$B$21</f>
        <v>7175167</v>
      </c>
      <c r="C177" s="84">
        <f>+B177/B188</f>
        <v>8.503874518017833E-2</v>
      </c>
      <c r="D177" s="89">
        <v>0</v>
      </c>
      <c r="E177" s="112">
        <f>+D177*C161</f>
        <v>0</v>
      </c>
      <c r="F177" s="79">
        <v>0</v>
      </c>
      <c r="G177" s="112">
        <f t="shared" si="22"/>
        <v>0</v>
      </c>
      <c r="H177" s="23">
        <f t="shared" si="23"/>
        <v>0</v>
      </c>
      <c r="I177" s="117">
        <f t="shared" si="24"/>
        <v>0</v>
      </c>
      <c r="J177" s="39">
        <f>+H177*I191</f>
        <v>0</v>
      </c>
      <c r="K177" s="39">
        <f>+H177*I192</f>
        <v>0</v>
      </c>
      <c r="L177" s="394">
        <f t="shared" si="25"/>
        <v>0</v>
      </c>
    </row>
    <row r="178" spans="1:12" ht="13.8">
      <c r="A178" s="2" t="s">
        <v>46</v>
      </c>
      <c r="B178" s="22">
        <f>+$B$22</f>
        <v>7011667</v>
      </c>
      <c r="C178" s="84">
        <f>+B178/B188</f>
        <v>8.3100973580303494E-2</v>
      </c>
      <c r="D178" s="89">
        <v>0</v>
      </c>
      <c r="E178" s="112">
        <f>+D178*C161</f>
        <v>0</v>
      </c>
      <c r="F178" s="79">
        <v>0</v>
      </c>
      <c r="G178" s="112">
        <f t="shared" si="22"/>
        <v>0</v>
      </c>
      <c r="H178" s="23">
        <f t="shared" si="23"/>
        <v>0</v>
      </c>
      <c r="I178" s="117">
        <f t="shared" si="24"/>
        <v>0</v>
      </c>
      <c r="J178" s="39">
        <f>+H178*I191</f>
        <v>0</v>
      </c>
      <c r="K178" s="39">
        <f>+H178*I192</f>
        <v>0</v>
      </c>
      <c r="L178" s="394">
        <f t="shared" si="25"/>
        <v>0</v>
      </c>
    </row>
    <row r="179" spans="1:12" ht="13.8">
      <c r="A179" s="2" t="s">
        <v>2</v>
      </c>
      <c r="B179" s="22">
        <f>+$B$23</f>
        <v>347000</v>
      </c>
      <c r="C179" s="84">
        <f>+B179/B188</f>
        <v>4.1125794810799362E-3</v>
      </c>
      <c r="D179" s="89">
        <v>0</v>
      </c>
      <c r="E179" s="112">
        <f>+D179*C161</f>
        <v>0</v>
      </c>
      <c r="F179" s="79">
        <v>0</v>
      </c>
      <c r="G179" s="112">
        <f t="shared" si="22"/>
        <v>0</v>
      </c>
      <c r="H179" s="23">
        <f t="shared" si="23"/>
        <v>0</v>
      </c>
      <c r="I179" s="117">
        <f t="shared" si="24"/>
        <v>0</v>
      </c>
      <c r="J179" s="39">
        <f>+H179*I191</f>
        <v>0</v>
      </c>
      <c r="K179" s="39">
        <f>+H179*I192</f>
        <v>0</v>
      </c>
      <c r="L179" s="394">
        <f t="shared" si="25"/>
        <v>0</v>
      </c>
    </row>
    <row r="180" spans="1:12" ht="13.8">
      <c r="A180" s="2" t="s">
        <v>12</v>
      </c>
      <c r="B180" s="22">
        <f>+$B$24</f>
        <v>344800</v>
      </c>
      <c r="C180" s="84">
        <f>+B180/B188</f>
        <v>4.086505490133608E-3</v>
      </c>
      <c r="D180" s="89">
        <v>0</v>
      </c>
      <c r="E180" s="112">
        <f>+D180*C161</f>
        <v>0</v>
      </c>
      <c r="F180" s="79">
        <v>0</v>
      </c>
      <c r="G180" s="112">
        <f t="shared" si="22"/>
        <v>0</v>
      </c>
      <c r="H180" s="23">
        <f t="shared" si="23"/>
        <v>0</v>
      </c>
      <c r="I180" s="117">
        <f t="shared" si="24"/>
        <v>0</v>
      </c>
      <c r="J180" s="39">
        <f>+H180*I191</f>
        <v>0</v>
      </c>
      <c r="K180" s="39">
        <f>+H180*I192</f>
        <v>0</v>
      </c>
      <c r="L180" s="394">
        <f t="shared" si="25"/>
        <v>0</v>
      </c>
    </row>
    <row r="181" spans="1:12" ht="13.8">
      <c r="A181" s="2" t="s">
        <v>18</v>
      </c>
      <c r="B181" s="22">
        <f>+$B$25</f>
        <v>10204042</v>
      </c>
      <c r="C181" s="84">
        <f>+B181/B188</f>
        <v>0.12093640851088723</v>
      </c>
      <c r="D181" s="89">
        <v>0</v>
      </c>
      <c r="E181" s="112">
        <f>+D181*C161</f>
        <v>0</v>
      </c>
      <c r="F181" s="79">
        <v>0</v>
      </c>
      <c r="G181" s="112">
        <f t="shared" si="22"/>
        <v>0</v>
      </c>
      <c r="H181" s="23">
        <f t="shared" si="23"/>
        <v>0</v>
      </c>
      <c r="I181" s="117">
        <f t="shared" si="24"/>
        <v>0</v>
      </c>
      <c r="J181" s="39">
        <f>+H181*I191</f>
        <v>0</v>
      </c>
      <c r="K181" s="39">
        <f>+H181*I192</f>
        <v>0</v>
      </c>
      <c r="L181" s="394">
        <f t="shared" si="25"/>
        <v>0</v>
      </c>
    </row>
    <row r="182" spans="1:12" ht="13.8">
      <c r="A182" s="2" t="s">
        <v>9</v>
      </c>
      <c r="B182" s="22">
        <f>+$B$26</f>
        <v>7973985</v>
      </c>
      <c r="C182" s="84">
        <f>+B182/B188</f>
        <v>9.4506187589161933E-2</v>
      </c>
      <c r="D182" s="89">
        <v>0</v>
      </c>
      <c r="E182" s="112">
        <f>+D182*C161</f>
        <v>0</v>
      </c>
      <c r="F182" s="79">
        <v>0</v>
      </c>
      <c r="G182" s="112">
        <f t="shared" si="22"/>
        <v>0</v>
      </c>
      <c r="H182" s="23">
        <f t="shared" si="23"/>
        <v>0</v>
      </c>
      <c r="I182" s="117">
        <f t="shared" si="24"/>
        <v>0</v>
      </c>
      <c r="J182" s="39">
        <f>+H182*I191</f>
        <v>0</v>
      </c>
      <c r="K182" s="39">
        <f>+H182*I192</f>
        <v>0</v>
      </c>
      <c r="L182" s="394">
        <f t="shared" si="25"/>
        <v>0</v>
      </c>
    </row>
    <row r="183" spans="1:12" ht="13.8">
      <c r="A183" s="2" t="s">
        <v>7</v>
      </c>
      <c r="B183" s="22">
        <f>+$B$27</f>
        <v>1689225</v>
      </c>
      <c r="C183" s="84">
        <f>+B183/B188</f>
        <v>2.0020380616505056E-2</v>
      </c>
      <c r="D183" s="89">
        <v>0</v>
      </c>
      <c r="E183" s="112">
        <f>+D183*C161</f>
        <v>0</v>
      </c>
      <c r="F183" s="79">
        <v>0</v>
      </c>
      <c r="G183" s="112">
        <f t="shared" si="22"/>
        <v>0</v>
      </c>
      <c r="H183" s="23">
        <f t="shared" si="23"/>
        <v>0</v>
      </c>
      <c r="I183" s="117">
        <f t="shared" si="24"/>
        <v>0</v>
      </c>
      <c r="J183" s="39">
        <f>+H183*I191</f>
        <v>0</v>
      </c>
      <c r="K183" s="39">
        <f>+H183*I192</f>
        <v>0</v>
      </c>
      <c r="L183" s="394">
        <f t="shared" si="25"/>
        <v>0</v>
      </c>
    </row>
    <row r="184" spans="1:12" ht="13.8">
      <c r="A184" s="2" t="s">
        <v>13</v>
      </c>
      <c r="B184" s="22">
        <f>+$B$28</f>
        <v>253610</v>
      </c>
      <c r="C184" s="84">
        <f>+B184/B188</f>
        <v>3.005738565408307E-3</v>
      </c>
      <c r="D184" s="89">
        <v>0</v>
      </c>
      <c r="E184" s="112">
        <f>+D184*C161</f>
        <v>0</v>
      </c>
      <c r="F184" s="79">
        <v>0</v>
      </c>
      <c r="G184" s="112">
        <f t="shared" si="22"/>
        <v>0</v>
      </c>
      <c r="H184" s="23">
        <f t="shared" si="23"/>
        <v>0</v>
      </c>
      <c r="I184" s="117">
        <f t="shared" si="24"/>
        <v>0</v>
      </c>
      <c r="J184" s="39">
        <f>+H184*I191</f>
        <v>0</v>
      </c>
      <c r="K184" s="39">
        <f>+H184*I192</f>
        <v>0</v>
      </c>
      <c r="L184" s="394">
        <f t="shared" si="25"/>
        <v>0</v>
      </c>
    </row>
    <row r="185" spans="1:12" ht="13.8">
      <c r="A185" s="2" t="s">
        <v>3</v>
      </c>
      <c r="B185" s="22">
        <f>+$B$29</f>
        <v>993648</v>
      </c>
      <c r="C185" s="84">
        <f>+B185/B188</f>
        <v>1.1776531343562295E-2</v>
      </c>
      <c r="D185" s="89">
        <v>0</v>
      </c>
      <c r="E185" s="112">
        <f>+D185*C161</f>
        <v>0</v>
      </c>
      <c r="F185" s="79">
        <v>0</v>
      </c>
      <c r="G185" s="112">
        <f t="shared" si="22"/>
        <v>0</v>
      </c>
      <c r="H185" s="23">
        <f t="shared" si="23"/>
        <v>0</v>
      </c>
      <c r="I185" s="117">
        <f t="shared" si="24"/>
        <v>0</v>
      </c>
      <c r="J185" s="39">
        <f>+H185*I191</f>
        <v>0</v>
      </c>
      <c r="K185" s="39">
        <f>+H185*I192</f>
        <v>0</v>
      </c>
      <c r="L185" s="394">
        <f t="shared" si="25"/>
        <v>0</v>
      </c>
    </row>
    <row r="186" spans="1:12" ht="13.8">
      <c r="A186" s="2" t="s">
        <v>11</v>
      </c>
      <c r="B186" s="22">
        <f>+$B$30</f>
        <v>709020</v>
      </c>
      <c r="C186" s="84">
        <f>+B186/B188</f>
        <v>8.4031732094388932E-3</v>
      </c>
      <c r="D186" s="89">
        <v>0</v>
      </c>
      <c r="E186" s="112">
        <f>+D186*C161</f>
        <v>0</v>
      </c>
      <c r="F186" s="79">
        <v>0</v>
      </c>
      <c r="G186" s="112">
        <f t="shared" si="22"/>
        <v>0</v>
      </c>
      <c r="H186" s="23">
        <f t="shared" si="23"/>
        <v>0</v>
      </c>
      <c r="I186" s="117">
        <f t="shared" si="24"/>
        <v>0</v>
      </c>
      <c r="J186" s="39">
        <f>+H186*I191</f>
        <v>0</v>
      </c>
      <c r="K186" s="39">
        <f>+H186*I192</f>
        <v>0</v>
      </c>
      <c r="L186" s="394">
        <f t="shared" si="25"/>
        <v>0</v>
      </c>
    </row>
    <row r="187" spans="1:12" ht="13.8">
      <c r="A187" s="3" t="s">
        <v>8</v>
      </c>
      <c r="B187" s="22">
        <f>+$B$31</f>
        <v>577897</v>
      </c>
      <c r="C187" s="84">
        <f>+B187/B188</f>
        <v>6.8491277935955382E-3</v>
      </c>
      <c r="D187" s="89">
        <v>0</v>
      </c>
      <c r="E187" s="112">
        <f>+D187*C161</f>
        <v>0</v>
      </c>
      <c r="F187" s="79">
        <v>0</v>
      </c>
      <c r="G187" s="115">
        <f t="shared" si="22"/>
        <v>0</v>
      </c>
      <c r="H187" s="87">
        <f>+D187+F187</f>
        <v>0</v>
      </c>
      <c r="I187" s="118">
        <f t="shared" si="24"/>
        <v>0</v>
      </c>
      <c r="J187" s="39">
        <f>+H187*I191</f>
        <v>0</v>
      </c>
      <c r="K187" s="39">
        <f>+H187*I192</f>
        <v>0</v>
      </c>
      <c r="L187" s="394">
        <f>+J187+K187</f>
        <v>0</v>
      </c>
    </row>
    <row r="188" spans="1:12" ht="13.8">
      <c r="A188" s="24"/>
      <c r="B188" s="25">
        <f t="shared" ref="B188:L188" si="26">SUM(B167:B187)</f>
        <v>84375269</v>
      </c>
      <c r="C188" s="85">
        <f t="shared" si="26"/>
        <v>1</v>
      </c>
      <c r="D188" s="82">
        <f t="shared" si="26"/>
        <v>0</v>
      </c>
      <c r="E188" s="113">
        <f t="shared" si="26"/>
        <v>0</v>
      </c>
      <c r="F188" s="83">
        <f t="shared" si="26"/>
        <v>1</v>
      </c>
      <c r="G188" s="113">
        <f t="shared" si="26"/>
        <v>7267473</v>
      </c>
      <c r="H188" s="86">
        <f t="shared" si="26"/>
        <v>1</v>
      </c>
      <c r="I188" s="119">
        <f t="shared" si="26"/>
        <v>7267473</v>
      </c>
      <c r="J188" s="26">
        <f t="shared" si="26"/>
        <v>1271127.6114253304</v>
      </c>
      <c r="K188" s="26">
        <f t="shared" si="26"/>
        <v>0</v>
      </c>
      <c r="L188" s="26">
        <f t="shared" si="26"/>
        <v>1271127.6114253304</v>
      </c>
    </row>
    <row r="189" spans="1:12">
      <c r="H189" s="80"/>
      <c r="I189" s="81"/>
    </row>
    <row r="191" spans="1:12">
      <c r="G191" t="s">
        <v>114</v>
      </c>
      <c r="H191" s="27"/>
      <c r="I191" s="357">
        <f>+DEI!L73</f>
        <v>1271127.6114253304</v>
      </c>
    </row>
    <row r="192" spans="1:12">
      <c r="G192" t="s">
        <v>338</v>
      </c>
      <c r="I192" s="357">
        <f>+DEI!M73</f>
        <v>0</v>
      </c>
    </row>
    <row r="193" spans="1:17">
      <c r="G193" t="s">
        <v>256</v>
      </c>
      <c r="I193" s="120">
        <f>SUM(I191:I192)</f>
        <v>1271127.6114253304</v>
      </c>
      <c r="N193" s="121">
        <f>+I193</f>
        <v>1271127.6114253304</v>
      </c>
    </row>
    <row r="197" spans="1:17" ht="15.6">
      <c r="A197" s="874" t="s">
        <v>19</v>
      </c>
      <c r="B197" s="875"/>
      <c r="C197" s="875">
        <v>870</v>
      </c>
      <c r="D197" s="875"/>
      <c r="E197" s="875"/>
      <c r="F197" s="875"/>
      <c r="G197" s="875"/>
      <c r="H197" s="876"/>
      <c r="I197" s="4"/>
    </row>
    <row r="198" spans="1:17" ht="15.6">
      <c r="A198" s="867" t="s">
        <v>20</v>
      </c>
      <c r="B198" s="868"/>
      <c r="C198" s="868" t="s">
        <v>183</v>
      </c>
      <c r="D198" s="868"/>
      <c r="E198" s="868"/>
      <c r="F198" s="868"/>
      <c r="G198" s="868"/>
      <c r="H198" s="897"/>
      <c r="I198" s="4"/>
    </row>
    <row r="199" spans="1:17" ht="15.6">
      <c r="A199" s="867" t="s">
        <v>22</v>
      </c>
      <c r="B199" s="868"/>
      <c r="C199" s="868" t="s">
        <v>44</v>
      </c>
      <c r="D199" s="868"/>
      <c r="E199" s="868"/>
      <c r="F199" s="868"/>
      <c r="G199" s="868"/>
      <c r="H199" s="897"/>
      <c r="I199" s="4"/>
    </row>
    <row r="200" spans="1:17" ht="15.6">
      <c r="A200" s="867" t="s">
        <v>24</v>
      </c>
      <c r="B200" s="868"/>
      <c r="C200" s="898">
        <v>5878500</v>
      </c>
      <c r="D200" s="898"/>
      <c r="E200" s="898"/>
      <c r="F200" s="898"/>
      <c r="G200" s="898"/>
      <c r="H200" s="899"/>
      <c r="I200" s="4"/>
    </row>
    <row r="201" spans="1:17" ht="15.6">
      <c r="A201" s="881" t="s">
        <v>25</v>
      </c>
      <c r="B201" s="882"/>
      <c r="C201" s="893" t="s">
        <v>184</v>
      </c>
      <c r="D201" s="893"/>
      <c r="E201" s="893"/>
      <c r="F201" s="893"/>
      <c r="G201" s="893"/>
      <c r="H201" s="894"/>
      <c r="I201" s="4"/>
    </row>
    <row r="202" spans="1:17" ht="13.8">
      <c r="A202" s="5"/>
      <c r="B202" s="5"/>
      <c r="C202" s="5"/>
      <c r="D202" s="5"/>
      <c r="E202" s="5"/>
      <c r="F202" s="5"/>
      <c r="G202" s="5"/>
      <c r="H202" s="5"/>
      <c r="I202" s="5"/>
    </row>
    <row r="203" spans="1:17" ht="13.8">
      <c r="A203" s="6"/>
      <c r="B203" s="7"/>
      <c r="C203" s="8"/>
      <c r="D203" s="886">
        <v>0</v>
      </c>
      <c r="E203" s="887"/>
      <c r="F203" s="886">
        <v>1</v>
      </c>
      <c r="G203" s="887"/>
      <c r="H203" s="9"/>
      <c r="I203" s="10"/>
      <c r="J203" s="11" t="s">
        <v>121</v>
      </c>
      <c r="K203" s="11" t="s">
        <v>269</v>
      </c>
      <c r="L203" s="11" t="s">
        <v>270</v>
      </c>
    </row>
    <row r="204" spans="1:17" ht="13.8">
      <c r="A204" s="12"/>
      <c r="B204" s="13"/>
      <c r="C204" s="14"/>
      <c r="D204" s="872" t="s">
        <v>26</v>
      </c>
      <c r="E204" s="880"/>
      <c r="F204" s="872" t="s">
        <v>27</v>
      </c>
      <c r="G204" s="880"/>
      <c r="H204" s="872" t="s">
        <v>28</v>
      </c>
      <c r="I204" s="873"/>
      <c r="J204" s="15" t="s">
        <v>29</v>
      </c>
      <c r="K204" s="391" t="s">
        <v>523</v>
      </c>
      <c r="L204" s="391" t="s">
        <v>29</v>
      </c>
    </row>
    <row r="205" spans="1:17" ht="27.6">
      <c r="A205" s="16" t="s">
        <v>30</v>
      </c>
      <c r="B205" s="17" t="s">
        <v>31</v>
      </c>
      <c r="C205" s="18" t="s">
        <v>32</v>
      </c>
      <c r="D205" s="19" t="s">
        <v>33</v>
      </c>
      <c r="E205" s="20" t="s">
        <v>34</v>
      </c>
      <c r="F205" s="19" t="s">
        <v>33</v>
      </c>
      <c r="G205" s="20" t="s">
        <v>34</v>
      </c>
      <c r="H205" s="21" t="s">
        <v>33</v>
      </c>
      <c r="I205" s="40" t="s">
        <v>34</v>
      </c>
      <c r="J205" s="18" t="s">
        <v>34</v>
      </c>
      <c r="K205" s="18" t="s">
        <v>34</v>
      </c>
      <c r="L205" s="18" t="s">
        <v>34</v>
      </c>
    </row>
    <row r="206" spans="1:17" ht="13.8">
      <c r="A206" s="1" t="s">
        <v>15</v>
      </c>
      <c r="B206" s="22">
        <f>+$B$10</f>
        <v>10863833</v>
      </c>
      <c r="C206" s="84">
        <f>+B206/B227</f>
        <v>0.12875612876564577</v>
      </c>
      <c r="D206" s="89">
        <v>0</v>
      </c>
      <c r="E206" s="112">
        <f>+D206*C200</f>
        <v>0</v>
      </c>
      <c r="F206" s="79">
        <v>0</v>
      </c>
      <c r="G206" s="112">
        <f t="shared" ref="G206:G216" si="27">F206*C$200</f>
        <v>0</v>
      </c>
      <c r="H206" s="23">
        <f>+D206+F206</f>
        <v>0</v>
      </c>
      <c r="I206" s="116">
        <f>+E206+G206</f>
        <v>0</v>
      </c>
      <c r="J206" s="39">
        <f>+H206*I230</f>
        <v>0</v>
      </c>
      <c r="K206" s="39">
        <f>+H206*I231</f>
        <v>0</v>
      </c>
      <c r="L206" s="393">
        <f>+J206+K206</f>
        <v>0</v>
      </c>
      <c r="P206" s="819" t="s">
        <v>967</v>
      </c>
      <c r="Q206" s="812"/>
    </row>
    <row r="207" spans="1:17" ht="13.8">
      <c r="A207" s="2" t="s">
        <v>4</v>
      </c>
      <c r="B207" s="22">
        <f>+$B$12</f>
        <v>514617</v>
      </c>
      <c r="C207" s="84">
        <f>+B207/B227</f>
        <v>6.0991449994666092E-3</v>
      </c>
      <c r="D207" s="89">
        <v>0</v>
      </c>
      <c r="E207" s="112">
        <f>+D207*C200</f>
        <v>0</v>
      </c>
      <c r="F207" s="79">
        <v>0</v>
      </c>
      <c r="G207" s="112">
        <f t="shared" si="27"/>
        <v>0</v>
      </c>
      <c r="H207" s="23">
        <f t="shared" ref="H207:H225" si="28">+D207+F207</f>
        <v>0</v>
      </c>
      <c r="I207" s="117">
        <f>+G207+E207</f>
        <v>0</v>
      </c>
      <c r="J207" s="39">
        <f>+H207*I230</f>
        <v>0</v>
      </c>
      <c r="K207" s="39">
        <f>+H207*I231</f>
        <v>0</v>
      </c>
      <c r="L207" s="394">
        <f>+J207+K207</f>
        <v>0</v>
      </c>
      <c r="P207" s="813" t="s">
        <v>638</v>
      </c>
      <c r="Q207" s="814"/>
    </row>
    <row r="208" spans="1:17" s="127" customFormat="1" ht="13.8">
      <c r="A208" s="2" t="s">
        <v>0</v>
      </c>
      <c r="B208" s="471">
        <f>+$B$13</f>
        <v>9749272</v>
      </c>
      <c r="C208" s="472">
        <f>+B208/B227</f>
        <v>0.11554655902785922</v>
      </c>
      <c r="D208" s="473">
        <v>0</v>
      </c>
      <c r="E208" s="474">
        <f>+D208*C200</f>
        <v>0</v>
      </c>
      <c r="F208" s="475">
        <v>3.427138126688789E-2</v>
      </c>
      <c r="G208" s="474">
        <f t="shared" si="27"/>
        <v>201464.31477740046</v>
      </c>
      <c r="H208" s="476">
        <f t="shared" si="28"/>
        <v>3.427138126688789E-2</v>
      </c>
      <c r="I208" s="477">
        <f t="shared" ref="I208:I226" si="29">+G208+E208</f>
        <v>201464.31477740046</v>
      </c>
      <c r="J208" s="478">
        <f>+H208*I230</f>
        <v>28139.904506822684</v>
      </c>
      <c r="K208" s="478">
        <f>+H208*I231</f>
        <v>-1548.1411059691266</v>
      </c>
      <c r="L208" s="811">
        <f t="shared" ref="L208:L225" si="30">+J208+K208</f>
        <v>26591.763400853557</v>
      </c>
      <c r="P208" s="815">
        <f>L208*$O$20</f>
        <v>15396.631009094208</v>
      </c>
      <c r="Q208" s="816" t="s">
        <v>610</v>
      </c>
    </row>
    <row r="209" spans="1:17" ht="13.8">
      <c r="A209" s="2" t="s">
        <v>16</v>
      </c>
      <c r="B209" s="22">
        <f>+$B$14</f>
        <v>1003167</v>
      </c>
      <c r="C209" s="84">
        <f>+B209/B227</f>
        <v>1.1889348761661429E-2</v>
      </c>
      <c r="D209" s="89">
        <v>0</v>
      </c>
      <c r="E209" s="112">
        <f>+D209*C200</f>
        <v>0</v>
      </c>
      <c r="F209" s="79">
        <v>0</v>
      </c>
      <c r="G209" s="112">
        <f t="shared" si="27"/>
        <v>0</v>
      </c>
      <c r="H209" s="23">
        <f t="shared" si="28"/>
        <v>0</v>
      </c>
      <c r="I209" s="117">
        <f t="shared" si="29"/>
        <v>0</v>
      </c>
      <c r="J209" s="39">
        <f>+H209*I230</f>
        <v>0</v>
      </c>
      <c r="K209" s="39">
        <f>+H209*I231</f>
        <v>0</v>
      </c>
      <c r="L209" s="394">
        <f t="shared" si="30"/>
        <v>0</v>
      </c>
      <c r="P209" s="815">
        <f>L208*$O$21</f>
        <v>9307.1171902987444</v>
      </c>
      <c r="Q209" s="816" t="s">
        <v>603</v>
      </c>
    </row>
    <row r="210" spans="1:17" ht="13.8">
      <c r="A210" s="2" t="s">
        <v>6</v>
      </c>
      <c r="B210" s="22">
        <f>+$B$15</f>
        <v>2478000</v>
      </c>
      <c r="C210" s="84">
        <f>+B210/B227</f>
        <v>2.9368795256818677E-2</v>
      </c>
      <c r="D210" s="89">
        <v>0</v>
      </c>
      <c r="E210" s="112">
        <f>+D210*C200</f>
        <v>0</v>
      </c>
      <c r="F210" s="79">
        <v>0</v>
      </c>
      <c r="G210" s="112">
        <f t="shared" si="27"/>
        <v>0</v>
      </c>
      <c r="H210" s="23">
        <f t="shared" si="28"/>
        <v>0</v>
      </c>
      <c r="I210" s="117">
        <f t="shared" si="29"/>
        <v>0</v>
      </c>
      <c r="J210" s="39">
        <f>+H210*I230</f>
        <v>0</v>
      </c>
      <c r="K210" s="39">
        <f>+H210*I231</f>
        <v>0</v>
      </c>
      <c r="L210" s="394">
        <f t="shared" si="30"/>
        <v>0</v>
      </c>
      <c r="P210" s="817">
        <f>L208*$O$22</f>
        <v>1888.0152014606024</v>
      </c>
      <c r="Q210" s="818" t="s">
        <v>604</v>
      </c>
    </row>
    <row r="211" spans="1:17" ht="13.8">
      <c r="A211" s="2" t="s">
        <v>10</v>
      </c>
      <c r="B211" s="22">
        <f>+$B$16</f>
        <v>2875067</v>
      </c>
      <c r="C211" s="84">
        <f>+B211/B227</f>
        <v>3.4074759512766707E-2</v>
      </c>
      <c r="D211" s="89">
        <v>0</v>
      </c>
      <c r="E211" s="112">
        <f>+D211*C200</f>
        <v>0</v>
      </c>
      <c r="F211" s="79">
        <v>3.4368909717567092E-2</v>
      </c>
      <c r="G211" s="112">
        <f t="shared" si="27"/>
        <v>202037.63577471816</v>
      </c>
      <c r="H211" s="23">
        <f t="shared" si="28"/>
        <v>3.4368909717567092E-2</v>
      </c>
      <c r="I211" s="117">
        <f t="shared" si="29"/>
        <v>202037.63577471816</v>
      </c>
      <c r="J211" s="39">
        <f>+H211*I230</f>
        <v>28219.984188100738</v>
      </c>
      <c r="K211" s="39">
        <f>+H211*I231</f>
        <v>-1552.5467586716582</v>
      </c>
      <c r="L211" s="394">
        <f t="shared" si="30"/>
        <v>26667.437429429079</v>
      </c>
    </row>
    <row r="212" spans="1:17" ht="13.8">
      <c r="A212" s="2" t="s">
        <v>17</v>
      </c>
      <c r="B212" s="22">
        <f>+$B$17</f>
        <v>7116500</v>
      </c>
      <c r="C212" s="84">
        <f>+B212/B227</f>
        <v>8.434343480433823E-2</v>
      </c>
      <c r="D212" s="89">
        <v>0</v>
      </c>
      <c r="E212" s="112">
        <f>+D212*C200</f>
        <v>0</v>
      </c>
      <c r="F212" s="79">
        <v>0</v>
      </c>
      <c r="G212" s="112">
        <f t="shared" si="27"/>
        <v>0</v>
      </c>
      <c r="H212" s="23">
        <f t="shared" si="28"/>
        <v>0</v>
      </c>
      <c r="I212" s="117">
        <f t="shared" si="29"/>
        <v>0</v>
      </c>
      <c r="J212" s="39">
        <f>+H212*I230</f>
        <v>0</v>
      </c>
      <c r="K212" s="39">
        <f>+H212*I231</f>
        <v>0</v>
      </c>
      <c r="L212" s="394">
        <f t="shared" si="30"/>
        <v>0</v>
      </c>
    </row>
    <row r="213" spans="1:17" ht="13.8">
      <c r="A213" s="2" t="s">
        <v>5</v>
      </c>
      <c r="B213" s="22">
        <f>+$B$18</f>
        <v>9342000</v>
      </c>
      <c r="C213" s="84">
        <f>+B213/B227</f>
        <v>0.11071964700936242</v>
      </c>
      <c r="D213" s="89">
        <v>0</v>
      </c>
      <c r="E213" s="112">
        <f>+D213*C200</f>
        <v>0</v>
      </c>
      <c r="F213" s="79">
        <v>0</v>
      </c>
      <c r="G213" s="112">
        <f t="shared" si="27"/>
        <v>0</v>
      </c>
      <c r="H213" s="23">
        <f t="shared" si="28"/>
        <v>0</v>
      </c>
      <c r="I213" s="117">
        <f t="shared" si="29"/>
        <v>0</v>
      </c>
      <c r="J213" s="39">
        <f>+H213*I230</f>
        <v>0</v>
      </c>
      <c r="K213" s="39">
        <f>+H213*I231</f>
        <v>0</v>
      </c>
      <c r="L213" s="394">
        <f t="shared" si="30"/>
        <v>0</v>
      </c>
    </row>
    <row r="214" spans="1:17" ht="13.8">
      <c r="A214" s="2" t="s">
        <v>116</v>
      </c>
      <c r="B214" s="22">
        <f>+$B$19</f>
        <v>2919752</v>
      </c>
      <c r="C214" s="84">
        <f>+B214/B227</f>
        <v>3.460435782432883E-2</v>
      </c>
      <c r="D214" s="89">
        <v>0</v>
      </c>
      <c r="E214" s="112">
        <f>+D214*C200</f>
        <v>0</v>
      </c>
      <c r="F214" s="79">
        <v>0</v>
      </c>
      <c r="G214" s="112">
        <f t="shared" si="27"/>
        <v>0</v>
      </c>
      <c r="H214" s="23">
        <f t="shared" si="28"/>
        <v>0</v>
      </c>
      <c r="I214" s="117">
        <f t="shared" si="29"/>
        <v>0</v>
      </c>
      <c r="J214" s="39">
        <f>+H214*I230</f>
        <v>0</v>
      </c>
      <c r="K214" s="39">
        <f>+H214*I231</f>
        <v>0</v>
      </c>
      <c r="L214" s="394">
        <f t="shared" si="30"/>
        <v>0</v>
      </c>
    </row>
    <row r="215" spans="1:17" ht="13.8">
      <c r="A215" s="2" t="s">
        <v>1</v>
      </c>
      <c r="B215" s="22">
        <f>+$B$20</f>
        <v>233000</v>
      </c>
      <c r="C215" s="84">
        <f>+B215/B227</f>
        <v>2.7614726774974787E-3</v>
      </c>
      <c r="D215" s="89">
        <v>0</v>
      </c>
      <c r="E215" s="112">
        <f>+D215*C200</f>
        <v>0</v>
      </c>
      <c r="F215" s="79">
        <v>0</v>
      </c>
      <c r="G215" s="112">
        <f t="shared" si="27"/>
        <v>0</v>
      </c>
      <c r="H215" s="23">
        <f t="shared" si="28"/>
        <v>0</v>
      </c>
      <c r="I215" s="117">
        <f t="shared" si="29"/>
        <v>0</v>
      </c>
      <c r="J215" s="39">
        <f>+H215*I230</f>
        <v>0</v>
      </c>
      <c r="K215" s="39">
        <f>+H215*I231</f>
        <v>0</v>
      </c>
      <c r="L215" s="394">
        <f t="shared" si="30"/>
        <v>0</v>
      </c>
    </row>
    <row r="216" spans="1:17" ht="13.8">
      <c r="A216" s="2" t="s">
        <v>45</v>
      </c>
      <c r="B216" s="22">
        <f>+$B$21</f>
        <v>7175167</v>
      </c>
      <c r="C216" s="84">
        <f>+B216/B227</f>
        <v>8.503874518017833E-2</v>
      </c>
      <c r="D216" s="89">
        <v>0</v>
      </c>
      <c r="E216" s="112">
        <f>+D216*C200</f>
        <v>0</v>
      </c>
      <c r="F216" s="79">
        <v>0.93135970901554477</v>
      </c>
      <c r="G216" s="112">
        <f t="shared" si="27"/>
        <v>5474998.0494478801</v>
      </c>
      <c r="H216" s="23">
        <f t="shared" si="28"/>
        <v>0.93135970901554477</v>
      </c>
      <c r="I216" s="117">
        <f t="shared" si="29"/>
        <v>5474998.0494478801</v>
      </c>
      <c r="J216" s="39">
        <f>+H216*I230</f>
        <v>764730.57998749043</v>
      </c>
      <c r="K216" s="39">
        <f>+H216*I231</f>
        <v>-42072.312135359207</v>
      </c>
      <c r="L216" s="394">
        <f t="shared" si="30"/>
        <v>722658.26785213128</v>
      </c>
    </row>
    <row r="217" spans="1:17" ht="13.8">
      <c r="A217" s="2" t="s">
        <v>46</v>
      </c>
      <c r="B217" s="22">
        <f>+$B$22</f>
        <v>7011667</v>
      </c>
      <c r="C217" s="84">
        <f>+B217/B227</f>
        <v>8.3100973580303494E-2</v>
      </c>
      <c r="D217" s="89">
        <v>0</v>
      </c>
      <c r="E217" s="112">
        <f>+D217*C200</f>
        <v>0</v>
      </c>
      <c r="F217" s="79">
        <v>0</v>
      </c>
      <c r="G217" s="112">
        <f>F217*C$200</f>
        <v>0</v>
      </c>
      <c r="H217" s="23">
        <f t="shared" si="28"/>
        <v>0</v>
      </c>
      <c r="I217" s="117">
        <f t="shared" si="29"/>
        <v>0</v>
      </c>
      <c r="J217" s="39">
        <f>+H217*I230</f>
        <v>0</v>
      </c>
      <c r="K217" s="39">
        <f>+H217*I231</f>
        <v>0</v>
      </c>
      <c r="L217" s="394">
        <f t="shared" si="30"/>
        <v>0</v>
      </c>
    </row>
    <row r="218" spans="1:17" ht="13.8">
      <c r="A218" s="2" t="s">
        <v>2</v>
      </c>
      <c r="B218" s="22">
        <f>+$B$23</f>
        <v>347000</v>
      </c>
      <c r="C218" s="84">
        <f>+B218/B227</f>
        <v>4.1125794810799362E-3</v>
      </c>
      <c r="D218" s="89">
        <v>0</v>
      </c>
      <c r="E218" s="112">
        <f>+D218*C200</f>
        <v>0</v>
      </c>
      <c r="F218" s="79">
        <v>0</v>
      </c>
      <c r="G218" s="112">
        <f t="shared" ref="G218:G226" si="31">F218*C$200</f>
        <v>0</v>
      </c>
      <c r="H218" s="23">
        <f t="shared" si="28"/>
        <v>0</v>
      </c>
      <c r="I218" s="117">
        <f t="shared" si="29"/>
        <v>0</v>
      </c>
      <c r="J218" s="39">
        <f>+H218*I230</f>
        <v>0</v>
      </c>
      <c r="K218" s="39">
        <f>+H218*I231</f>
        <v>0</v>
      </c>
      <c r="L218" s="394">
        <f t="shared" si="30"/>
        <v>0</v>
      </c>
    </row>
    <row r="219" spans="1:17" ht="13.8">
      <c r="A219" s="2" t="s">
        <v>12</v>
      </c>
      <c r="B219" s="22">
        <f>+$B$24</f>
        <v>344800</v>
      </c>
      <c r="C219" s="84">
        <f>+B219/B227</f>
        <v>4.086505490133608E-3</v>
      </c>
      <c r="D219" s="89">
        <v>0</v>
      </c>
      <c r="E219" s="112">
        <f>+D219*C200</f>
        <v>0</v>
      </c>
      <c r="F219" s="79">
        <v>0</v>
      </c>
      <c r="G219" s="112">
        <f t="shared" si="31"/>
        <v>0</v>
      </c>
      <c r="H219" s="23">
        <f t="shared" si="28"/>
        <v>0</v>
      </c>
      <c r="I219" s="117">
        <f t="shared" si="29"/>
        <v>0</v>
      </c>
      <c r="J219" s="39">
        <f>+H219*I230</f>
        <v>0</v>
      </c>
      <c r="K219" s="39">
        <f>+H219*I231</f>
        <v>0</v>
      </c>
      <c r="L219" s="394">
        <f t="shared" si="30"/>
        <v>0</v>
      </c>
    </row>
    <row r="220" spans="1:17" ht="13.8">
      <c r="A220" s="2" t="s">
        <v>18</v>
      </c>
      <c r="B220" s="22">
        <f>+$B$25</f>
        <v>10204042</v>
      </c>
      <c r="C220" s="84">
        <f>+B220/B227</f>
        <v>0.12093640851088723</v>
      </c>
      <c r="D220" s="89">
        <v>0</v>
      </c>
      <c r="E220" s="112">
        <f>+D220*C200</f>
        <v>0</v>
      </c>
      <c r="F220" s="79">
        <v>0</v>
      </c>
      <c r="G220" s="112">
        <f t="shared" si="31"/>
        <v>0</v>
      </c>
      <c r="H220" s="23">
        <f t="shared" si="28"/>
        <v>0</v>
      </c>
      <c r="I220" s="117">
        <f t="shared" si="29"/>
        <v>0</v>
      </c>
      <c r="J220" s="39">
        <f>+H220*I230</f>
        <v>0</v>
      </c>
      <c r="K220" s="39">
        <f>+H220*I231</f>
        <v>0</v>
      </c>
      <c r="L220" s="394">
        <f t="shared" si="30"/>
        <v>0</v>
      </c>
    </row>
    <row r="221" spans="1:17" ht="13.8">
      <c r="A221" s="2" t="s">
        <v>9</v>
      </c>
      <c r="B221" s="22">
        <f>+$B$26</f>
        <v>7973985</v>
      </c>
      <c r="C221" s="84">
        <f>+B221/B227</f>
        <v>9.4506187589161933E-2</v>
      </c>
      <c r="D221" s="89">
        <v>0</v>
      </c>
      <c r="E221" s="112">
        <f>+D221*C200</f>
        <v>0</v>
      </c>
      <c r="F221" s="79">
        <v>0</v>
      </c>
      <c r="G221" s="112">
        <f t="shared" si="31"/>
        <v>0</v>
      </c>
      <c r="H221" s="23">
        <f t="shared" si="28"/>
        <v>0</v>
      </c>
      <c r="I221" s="117">
        <f t="shared" si="29"/>
        <v>0</v>
      </c>
      <c r="J221" s="39">
        <f>+H221*I230</f>
        <v>0</v>
      </c>
      <c r="K221" s="39">
        <f>+H221*I231</f>
        <v>0</v>
      </c>
      <c r="L221" s="394">
        <f t="shared" si="30"/>
        <v>0</v>
      </c>
    </row>
    <row r="222" spans="1:17" ht="13.8">
      <c r="A222" s="2" t="s">
        <v>7</v>
      </c>
      <c r="B222" s="22">
        <f>+$B$27</f>
        <v>1689225</v>
      </c>
      <c r="C222" s="84">
        <f>+B222/B227</f>
        <v>2.0020380616505056E-2</v>
      </c>
      <c r="D222" s="89">
        <v>0</v>
      </c>
      <c r="E222" s="112">
        <f>+D222*C200</f>
        <v>0</v>
      </c>
      <c r="F222" s="79">
        <v>0</v>
      </c>
      <c r="G222" s="112">
        <f t="shared" si="31"/>
        <v>0</v>
      </c>
      <c r="H222" s="23">
        <f t="shared" si="28"/>
        <v>0</v>
      </c>
      <c r="I222" s="117">
        <f t="shared" si="29"/>
        <v>0</v>
      </c>
      <c r="J222" s="39">
        <f>+H222*I230</f>
        <v>0</v>
      </c>
      <c r="K222" s="39">
        <f>+H222*I231</f>
        <v>0</v>
      </c>
      <c r="L222" s="394">
        <f t="shared" si="30"/>
        <v>0</v>
      </c>
    </row>
    <row r="223" spans="1:17" ht="13.8">
      <c r="A223" s="2" t="s">
        <v>13</v>
      </c>
      <c r="B223" s="22">
        <f>+$B$28</f>
        <v>253610</v>
      </c>
      <c r="C223" s="84">
        <f>+B223/B227</f>
        <v>3.005738565408307E-3</v>
      </c>
      <c r="D223" s="89">
        <v>0</v>
      </c>
      <c r="E223" s="112">
        <f>+D223*C200</f>
        <v>0</v>
      </c>
      <c r="F223" s="79">
        <v>0</v>
      </c>
      <c r="G223" s="112">
        <f t="shared" si="31"/>
        <v>0</v>
      </c>
      <c r="H223" s="23">
        <f t="shared" si="28"/>
        <v>0</v>
      </c>
      <c r="I223" s="117">
        <f t="shared" si="29"/>
        <v>0</v>
      </c>
      <c r="J223" s="39">
        <f>+H223*I230</f>
        <v>0</v>
      </c>
      <c r="K223" s="39">
        <f>+H223*I231</f>
        <v>0</v>
      </c>
      <c r="L223" s="394">
        <f t="shared" si="30"/>
        <v>0</v>
      </c>
    </row>
    <row r="224" spans="1:17" ht="13.8">
      <c r="A224" s="2" t="s">
        <v>3</v>
      </c>
      <c r="B224" s="22">
        <f>+$B$29</f>
        <v>993648</v>
      </c>
      <c r="C224" s="84">
        <f>+B224/B227</f>
        <v>1.1776531343562295E-2</v>
      </c>
      <c r="D224" s="89">
        <v>0</v>
      </c>
      <c r="E224" s="112">
        <f>+D224*C200</f>
        <v>0</v>
      </c>
      <c r="F224" s="79">
        <v>0</v>
      </c>
      <c r="G224" s="112">
        <f t="shared" si="31"/>
        <v>0</v>
      </c>
      <c r="H224" s="23">
        <f t="shared" si="28"/>
        <v>0</v>
      </c>
      <c r="I224" s="117">
        <f t="shared" si="29"/>
        <v>0</v>
      </c>
      <c r="J224" s="39">
        <f>+H224*I230</f>
        <v>0</v>
      </c>
      <c r="K224" s="39">
        <f>+H224*I231</f>
        <v>0</v>
      </c>
      <c r="L224" s="394">
        <f t="shared" si="30"/>
        <v>0</v>
      </c>
    </row>
    <row r="225" spans="1:14" ht="13.8">
      <c r="A225" s="2" t="s">
        <v>11</v>
      </c>
      <c r="B225" s="22">
        <f>+$B$30</f>
        <v>709020</v>
      </c>
      <c r="C225" s="84">
        <f>+B225/B227</f>
        <v>8.4031732094388932E-3</v>
      </c>
      <c r="D225" s="89">
        <v>0</v>
      </c>
      <c r="E225" s="112">
        <f>+D225*C200</f>
        <v>0</v>
      </c>
      <c r="F225" s="79">
        <v>0</v>
      </c>
      <c r="G225" s="112">
        <f t="shared" si="31"/>
        <v>0</v>
      </c>
      <c r="H225" s="23">
        <f t="shared" si="28"/>
        <v>0</v>
      </c>
      <c r="I225" s="117">
        <f t="shared" si="29"/>
        <v>0</v>
      </c>
      <c r="J225" s="39">
        <f>+H225*I230</f>
        <v>0</v>
      </c>
      <c r="K225" s="39">
        <f>+H225*I231</f>
        <v>0</v>
      </c>
      <c r="L225" s="394">
        <f t="shared" si="30"/>
        <v>0</v>
      </c>
    </row>
    <row r="226" spans="1:14" ht="13.8">
      <c r="A226" s="3" t="s">
        <v>8</v>
      </c>
      <c r="B226" s="22">
        <f>+$B$31</f>
        <v>577897</v>
      </c>
      <c r="C226" s="84">
        <f>+B226/B227</f>
        <v>6.8491277935955382E-3</v>
      </c>
      <c r="D226" s="89">
        <v>0</v>
      </c>
      <c r="E226" s="112">
        <f>+D226*C200</f>
        <v>0</v>
      </c>
      <c r="F226" s="79">
        <v>0</v>
      </c>
      <c r="G226" s="112">
        <f t="shared" si="31"/>
        <v>0</v>
      </c>
      <c r="H226" s="87">
        <f>+D226+F226</f>
        <v>0</v>
      </c>
      <c r="I226" s="118">
        <f t="shared" si="29"/>
        <v>0</v>
      </c>
      <c r="J226" s="39">
        <f>+H226*I230</f>
        <v>0</v>
      </c>
      <c r="K226" s="39">
        <f>+H226*I231</f>
        <v>0</v>
      </c>
      <c r="L226" s="394">
        <f>+J226+K226</f>
        <v>0</v>
      </c>
    </row>
    <row r="227" spans="1:14" ht="13.8">
      <c r="A227" s="24"/>
      <c r="B227" s="25">
        <f t="shared" ref="B227:L227" si="32">SUM(B206:B226)</f>
        <v>84375269</v>
      </c>
      <c r="C227" s="85">
        <f t="shared" si="32"/>
        <v>1</v>
      </c>
      <c r="D227" s="82">
        <f t="shared" si="32"/>
        <v>0</v>
      </c>
      <c r="E227" s="113">
        <f t="shared" si="32"/>
        <v>0</v>
      </c>
      <c r="F227" s="83">
        <f t="shared" si="32"/>
        <v>0.99999999999999978</v>
      </c>
      <c r="G227" s="113">
        <f t="shared" si="32"/>
        <v>5878499.9999999991</v>
      </c>
      <c r="H227" s="86">
        <f t="shared" si="32"/>
        <v>0.99999999999999978</v>
      </c>
      <c r="I227" s="119">
        <f t="shared" si="32"/>
        <v>5878499.9999999991</v>
      </c>
      <c r="J227" s="26">
        <f t="shared" si="32"/>
        <v>821090.4686824138</v>
      </c>
      <c r="K227" s="26">
        <f t="shared" si="32"/>
        <v>-45172.999999999993</v>
      </c>
      <c r="L227" s="26">
        <f t="shared" si="32"/>
        <v>775917.46868241392</v>
      </c>
    </row>
    <row r="228" spans="1:14">
      <c r="H228" s="80"/>
      <c r="I228" s="81"/>
    </row>
    <row r="229" spans="1:14">
      <c r="F229" s="127"/>
      <c r="G229" s="127"/>
      <c r="H229" s="127"/>
      <c r="I229" s="127"/>
    </row>
    <row r="230" spans="1:14">
      <c r="F230" s="127"/>
      <c r="G230" t="s">
        <v>114</v>
      </c>
      <c r="H230" s="27"/>
      <c r="I230" s="357">
        <f>+AMIL!L74</f>
        <v>821090.46868241404</v>
      </c>
    </row>
    <row r="231" spans="1:14">
      <c r="F231" s="127"/>
      <c r="G231" t="s">
        <v>338</v>
      </c>
      <c r="I231" s="744">
        <f>+AMIL!M74</f>
        <v>-45173</v>
      </c>
    </row>
    <row r="232" spans="1:14">
      <c r="F232" s="127"/>
      <c r="G232" t="s">
        <v>256</v>
      </c>
      <c r="I232" s="746">
        <f>SUM(I230:I231)</f>
        <v>775917.46868241404</v>
      </c>
      <c r="N232" s="121">
        <f>+I232</f>
        <v>775917.46868241404</v>
      </c>
    </row>
    <row r="233" spans="1:14" ht="13.8">
      <c r="D233" s="126"/>
      <c r="I233" s="748"/>
    </row>
    <row r="234" spans="1:14">
      <c r="I234" s="88"/>
    </row>
    <row r="235" spans="1:14">
      <c r="I235" s="88"/>
    </row>
    <row r="236" spans="1:14" ht="15.6">
      <c r="A236" s="874" t="s">
        <v>19</v>
      </c>
      <c r="B236" s="875"/>
      <c r="C236" s="907" t="s">
        <v>887</v>
      </c>
      <c r="D236" s="907"/>
      <c r="E236" s="907"/>
      <c r="F236" s="907"/>
      <c r="G236" s="907"/>
      <c r="H236" s="908"/>
      <c r="I236" s="4"/>
    </row>
    <row r="237" spans="1:14" ht="15.6">
      <c r="A237" s="867" t="s">
        <v>20</v>
      </c>
      <c r="B237" s="868"/>
      <c r="C237" s="877" t="s">
        <v>194</v>
      </c>
      <c r="D237" s="878"/>
      <c r="E237" s="878"/>
      <c r="F237" s="878"/>
      <c r="G237" s="878"/>
      <c r="H237" s="879"/>
      <c r="I237" s="4"/>
    </row>
    <row r="238" spans="1:14" ht="15.6">
      <c r="A238" s="867" t="s">
        <v>22</v>
      </c>
      <c r="B238" s="868"/>
      <c r="C238" s="877" t="s">
        <v>193</v>
      </c>
      <c r="D238" s="878"/>
      <c r="E238" s="878"/>
      <c r="F238" s="878"/>
      <c r="G238" s="878"/>
      <c r="H238" s="879"/>
      <c r="I238" s="4"/>
    </row>
    <row r="239" spans="1:14" ht="15.6">
      <c r="A239" s="867" t="s">
        <v>24</v>
      </c>
      <c r="B239" s="868"/>
      <c r="C239" s="869">
        <v>38159771</v>
      </c>
      <c r="D239" s="870"/>
      <c r="E239" s="870"/>
      <c r="F239" s="870"/>
      <c r="G239" s="870"/>
      <c r="H239" s="871"/>
      <c r="I239" s="4"/>
    </row>
    <row r="240" spans="1:14" ht="15.6">
      <c r="A240" s="881" t="s">
        <v>25</v>
      </c>
      <c r="B240" s="882"/>
      <c r="C240" s="883" t="s">
        <v>131</v>
      </c>
      <c r="D240" s="884"/>
      <c r="E240" s="884"/>
      <c r="F240" s="884"/>
      <c r="G240" s="884"/>
      <c r="H240" s="885"/>
      <c r="I240" s="4"/>
    </row>
    <row r="241" spans="1:12" ht="13.8">
      <c r="A241" s="5"/>
      <c r="B241" s="5"/>
      <c r="C241" s="5"/>
      <c r="D241" s="5"/>
      <c r="E241" s="5"/>
      <c r="F241" s="5"/>
      <c r="G241" s="5"/>
      <c r="H241" s="5"/>
      <c r="I241" s="5"/>
    </row>
    <row r="242" spans="1:12" ht="13.8">
      <c r="A242" s="6"/>
      <c r="B242" s="7"/>
      <c r="C242" s="8"/>
      <c r="D242" s="886">
        <v>0</v>
      </c>
      <c r="E242" s="887"/>
      <c r="F242" s="886">
        <v>1</v>
      </c>
      <c r="G242" s="887"/>
      <c r="H242" s="9"/>
      <c r="I242" s="10"/>
      <c r="J242" s="11" t="s">
        <v>121</v>
      </c>
      <c r="K242" s="11" t="s">
        <v>269</v>
      </c>
      <c r="L242" s="11" t="s">
        <v>270</v>
      </c>
    </row>
    <row r="243" spans="1:12" ht="13.8">
      <c r="A243" s="12"/>
      <c r="B243" s="13"/>
      <c r="C243" s="14"/>
      <c r="D243" s="872" t="s">
        <v>26</v>
      </c>
      <c r="E243" s="880"/>
      <c r="F243" s="872" t="s">
        <v>27</v>
      </c>
      <c r="G243" s="880"/>
      <c r="H243" s="872" t="s">
        <v>28</v>
      </c>
      <c r="I243" s="873"/>
      <c r="J243" s="15" t="s">
        <v>29</v>
      </c>
      <c r="K243" s="391" t="s">
        <v>523</v>
      </c>
      <c r="L243" s="391" t="s">
        <v>29</v>
      </c>
    </row>
    <row r="244" spans="1:12" ht="27.6">
      <c r="A244" s="16" t="s">
        <v>30</v>
      </c>
      <c r="B244" s="17" t="s">
        <v>31</v>
      </c>
      <c r="C244" s="18" t="s">
        <v>32</v>
      </c>
      <c r="D244" s="19" t="s">
        <v>33</v>
      </c>
      <c r="E244" s="20" t="s">
        <v>34</v>
      </c>
      <c r="F244" s="19" t="s">
        <v>33</v>
      </c>
      <c r="G244" s="20" t="s">
        <v>34</v>
      </c>
      <c r="H244" s="21" t="s">
        <v>33</v>
      </c>
      <c r="I244" s="40" t="s">
        <v>34</v>
      </c>
      <c r="J244" s="18" t="s">
        <v>34</v>
      </c>
      <c r="K244" s="18" t="s">
        <v>34</v>
      </c>
      <c r="L244" s="18" t="s">
        <v>34</v>
      </c>
    </row>
    <row r="245" spans="1:12" ht="13.8">
      <c r="A245" s="1" t="s">
        <v>15</v>
      </c>
      <c r="B245" s="22">
        <f>+$B$10</f>
        <v>10863833</v>
      </c>
      <c r="C245" s="84">
        <f>+B245/B266</f>
        <v>0.12875612876564577</v>
      </c>
      <c r="D245" s="89">
        <v>0</v>
      </c>
      <c r="E245" s="112">
        <f>+D245*C239</f>
        <v>0</v>
      </c>
      <c r="F245" s="79">
        <v>0</v>
      </c>
      <c r="G245" s="114">
        <f>F245*C239</f>
        <v>0</v>
      </c>
      <c r="H245" s="23">
        <f>+D245+F245</f>
        <v>0</v>
      </c>
      <c r="I245" s="116">
        <f>+E245+G245</f>
        <v>0</v>
      </c>
      <c r="J245" s="39">
        <f>+H245*I269</f>
        <v>0</v>
      </c>
      <c r="K245" s="39">
        <f>+H245*I270</f>
        <v>0</v>
      </c>
      <c r="L245" s="393">
        <f>+J245+K245</f>
        <v>0</v>
      </c>
    </row>
    <row r="246" spans="1:12" ht="13.8">
      <c r="A246" s="2" t="s">
        <v>4</v>
      </c>
      <c r="B246" s="22">
        <f>+$B$12</f>
        <v>514617</v>
      </c>
      <c r="C246" s="84">
        <f>+B246/B266</f>
        <v>6.0991449994666092E-3</v>
      </c>
      <c r="D246" s="89">
        <v>0</v>
      </c>
      <c r="E246" s="112">
        <f>+D246*C239</f>
        <v>0</v>
      </c>
      <c r="F246" s="79">
        <v>0</v>
      </c>
      <c r="G246" s="112">
        <f>F246*C239</f>
        <v>0</v>
      </c>
      <c r="H246" s="23">
        <f t="shared" ref="H246:H264" si="33">+D246+F246</f>
        <v>0</v>
      </c>
      <c r="I246" s="117">
        <f>+G246+E246</f>
        <v>0</v>
      </c>
      <c r="J246" s="39">
        <f>+H246*I269</f>
        <v>0</v>
      </c>
      <c r="K246" s="39">
        <f>+H246*I270</f>
        <v>0</v>
      </c>
      <c r="L246" s="394">
        <f>+J246+K246</f>
        <v>0</v>
      </c>
    </row>
    <row r="247" spans="1:12" ht="13.8">
      <c r="A247" s="2" t="s">
        <v>0</v>
      </c>
      <c r="B247" s="22">
        <f>+$B$13</f>
        <v>9749272</v>
      </c>
      <c r="C247" s="84">
        <f>+B247/B266</f>
        <v>0.11554655902785922</v>
      </c>
      <c r="D247" s="89">
        <v>0</v>
      </c>
      <c r="E247" s="112">
        <f>+D247*C239</f>
        <v>0</v>
      </c>
      <c r="F247" s="79">
        <v>0</v>
      </c>
      <c r="G247" s="112">
        <f>F247*C239</f>
        <v>0</v>
      </c>
      <c r="H247" s="23">
        <f t="shared" si="33"/>
        <v>0</v>
      </c>
      <c r="I247" s="117">
        <f t="shared" ref="I247:I265" si="34">+G247+E247</f>
        <v>0</v>
      </c>
      <c r="J247" s="39">
        <f>+H247*I269</f>
        <v>0</v>
      </c>
      <c r="K247" s="39">
        <f>+H247*I270</f>
        <v>0</v>
      </c>
      <c r="L247" s="394">
        <f t="shared" ref="L247:L264" si="35">+J247+K247</f>
        <v>0</v>
      </c>
    </row>
    <row r="248" spans="1:12" ht="13.8">
      <c r="A248" s="2" t="s">
        <v>16</v>
      </c>
      <c r="B248" s="22">
        <f>+$B$14</f>
        <v>1003167</v>
      </c>
      <c r="C248" s="84">
        <f>+B248/B266</f>
        <v>1.1889348761661429E-2</v>
      </c>
      <c r="D248" s="89">
        <v>0</v>
      </c>
      <c r="E248" s="112">
        <f>+D248*C239</f>
        <v>0</v>
      </c>
      <c r="F248" s="79">
        <v>0</v>
      </c>
      <c r="G248" s="112">
        <f>F248*C239</f>
        <v>0</v>
      </c>
      <c r="H248" s="23">
        <f t="shared" si="33"/>
        <v>0</v>
      </c>
      <c r="I248" s="117">
        <f t="shared" si="34"/>
        <v>0</v>
      </c>
      <c r="J248" s="39">
        <f>+H248*I269</f>
        <v>0</v>
      </c>
      <c r="K248" s="39">
        <f>+H248*I270</f>
        <v>0</v>
      </c>
      <c r="L248" s="394">
        <f t="shared" si="35"/>
        <v>0</v>
      </c>
    </row>
    <row r="249" spans="1:12" ht="13.8">
      <c r="A249" s="2" t="s">
        <v>6</v>
      </c>
      <c r="B249" s="22">
        <f>+$B$15</f>
        <v>2478000</v>
      </c>
      <c r="C249" s="84">
        <f>+B249/B266</f>
        <v>2.9368795256818677E-2</v>
      </c>
      <c r="D249" s="89">
        <v>0</v>
      </c>
      <c r="E249" s="112">
        <f>+D249*C239</f>
        <v>0</v>
      </c>
      <c r="F249" s="79">
        <v>0</v>
      </c>
      <c r="G249" s="112">
        <f>F249*C239</f>
        <v>0</v>
      </c>
      <c r="H249" s="23">
        <f t="shared" si="33"/>
        <v>0</v>
      </c>
      <c r="I249" s="117">
        <f t="shared" si="34"/>
        <v>0</v>
      </c>
      <c r="J249" s="39">
        <f>+H249*I269</f>
        <v>0</v>
      </c>
      <c r="K249" s="39">
        <f>+H249*I270</f>
        <v>0</v>
      </c>
      <c r="L249" s="394">
        <f t="shared" si="35"/>
        <v>0</v>
      </c>
    </row>
    <row r="250" spans="1:12" ht="13.8">
      <c r="A250" s="2" t="s">
        <v>10</v>
      </c>
      <c r="B250" s="22">
        <f>+$B$16</f>
        <v>2875067</v>
      </c>
      <c r="C250" s="84">
        <f>+B250/B266</f>
        <v>3.4074759512766707E-2</v>
      </c>
      <c r="D250" s="89">
        <v>0</v>
      </c>
      <c r="E250" s="112">
        <f>+D250*C239</f>
        <v>0</v>
      </c>
      <c r="F250" s="79">
        <v>0</v>
      </c>
      <c r="G250" s="112">
        <f>F250*C239</f>
        <v>0</v>
      </c>
      <c r="H250" s="23">
        <f t="shared" si="33"/>
        <v>0</v>
      </c>
      <c r="I250" s="117">
        <f t="shared" si="34"/>
        <v>0</v>
      </c>
      <c r="J250" s="39">
        <f>+H250*I269</f>
        <v>0</v>
      </c>
      <c r="K250" s="39">
        <f>+H250*I270</f>
        <v>0</v>
      </c>
      <c r="L250" s="394">
        <f t="shared" si="35"/>
        <v>0</v>
      </c>
    </row>
    <row r="251" spans="1:12" ht="13.8">
      <c r="A251" s="2" t="s">
        <v>17</v>
      </c>
      <c r="B251" s="22">
        <f>+$B$17</f>
        <v>7116500</v>
      </c>
      <c r="C251" s="84">
        <f>+B251/B266</f>
        <v>8.434343480433823E-2</v>
      </c>
      <c r="D251" s="89">
        <v>0</v>
      </c>
      <c r="E251" s="112">
        <f>+D251*C239</f>
        <v>0</v>
      </c>
      <c r="F251" s="79">
        <v>0</v>
      </c>
      <c r="G251" s="112">
        <f>F251*C239</f>
        <v>0</v>
      </c>
      <c r="H251" s="23">
        <f t="shared" si="33"/>
        <v>0</v>
      </c>
      <c r="I251" s="117">
        <f t="shared" si="34"/>
        <v>0</v>
      </c>
      <c r="J251" s="39">
        <f>+H251*I269</f>
        <v>0</v>
      </c>
      <c r="K251" s="39">
        <f>+H251*I270</f>
        <v>0</v>
      </c>
      <c r="L251" s="394">
        <f t="shared" si="35"/>
        <v>0</v>
      </c>
    </row>
    <row r="252" spans="1:12" ht="13.8">
      <c r="A252" s="2" t="s">
        <v>5</v>
      </c>
      <c r="B252" s="22">
        <f>+$B$18</f>
        <v>9342000</v>
      </c>
      <c r="C252" s="84">
        <f>+B252/B266</f>
        <v>0.11071964700936242</v>
      </c>
      <c r="D252" s="89">
        <v>0</v>
      </c>
      <c r="E252" s="112">
        <f>+D252*C239</f>
        <v>0</v>
      </c>
      <c r="F252" s="79">
        <v>0</v>
      </c>
      <c r="G252" s="112">
        <f>F252*C239</f>
        <v>0</v>
      </c>
      <c r="H252" s="23">
        <f t="shared" si="33"/>
        <v>0</v>
      </c>
      <c r="I252" s="117">
        <f t="shared" si="34"/>
        <v>0</v>
      </c>
      <c r="J252" s="39">
        <f>+H252*I269</f>
        <v>0</v>
      </c>
      <c r="K252" s="39">
        <f>+H252*I270</f>
        <v>0</v>
      </c>
      <c r="L252" s="394">
        <f t="shared" si="35"/>
        <v>0</v>
      </c>
    </row>
    <row r="253" spans="1:12" ht="13.8">
      <c r="A253" s="2" t="s">
        <v>116</v>
      </c>
      <c r="B253" s="22">
        <f>+$B$19</f>
        <v>2919752</v>
      </c>
      <c r="C253" s="84">
        <f>+B253/B266</f>
        <v>3.460435782432883E-2</v>
      </c>
      <c r="D253" s="89">
        <v>0</v>
      </c>
      <c r="E253" s="112">
        <f>+D253*C239</f>
        <v>0</v>
      </c>
      <c r="F253" s="79">
        <v>0</v>
      </c>
      <c r="G253" s="112">
        <f>F253*C239</f>
        <v>0</v>
      </c>
      <c r="H253" s="23">
        <f t="shared" si="33"/>
        <v>0</v>
      </c>
      <c r="I253" s="117">
        <f t="shared" si="34"/>
        <v>0</v>
      </c>
      <c r="J253" s="39">
        <f>+H253*I269</f>
        <v>0</v>
      </c>
      <c r="K253" s="39">
        <f>+H253*I270</f>
        <v>0</v>
      </c>
      <c r="L253" s="394">
        <f t="shared" si="35"/>
        <v>0</v>
      </c>
    </row>
    <row r="254" spans="1:12" ht="13.8">
      <c r="A254" s="2" t="s">
        <v>1</v>
      </c>
      <c r="B254" s="22">
        <f>+$B$20</f>
        <v>233000</v>
      </c>
      <c r="C254" s="84">
        <f>+B254/B266</f>
        <v>2.7614726774974787E-3</v>
      </c>
      <c r="D254" s="89">
        <v>0</v>
      </c>
      <c r="E254" s="112">
        <f>+D254*C239</f>
        <v>0</v>
      </c>
      <c r="F254" s="79">
        <v>0</v>
      </c>
      <c r="G254" s="112">
        <f>F254*C239</f>
        <v>0</v>
      </c>
      <c r="H254" s="23">
        <f t="shared" si="33"/>
        <v>0</v>
      </c>
      <c r="I254" s="117">
        <f t="shared" si="34"/>
        <v>0</v>
      </c>
      <c r="J254" s="39">
        <f>+H254*I269</f>
        <v>0</v>
      </c>
      <c r="K254" s="39">
        <f>+H254*I270</f>
        <v>0</v>
      </c>
      <c r="L254" s="394">
        <f t="shared" si="35"/>
        <v>0</v>
      </c>
    </row>
    <row r="255" spans="1:12" ht="13.8">
      <c r="A255" s="2" t="s">
        <v>45</v>
      </c>
      <c r="B255" s="22">
        <f>+$B$21</f>
        <v>7175167</v>
      </c>
      <c r="C255" s="84">
        <f>+B255/B266</f>
        <v>8.503874518017833E-2</v>
      </c>
      <c r="D255" s="89">
        <v>0</v>
      </c>
      <c r="E255" s="112">
        <f>+D255*C239</f>
        <v>0</v>
      </c>
      <c r="F255" s="79">
        <v>0</v>
      </c>
      <c r="G255" s="112">
        <f>F255*C239</f>
        <v>0</v>
      </c>
      <c r="H255" s="23">
        <f t="shared" si="33"/>
        <v>0</v>
      </c>
      <c r="I255" s="117">
        <f t="shared" si="34"/>
        <v>0</v>
      </c>
      <c r="J255" s="39">
        <f>+H255*I269</f>
        <v>0</v>
      </c>
      <c r="K255" s="39">
        <f>+H255*I270</f>
        <v>0</v>
      </c>
      <c r="L255" s="394">
        <f t="shared" si="35"/>
        <v>0</v>
      </c>
    </row>
    <row r="256" spans="1:12" ht="13.8">
      <c r="A256" s="2" t="s">
        <v>46</v>
      </c>
      <c r="B256" s="22">
        <f>+$B$22</f>
        <v>7011667</v>
      </c>
      <c r="C256" s="84">
        <f>+B256/B266</f>
        <v>8.3100973580303494E-2</v>
      </c>
      <c r="D256" s="89">
        <v>0</v>
      </c>
      <c r="E256" s="112">
        <f>+D256*C239</f>
        <v>0</v>
      </c>
      <c r="F256" s="79">
        <v>0</v>
      </c>
      <c r="G256" s="112">
        <f>F256*C239</f>
        <v>0</v>
      </c>
      <c r="H256" s="23">
        <f t="shared" si="33"/>
        <v>0</v>
      </c>
      <c r="I256" s="117">
        <f t="shared" si="34"/>
        <v>0</v>
      </c>
      <c r="J256" s="39">
        <f>+H256*I269</f>
        <v>0</v>
      </c>
      <c r="K256" s="39">
        <f>+H256*I270</f>
        <v>0</v>
      </c>
      <c r="L256" s="394">
        <f t="shared" si="35"/>
        <v>0</v>
      </c>
    </row>
    <row r="257" spans="1:14" ht="13.8">
      <c r="A257" s="2" t="s">
        <v>2</v>
      </c>
      <c r="B257" s="22">
        <f>+$B$23</f>
        <v>347000</v>
      </c>
      <c r="C257" s="84">
        <f>+B257/B266</f>
        <v>4.1125794810799362E-3</v>
      </c>
      <c r="D257" s="89">
        <v>0</v>
      </c>
      <c r="E257" s="112">
        <f>+D257*C239</f>
        <v>0</v>
      </c>
      <c r="F257" s="79">
        <v>0</v>
      </c>
      <c r="G257" s="112">
        <f>F257*C239</f>
        <v>0</v>
      </c>
      <c r="H257" s="23">
        <f t="shared" si="33"/>
        <v>0</v>
      </c>
      <c r="I257" s="117">
        <f t="shared" si="34"/>
        <v>0</v>
      </c>
      <c r="J257" s="39">
        <f>+H257*I269</f>
        <v>0</v>
      </c>
      <c r="K257" s="39">
        <f>+H257*I270</f>
        <v>0</v>
      </c>
      <c r="L257" s="394">
        <f t="shared" si="35"/>
        <v>0</v>
      </c>
    </row>
    <row r="258" spans="1:14" ht="13.8">
      <c r="A258" s="2" t="s">
        <v>12</v>
      </c>
      <c r="B258" s="22">
        <f>+$B$24</f>
        <v>344800</v>
      </c>
      <c r="C258" s="84">
        <f>+B258/B266</f>
        <v>4.086505490133608E-3</v>
      </c>
      <c r="D258" s="89">
        <v>0</v>
      </c>
      <c r="E258" s="112">
        <f>+D258*C239</f>
        <v>0</v>
      </c>
      <c r="F258" s="79">
        <v>0</v>
      </c>
      <c r="G258" s="112">
        <f>F258*C239</f>
        <v>0</v>
      </c>
      <c r="H258" s="23">
        <f t="shared" si="33"/>
        <v>0</v>
      </c>
      <c r="I258" s="117">
        <f t="shared" si="34"/>
        <v>0</v>
      </c>
      <c r="J258" s="39">
        <f>+H258*I269</f>
        <v>0</v>
      </c>
      <c r="K258" s="39">
        <f>+H258*I270</f>
        <v>0</v>
      </c>
      <c r="L258" s="394">
        <f t="shared" si="35"/>
        <v>0</v>
      </c>
    </row>
    <row r="259" spans="1:14" ht="13.8">
      <c r="A259" s="2" t="s">
        <v>18</v>
      </c>
      <c r="B259" s="22">
        <f>+$B$25</f>
        <v>10204042</v>
      </c>
      <c r="C259" s="84">
        <f>+B259/B266</f>
        <v>0.12093640851088723</v>
      </c>
      <c r="D259" s="89">
        <v>0</v>
      </c>
      <c r="E259" s="112">
        <f>+D259*C239</f>
        <v>0</v>
      </c>
      <c r="F259" s="79">
        <v>2.6462586133503323E-2</v>
      </c>
      <c r="G259" s="112">
        <f>F259*C239</f>
        <v>1009806.2269222622</v>
      </c>
      <c r="H259" s="23">
        <f t="shared" si="33"/>
        <v>2.6462586133503323E-2</v>
      </c>
      <c r="I259" s="117">
        <f t="shared" si="34"/>
        <v>1009806.2269222622</v>
      </c>
      <c r="J259" s="39">
        <f>+H259*I269</f>
        <v>0</v>
      </c>
      <c r="K259" s="39">
        <f>+H259*I270</f>
        <v>0</v>
      </c>
      <c r="L259" s="394">
        <f t="shared" si="35"/>
        <v>0</v>
      </c>
    </row>
    <row r="260" spans="1:14" ht="13.8">
      <c r="A260" s="2" t="s">
        <v>9</v>
      </c>
      <c r="B260" s="22">
        <f>+$B$26</f>
        <v>7973985</v>
      </c>
      <c r="C260" s="84">
        <f>+B260/B266</f>
        <v>9.4506187589161933E-2</v>
      </c>
      <c r="D260" s="89">
        <v>0</v>
      </c>
      <c r="E260" s="112">
        <f>+D260*C239</f>
        <v>0</v>
      </c>
      <c r="F260" s="79">
        <v>0.27709909735842114</v>
      </c>
      <c r="G260" s="112">
        <f>F260*C239</f>
        <v>10574038.099504055</v>
      </c>
      <c r="H260" s="23">
        <f t="shared" si="33"/>
        <v>0.27709909735842114</v>
      </c>
      <c r="I260" s="117">
        <f t="shared" si="34"/>
        <v>10574038.099504055</v>
      </c>
      <c r="J260" s="39">
        <f>+H260*I269</f>
        <v>0</v>
      </c>
      <c r="K260" s="39">
        <f>+H260*I270</f>
        <v>0</v>
      </c>
      <c r="L260" s="394">
        <f t="shared" si="35"/>
        <v>0</v>
      </c>
    </row>
    <row r="261" spans="1:14" ht="13.8">
      <c r="A261" s="2" t="s">
        <v>7</v>
      </c>
      <c r="B261" s="22">
        <f>+$B$27</f>
        <v>1689225</v>
      </c>
      <c r="C261" s="84">
        <f>+B261/B266</f>
        <v>2.0020380616505056E-2</v>
      </c>
      <c r="D261" s="89">
        <v>0</v>
      </c>
      <c r="E261" s="112">
        <f>+D261*C239</f>
        <v>0</v>
      </c>
      <c r="F261" s="79">
        <v>0.60550961662781921</v>
      </c>
      <c r="G261" s="112">
        <f>F261*C239</f>
        <v>23106108.308815375</v>
      </c>
      <c r="H261" s="23">
        <f t="shared" si="33"/>
        <v>0.60550961662781921</v>
      </c>
      <c r="I261" s="117">
        <f t="shared" si="34"/>
        <v>23106108.308815375</v>
      </c>
      <c r="J261" s="39">
        <f>+H261*I269</f>
        <v>0</v>
      </c>
      <c r="K261" s="39">
        <f>+H261*I270</f>
        <v>0</v>
      </c>
      <c r="L261" s="394">
        <f t="shared" si="35"/>
        <v>0</v>
      </c>
    </row>
    <row r="262" spans="1:14" ht="13.8">
      <c r="A262" s="2" t="s">
        <v>13</v>
      </c>
      <c r="B262" s="22">
        <f>+$B$28</f>
        <v>253610</v>
      </c>
      <c r="C262" s="84">
        <f>+B262/B266</f>
        <v>3.005738565408307E-3</v>
      </c>
      <c r="D262" s="89">
        <v>0</v>
      </c>
      <c r="E262" s="112">
        <f>+D262*C239</f>
        <v>0</v>
      </c>
      <c r="F262" s="79">
        <v>0</v>
      </c>
      <c r="G262" s="112">
        <f>F262*C239</f>
        <v>0</v>
      </c>
      <c r="H262" s="23">
        <f t="shared" si="33"/>
        <v>0</v>
      </c>
      <c r="I262" s="117">
        <f t="shared" si="34"/>
        <v>0</v>
      </c>
      <c r="J262" s="39">
        <f>+H262*I269</f>
        <v>0</v>
      </c>
      <c r="K262" s="39">
        <f>+H262*I270</f>
        <v>0</v>
      </c>
      <c r="L262" s="394">
        <f t="shared" si="35"/>
        <v>0</v>
      </c>
    </row>
    <row r="263" spans="1:14" ht="13.8">
      <c r="A263" s="2" t="s">
        <v>3</v>
      </c>
      <c r="B263" s="22">
        <f>+$B$29</f>
        <v>993648</v>
      </c>
      <c r="C263" s="84">
        <f>+B263/B266</f>
        <v>1.1776531343562295E-2</v>
      </c>
      <c r="D263" s="89">
        <v>0</v>
      </c>
      <c r="E263" s="112">
        <f>+D263*C239</f>
        <v>0</v>
      </c>
      <c r="F263" s="79">
        <v>8.7039660394479332E-3</v>
      </c>
      <c r="G263" s="112">
        <f>F263*C239</f>
        <v>332141.35085711011</v>
      </c>
      <c r="H263" s="23">
        <f t="shared" si="33"/>
        <v>8.7039660394479332E-3</v>
      </c>
      <c r="I263" s="117">
        <f t="shared" si="34"/>
        <v>332141.35085711011</v>
      </c>
      <c r="J263" s="39">
        <f>+H263*I269</f>
        <v>0</v>
      </c>
      <c r="K263" s="39">
        <f>+H263*I270</f>
        <v>0</v>
      </c>
      <c r="L263" s="394">
        <f t="shared" si="35"/>
        <v>0</v>
      </c>
    </row>
    <row r="264" spans="1:14" ht="13.8">
      <c r="A264" s="2" t="s">
        <v>11</v>
      </c>
      <c r="B264" s="22">
        <f>+$B$30</f>
        <v>709020</v>
      </c>
      <c r="C264" s="84">
        <f>+B264/B266</f>
        <v>8.4031732094388932E-3</v>
      </c>
      <c r="D264" s="89">
        <v>0</v>
      </c>
      <c r="E264" s="112">
        <f>+D264*C239</f>
        <v>0</v>
      </c>
      <c r="F264" s="79">
        <v>8.0366468176354455E-2</v>
      </c>
      <c r="G264" s="112">
        <f>F264*C239</f>
        <v>3066766.0216884734</v>
      </c>
      <c r="H264" s="23">
        <f t="shared" si="33"/>
        <v>8.0366468176354455E-2</v>
      </c>
      <c r="I264" s="117">
        <f t="shared" si="34"/>
        <v>3066766.0216884734</v>
      </c>
      <c r="J264" s="39">
        <f>+H264*I269</f>
        <v>0</v>
      </c>
      <c r="K264" s="39">
        <f>+H264*I270</f>
        <v>0</v>
      </c>
      <c r="L264" s="394">
        <f t="shared" si="35"/>
        <v>0</v>
      </c>
    </row>
    <row r="265" spans="1:14" ht="13.8">
      <c r="A265" s="3" t="s">
        <v>8</v>
      </c>
      <c r="B265" s="22">
        <f>+$B$31</f>
        <v>577897</v>
      </c>
      <c r="C265" s="84">
        <f>+B265/B266</f>
        <v>6.8491277935955382E-3</v>
      </c>
      <c r="D265" s="89">
        <v>0</v>
      </c>
      <c r="E265" s="112">
        <f>+D265*C239</f>
        <v>0</v>
      </c>
      <c r="F265" s="79">
        <v>1.8582656644539652E-3</v>
      </c>
      <c r="G265" s="115">
        <f>F265*C239</f>
        <v>70910.992212726153</v>
      </c>
      <c r="H265" s="87">
        <f>+D265+F265</f>
        <v>1.8582656644539652E-3</v>
      </c>
      <c r="I265" s="118">
        <f t="shared" si="34"/>
        <v>70910.992212726153</v>
      </c>
      <c r="J265" s="39">
        <f>+H265*I269</f>
        <v>0</v>
      </c>
      <c r="K265" s="39">
        <f>+H265*I270</f>
        <v>0</v>
      </c>
      <c r="L265" s="394">
        <f>+J265+K265</f>
        <v>0</v>
      </c>
    </row>
    <row r="266" spans="1:14" ht="13.8">
      <c r="A266" s="24"/>
      <c r="B266" s="25">
        <f t="shared" ref="B266:L266" si="36">SUM(B245:B265)</f>
        <v>84375269</v>
      </c>
      <c r="C266" s="85">
        <f t="shared" si="36"/>
        <v>1</v>
      </c>
      <c r="D266" s="82">
        <f t="shared" si="36"/>
        <v>0</v>
      </c>
      <c r="E266" s="113">
        <f t="shared" si="36"/>
        <v>0</v>
      </c>
      <c r="F266" s="83">
        <f t="shared" si="36"/>
        <v>1</v>
      </c>
      <c r="G266" s="113">
        <f t="shared" si="36"/>
        <v>38159771.000000007</v>
      </c>
      <c r="H266" s="86">
        <f t="shared" si="36"/>
        <v>1</v>
      </c>
      <c r="I266" s="119">
        <f t="shared" si="36"/>
        <v>38159771.000000007</v>
      </c>
      <c r="J266" s="26">
        <f t="shared" si="36"/>
        <v>0</v>
      </c>
      <c r="K266" s="26">
        <f t="shared" si="36"/>
        <v>0</v>
      </c>
      <c r="L266" s="26">
        <f t="shared" si="36"/>
        <v>0</v>
      </c>
    </row>
    <row r="267" spans="1:14">
      <c r="H267" s="80"/>
      <c r="I267" s="81"/>
    </row>
    <row r="268" spans="1:14" ht="13.8">
      <c r="A268" s="90" t="s">
        <v>113</v>
      </c>
    </row>
    <row r="269" spans="1:14">
      <c r="G269" t="s">
        <v>114</v>
      </c>
      <c r="H269" s="27"/>
      <c r="I269" s="357">
        <f>+MP!L76</f>
        <v>0</v>
      </c>
    </row>
    <row r="270" spans="1:14">
      <c r="G270" t="s">
        <v>338</v>
      </c>
      <c r="I270" s="154">
        <f>+MP!M76</f>
        <v>0</v>
      </c>
    </row>
    <row r="271" spans="1:14" ht="13.8">
      <c r="D271" s="89"/>
      <c r="G271" t="s">
        <v>256</v>
      </c>
      <c r="I271" s="120">
        <f>SUM(I269:I270)</f>
        <v>0</v>
      </c>
      <c r="J271" s="455" t="s">
        <v>586</v>
      </c>
      <c r="N271" s="121">
        <f>+I271</f>
        <v>0</v>
      </c>
    </row>
    <row r="272" spans="1:14" ht="13.8">
      <c r="D272" s="126"/>
      <c r="I272" s="122"/>
      <c r="N272" s="121"/>
    </row>
    <row r="273" spans="1:17" ht="13.8">
      <c r="D273" s="126"/>
      <c r="I273" s="122"/>
      <c r="N273" s="121"/>
    </row>
    <row r="274" spans="1:17" ht="13.8">
      <c r="D274" s="126"/>
      <c r="I274" s="122"/>
      <c r="N274" s="121"/>
    </row>
    <row r="275" spans="1:17" ht="15.6">
      <c r="A275" s="874" t="s">
        <v>19</v>
      </c>
      <c r="B275" s="875"/>
      <c r="C275" s="875" t="s">
        <v>178</v>
      </c>
      <c r="D275" s="875"/>
      <c r="E275" s="875"/>
      <c r="F275" s="875"/>
      <c r="G275" s="875"/>
      <c r="H275" s="876"/>
      <c r="I275" s="4"/>
    </row>
    <row r="276" spans="1:17" ht="15.6">
      <c r="A276" s="867" t="s">
        <v>20</v>
      </c>
      <c r="B276" s="868"/>
      <c r="C276" s="877" t="s">
        <v>187</v>
      </c>
      <c r="D276" s="878"/>
      <c r="E276" s="878"/>
      <c r="F276" s="878"/>
      <c r="G276" s="878"/>
      <c r="H276" s="879"/>
      <c r="I276" s="4"/>
    </row>
    <row r="277" spans="1:17" ht="15.6">
      <c r="A277" s="867" t="s">
        <v>22</v>
      </c>
      <c r="B277" s="868"/>
      <c r="C277" s="877" t="s">
        <v>23</v>
      </c>
      <c r="D277" s="878"/>
      <c r="E277" s="878"/>
      <c r="F277" s="878"/>
      <c r="G277" s="878"/>
      <c r="H277" s="879"/>
      <c r="I277" s="4"/>
    </row>
    <row r="278" spans="1:17" ht="15.6">
      <c r="A278" s="867" t="s">
        <v>24</v>
      </c>
      <c r="B278" s="868"/>
      <c r="C278" s="869">
        <v>3793500</v>
      </c>
      <c r="D278" s="870"/>
      <c r="E278" s="870"/>
      <c r="F278" s="870"/>
      <c r="G278" s="870"/>
      <c r="H278" s="871"/>
      <c r="I278" s="4"/>
    </row>
    <row r="279" spans="1:17" ht="15.6">
      <c r="A279" s="881" t="s">
        <v>25</v>
      </c>
      <c r="B279" s="882"/>
      <c r="C279" s="883" t="s">
        <v>185</v>
      </c>
      <c r="D279" s="884"/>
      <c r="E279" s="884"/>
      <c r="F279" s="884"/>
      <c r="G279" s="884"/>
      <c r="H279" s="885"/>
      <c r="I279" s="4"/>
    </row>
    <row r="280" spans="1:17" ht="13.8">
      <c r="A280" s="5"/>
      <c r="B280" s="5"/>
      <c r="C280" s="5"/>
      <c r="D280" s="5"/>
      <c r="E280" s="5"/>
      <c r="F280" s="5"/>
      <c r="G280" s="5"/>
      <c r="H280" s="5"/>
      <c r="I280" s="5"/>
    </row>
    <row r="281" spans="1:17" ht="13.8">
      <c r="A281" s="6"/>
      <c r="B281" s="7"/>
      <c r="C281" s="8"/>
      <c r="D281" s="886">
        <v>0.2</v>
      </c>
      <c r="E281" s="887"/>
      <c r="F281" s="886">
        <v>0.8</v>
      </c>
      <c r="G281" s="887"/>
      <c r="H281" s="9"/>
      <c r="I281" s="10"/>
      <c r="J281" s="11" t="s">
        <v>121</v>
      </c>
      <c r="K281" s="11" t="s">
        <v>269</v>
      </c>
      <c r="L281" s="11" t="s">
        <v>270</v>
      </c>
    </row>
    <row r="282" spans="1:17" ht="13.8">
      <c r="A282" s="12"/>
      <c r="B282" s="13"/>
      <c r="C282" s="14"/>
      <c r="D282" s="872" t="s">
        <v>26</v>
      </c>
      <c r="E282" s="880"/>
      <c r="F282" s="872" t="s">
        <v>27</v>
      </c>
      <c r="G282" s="880"/>
      <c r="H282" s="872" t="s">
        <v>28</v>
      </c>
      <c r="I282" s="873"/>
      <c r="J282" s="15" t="s">
        <v>29</v>
      </c>
      <c r="K282" s="391" t="s">
        <v>523</v>
      </c>
      <c r="L282" s="391" t="s">
        <v>29</v>
      </c>
    </row>
    <row r="283" spans="1:17" ht="27.6">
      <c r="A283" s="16" t="s">
        <v>30</v>
      </c>
      <c r="B283" s="17" t="s">
        <v>31</v>
      </c>
      <c r="C283" s="18" t="s">
        <v>32</v>
      </c>
      <c r="D283" s="19" t="s">
        <v>33</v>
      </c>
      <c r="E283" s="20" t="s">
        <v>34</v>
      </c>
      <c r="F283" s="19" t="s">
        <v>33</v>
      </c>
      <c r="G283" s="20" t="s">
        <v>34</v>
      </c>
      <c r="H283" s="21" t="s">
        <v>33</v>
      </c>
      <c r="I283" s="40" t="s">
        <v>34</v>
      </c>
      <c r="J283" s="18" t="s">
        <v>34</v>
      </c>
      <c r="K283" s="18" t="s">
        <v>34</v>
      </c>
      <c r="L283" s="18" t="s">
        <v>34</v>
      </c>
    </row>
    <row r="284" spans="1:17" ht="13.8">
      <c r="A284" s="1" t="s">
        <v>15</v>
      </c>
      <c r="B284" s="22">
        <f>+$B$10</f>
        <v>10863833</v>
      </c>
      <c r="C284" s="84">
        <f>+B284/B305</f>
        <v>0.12875612876564577</v>
      </c>
      <c r="D284" s="89">
        <v>2.5751225753129162E-2</v>
      </c>
      <c r="E284" s="112">
        <f>+D284*C278</f>
        <v>97687.27489449548</v>
      </c>
      <c r="F284" s="79">
        <v>0</v>
      </c>
      <c r="G284" s="114">
        <f>F284*C278</f>
        <v>0</v>
      </c>
      <c r="H284" s="23">
        <f>+D284+F284</f>
        <v>2.5751225753129162E-2</v>
      </c>
      <c r="I284" s="116">
        <f>+E284+G284</f>
        <v>97687.27489449548</v>
      </c>
      <c r="J284" s="39">
        <f>+H284*I308</f>
        <v>21835.342988230088</v>
      </c>
      <c r="K284" s="39">
        <f>+H284*I309</f>
        <v>0</v>
      </c>
      <c r="L284" s="393">
        <f>+J284+K284</f>
        <v>21835.342988230088</v>
      </c>
      <c r="P284" s="819" t="s">
        <v>967</v>
      </c>
      <c r="Q284" s="822"/>
    </row>
    <row r="285" spans="1:17" ht="13.8">
      <c r="A285" s="2" t="s">
        <v>4</v>
      </c>
      <c r="B285" s="22">
        <f>+$B$12</f>
        <v>514617</v>
      </c>
      <c r="C285" s="84">
        <f>+B285/B305</f>
        <v>6.0991449994666092E-3</v>
      </c>
      <c r="D285" s="89">
        <v>1.2198289998933223E-3</v>
      </c>
      <c r="E285" s="112">
        <f>+D285*C278</f>
        <v>4627.4213110953178</v>
      </c>
      <c r="F285" s="79">
        <v>0</v>
      </c>
      <c r="G285" s="112">
        <f>F285*C278</f>
        <v>0</v>
      </c>
      <c r="H285" s="23">
        <f t="shared" ref="H285:H303" si="37">+D285+F285</f>
        <v>1.2198289998933223E-3</v>
      </c>
      <c r="I285" s="117">
        <f>+G285+E285</f>
        <v>4627.4213110953178</v>
      </c>
      <c r="J285" s="39">
        <f>+H285*I308</f>
        <v>1034.334631485407</v>
      </c>
      <c r="K285" s="39">
        <f>+H285*I309</f>
        <v>0</v>
      </c>
      <c r="L285" s="394">
        <f>+J285+K285</f>
        <v>1034.334631485407</v>
      </c>
      <c r="P285" s="813" t="s">
        <v>638</v>
      </c>
      <c r="Q285" s="814"/>
    </row>
    <row r="286" spans="1:17" s="127" customFormat="1" ht="13.8">
      <c r="A286" s="2" t="s">
        <v>0</v>
      </c>
      <c r="B286" s="471">
        <f>+$B$13</f>
        <v>9749272</v>
      </c>
      <c r="C286" s="472">
        <f>+B286/B305</f>
        <v>0.11554655902785922</v>
      </c>
      <c r="D286" s="473">
        <v>2.3109311805571853E-2</v>
      </c>
      <c r="E286" s="474">
        <f>+D286*C278</f>
        <v>87665.17433443683</v>
      </c>
      <c r="F286" s="475">
        <v>0.8</v>
      </c>
      <c r="G286" s="474">
        <f>F286*C278</f>
        <v>3034800</v>
      </c>
      <c r="H286" s="476">
        <f t="shared" si="37"/>
        <v>0.8231093118055719</v>
      </c>
      <c r="I286" s="477">
        <f t="shared" ref="I286:I304" si="38">+G286+E286</f>
        <v>3122465.1743344367</v>
      </c>
      <c r="J286" s="478">
        <f>+H286*I308</f>
        <v>697942.47125874052</v>
      </c>
      <c r="K286" s="478">
        <f>+H286*I309</f>
        <v>0</v>
      </c>
      <c r="L286" s="811">
        <f t="shared" ref="L286:L303" si="39">+J286+K286</f>
        <v>697942.47125874052</v>
      </c>
      <c r="P286" s="815">
        <f>L286*$O$20</f>
        <v>404108.69085881073</v>
      </c>
      <c r="Q286" s="816" t="s">
        <v>610</v>
      </c>
    </row>
    <row r="287" spans="1:17" ht="13.8">
      <c r="A287" s="2" t="s">
        <v>16</v>
      </c>
      <c r="B287" s="22">
        <f>+$B$14</f>
        <v>1003167</v>
      </c>
      <c r="C287" s="84">
        <f>+B287/B305</f>
        <v>1.1889348761661429E-2</v>
      </c>
      <c r="D287" s="89">
        <v>2.3778697523322866E-3</v>
      </c>
      <c r="E287" s="112">
        <f>+D287*C278</f>
        <v>9020.4489054725291</v>
      </c>
      <c r="F287" s="79">
        <v>0</v>
      </c>
      <c r="G287" s="112">
        <f>F287*C278</f>
        <v>0</v>
      </c>
      <c r="H287" s="23">
        <f t="shared" si="37"/>
        <v>2.3778697523322866E-3</v>
      </c>
      <c r="I287" s="117">
        <f t="shared" si="38"/>
        <v>9020.4489054725291</v>
      </c>
      <c r="J287" s="39">
        <f>+H287*I308</f>
        <v>2016.2768996424941</v>
      </c>
      <c r="K287" s="39">
        <f>+H287*I309</f>
        <v>0</v>
      </c>
      <c r="L287" s="394">
        <f t="shared" si="39"/>
        <v>2016.2768996424941</v>
      </c>
      <c r="P287" s="815">
        <f>L286*$O$21</f>
        <v>244279.86494055917</v>
      </c>
      <c r="Q287" s="816" t="s">
        <v>603</v>
      </c>
    </row>
    <row r="288" spans="1:17" ht="13.8">
      <c r="A288" s="2" t="s">
        <v>6</v>
      </c>
      <c r="B288" s="22">
        <f>+$B$15</f>
        <v>2478000</v>
      </c>
      <c r="C288" s="84">
        <f>+B288/B305</f>
        <v>2.9368795256818677E-2</v>
      </c>
      <c r="D288" s="89">
        <v>5.8737590513637371E-3</v>
      </c>
      <c r="E288" s="112">
        <f>+D288*C278</f>
        <v>22282.104961348337</v>
      </c>
      <c r="F288" s="79">
        <v>0</v>
      </c>
      <c r="G288" s="112">
        <f>F288*C278</f>
        <v>0</v>
      </c>
      <c r="H288" s="23">
        <f t="shared" si="37"/>
        <v>5.8737590513637371E-3</v>
      </c>
      <c r="I288" s="117">
        <f t="shared" si="38"/>
        <v>22282.104961348337</v>
      </c>
      <c r="J288" s="39">
        <f>+H288*I308</f>
        <v>4980.5607215090804</v>
      </c>
      <c r="K288" s="39">
        <f>+H288*I309</f>
        <v>0</v>
      </c>
      <c r="L288" s="394">
        <f t="shared" si="39"/>
        <v>4980.5607215090804</v>
      </c>
      <c r="P288" s="817">
        <f>L286*$O$22</f>
        <v>49553.915459370575</v>
      </c>
      <c r="Q288" s="818" t="s">
        <v>604</v>
      </c>
    </row>
    <row r="289" spans="1:12" ht="13.8">
      <c r="A289" s="2" t="s">
        <v>10</v>
      </c>
      <c r="B289" s="22">
        <f>+$B$16</f>
        <v>2875067</v>
      </c>
      <c r="C289" s="84">
        <f>+B289/B305</f>
        <v>3.4074759512766707E-2</v>
      </c>
      <c r="D289" s="89">
        <v>6.8149519025533433E-3</v>
      </c>
      <c r="E289" s="112">
        <f>+D289*C278</f>
        <v>25852.520042336109</v>
      </c>
      <c r="F289" s="79">
        <v>0</v>
      </c>
      <c r="G289" s="112">
        <f>F289*C278</f>
        <v>0</v>
      </c>
      <c r="H289" s="23">
        <f t="shared" si="37"/>
        <v>6.8149519025533433E-3</v>
      </c>
      <c r="I289" s="117">
        <f t="shared" si="38"/>
        <v>25852.520042336109</v>
      </c>
      <c r="J289" s="39">
        <f>+H289*I308</f>
        <v>5778.6302550068394</v>
      </c>
      <c r="K289" s="39">
        <f>+H289*I309</f>
        <v>0</v>
      </c>
      <c r="L289" s="394">
        <f t="shared" si="39"/>
        <v>5778.6302550068394</v>
      </c>
    </row>
    <row r="290" spans="1:12" ht="13.8">
      <c r="A290" s="2" t="s">
        <v>17</v>
      </c>
      <c r="B290" s="22">
        <f>+$B$17</f>
        <v>7116500</v>
      </c>
      <c r="C290" s="84">
        <f>+B290/B305</f>
        <v>8.434343480433823E-2</v>
      </c>
      <c r="D290" s="89">
        <v>1.686868696086765E-2</v>
      </c>
      <c r="E290" s="112">
        <f>+D290*C278</f>
        <v>63991.36398605143</v>
      </c>
      <c r="F290" s="79">
        <v>0</v>
      </c>
      <c r="G290" s="112">
        <f>F290*C278</f>
        <v>0</v>
      </c>
      <c r="H290" s="23">
        <f t="shared" si="37"/>
        <v>1.686868696086765E-2</v>
      </c>
      <c r="I290" s="117">
        <f t="shared" si="38"/>
        <v>63991.36398605143</v>
      </c>
      <c r="J290" s="39">
        <f>+H290*I308</f>
        <v>14303.535260136954</v>
      </c>
      <c r="K290" s="39">
        <f>+H290*I309</f>
        <v>0</v>
      </c>
      <c r="L290" s="394">
        <f t="shared" si="39"/>
        <v>14303.535260136954</v>
      </c>
    </row>
    <row r="291" spans="1:12" ht="13.8">
      <c r="A291" s="2" t="s">
        <v>5</v>
      </c>
      <c r="B291" s="22">
        <f>+$B$18</f>
        <v>9342000</v>
      </c>
      <c r="C291" s="84">
        <f>+B291/B305</f>
        <v>0.11071964700936242</v>
      </c>
      <c r="D291" s="89">
        <v>2.214392940187249E-2</v>
      </c>
      <c r="E291" s="112">
        <f>+D291*C278</f>
        <v>84002.996186003293</v>
      </c>
      <c r="F291" s="79">
        <v>0</v>
      </c>
      <c r="G291" s="112">
        <f>F291*C278</f>
        <v>0</v>
      </c>
      <c r="H291" s="23">
        <f t="shared" si="37"/>
        <v>2.214392940187249E-2</v>
      </c>
      <c r="I291" s="117">
        <f t="shared" si="38"/>
        <v>84002.996186003293</v>
      </c>
      <c r="J291" s="39">
        <f>+H291*I308</f>
        <v>18776.59332539864</v>
      </c>
      <c r="K291" s="39">
        <f>+H291*I309</f>
        <v>0</v>
      </c>
      <c r="L291" s="394">
        <f t="shared" si="39"/>
        <v>18776.59332539864</v>
      </c>
    </row>
    <row r="292" spans="1:12" ht="13.8">
      <c r="A292" s="2" t="s">
        <v>116</v>
      </c>
      <c r="B292" s="22">
        <f>+$B$19</f>
        <v>2919752</v>
      </c>
      <c r="C292" s="84">
        <f>+B292/B305</f>
        <v>3.460435782432883E-2</v>
      </c>
      <c r="D292" s="89">
        <v>6.9208715648657682E-3</v>
      </c>
      <c r="E292" s="112">
        <f>+D292*C278</f>
        <v>26254.326281318292</v>
      </c>
      <c r="F292" s="79">
        <v>0</v>
      </c>
      <c r="G292" s="112">
        <f>F292*C278</f>
        <v>0</v>
      </c>
      <c r="H292" s="23">
        <f t="shared" si="37"/>
        <v>6.9208715648657682E-3</v>
      </c>
      <c r="I292" s="117">
        <f t="shared" si="38"/>
        <v>26254.326281318292</v>
      </c>
      <c r="J292" s="39">
        <f>+H292*I308</f>
        <v>5868.4431508263033</v>
      </c>
      <c r="K292" s="39">
        <f>+H292*I309</f>
        <v>0</v>
      </c>
      <c r="L292" s="394">
        <f t="shared" si="39"/>
        <v>5868.4431508263033</v>
      </c>
    </row>
    <row r="293" spans="1:12" ht="13.8">
      <c r="A293" s="2" t="s">
        <v>1</v>
      </c>
      <c r="B293" s="22">
        <f>+$B$20</f>
        <v>233000</v>
      </c>
      <c r="C293" s="84">
        <f>+B293/B305</f>
        <v>2.7614726774974787E-3</v>
      </c>
      <c r="D293" s="89">
        <v>5.5229453549949592E-4</v>
      </c>
      <c r="E293" s="112">
        <f>+D293*C278</f>
        <v>2095.1293204173376</v>
      </c>
      <c r="F293" s="79">
        <v>0</v>
      </c>
      <c r="G293" s="112">
        <f>F293*C278</f>
        <v>0</v>
      </c>
      <c r="H293" s="23">
        <f t="shared" si="37"/>
        <v>5.5229453549949592E-4</v>
      </c>
      <c r="I293" s="117">
        <f t="shared" si="38"/>
        <v>2095.1293204173376</v>
      </c>
      <c r="J293" s="39">
        <f>+H293*I308</f>
        <v>468.3093818045262</v>
      </c>
      <c r="K293" s="39">
        <f>+H293*I309</f>
        <v>0</v>
      </c>
      <c r="L293" s="394">
        <f t="shared" si="39"/>
        <v>468.3093818045262</v>
      </c>
    </row>
    <row r="294" spans="1:12" ht="13.8">
      <c r="A294" s="2" t="s">
        <v>45</v>
      </c>
      <c r="B294" s="22">
        <f>+$B$21</f>
        <v>7175167</v>
      </c>
      <c r="C294" s="84">
        <f>+B294/B305</f>
        <v>8.503874518017833E-2</v>
      </c>
      <c r="D294" s="89">
        <v>1.700774903603567E-2</v>
      </c>
      <c r="E294" s="112">
        <f>+D294*C278</f>
        <v>64518.895968201316</v>
      </c>
      <c r="F294" s="79">
        <v>0</v>
      </c>
      <c r="G294" s="112">
        <f>F294*C278</f>
        <v>0</v>
      </c>
      <c r="H294" s="23">
        <f t="shared" si="37"/>
        <v>1.700774903603567E-2</v>
      </c>
      <c r="I294" s="117">
        <f t="shared" si="38"/>
        <v>64518.895968201316</v>
      </c>
      <c r="J294" s="39">
        <f>+H294*I308</f>
        <v>14421.45073868771</v>
      </c>
      <c r="K294" s="39">
        <f>+H294*I309</f>
        <v>0</v>
      </c>
      <c r="L294" s="394">
        <f t="shared" si="39"/>
        <v>14421.45073868771</v>
      </c>
    </row>
    <row r="295" spans="1:12" ht="13.8">
      <c r="A295" s="2" t="s">
        <v>46</v>
      </c>
      <c r="B295" s="22">
        <f>+$B$22</f>
        <v>7011667</v>
      </c>
      <c r="C295" s="84">
        <f>+B295/B305</f>
        <v>8.3100973580303494E-2</v>
      </c>
      <c r="D295" s="89">
        <v>1.6620194716060705E-2</v>
      </c>
      <c r="E295" s="112">
        <f>+D295*C278</f>
        <v>63048.708655376286</v>
      </c>
      <c r="F295" s="79">
        <v>0</v>
      </c>
      <c r="G295" s="112">
        <f>F295*C278</f>
        <v>0</v>
      </c>
      <c r="H295" s="23">
        <f t="shared" si="37"/>
        <v>1.6620194716060705E-2</v>
      </c>
      <c r="I295" s="117">
        <f t="shared" si="38"/>
        <v>63048.708655376286</v>
      </c>
      <c r="J295" s="39">
        <f>+H295*I308</f>
        <v>14092.830206820589</v>
      </c>
      <c r="K295" s="39">
        <f>+H295*I309</f>
        <v>0</v>
      </c>
      <c r="L295" s="394">
        <f t="shared" si="39"/>
        <v>14092.830206820589</v>
      </c>
    </row>
    <row r="296" spans="1:12" ht="13.8">
      <c r="A296" s="2" t="s">
        <v>2</v>
      </c>
      <c r="B296" s="22">
        <f>+$B$23</f>
        <v>347000</v>
      </c>
      <c r="C296" s="84">
        <f>+B296/B305</f>
        <v>4.1125794810799362E-3</v>
      </c>
      <c r="D296" s="89">
        <v>8.225158962159875E-4</v>
      </c>
      <c r="E296" s="112">
        <f>+D296*C278</f>
        <v>3120.2140522953487</v>
      </c>
      <c r="F296" s="79">
        <v>0</v>
      </c>
      <c r="G296" s="112">
        <f>F296*C278</f>
        <v>0</v>
      </c>
      <c r="H296" s="23">
        <f t="shared" si="37"/>
        <v>8.225158962159875E-4</v>
      </c>
      <c r="I296" s="117">
        <f t="shared" si="38"/>
        <v>3120.2140522953487</v>
      </c>
      <c r="J296" s="39">
        <f>+H296*I308</f>
        <v>697.43929393206258</v>
      </c>
      <c r="K296" s="39">
        <f>+H296*I309</f>
        <v>0</v>
      </c>
      <c r="L296" s="394">
        <f t="shared" si="39"/>
        <v>697.43929393206258</v>
      </c>
    </row>
    <row r="297" spans="1:12" ht="13.8">
      <c r="A297" s="2" t="s">
        <v>12</v>
      </c>
      <c r="B297" s="22">
        <f>+$B$24</f>
        <v>344800</v>
      </c>
      <c r="C297" s="84">
        <f>+B297/B305</f>
        <v>4.086505490133608E-3</v>
      </c>
      <c r="D297" s="89">
        <v>8.1730109802672193E-4</v>
      </c>
      <c r="E297" s="112">
        <f>+D297*C278</f>
        <v>3100.4317153643697</v>
      </c>
      <c r="F297" s="79">
        <v>0</v>
      </c>
      <c r="G297" s="112">
        <f>F297*C278</f>
        <v>0</v>
      </c>
      <c r="H297" s="23">
        <f t="shared" si="37"/>
        <v>8.1730109802672193E-4</v>
      </c>
      <c r="I297" s="117">
        <f t="shared" si="38"/>
        <v>3100.4317153643697</v>
      </c>
      <c r="J297" s="39">
        <f>+H297*I308</f>
        <v>693.01748861030319</v>
      </c>
      <c r="K297" s="39">
        <f>+H297*I309</f>
        <v>0</v>
      </c>
      <c r="L297" s="394">
        <f t="shared" si="39"/>
        <v>693.01748861030319</v>
      </c>
    </row>
    <row r="298" spans="1:12" ht="13.8">
      <c r="A298" s="2" t="s">
        <v>18</v>
      </c>
      <c r="B298" s="22">
        <f>+$B$25</f>
        <v>10204042</v>
      </c>
      <c r="C298" s="84">
        <f>+B298/B305</f>
        <v>0.12093640851088723</v>
      </c>
      <c r="D298" s="89">
        <v>2.4187281702177453E-2</v>
      </c>
      <c r="E298" s="112">
        <f>+D298*C278</f>
        <v>91754.453137210163</v>
      </c>
      <c r="F298" s="79">
        <v>0</v>
      </c>
      <c r="G298" s="112">
        <f>F298*C278</f>
        <v>0</v>
      </c>
      <c r="H298" s="23">
        <f t="shared" si="37"/>
        <v>2.4187281702177453E-2</v>
      </c>
      <c r="I298" s="117">
        <f t="shared" si="38"/>
        <v>91754.453137210163</v>
      </c>
      <c r="J298" s="39">
        <f>+H298*I308</f>
        <v>20509.221463207814</v>
      </c>
      <c r="K298" s="39">
        <f>+H298*I309</f>
        <v>0</v>
      </c>
      <c r="L298" s="394">
        <f t="shared" si="39"/>
        <v>20509.221463207814</v>
      </c>
    </row>
    <row r="299" spans="1:12" ht="13.8">
      <c r="A299" s="2" t="s">
        <v>9</v>
      </c>
      <c r="B299" s="22">
        <f>+$B$26</f>
        <v>7973985</v>
      </c>
      <c r="C299" s="84">
        <f>+B299/B305</f>
        <v>9.4506187589161933E-2</v>
      </c>
      <c r="D299" s="89">
        <v>1.8901237517832393E-2</v>
      </c>
      <c r="E299" s="112">
        <f>+D299*C278</f>
        <v>71701.844523897176</v>
      </c>
      <c r="F299" s="79">
        <v>0</v>
      </c>
      <c r="G299" s="112">
        <f>F299*C278</f>
        <v>0</v>
      </c>
      <c r="H299" s="23">
        <f t="shared" si="37"/>
        <v>1.8901237517832393E-2</v>
      </c>
      <c r="I299" s="117">
        <f t="shared" si="38"/>
        <v>71701.844523897176</v>
      </c>
      <c r="J299" s="39">
        <f>+H299*I308</f>
        <v>16027.004231195555</v>
      </c>
      <c r="K299" s="39">
        <f>+H299*I309</f>
        <v>0</v>
      </c>
      <c r="L299" s="394">
        <f t="shared" si="39"/>
        <v>16027.004231195555</v>
      </c>
    </row>
    <row r="300" spans="1:12" ht="13.8">
      <c r="A300" s="2" t="s">
        <v>7</v>
      </c>
      <c r="B300" s="22">
        <f>+$B$27</f>
        <v>1689225</v>
      </c>
      <c r="C300" s="84">
        <f>+B300/B305</f>
        <v>2.0020380616505056E-2</v>
      </c>
      <c r="D300" s="89">
        <v>4.0040761233010123E-3</v>
      </c>
      <c r="E300" s="112">
        <f>+D300*C278</f>
        <v>15189.462773742391</v>
      </c>
      <c r="F300" s="79">
        <v>0</v>
      </c>
      <c r="G300" s="112">
        <f>F300*C278</f>
        <v>0</v>
      </c>
      <c r="H300" s="23">
        <f t="shared" si="37"/>
        <v>4.0040761233010123E-3</v>
      </c>
      <c r="I300" s="117">
        <f t="shared" si="38"/>
        <v>15189.462773742391</v>
      </c>
      <c r="J300" s="39">
        <f>+H300*I308</f>
        <v>3395.192770295067</v>
      </c>
      <c r="K300" s="39">
        <f>+H300*I309</f>
        <v>0</v>
      </c>
      <c r="L300" s="394">
        <f t="shared" si="39"/>
        <v>3395.192770295067</v>
      </c>
    </row>
    <row r="301" spans="1:12" ht="13.8">
      <c r="A301" s="2" t="s">
        <v>13</v>
      </c>
      <c r="B301" s="22">
        <f>+$B$28</f>
        <v>253610</v>
      </c>
      <c r="C301" s="84">
        <f>+B301/B305</f>
        <v>3.005738565408307E-3</v>
      </c>
      <c r="D301" s="89">
        <v>6.0114771308166154E-4</v>
      </c>
      <c r="E301" s="112">
        <f>+D301*C278</f>
        <v>2280.4538495752831</v>
      </c>
      <c r="F301" s="79">
        <v>0</v>
      </c>
      <c r="G301" s="112">
        <f>F301*C278</f>
        <v>0</v>
      </c>
      <c r="H301" s="23">
        <f t="shared" si="37"/>
        <v>6.0114771308166154E-4</v>
      </c>
      <c r="I301" s="117">
        <f t="shared" si="38"/>
        <v>2280.4538495752831</v>
      </c>
      <c r="J301" s="39">
        <f>+H301*I308</f>
        <v>509.73365802337281</v>
      </c>
      <c r="K301" s="39">
        <f>+H301*I309</f>
        <v>0</v>
      </c>
      <c r="L301" s="394">
        <f t="shared" si="39"/>
        <v>509.73365802337281</v>
      </c>
    </row>
    <row r="302" spans="1:12" ht="13.8">
      <c r="A302" s="2" t="s">
        <v>3</v>
      </c>
      <c r="B302" s="22">
        <f>+$B$29</f>
        <v>993648</v>
      </c>
      <c r="C302" s="84">
        <f>+B302/B305</f>
        <v>1.1776531343562295E-2</v>
      </c>
      <c r="D302" s="89">
        <v>2.3553062687124596E-3</v>
      </c>
      <c r="E302" s="112">
        <f>+D302*C278</f>
        <v>8934.8543303607148</v>
      </c>
      <c r="F302" s="79">
        <v>0</v>
      </c>
      <c r="G302" s="112">
        <f>F302*C278</f>
        <v>0</v>
      </c>
      <c r="H302" s="23">
        <f t="shared" si="37"/>
        <v>2.3553062687124596E-3</v>
      </c>
      <c r="I302" s="117">
        <f t="shared" si="38"/>
        <v>8934.8543303607148</v>
      </c>
      <c r="J302" s="39">
        <f>+H302*I308</f>
        <v>1997.1445519798447</v>
      </c>
      <c r="K302" s="39">
        <f>+H302*I309</f>
        <v>0</v>
      </c>
      <c r="L302" s="394">
        <f t="shared" si="39"/>
        <v>1997.1445519798447</v>
      </c>
    </row>
    <row r="303" spans="1:12" ht="13.8">
      <c r="A303" s="2" t="s">
        <v>11</v>
      </c>
      <c r="B303" s="22">
        <f>+$B$30</f>
        <v>709020</v>
      </c>
      <c r="C303" s="84">
        <f>+B303/B305</f>
        <v>8.4031732094388932E-3</v>
      </c>
      <c r="D303" s="89">
        <v>1.6806346418877791E-3</v>
      </c>
      <c r="E303" s="112">
        <f>+D303*C278</f>
        <v>6375.48751400129</v>
      </c>
      <c r="F303" s="79">
        <v>0</v>
      </c>
      <c r="G303" s="112">
        <f>F303*C278</f>
        <v>0</v>
      </c>
      <c r="H303" s="23">
        <f t="shared" si="37"/>
        <v>1.6806346418877791E-3</v>
      </c>
      <c r="I303" s="117">
        <f t="shared" si="38"/>
        <v>6375.48751400129</v>
      </c>
      <c r="J303" s="39">
        <f>+H303*I308</f>
        <v>1425.0674587426829</v>
      </c>
      <c r="K303" s="39">
        <f>+H303*I309</f>
        <v>0</v>
      </c>
      <c r="L303" s="394">
        <f t="shared" si="39"/>
        <v>1425.0674587426829</v>
      </c>
    </row>
    <row r="304" spans="1:12" ht="13.8">
      <c r="A304" s="3" t="s">
        <v>8</v>
      </c>
      <c r="B304" s="22">
        <f>+$B$31</f>
        <v>577897</v>
      </c>
      <c r="C304" s="84">
        <f>+B304/B305</f>
        <v>6.8491277935955382E-3</v>
      </c>
      <c r="D304" s="89">
        <v>1.3698255587191082E-3</v>
      </c>
      <c r="E304" s="112">
        <f>+D304*C278</f>
        <v>5196.4332570009365</v>
      </c>
      <c r="F304" s="79">
        <v>0</v>
      </c>
      <c r="G304" s="115">
        <f>F304*C278</f>
        <v>0</v>
      </c>
      <c r="H304" s="87">
        <f>+D304+F304</f>
        <v>1.3698255587191082E-3</v>
      </c>
      <c r="I304" s="118">
        <f t="shared" si="38"/>
        <v>5196.4332570009365</v>
      </c>
      <c r="J304" s="39">
        <f>+H304*I308</f>
        <v>1161.5218318312886</v>
      </c>
      <c r="K304" s="39">
        <f>+H304*I309</f>
        <v>0</v>
      </c>
      <c r="L304" s="394">
        <f>+J304+K304</f>
        <v>1161.5218318312886</v>
      </c>
    </row>
    <row r="305" spans="1:14" ht="13.8">
      <c r="A305" s="24"/>
      <c r="B305" s="25">
        <f t="shared" ref="B305:L305" si="40">SUM(B284:B304)</f>
        <v>84375269</v>
      </c>
      <c r="C305" s="85">
        <f t="shared" si="40"/>
        <v>1</v>
      </c>
      <c r="D305" s="82">
        <f t="shared" si="40"/>
        <v>0.20000000000000009</v>
      </c>
      <c r="E305" s="113">
        <f t="shared" si="40"/>
        <v>758700.00000000023</v>
      </c>
      <c r="F305" s="83">
        <f t="shared" si="40"/>
        <v>0.8</v>
      </c>
      <c r="G305" s="113">
        <f t="shared" si="40"/>
        <v>3034800</v>
      </c>
      <c r="H305" s="86">
        <f t="shared" si="40"/>
        <v>1</v>
      </c>
      <c r="I305" s="119">
        <f t="shared" si="40"/>
        <v>3793500.0000000014</v>
      </c>
      <c r="J305" s="26">
        <f t="shared" si="40"/>
        <v>847934.12156610726</v>
      </c>
      <c r="K305" s="26">
        <f t="shared" si="40"/>
        <v>0</v>
      </c>
      <c r="L305" s="26">
        <f t="shared" si="40"/>
        <v>847934.12156610726</v>
      </c>
    </row>
    <row r="306" spans="1:14">
      <c r="H306" s="80"/>
      <c r="I306" s="81"/>
    </row>
    <row r="307" spans="1:14" ht="13.8">
      <c r="A307" s="90" t="s">
        <v>113</v>
      </c>
    </row>
    <row r="308" spans="1:14">
      <c r="G308" t="s">
        <v>114</v>
      </c>
      <c r="H308" s="27"/>
      <c r="I308" s="357">
        <f>+DEI!L74</f>
        <v>847934.12156610703</v>
      </c>
    </row>
    <row r="309" spans="1:14">
      <c r="G309" t="s">
        <v>338</v>
      </c>
      <c r="I309" s="357">
        <f>+DEI!M74</f>
        <v>0</v>
      </c>
    </row>
    <row r="310" spans="1:14">
      <c r="G310" t="s">
        <v>256</v>
      </c>
      <c r="I310" s="120">
        <f>SUM(I308:I309)</f>
        <v>847934.12156610703</v>
      </c>
      <c r="N310" s="121">
        <f>+I310</f>
        <v>847934.12156610703</v>
      </c>
    </row>
    <row r="311" spans="1:14" ht="13.8">
      <c r="D311" s="126"/>
      <c r="I311" s="122"/>
      <c r="N311" s="121"/>
    </row>
    <row r="312" spans="1:14" ht="13.8">
      <c r="D312" s="126"/>
      <c r="I312" s="122"/>
      <c r="N312" s="121"/>
    </row>
    <row r="313" spans="1:14" ht="13.8">
      <c r="D313" s="126"/>
      <c r="I313" s="122"/>
      <c r="N313" s="121"/>
    </row>
    <row r="314" spans="1:14" ht="15.6">
      <c r="A314" s="874" t="s">
        <v>19</v>
      </c>
      <c r="B314" s="875"/>
      <c r="C314" s="875" t="s">
        <v>179</v>
      </c>
      <c r="D314" s="875"/>
      <c r="E314" s="875"/>
      <c r="F314" s="875"/>
      <c r="G314" s="875"/>
      <c r="H314" s="876"/>
      <c r="I314" s="4"/>
    </row>
    <row r="315" spans="1:14" ht="15.6">
      <c r="A315" s="867" t="s">
        <v>20</v>
      </c>
      <c r="B315" s="868"/>
      <c r="C315" s="877" t="s">
        <v>197</v>
      </c>
      <c r="D315" s="878"/>
      <c r="E315" s="878"/>
      <c r="F315" s="878"/>
      <c r="G315" s="878"/>
      <c r="H315" s="879"/>
      <c r="I315" s="4"/>
    </row>
    <row r="316" spans="1:14" ht="15.6">
      <c r="A316" s="867" t="s">
        <v>22</v>
      </c>
      <c r="B316" s="868"/>
      <c r="C316" s="877" t="s">
        <v>44</v>
      </c>
      <c r="D316" s="878"/>
      <c r="E316" s="878"/>
      <c r="F316" s="878"/>
      <c r="G316" s="878"/>
      <c r="H316" s="879"/>
      <c r="I316" s="4"/>
    </row>
    <row r="317" spans="1:14" ht="15.6">
      <c r="A317" s="867" t="s">
        <v>24</v>
      </c>
      <c r="B317" s="868"/>
      <c r="C317" s="869">
        <v>130000</v>
      </c>
      <c r="D317" s="870"/>
      <c r="E317" s="870"/>
      <c r="F317" s="870"/>
      <c r="G317" s="870"/>
      <c r="H317" s="871"/>
      <c r="I317" s="4"/>
    </row>
    <row r="318" spans="1:14" ht="15.6">
      <c r="A318" s="881" t="s">
        <v>25</v>
      </c>
      <c r="B318" s="882"/>
      <c r="C318" s="883" t="s">
        <v>198</v>
      </c>
      <c r="D318" s="884"/>
      <c r="E318" s="884"/>
      <c r="F318" s="884"/>
      <c r="G318" s="884"/>
      <c r="H318" s="885"/>
      <c r="I318" s="4"/>
    </row>
    <row r="319" spans="1:14" ht="13.8">
      <c r="A319" s="5"/>
      <c r="B319" s="5"/>
      <c r="C319" s="5"/>
      <c r="D319" s="5"/>
      <c r="E319" s="5"/>
      <c r="F319" s="5"/>
      <c r="G319" s="5"/>
      <c r="H319" s="5"/>
      <c r="I319" s="5"/>
    </row>
    <row r="320" spans="1:14" ht="13.8">
      <c r="A320" s="6"/>
      <c r="B320" s="7"/>
      <c r="C320" s="8"/>
      <c r="D320" s="886">
        <v>0</v>
      </c>
      <c r="E320" s="887"/>
      <c r="F320" s="886">
        <v>1</v>
      </c>
      <c r="G320" s="887"/>
      <c r="H320" s="9"/>
      <c r="I320" s="10"/>
      <c r="J320" s="11" t="s">
        <v>121</v>
      </c>
      <c r="K320" s="11" t="s">
        <v>269</v>
      </c>
      <c r="L320" s="11" t="s">
        <v>270</v>
      </c>
    </row>
    <row r="321" spans="1:12" ht="13.8">
      <c r="A321" s="12"/>
      <c r="B321" s="13"/>
      <c r="C321" s="14"/>
      <c r="D321" s="872" t="s">
        <v>26</v>
      </c>
      <c r="E321" s="880"/>
      <c r="F321" s="872" t="s">
        <v>27</v>
      </c>
      <c r="G321" s="880"/>
      <c r="H321" s="872" t="s">
        <v>28</v>
      </c>
      <c r="I321" s="873"/>
      <c r="J321" s="15" t="s">
        <v>29</v>
      </c>
      <c r="K321" s="391" t="s">
        <v>523</v>
      </c>
      <c r="L321" s="391" t="s">
        <v>29</v>
      </c>
    </row>
    <row r="322" spans="1:12" ht="27.6">
      <c r="A322" s="16" t="s">
        <v>30</v>
      </c>
      <c r="B322" s="17" t="s">
        <v>31</v>
      </c>
      <c r="C322" s="18" t="s">
        <v>32</v>
      </c>
      <c r="D322" s="19" t="s">
        <v>33</v>
      </c>
      <c r="E322" s="20" t="s">
        <v>34</v>
      </c>
      <c r="F322" s="19" t="s">
        <v>33</v>
      </c>
      <c r="G322" s="20" t="s">
        <v>34</v>
      </c>
      <c r="H322" s="21" t="s">
        <v>33</v>
      </c>
      <c r="I322" s="40" t="s">
        <v>34</v>
      </c>
      <c r="J322" s="18" t="s">
        <v>34</v>
      </c>
      <c r="K322" s="18" t="s">
        <v>34</v>
      </c>
      <c r="L322" s="18" t="s">
        <v>34</v>
      </c>
    </row>
    <row r="323" spans="1:12" ht="13.8">
      <c r="A323" s="1" t="s">
        <v>15</v>
      </c>
      <c r="B323" s="22">
        <f>+$B$10</f>
        <v>10863833</v>
      </c>
      <c r="C323" s="84">
        <f>+B323/B344</f>
        <v>0.12875612876564577</v>
      </c>
      <c r="D323" s="89">
        <v>0</v>
      </c>
      <c r="E323" s="112">
        <f>+D323*C317</f>
        <v>0</v>
      </c>
      <c r="F323" s="79">
        <v>0</v>
      </c>
      <c r="G323" s="114">
        <f>F323*C317</f>
        <v>0</v>
      </c>
      <c r="H323" s="23">
        <f>+D323+F323</f>
        <v>0</v>
      </c>
      <c r="I323" s="116">
        <f>+E323+G323</f>
        <v>0</v>
      </c>
      <c r="J323" s="39">
        <f>+H323*I347</f>
        <v>0</v>
      </c>
      <c r="K323" s="395">
        <v>0</v>
      </c>
      <c r="L323" s="393">
        <f>+J323+K323</f>
        <v>0</v>
      </c>
    </row>
    <row r="324" spans="1:12" ht="13.8">
      <c r="A324" s="2" t="s">
        <v>4</v>
      </c>
      <c r="B324" s="22">
        <f>+$B$12</f>
        <v>514617</v>
      </c>
      <c r="C324" s="84">
        <f>+B324/B344</f>
        <v>6.0991449994666092E-3</v>
      </c>
      <c r="D324" s="89">
        <v>0</v>
      </c>
      <c r="E324" s="112">
        <f>+D324*C317</f>
        <v>0</v>
      </c>
      <c r="F324" s="79">
        <v>0</v>
      </c>
      <c r="G324" s="112">
        <f>F324*C317</f>
        <v>0</v>
      </c>
      <c r="H324" s="23">
        <f t="shared" ref="H324:H342" si="41">+D324+F324</f>
        <v>0</v>
      </c>
      <c r="I324" s="117">
        <f>+G324+E324</f>
        <v>0</v>
      </c>
      <c r="J324" s="39">
        <f>+H324*I347</f>
        <v>0</v>
      </c>
      <c r="K324" s="395">
        <v>0</v>
      </c>
      <c r="L324" s="394">
        <f>+J324+K324</f>
        <v>0</v>
      </c>
    </row>
    <row r="325" spans="1:12" ht="13.8">
      <c r="A325" s="2" t="s">
        <v>0</v>
      </c>
      <c r="B325" s="22">
        <f>+$B$13</f>
        <v>9749272</v>
      </c>
      <c r="C325" s="84">
        <f>+B325/B344</f>
        <v>0.11554655902785922</v>
      </c>
      <c r="D325" s="89">
        <v>0</v>
      </c>
      <c r="E325" s="112">
        <f>+D325*C317</f>
        <v>0</v>
      </c>
      <c r="F325" s="79">
        <v>0</v>
      </c>
      <c r="G325" s="112">
        <f>F325*C317</f>
        <v>0</v>
      </c>
      <c r="H325" s="23">
        <f t="shared" si="41"/>
        <v>0</v>
      </c>
      <c r="I325" s="117">
        <f t="shared" ref="I325:I343" si="42">+G325+E325</f>
        <v>0</v>
      </c>
      <c r="J325" s="39">
        <f>+H325*I347</f>
        <v>0</v>
      </c>
      <c r="K325" s="395">
        <v>0</v>
      </c>
      <c r="L325" s="394">
        <f t="shared" ref="L325:L343" si="43">+J325+K325</f>
        <v>0</v>
      </c>
    </row>
    <row r="326" spans="1:12" ht="13.8">
      <c r="A326" s="2" t="s">
        <v>16</v>
      </c>
      <c r="B326" s="22">
        <f>+$B$14</f>
        <v>1003167</v>
      </c>
      <c r="C326" s="84">
        <f>+B326/B344</f>
        <v>1.1889348761661429E-2</v>
      </c>
      <c r="D326" s="89">
        <v>0</v>
      </c>
      <c r="E326" s="112">
        <f>+D326*C317</f>
        <v>0</v>
      </c>
      <c r="F326" s="79">
        <v>0</v>
      </c>
      <c r="G326" s="112">
        <f>F326*C317</f>
        <v>0</v>
      </c>
      <c r="H326" s="23">
        <f t="shared" si="41"/>
        <v>0</v>
      </c>
      <c r="I326" s="117">
        <f t="shared" si="42"/>
        <v>0</v>
      </c>
      <c r="J326" s="39">
        <f>+H326*I347</f>
        <v>0</v>
      </c>
      <c r="K326" s="395">
        <v>0</v>
      </c>
      <c r="L326" s="394">
        <f t="shared" si="43"/>
        <v>0</v>
      </c>
    </row>
    <row r="327" spans="1:12" ht="13.8">
      <c r="A327" s="2" t="s">
        <v>6</v>
      </c>
      <c r="B327" s="22">
        <f>+$B$15</f>
        <v>2478000</v>
      </c>
      <c r="C327" s="84">
        <f>+B327/B344</f>
        <v>2.9368795256818677E-2</v>
      </c>
      <c r="D327" s="89">
        <v>0</v>
      </c>
      <c r="E327" s="112">
        <f>+D327*C317</f>
        <v>0</v>
      </c>
      <c r="F327" s="79">
        <v>0</v>
      </c>
      <c r="G327" s="112">
        <f>F327*C317</f>
        <v>0</v>
      </c>
      <c r="H327" s="23">
        <f t="shared" si="41"/>
        <v>0</v>
      </c>
      <c r="I327" s="117">
        <f t="shared" si="42"/>
        <v>0</v>
      </c>
      <c r="J327" s="39">
        <f>+H327*I347</f>
        <v>0</v>
      </c>
      <c r="K327" s="395">
        <v>0</v>
      </c>
      <c r="L327" s="394">
        <f t="shared" si="43"/>
        <v>0</v>
      </c>
    </row>
    <row r="328" spans="1:12" ht="13.8">
      <c r="A328" s="2" t="s">
        <v>10</v>
      </c>
      <c r="B328" s="22">
        <f>+$B$16</f>
        <v>2875067</v>
      </c>
      <c r="C328" s="84">
        <f>+B328/B344</f>
        <v>3.4074759512766707E-2</v>
      </c>
      <c r="D328" s="89">
        <v>0</v>
      </c>
      <c r="E328" s="112">
        <f>+D328*C317</f>
        <v>0</v>
      </c>
      <c r="F328" s="79">
        <v>0</v>
      </c>
      <c r="G328" s="112">
        <f>F328*C317</f>
        <v>0</v>
      </c>
      <c r="H328" s="23">
        <f t="shared" si="41"/>
        <v>0</v>
      </c>
      <c r="I328" s="117">
        <f t="shared" si="42"/>
        <v>0</v>
      </c>
      <c r="J328" s="39">
        <f>+H328*I347</f>
        <v>0</v>
      </c>
      <c r="K328" s="395">
        <v>0</v>
      </c>
      <c r="L328" s="394">
        <f t="shared" si="43"/>
        <v>0</v>
      </c>
    </row>
    <row r="329" spans="1:12" ht="13.8">
      <c r="A329" s="2" t="s">
        <v>17</v>
      </c>
      <c r="B329" s="22">
        <f>+$B$17</f>
        <v>7116500</v>
      </c>
      <c r="C329" s="84">
        <f>+B329/B344</f>
        <v>8.434343480433823E-2</v>
      </c>
      <c r="D329" s="89">
        <v>0</v>
      </c>
      <c r="E329" s="112">
        <f>+D329*C317</f>
        <v>0</v>
      </c>
      <c r="F329" s="79">
        <v>0</v>
      </c>
      <c r="G329" s="112">
        <f>F329*C317</f>
        <v>0</v>
      </c>
      <c r="H329" s="23">
        <f t="shared" si="41"/>
        <v>0</v>
      </c>
      <c r="I329" s="117">
        <f t="shared" si="42"/>
        <v>0</v>
      </c>
      <c r="J329" s="39">
        <f>+H329*I347</f>
        <v>0</v>
      </c>
      <c r="K329" s="395">
        <v>0</v>
      </c>
      <c r="L329" s="394">
        <f t="shared" si="43"/>
        <v>0</v>
      </c>
    </row>
    <row r="330" spans="1:12" ht="13.8">
      <c r="A330" s="2" t="s">
        <v>5</v>
      </c>
      <c r="B330" s="22">
        <f>+$B$18</f>
        <v>9342000</v>
      </c>
      <c r="C330" s="84">
        <f>+B330/B344</f>
        <v>0.11071964700936242</v>
      </c>
      <c r="D330" s="89">
        <v>0</v>
      </c>
      <c r="E330" s="112">
        <f>+D330*C317</f>
        <v>0</v>
      </c>
      <c r="F330" s="79">
        <v>0</v>
      </c>
      <c r="G330" s="112">
        <f>F330*C317</f>
        <v>0</v>
      </c>
      <c r="H330" s="23">
        <f t="shared" si="41"/>
        <v>0</v>
      </c>
      <c r="I330" s="117">
        <f t="shared" si="42"/>
        <v>0</v>
      </c>
      <c r="J330" s="39">
        <f>+H330*I347</f>
        <v>0</v>
      </c>
      <c r="K330" s="395">
        <v>0</v>
      </c>
      <c r="L330" s="394">
        <f t="shared" si="43"/>
        <v>0</v>
      </c>
    </row>
    <row r="331" spans="1:12" ht="13.8">
      <c r="A331" s="2" t="s">
        <v>116</v>
      </c>
      <c r="B331" s="22">
        <f>+$B$19</f>
        <v>2919752</v>
      </c>
      <c r="C331" s="84">
        <f>+B331/B344</f>
        <v>3.460435782432883E-2</v>
      </c>
      <c r="D331" s="89">
        <v>0</v>
      </c>
      <c r="E331" s="112">
        <f>+D331*C317</f>
        <v>0</v>
      </c>
      <c r="F331" s="79">
        <v>1</v>
      </c>
      <c r="G331" s="112">
        <f>F331*C317</f>
        <v>130000</v>
      </c>
      <c r="H331" s="23">
        <f t="shared" si="41"/>
        <v>1</v>
      </c>
      <c r="I331" s="117">
        <f t="shared" si="42"/>
        <v>130000</v>
      </c>
      <c r="J331" s="39">
        <f>+H331*I347</f>
        <v>1828.3100623732562</v>
      </c>
      <c r="K331" s="395">
        <v>-161</v>
      </c>
      <c r="L331" s="394">
        <f t="shared" si="43"/>
        <v>1667.3100623732562</v>
      </c>
    </row>
    <row r="332" spans="1:12" ht="13.8">
      <c r="A332" s="2" t="s">
        <v>1</v>
      </c>
      <c r="B332" s="22">
        <f>+$B$20</f>
        <v>233000</v>
      </c>
      <c r="C332" s="84">
        <f>+B332/B344</f>
        <v>2.7614726774974787E-3</v>
      </c>
      <c r="D332" s="89">
        <v>0</v>
      </c>
      <c r="E332" s="112">
        <f>+D332*C317</f>
        <v>0</v>
      </c>
      <c r="F332" s="79">
        <v>0</v>
      </c>
      <c r="G332" s="112">
        <f>F332*C317</f>
        <v>0</v>
      </c>
      <c r="H332" s="23">
        <f t="shared" si="41"/>
        <v>0</v>
      </c>
      <c r="I332" s="117">
        <f t="shared" si="42"/>
        <v>0</v>
      </c>
      <c r="J332" s="39">
        <f>+H332*I347</f>
        <v>0</v>
      </c>
      <c r="K332" s="395">
        <v>0</v>
      </c>
      <c r="L332" s="394">
        <f t="shared" si="43"/>
        <v>0</v>
      </c>
    </row>
    <row r="333" spans="1:12" ht="13.8">
      <c r="A333" s="2" t="s">
        <v>45</v>
      </c>
      <c r="B333" s="22">
        <f>+$B$21</f>
        <v>7175167</v>
      </c>
      <c r="C333" s="84">
        <f>+B333/B344</f>
        <v>8.503874518017833E-2</v>
      </c>
      <c r="D333" s="89">
        <v>0</v>
      </c>
      <c r="E333" s="112">
        <f>+D333*C317</f>
        <v>0</v>
      </c>
      <c r="F333" s="79">
        <v>0</v>
      </c>
      <c r="G333" s="112">
        <f>F333*C317</f>
        <v>0</v>
      </c>
      <c r="H333" s="23">
        <f t="shared" si="41"/>
        <v>0</v>
      </c>
      <c r="I333" s="117">
        <f t="shared" si="42"/>
        <v>0</v>
      </c>
      <c r="J333" s="39">
        <f>+H333*I347</f>
        <v>0</v>
      </c>
      <c r="K333" s="395">
        <v>0</v>
      </c>
      <c r="L333" s="394">
        <f t="shared" si="43"/>
        <v>0</v>
      </c>
    </row>
    <row r="334" spans="1:12" ht="13.8">
      <c r="A334" s="2" t="s">
        <v>46</v>
      </c>
      <c r="B334" s="22">
        <f>+$B$22</f>
        <v>7011667</v>
      </c>
      <c r="C334" s="84">
        <f>+B334/B344</f>
        <v>8.3100973580303494E-2</v>
      </c>
      <c r="D334" s="89">
        <v>0</v>
      </c>
      <c r="E334" s="112">
        <f>+D334*C317</f>
        <v>0</v>
      </c>
      <c r="F334" s="79">
        <v>0</v>
      </c>
      <c r="G334" s="112">
        <f>F334*C317</f>
        <v>0</v>
      </c>
      <c r="H334" s="23">
        <f t="shared" si="41"/>
        <v>0</v>
      </c>
      <c r="I334" s="117">
        <f t="shared" si="42"/>
        <v>0</v>
      </c>
      <c r="J334" s="39">
        <f>+H334*I347</f>
        <v>0</v>
      </c>
      <c r="K334" s="395">
        <v>0</v>
      </c>
      <c r="L334" s="394">
        <f t="shared" si="43"/>
        <v>0</v>
      </c>
    </row>
    <row r="335" spans="1:12" ht="13.8">
      <c r="A335" s="2" t="s">
        <v>2</v>
      </c>
      <c r="B335" s="22">
        <f>+$B$23</f>
        <v>347000</v>
      </c>
      <c r="C335" s="84">
        <f>+B335/B344</f>
        <v>4.1125794810799362E-3</v>
      </c>
      <c r="D335" s="89">
        <v>0</v>
      </c>
      <c r="E335" s="112">
        <f>+D335*C317</f>
        <v>0</v>
      </c>
      <c r="F335" s="79">
        <v>0</v>
      </c>
      <c r="G335" s="112">
        <f>F335*C317</f>
        <v>0</v>
      </c>
      <c r="H335" s="23">
        <f t="shared" si="41"/>
        <v>0</v>
      </c>
      <c r="I335" s="117">
        <f t="shared" si="42"/>
        <v>0</v>
      </c>
      <c r="J335" s="39">
        <f>+H335*I347</f>
        <v>0</v>
      </c>
      <c r="K335" s="395">
        <v>0</v>
      </c>
      <c r="L335" s="394">
        <f t="shared" si="43"/>
        <v>0</v>
      </c>
    </row>
    <row r="336" spans="1:12" ht="13.8">
      <c r="A336" s="2" t="s">
        <v>12</v>
      </c>
      <c r="B336" s="22">
        <f>+$B$24</f>
        <v>344800</v>
      </c>
      <c r="C336" s="84">
        <f>+B336/B344</f>
        <v>4.086505490133608E-3</v>
      </c>
      <c r="D336" s="89">
        <v>0</v>
      </c>
      <c r="E336" s="112">
        <f>+D336*C317</f>
        <v>0</v>
      </c>
      <c r="F336" s="79">
        <v>0</v>
      </c>
      <c r="G336" s="112">
        <f>F336*C317</f>
        <v>0</v>
      </c>
      <c r="H336" s="23">
        <f t="shared" si="41"/>
        <v>0</v>
      </c>
      <c r="I336" s="117">
        <f t="shared" si="42"/>
        <v>0</v>
      </c>
      <c r="J336" s="39">
        <f>+H336*I347</f>
        <v>0</v>
      </c>
      <c r="K336" s="395">
        <v>0</v>
      </c>
      <c r="L336" s="394">
        <f t="shared" si="43"/>
        <v>0</v>
      </c>
    </row>
    <row r="337" spans="1:14" ht="13.8">
      <c r="A337" s="2" t="s">
        <v>18</v>
      </c>
      <c r="B337" s="22">
        <f>+$B$25</f>
        <v>10204042</v>
      </c>
      <c r="C337" s="84">
        <f>+B337/B344</f>
        <v>0.12093640851088723</v>
      </c>
      <c r="D337" s="89">
        <v>0</v>
      </c>
      <c r="E337" s="112">
        <f>+D337*C317</f>
        <v>0</v>
      </c>
      <c r="F337" s="79">
        <v>0</v>
      </c>
      <c r="G337" s="112">
        <f>F337*C317</f>
        <v>0</v>
      </c>
      <c r="H337" s="23">
        <f t="shared" si="41"/>
        <v>0</v>
      </c>
      <c r="I337" s="117">
        <f t="shared" si="42"/>
        <v>0</v>
      </c>
      <c r="J337" s="39">
        <f>+H337*I347</f>
        <v>0</v>
      </c>
      <c r="K337" s="395">
        <v>0</v>
      </c>
      <c r="L337" s="394">
        <f t="shared" si="43"/>
        <v>0</v>
      </c>
    </row>
    <row r="338" spans="1:14" ht="13.8">
      <c r="A338" s="2" t="s">
        <v>9</v>
      </c>
      <c r="B338" s="22">
        <f>+$B$26</f>
        <v>7973985</v>
      </c>
      <c r="C338" s="84">
        <f>+B338/B344</f>
        <v>9.4506187589161933E-2</v>
      </c>
      <c r="D338" s="89">
        <v>0</v>
      </c>
      <c r="E338" s="112">
        <f>+D338*C317</f>
        <v>0</v>
      </c>
      <c r="F338" s="79">
        <v>0</v>
      </c>
      <c r="G338" s="112">
        <f>F338*C317</f>
        <v>0</v>
      </c>
      <c r="H338" s="23">
        <f t="shared" si="41"/>
        <v>0</v>
      </c>
      <c r="I338" s="117">
        <f t="shared" si="42"/>
        <v>0</v>
      </c>
      <c r="J338" s="39">
        <f>+H338*I347</f>
        <v>0</v>
      </c>
      <c r="K338" s="395">
        <v>0</v>
      </c>
      <c r="L338" s="394">
        <f t="shared" si="43"/>
        <v>0</v>
      </c>
    </row>
    <row r="339" spans="1:14" ht="13.8">
      <c r="A339" s="2" t="s">
        <v>7</v>
      </c>
      <c r="B339" s="22">
        <f>+$B$27</f>
        <v>1689225</v>
      </c>
      <c r="C339" s="84">
        <f>+B339/B344</f>
        <v>2.0020380616505056E-2</v>
      </c>
      <c r="D339" s="89">
        <v>0</v>
      </c>
      <c r="E339" s="112">
        <f>+D339*C317</f>
        <v>0</v>
      </c>
      <c r="F339" s="79">
        <v>0</v>
      </c>
      <c r="G339" s="112">
        <f>F339*C317</f>
        <v>0</v>
      </c>
      <c r="H339" s="23">
        <f t="shared" si="41"/>
        <v>0</v>
      </c>
      <c r="I339" s="117">
        <f t="shared" si="42"/>
        <v>0</v>
      </c>
      <c r="J339" s="39">
        <f>+H339*I347</f>
        <v>0</v>
      </c>
      <c r="K339" s="395">
        <v>0</v>
      </c>
      <c r="L339" s="394">
        <f t="shared" si="43"/>
        <v>0</v>
      </c>
    </row>
    <row r="340" spans="1:14" ht="13.8">
      <c r="A340" s="2" t="s">
        <v>13</v>
      </c>
      <c r="B340" s="22">
        <f>+$B$28</f>
        <v>253610</v>
      </c>
      <c r="C340" s="84">
        <f>+B340/B344</f>
        <v>3.005738565408307E-3</v>
      </c>
      <c r="D340" s="89">
        <v>0</v>
      </c>
      <c r="E340" s="112">
        <f>+D340*C317</f>
        <v>0</v>
      </c>
      <c r="F340" s="79">
        <v>0</v>
      </c>
      <c r="G340" s="112">
        <f>F340*C317</f>
        <v>0</v>
      </c>
      <c r="H340" s="23">
        <f t="shared" si="41"/>
        <v>0</v>
      </c>
      <c r="I340" s="117">
        <f t="shared" si="42"/>
        <v>0</v>
      </c>
      <c r="J340" s="39">
        <f>+H340*I347</f>
        <v>0</v>
      </c>
      <c r="K340" s="395">
        <v>0</v>
      </c>
      <c r="L340" s="394">
        <f t="shared" si="43"/>
        <v>0</v>
      </c>
    </row>
    <row r="341" spans="1:14" ht="13.8">
      <c r="A341" s="2" t="s">
        <v>3</v>
      </c>
      <c r="B341" s="22">
        <f>+$B$29</f>
        <v>993648</v>
      </c>
      <c r="C341" s="84">
        <f>+B341/B344</f>
        <v>1.1776531343562295E-2</v>
      </c>
      <c r="D341" s="89">
        <v>0</v>
      </c>
      <c r="E341" s="112">
        <f>+D341*C317</f>
        <v>0</v>
      </c>
      <c r="F341" s="79">
        <v>0</v>
      </c>
      <c r="G341" s="112">
        <f>F341*C317</f>
        <v>0</v>
      </c>
      <c r="H341" s="23">
        <f t="shared" si="41"/>
        <v>0</v>
      </c>
      <c r="I341" s="117">
        <f t="shared" si="42"/>
        <v>0</v>
      </c>
      <c r="J341" s="39">
        <f>+H341*I347</f>
        <v>0</v>
      </c>
      <c r="K341" s="395">
        <v>0</v>
      </c>
      <c r="L341" s="394">
        <f t="shared" si="43"/>
        <v>0</v>
      </c>
    </row>
    <row r="342" spans="1:14" ht="13.8">
      <c r="A342" s="2" t="s">
        <v>11</v>
      </c>
      <c r="B342" s="22">
        <f>+$B$30</f>
        <v>709020</v>
      </c>
      <c r="C342" s="84">
        <f>+B342/B344</f>
        <v>8.4031732094388932E-3</v>
      </c>
      <c r="D342" s="89">
        <v>0</v>
      </c>
      <c r="E342" s="112">
        <f>+D342*C317</f>
        <v>0</v>
      </c>
      <c r="F342" s="79">
        <v>0</v>
      </c>
      <c r="G342" s="112">
        <f>F342*C317</f>
        <v>0</v>
      </c>
      <c r="H342" s="23">
        <f t="shared" si="41"/>
        <v>0</v>
      </c>
      <c r="I342" s="117">
        <f t="shared" si="42"/>
        <v>0</v>
      </c>
      <c r="J342" s="39">
        <f>+H342*I347</f>
        <v>0</v>
      </c>
      <c r="K342" s="395">
        <v>0</v>
      </c>
      <c r="L342" s="394">
        <f t="shared" si="43"/>
        <v>0</v>
      </c>
    </row>
    <row r="343" spans="1:14" ht="13.8">
      <c r="A343" s="3" t="s">
        <v>8</v>
      </c>
      <c r="B343" s="22">
        <f>+$B$31</f>
        <v>577897</v>
      </c>
      <c r="C343" s="84">
        <f>+B343/B344</f>
        <v>6.8491277935955382E-3</v>
      </c>
      <c r="D343" s="89">
        <v>0</v>
      </c>
      <c r="E343" s="112">
        <f>+D343*C317</f>
        <v>0</v>
      </c>
      <c r="F343" s="79">
        <v>0</v>
      </c>
      <c r="G343" s="115">
        <f>F343*C317</f>
        <v>0</v>
      </c>
      <c r="H343" s="87">
        <f>+D343+F343</f>
        <v>0</v>
      </c>
      <c r="I343" s="118">
        <f t="shared" si="42"/>
        <v>0</v>
      </c>
      <c r="J343" s="39">
        <f>+H343*I347</f>
        <v>0</v>
      </c>
      <c r="K343" s="395">
        <v>0</v>
      </c>
      <c r="L343" s="394">
        <f t="shared" si="43"/>
        <v>0</v>
      </c>
    </row>
    <row r="344" spans="1:14" ht="13.8">
      <c r="A344" s="24"/>
      <c r="B344" s="25">
        <f t="shared" ref="B344:L344" si="44">SUM(B323:B343)</f>
        <v>84375269</v>
      </c>
      <c r="C344" s="85">
        <f t="shared" si="44"/>
        <v>1</v>
      </c>
      <c r="D344" s="82">
        <f t="shared" si="44"/>
        <v>0</v>
      </c>
      <c r="E344" s="113">
        <f t="shared" si="44"/>
        <v>0</v>
      </c>
      <c r="F344" s="83">
        <f t="shared" si="44"/>
        <v>1</v>
      </c>
      <c r="G344" s="113">
        <f t="shared" si="44"/>
        <v>130000</v>
      </c>
      <c r="H344" s="86">
        <f t="shared" si="44"/>
        <v>1</v>
      </c>
      <c r="I344" s="119">
        <f t="shared" si="44"/>
        <v>130000</v>
      </c>
      <c r="J344" s="26">
        <f t="shared" si="44"/>
        <v>1828.3100623732562</v>
      </c>
      <c r="K344" s="26">
        <f t="shared" si="44"/>
        <v>-161</v>
      </c>
      <c r="L344" s="26">
        <f t="shared" si="44"/>
        <v>1667.3100623732562</v>
      </c>
    </row>
    <row r="345" spans="1:14">
      <c r="H345" s="80"/>
      <c r="I345" s="81"/>
    </row>
    <row r="346" spans="1:14" ht="13.8">
      <c r="A346" s="90" t="s">
        <v>113</v>
      </c>
      <c r="I346" s="127"/>
    </row>
    <row r="347" spans="1:14">
      <c r="G347" t="s">
        <v>114</v>
      </c>
      <c r="H347" s="27"/>
      <c r="I347" s="357">
        <f>+ITCM!L77</f>
        <v>1828.3100623732562</v>
      </c>
    </row>
    <row r="348" spans="1:14">
      <c r="G348" t="s">
        <v>338</v>
      </c>
      <c r="I348" s="357">
        <f>+ITCM!M77</f>
        <v>-161</v>
      </c>
    </row>
    <row r="349" spans="1:14">
      <c r="G349" t="s">
        <v>256</v>
      </c>
      <c r="I349" s="746">
        <f>SUM(I347:I348)</f>
        <v>1667.3100623732562</v>
      </c>
      <c r="N349" s="121">
        <f>+I349</f>
        <v>1667.3100623732562</v>
      </c>
    </row>
    <row r="350" spans="1:14">
      <c r="I350" s="748"/>
    </row>
    <row r="351" spans="1:14">
      <c r="I351" s="88"/>
    </row>
    <row r="352" spans="1:14">
      <c r="I352" s="88"/>
    </row>
    <row r="353" spans="1:12" ht="15.6">
      <c r="A353" s="874" t="s">
        <v>19</v>
      </c>
      <c r="B353" s="875"/>
      <c r="C353" s="907" t="s">
        <v>717</v>
      </c>
      <c r="D353" s="907"/>
      <c r="E353" s="907"/>
      <c r="F353" s="907"/>
      <c r="G353" s="907"/>
      <c r="H353" s="908"/>
      <c r="I353" s="4"/>
    </row>
    <row r="354" spans="1:12" ht="15.6">
      <c r="A354" s="867" t="s">
        <v>20</v>
      </c>
      <c r="B354" s="868"/>
      <c r="C354" s="877" t="s">
        <v>199</v>
      </c>
      <c r="D354" s="878"/>
      <c r="E354" s="878"/>
      <c r="F354" s="878"/>
      <c r="G354" s="878"/>
      <c r="H354" s="879"/>
      <c r="I354" s="4"/>
    </row>
    <row r="355" spans="1:12" ht="15.6">
      <c r="A355" s="867" t="s">
        <v>22</v>
      </c>
      <c r="B355" s="868"/>
      <c r="C355" s="877" t="s">
        <v>44</v>
      </c>
      <c r="D355" s="878"/>
      <c r="E355" s="878"/>
      <c r="F355" s="878"/>
      <c r="G355" s="878"/>
      <c r="H355" s="879"/>
      <c r="I355" s="4"/>
    </row>
    <row r="356" spans="1:12" ht="15.6">
      <c r="A356" s="867" t="s">
        <v>24</v>
      </c>
      <c r="B356" s="868"/>
      <c r="C356" s="869">
        <v>2389500</v>
      </c>
      <c r="D356" s="870"/>
      <c r="E356" s="870"/>
      <c r="F356" s="870"/>
      <c r="G356" s="870"/>
      <c r="H356" s="871"/>
      <c r="I356" s="4"/>
    </row>
    <row r="357" spans="1:12" ht="15.6">
      <c r="A357" s="881" t="s">
        <v>25</v>
      </c>
      <c r="B357" s="882"/>
      <c r="C357" s="883" t="s">
        <v>200</v>
      </c>
      <c r="D357" s="884"/>
      <c r="E357" s="884"/>
      <c r="F357" s="884"/>
      <c r="G357" s="884"/>
      <c r="H357" s="885"/>
      <c r="I357" s="4"/>
    </row>
    <row r="358" spans="1:12" ht="13.8">
      <c r="A358" s="5"/>
      <c r="B358" s="5"/>
      <c r="C358" s="5"/>
      <c r="D358" s="5"/>
      <c r="E358" s="5"/>
      <c r="F358" s="5"/>
      <c r="G358" s="5"/>
      <c r="H358" s="5"/>
      <c r="I358" s="5"/>
    </row>
    <row r="359" spans="1:12" ht="13.8">
      <c r="A359" s="6"/>
      <c r="B359" s="7"/>
      <c r="C359" s="8"/>
      <c r="D359" s="886">
        <v>0</v>
      </c>
      <c r="E359" s="887"/>
      <c r="F359" s="886">
        <v>1</v>
      </c>
      <c r="G359" s="887"/>
      <c r="H359" s="9"/>
      <c r="I359" s="10"/>
      <c r="J359" s="11" t="s">
        <v>121</v>
      </c>
      <c r="K359" s="11" t="s">
        <v>269</v>
      </c>
      <c r="L359" s="11" t="s">
        <v>270</v>
      </c>
    </row>
    <row r="360" spans="1:12" ht="13.8">
      <c r="A360" s="12"/>
      <c r="B360" s="13"/>
      <c r="C360" s="14"/>
      <c r="D360" s="872" t="s">
        <v>26</v>
      </c>
      <c r="E360" s="880"/>
      <c r="F360" s="872" t="s">
        <v>27</v>
      </c>
      <c r="G360" s="880"/>
      <c r="H360" s="872" t="s">
        <v>28</v>
      </c>
      <c r="I360" s="873"/>
      <c r="J360" s="15" t="s">
        <v>29</v>
      </c>
      <c r="K360" s="391" t="s">
        <v>523</v>
      </c>
      <c r="L360" s="391" t="s">
        <v>29</v>
      </c>
    </row>
    <row r="361" spans="1:12" ht="27.6">
      <c r="A361" s="16" t="s">
        <v>30</v>
      </c>
      <c r="B361" s="17" t="s">
        <v>31</v>
      </c>
      <c r="C361" s="18" t="s">
        <v>32</v>
      </c>
      <c r="D361" s="19" t="s">
        <v>33</v>
      </c>
      <c r="E361" s="20" t="s">
        <v>34</v>
      </c>
      <c r="F361" s="19" t="s">
        <v>33</v>
      </c>
      <c r="G361" s="20" t="s">
        <v>34</v>
      </c>
      <c r="H361" s="21" t="s">
        <v>33</v>
      </c>
      <c r="I361" s="40" t="s">
        <v>34</v>
      </c>
      <c r="J361" s="18" t="s">
        <v>34</v>
      </c>
      <c r="K361" s="18" t="s">
        <v>34</v>
      </c>
      <c r="L361" s="18" t="s">
        <v>34</v>
      </c>
    </row>
    <row r="362" spans="1:12" ht="13.8">
      <c r="A362" s="1" t="s">
        <v>15</v>
      </c>
      <c r="B362" s="22">
        <f>+$B$10</f>
        <v>10863833</v>
      </c>
      <c r="C362" s="84">
        <f>+B362/B383</f>
        <v>0.12875612876564577</v>
      </c>
      <c r="D362" s="89">
        <v>0</v>
      </c>
      <c r="E362" s="112">
        <f>+D362*C356</f>
        <v>0</v>
      </c>
      <c r="F362" s="79">
        <v>0</v>
      </c>
      <c r="G362" s="114">
        <f>F362*C356</f>
        <v>0</v>
      </c>
      <c r="H362" s="23">
        <f>+D362+F362</f>
        <v>0</v>
      </c>
      <c r="I362" s="116">
        <f>+E362+G362</f>
        <v>0</v>
      </c>
      <c r="J362" s="39">
        <f>+H362*I386</f>
        <v>0</v>
      </c>
      <c r="K362" s="395">
        <v>0</v>
      </c>
      <c r="L362" s="393">
        <f>+J362+K362</f>
        <v>0</v>
      </c>
    </row>
    <row r="363" spans="1:12" ht="13.8">
      <c r="A363" s="2" t="s">
        <v>4</v>
      </c>
      <c r="B363" s="22">
        <f>+$B$12</f>
        <v>514617</v>
      </c>
      <c r="C363" s="84">
        <f>+B363/B383</f>
        <v>6.0991449994666092E-3</v>
      </c>
      <c r="D363" s="89">
        <v>0</v>
      </c>
      <c r="E363" s="112">
        <f>+D363*C356</f>
        <v>0</v>
      </c>
      <c r="F363" s="79">
        <v>0</v>
      </c>
      <c r="G363" s="112">
        <f>F363*C356</f>
        <v>0</v>
      </c>
      <c r="H363" s="23">
        <f t="shared" ref="H363:H381" si="45">+D363+F363</f>
        <v>0</v>
      </c>
      <c r="I363" s="117">
        <f>+G363+E363</f>
        <v>0</v>
      </c>
      <c r="J363" s="39">
        <f>+H363*I386</f>
        <v>0</v>
      </c>
      <c r="K363" s="395">
        <v>0</v>
      </c>
      <c r="L363" s="394">
        <f>+J363+K363</f>
        <v>0</v>
      </c>
    </row>
    <row r="364" spans="1:12" ht="13.8">
      <c r="A364" s="2" t="s">
        <v>0</v>
      </c>
      <c r="B364" s="22">
        <f>+$B$13</f>
        <v>9749272</v>
      </c>
      <c r="C364" s="84">
        <f>+B364/B383</f>
        <v>0.11554655902785922</v>
      </c>
      <c r="D364" s="89">
        <v>0</v>
      </c>
      <c r="E364" s="112">
        <f>+D364*C356</f>
        <v>0</v>
      </c>
      <c r="F364" s="79">
        <v>0</v>
      </c>
      <c r="G364" s="112">
        <f>F364*C356</f>
        <v>0</v>
      </c>
      <c r="H364" s="23">
        <f t="shared" si="45"/>
        <v>0</v>
      </c>
      <c r="I364" s="117">
        <f t="shared" ref="I364:I382" si="46">+G364+E364</f>
        <v>0</v>
      </c>
      <c r="J364" s="39">
        <f>+H364*I386</f>
        <v>0</v>
      </c>
      <c r="K364" s="395">
        <v>0</v>
      </c>
      <c r="L364" s="394">
        <f t="shared" ref="L364:L382" si="47">+J364+K364</f>
        <v>0</v>
      </c>
    </row>
    <row r="365" spans="1:12" ht="13.8">
      <c r="A365" s="2" t="s">
        <v>16</v>
      </c>
      <c r="B365" s="22">
        <f>+$B$14</f>
        <v>1003167</v>
      </c>
      <c r="C365" s="84">
        <f>+B365/B383</f>
        <v>1.1889348761661429E-2</v>
      </c>
      <c r="D365" s="89">
        <v>0</v>
      </c>
      <c r="E365" s="112">
        <f>+D365*C356</f>
        <v>0</v>
      </c>
      <c r="F365" s="79">
        <v>0</v>
      </c>
      <c r="G365" s="112">
        <f>F365*C356</f>
        <v>0</v>
      </c>
      <c r="H365" s="23">
        <f t="shared" si="45"/>
        <v>0</v>
      </c>
      <c r="I365" s="117">
        <f t="shared" si="46"/>
        <v>0</v>
      </c>
      <c r="J365" s="39">
        <f>+H365*I386</f>
        <v>0</v>
      </c>
      <c r="K365" s="395">
        <v>0</v>
      </c>
      <c r="L365" s="394">
        <f t="shared" si="47"/>
        <v>0</v>
      </c>
    </row>
    <row r="366" spans="1:12" ht="13.8">
      <c r="A366" s="2" t="s">
        <v>6</v>
      </c>
      <c r="B366" s="22">
        <f>+$B$15</f>
        <v>2478000</v>
      </c>
      <c r="C366" s="84">
        <f>+B366/B383</f>
        <v>2.9368795256818677E-2</v>
      </c>
      <c r="D366" s="89">
        <v>0</v>
      </c>
      <c r="E366" s="112">
        <f>+D366*C356</f>
        <v>0</v>
      </c>
      <c r="F366" s="79">
        <v>0</v>
      </c>
      <c r="G366" s="112">
        <f>F366*C356</f>
        <v>0</v>
      </c>
      <c r="H366" s="23">
        <f t="shared" si="45"/>
        <v>0</v>
      </c>
      <c r="I366" s="117">
        <f t="shared" si="46"/>
        <v>0</v>
      </c>
      <c r="J366" s="39">
        <f>+H366*I386</f>
        <v>0</v>
      </c>
      <c r="K366" s="395">
        <v>0</v>
      </c>
      <c r="L366" s="394">
        <f t="shared" si="47"/>
        <v>0</v>
      </c>
    </row>
    <row r="367" spans="1:12" ht="13.8">
      <c r="A367" s="2" t="s">
        <v>10</v>
      </c>
      <c r="B367" s="22">
        <f>+$B$16</f>
        <v>2875067</v>
      </c>
      <c r="C367" s="84">
        <f>+B367/B383</f>
        <v>3.4074759512766707E-2</v>
      </c>
      <c r="D367" s="89">
        <v>0</v>
      </c>
      <c r="E367" s="112">
        <f>+D367*C356</f>
        <v>0</v>
      </c>
      <c r="F367" s="79">
        <v>0</v>
      </c>
      <c r="G367" s="112">
        <f>F367*C356</f>
        <v>0</v>
      </c>
      <c r="H367" s="23">
        <f t="shared" si="45"/>
        <v>0</v>
      </c>
      <c r="I367" s="117">
        <f t="shared" si="46"/>
        <v>0</v>
      </c>
      <c r="J367" s="39">
        <f>+H367*I386</f>
        <v>0</v>
      </c>
      <c r="K367" s="395">
        <v>0</v>
      </c>
      <c r="L367" s="394">
        <f t="shared" si="47"/>
        <v>0</v>
      </c>
    </row>
    <row r="368" spans="1:12" ht="13.8">
      <c r="A368" s="2" t="s">
        <v>17</v>
      </c>
      <c r="B368" s="22">
        <f>+$B$17</f>
        <v>7116500</v>
      </c>
      <c r="C368" s="84">
        <f>+B368/B383</f>
        <v>8.434343480433823E-2</v>
      </c>
      <c r="D368" s="89">
        <v>0</v>
      </c>
      <c r="E368" s="112">
        <f>+D368*C356</f>
        <v>0</v>
      </c>
      <c r="F368" s="79">
        <v>0</v>
      </c>
      <c r="G368" s="112">
        <f>F368*C356</f>
        <v>0</v>
      </c>
      <c r="H368" s="23">
        <f t="shared" si="45"/>
        <v>0</v>
      </c>
      <c r="I368" s="117">
        <f t="shared" si="46"/>
        <v>0</v>
      </c>
      <c r="J368" s="39">
        <f>+H368*I386</f>
        <v>0</v>
      </c>
      <c r="K368" s="395">
        <v>0</v>
      </c>
      <c r="L368" s="394">
        <f t="shared" si="47"/>
        <v>0</v>
      </c>
    </row>
    <row r="369" spans="1:12" ht="13.8">
      <c r="A369" s="2" t="s">
        <v>5</v>
      </c>
      <c r="B369" s="22">
        <f>+$B$18</f>
        <v>9342000</v>
      </c>
      <c r="C369" s="84">
        <f>+B369/B383</f>
        <v>0.11071964700936242</v>
      </c>
      <c r="D369" s="89">
        <v>0</v>
      </c>
      <c r="E369" s="112">
        <f>+D369*C356</f>
        <v>0</v>
      </c>
      <c r="F369" s="79">
        <v>0</v>
      </c>
      <c r="G369" s="112">
        <f>F369*C356</f>
        <v>0</v>
      </c>
      <c r="H369" s="23">
        <f t="shared" si="45"/>
        <v>0</v>
      </c>
      <c r="I369" s="117">
        <f t="shared" si="46"/>
        <v>0</v>
      </c>
      <c r="J369" s="39">
        <f>+H369*I386</f>
        <v>0</v>
      </c>
      <c r="K369" s="395">
        <v>0</v>
      </c>
      <c r="L369" s="394">
        <f t="shared" si="47"/>
        <v>0</v>
      </c>
    </row>
    <row r="370" spans="1:12" ht="13.8">
      <c r="A370" s="2" t="s">
        <v>116</v>
      </c>
      <c r="B370" s="22">
        <f>+$B$19</f>
        <v>2919752</v>
      </c>
      <c r="C370" s="84">
        <f>+B370/B383</f>
        <v>3.460435782432883E-2</v>
      </c>
      <c r="D370" s="89">
        <v>0</v>
      </c>
      <c r="E370" s="112">
        <f>+D370*C356</f>
        <v>0</v>
      </c>
      <c r="F370" s="79">
        <v>0</v>
      </c>
      <c r="G370" s="112">
        <f>F370*C356</f>
        <v>0</v>
      </c>
      <c r="H370" s="23">
        <f t="shared" si="45"/>
        <v>0</v>
      </c>
      <c r="I370" s="117">
        <f t="shared" si="46"/>
        <v>0</v>
      </c>
      <c r="J370" s="39">
        <f>+H370*I386</f>
        <v>0</v>
      </c>
      <c r="K370" s="395">
        <v>0</v>
      </c>
      <c r="L370" s="394">
        <f t="shared" si="47"/>
        <v>0</v>
      </c>
    </row>
    <row r="371" spans="1:12" ht="13.8">
      <c r="A371" s="2" t="s">
        <v>1</v>
      </c>
      <c r="B371" s="22">
        <f>+$B$20</f>
        <v>233000</v>
      </c>
      <c r="C371" s="84">
        <f>+B371/B383</f>
        <v>2.7614726774974787E-3</v>
      </c>
      <c r="D371" s="89">
        <v>0</v>
      </c>
      <c r="E371" s="112">
        <f>+D371*C356</f>
        <v>0</v>
      </c>
      <c r="F371" s="79">
        <v>0</v>
      </c>
      <c r="G371" s="112">
        <f>F371*C356</f>
        <v>0</v>
      </c>
      <c r="H371" s="23">
        <f t="shared" si="45"/>
        <v>0</v>
      </c>
      <c r="I371" s="117">
        <f t="shared" si="46"/>
        <v>0</v>
      </c>
      <c r="J371" s="39">
        <f>+H371*I386</f>
        <v>0</v>
      </c>
      <c r="K371" s="395">
        <v>0</v>
      </c>
      <c r="L371" s="394">
        <f t="shared" si="47"/>
        <v>0</v>
      </c>
    </row>
    <row r="372" spans="1:12" ht="13.8">
      <c r="A372" s="2" t="s">
        <v>45</v>
      </c>
      <c r="B372" s="22">
        <f>+$B$21</f>
        <v>7175167</v>
      </c>
      <c r="C372" s="84">
        <f>+B372/B383</f>
        <v>8.503874518017833E-2</v>
      </c>
      <c r="D372" s="89">
        <v>0</v>
      </c>
      <c r="E372" s="112">
        <f>+D372*C356</f>
        <v>0</v>
      </c>
      <c r="F372" s="79">
        <v>0</v>
      </c>
      <c r="G372" s="112">
        <f>F372*C356</f>
        <v>0</v>
      </c>
      <c r="H372" s="23">
        <f t="shared" si="45"/>
        <v>0</v>
      </c>
      <c r="I372" s="117">
        <f t="shared" si="46"/>
        <v>0</v>
      </c>
      <c r="J372" s="39">
        <f>+H372*I386</f>
        <v>0</v>
      </c>
      <c r="K372" s="395">
        <v>0</v>
      </c>
      <c r="L372" s="394">
        <f t="shared" si="47"/>
        <v>0</v>
      </c>
    </row>
    <row r="373" spans="1:12" ht="13.8">
      <c r="A373" s="2" t="s">
        <v>46</v>
      </c>
      <c r="B373" s="22">
        <f>+$B$22</f>
        <v>7011667</v>
      </c>
      <c r="C373" s="84">
        <f>+B373/B383</f>
        <v>8.3100973580303494E-2</v>
      </c>
      <c r="D373" s="89">
        <v>0</v>
      </c>
      <c r="E373" s="112">
        <f>+D373*C356</f>
        <v>0</v>
      </c>
      <c r="F373" s="79">
        <v>0</v>
      </c>
      <c r="G373" s="112">
        <f>F373*C356</f>
        <v>0</v>
      </c>
      <c r="H373" s="23">
        <f t="shared" si="45"/>
        <v>0</v>
      </c>
      <c r="I373" s="117">
        <f t="shared" si="46"/>
        <v>0</v>
      </c>
      <c r="J373" s="39">
        <f>+H373*I386</f>
        <v>0</v>
      </c>
      <c r="K373" s="395">
        <v>0</v>
      </c>
      <c r="L373" s="394">
        <f t="shared" si="47"/>
        <v>0</v>
      </c>
    </row>
    <row r="374" spans="1:12" ht="13.8">
      <c r="A374" s="2" t="s">
        <v>2</v>
      </c>
      <c r="B374" s="22">
        <f>+$B$23</f>
        <v>347000</v>
      </c>
      <c r="C374" s="84">
        <f>+B374/B383</f>
        <v>4.1125794810799362E-3</v>
      </c>
      <c r="D374" s="89">
        <v>0</v>
      </c>
      <c r="E374" s="112">
        <f>+D374*C356</f>
        <v>0</v>
      </c>
      <c r="F374" s="79">
        <v>0</v>
      </c>
      <c r="G374" s="112">
        <f>F374*C356</f>
        <v>0</v>
      </c>
      <c r="H374" s="23">
        <f t="shared" si="45"/>
        <v>0</v>
      </c>
      <c r="I374" s="117">
        <f t="shared" si="46"/>
        <v>0</v>
      </c>
      <c r="J374" s="39">
        <f>+H374*I386</f>
        <v>0</v>
      </c>
      <c r="K374" s="395">
        <v>0</v>
      </c>
      <c r="L374" s="394">
        <f t="shared" si="47"/>
        <v>0</v>
      </c>
    </row>
    <row r="375" spans="1:12" ht="13.8">
      <c r="A375" s="2" t="s">
        <v>12</v>
      </c>
      <c r="B375" s="22">
        <f>+$B$24</f>
        <v>344800</v>
      </c>
      <c r="C375" s="84">
        <f>+B375/B383</f>
        <v>4.086505490133608E-3</v>
      </c>
      <c r="D375" s="89">
        <v>0</v>
      </c>
      <c r="E375" s="112">
        <f>+D375*C356</f>
        <v>0</v>
      </c>
      <c r="F375" s="79">
        <v>0</v>
      </c>
      <c r="G375" s="112">
        <f>F375*C356</f>
        <v>0</v>
      </c>
      <c r="H375" s="23">
        <f t="shared" si="45"/>
        <v>0</v>
      </c>
      <c r="I375" s="117">
        <f t="shared" si="46"/>
        <v>0</v>
      </c>
      <c r="J375" s="39">
        <f>+H375*I386</f>
        <v>0</v>
      </c>
      <c r="K375" s="395">
        <v>0</v>
      </c>
      <c r="L375" s="394">
        <f t="shared" si="47"/>
        <v>0</v>
      </c>
    </row>
    <row r="376" spans="1:12" ht="13.8">
      <c r="A376" s="2" t="s">
        <v>18</v>
      </c>
      <c r="B376" s="22">
        <f>+$B$25</f>
        <v>10204042</v>
      </c>
      <c r="C376" s="84">
        <f>+B376/B383</f>
        <v>0.12093640851088723</v>
      </c>
      <c r="D376" s="89">
        <v>0</v>
      </c>
      <c r="E376" s="112">
        <f>+D376*C356</f>
        <v>0</v>
      </c>
      <c r="F376" s="79">
        <v>0</v>
      </c>
      <c r="G376" s="112">
        <f>F376*C356</f>
        <v>0</v>
      </c>
      <c r="H376" s="23">
        <f t="shared" si="45"/>
        <v>0</v>
      </c>
      <c r="I376" s="117">
        <f t="shared" si="46"/>
        <v>0</v>
      </c>
      <c r="J376" s="39">
        <f>+H376*I386</f>
        <v>0</v>
      </c>
      <c r="K376" s="395">
        <v>0</v>
      </c>
      <c r="L376" s="394">
        <f t="shared" si="47"/>
        <v>0</v>
      </c>
    </row>
    <row r="377" spans="1:12" ht="13.8">
      <c r="A377" s="2" t="s">
        <v>9</v>
      </c>
      <c r="B377" s="22">
        <f>+$B$26</f>
        <v>7973985</v>
      </c>
      <c r="C377" s="84">
        <f>+B377/B383</f>
        <v>9.4506187589161933E-2</v>
      </c>
      <c r="D377" s="89">
        <v>0</v>
      </c>
      <c r="E377" s="112">
        <f>+D377*C356</f>
        <v>0</v>
      </c>
      <c r="F377" s="79">
        <v>1</v>
      </c>
      <c r="G377" s="112">
        <f>F377*C356</f>
        <v>2389500</v>
      </c>
      <c r="H377" s="23">
        <f t="shared" si="45"/>
        <v>1</v>
      </c>
      <c r="I377" s="117">
        <f t="shared" si="46"/>
        <v>2389500</v>
      </c>
      <c r="J377" s="39">
        <f>+H377*I386</f>
        <v>0</v>
      </c>
      <c r="K377" s="395">
        <v>0</v>
      </c>
      <c r="L377" s="394">
        <f t="shared" si="47"/>
        <v>0</v>
      </c>
    </row>
    <row r="378" spans="1:12" ht="13.8">
      <c r="A378" s="2" t="s">
        <v>7</v>
      </c>
      <c r="B378" s="22">
        <f>+$B$27</f>
        <v>1689225</v>
      </c>
      <c r="C378" s="84">
        <f>+B378/B383</f>
        <v>2.0020380616505056E-2</v>
      </c>
      <c r="D378" s="89">
        <v>0</v>
      </c>
      <c r="E378" s="112">
        <f>+D378*C356</f>
        <v>0</v>
      </c>
      <c r="F378" s="79">
        <v>0</v>
      </c>
      <c r="G378" s="112">
        <f>F378*C356</f>
        <v>0</v>
      </c>
      <c r="H378" s="23">
        <f t="shared" si="45"/>
        <v>0</v>
      </c>
      <c r="I378" s="117">
        <f t="shared" si="46"/>
        <v>0</v>
      </c>
      <c r="J378" s="39">
        <f>+H378*I386</f>
        <v>0</v>
      </c>
      <c r="K378" s="395">
        <v>0</v>
      </c>
      <c r="L378" s="394">
        <f t="shared" si="47"/>
        <v>0</v>
      </c>
    </row>
    <row r="379" spans="1:12" ht="13.8">
      <c r="A379" s="2" t="s">
        <v>13</v>
      </c>
      <c r="B379" s="22">
        <f>+$B$28</f>
        <v>253610</v>
      </c>
      <c r="C379" s="84">
        <f>+B379/B383</f>
        <v>3.005738565408307E-3</v>
      </c>
      <c r="D379" s="89">
        <v>0</v>
      </c>
      <c r="E379" s="112">
        <f>+D379*C356</f>
        <v>0</v>
      </c>
      <c r="F379" s="79">
        <v>0</v>
      </c>
      <c r="G379" s="112">
        <f>F379*C356</f>
        <v>0</v>
      </c>
      <c r="H379" s="23">
        <f t="shared" si="45"/>
        <v>0</v>
      </c>
      <c r="I379" s="117">
        <f t="shared" si="46"/>
        <v>0</v>
      </c>
      <c r="J379" s="39">
        <f>+H379*I386</f>
        <v>0</v>
      </c>
      <c r="K379" s="395">
        <v>0</v>
      </c>
      <c r="L379" s="394">
        <f t="shared" si="47"/>
        <v>0</v>
      </c>
    </row>
    <row r="380" spans="1:12" ht="13.8">
      <c r="A380" s="2" t="s">
        <v>3</v>
      </c>
      <c r="B380" s="22">
        <f>+$B$29</f>
        <v>993648</v>
      </c>
      <c r="C380" s="84">
        <f>+B380/B383</f>
        <v>1.1776531343562295E-2</v>
      </c>
      <c r="D380" s="89">
        <v>0</v>
      </c>
      <c r="E380" s="112">
        <f>+D380*C356</f>
        <v>0</v>
      </c>
      <c r="F380" s="79">
        <v>0</v>
      </c>
      <c r="G380" s="112">
        <f>F380*C356</f>
        <v>0</v>
      </c>
      <c r="H380" s="23">
        <f t="shared" si="45"/>
        <v>0</v>
      </c>
      <c r="I380" s="117">
        <f t="shared" si="46"/>
        <v>0</v>
      </c>
      <c r="J380" s="39">
        <f>+H380*I386</f>
        <v>0</v>
      </c>
      <c r="K380" s="395">
        <v>0</v>
      </c>
      <c r="L380" s="394">
        <f t="shared" si="47"/>
        <v>0</v>
      </c>
    </row>
    <row r="381" spans="1:12" ht="13.8">
      <c r="A381" s="2" t="s">
        <v>11</v>
      </c>
      <c r="B381" s="22">
        <f>+$B$30</f>
        <v>709020</v>
      </c>
      <c r="C381" s="84">
        <f>+B381/B383</f>
        <v>8.4031732094388932E-3</v>
      </c>
      <c r="D381" s="89">
        <v>0</v>
      </c>
      <c r="E381" s="112">
        <f>+D381*C356</f>
        <v>0</v>
      </c>
      <c r="F381" s="79">
        <v>0</v>
      </c>
      <c r="G381" s="112">
        <f>F381*C356</f>
        <v>0</v>
      </c>
      <c r="H381" s="23">
        <f t="shared" si="45"/>
        <v>0</v>
      </c>
      <c r="I381" s="117">
        <f t="shared" si="46"/>
        <v>0</v>
      </c>
      <c r="J381" s="39">
        <f>+H381*I386</f>
        <v>0</v>
      </c>
      <c r="K381" s="395">
        <v>0</v>
      </c>
      <c r="L381" s="394">
        <f t="shared" si="47"/>
        <v>0</v>
      </c>
    </row>
    <row r="382" spans="1:12" ht="13.8">
      <c r="A382" s="3" t="s">
        <v>8</v>
      </c>
      <c r="B382" s="22">
        <f>+$B$31</f>
        <v>577897</v>
      </c>
      <c r="C382" s="84">
        <f>+B382/B383</f>
        <v>6.8491277935955382E-3</v>
      </c>
      <c r="D382" s="89">
        <v>0</v>
      </c>
      <c r="E382" s="112">
        <f>+D382*C356</f>
        <v>0</v>
      </c>
      <c r="F382" s="79">
        <v>0</v>
      </c>
      <c r="G382" s="112">
        <f>F382*C356</f>
        <v>0</v>
      </c>
      <c r="H382" s="87">
        <f>+D382+F382</f>
        <v>0</v>
      </c>
      <c r="I382" s="118">
        <f t="shared" si="46"/>
        <v>0</v>
      </c>
      <c r="J382" s="39">
        <f>+H382*I386</f>
        <v>0</v>
      </c>
      <c r="K382" s="395">
        <v>0</v>
      </c>
      <c r="L382" s="394">
        <f t="shared" si="47"/>
        <v>0</v>
      </c>
    </row>
    <row r="383" spans="1:12" ht="13.8">
      <c r="A383" s="24"/>
      <c r="B383" s="25">
        <f t="shared" ref="B383:L383" si="48">SUM(B362:B382)</f>
        <v>84375269</v>
      </c>
      <c r="C383" s="85">
        <f t="shared" si="48"/>
        <v>1</v>
      </c>
      <c r="D383" s="82">
        <f t="shared" si="48"/>
        <v>0</v>
      </c>
      <c r="E383" s="113">
        <f t="shared" si="48"/>
        <v>0</v>
      </c>
      <c r="F383" s="83">
        <f t="shared" si="48"/>
        <v>1</v>
      </c>
      <c r="G383" s="113">
        <f t="shared" si="48"/>
        <v>2389500</v>
      </c>
      <c r="H383" s="86">
        <f t="shared" si="48"/>
        <v>1</v>
      </c>
      <c r="I383" s="119">
        <f t="shared" si="48"/>
        <v>2389500</v>
      </c>
      <c r="J383" s="26">
        <f t="shared" si="48"/>
        <v>0</v>
      </c>
      <c r="K383" s="26">
        <f t="shared" si="48"/>
        <v>0</v>
      </c>
      <c r="L383" s="26">
        <f t="shared" si="48"/>
        <v>0</v>
      </c>
    </row>
    <row r="384" spans="1:12">
      <c r="H384" s="80"/>
      <c r="I384" s="81"/>
    </row>
    <row r="385" spans="1:14" ht="13.8">
      <c r="A385" s="90" t="s">
        <v>113</v>
      </c>
    </row>
    <row r="386" spans="1:14">
      <c r="G386" t="s">
        <v>114</v>
      </c>
      <c r="H386" s="27"/>
      <c r="I386" s="357">
        <f>+NSP!L81</f>
        <v>0</v>
      </c>
    </row>
    <row r="387" spans="1:14">
      <c r="G387" t="s">
        <v>338</v>
      </c>
      <c r="I387" s="357">
        <f>+NSP!M81</f>
        <v>0</v>
      </c>
    </row>
    <row r="388" spans="1:14">
      <c r="G388" t="s">
        <v>256</v>
      </c>
      <c r="I388" s="120">
        <f>SUM(I386:I387)</f>
        <v>0</v>
      </c>
      <c r="J388" s="455" t="s">
        <v>586</v>
      </c>
      <c r="N388" s="121">
        <f>+I388</f>
        <v>0</v>
      </c>
    </row>
    <row r="389" spans="1:14">
      <c r="I389" s="122"/>
      <c r="N389" s="121"/>
    </row>
    <row r="390" spans="1:14">
      <c r="I390" s="122"/>
      <c r="N390" s="121"/>
    </row>
    <row r="391" spans="1:14">
      <c r="I391" s="122"/>
      <c r="N391" s="121"/>
    </row>
    <row r="392" spans="1:14" ht="15.6">
      <c r="A392" s="874" t="s">
        <v>19</v>
      </c>
      <c r="B392" s="875"/>
      <c r="C392" s="907" t="s">
        <v>716</v>
      </c>
      <c r="D392" s="907"/>
      <c r="E392" s="907"/>
      <c r="F392" s="907"/>
      <c r="G392" s="907"/>
      <c r="H392" s="908"/>
      <c r="I392" s="4"/>
    </row>
    <row r="393" spans="1:14" ht="15.6">
      <c r="A393" s="867" t="s">
        <v>20</v>
      </c>
      <c r="B393" s="868"/>
      <c r="C393" s="877" t="s">
        <v>201</v>
      </c>
      <c r="D393" s="878"/>
      <c r="E393" s="878"/>
      <c r="F393" s="878"/>
      <c r="G393" s="878"/>
      <c r="H393" s="879"/>
      <c r="I393" s="4"/>
    </row>
    <row r="394" spans="1:14" ht="15.6">
      <c r="A394" s="867" t="s">
        <v>22</v>
      </c>
      <c r="B394" s="868"/>
      <c r="C394" s="877" t="s">
        <v>44</v>
      </c>
      <c r="D394" s="878"/>
      <c r="E394" s="878"/>
      <c r="F394" s="878"/>
      <c r="G394" s="878"/>
      <c r="H394" s="879"/>
      <c r="I394" s="4"/>
    </row>
    <row r="395" spans="1:14" ht="15.6">
      <c r="A395" s="867" t="s">
        <v>24</v>
      </c>
      <c r="B395" s="868"/>
      <c r="C395" s="869">
        <v>2401500</v>
      </c>
      <c r="D395" s="870"/>
      <c r="E395" s="870"/>
      <c r="F395" s="870"/>
      <c r="G395" s="870"/>
      <c r="H395" s="871"/>
      <c r="I395" s="4"/>
    </row>
    <row r="396" spans="1:14" ht="15.6">
      <c r="A396" s="881" t="s">
        <v>25</v>
      </c>
      <c r="B396" s="882"/>
      <c r="C396" s="883" t="s">
        <v>200</v>
      </c>
      <c r="D396" s="884"/>
      <c r="E396" s="884"/>
      <c r="F396" s="884"/>
      <c r="G396" s="884"/>
      <c r="H396" s="885"/>
      <c r="I396" s="4"/>
    </row>
    <row r="397" spans="1:14" ht="13.8">
      <c r="A397" s="5"/>
      <c r="B397" s="5"/>
      <c r="C397" s="5"/>
      <c r="D397" s="5"/>
      <c r="E397" s="5"/>
      <c r="F397" s="5"/>
      <c r="G397" s="5"/>
      <c r="H397" s="5"/>
      <c r="I397" s="5"/>
    </row>
    <row r="398" spans="1:14" ht="13.8">
      <c r="A398" s="6"/>
      <c r="B398" s="7"/>
      <c r="C398" s="8"/>
      <c r="D398" s="886">
        <v>0</v>
      </c>
      <c r="E398" s="887"/>
      <c r="F398" s="886">
        <v>1</v>
      </c>
      <c r="G398" s="887"/>
      <c r="H398" s="9"/>
      <c r="I398" s="10"/>
      <c r="J398" s="11" t="s">
        <v>121</v>
      </c>
      <c r="K398" s="11" t="s">
        <v>269</v>
      </c>
      <c r="L398" s="11" t="s">
        <v>270</v>
      </c>
    </row>
    <row r="399" spans="1:14" ht="13.8">
      <c r="A399" s="12"/>
      <c r="B399" s="13"/>
      <c r="C399" s="14"/>
      <c r="D399" s="872" t="s">
        <v>26</v>
      </c>
      <c r="E399" s="880"/>
      <c r="F399" s="872" t="s">
        <v>27</v>
      </c>
      <c r="G399" s="880"/>
      <c r="H399" s="872" t="s">
        <v>28</v>
      </c>
      <c r="I399" s="873"/>
      <c r="J399" s="15" t="s">
        <v>29</v>
      </c>
      <c r="K399" s="391" t="s">
        <v>523</v>
      </c>
      <c r="L399" s="391" t="s">
        <v>29</v>
      </c>
    </row>
    <row r="400" spans="1:14" ht="27.6">
      <c r="A400" s="16" t="s">
        <v>30</v>
      </c>
      <c r="B400" s="17" t="s">
        <v>31</v>
      </c>
      <c r="C400" s="18" t="s">
        <v>32</v>
      </c>
      <c r="D400" s="19" t="s">
        <v>33</v>
      </c>
      <c r="E400" s="20" t="s">
        <v>34</v>
      </c>
      <c r="F400" s="19" t="s">
        <v>33</v>
      </c>
      <c r="G400" s="20" t="s">
        <v>34</v>
      </c>
      <c r="H400" s="21" t="s">
        <v>33</v>
      </c>
      <c r="I400" s="40" t="s">
        <v>34</v>
      </c>
      <c r="J400" s="18" t="s">
        <v>34</v>
      </c>
      <c r="K400" s="18" t="s">
        <v>34</v>
      </c>
      <c r="L400" s="18" t="s">
        <v>34</v>
      </c>
    </row>
    <row r="401" spans="1:12" ht="13.8">
      <c r="A401" s="1" t="s">
        <v>15</v>
      </c>
      <c r="B401" s="22">
        <f>+$B$10</f>
        <v>10863833</v>
      </c>
      <c r="C401" s="84">
        <f>+B401/B422</f>
        <v>0.12875612876564577</v>
      </c>
      <c r="D401" s="89">
        <v>0</v>
      </c>
      <c r="E401" s="112">
        <f>+D401*C395</f>
        <v>0</v>
      </c>
      <c r="F401" s="79">
        <v>0</v>
      </c>
      <c r="G401" s="114">
        <f>F401*C395</f>
        <v>0</v>
      </c>
      <c r="H401" s="23">
        <f>+D401+F401</f>
        <v>0</v>
      </c>
      <c r="I401" s="116">
        <f>+E401+G401</f>
        <v>0</v>
      </c>
      <c r="J401" s="39">
        <f>+H401*I425</f>
        <v>0</v>
      </c>
      <c r="K401" s="395">
        <v>0</v>
      </c>
      <c r="L401" s="393">
        <f>+J401+K401</f>
        <v>0</v>
      </c>
    </row>
    <row r="402" spans="1:12" ht="13.8">
      <c r="A402" s="2" t="s">
        <v>4</v>
      </c>
      <c r="B402" s="22">
        <f>+$B$12</f>
        <v>514617</v>
      </c>
      <c r="C402" s="84">
        <f>+B402/B422</f>
        <v>6.0991449994666092E-3</v>
      </c>
      <c r="D402" s="89">
        <v>0</v>
      </c>
      <c r="E402" s="112">
        <f>+D402*C395</f>
        <v>0</v>
      </c>
      <c r="F402" s="79">
        <v>0</v>
      </c>
      <c r="G402" s="112">
        <f>F402*C395</f>
        <v>0</v>
      </c>
      <c r="H402" s="23">
        <f t="shared" ref="H402:H420" si="49">+D402+F402</f>
        <v>0</v>
      </c>
      <c r="I402" s="117">
        <f>+G402+E402</f>
        <v>0</v>
      </c>
      <c r="J402" s="39">
        <f>+H402*I425</f>
        <v>0</v>
      </c>
      <c r="K402" s="395">
        <v>0</v>
      </c>
      <c r="L402" s="394">
        <f>+J402+K402</f>
        <v>0</v>
      </c>
    </row>
    <row r="403" spans="1:12" ht="13.8">
      <c r="A403" s="2" t="s">
        <v>0</v>
      </c>
      <c r="B403" s="22">
        <f>+$B$13</f>
        <v>9749272</v>
      </c>
      <c r="C403" s="84">
        <f>+B403/B422</f>
        <v>0.11554655902785922</v>
      </c>
      <c r="D403" s="89">
        <v>0</v>
      </c>
      <c r="E403" s="112">
        <f>+D403*C395</f>
        <v>0</v>
      </c>
      <c r="F403" s="79">
        <v>0</v>
      </c>
      <c r="G403" s="112">
        <f>F403*C395</f>
        <v>0</v>
      </c>
      <c r="H403" s="23">
        <f t="shared" si="49"/>
        <v>0</v>
      </c>
      <c r="I403" s="117">
        <f t="shared" ref="I403:I421" si="50">+G403+E403</f>
        <v>0</v>
      </c>
      <c r="J403" s="39">
        <f>+H403*I425</f>
        <v>0</v>
      </c>
      <c r="K403" s="395">
        <v>0</v>
      </c>
      <c r="L403" s="394">
        <f t="shared" ref="L403:L421" si="51">+J403+K403</f>
        <v>0</v>
      </c>
    </row>
    <row r="404" spans="1:12" ht="13.8">
      <c r="A404" s="2" t="s">
        <v>16</v>
      </c>
      <c r="B404" s="22">
        <f>+$B$14</f>
        <v>1003167</v>
      </c>
      <c r="C404" s="84">
        <f>+B404/B422</f>
        <v>1.1889348761661429E-2</v>
      </c>
      <c r="D404" s="89">
        <v>0</v>
      </c>
      <c r="E404" s="112">
        <f>+D404*C395</f>
        <v>0</v>
      </c>
      <c r="F404" s="79">
        <v>0</v>
      </c>
      <c r="G404" s="112">
        <f>F404*C395</f>
        <v>0</v>
      </c>
      <c r="H404" s="23">
        <f t="shared" si="49"/>
        <v>0</v>
      </c>
      <c r="I404" s="117">
        <f t="shared" si="50"/>
        <v>0</v>
      </c>
      <c r="J404" s="39">
        <f>+H404*I425</f>
        <v>0</v>
      </c>
      <c r="K404" s="395">
        <v>0</v>
      </c>
      <c r="L404" s="394">
        <f t="shared" si="51"/>
        <v>0</v>
      </c>
    </row>
    <row r="405" spans="1:12" ht="13.8">
      <c r="A405" s="2" t="s">
        <v>6</v>
      </c>
      <c r="B405" s="22">
        <f>+$B$15</f>
        <v>2478000</v>
      </c>
      <c r="C405" s="84">
        <f>+B405/B422</f>
        <v>2.9368795256818677E-2</v>
      </c>
      <c r="D405" s="89">
        <v>0</v>
      </c>
      <c r="E405" s="112">
        <f>+D405*C395</f>
        <v>0</v>
      </c>
      <c r="F405" s="79">
        <v>0</v>
      </c>
      <c r="G405" s="112">
        <f>F405*C395</f>
        <v>0</v>
      </c>
      <c r="H405" s="23">
        <f t="shared" si="49"/>
        <v>0</v>
      </c>
      <c r="I405" s="117">
        <f t="shared" si="50"/>
        <v>0</v>
      </c>
      <c r="J405" s="39">
        <f>+H405*I425</f>
        <v>0</v>
      </c>
      <c r="K405" s="395">
        <v>0</v>
      </c>
      <c r="L405" s="394">
        <f t="shared" si="51"/>
        <v>0</v>
      </c>
    </row>
    <row r="406" spans="1:12" ht="13.8">
      <c r="A406" s="2" t="s">
        <v>10</v>
      </c>
      <c r="B406" s="22">
        <f>+$B$16</f>
        <v>2875067</v>
      </c>
      <c r="C406" s="84">
        <f>+B406/B422</f>
        <v>3.4074759512766707E-2</v>
      </c>
      <c r="D406" s="89">
        <v>0</v>
      </c>
      <c r="E406" s="112">
        <f>+D406*C395</f>
        <v>0</v>
      </c>
      <c r="F406" s="79">
        <v>0</v>
      </c>
      <c r="G406" s="112">
        <f>F406*C395</f>
        <v>0</v>
      </c>
      <c r="H406" s="23">
        <f t="shared" si="49"/>
        <v>0</v>
      </c>
      <c r="I406" s="117">
        <f t="shared" si="50"/>
        <v>0</v>
      </c>
      <c r="J406" s="39">
        <f>+H406*I425</f>
        <v>0</v>
      </c>
      <c r="K406" s="395">
        <v>0</v>
      </c>
      <c r="L406" s="394">
        <f t="shared" si="51"/>
        <v>0</v>
      </c>
    </row>
    <row r="407" spans="1:12" ht="13.8">
      <c r="A407" s="2" t="s">
        <v>17</v>
      </c>
      <c r="B407" s="22">
        <f>+$B$17</f>
        <v>7116500</v>
      </c>
      <c r="C407" s="84">
        <f>+B407/B422</f>
        <v>8.434343480433823E-2</v>
      </c>
      <c r="D407" s="89">
        <v>0</v>
      </c>
      <c r="E407" s="112">
        <f>+D407*C395</f>
        <v>0</v>
      </c>
      <c r="F407" s="79">
        <v>0</v>
      </c>
      <c r="G407" s="112">
        <f>F407*C395</f>
        <v>0</v>
      </c>
      <c r="H407" s="23">
        <f t="shared" si="49"/>
        <v>0</v>
      </c>
      <c r="I407" s="117">
        <f t="shared" si="50"/>
        <v>0</v>
      </c>
      <c r="J407" s="39">
        <f>+H407*I425</f>
        <v>0</v>
      </c>
      <c r="K407" s="395">
        <v>0</v>
      </c>
      <c r="L407" s="394">
        <f t="shared" si="51"/>
        <v>0</v>
      </c>
    </row>
    <row r="408" spans="1:12" ht="13.8">
      <c r="A408" s="2" t="s">
        <v>5</v>
      </c>
      <c r="B408" s="22">
        <f>+$B$18</f>
        <v>9342000</v>
      </c>
      <c r="C408" s="84">
        <f>+B408/B422</f>
        <v>0.11071964700936242</v>
      </c>
      <c r="D408" s="89">
        <v>0</v>
      </c>
      <c r="E408" s="112">
        <f>+D408*C395</f>
        <v>0</v>
      </c>
      <c r="F408" s="79">
        <v>0</v>
      </c>
      <c r="G408" s="112">
        <f>F408*C395</f>
        <v>0</v>
      </c>
      <c r="H408" s="23">
        <f t="shared" si="49"/>
        <v>0</v>
      </c>
      <c r="I408" s="117">
        <f t="shared" si="50"/>
        <v>0</v>
      </c>
      <c r="J408" s="39">
        <f>+H408*I425</f>
        <v>0</v>
      </c>
      <c r="K408" s="395">
        <v>0</v>
      </c>
      <c r="L408" s="394">
        <f t="shared" si="51"/>
        <v>0</v>
      </c>
    </row>
    <row r="409" spans="1:12" ht="13.8">
      <c r="A409" s="2" t="s">
        <v>116</v>
      </c>
      <c r="B409" s="22">
        <f>+$B$19</f>
        <v>2919752</v>
      </c>
      <c r="C409" s="84">
        <f>+B409/B422</f>
        <v>3.460435782432883E-2</v>
      </c>
      <c r="D409" s="89">
        <v>0</v>
      </c>
      <c r="E409" s="112">
        <f>+D409*C395</f>
        <v>0</v>
      </c>
      <c r="F409" s="79">
        <v>0</v>
      </c>
      <c r="G409" s="112">
        <f>F409*C395</f>
        <v>0</v>
      </c>
      <c r="H409" s="23">
        <f t="shared" si="49"/>
        <v>0</v>
      </c>
      <c r="I409" s="117">
        <f t="shared" si="50"/>
        <v>0</v>
      </c>
      <c r="J409" s="39">
        <f>+H409*I425</f>
        <v>0</v>
      </c>
      <c r="K409" s="395">
        <v>0</v>
      </c>
      <c r="L409" s="394">
        <f t="shared" si="51"/>
        <v>0</v>
      </c>
    </row>
    <row r="410" spans="1:12" ht="13.8">
      <c r="A410" s="2" t="s">
        <v>1</v>
      </c>
      <c r="B410" s="22">
        <f>+$B$20</f>
        <v>233000</v>
      </c>
      <c r="C410" s="84">
        <f>+B410/B422</f>
        <v>2.7614726774974787E-3</v>
      </c>
      <c r="D410" s="89">
        <v>0</v>
      </c>
      <c r="E410" s="112">
        <f>+D410*C395</f>
        <v>0</v>
      </c>
      <c r="F410" s="79">
        <v>0</v>
      </c>
      <c r="G410" s="112">
        <f>F410*C395</f>
        <v>0</v>
      </c>
      <c r="H410" s="23">
        <f t="shared" si="49"/>
        <v>0</v>
      </c>
      <c r="I410" s="117">
        <f t="shared" si="50"/>
        <v>0</v>
      </c>
      <c r="J410" s="39">
        <f>+H410*I425</f>
        <v>0</v>
      </c>
      <c r="K410" s="395">
        <v>0</v>
      </c>
      <c r="L410" s="394">
        <f t="shared" si="51"/>
        <v>0</v>
      </c>
    </row>
    <row r="411" spans="1:12" ht="13.8">
      <c r="A411" s="2" t="s">
        <v>45</v>
      </c>
      <c r="B411" s="22">
        <f>+$B$21</f>
        <v>7175167</v>
      </c>
      <c r="C411" s="84">
        <f>+B411/B422</f>
        <v>8.503874518017833E-2</v>
      </c>
      <c r="D411" s="89">
        <v>0</v>
      </c>
      <c r="E411" s="112">
        <f>+D411*C395</f>
        <v>0</v>
      </c>
      <c r="F411" s="79">
        <v>0</v>
      </c>
      <c r="G411" s="112">
        <f>F411*C395</f>
        <v>0</v>
      </c>
      <c r="H411" s="23">
        <f t="shared" si="49"/>
        <v>0</v>
      </c>
      <c r="I411" s="117">
        <f t="shared" si="50"/>
        <v>0</v>
      </c>
      <c r="J411" s="39">
        <f>+H411*I425</f>
        <v>0</v>
      </c>
      <c r="K411" s="395">
        <v>0</v>
      </c>
      <c r="L411" s="394">
        <f t="shared" si="51"/>
        <v>0</v>
      </c>
    </row>
    <row r="412" spans="1:12" ht="13.8">
      <c r="A412" s="2" t="s">
        <v>46</v>
      </c>
      <c r="B412" s="22">
        <f>+$B$22</f>
        <v>7011667</v>
      </c>
      <c r="C412" s="84">
        <f>+B412/B422</f>
        <v>8.3100973580303494E-2</v>
      </c>
      <c r="D412" s="89">
        <v>0</v>
      </c>
      <c r="E412" s="112">
        <f>+D412*C395</f>
        <v>0</v>
      </c>
      <c r="F412" s="79">
        <v>0</v>
      </c>
      <c r="G412" s="112">
        <f>F412*C395</f>
        <v>0</v>
      </c>
      <c r="H412" s="23">
        <f t="shared" si="49"/>
        <v>0</v>
      </c>
      <c r="I412" s="117">
        <f t="shared" si="50"/>
        <v>0</v>
      </c>
      <c r="J412" s="39">
        <f>+H412*I425</f>
        <v>0</v>
      </c>
      <c r="K412" s="395">
        <v>0</v>
      </c>
      <c r="L412" s="394">
        <f t="shared" si="51"/>
        <v>0</v>
      </c>
    </row>
    <row r="413" spans="1:12" ht="13.8">
      <c r="A413" s="2" t="s">
        <v>2</v>
      </c>
      <c r="B413" s="22">
        <f>+$B$23</f>
        <v>347000</v>
      </c>
      <c r="C413" s="84">
        <f>+B413/B422</f>
        <v>4.1125794810799362E-3</v>
      </c>
      <c r="D413" s="89">
        <v>0</v>
      </c>
      <c r="E413" s="112">
        <f>+D413*C395</f>
        <v>0</v>
      </c>
      <c r="F413" s="79">
        <v>0</v>
      </c>
      <c r="G413" s="112">
        <f>F413*C395</f>
        <v>0</v>
      </c>
      <c r="H413" s="23">
        <f t="shared" si="49"/>
        <v>0</v>
      </c>
      <c r="I413" s="117">
        <f t="shared" si="50"/>
        <v>0</v>
      </c>
      <c r="J413" s="39">
        <f>+H413*I425</f>
        <v>0</v>
      </c>
      <c r="K413" s="395">
        <v>0</v>
      </c>
      <c r="L413" s="394">
        <f t="shared" si="51"/>
        <v>0</v>
      </c>
    </row>
    <row r="414" spans="1:12" ht="13.8">
      <c r="A414" s="2" t="s">
        <v>12</v>
      </c>
      <c r="B414" s="22">
        <f>+$B$24</f>
        <v>344800</v>
      </c>
      <c r="C414" s="84">
        <f>+B414/B422</f>
        <v>4.086505490133608E-3</v>
      </c>
      <c r="D414" s="89">
        <v>0</v>
      </c>
      <c r="E414" s="112">
        <f>+D414*C395</f>
        <v>0</v>
      </c>
      <c r="F414" s="79">
        <v>0</v>
      </c>
      <c r="G414" s="112">
        <f>F414*C395</f>
        <v>0</v>
      </c>
      <c r="H414" s="23">
        <f t="shared" si="49"/>
        <v>0</v>
      </c>
      <c r="I414" s="117">
        <f t="shared" si="50"/>
        <v>0</v>
      </c>
      <c r="J414" s="39">
        <f>+H414*I425</f>
        <v>0</v>
      </c>
      <c r="K414" s="395">
        <v>0</v>
      </c>
      <c r="L414" s="394">
        <f t="shared" si="51"/>
        <v>0</v>
      </c>
    </row>
    <row r="415" spans="1:12" ht="13.8">
      <c r="A415" s="2" t="s">
        <v>18</v>
      </c>
      <c r="B415" s="22">
        <f>+$B$25</f>
        <v>10204042</v>
      </c>
      <c r="C415" s="84">
        <f>+B415/B422</f>
        <v>0.12093640851088723</v>
      </c>
      <c r="D415" s="89">
        <v>0</v>
      </c>
      <c r="E415" s="112">
        <f>+D415*C395</f>
        <v>0</v>
      </c>
      <c r="F415" s="79">
        <v>0</v>
      </c>
      <c r="G415" s="112">
        <f>F415*C395</f>
        <v>0</v>
      </c>
      <c r="H415" s="23">
        <f t="shared" si="49"/>
        <v>0</v>
      </c>
      <c r="I415" s="117">
        <f t="shared" si="50"/>
        <v>0</v>
      </c>
      <c r="J415" s="39">
        <f>+H415*I425</f>
        <v>0</v>
      </c>
      <c r="K415" s="395">
        <v>0</v>
      </c>
      <c r="L415" s="394">
        <f t="shared" si="51"/>
        <v>0</v>
      </c>
    </row>
    <row r="416" spans="1:12" ht="13.8">
      <c r="A416" s="2" t="s">
        <v>9</v>
      </c>
      <c r="B416" s="22">
        <f>+$B$26</f>
        <v>7973985</v>
      </c>
      <c r="C416" s="84">
        <f>+B416/B422</f>
        <v>9.4506187589161933E-2</v>
      </c>
      <c r="D416" s="89">
        <v>0</v>
      </c>
      <c r="E416" s="112">
        <f>+D416*C395</f>
        <v>0</v>
      </c>
      <c r="F416" s="79">
        <v>1</v>
      </c>
      <c r="G416" s="112">
        <f>F416*C395</f>
        <v>2401500</v>
      </c>
      <c r="H416" s="23">
        <f t="shared" si="49"/>
        <v>1</v>
      </c>
      <c r="I416" s="117">
        <f t="shared" si="50"/>
        <v>2401500</v>
      </c>
      <c r="J416" s="39">
        <f>+H416*I425</f>
        <v>0</v>
      </c>
      <c r="K416" s="395">
        <v>0</v>
      </c>
      <c r="L416" s="394">
        <f t="shared" si="51"/>
        <v>0</v>
      </c>
    </row>
    <row r="417" spans="1:14" ht="13.8">
      <c r="A417" s="2" t="s">
        <v>7</v>
      </c>
      <c r="B417" s="22">
        <f>+$B$27</f>
        <v>1689225</v>
      </c>
      <c r="C417" s="84">
        <f>+B417/B422</f>
        <v>2.0020380616505056E-2</v>
      </c>
      <c r="D417" s="89">
        <v>0</v>
      </c>
      <c r="E417" s="112">
        <f>+D417*C395</f>
        <v>0</v>
      </c>
      <c r="F417" s="79">
        <v>0</v>
      </c>
      <c r="G417" s="112">
        <f>F417*C395</f>
        <v>0</v>
      </c>
      <c r="H417" s="23">
        <f t="shared" si="49"/>
        <v>0</v>
      </c>
      <c r="I417" s="117">
        <f t="shared" si="50"/>
        <v>0</v>
      </c>
      <c r="J417" s="39">
        <f>+H417*I425</f>
        <v>0</v>
      </c>
      <c r="K417" s="395">
        <v>0</v>
      </c>
      <c r="L417" s="394">
        <f t="shared" si="51"/>
        <v>0</v>
      </c>
    </row>
    <row r="418" spans="1:14" ht="13.8">
      <c r="A418" s="2" t="s">
        <v>13</v>
      </c>
      <c r="B418" s="22">
        <f>+$B$28</f>
        <v>253610</v>
      </c>
      <c r="C418" s="84">
        <f>+B418/B422</f>
        <v>3.005738565408307E-3</v>
      </c>
      <c r="D418" s="89">
        <v>0</v>
      </c>
      <c r="E418" s="112">
        <f>+D418*C395</f>
        <v>0</v>
      </c>
      <c r="F418" s="79">
        <v>0</v>
      </c>
      <c r="G418" s="112">
        <f>F418*C395</f>
        <v>0</v>
      </c>
      <c r="H418" s="23">
        <f t="shared" si="49"/>
        <v>0</v>
      </c>
      <c r="I418" s="117">
        <f t="shared" si="50"/>
        <v>0</v>
      </c>
      <c r="J418" s="39">
        <f>+H418*I425</f>
        <v>0</v>
      </c>
      <c r="K418" s="395">
        <v>0</v>
      </c>
      <c r="L418" s="394">
        <f t="shared" si="51"/>
        <v>0</v>
      </c>
    </row>
    <row r="419" spans="1:14" ht="13.8">
      <c r="A419" s="2" t="s">
        <v>3</v>
      </c>
      <c r="B419" s="22">
        <f>+$B$29</f>
        <v>993648</v>
      </c>
      <c r="C419" s="84">
        <f>+B419/B422</f>
        <v>1.1776531343562295E-2</v>
      </c>
      <c r="D419" s="89">
        <v>0</v>
      </c>
      <c r="E419" s="112">
        <f>+D419*C395</f>
        <v>0</v>
      </c>
      <c r="F419" s="79">
        <v>0</v>
      </c>
      <c r="G419" s="112">
        <f>F419*C395</f>
        <v>0</v>
      </c>
      <c r="H419" s="23">
        <f t="shared" si="49"/>
        <v>0</v>
      </c>
      <c r="I419" s="117">
        <f t="shared" si="50"/>
        <v>0</v>
      </c>
      <c r="J419" s="39">
        <f>+H419*I425</f>
        <v>0</v>
      </c>
      <c r="K419" s="395">
        <v>0</v>
      </c>
      <c r="L419" s="394">
        <f t="shared" si="51"/>
        <v>0</v>
      </c>
    </row>
    <row r="420" spans="1:14" ht="13.8">
      <c r="A420" s="2" t="s">
        <v>11</v>
      </c>
      <c r="B420" s="22">
        <f>+$B$30</f>
        <v>709020</v>
      </c>
      <c r="C420" s="84">
        <f>+B420/B422</f>
        <v>8.4031732094388932E-3</v>
      </c>
      <c r="D420" s="89">
        <v>0</v>
      </c>
      <c r="E420" s="112">
        <f>+D420*C395</f>
        <v>0</v>
      </c>
      <c r="F420" s="79">
        <v>0</v>
      </c>
      <c r="G420" s="112">
        <f>F420*C395</f>
        <v>0</v>
      </c>
      <c r="H420" s="23">
        <f t="shared" si="49"/>
        <v>0</v>
      </c>
      <c r="I420" s="117">
        <f t="shared" si="50"/>
        <v>0</v>
      </c>
      <c r="J420" s="39">
        <f>+H420*I425</f>
        <v>0</v>
      </c>
      <c r="K420" s="395">
        <v>0</v>
      </c>
      <c r="L420" s="394">
        <f t="shared" si="51"/>
        <v>0</v>
      </c>
    </row>
    <row r="421" spans="1:14" ht="13.8">
      <c r="A421" s="3" t="s">
        <v>8</v>
      </c>
      <c r="B421" s="22">
        <f>+$B$31</f>
        <v>577897</v>
      </c>
      <c r="C421" s="84">
        <f>+B421/B422</f>
        <v>6.8491277935955382E-3</v>
      </c>
      <c r="D421" s="89">
        <v>0</v>
      </c>
      <c r="E421" s="112">
        <f>+D421*C395</f>
        <v>0</v>
      </c>
      <c r="F421" s="79">
        <v>0</v>
      </c>
      <c r="G421" s="115">
        <f>F421*C395</f>
        <v>0</v>
      </c>
      <c r="H421" s="87">
        <f>+D421+F421</f>
        <v>0</v>
      </c>
      <c r="I421" s="118">
        <f t="shared" si="50"/>
        <v>0</v>
      </c>
      <c r="J421" s="39">
        <f>+H421*I425</f>
        <v>0</v>
      </c>
      <c r="K421" s="395">
        <v>0</v>
      </c>
      <c r="L421" s="394">
        <f t="shared" si="51"/>
        <v>0</v>
      </c>
    </row>
    <row r="422" spans="1:14" ht="13.8">
      <c r="A422" s="24"/>
      <c r="B422" s="25">
        <f t="shared" ref="B422:L422" si="52">SUM(B401:B421)</f>
        <v>84375269</v>
      </c>
      <c r="C422" s="85">
        <f t="shared" si="52"/>
        <v>1</v>
      </c>
      <c r="D422" s="82">
        <f t="shared" si="52"/>
        <v>0</v>
      </c>
      <c r="E422" s="113">
        <f t="shared" si="52"/>
        <v>0</v>
      </c>
      <c r="F422" s="83">
        <f t="shared" si="52"/>
        <v>1</v>
      </c>
      <c r="G422" s="113">
        <f t="shared" si="52"/>
        <v>2401500</v>
      </c>
      <c r="H422" s="86">
        <f t="shared" si="52"/>
        <v>1</v>
      </c>
      <c r="I422" s="119">
        <f t="shared" si="52"/>
        <v>2401500</v>
      </c>
      <c r="J422" s="26">
        <f t="shared" si="52"/>
        <v>0</v>
      </c>
      <c r="K422" s="26">
        <f t="shared" si="52"/>
        <v>0</v>
      </c>
      <c r="L422" s="26">
        <f t="shared" si="52"/>
        <v>0</v>
      </c>
    </row>
    <row r="423" spans="1:14">
      <c r="H423" s="80"/>
      <c r="I423" s="81"/>
    </row>
    <row r="424" spans="1:14" ht="13.8">
      <c r="A424" s="90" t="s">
        <v>113</v>
      </c>
    </row>
    <row r="425" spans="1:14">
      <c r="G425" t="s">
        <v>114</v>
      </c>
      <c r="H425" s="27"/>
      <c r="I425" s="357">
        <f>+NSP!L82</f>
        <v>0</v>
      </c>
    </row>
    <row r="426" spans="1:14">
      <c r="G426" t="s">
        <v>338</v>
      </c>
      <c r="I426" s="357">
        <f>+NSP!M82</f>
        <v>0</v>
      </c>
    </row>
    <row r="427" spans="1:14">
      <c r="G427" t="s">
        <v>256</v>
      </c>
      <c r="I427" s="120">
        <f>SUM(I425:I426)</f>
        <v>0</v>
      </c>
      <c r="J427" s="455" t="s">
        <v>586</v>
      </c>
      <c r="N427" s="121">
        <f>+I427</f>
        <v>0</v>
      </c>
    </row>
    <row r="428" spans="1:14">
      <c r="I428" s="122"/>
      <c r="N428" s="121"/>
    </row>
    <row r="429" spans="1:14">
      <c r="I429" s="122"/>
      <c r="N429" s="121"/>
    </row>
    <row r="430" spans="1:14">
      <c r="I430" s="122"/>
      <c r="N430" s="121"/>
    </row>
    <row r="431" spans="1:14" ht="15.6">
      <c r="A431" s="874" t="s">
        <v>19</v>
      </c>
      <c r="B431" s="875"/>
      <c r="C431" s="875" t="s">
        <v>180</v>
      </c>
      <c r="D431" s="875"/>
      <c r="E431" s="875"/>
      <c r="F431" s="875"/>
      <c r="G431" s="875"/>
      <c r="H431" s="876"/>
      <c r="I431" s="4"/>
    </row>
    <row r="432" spans="1:14" ht="15.6">
      <c r="A432" s="867" t="s">
        <v>20</v>
      </c>
      <c r="B432" s="868"/>
      <c r="C432" s="877" t="s">
        <v>192</v>
      </c>
      <c r="D432" s="878"/>
      <c r="E432" s="878"/>
      <c r="F432" s="878"/>
      <c r="G432" s="878"/>
      <c r="H432" s="879"/>
      <c r="I432" s="4"/>
    </row>
    <row r="433" spans="1:17" ht="15.6">
      <c r="A433" s="867" t="s">
        <v>22</v>
      </c>
      <c r="B433" s="868"/>
      <c r="C433" s="877" t="s">
        <v>150</v>
      </c>
      <c r="D433" s="878"/>
      <c r="E433" s="878"/>
      <c r="F433" s="878"/>
      <c r="G433" s="878"/>
      <c r="H433" s="879"/>
      <c r="I433" s="4"/>
    </row>
    <row r="434" spans="1:17" ht="15.6">
      <c r="A434" s="867" t="s">
        <v>24</v>
      </c>
      <c r="B434" s="868"/>
      <c r="C434" s="869">
        <v>1320000</v>
      </c>
      <c r="D434" s="870"/>
      <c r="E434" s="870"/>
      <c r="F434" s="870"/>
      <c r="G434" s="870"/>
      <c r="H434" s="871"/>
      <c r="I434" s="4"/>
    </row>
    <row r="435" spans="1:17" ht="15.6">
      <c r="A435" s="881" t="s">
        <v>25</v>
      </c>
      <c r="B435" s="882"/>
      <c r="C435" s="883" t="s">
        <v>191</v>
      </c>
      <c r="D435" s="884"/>
      <c r="E435" s="884"/>
      <c r="F435" s="884"/>
      <c r="G435" s="884"/>
      <c r="H435" s="885"/>
      <c r="I435" s="4"/>
    </row>
    <row r="436" spans="1:17" ht="13.8">
      <c r="A436" s="5"/>
      <c r="B436" s="5"/>
      <c r="C436" s="5"/>
      <c r="D436" s="5"/>
      <c r="E436" s="5"/>
      <c r="F436" s="5"/>
      <c r="G436" s="5"/>
      <c r="H436" s="5"/>
      <c r="I436" s="5"/>
    </row>
    <row r="437" spans="1:17" ht="13.8">
      <c r="A437" s="6"/>
      <c r="B437" s="7"/>
      <c r="C437" s="8"/>
      <c r="D437" s="886">
        <v>0.2</v>
      </c>
      <c r="E437" s="887"/>
      <c r="F437" s="886">
        <v>1</v>
      </c>
      <c r="G437" s="887"/>
      <c r="H437" s="9"/>
      <c r="I437" s="10"/>
      <c r="J437" s="11" t="s">
        <v>121</v>
      </c>
      <c r="K437" s="11" t="s">
        <v>269</v>
      </c>
      <c r="L437" s="11" t="s">
        <v>270</v>
      </c>
    </row>
    <row r="438" spans="1:17" ht="13.8">
      <c r="A438" s="12"/>
      <c r="B438" s="13"/>
      <c r="C438" s="14"/>
      <c r="D438" s="872" t="s">
        <v>26</v>
      </c>
      <c r="E438" s="880"/>
      <c r="F438" s="872" t="s">
        <v>27</v>
      </c>
      <c r="G438" s="880"/>
      <c r="H438" s="872" t="s">
        <v>28</v>
      </c>
      <c r="I438" s="873"/>
      <c r="J438" s="15" t="s">
        <v>29</v>
      </c>
      <c r="K438" s="391" t="s">
        <v>523</v>
      </c>
      <c r="L438" s="391" t="s">
        <v>29</v>
      </c>
    </row>
    <row r="439" spans="1:17" ht="27.6">
      <c r="A439" s="16" t="s">
        <v>30</v>
      </c>
      <c r="B439" s="17" t="s">
        <v>31</v>
      </c>
      <c r="C439" s="18" t="s">
        <v>32</v>
      </c>
      <c r="D439" s="19" t="s">
        <v>33</v>
      </c>
      <c r="E439" s="20" t="s">
        <v>34</v>
      </c>
      <c r="F439" s="19" t="s">
        <v>33</v>
      </c>
      <c r="G439" s="20" t="s">
        <v>34</v>
      </c>
      <c r="H439" s="21" t="s">
        <v>33</v>
      </c>
      <c r="I439" s="40" t="s">
        <v>34</v>
      </c>
      <c r="J439" s="18" t="s">
        <v>34</v>
      </c>
      <c r="K439" s="18" t="s">
        <v>34</v>
      </c>
      <c r="L439" s="18" t="s">
        <v>34</v>
      </c>
    </row>
    <row r="440" spans="1:17" ht="13.8">
      <c r="A440" s="1" t="s">
        <v>15</v>
      </c>
      <c r="B440" s="22">
        <f>+$B$10</f>
        <v>10863833</v>
      </c>
      <c r="C440" s="84">
        <f>+B440/B461</f>
        <v>0.12875612876564577</v>
      </c>
      <c r="D440" s="89">
        <v>0</v>
      </c>
      <c r="E440" s="112">
        <f>+D440*C434</f>
        <v>0</v>
      </c>
      <c r="F440" s="79">
        <v>0</v>
      </c>
      <c r="G440" s="114">
        <f>F440*C434</f>
        <v>0</v>
      </c>
      <c r="H440" s="23">
        <f>+D440+F440</f>
        <v>0</v>
      </c>
      <c r="I440" s="116">
        <f>+E440+G440</f>
        <v>0</v>
      </c>
      <c r="J440" s="39">
        <f>+H440*I464</f>
        <v>0</v>
      </c>
      <c r="K440" s="39">
        <f>+H440*I465</f>
        <v>0</v>
      </c>
      <c r="L440" s="393">
        <f>+J440+K440</f>
        <v>0</v>
      </c>
      <c r="P440" s="819" t="s">
        <v>967</v>
      </c>
      <c r="Q440" s="812"/>
    </row>
    <row r="441" spans="1:17" ht="13.8">
      <c r="A441" s="2" t="s">
        <v>4</v>
      </c>
      <c r="B441" s="22">
        <f>+$B$12</f>
        <v>514617</v>
      </c>
      <c r="C441" s="84">
        <f>+B441/B461</f>
        <v>6.0991449994666092E-3</v>
      </c>
      <c r="D441" s="89">
        <v>0</v>
      </c>
      <c r="E441" s="112">
        <f>+D441*C434</f>
        <v>0</v>
      </c>
      <c r="F441" s="79">
        <v>0</v>
      </c>
      <c r="G441" s="112">
        <f>F441*C434</f>
        <v>0</v>
      </c>
      <c r="H441" s="23">
        <f t="shared" ref="H441:H459" si="53">+D441+F441</f>
        <v>0</v>
      </c>
      <c r="I441" s="117">
        <f>+G441+E441</f>
        <v>0</v>
      </c>
      <c r="J441" s="39">
        <f>+H441*I464</f>
        <v>0</v>
      </c>
      <c r="K441" s="39">
        <f>+H441*I465</f>
        <v>0</v>
      </c>
      <c r="L441" s="394">
        <f>+J441+K441</f>
        <v>0</v>
      </c>
      <c r="P441" s="813" t="s">
        <v>638</v>
      </c>
      <c r="Q441" s="814"/>
    </row>
    <row r="442" spans="1:17" s="127" customFormat="1" ht="13.8">
      <c r="A442" s="2" t="s">
        <v>0</v>
      </c>
      <c r="B442" s="471">
        <f>+$B$13</f>
        <v>9749272</v>
      </c>
      <c r="C442" s="472">
        <f>+B442/B461</f>
        <v>0.11554655902785922</v>
      </c>
      <c r="D442" s="473">
        <v>0</v>
      </c>
      <c r="E442" s="474">
        <f>+D442*C434</f>
        <v>0</v>
      </c>
      <c r="F442" s="475">
        <v>1.0767443640996148E-2</v>
      </c>
      <c r="G442" s="474">
        <f>F442*C434</f>
        <v>14213.025606114916</v>
      </c>
      <c r="H442" s="476">
        <f t="shared" si="53"/>
        <v>1.0767443640996148E-2</v>
      </c>
      <c r="I442" s="477">
        <f t="shared" ref="I442:I460" si="54">+G442+E442</f>
        <v>14213.025606114916</v>
      </c>
      <c r="J442" s="478">
        <f>+H442*I464</f>
        <v>4015.9086122297713</v>
      </c>
      <c r="K442" s="478">
        <f>+H442*I465</f>
        <v>-87.582386575862671</v>
      </c>
      <c r="L442" s="811">
        <f t="shared" ref="L442:L459" si="55">+J442+K442</f>
        <v>3928.3262256539088</v>
      </c>
      <c r="P442" s="815">
        <f>L442*$O$20</f>
        <v>2274.500884653613</v>
      </c>
      <c r="Q442" s="816" t="s">
        <v>610</v>
      </c>
    </row>
    <row r="443" spans="1:17" ht="13.8">
      <c r="A443" s="2" t="s">
        <v>16</v>
      </c>
      <c r="B443" s="22">
        <f>+$B$14</f>
        <v>1003167</v>
      </c>
      <c r="C443" s="84">
        <f>+B443/B461</f>
        <v>1.1889348761661429E-2</v>
      </c>
      <c r="D443" s="89">
        <v>0</v>
      </c>
      <c r="E443" s="112">
        <f>+D443*C434</f>
        <v>0</v>
      </c>
      <c r="F443" s="79">
        <v>0</v>
      </c>
      <c r="G443" s="112">
        <f>F443*C434</f>
        <v>0</v>
      </c>
      <c r="H443" s="23">
        <f t="shared" si="53"/>
        <v>0</v>
      </c>
      <c r="I443" s="117">
        <f t="shared" si="54"/>
        <v>0</v>
      </c>
      <c r="J443" s="39">
        <f>+H443*I464</f>
        <v>0</v>
      </c>
      <c r="K443" s="39">
        <f>+H443*I465</f>
        <v>0</v>
      </c>
      <c r="L443" s="394">
        <f t="shared" si="55"/>
        <v>0</v>
      </c>
      <c r="P443" s="815">
        <f>L442*$O$21</f>
        <v>1374.914178978868</v>
      </c>
      <c r="Q443" s="816" t="s">
        <v>603</v>
      </c>
    </row>
    <row r="444" spans="1:17" ht="13.8">
      <c r="A444" s="2" t="s">
        <v>6</v>
      </c>
      <c r="B444" s="22">
        <f>+$B$15</f>
        <v>2478000</v>
      </c>
      <c r="C444" s="84">
        <f>+B444/B461</f>
        <v>2.9368795256818677E-2</v>
      </c>
      <c r="D444" s="89">
        <v>0</v>
      </c>
      <c r="E444" s="112">
        <f>+D444*C434</f>
        <v>0</v>
      </c>
      <c r="F444" s="79">
        <v>0</v>
      </c>
      <c r="G444" s="112">
        <f>F444*C434</f>
        <v>0</v>
      </c>
      <c r="H444" s="23">
        <f t="shared" si="53"/>
        <v>0</v>
      </c>
      <c r="I444" s="117">
        <f t="shared" si="54"/>
        <v>0</v>
      </c>
      <c r="J444" s="39">
        <f>+H444*I464</f>
        <v>0</v>
      </c>
      <c r="K444" s="39">
        <f>+H444*I465</f>
        <v>0</v>
      </c>
      <c r="L444" s="394">
        <f t="shared" si="55"/>
        <v>0</v>
      </c>
      <c r="P444" s="817">
        <f>L442*$O$22</f>
        <v>278.91116202142751</v>
      </c>
      <c r="Q444" s="818" t="s">
        <v>604</v>
      </c>
    </row>
    <row r="445" spans="1:17" ht="13.8">
      <c r="A445" s="2" t="s">
        <v>10</v>
      </c>
      <c r="B445" s="22">
        <f>+$B$16</f>
        <v>2875067</v>
      </c>
      <c r="C445" s="84">
        <f>+B445/B461</f>
        <v>3.4074759512766707E-2</v>
      </c>
      <c r="D445" s="89">
        <v>0</v>
      </c>
      <c r="E445" s="112">
        <f>+D445*C434</f>
        <v>0</v>
      </c>
      <c r="F445" s="79">
        <v>0.77381127932506355</v>
      </c>
      <c r="G445" s="112">
        <f>F445*C434</f>
        <v>1021430.8887090839</v>
      </c>
      <c r="H445" s="23">
        <f t="shared" si="53"/>
        <v>0.77381127932506355</v>
      </c>
      <c r="I445" s="117">
        <f t="shared" si="54"/>
        <v>1021430.8887090839</v>
      </c>
      <c r="J445" s="39">
        <f>+H445*I464</f>
        <v>288606.60751919803</v>
      </c>
      <c r="K445" s="39">
        <f>+H445*I465</f>
        <v>-6294.1809460300665</v>
      </c>
      <c r="L445" s="394">
        <f t="shared" si="55"/>
        <v>282312.42657316796</v>
      </c>
    </row>
    <row r="446" spans="1:17" ht="13.8">
      <c r="A446" s="2" t="s">
        <v>17</v>
      </c>
      <c r="B446" s="22">
        <f>+$B$17</f>
        <v>7116500</v>
      </c>
      <c r="C446" s="84">
        <f>+B446/B461</f>
        <v>8.434343480433823E-2</v>
      </c>
      <c r="D446" s="89">
        <v>0</v>
      </c>
      <c r="E446" s="112">
        <f>+D446*C434</f>
        <v>0</v>
      </c>
      <c r="F446" s="79">
        <v>0</v>
      </c>
      <c r="G446" s="112">
        <f>F446*C434</f>
        <v>0</v>
      </c>
      <c r="H446" s="23">
        <f t="shared" si="53"/>
        <v>0</v>
      </c>
      <c r="I446" s="117">
        <f t="shared" si="54"/>
        <v>0</v>
      </c>
      <c r="J446" s="39">
        <f>+H446*I464</f>
        <v>0</v>
      </c>
      <c r="K446" s="39">
        <f>+H446*I465</f>
        <v>0</v>
      </c>
      <c r="L446" s="394">
        <f t="shared" si="55"/>
        <v>0</v>
      </c>
    </row>
    <row r="447" spans="1:17" ht="13.8">
      <c r="A447" s="2" t="s">
        <v>5</v>
      </c>
      <c r="B447" s="22">
        <f>+$B$18</f>
        <v>9342000</v>
      </c>
      <c r="C447" s="84">
        <f>+B447/B461</f>
        <v>0.11071964700936242</v>
      </c>
      <c r="D447" s="89">
        <v>0</v>
      </c>
      <c r="E447" s="112">
        <f>+D447*C434</f>
        <v>0</v>
      </c>
      <c r="F447" s="79">
        <v>0</v>
      </c>
      <c r="G447" s="112">
        <f>F447*C434</f>
        <v>0</v>
      </c>
      <c r="H447" s="23">
        <f t="shared" si="53"/>
        <v>0</v>
      </c>
      <c r="I447" s="117">
        <f t="shared" si="54"/>
        <v>0</v>
      </c>
      <c r="J447" s="39">
        <f>+H447*I464</f>
        <v>0</v>
      </c>
      <c r="K447" s="39">
        <f>+H447*I465</f>
        <v>0</v>
      </c>
      <c r="L447" s="394">
        <f t="shared" si="55"/>
        <v>0</v>
      </c>
    </row>
    <row r="448" spans="1:17" ht="13.8">
      <c r="A448" s="2" t="s">
        <v>116</v>
      </c>
      <c r="B448" s="22">
        <f>+$B$19</f>
        <v>2919752</v>
      </c>
      <c r="C448" s="84">
        <f>+B448/B461</f>
        <v>3.460435782432883E-2</v>
      </c>
      <c r="D448" s="89">
        <v>0</v>
      </c>
      <c r="E448" s="112">
        <f>+D448*C434</f>
        <v>0</v>
      </c>
      <c r="F448" s="79">
        <v>0</v>
      </c>
      <c r="G448" s="112">
        <f>F448*C434</f>
        <v>0</v>
      </c>
      <c r="H448" s="23">
        <f t="shared" si="53"/>
        <v>0</v>
      </c>
      <c r="I448" s="117">
        <f t="shared" si="54"/>
        <v>0</v>
      </c>
      <c r="J448" s="39">
        <f>+H448*I464</f>
        <v>0</v>
      </c>
      <c r="K448" s="39">
        <f>+H448*I465</f>
        <v>0</v>
      </c>
      <c r="L448" s="394">
        <f t="shared" si="55"/>
        <v>0</v>
      </c>
    </row>
    <row r="449" spans="1:12" ht="13.8">
      <c r="A449" s="2" t="s">
        <v>1</v>
      </c>
      <c r="B449" s="22">
        <f>+$B$20</f>
        <v>233000</v>
      </c>
      <c r="C449" s="84">
        <f>+B449/B461</f>
        <v>2.7614726774974787E-3</v>
      </c>
      <c r="D449" s="89">
        <v>0</v>
      </c>
      <c r="E449" s="112">
        <f>+D449*C434</f>
        <v>0</v>
      </c>
      <c r="F449" s="79">
        <v>0</v>
      </c>
      <c r="G449" s="112">
        <f>F449*C434</f>
        <v>0</v>
      </c>
      <c r="H449" s="23">
        <f t="shared" si="53"/>
        <v>0</v>
      </c>
      <c r="I449" s="117">
        <f t="shared" si="54"/>
        <v>0</v>
      </c>
      <c r="J449" s="39">
        <f>+H449*I464</f>
        <v>0</v>
      </c>
      <c r="K449" s="39">
        <f>+H449*I465</f>
        <v>0</v>
      </c>
      <c r="L449" s="394">
        <f t="shared" si="55"/>
        <v>0</v>
      </c>
    </row>
    <row r="450" spans="1:12" ht="13.8">
      <c r="A450" s="2" t="s">
        <v>45</v>
      </c>
      <c r="B450" s="22">
        <f>+$B$21</f>
        <v>7175167</v>
      </c>
      <c r="C450" s="84">
        <f>+B450/B461</f>
        <v>8.503874518017833E-2</v>
      </c>
      <c r="D450" s="89">
        <v>0</v>
      </c>
      <c r="E450" s="112">
        <f>+D450*C434</f>
        <v>0</v>
      </c>
      <c r="F450" s="79">
        <v>0.21542127703394026</v>
      </c>
      <c r="G450" s="112">
        <f>F450*C434</f>
        <v>284356.08568480116</v>
      </c>
      <c r="H450" s="23">
        <f t="shared" si="53"/>
        <v>0.21542127703394026</v>
      </c>
      <c r="I450" s="117">
        <f t="shared" si="54"/>
        <v>284356.08568480116</v>
      </c>
      <c r="J450" s="39">
        <f>+H450*I464</f>
        <v>80345.176677247087</v>
      </c>
      <c r="K450" s="39">
        <f>+H450*I465</f>
        <v>-1752.2366673940701</v>
      </c>
      <c r="L450" s="394">
        <f t="shared" si="55"/>
        <v>78592.940009853017</v>
      </c>
    </row>
    <row r="451" spans="1:12" ht="13.8">
      <c r="A451" s="2" t="s">
        <v>46</v>
      </c>
      <c r="B451" s="22">
        <f>+$B$22</f>
        <v>7011667</v>
      </c>
      <c r="C451" s="84">
        <f>+B451/B461</f>
        <v>8.3100973580303494E-2</v>
      </c>
      <c r="D451" s="89">
        <v>0</v>
      </c>
      <c r="E451" s="112">
        <f>+D451*C434</f>
        <v>0</v>
      </c>
      <c r="F451" s="79">
        <v>0</v>
      </c>
      <c r="G451" s="112">
        <f>F451*C434</f>
        <v>0</v>
      </c>
      <c r="H451" s="23">
        <f t="shared" si="53"/>
        <v>0</v>
      </c>
      <c r="I451" s="117">
        <f t="shared" si="54"/>
        <v>0</v>
      </c>
      <c r="J451" s="39">
        <f>+H451*I464</f>
        <v>0</v>
      </c>
      <c r="K451" s="39">
        <f>+H451*I465</f>
        <v>0</v>
      </c>
      <c r="L451" s="394">
        <f t="shared" si="55"/>
        <v>0</v>
      </c>
    </row>
    <row r="452" spans="1:12" ht="13.8">
      <c r="A452" s="2" t="s">
        <v>2</v>
      </c>
      <c r="B452" s="22">
        <f>+$B$23</f>
        <v>347000</v>
      </c>
      <c r="C452" s="84">
        <f>+B452/B461</f>
        <v>4.1125794810799362E-3</v>
      </c>
      <c r="D452" s="89">
        <v>0</v>
      </c>
      <c r="E452" s="112">
        <f>+D452*C434</f>
        <v>0</v>
      </c>
      <c r="F452" s="79">
        <v>0</v>
      </c>
      <c r="G452" s="112">
        <f>F452*C434</f>
        <v>0</v>
      </c>
      <c r="H452" s="23">
        <f t="shared" si="53"/>
        <v>0</v>
      </c>
      <c r="I452" s="117">
        <f t="shared" si="54"/>
        <v>0</v>
      </c>
      <c r="J452" s="39">
        <f>+H452*I464</f>
        <v>0</v>
      </c>
      <c r="K452" s="39">
        <f>+H452*I465</f>
        <v>0</v>
      </c>
      <c r="L452" s="394">
        <f t="shared" si="55"/>
        <v>0</v>
      </c>
    </row>
    <row r="453" spans="1:12" ht="13.8">
      <c r="A453" s="2" t="s">
        <v>12</v>
      </c>
      <c r="B453" s="22">
        <f>+$B$24</f>
        <v>344800</v>
      </c>
      <c r="C453" s="84">
        <f>+B453/B461</f>
        <v>4.086505490133608E-3</v>
      </c>
      <c r="D453" s="89">
        <v>0</v>
      </c>
      <c r="E453" s="112">
        <f>+D453*C434</f>
        <v>0</v>
      </c>
      <c r="F453" s="79">
        <v>0</v>
      </c>
      <c r="G453" s="112">
        <f>F453*C434</f>
        <v>0</v>
      </c>
      <c r="H453" s="23">
        <f t="shared" si="53"/>
        <v>0</v>
      </c>
      <c r="I453" s="117">
        <f t="shared" si="54"/>
        <v>0</v>
      </c>
      <c r="J453" s="39">
        <f>+H453*I464</f>
        <v>0</v>
      </c>
      <c r="K453" s="39">
        <f>+H453*I465</f>
        <v>0</v>
      </c>
      <c r="L453" s="394">
        <f t="shared" si="55"/>
        <v>0</v>
      </c>
    </row>
    <row r="454" spans="1:12" ht="13.8">
      <c r="A454" s="2" t="s">
        <v>18</v>
      </c>
      <c r="B454" s="22">
        <f>+$B$25</f>
        <v>10204042</v>
      </c>
      <c r="C454" s="84">
        <f>+B454/B461</f>
        <v>0.12093640851088723</v>
      </c>
      <c r="D454" s="89">
        <v>0</v>
      </c>
      <c r="E454" s="112">
        <f>+D454*C434</f>
        <v>0</v>
      </c>
      <c r="F454" s="79">
        <v>0</v>
      </c>
      <c r="G454" s="112">
        <f>F454*C434</f>
        <v>0</v>
      </c>
      <c r="H454" s="23">
        <f t="shared" si="53"/>
        <v>0</v>
      </c>
      <c r="I454" s="117">
        <f t="shared" si="54"/>
        <v>0</v>
      </c>
      <c r="J454" s="39">
        <f>+H454*I464</f>
        <v>0</v>
      </c>
      <c r="K454" s="39">
        <f>+H454*I465</f>
        <v>0</v>
      </c>
      <c r="L454" s="394">
        <f t="shared" si="55"/>
        <v>0</v>
      </c>
    </row>
    <row r="455" spans="1:12" ht="13.8">
      <c r="A455" s="2" t="s">
        <v>9</v>
      </c>
      <c r="B455" s="22">
        <f>+$B$26</f>
        <v>7973985</v>
      </c>
      <c r="C455" s="84">
        <f>+B455/B461</f>
        <v>9.4506187589161933E-2</v>
      </c>
      <c r="D455" s="89">
        <v>0</v>
      </c>
      <c r="E455" s="112">
        <f>+D455*C434</f>
        <v>0</v>
      </c>
      <c r="F455" s="79">
        <v>0</v>
      </c>
      <c r="G455" s="112">
        <f>F455*C434</f>
        <v>0</v>
      </c>
      <c r="H455" s="23">
        <f t="shared" si="53"/>
        <v>0</v>
      </c>
      <c r="I455" s="117">
        <f t="shared" si="54"/>
        <v>0</v>
      </c>
      <c r="J455" s="39">
        <f>+H455*I464</f>
        <v>0</v>
      </c>
      <c r="K455" s="39">
        <f>+H455*I465</f>
        <v>0</v>
      </c>
      <c r="L455" s="394">
        <f t="shared" si="55"/>
        <v>0</v>
      </c>
    </row>
    <row r="456" spans="1:12" ht="13.8">
      <c r="A456" s="2" t="s">
        <v>7</v>
      </c>
      <c r="B456" s="22">
        <f>+$B$27</f>
        <v>1689225</v>
      </c>
      <c r="C456" s="84">
        <f>+B456/B461</f>
        <v>2.0020380616505056E-2</v>
      </c>
      <c r="D456" s="89">
        <v>0</v>
      </c>
      <c r="E456" s="112">
        <f>+D456*C434</f>
        <v>0</v>
      </c>
      <c r="F456" s="79">
        <v>0</v>
      </c>
      <c r="G456" s="112">
        <f>F456*C434</f>
        <v>0</v>
      </c>
      <c r="H456" s="23">
        <f t="shared" si="53"/>
        <v>0</v>
      </c>
      <c r="I456" s="117">
        <f t="shared" si="54"/>
        <v>0</v>
      </c>
      <c r="J456" s="39">
        <f>+H456*I464</f>
        <v>0</v>
      </c>
      <c r="K456" s="39">
        <f>+H456*I465</f>
        <v>0</v>
      </c>
      <c r="L456" s="394">
        <f t="shared" si="55"/>
        <v>0</v>
      </c>
    </row>
    <row r="457" spans="1:12" ht="13.8">
      <c r="A457" s="2" t="s">
        <v>13</v>
      </c>
      <c r="B457" s="22">
        <f>+$B$28</f>
        <v>253610</v>
      </c>
      <c r="C457" s="84">
        <f>+B457/B461</f>
        <v>3.005738565408307E-3</v>
      </c>
      <c r="D457" s="89">
        <v>0</v>
      </c>
      <c r="E457" s="112">
        <f>+D457*C434</f>
        <v>0</v>
      </c>
      <c r="F457" s="79">
        <v>0</v>
      </c>
      <c r="G457" s="112">
        <f>F457*C434</f>
        <v>0</v>
      </c>
      <c r="H457" s="23">
        <f t="shared" si="53"/>
        <v>0</v>
      </c>
      <c r="I457" s="117">
        <f t="shared" si="54"/>
        <v>0</v>
      </c>
      <c r="J457" s="39">
        <f>+H457*I464</f>
        <v>0</v>
      </c>
      <c r="K457" s="39">
        <f>+H457*I465</f>
        <v>0</v>
      </c>
      <c r="L457" s="394">
        <f t="shared" si="55"/>
        <v>0</v>
      </c>
    </row>
    <row r="458" spans="1:12" ht="13.8">
      <c r="A458" s="2" t="s">
        <v>3</v>
      </c>
      <c r="B458" s="22">
        <f>+$B$29</f>
        <v>993648</v>
      </c>
      <c r="C458" s="84">
        <f>+B458/B461</f>
        <v>1.1776531343562295E-2</v>
      </c>
      <c r="D458" s="89">
        <v>0</v>
      </c>
      <c r="E458" s="112">
        <f>+D458*C434</f>
        <v>0</v>
      </c>
      <c r="F458" s="79">
        <v>0</v>
      </c>
      <c r="G458" s="112">
        <f>F458*C434</f>
        <v>0</v>
      </c>
      <c r="H458" s="23">
        <f t="shared" si="53"/>
        <v>0</v>
      </c>
      <c r="I458" s="117">
        <f t="shared" si="54"/>
        <v>0</v>
      </c>
      <c r="J458" s="39">
        <f>+H458*I464</f>
        <v>0</v>
      </c>
      <c r="K458" s="39">
        <f>+H458*I465</f>
        <v>0</v>
      </c>
      <c r="L458" s="394">
        <f t="shared" si="55"/>
        <v>0</v>
      </c>
    </row>
    <row r="459" spans="1:12" ht="13.8">
      <c r="A459" s="2" t="s">
        <v>11</v>
      </c>
      <c r="B459" s="22">
        <f>+$B$30</f>
        <v>709020</v>
      </c>
      <c r="C459" s="84">
        <f>+B459/B461</f>
        <v>8.4031732094388932E-3</v>
      </c>
      <c r="D459" s="89">
        <v>0</v>
      </c>
      <c r="E459" s="112">
        <f>+D459*C434</f>
        <v>0</v>
      </c>
      <c r="F459" s="79">
        <v>0</v>
      </c>
      <c r="G459" s="112">
        <f>F459*C434</f>
        <v>0</v>
      </c>
      <c r="H459" s="23">
        <f t="shared" si="53"/>
        <v>0</v>
      </c>
      <c r="I459" s="117">
        <f t="shared" si="54"/>
        <v>0</v>
      </c>
      <c r="J459" s="39">
        <f>+H459*I464</f>
        <v>0</v>
      </c>
      <c r="K459" s="39">
        <f>+H459*I465</f>
        <v>0</v>
      </c>
      <c r="L459" s="394">
        <f t="shared" si="55"/>
        <v>0</v>
      </c>
    </row>
    <row r="460" spans="1:12" ht="13.8">
      <c r="A460" s="3" t="s">
        <v>8</v>
      </c>
      <c r="B460" s="22">
        <f>+$B$31</f>
        <v>577897</v>
      </c>
      <c r="C460" s="84">
        <f>+B460/B461</f>
        <v>6.8491277935955382E-3</v>
      </c>
      <c r="D460" s="89">
        <v>0</v>
      </c>
      <c r="E460" s="112">
        <f>+D460*C434</f>
        <v>0</v>
      </c>
      <c r="F460" s="79">
        <v>0</v>
      </c>
      <c r="G460" s="115">
        <f>F460*C434</f>
        <v>0</v>
      </c>
      <c r="H460" s="87">
        <f>+D460+F460</f>
        <v>0</v>
      </c>
      <c r="I460" s="118">
        <f t="shared" si="54"/>
        <v>0</v>
      </c>
      <c r="J460" s="39">
        <f>+H460*I464</f>
        <v>0</v>
      </c>
      <c r="K460" s="39">
        <f>+H460*I465</f>
        <v>0</v>
      </c>
      <c r="L460" s="394">
        <f>+J460+K460</f>
        <v>0</v>
      </c>
    </row>
    <row r="461" spans="1:12" ht="13.8">
      <c r="A461" s="24"/>
      <c r="B461" s="25">
        <f t="shared" ref="B461:L461" si="56">SUM(B440:B460)</f>
        <v>84375269</v>
      </c>
      <c r="C461" s="85">
        <f t="shared" si="56"/>
        <v>1</v>
      </c>
      <c r="D461" s="82">
        <f t="shared" si="56"/>
        <v>0</v>
      </c>
      <c r="E461" s="113">
        <f t="shared" si="56"/>
        <v>0</v>
      </c>
      <c r="F461" s="83">
        <f t="shared" si="56"/>
        <v>1</v>
      </c>
      <c r="G461" s="113">
        <f t="shared" si="56"/>
        <v>1320000</v>
      </c>
      <c r="H461" s="86">
        <f t="shared" si="56"/>
        <v>1</v>
      </c>
      <c r="I461" s="119">
        <f t="shared" si="56"/>
        <v>1320000</v>
      </c>
      <c r="J461" s="26">
        <f t="shared" si="56"/>
        <v>372967.69280867488</v>
      </c>
      <c r="K461" s="26">
        <f t="shared" si="56"/>
        <v>-8134</v>
      </c>
      <c r="L461" s="26">
        <f t="shared" si="56"/>
        <v>364833.69280867488</v>
      </c>
    </row>
    <row r="462" spans="1:12">
      <c r="H462" s="80"/>
      <c r="I462" s="81"/>
    </row>
    <row r="463" spans="1:12" ht="13.8">
      <c r="A463" s="90" t="s">
        <v>113</v>
      </c>
    </row>
    <row r="464" spans="1:12">
      <c r="D464" s="127"/>
      <c r="E464" s="127"/>
      <c r="F464" s="127"/>
      <c r="G464" t="s">
        <v>114</v>
      </c>
      <c r="H464" s="27"/>
      <c r="I464" s="357">
        <f>+NIPS!L75</f>
        <v>372967.69280867488</v>
      </c>
    </row>
    <row r="465" spans="1:14">
      <c r="D465" s="127"/>
      <c r="E465" s="127"/>
      <c r="F465" s="127"/>
      <c r="G465" t="s">
        <v>338</v>
      </c>
      <c r="I465" s="357">
        <f>+NIPS!M75</f>
        <v>-8134</v>
      </c>
    </row>
    <row r="466" spans="1:14">
      <c r="D466" s="127"/>
      <c r="E466" s="127"/>
      <c r="F466" s="127"/>
      <c r="G466" t="s">
        <v>256</v>
      </c>
      <c r="I466" s="120">
        <f>SUM(I464:I465)</f>
        <v>364833.69280867488</v>
      </c>
      <c r="N466" s="121">
        <f>+I466</f>
        <v>364833.69280867488</v>
      </c>
    </row>
    <row r="467" spans="1:14">
      <c r="I467" s="122"/>
      <c r="N467" s="121"/>
    </row>
    <row r="468" spans="1:14">
      <c r="I468" s="122"/>
      <c r="N468" s="121"/>
    </row>
    <row r="469" spans="1:14">
      <c r="I469" s="122"/>
      <c r="N469" s="121"/>
    </row>
    <row r="470" spans="1:14" ht="15.6">
      <c r="A470" s="874" t="s">
        <v>19</v>
      </c>
      <c r="B470" s="875"/>
      <c r="C470" s="875" t="s">
        <v>181</v>
      </c>
      <c r="D470" s="875"/>
      <c r="E470" s="875"/>
      <c r="F470" s="875"/>
      <c r="G470" s="875"/>
      <c r="H470" s="876"/>
      <c r="I470" s="4"/>
    </row>
    <row r="471" spans="1:14" ht="15.6">
      <c r="A471" s="867" t="s">
        <v>20</v>
      </c>
      <c r="B471" s="868"/>
      <c r="C471" s="877" t="s">
        <v>202</v>
      </c>
      <c r="D471" s="878"/>
      <c r="E471" s="878"/>
      <c r="F471" s="878"/>
      <c r="G471" s="878"/>
      <c r="H471" s="879"/>
      <c r="I471" s="4"/>
    </row>
    <row r="472" spans="1:14" ht="15.6">
      <c r="A472" s="867" t="s">
        <v>22</v>
      </c>
      <c r="B472" s="868"/>
      <c r="C472" s="877" t="s">
        <v>44</v>
      </c>
      <c r="D472" s="878"/>
      <c r="E472" s="878"/>
      <c r="F472" s="878"/>
      <c r="G472" s="878"/>
      <c r="H472" s="879"/>
      <c r="I472" s="4"/>
    </row>
    <row r="473" spans="1:14" ht="15.6">
      <c r="A473" s="867" t="s">
        <v>24</v>
      </c>
      <c r="B473" s="868"/>
      <c r="C473" s="869">
        <v>171500</v>
      </c>
      <c r="D473" s="870"/>
      <c r="E473" s="870"/>
      <c r="F473" s="870"/>
      <c r="G473" s="870"/>
      <c r="H473" s="871"/>
      <c r="I473" s="4"/>
    </row>
    <row r="474" spans="1:14" ht="15.6">
      <c r="A474" s="881" t="s">
        <v>25</v>
      </c>
      <c r="B474" s="882"/>
      <c r="C474" s="883" t="s">
        <v>196</v>
      </c>
      <c r="D474" s="884"/>
      <c r="E474" s="884"/>
      <c r="F474" s="884"/>
      <c r="G474" s="884"/>
      <c r="H474" s="885"/>
      <c r="I474" s="4"/>
    </row>
    <row r="475" spans="1:14" ht="13.8">
      <c r="A475" s="5"/>
      <c r="B475" s="5"/>
      <c r="C475" s="5"/>
      <c r="D475" s="5"/>
      <c r="E475" s="5"/>
      <c r="F475" s="5"/>
      <c r="G475" s="5"/>
      <c r="H475" s="5"/>
      <c r="I475" s="5"/>
    </row>
    <row r="476" spans="1:14" ht="13.8">
      <c r="A476" s="6"/>
      <c r="B476" s="7"/>
      <c r="C476" s="8"/>
      <c r="D476" s="886">
        <v>0</v>
      </c>
      <c r="E476" s="887"/>
      <c r="F476" s="886">
        <v>1</v>
      </c>
      <c r="G476" s="887"/>
      <c r="H476" s="9"/>
      <c r="I476" s="10"/>
      <c r="J476" s="11" t="s">
        <v>121</v>
      </c>
      <c r="K476" s="11" t="s">
        <v>269</v>
      </c>
      <c r="L476" s="11" t="s">
        <v>270</v>
      </c>
    </row>
    <row r="477" spans="1:14" ht="13.8">
      <c r="A477" s="12"/>
      <c r="B477" s="13"/>
      <c r="C477" s="14"/>
      <c r="D477" s="872" t="s">
        <v>26</v>
      </c>
      <c r="E477" s="880"/>
      <c r="F477" s="872" t="s">
        <v>27</v>
      </c>
      <c r="G477" s="880"/>
      <c r="H477" s="872" t="s">
        <v>28</v>
      </c>
      <c r="I477" s="873"/>
      <c r="J477" s="15" t="s">
        <v>29</v>
      </c>
      <c r="K477" s="391" t="s">
        <v>523</v>
      </c>
      <c r="L477" s="391" t="s">
        <v>29</v>
      </c>
    </row>
    <row r="478" spans="1:14" ht="27.6">
      <c r="A478" s="16" t="s">
        <v>30</v>
      </c>
      <c r="B478" s="17" t="s">
        <v>31</v>
      </c>
      <c r="C478" s="18" t="s">
        <v>32</v>
      </c>
      <c r="D478" s="19" t="s">
        <v>33</v>
      </c>
      <c r="E478" s="20" t="s">
        <v>34</v>
      </c>
      <c r="F478" s="19" t="s">
        <v>33</v>
      </c>
      <c r="G478" s="20" t="s">
        <v>34</v>
      </c>
      <c r="H478" s="21" t="s">
        <v>33</v>
      </c>
      <c r="I478" s="40" t="s">
        <v>34</v>
      </c>
      <c r="J478" s="18" t="s">
        <v>34</v>
      </c>
      <c r="K478" s="18" t="s">
        <v>34</v>
      </c>
      <c r="L478" s="18" t="s">
        <v>34</v>
      </c>
    </row>
    <row r="479" spans="1:14" ht="13.8">
      <c r="A479" s="1" t="s">
        <v>15</v>
      </c>
      <c r="B479" s="22">
        <f>+$B$10</f>
        <v>10863833</v>
      </c>
      <c r="C479" s="84">
        <f>+B479/B500</f>
        <v>0.12875612876564577</v>
      </c>
      <c r="D479" s="89">
        <v>0</v>
      </c>
      <c r="E479" s="112">
        <f>+D479*C473</f>
        <v>0</v>
      </c>
      <c r="F479" s="79">
        <v>0</v>
      </c>
      <c r="G479" s="114">
        <f>F479*C473</f>
        <v>0</v>
      </c>
      <c r="H479" s="23">
        <f>+D479+F479</f>
        <v>0</v>
      </c>
      <c r="I479" s="116">
        <f>+E479+G479</f>
        <v>0</v>
      </c>
      <c r="J479" s="39">
        <f>+H479*I503</f>
        <v>0</v>
      </c>
      <c r="K479" s="39">
        <f>+H479*I504</f>
        <v>0</v>
      </c>
      <c r="L479" s="393">
        <f>+J479+K479</f>
        <v>0</v>
      </c>
    </row>
    <row r="480" spans="1:14" ht="13.8">
      <c r="A480" s="2" t="s">
        <v>4</v>
      </c>
      <c r="B480" s="22">
        <f>+$B$12</f>
        <v>514617</v>
      </c>
      <c r="C480" s="84">
        <f>+B480/B500</f>
        <v>6.0991449994666092E-3</v>
      </c>
      <c r="D480" s="89">
        <v>0</v>
      </c>
      <c r="E480" s="112">
        <f>+D480*C473</f>
        <v>0</v>
      </c>
      <c r="F480" s="79">
        <v>0</v>
      </c>
      <c r="G480" s="112">
        <f>F480*C473</f>
        <v>0</v>
      </c>
      <c r="H480" s="23">
        <f t="shared" ref="H480:H498" si="57">+D480+F480</f>
        <v>0</v>
      </c>
      <c r="I480" s="117">
        <f>+G480+E480</f>
        <v>0</v>
      </c>
      <c r="J480" s="39">
        <f>+H480*I503</f>
        <v>0</v>
      </c>
      <c r="K480" s="39">
        <f>+H480*I504</f>
        <v>0</v>
      </c>
      <c r="L480" s="394">
        <f>+J480+K480</f>
        <v>0</v>
      </c>
    </row>
    <row r="481" spans="1:12" ht="13.8">
      <c r="A481" s="2" t="s">
        <v>0</v>
      </c>
      <c r="B481" s="22">
        <f>+$B$13</f>
        <v>9749272</v>
      </c>
      <c r="C481" s="84">
        <f>+B481/B500</f>
        <v>0.11554655902785922</v>
      </c>
      <c r="D481" s="89">
        <v>0</v>
      </c>
      <c r="E481" s="112">
        <f>+D481*C473</f>
        <v>0</v>
      </c>
      <c r="F481" s="79">
        <v>0</v>
      </c>
      <c r="G481" s="112">
        <f>F481*C473</f>
        <v>0</v>
      </c>
      <c r="H481" s="23">
        <f t="shared" si="57"/>
        <v>0</v>
      </c>
      <c r="I481" s="117">
        <f t="shared" ref="I481:I499" si="58">+G481+E481</f>
        <v>0</v>
      </c>
      <c r="J481" s="39">
        <f>+H481*I503</f>
        <v>0</v>
      </c>
      <c r="K481" s="39">
        <f>+H481*I504</f>
        <v>0</v>
      </c>
      <c r="L481" s="394">
        <f t="shared" ref="L481:L498" si="59">+J481+K481</f>
        <v>0</v>
      </c>
    </row>
    <row r="482" spans="1:12" ht="13.8">
      <c r="A482" s="2" t="s">
        <v>16</v>
      </c>
      <c r="B482" s="22">
        <f>+$B$14</f>
        <v>1003167</v>
      </c>
      <c r="C482" s="84">
        <f>+B482/B500</f>
        <v>1.1889348761661429E-2</v>
      </c>
      <c r="D482" s="89">
        <v>0</v>
      </c>
      <c r="E482" s="112">
        <f>+D482*C473</f>
        <v>0</v>
      </c>
      <c r="F482" s="79">
        <v>0</v>
      </c>
      <c r="G482" s="112">
        <f>F482*C473</f>
        <v>0</v>
      </c>
      <c r="H482" s="23">
        <f t="shared" si="57"/>
        <v>0</v>
      </c>
      <c r="I482" s="117">
        <f t="shared" si="58"/>
        <v>0</v>
      </c>
      <c r="J482" s="39">
        <f>+H482*I503</f>
        <v>0</v>
      </c>
      <c r="K482" s="39">
        <f>+H482*I504</f>
        <v>0</v>
      </c>
      <c r="L482" s="394">
        <f t="shared" si="59"/>
        <v>0</v>
      </c>
    </row>
    <row r="483" spans="1:12" ht="13.8">
      <c r="A483" s="2" t="s">
        <v>6</v>
      </c>
      <c r="B483" s="22">
        <f>+$B$15</f>
        <v>2478000</v>
      </c>
      <c r="C483" s="84">
        <f>+B483/B500</f>
        <v>2.9368795256818677E-2</v>
      </c>
      <c r="D483" s="89">
        <v>0</v>
      </c>
      <c r="E483" s="112">
        <f>+D483*C473</f>
        <v>0</v>
      </c>
      <c r="F483" s="79">
        <v>0</v>
      </c>
      <c r="G483" s="112">
        <f>F483*C473</f>
        <v>0</v>
      </c>
      <c r="H483" s="23">
        <f t="shared" si="57"/>
        <v>0</v>
      </c>
      <c r="I483" s="117">
        <f t="shared" si="58"/>
        <v>0</v>
      </c>
      <c r="J483" s="39">
        <f>+H483*I503</f>
        <v>0</v>
      </c>
      <c r="K483" s="39">
        <f>+H483*I504</f>
        <v>0</v>
      </c>
      <c r="L483" s="394">
        <f t="shared" si="59"/>
        <v>0</v>
      </c>
    </row>
    <row r="484" spans="1:12" ht="13.8">
      <c r="A484" s="2" t="s">
        <v>10</v>
      </c>
      <c r="B484" s="22">
        <f>+$B$16</f>
        <v>2875067</v>
      </c>
      <c r="C484" s="84">
        <f>+B484/B500</f>
        <v>3.4074759512766707E-2</v>
      </c>
      <c r="D484" s="89">
        <v>0</v>
      </c>
      <c r="E484" s="112">
        <f>+D484*C473</f>
        <v>0</v>
      </c>
      <c r="F484" s="79">
        <v>0</v>
      </c>
      <c r="G484" s="112">
        <f>F484*C473</f>
        <v>0</v>
      </c>
      <c r="H484" s="23">
        <f t="shared" si="57"/>
        <v>0</v>
      </c>
      <c r="I484" s="117">
        <f t="shared" si="58"/>
        <v>0</v>
      </c>
      <c r="J484" s="39">
        <f>+H484*I503</f>
        <v>0</v>
      </c>
      <c r="K484" s="39">
        <f>+H484*I504</f>
        <v>0</v>
      </c>
      <c r="L484" s="394">
        <f t="shared" si="59"/>
        <v>0</v>
      </c>
    </row>
    <row r="485" spans="1:12" ht="13.8">
      <c r="A485" s="2" t="s">
        <v>17</v>
      </c>
      <c r="B485" s="22">
        <f>+$B$17</f>
        <v>7116500</v>
      </c>
      <c r="C485" s="84">
        <f>+B485/B500</f>
        <v>8.434343480433823E-2</v>
      </c>
      <c r="D485" s="89">
        <v>0</v>
      </c>
      <c r="E485" s="112">
        <f>+D485*C473</f>
        <v>0</v>
      </c>
      <c r="F485" s="79">
        <v>0</v>
      </c>
      <c r="G485" s="112">
        <f>F485*C473</f>
        <v>0</v>
      </c>
      <c r="H485" s="23">
        <f t="shared" si="57"/>
        <v>0</v>
      </c>
      <c r="I485" s="117">
        <f t="shared" si="58"/>
        <v>0</v>
      </c>
      <c r="J485" s="39">
        <f>+H485*I503</f>
        <v>0</v>
      </c>
      <c r="K485" s="39">
        <f>+H485*I504</f>
        <v>0</v>
      </c>
      <c r="L485" s="394">
        <f t="shared" si="59"/>
        <v>0</v>
      </c>
    </row>
    <row r="486" spans="1:12" ht="13.8">
      <c r="A486" s="2" t="s">
        <v>5</v>
      </c>
      <c r="B486" s="22">
        <f>+$B$18</f>
        <v>9342000</v>
      </c>
      <c r="C486" s="84">
        <f>+B486/B500</f>
        <v>0.11071964700936242</v>
      </c>
      <c r="D486" s="89">
        <v>0</v>
      </c>
      <c r="E486" s="112">
        <f>+D486*C473</f>
        <v>0</v>
      </c>
      <c r="F486" s="79">
        <v>0</v>
      </c>
      <c r="G486" s="112">
        <f>F486*C473</f>
        <v>0</v>
      </c>
      <c r="H486" s="23">
        <f t="shared" si="57"/>
        <v>0</v>
      </c>
      <c r="I486" s="117">
        <f t="shared" si="58"/>
        <v>0</v>
      </c>
      <c r="J486" s="39">
        <f>+H486*I503</f>
        <v>0</v>
      </c>
      <c r="K486" s="39">
        <f>+H486*I504</f>
        <v>0</v>
      </c>
      <c r="L486" s="394">
        <f t="shared" si="59"/>
        <v>0</v>
      </c>
    </row>
    <row r="487" spans="1:12" ht="13.8">
      <c r="A487" s="2" t="s">
        <v>116</v>
      </c>
      <c r="B487" s="22">
        <f>+$B$19</f>
        <v>2919752</v>
      </c>
      <c r="C487" s="84">
        <f>+B487/B500</f>
        <v>3.460435782432883E-2</v>
      </c>
      <c r="D487" s="89">
        <v>0</v>
      </c>
      <c r="E487" s="112">
        <f>+D487*C473</f>
        <v>0</v>
      </c>
      <c r="F487" s="79">
        <v>0</v>
      </c>
      <c r="G487" s="112">
        <f>F487*C473</f>
        <v>0</v>
      </c>
      <c r="H487" s="23">
        <f t="shared" si="57"/>
        <v>0</v>
      </c>
      <c r="I487" s="117">
        <f t="shared" si="58"/>
        <v>0</v>
      </c>
      <c r="J487" s="39">
        <f>+H487*I503</f>
        <v>0</v>
      </c>
      <c r="K487" s="39">
        <f>+H487*I504</f>
        <v>0</v>
      </c>
      <c r="L487" s="394">
        <f t="shared" si="59"/>
        <v>0</v>
      </c>
    </row>
    <row r="488" spans="1:12" ht="13.8">
      <c r="A488" s="2" t="s">
        <v>1</v>
      </c>
      <c r="B488" s="22">
        <f>+$B$20</f>
        <v>233000</v>
      </c>
      <c r="C488" s="84">
        <f>+B488/B500</f>
        <v>2.7614726774974787E-3</v>
      </c>
      <c r="D488" s="89">
        <v>0</v>
      </c>
      <c r="E488" s="112">
        <f>+D488*C473</f>
        <v>0</v>
      </c>
      <c r="F488" s="79">
        <v>0</v>
      </c>
      <c r="G488" s="112">
        <f>F488*C473</f>
        <v>0</v>
      </c>
      <c r="H488" s="23">
        <f t="shared" si="57"/>
        <v>0</v>
      </c>
      <c r="I488" s="117">
        <f t="shared" si="58"/>
        <v>0</v>
      </c>
      <c r="J488" s="39">
        <f>+H488*I503</f>
        <v>0</v>
      </c>
      <c r="K488" s="39">
        <f>+H488*I504</f>
        <v>0</v>
      </c>
      <c r="L488" s="394">
        <f t="shared" si="59"/>
        <v>0</v>
      </c>
    </row>
    <row r="489" spans="1:12" ht="13.8">
      <c r="A489" s="2" t="s">
        <v>45</v>
      </c>
      <c r="B489" s="22">
        <f>+$B$21</f>
        <v>7175167</v>
      </c>
      <c r="C489" s="84">
        <f>+B489/B500</f>
        <v>8.503874518017833E-2</v>
      </c>
      <c r="D489" s="89">
        <v>0</v>
      </c>
      <c r="E489" s="112">
        <f>+D489*C473</f>
        <v>0</v>
      </c>
      <c r="F489" s="79">
        <v>0</v>
      </c>
      <c r="G489" s="112">
        <f>F489*C473</f>
        <v>0</v>
      </c>
      <c r="H489" s="23">
        <f t="shared" si="57"/>
        <v>0</v>
      </c>
      <c r="I489" s="117">
        <f t="shared" si="58"/>
        <v>0</v>
      </c>
      <c r="J489" s="39">
        <f>+H489*I503</f>
        <v>0</v>
      </c>
      <c r="K489" s="39">
        <f>+H489*I504</f>
        <v>0</v>
      </c>
      <c r="L489" s="394">
        <f t="shared" si="59"/>
        <v>0</v>
      </c>
    </row>
    <row r="490" spans="1:12" ht="13.8">
      <c r="A490" s="2" t="s">
        <v>46</v>
      </c>
      <c r="B490" s="22">
        <f>+$B$22</f>
        <v>7011667</v>
      </c>
      <c r="C490" s="84">
        <f>+B490/B500</f>
        <v>8.3100973580303494E-2</v>
      </c>
      <c r="D490" s="89">
        <v>0</v>
      </c>
      <c r="E490" s="112">
        <f>+D490*C473</f>
        <v>0</v>
      </c>
      <c r="F490" s="79">
        <v>0</v>
      </c>
      <c r="G490" s="112">
        <f>F490*C473</f>
        <v>0</v>
      </c>
      <c r="H490" s="23">
        <f t="shared" si="57"/>
        <v>0</v>
      </c>
      <c r="I490" s="117">
        <f t="shared" si="58"/>
        <v>0</v>
      </c>
      <c r="J490" s="39">
        <f>+H490*I503</f>
        <v>0</v>
      </c>
      <c r="K490" s="39">
        <f>+H490*I504</f>
        <v>0</v>
      </c>
      <c r="L490" s="394">
        <f t="shared" si="59"/>
        <v>0</v>
      </c>
    </row>
    <row r="491" spans="1:12" ht="13.8">
      <c r="A491" s="2" t="s">
        <v>2</v>
      </c>
      <c r="B491" s="22">
        <f>+$B$23</f>
        <v>347000</v>
      </c>
      <c r="C491" s="84">
        <f>+B491/B500</f>
        <v>4.1125794810799362E-3</v>
      </c>
      <c r="D491" s="89">
        <v>0</v>
      </c>
      <c r="E491" s="112">
        <f>+D491*C473</f>
        <v>0</v>
      </c>
      <c r="F491" s="79">
        <v>0</v>
      </c>
      <c r="G491" s="112">
        <f>F491*C473</f>
        <v>0</v>
      </c>
      <c r="H491" s="23">
        <f t="shared" si="57"/>
        <v>0</v>
      </c>
      <c r="I491" s="117">
        <f t="shared" si="58"/>
        <v>0</v>
      </c>
      <c r="J491" s="39">
        <f>+H491*I503</f>
        <v>0</v>
      </c>
      <c r="K491" s="39">
        <f>+H491*I504</f>
        <v>0</v>
      </c>
      <c r="L491" s="394">
        <f t="shared" si="59"/>
        <v>0</v>
      </c>
    </row>
    <row r="492" spans="1:12" ht="13.8">
      <c r="A492" s="2" t="s">
        <v>12</v>
      </c>
      <c r="B492" s="22">
        <f>+$B$24</f>
        <v>344800</v>
      </c>
      <c r="C492" s="84">
        <f>+B492/B500</f>
        <v>4.086505490133608E-3</v>
      </c>
      <c r="D492" s="89">
        <v>0</v>
      </c>
      <c r="E492" s="112">
        <f>+D492*C473</f>
        <v>0</v>
      </c>
      <c r="F492" s="79">
        <v>0</v>
      </c>
      <c r="G492" s="112">
        <f>F492*C473</f>
        <v>0</v>
      </c>
      <c r="H492" s="23">
        <f t="shared" si="57"/>
        <v>0</v>
      </c>
      <c r="I492" s="117">
        <f t="shared" si="58"/>
        <v>0</v>
      </c>
      <c r="J492" s="39">
        <f>+H492*I503</f>
        <v>0</v>
      </c>
      <c r="K492" s="39">
        <f>+H492*I504</f>
        <v>0</v>
      </c>
      <c r="L492" s="394">
        <f t="shared" si="59"/>
        <v>0</v>
      </c>
    </row>
    <row r="493" spans="1:12" ht="13.8">
      <c r="A493" s="2" t="s">
        <v>18</v>
      </c>
      <c r="B493" s="22">
        <f>+$B$25</f>
        <v>10204042</v>
      </c>
      <c r="C493" s="84">
        <f>+B493/B500</f>
        <v>0.12093640851088723</v>
      </c>
      <c r="D493" s="89">
        <v>0</v>
      </c>
      <c r="E493" s="112">
        <f>+D493*C473</f>
        <v>0</v>
      </c>
      <c r="F493" s="79">
        <v>1</v>
      </c>
      <c r="G493" s="112">
        <f>F493*C473</f>
        <v>171500</v>
      </c>
      <c r="H493" s="23">
        <f t="shared" si="57"/>
        <v>1</v>
      </c>
      <c r="I493" s="117">
        <f t="shared" si="58"/>
        <v>171500</v>
      </c>
      <c r="J493" s="39">
        <f>+H493*I503</f>
        <v>195633.64193457694</v>
      </c>
      <c r="K493" s="39">
        <f>+H493*I504</f>
        <v>-162276</v>
      </c>
      <c r="L493" s="394">
        <f t="shared" si="59"/>
        <v>33357.641934576939</v>
      </c>
    </row>
    <row r="494" spans="1:12" ht="13.8">
      <c r="A494" s="2" t="s">
        <v>9</v>
      </c>
      <c r="B494" s="22">
        <f>+$B$26</f>
        <v>7973985</v>
      </c>
      <c r="C494" s="84">
        <f>+B494/B500</f>
        <v>9.4506187589161933E-2</v>
      </c>
      <c r="D494" s="89">
        <v>0</v>
      </c>
      <c r="E494" s="112">
        <f>+D494*C473</f>
        <v>0</v>
      </c>
      <c r="F494" s="79">
        <v>0</v>
      </c>
      <c r="G494" s="112">
        <f>F494*C473</f>
        <v>0</v>
      </c>
      <c r="H494" s="23">
        <f t="shared" si="57"/>
        <v>0</v>
      </c>
      <c r="I494" s="117">
        <f t="shared" si="58"/>
        <v>0</v>
      </c>
      <c r="J494" s="39">
        <f>+H494*I503</f>
        <v>0</v>
      </c>
      <c r="K494" s="39">
        <f>+H494*I504</f>
        <v>0</v>
      </c>
      <c r="L494" s="394">
        <f t="shared" si="59"/>
        <v>0</v>
      </c>
    </row>
    <row r="495" spans="1:12" ht="13.8">
      <c r="A495" s="2" t="s">
        <v>7</v>
      </c>
      <c r="B495" s="22">
        <f>+$B$27</f>
        <v>1689225</v>
      </c>
      <c r="C495" s="84">
        <f>+B495/B500</f>
        <v>2.0020380616505056E-2</v>
      </c>
      <c r="D495" s="89">
        <v>0</v>
      </c>
      <c r="E495" s="112">
        <f>+D495*C473</f>
        <v>0</v>
      </c>
      <c r="F495" s="79">
        <v>0</v>
      </c>
      <c r="G495" s="112">
        <f>F495*C473</f>
        <v>0</v>
      </c>
      <c r="H495" s="23">
        <f t="shared" si="57"/>
        <v>0</v>
      </c>
      <c r="I495" s="117">
        <f t="shared" si="58"/>
        <v>0</v>
      </c>
      <c r="J495" s="39">
        <f>+H495*I503</f>
        <v>0</v>
      </c>
      <c r="K495" s="39">
        <f>+H495*I504</f>
        <v>0</v>
      </c>
      <c r="L495" s="394">
        <f t="shared" si="59"/>
        <v>0</v>
      </c>
    </row>
    <row r="496" spans="1:12" ht="13.8">
      <c r="A496" s="2" t="s">
        <v>13</v>
      </c>
      <c r="B496" s="22">
        <f>+$B$28</f>
        <v>253610</v>
      </c>
      <c r="C496" s="84">
        <f>+B496/B500</f>
        <v>3.005738565408307E-3</v>
      </c>
      <c r="D496" s="89">
        <v>0</v>
      </c>
      <c r="E496" s="112">
        <f>+D496*C473</f>
        <v>0</v>
      </c>
      <c r="F496" s="79">
        <v>0</v>
      </c>
      <c r="G496" s="112">
        <f>F496*C473</f>
        <v>0</v>
      </c>
      <c r="H496" s="23">
        <f t="shared" si="57"/>
        <v>0</v>
      </c>
      <c r="I496" s="117">
        <f t="shared" si="58"/>
        <v>0</v>
      </c>
      <c r="J496" s="39">
        <f>+H496*I503</f>
        <v>0</v>
      </c>
      <c r="K496" s="39">
        <f>+H496*I504</f>
        <v>0</v>
      </c>
      <c r="L496" s="394">
        <f t="shared" si="59"/>
        <v>0</v>
      </c>
    </row>
    <row r="497" spans="1:14" ht="13.8">
      <c r="A497" s="2" t="s">
        <v>3</v>
      </c>
      <c r="B497" s="22">
        <f>+$B$29</f>
        <v>993648</v>
      </c>
      <c r="C497" s="84">
        <f>+B497/B500</f>
        <v>1.1776531343562295E-2</v>
      </c>
      <c r="D497" s="89">
        <v>0</v>
      </c>
      <c r="E497" s="112">
        <f>+D497*C473</f>
        <v>0</v>
      </c>
      <c r="F497" s="79">
        <v>0</v>
      </c>
      <c r="G497" s="112">
        <f>F497*C473</f>
        <v>0</v>
      </c>
      <c r="H497" s="23">
        <f t="shared" si="57"/>
        <v>0</v>
      </c>
      <c r="I497" s="117">
        <f t="shared" si="58"/>
        <v>0</v>
      </c>
      <c r="J497" s="39">
        <f>+H497*I503</f>
        <v>0</v>
      </c>
      <c r="K497" s="39">
        <f>+H497*I504</f>
        <v>0</v>
      </c>
      <c r="L497" s="394">
        <f t="shared" si="59"/>
        <v>0</v>
      </c>
    </row>
    <row r="498" spans="1:14" ht="13.8">
      <c r="A498" s="2" t="s">
        <v>11</v>
      </c>
      <c r="B498" s="22">
        <f>+$B$30</f>
        <v>709020</v>
      </c>
      <c r="C498" s="84">
        <f>+B498/B500</f>
        <v>8.4031732094388932E-3</v>
      </c>
      <c r="D498" s="89">
        <v>0</v>
      </c>
      <c r="E498" s="112">
        <f>+D498*C473</f>
        <v>0</v>
      </c>
      <c r="F498" s="79">
        <v>0</v>
      </c>
      <c r="G498" s="112">
        <f>F498*C473</f>
        <v>0</v>
      </c>
      <c r="H498" s="23">
        <f t="shared" si="57"/>
        <v>0</v>
      </c>
      <c r="I498" s="117">
        <f t="shared" si="58"/>
        <v>0</v>
      </c>
      <c r="J498" s="39">
        <f>+H498*I503</f>
        <v>0</v>
      </c>
      <c r="K498" s="39">
        <f>+H498*I504</f>
        <v>0</v>
      </c>
      <c r="L498" s="394">
        <f t="shared" si="59"/>
        <v>0</v>
      </c>
    </row>
    <row r="499" spans="1:14" ht="13.8">
      <c r="A499" s="3" t="s">
        <v>8</v>
      </c>
      <c r="B499" s="22">
        <f>+$B$31</f>
        <v>577897</v>
      </c>
      <c r="C499" s="84">
        <f>+B499/B500</f>
        <v>6.8491277935955382E-3</v>
      </c>
      <c r="D499" s="89">
        <v>0</v>
      </c>
      <c r="E499" s="112">
        <f>+D499*C473</f>
        <v>0</v>
      </c>
      <c r="F499" s="79">
        <v>0</v>
      </c>
      <c r="G499" s="115">
        <f>F499*C473</f>
        <v>0</v>
      </c>
      <c r="H499" s="87">
        <f>+D499+F499</f>
        <v>0</v>
      </c>
      <c r="I499" s="118">
        <f t="shared" si="58"/>
        <v>0</v>
      </c>
      <c r="J499" s="39">
        <f>+H499*I503</f>
        <v>0</v>
      </c>
      <c r="K499" s="39">
        <f>+H499*I504</f>
        <v>0</v>
      </c>
      <c r="L499" s="394">
        <f>+J499+K499</f>
        <v>0</v>
      </c>
    </row>
    <row r="500" spans="1:14" ht="13.8">
      <c r="A500" s="24"/>
      <c r="B500" s="25">
        <f t="shared" ref="B500:L500" si="60">SUM(B479:B499)</f>
        <v>84375269</v>
      </c>
      <c r="C500" s="85">
        <f t="shared" si="60"/>
        <v>1</v>
      </c>
      <c r="D500" s="82">
        <f t="shared" si="60"/>
        <v>0</v>
      </c>
      <c r="E500" s="113">
        <f t="shared" si="60"/>
        <v>0</v>
      </c>
      <c r="F500" s="83">
        <f t="shared" si="60"/>
        <v>1</v>
      </c>
      <c r="G500" s="113">
        <f t="shared" si="60"/>
        <v>171500</v>
      </c>
      <c r="H500" s="86">
        <f t="shared" si="60"/>
        <v>1</v>
      </c>
      <c r="I500" s="119">
        <f t="shared" si="60"/>
        <v>171500</v>
      </c>
      <c r="J500" s="26">
        <f t="shared" si="60"/>
        <v>195633.64193457694</v>
      </c>
      <c r="K500" s="26">
        <f t="shared" si="60"/>
        <v>-162276</v>
      </c>
      <c r="L500" s="26">
        <f t="shared" si="60"/>
        <v>33357.641934576939</v>
      </c>
    </row>
    <row r="501" spans="1:14">
      <c r="H501" s="80"/>
      <c r="I501" s="81"/>
    </row>
    <row r="502" spans="1:14" ht="13.8">
      <c r="A502" s="90" t="s">
        <v>113</v>
      </c>
      <c r="I502" s="127"/>
    </row>
    <row r="503" spans="1:14">
      <c r="G503" t="s">
        <v>114</v>
      </c>
      <c r="H503" s="27"/>
      <c r="I503" s="357">
        <f>+ATC!M81</f>
        <v>195633.64193457694</v>
      </c>
    </row>
    <row r="504" spans="1:14">
      <c r="G504" t="s">
        <v>338</v>
      </c>
      <c r="I504" s="357">
        <f>+ATC!N81</f>
        <v>-162276</v>
      </c>
    </row>
    <row r="505" spans="1:14">
      <c r="G505" t="s">
        <v>256</v>
      </c>
      <c r="I505" s="746">
        <f>SUM(I503:I504)</f>
        <v>33357.641934576939</v>
      </c>
      <c r="N505" s="121">
        <f>+I505</f>
        <v>33357.641934576939</v>
      </c>
    </row>
    <row r="506" spans="1:14">
      <c r="I506" s="747"/>
      <c r="N506" s="121"/>
    </row>
    <row r="507" spans="1:14">
      <c r="I507" s="122"/>
      <c r="N507" s="121"/>
    </row>
    <row r="508" spans="1:14">
      <c r="I508" s="122"/>
      <c r="N508" s="121"/>
    </row>
    <row r="509" spans="1:14" ht="15.6">
      <c r="A509" s="874" t="s">
        <v>19</v>
      </c>
      <c r="B509" s="875"/>
      <c r="C509" s="907" t="s">
        <v>718</v>
      </c>
      <c r="D509" s="907"/>
      <c r="E509" s="907"/>
      <c r="F509" s="907"/>
      <c r="G509" s="907"/>
      <c r="H509" s="908"/>
      <c r="I509" s="4"/>
    </row>
    <row r="510" spans="1:14" ht="15.6">
      <c r="A510" s="867" t="s">
        <v>20</v>
      </c>
      <c r="B510" s="868"/>
      <c r="C510" s="877" t="s">
        <v>195</v>
      </c>
      <c r="D510" s="878"/>
      <c r="E510" s="878"/>
      <c r="F510" s="878"/>
      <c r="G510" s="878"/>
      <c r="H510" s="879"/>
      <c r="I510" s="4"/>
    </row>
    <row r="511" spans="1:14" ht="15.6">
      <c r="A511" s="867" t="s">
        <v>22</v>
      </c>
      <c r="B511" s="868"/>
      <c r="C511" s="877" t="s">
        <v>152</v>
      </c>
      <c r="D511" s="878"/>
      <c r="E511" s="878"/>
      <c r="F511" s="878"/>
      <c r="G511" s="878"/>
      <c r="H511" s="879"/>
      <c r="I511" s="4"/>
    </row>
    <row r="512" spans="1:14" ht="15.6">
      <c r="A512" s="867" t="s">
        <v>24</v>
      </c>
      <c r="B512" s="868"/>
      <c r="C512" s="869">
        <v>5537000</v>
      </c>
      <c r="D512" s="870"/>
      <c r="E512" s="870"/>
      <c r="F512" s="870"/>
      <c r="G512" s="870"/>
      <c r="H512" s="871"/>
      <c r="I512" s="4"/>
    </row>
    <row r="513" spans="1:12" ht="15.6">
      <c r="A513" s="881" t="s">
        <v>25</v>
      </c>
      <c r="B513" s="882"/>
      <c r="C513" s="883" t="s">
        <v>196</v>
      </c>
      <c r="D513" s="884"/>
      <c r="E513" s="884"/>
      <c r="F513" s="884"/>
      <c r="G513" s="884"/>
      <c r="H513" s="885"/>
      <c r="I513" s="4"/>
    </row>
    <row r="514" spans="1:12" ht="13.8">
      <c r="A514" s="5"/>
      <c r="B514" s="5"/>
      <c r="C514" s="5"/>
      <c r="D514" s="5"/>
      <c r="E514" s="5"/>
      <c r="F514" s="5"/>
      <c r="G514" s="5"/>
      <c r="H514" s="5"/>
      <c r="I514" s="5"/>
    </row>
    <row r="515" spans="1:12" ht="13.8">
      <c r="A515" s="6"/>
      <c r="B515" s="7"/>
      <c r="C515" s="8"/>
      <c r="D515" s="886">
        <v>0</v>
      </c>
      <c r="E515" s="887"/>
      <c r="F515" s="886">
        <v>1</v>
      </c>
      <c r="G515" s="887"/>
      <c r="H515" s="9"/>
      <c r="I515" s="10"/>
      <c r="J515" s="11" t="s">
        <v>121</v>
      </c>
      <c r="K515" s="11" t="s">
        <v>269</v>
      </c>
      <c r="L515" s="11" t="s">
        <v>270</v>
      </c>
    </row>
    <row r="516" spans="1:12" ht="13.8">
      <c r="A516" s="12"/>
      <c r="B516" s="13"/>
      <c r="C516" s="14"/>
      <c r="D516" s="872" t="s">
        <v>26</v>
      </c>
      <c r="E516" s="880"/>
      <c r="F516" s="872" t="s">
        <v>27</v>
      </c>
      <c r="G516" s="880"/>
      <c r="H516" s="872" t="s">
        <v>28</v>
      </c>
      <c r="I516" s="873"/>
      <c r="J516" s="15" t="s">
        <v>29</v>
      </c>
      <c r="K516" s="391" t="s">
        <v>523</v>
      </c>
      <c r="L516" s="391" t="s">
        <v>29</v>
      </c>
    </row>
    <row r="517" spans="1:12" ht="27.6">
      <c r="A517" s="16" t="s">
        <v>30</v>
      </c>
      <c r="B517" s="17" t="s">
        <v>31</v>
      </c>
      <c r="C517" s="18" t="s">
        <v>32</v>
      </c>
      <c r="D517" s="19" t="s">
        <v>33</v>
      </c>
      <c r="E517" s="20" t="s">
        <v>34</v>
      </c>
      <c r="F517" s="19" t="s">
        <v>33</v>
      </c>
      <c r="G517" s="20" t="s">
        <v>34</v>
      </c>
      <c r="H517" s="21" t="s">
        <v>33</v>
      </c>
      <c r="I517" s="40" t="s">
        <v>34</v>
      </c>
      <c r="J517" s="18" t="s">
        <v>34</v>
      </c>
      <c r="K517" s="18" t="s">
        <v>34</v>
      </c>
      <c r="L517" s="18" t="s">
        <v>34</v>
      </c>
    </row>
    <row r="518" spans="1:12" ht="13.8">
      <c r="A518" s="1" t="s">
        <v>15</v>
      </c>
      <c r="B518" s="22">
        <f>+$B$10</f>
        <v>10863833</v>
      </c>
      <c r="C518" s="84">
        <f>+B518/B539</f>
        <v>0.12875612876564577</v>
      </c>
      <c r="D518" s="89">
        <v>0</v>
      </c>
      <c r="E518" s="112">
        <f>+D518*C512</f>
        <v>0</v>
      </c>
      <c r="F518" s="79">
        <v>0</v>
      </c>
      <c r="G518" s="114">
        <f>F518*C512</f>
        <v>0</v>
      </c>
      <c r="H518" s="23">
        <f>+D518+F518</f>
        <v>0</v>
      </c>
      <c r="I518" s="116">
        <f>+E518+G518</f>
        <v>0</v>
      </c>
      <c r="J518" s="39">
        <f>+H518*I542</f>
        <v>0</v>
      </c>
      <c r="K518" s="39">
        <f>+H518*I543</f>
        <v>0</v>
      </c>
      <c r="L518" s="393">
        <f>+J518+K518</f>
        <v>0</v>
      </c>
    </row>
    <row r="519" spans="1:12" ht="13.8">
      <c r="A519" s="2" t="s">
        <v>4</v>
      </c>
      <c r="B519" s="22">
        <f>+$B$12</f>
        <v>514617</v>
      </c>
      <c r="C519" s="84">
        <f>+B519/B539</f>
        <v>6.0991449994666092E-3</v>
      </c>
      <c r="D519" s="89">
        <v>0</v>
      </c>
      <c r="E519" s="112">
        <f>+D519*C512</f>
        <v>0</v>
      </c>
      <c r="F519" s="79">
        <v>0</v>
      </c>
      <c r="G519" s="112">
        <f>F519*C512</f>
        <v>0</v>
      </c>
      <c r="H519" s="23">
        <f t="shared" ref="H519:H537" si="61">+D519+F519</f>
        <v>0</v>
      </c>
      <c r="I519" s="117">
        <f>+G519+E519</f>
        <v>0</v>
      </c>
      <c r="J519" s="39">
        <f>+H519*I542</f>
        <v>0</v>
      </c>
      <c r="K519" s="39">
        <f>+H519*I543</f>
        <v>0</v>
      </c>
      <c r="L519" s="394">
        <f>+J519+K519</f>
        <v>0</v>
      </c>
    </row>
    <row r="520" spans="1:12" ht="13.8">
      <c r="A520" s="2" t="s">
        <v>0</v>
      </c>
      <c r="B520" s="22">
        <f>+$B$13</f>
        <v>9749272</v>
      </c>
      <c r="C520" s="84">
        <f>+B520/B539</f>
        <v>0.11554655902785922</v>
      </c>
      <c r="D520" s="89">
        <v>0</v>
      </c>
      <c r="E520" s="112">
        <f>+D520*C512</f>
        <v>0</v>
      </c>
      <c r="F520" s="79">
        <v>0</v>
      </c>
      <c r="G520" s="112">
        <f>F520*C512</f>
        <v>0</v>
      </c>
      <c r="H520" s="23">
        <f t="shared" si="61"/>
        <v>0</v>
      </c>
      <c r="I520" s="117">
        <f t="shared" ref="I520:I538" si="62">+G520+E520</f>
        <v>0</v>
      </c>
      <c r="J520" s="39">
        <f>+H520*I542</f>
        <v>0</v>
      </c>
      <c r="K520" s="39">
        <f>+H520*I543</f>
        <v>0</v>
      </c>
      <c r="L520" s="394">
        <f t="shared" ref="L520:L537" si="63">+J520+K520</f>
        <v>0</v>
      </c>
    </row>
    <row r="521" spans="1:12" ht="13.8">
      <c r="A521" s="2" t="s">
        <v>16</v>
      </c>
      <c r="B521" s="22">
        <f>+$B$14</f>
        <v>1003167</v>
      </c>
      <c r="C521" s="84">
        <f>+B521/B539</f>
        <v>1.1889348761661429E-2</v>
      </c>
      <c r="D521" s="89">
        <v>0</v>
      </c>
      <c r="E521" s="112">
        <f>+D521*C512</f>
        <v>0</v>
      </c>
      <c r="F521" s="79">
        <v>0</v>
      </c>
      <c r="G521" s="112">
        <f>F521*C512</f>
        <v>0</v>
      </c>
      <c r="H521" s="23">
        <f t="shared" si="61"/>
        <v>0</v>
      </c>
      <c r="I521" s="117">
        <f t="shared" si="62"/>
        <v>0</v>
      </c>
      <c r="J521" s="39">
        <f>+H521*I542</f>
        <v>0</v>
      </c>
      <c r="K521" s="39">
        <f>+H521*I543</f>
        <v>0</v>
      </c>
      <c r="L521" s="394">
        <f t="shared" si="63"/>
        <v>0</v>
      </c>
    </row>
    <row r="522" spans="1:12" ht="13.8">
      <c r="A522" s="2" t="s">
        <v>6</v>
      </c>
      <c r="B522" s="22">
        <f>+$B$15</f>
        <v>2478000</v>
      </c>
      <c r="C522" s="84">
        <f>+B522/B539</f>
        <v>2.9368795256818677E-2</v>
      </c>
      <c r="D522" s="89">
        <v>0</v>
      </c>
      <c r="E522" s="112">
        <f>+D522*C512</f>
        <v>0</v>
      </c>
      <c r="F522" s="79">
        <v>0</v>
      </c>
      <c r="G522" s="112">
        <f>F522*C512</f>
        <v>0</v>
      </c>
      <c r="H522" s="23">
        <f t="shared" si="61"/>
        <v>0</v>
      </c>
      <c r="I522" s="117">
        <f t="shared" si="62"/>
        <v>0</v>
      </c>
      <c r="J522" s="39">
        <f>+H522*I542</f>
        <v>0</v>
      </c>
      <c r="K522" s="39">
        <f>+H522*I543</f>
        <v>0</v>
      </c>
      <c r="L522" s="394">
        <f t="shared" si="63"/>
        <v>0</v>
      </c>
    </row>
    <row r="523" spans="1:12" ht="13.8">
      <c r="A523" s="2" t="s">
        <v>10</v>
      </c>
      <c r="B523" s="22">
        <f>+$B$16</f>
        <v>2875067</v>
      </c>
      <c r="C523" s="84">
        <f>+B523/B539</f>
        <v>3.4074759512766707E-2</v>
      </c>
      <c r="D523" s="89">
        <v>0</v>
      </c>
      <c r="E523" s="112">
        <f>+D523*C512</f>
        <v>0</v>
      </c>
      <c r="F523" s="79">
        <v>0</v>
      </c>
      <c r="G523" s="112">
        <f>F523*C512</f>
        <v>0</v>
      </c>
      <c r="H523" s="23">
        <f t="shared" si="61"/>
        <v>0</v>
      </c>
      <c r="I523" s="117">
        <f t="shared" si="62"/>
        <v>0</v>
      </c>
      <c r="J523" s="39">
        <f>+H523*I542</f>
        <v>0</v>
      </c>
      <c r="K523" s="39">
        <f>+H523*I543</f>
        <v>0</v>
      </c>
      <c r="L523" s="394">
        <f t="shared" si="63"/>
        <v>0</v>
      </c>
    </row>
    <row r="524" spans="1:12" ht="13.8">
      <c r="A524" s="2" t="s">
        <v>17</v>
      </c>
      <c r="B524" s="22">
        <f>+$B$17</f>
        <v>7116500</v>
      </c>
      <c r="C524" s="84">
        <f>+B524/B539</f>
        <v>8.434343480433823E-2</v>
      </c>
      <c r="D524" s="89">
        <v>0</v>
      </c>
      <c r="E524" s="112">
        <f>+D524*C512</f>
        <v>0</v>
      </c>
      <c r="F524" s="79">
        <v>0</v>
      </c>
      <c r="G524" s="112">
        <f>F524*C512</f>
        <v>0</v>
      </c>
      <c r="H524" s="23">
        <f t="shared" si="61"/>
        <v>0</v>
      </c>
      <c r="I524" s="117">
        <f t="shared" si="62"/>
        <v>0</v>
      </c>
      <c r="J524" s="39">
        <f>+H524*I542</f>
        <v>0</v>
      </c>
      <c r="K524" s="39">
        <f>+H524*I543</f>
        <v>0</v>
      </c>
      <c r="L524" s="394">
        <f t="shared" si="63"/>
        <v>0</v>
      </c>
    </row>
    <row r="525" spans="1:12" ht="13.8">
      <c r="A525" s="2" t="s">
        <v>5</v>
      </c>
      <c r="B525" s="22">
        <f>+$B$18</f>
        <v>9342000</v>
      </c>
      <c r="C525" s="84">
        <f>+B525/B539</f>
        <v>0.11071964700936242</v>
      </c>
      <c r="D525" s="89">
        <v>0</v>
      </c>
      <c r="E525" s="112">
        <f>+D525*C512</f>
        <v>0</v>
      </c>
      <c r="F525" s="79">
        <v>0</v>
      </c>
      <c r="G525" s="112">
        <f>F525*C512</f>
        <v>0</v>
      </c>
      <c r="H525" s="23">
        <f t="shared" si="61"/>
        <v>0</v>
      </c>
      <c r="I525" s="117">
        <f t="shared" si="62"/>
        <v>0</v>
      </c>
      <c r="J525" s="39">
        <f>+H525*I542</f>
        <v>0</v>
      </c>
      <c r="K525" s="39">
        <f>+H525*I543</f>
        <v>0</v>
      </c>
      <c r="L525" s="394">
        <f t="shared" si="63"/>
        <v>0</v>
      </c>
    </row>
    <row r="526" spans="1:12" ht="13.8">
      <c r="A526" s="2" t="s">
        <v>116</v>
      </c>
      <c r="B526" s="22">
        <f>+$B$19</f>
        <v>2919752</v>
      </c>
      <c r="C526" s="84">
        <f>+B526/B539</f>
        <v>3.460435782432883E-2</v>
      </c>
      <c r="D526" s="89">
        <v>0</v>
      </c>
      <c r="E526" s="112">
        <f>+D526*C512</f>
        <v>0</v>
      </c>
      <c r="F526" s="79">
        <v>0.29446403899508</v>
      </c>
      <c r="G526" s="112">
        <f>F526*C512</f>
        <v>1630447.383915758</v>
      </c>
      <c r="H526" s="23">
        <f t="shared" si="61"/>
        <v>0.29446403899508</v>
      </c>
      <c r="I526" s="117">
        <f t="shared" si="62"/>
        <v>1630447.383915758</v>
      </c>
      <c r="J526" s="39">
        <f>+H526*I542</f>
        <v>0</v>
      </c>
      <c r="K526" s="39">
        <f>+H526*I543</f>
        <v>0</v>
      </c>
      <c r="L526" s="394">
        <f t="shared" si="63"/>
        <v>0</v>
      </c>
    </row>
    <row r="527" spans="1:12" ht="13.8">
      <c r="A527" s="2" t="s">
        <v>1</v>
      </c>
      <c r="B527" s="22">
        <f>+$B$20</f>
        <v>233000</v>
      </c>
      <c r="C527" s="84">
        <f>+B527/B539</f>
        <v>2.7614726774974787E-3</v>
      </c>
      <c r="D527" s="89">
        <v>0</v>
      </c>
      <c r="E527" s="112">
        <f>+D527*C512</f>
        <v>0</v>
      </c>
      <c r="F527" s="79">
        <v>0</v>
      </c>
      <c r="G527" s="112">
        <f>F527*C512</f>
        <v>0</v>
      </c>
      <c r="H527" s="23">
        <f t="shared" si="61"/>
        <v>0</v>
      </c>
      <c r="I527" s="117">
        <f t="shared" si="62"/>
        <v>0</v>
      </c>
      <c r="J527" s="39">
        <f>+H527*I542</f>
        <v>0</v>
      </c>
      <c r="K527" s="39">
        <f>+H527*I543</f>
        <v>0</v>
      </c>
      <c r="L527" s="394">
        <f t="shared" si="63"/>
        <v>0</v>
      </c>
    </row>
    <row r="528" spans="1:12" ht="13.8">
      <c r="A528" s="2" t="s">
        <v>45</v>
      </c>
      <c r="B528" s="22">
        <f>+$B$21</f>
        <v>7175167</v>
      </c>
      <c r="C528" s="84">
        <f>+B528/B539</f>
        <v>8.503874518017833E-2</v>
      </c>
      <c r="D528" s="89">
        <v>0</v>
      </c>
      <c r="E528" s="112">
        <f>+D528*C512</f>
        <v>0</v>
      </c>
      <c r="F528" s="79">
        <v>0</v>
      </c>
      <c r="G528" s="112">
        <f>F528*C512</f>
        <v>0</v>
      </c>
      <c r="H528" s="23">
        <f t="shared" si="61"/>
        <v>0</v>
      </c>
      <c r="I528" s="117">
        <f t="shared" si="62"/>
        <v>0</v>
      </c>
      <c r="J528" s="39">
        <f>+H528*I542</f>
        <v>0</v>
      </c>
      <c r="K528" s="39">
        <f>+H528*I543</f>
        <v>0</v>
      </c>
      <c r="L528" s="394">
        <f t="shared" si="63"/>
        <v>0</v>
      </c>
    </row>
    <row r="529" spans="1:14" ht="13.8">
      <c r="A529" s="2" t="s">
        <v>46</v>
      </c>
      <c r="B529" s="22">
        <f>+$B$22</f>
        <v>7011667</v>
      </c>
      <c r="C529" s="84">
        <f>+B529/B539</f>
        <v>8.3100973580303494E-2</v>
      </c>
      <c r="D529" s="89">
        <v>0</v>
      </c>
      <c r="E529" s="112">
        <f>+D529*C512</f>
        <v>0</v>
      </c>
      <c r="F529" s="79">
        <v>1.5549709388720129E-2</v>
      </c>
      <c r="G529" s="112">
        <f>F529*C512</f>
        <v>86098.740885343359</v>
      </c>
      <c r="H529" s="23">
        <f t="shared" si="61"/>
        <v>1.5549709388720129E-2</v>
      </c>
      <c r="I529" s="117">
        <f t="shared" si="62"/>
        <v>86098.740885343359</v>
      </c>
      <c r="J529" s="39">
        <f>+H529*I542</f>
        <v>0</v>
      </c>
      <c r="K529" s="39">
        <f>+H529*I543</f>
        <v>0</v>
      </c>
      <c r="L529" s="394">
        <f t="shared" si="63"/>
        <v>0</v>
      </c>
    </row>
    <row r="530" spans="1:14" ht="13.8">
      <c r="A530" s="2" t="s">
        <v>2</v>
      </c>
      <c r="B530" s="22">
        <f>+$B$23</f>
        <v>347000</v>
      </c>
      <c r="C530" s="84">
        <f>+B530/B539</f>
        <v>4.1125794810799362E-3</v>
      </c>
      <c r="D530" s="89">
        <v>0</v>
      </c>
      <c r="E530" s="112">
        <f>+D530*C512</f>
        <v>0</v>
      </c>
      <c r="F530" s="79">
        <v>0</v>
      </c>
      <c r="G530" s="112">
        <f>F530*C512</f>
        <v>0</v>
      </c>
      <c r="H530" s="23">
        <f t="shared" si="61"/>
        <v>0</v>
      </c>
      <c r="I530" s="117">
        <f t="shared" si="62"/>
        <v>0</v>
      </c>
      <c r="J530" s="39">
        <f>+H530*I542</f>
        <v>0</v>
      </c>
      <c r="K530" s="39">
        <f>+H530*I543</f>
        <v>0</v>
      </c>
      <c r="L530" s="394">
        <f t="shared" si="63"/>
        <v>0</v>
      </c>
    </row>
    <row r="531" spans="1:14" ht="13.8">
      <c r="A531" s="2" t="s">
        <v>12</v>
      </c>
      <c r="B531" s="22">
        <f>+$B$24</f>
        <v>344800</v>
      </c>
      <c r="C531" s="84">
        <f>+B531/B539</f>
        <v>4.086505490133608E-3</v>
      </c>
      <c r="D531" s="89">
        <v>0</v>
      </c>
      <c r="E531" s="112">
        <f>+D531*C512</f>
        <v>0</v>
      </c>
      <c r="F531" s="79">
        <v>0</v>
      </c>
      <c r="G531" s="112">
        <f>F531*C512</f>
        <v>0</v>
      </c>
      <c r="H531" s="23">
        <f t="shared" si="61"/>
        <v>0</v>
      </c>
      <c r="I531" s="117">
        <f t="shared" si="62"/>
        <v>0</v>
      </c>
      <c r="J531" s="39">
        <f>+H531*I542</f>
        <v>0</v>
      </c>
      <c r="K531" s="39">
        <f>+H531*I543</f>
        <v>0</v>
      </c>
      <c r="L531" s="394">
        <f t="shared" si="63"/>
        <v>0</v>
      </c>
    </row>
    <row r="532" spans="1:14" ht="13.8">
      <c r="A532" s="2" t="s">
        <v>18</v>
      </c>
      <c r="B532" s="22">
        <f>+$B$25</f>
        <v>10204042</v>
      </c>
      <c r="C532" s="84">
        <f>+B532/B539</f>
        <v>0.12093640851088723</v>
      </c>
      <c r="D532" s="89">
        <v>0</v>
      </c>
      <c r="E532" s="112">
        <f>+D532*C512</f>
        <v>0</v>
      </c>
      <c r="F532" s="79">
        <v>0.64174421822894923</v>
      </c>
      <c r="G532" s="112">
        <f>F532*C512</f>
        <v>3553337.736333692</v>
      </c>
      <c r="H532" s="23">
        <f t="shared" si="61"/>
        <v>0.64174421822894923</v>
      </c>
      <c r="I532" s="117">
        <f t="shared" si="62"/>
        <v>3553337.736333692</v>
      </c>
      <c r="J532" s="39">
        <f>+H532*I542</f>
        <v>0</v>
      </c>
      <c r="K532" s="39">
        <f>+H532*I543</f>
        <v>0</v>
      </c>
      <c r="L532" s="394">
        <f t="shared" si="63"/>
        <v>0</v>
      </c>
    </row>
    <row r="533" spans="1:14" ht="13.8">
      <c r="A533" s="2" t="s">
        <v>9</v>
      </c>
      <c r="B533" s="22">
        <f>+$B$26</f>
        <v>7973985</v>
      </c>
      <c r="C533" s="84">
        <f>+B533/B539</f>
        <v>9.4506187589161933E-2</v>
      </c>
      <c r="D533" s="89">
        <v>0</v>
      </c>
      <c r="E533" s="112">
        <f>+D533*C512</f>
        <v>0</v>
      </c>
      <c r="F533" s="79">
        <v>4.8242033387250617E-2</v>
      </c>
      <c r="G533" s="112">
        <f>F533*C512</f>
        <v>267116.13886520668</v>
      </c>
      <c r="H533" s="23">
        <f t="shared" si="61"/>
        <v>4.8242033387250617E-2</v>
      </c>
      <c r="I533" s="117">
        <f t="shared" si="62"/>
        <v>267116.13886520668</v>
      </c>
      <c r="J533" s="39">
        <f>+H533*I542</f>
        <v>0</v>
      </c>
      <c r="K533" s="39">
        <f>+H533*I543</f>
        <v>0</v>
      </c>
      <c r="L533" s="394">
        <f t="shared" si="63"/>
        <v>0</v>
      </c>
    </row>
    <row r="534" spans="1:14" ht="13.8">
      <c r="A534" s="2" t="s">
        <v>7</v>
      </c>
      <c r="B534" s="22">
        <f>+$B$27</f>
        <v>1689225</v>
      </c>
      <c r="C534" s="84">
        <f>+B534/B539</f>
        <v>2.0020380616505056E-2</v>
      </c>
      <c r="D534" s="89">
        <v>0</v>
      </c>
      <c r="E534" s="112">
        <f>+D534*C512</f>
        <v>0</v>
      </c>
      <c r="F534" s="79">
        <v>0</v>
      </c>
      <c r="G534" s="112">
        <f>F534*C512</f>
        <v>0</v>
      </c>
      <c r="H534" s="23">
        <f t="shared" si="61"/>
        <v>0</v>
      </c>
      <c r="I534" s="117">
        <f t="shared" si="62"/>
        <v>0</v>
      </c>
      <c r="J534" s="39">
        <f>+H534*I542</f>
        <v>0</v>
      </c>
      <c r="K534" s="39">
        <f>+H534*I543</f>
        <v>0</v>
      </c>
      <c r="L534" s="394">
        <f t="shared" si="63"/>
        <v>0</v>
      </c>
    </row>
    <row r="535" spans="1:14" ht="13.8">
      <c r="A535" s="2" t="s">
        <v>13</v>
      </c>
      <c r="B535" s="22">
        <f>+$B$28</f>
        <v>253610</v>
      </c>
      <c r="C535" s="84">
        <f>+B535/B539</f>
        <v>3.005738565408307E-3</v>
      </c>
      <c r="D535" s="89">
        <v>0</v>
      </c>
      <c r="E535" s="112">
        <f>+D535*C512</f>
        <v>0</v>
      </c>
      <c r="F535" s="79">
        <v>0</v>
      </c>
      <c r="G535" s="112">
        <f>F535*C512</f>
        <v>0</v>
      </c>
      <c r="H535" s="23">
        <f t="shared" si="61"/>
        <v>0</v>
      </c>
      <c r="I535" s="117">
        <f t="shared" si="62"/>
        <v>0</v>
      </c>
      <c r="J535" s="39">
        <f>+H535*I542</f>
        <v>0</v>
      </c>
      <c r="K535" s="39">
        <f>+H535*I543</f>
        <v>0</v>
      </c>
      <c r="L535" s="394">
        <f t="shared" si="63"/>
        <v>0</v>
      </c>
    </row>
    <row r="536" spans="1:14" ht="13.8">
      <c r="A536" s="2" t="s">
        <v>3</v>
      </c>
      <c r="B536" s="22">
        <f>+$B$29</f>
        <v>993648</v>
      </c>
      <c r="C536" s="84">
        <f>+B536/B539</f>
        <v>1.1776531343562295E-2</v>
      </c>
      <c r="D536" s="89">
        <v>0</v>
      </c>
      <c r="E536" s="112">
        <f>+D536*C512</f>
        <v>0</v>
      </c>
      <c r="F536" s="79">
        <v>0</v>
      </c>
      <c r="G536" s="112">
        <f>F536*C512</f>
        <v>0</v>
      </c>
      <c r="H536" s="23">
        <f t="shared" si="61"/>
        <v>0</v>
      </c>
      <c r="I536" s="117">
        <f t="shared" si="62"/>
        <v>0</v>
      </c>
      <c r="J536" s="39">
        <f>+H536*I542</f>
        <v>0</v>
      </c>
      <c r="K536" s="39">
        <f>+H536*I543</f>
        <v>0</v>
      </c>
      <c r="L536" s="394">
        <f t="shared" si="63"/>
        <v>0</v>
      </c>
    </row>
    <row r="537" spans="1:14" ht="13.8">
      <c r="A537" s="2" t="s">
        <v>11</v>
      </c>
      <c r="B537" s="22">
        <f>+$B$30</f>
        <v>709020</v>
      </c>
      <c r="C537" s="84">
        <f>+B537/B539</f>
        <v>8.4031732094388932E-3</v>
      </c>
      <c r="D537" s="89">
        <v>0</v>
      </c>
      <c r="E537" s="112">
        <f>+D537*C512</f>
        <v>0</v>
      </c>
      <c r="F537" s="79">
        <v>0</v>
      </c>
      <c r="G537" s="112">
        <f>F537*C512</f>
        <v>0</v>
      </c>
      <c r="H537" s="23">
        <f t="shared" si="61"/>
        <v>0</v>
      </c>
      <c r="I537" s="117">
        <f t="shared" si="62"/>
        <v>0</v>
      </c>
      <c r="J537" s="39">
        <f>+H537*I542</f>
        <v>0</v>
      </c>
      <c r="K537" s="39">
        <f>+H537*I543</f>
        <v>0</v>
      </c>
      <c r="L537" s="394">
        <f t="shared" si="63"/>
        <v>0</v>
      </c>
    </row>
    <row r="538" spans="1:14" ht="13.8">
      <c r="A538" s="3" t="s">
        <v>8</v>
      </c>
      <c r="B538" s="22">
        <f>+$B$31</f>
        <v>577897</v>
      </c>
      <c r="C538" s="84">
        <f>+B538/B539</f>
        <v>6.8491277935955382E-3</v>
      </c>
      <c r="D538" s="89">
        <v>0</v>
      </c>
      <c r="E538" s="112">
        <f>+D538*C512</f>
        <v>0</v>
      </c>
      <c r="F538" s="79">
        <v>0</v>
      </c>
      <c r="G538" s="115">
        <f>F538*C512</f>
        <v>0</v>
      </c>
      <c r="H538" s="87">
        <f>+D538+F538</f>
        <v>0</v>
      </c>
      <c r="I538" s="118">
        <f t="shared" si="62"/>
        <v>0</v>
      </c>
      <c r="J538" s="39">
        <f>+H538*I542</f>
        <v>0</v>
      </c>
      <c r="K538" s="39">
        <f>+H538*I543</f>
        <v>0</v>
      </c>
      <c r="L538" s="394">
        <f>+J538+K538</f>
        <v>0</v>
      </c>
    </row>
    <row r="539" spans="1:14" ht="13.8">
      <c r="A539" s="24"/>
      <c r="B539" s="25">
        <f t="shared" ref="B539:L539" si="64">SUM(B518:B538)</f>
        <v>84375269</v>
      </c>
      <c r="C539" s="85">
        <f t="shared" si="64"/>
        <v>1</v>
      </c>
      <c r="D539" s="82">
        <f t="shared" si="64"/>
        <v>0</v>
      </c>
      <c r="E539" s="113">
        <f t="shared" si="64"/>
        <v>0</v>
      </c>
      <c r="F539" s="83">
        <f t="shared" si="64"/>
        <v>1</v>
      </c>
      <c r="G539" s="113">
        <f t="shared" si="64"/>
        <v>5537000</v>
      </c>
      <c r="H539" s="86">
        <f t="shared" si="64"/>
        <v>1</v>
      </c>
      <c r="I539" s="119">
        <f t="shared" si="64"/>
        <v>5537000</v>
      </c>
      <c r="J539" s="26">
        <f t="shared" si="64"/>
        <v>0</v>
      </c>
      <c r="K539" s="26">
        <f t="shared" si="64"/>
        <v>0</v>
      </c>
      <c r="L539" s="26">
        <f t="shared" si="64"/>
        <v>0</v>
      </c>
    </row>
    <row r="540" spans="1:14">
      <c r="H540" s="80"/>
      <c r="I540" s="81"/>
    </row>
    <row r="541" spans="1:14" ht="13.8">
      <c r="A541" s="90" t="s">
        <v>113</v>
      </c>
    </row>
    <row r="542" spans="1:14">
      <c r="G542" t="s">
        <v>114</v>
      </c>
      <c r="H542" s="27"/>
      <c r="I542" s="357">
        <f>+ATC!M82</f>
        <v>0</v>
      </c>
    </row>
    <row r="543" spans="1:14">
      <c r="G543" t="s">
        <v>338</v>
      </c>
      <c r="I543" s="357">
        <f>+ATC!N82</f>
        <v>0</v>
      </c>
    </row>
    <row r="544" spans="1:14">
      <c r="G544" t="s">
        <v>256</v>
      </c>
      <c r="I544" s="120">
        <f>SUM(I542:I543)</f>
        <v>0</v>
      </c>
      <c r="J544" s="455" t="s">
        <v>586</v>
      </c>
      <c r="N544" s="121">
        <f>+I544</f>
        <v>0</v>
      </c>
    </row>
    <row r="545" spans="1:12">
      <c r="I545" s="88"/>
    </row>
    <row r="546" spans="1:12" ht="13.8">
      <c r="D546" s="89"/>
      <c r="I546" s="88"/>
    </row>
    <row r="547" spans="1:12">
      <c r="I547" s="88"/>
    </row>
    <row r="548" spans="1:12" ht="15.6">
      <c r="A548" s="874" t="s">
        <v>19</v>
      </c>
      <c r="B548" s="875"/>
      <c r="C548" s="875" t="s">
        <v>182</v>
      </c>
      <c r="D548" s="875"/>
      <c r="E548" s="875"/>
      <c r="F548" s="875"/>
      <c r="G548" s="875"/>
      <c r="H548" s="876"/>
      <c r="I548" s="4"/>
    </row>
    <row r="549" spans="1:12" ht="15.6">
      <c r="A549" s="867" t="s">
        <v>20</v>
      </c>
      <c r="B549" s="868"/>
      <c r="C549" s="877" t="s">
        <v>189</v>
      </c>
      <c r="D549" s="878"/>
      <c r="E549" s="878"/>
      <c r="F549" s="878"/>
      <c r="G549" s="878"/>
      <c r="H549" s="879"/>
      <c r="I549" s="4"/>
    </row>
    <row r="550" spans="1:12" ht="15.6">
      <c r="A550" s="867" t="s">
        <v>22</v>
      </c>
      <c r="B550" s="868"/>
      <c r="C550" s="877" t="s">
        <v>44</v>
      </c>
      <c r="D550" s="878"/>
      <c r="E550" s="878"/>
      <c r="F550" s="878"/>
      <c r="G550" s="878"/>
      <c r="H550" s="879"/>
      <c r="I550" s="4"/>
    </row>
    <row r="551" spans="1:12" ht="15.6">
      <c r="A551" s="867" t="s">
        <v>24</v>
      </c>
      <c r="B551" s="868"/>
      <c r="C551" s="869">
        <v>3914650</v>
      </c>
      <c r="D551" s="870"/>
      <c r="E551" s="870"/>
      <c r="F551" s="870"/>
      <c r="G551" s="870"/>
      <c r="H551" s="871"/>
      <c r="I551" s="4"/>
    </row>
    <row r="552" spans="1:12" ht="15.6">
      <c r="A552" s="881" t="s">
        <v>25</v>
      </c>
      <c r="B552" s="882"/>
      <c r="C552" s="883" t="s">
        <v>188</v>
      </c>
      <c r="D552" s="884"/>
      <c r="E552" s="884"/>
      <c r="F552" s="884"/>
      <c r="G552" s="884"/>
      <c r="H552" s="885"/>
      <c r="I552" s="4"/>
    </row>
    <row r="553" spans="1:12" ht="13.8">
      <c r="A553" s="5"/>
      <c r="B553" s="5"/>
      <c r="C553" s="5"/>
      <c r="D553" s="5"/>
      <c r="E553" s="5"/>
      <c r="F553" s="5"/>
      <c r="G553" s="5"/>
      <c r="H553" s="5"/>
      <c r="I553" s="5"/>
    </row>
    <row r="554" spans="1:12" ht="13.8">
      <c r="A554" s="6"/>
      <c r="B554" s="7"/>
      <c r="C554" s="8"/>
      <c r="D554" s="886">
        <v>0</v>
      </c>
      <c r="E554" s="887"/>
      <c r="F554" s="886">
        <v>1</v>
      </c>
      <c r="G554" s="887"/>
      <c r="H554" s="9"/>
      <c r="I554" s="10"/>
      <c r="J554" s="11" t="s">
        <v>121</v>
      </c>
      <c r="K554" s="11" t="s">
        <v>269</v>
      </c>
      <c r="L554" s="11" t="s">
        <v>270</v>
      </c>
    </row>
    <row r="555" spans="1:12" ht="13.8">
      <c r="A555" s="12"/>
      <c r="B555" s="13"/>
      <c r="C555" s="14"/>
      <c r="D555" s="872" t="s">
        <v>26</v>
      </c>
      <c r="E555" s="880"/>
      <c r="F555" s="872" t="s">
        <v>27</v>
      </c>
      <c r="G555" s="880"/>
      <c r="H555" s="872" t="s">
        <v>28</v>
      </c>
      <c r="I555" s="873"/>
      <c r="J555" s="15" t="s">
        <v>29</v>
      </c>
      <c r="K555" s="391" t="s">
        <v>523</v>
      </c>
      <c r="L555" s="391" t="s">
        <v>29</v>
      </c>
    </row>
    <row r="556" spans="1:12" ht="27.6">
      <c r="A556" s="16" t="s">
        <v>30</v>
      </c>
      <c r="B556" s="17" t="s">
        <v>31</v>
      </c>
      <c r="C556" s="18" t="s">
        <v>32</v>
      </c>
      <c r="D556" s="19" t="s">
        <v>33</v>
      </c>
      <c r="E556" s="20" t="s">
        <v>34</v>
      </c>
      <c r="F556" s="19" t="s">
        <v>33</v>
      </c>
      <c r="G556" s="20" t="s">
        <v>34</v>
      </c>
      <c r="H556" s="21" t="s">
        <v>33</v>
      </c>
      <c r="I556" s="40" t="s">
        <v>34</v>
      </c>
      <c r="J556" s="18" t="s">
        <v>34</v>
      </c>
      <c r="K556" s="18" t="s">
        <v>34</v>
      </c>
      <c r="L556" s="18" t="s">
        <v>34</v>
      </c>
    </row>
    <row r="557" spans="1:12" ht="13.8">
      <c r="A557" s="1" t="s">
        <v>15</v>
      </c>
      <c r="B557" s="22">
        <f>+$B$10</f>
        <v>10863833</v>
      </c>
      <c r="C557" s="84">
        <f>+B557/B578</f>
        <v>0.12875612876564577</v>
      </c>
      <c r="D557" s="89">
        <v>0</v>
      </c>
      <c r="E557" s="112">
        <f>+D557*C551</f>
        <v>0</v>
      </c>
      <c r="F557" s="79">
        <v>0</v>
      </c>
      <c r="G557" s="114">
        <f>F557*C551</f>
        <v>0</v>
      </c>
      <c r="H557" s="23">
        <f>+D557+F557</f>
        <v>0</v>
      </c>
      <c r="I557" s="116">
        <f>+E557+G557</f>
        <v>0</v>
      </c>
      <c r="J557" s="39">
        <f>+H557*I581</f>
        <v>0</v>
      </c>
      <c r="K557" s="39">
        <f>+H557*I582</f>
        <v>0</v>
      </c>
      <c r="L557" s="393">
        <f>+J557+K557</f>
        <v>0</v>
      </c>
    </row>
    <row r="558" spans="1:12" ht="13.8">
      <c r="A558" s="2" t="s">
        <v>4</v>
      </c>
      <c r="B558" s="22">
        <f>+$B$12</f>
        <v>514617</v>
      </c>
      <c r="C558" s="84">
        <f>+B558/B578</f>
        <v>6.0991449994666092E-3</v>
      </c>
      <c r="D558" s="89">
        <v>0</v>
      </c>
      <c r="E558" s="112">
        <f>+D558*C551</f>
        <v>0</v>
      </c>
      <c r="F558" s="79">
        <v>0</v>
      </c>
      <c r="G558" s="112">
        <f>F558*C551</f>
        <v>0</v>
      </c>
      <c r="H558" s="23">
        <f t="shared" ref="H558:H576" si="65">+D558+F558</f>
        <v>0</v>
      </c>
      <c r="I558" s="117">
        <f>+G558+E558</f>
        <v>0</v>
      </c>
      <c r="J558" s="39">
        <f>+H558*I581</f>
        <v>0</v>
      </c>
      <c r="K558" s="39">
        <f>+H558*I582</f>
        <v>0</v>
      </c>
      <c r="L558" s="394">
        <f>+J558+K558</f>
        <v>0</v>
      </c>
    </row>
    <row r="559" spans="1:12" ht="13.8">
      <c r="A559" s="2" t="s">
        <v>0</v>
      </c>
      <c r="B559" s="22">
        <f>+$B$13</f>
        <v>9749272</v>
      </c>
      <c r="C559" s="84">
        <f>+B559/B578</f>
        <v>0.11554655902785922</v>
      </c>
      <c r="D559" s="89">
        <v>0</v>
      </c>
      <c r="E559" s="112">
        <f>+D559*C551</f>
        <v>0</v>
      </c>
      <c r="F559" s="79">
        <v>0</v>
      </c>
      <c r="G559" s="112">
        <f>F559*C551</f>
        <v>0</v>
      </c>
      <c r="H559" s="23">
        <f t="shared" si="65"/>
        <v>0</v>
      </c>
      <c r="I559" s="117">
        <f t="shared" ref="I559:I577" si="66">+G559+E559</f>
        <v>0</v>
      </c>
      <c r="J559" s="39">
        <f>+H559*I581</f>
        <v>0</v>
      </c>
      <c r="K559" s="39">
        <f>+H559*I582</f>
        <v>0</v>
      </c>
      <c r="L559" s="394">
        <f t="shared" ref="L559:L576" si="67">+J559+K559</f>
        <v>0</v>
      </c>
    </row>
    <row r="560" spans="1:12" ht="13.8">
      <c r="A560" s="2" t="s">
        <v>16</v>
      </c>
      <c r="B560" s="22">
        <f>+$B$14</f>
        <v>1003167</v>
      </c>
      <c r="C560" s="84">
        <f>+B560/B578</f>
        <v>1.1889348761661429E-2</v>
      </c>
      <c r="D560" s="89">
        <v>0</v>
      </c>
      <c r="E560" s="112">
        <f>+D560*C551</f>
        <v>0</v>
      </c>
      <c r="F560" s="79">
        <v>0</v>
      </c>
      <c r="G560" s="112">
        <f>F560*C551</f>
        <v>0</v>
      </c>
      <c r="H560" s="23">
        <f t="shared" si="65"/>
        <v>0</v>
      </c>
      <c r="I560" s="117">
        <f t="shared" si="66"/>
        <v>0</v>
      </c>
      <c r="J560" s="39">
        <f>+H560*I581</f>
        <v>0</v>
      </c>
      <c r="K560" s="39">
        <f>+H560*I582</f>
        <v>0</v>
      </c>
      <c r="L560" s="394">
        <f t="shared" si="67"/>
        <v>0</v>
      </c>
    </row>
    <row r="561" spans="1:12" ht="13.8">
      <c r="A561" s="2" t="s">
        <v>6</v>
      </c>
      <c r="B561" s="22">
        <f>+$B$15</f>
        <v>2478000</v>
      </c>
      <c r="C561" s="84">
        <f>+B561/B578</f>
        <v>2.9368795256818677E-2</v>
      </c>
      <c r="D561" s="89">
        <v>0</v>
      </c>
      <c r="E561" s="112">
        <f>+D561*C551</f>
        <v>0</v>
      </c>
      <c r="F561" s="79">
        <v>0</v>
      </c>
      <c r="G561" s="112">
        <f>F561*C551</f>
        <v>0</v>
      </c>
      <c r="H561" s="23">
        <f t="shared" si="65"/>
        <v>0</v>
      </c>
      <c r="I561" s="117">
        <f t="shared" si="66"/>
        <v>0</v>
      </c>
      <c r="J561" s="39">
        <f>+H561*I581</f>
        <v>0</v>
      </c>
      <c r="K561" s="39">
        <f>+H561*I582</f>
        <v>0</v>
      </c>
      <c r="L561" s="394">
        <f t="shared" si="67"/>
        <v>0</v>
      </c>
    </row>
    <row r="562" spans="1:12" ht="13.8">
      <c r="A562" s="2" t="s">
        <v>10</v>
      </c>
      <c r="B562" s="22">
        <f>+$B$16</f>
        <v>2875067</v>
      </c>
      <c r="C562" s="84">
        <f>+B562/B578</f>
        <v>3.4074759512766707E-2</v>
      </c>
      <c r="D562" s="89">
        <v>0</v>
      </c>
      <c r="E562" s="112">
        <f>+D562*C551</f>
        <v>0</v>
      </c>
      <c r="F562" s="79">
        <v>0</v>
      </c>
      <c r="G562" s="112">
        <f>F562*C551</f>
        <v>0</v>
      </c>
      <c r="H562" s="23">
        <f t="shared" si="65"/>
        <v>0</v>
      </c>
      <c r="I562" s="117">
        <f t="shared" si="66"/>
        <v>0</v>
      </c>
      <c r="J562" s="39">
        <f>+H562*I581</f>
        <v>0</v>
      </c>
      <c r="K562" s="39">
        <f>+H562*I582</f>
        <v>0</v>
      </c>
      <c r="L562" s="394">
        <f t="shared" si="67"/>
        <v>0</v>
      </c>
    </row>
    <row r="563" spans="1:12" ht="13.8">
      <c r="A563" s="2" t="s">
        <v>17</v>
      </c>
      <c r="B563" s="22">
        <f>+$B$17</f>
        <v>7116500</v>
      </c>
      <c r="C563" s="84">
        <f>+B563/B578</f>
        <v>8.434343480433823E-2</v>
      </c>
      <c r="D563" s="89">
        <v>0</v>
      </c>
      <c r="E563" s="112">
        <f>+D563*C551</f>
        <v>0</v>
      </c>
      <c r="F563" s="79">
        <v>0</v>
      </c>
      <c r="G563" s="112">
        <f>F563*C551</f>
        <v>0</v>
      </c>
      <c r="H563" s="23">
        <f t="shared" si="65"/>
        <v>0</v>
      </c>
      <c r="I563" s="117">
        <f t="shared" si="66"/>
        <v>0</v>
      </c>
      <c r="J563" s="39">
        <f>+H563*I581</f>
        <v>0</v>
      </c>
      <c r="K563" s="39">
        <f>+H563*I582</f>
        <v>0</v>
      </c>
      <c r="L563" s="394">
        <f t="shared" si="67"/>
        <v>0</v>
      </c>
    </row>
    <row r="564" spans="1:12" ht="13.8">
      <c r="A564" s="2" t="s">
        <v>5</v>
      </c>
      <c r="B564" s="22">
        <f>+$B$18</f>
        <v>9342000</v>
      </c>
      <c r="C564" s="84">
        <f>+B564/B578</f>
        <v>0.11071964700936242</v>
      </c>
      <c r="D564" s="89">
        <v>0</v>
      </c>
      <c r="E564" s="112">
        <f>+D564*C551</f>
        <v>0</v>
      </c>
      <c r="F564" s="79">
        <v>0</v>
      </c>
      <c r="G564" s="112">
        <f>F564*C551</f>
        <v>0</v>
      </c>
      <c r="H564" s="23">
        <f t="shared" si="65"/>
        <v>0</v>
      </c>
      <c r="I564" s="117">
        <f t="shared" si="66"/>
        <v>0</v>
      </c>
      <c r="J564" s="39">
        <f>+H564*I581</f>
        <v>0</v>
      </c>
      <c r="K564" s="39">
        <f>+H564*I582</f>
        <v>0</v>
      </c>
      <c r="L564" s="394">
        <f t="shared" si="67"/>
        <v>0</v>
      </c>
    </row>
    <row r="565" spans="1:12" ht="13.8">
      <c r="A565" s="2" t="s">
        <v>116</v>
      </c>
      <c r="B565" s="22">
        <f>+$B$19</f>
        <v>2919752</v>
      </c>
      <c r="C565" s="84">
        <f>+B565/B578</f>
        <v>3.460435782432883E-2</v>
      </c>
      <c r="D565" s="89">
        <v>0</v>
      </c>
      <c r="E565" s="112">
        <f>+D565*C551</f>
        <v>0</v>
      </c>
      <c r="F565" s="79">
        <v>0</v>
      </c>
      <c r="G565" s="112">
        <f>F565*C551</f>
        <v>0</v>
      </c>
      <c r="H565" s="23">
        <f t="shared" si="65"/>
        <v>0</v>
      </c>
      <c r="I565" s="117">
        <f t="shared" si="66"/>
        <v>0</v>
      </c>
      <c r="J565" s="39">
        <f>+H565*I581</f>
        <v>0</v>
      </c>
      <c r="K565" s="39">
        <f>+H565*I582</f>
        <v>0</v>
      </c>
      <c r="L565" s="394">
        <f t="shared" si="67"/>
        <v>0</v>
      </c>
    </row>
    <row r="566" spans="1:12" ht="13.8">
      <c r="A566" s="2" t="s">
        <v>1</v>
      </c>
      <c r="B566" s="22">
        <f>+$B$20</f>
        <v>233000</v>
      </c>
      <c r="C566" s="84">
        <f>+B566/B578</f>
        <v>2.7614726774974787E-3</v>
      </c>
      <c r="D566" s="89">
        <v>0</v>
      </c>
      <c r="E566" s="112">
        <f>+D566*C551</f>
        <v>0</v>
      </c>
      <c r="F566" s="79">
        <v>0</v>
      </c>
      <c r="G566" s="112">
        <f>F566*C551</f>
        <v>0</v>
      </c>
      <c r="H566" s="23">
        <f t="shared" si="65"/>
        <v>0</v>
      </c>
      <c r="I566" s="117">
        <f t="shared" si="66"/>
        <v>0</v>
      </c>
      <c r="J566" s="39">
        <f>+H566*I581</f>
        <v>0</v>
      </c>
      <c r="K566" s="39">
        <f>+H566*I582</f>
        <v>0</v>
      </c>
      <c r="L566" s="394">
        <f t="shared" si="67"/>
        <v>0</v>
      </c>
    </row>
    <row r="567" spans="1:12" ht="13.8">
      <c r="A567" s="2" t="s">
        <v>45</v>
      </c>
      <c r="B567" s="22">
        <f>+$B$21</f>
        <v>7175167</v>
      </c>
      <c r="C567" s="84">
        <f>+B567/B578</f>
        <v>8.503874518017833E-2</v>
      </c>
      <c r="D567" s="89">
        <v>0</v>
      </c>
      <c r="E567" s="112">
        <f>+D567*C551</f>
        <v>0</v>
      </c>
      <c r="F567" s="79">
        <v>0</v>
      </c>
      <c r="G567" s="112">
        <f>F567*C551</f>
        <v>0</v>
      </c>
      <c r="H567" s="23">
        <f t="shared" si="65"/>
        <v>0</v>
      </c>
      <c r="I567" s="117">
        <f t="shared" si="66"/>
        <v>0</v>
      </c>
      <c r="J567" s="39">
        <f>+H567*I581</f>
        <v>0</v>
      </c>
      <c r="K567" s="39">
        <f>+H567*I582</f>
        <v>0</v>
      </c>
      <c r="L567" s="394">
        <f t="shared" si="67"/>
        <v>0</v>
      </c>
    </row>
    <row r="568" spans="1:12" ht="13.8">
      <c r="A568" s="2" t="s">
        <v>46</v>
      </c>
      <c r="B568" s="22">
        <f>+$B$22</f>
        <v>7011667</v>
      </c>
      <c r="C568" s="84">
        <f>+B568/B578</f>
        <v>8.3100973580303494E-2</v>
      </c>
      <c r="D568" s="89">
        <v>0</v>
      </c>
      <c r="E568" s="112">
        <f>+D568*C551</f>
        <v>0</v>
      </c>
      <c r="F568" s="79">
        <v>0</v>
      </c>
      <c r="G568" s="112">
        <f>F568*C551</f>
        <v>0</v>
      </c>
      <c r="H568" s="23">
        <f t="shared" si="65"/>
        <v>0</v>
      </c>
      <c r="I568" s="117">
        <f t="shared" si="66"/>
        <v>0</v>
      </c>
      <c r="J568" s="39">
        <f>+H568*I581</f>
        <v>0</v>
      </c>
      <c r="K568" s="39">
        <f>+H568*I582</f>
        <v>0</v>
      </c>
      <c r="L568" s="394">
        <f t="shared" si="67"/>
        <v>0</v>
      </c>
    </row>
    <row r="569" spans="1:12" ht="13.8">
      <c r="A569" s="2" t="s">
        <v>2</v>
      </c>
      <c r="B569" s="22">
        <f>+$B$23</f>
        <v>347000</v>
      </c>
      <c r="C569" s="84">
        <f>+B569/B578</f>
        <v>4.1125794810799362E-3</v>
      </c>
      <c r="D569" s="89">
        <v>0</v>
      </c>
      <c r="E569" s="112">
        <f>+D569*C551</f>
        <v>0</v>
      </c>
      <c r="F569" s="79">
        <v>1</v>
      </c>
      <c r="G569" s="112">
        <f>F569*C551</f>
        <v>3914650</v>
      </c>
      <c r="H569" s="23">
        <f t="shared" si="65"/>
        <v>1</v>
      </c>
      <c r="I569" s="117">
        <f t="shared" si="66"/>
        <v>3914650</v>
      </c>
      <c r="J569" s="39">
        <f>+H569*I581</f>
        <v>1159622.7305865395</v>
      </c>
      <c r="K569" s="39">
        <f>+H569*I582</f>
        <v>0</v>
      </c>
      <c r="L569" s="394">
        <f t="shared" si="67"/>
        <v>1159622.7305865395</v>
      </c>
    </row>
    <row r="570" spans="1:12" ht="13.8">
      <c r="A570" s="2" t="s">
        <v>12</v>
      </c>
      <c r="B570" s="22">
        <f>+$B$24</f>
        <v>344800</v>
      </c>
      <c r="C570" s="84">
        <f>+B570/B578</f>
        <v>4.086505490133608E-3</v>
      </c>
      <c r="D570" s="89">
        <v>0</v>
      </c>
      <c r="E570" s="112">
        <f>+D570*C551</f>
        <v>0</v>
      </c>
      <c r="F570" s="79">
        <v>0</v>
      </c>
      <c r="G570" s="112">
        <f>F570*C551</f>
        <v>0</v>
      </c>
      <c r="H570" s="23">
        <f t="shared" si="65"/>
        <v>0</v>
      </c>
      <c r="I570" s="117">
        <f t="shared" si="66"/>
        <v>0</v>
      </c>
      <c r="J570" s="39">
        <f>+H570*I581</f>
        <v>0</v>
      </c>
      <c r="K570" s="39">
        <f>+H570*I582</f>
        <v>0</v>
      </c>
      <c r="L570" s="394">
        <f t="shared" si="67"/>
        <v>0</v>
      </c>
    </row>
    <row r="571" spans="1:12" ht="13.8">
      <c r="A571" s="2" t="s">
        <v>18</v>
      </c>
      <c r="B571" s="22">
        <f>+$B$25</f>
        <v>10204042</v>
      </c>
      <c r="C571" s="84">
        <f>+B571/B578</f>
        <v>0.12093640851088723</v>
      </c>
      <c r="D571" s="89">
        <v>0</v>
      </c>
      <c r="E571" s="112">
        <f>+D571*C551</f>
        <v>0</v>
      </c>
      <c r="F571" s="79">
        <v>0</v>
      </c>
      <c r="G571" s="112">
        <f>F571*C551</f>
        <v>0</v>
      </c>
      <c r="H571" s="23">
        <f t="shared" si="65"/>
        <v>0</v>
      </c>
      <c r="I571" s="117">
        <f t="shared" si="66"/>
        <v>0</v>
      </c>
      <c r="J571" s="39">
        <f>+H571*I581</f>
        <v>0</v>
      </c>
      <c r="K571" s="39">
        <f>+H571*I582</f>
        <v>0</v>
      </c>
      <c r="L571" s="394">
        <f t="shared" si="67"/>
        <v>0</v>
      </c>
    </row>
    <row r="572" spans="1:12" ht="13.8">
      <c r="A572" s="2" t="s">
        <v>9</v>
      </c>
      <c r="B572" s="22">
        <f>+$B$26</f>
        <v>7973985</v>
      </c>
      <c r="C572" s="84">
        <f>+B572/B578</f>
        <v>9.4506187589161933E-2</v>
      </c>
      <c r="D572" s="89">
        <v>0</v>
      </c>
      <c r="E572" s="112">
        <f>+D572*C551</f>
        <v>0</v>
      </c>
      <c r="F572" s="79">
        <v>0</v>
      </c>
      <c r="G572" s="112">
        <f>F572*C551</f>
        <v>0</v>
      </c>
      <c r="H572" s="23">
        <f t="shared" si="65"/>
        <v>0</v>
      </c>
      <c r="I572" s="117">
        <f t="shared" si="66"/>
        <v>0</v>
      </c>
      <c r="J572" s="39">
        <f>+H572*I581</f>
        <v>0</v>
      </c>
      <c r="K572" s="39">
        <f>+H572*I582</f>
        <v>0</v>
      </c>
      <c r="L572" s="394">
        <f t="shared" si="67"/>
        <v>0</v>
      </c>
    </row>
    <row r="573" spans="1:12" ht="13.8">
      <c r="A573" s="2" t="s">
        <v>7</v>
      </c>
      <c r="B573" s="22">
        <f>+$B$27</f>
        <v>1689225</v>
      </c>
      <c r="C573" s="84">
        <f>+B573/B578</f>
        <v>2.0020380616505056E-2</v>
      </c>
      <c r="D573" s="89">
        <v>0</v>
      </c>
      <c r="E573" s="112">
        <f>+D573*C551</f>
        <v>0</v>
      </c>
      <c r="F573" s="79">
        <v>0</v>
      </c>
      <c r="G573" s="112">
        <f>F573*C551</f>
        <v>0</v>
      </c>
      <c r="H573" s="23">
        <f t="shared" si="65"/>
        <v>0</v>
      </c>
      <c r="I573" s="117">
        <f t="shared" si="66"/>
        <v>0</v>
      </c>
      <c r="J573" s="39">
        <f>+H573*I581</f>
        <v>0</v>
      </c>
      <c r="K573" s="39">
        <f>+H573*I582</f>
        <v>0</v>
      </c>
      <c r="L573" s="394">
        <f t="shared" si="67"/>
        <v>0</v>
      </c>
    </row>
    <row r="574" spans="1:12" ht="13.8">
      <c r="A574" s="2" t="s">
        <v>13</v>
      </c>
      <c r="B574" s="22">
        <f>+$B$28</f>
        <v>253610</v>
      </c>
      <c r="C574" s="84">
        <f>+B574/B578</f>
        <v>3.005738565408307E-3</v>
      </c>
      <c r="D574" s="89">
        <v>0</v>
      </c>
      <c r="E574" s="112">
        <f>+D574*C551</f>
        <v>0</v>
      </c>
      <c r="F574" s="79">
        <v>0</v>
      </c>
      <c r="G574" s="112">
        <f>F574*C551</f>
        <v>0</v>
      </c>
      <c r="H574" s="23">
        <f t="shared" si="65"/>
        <v>0</v>
      </c>
      <c r="I574" s="117">
        <f t="shared" si="66"/>
        <v>0</v>
      </c>
      <c r="J574" s="39">
        <f>+H574*I581</f>
        <v>0</v>
      </c>
      <c r="K574" s="39">
        <f>+H574*I582</f>
        <v>0</v>
      </c>
      <c r="L574" s="394">
        <f t="shared" si="67"/>
        <v>0</v>
      </c>
    </row>
    <row r="575" spans="1:12" ht="13.8">
      <c r="A575" s="2" t="s">
        <v>3</v>
      </c>
      <c r="B575" s="22">
        <f>+$B$29</f>
        <v>993648</v>
      </c>
      <c r="C575" s="84">
        <f>+B575/B578</f>
        <v>1.1776531343562295E-2</v>
      </c>
      <c r="D575" s="89">
        <v>0</v>
      </c>
      <c r="E575" s="112">
        <f>+D575*C551</f>
        <v>0</v>
      </c>
      <c r="F575" s="79">
        <v>0</v>
      </c>
      <c r="G575" s="112">
        <f>F575*C551</f>
        <v>0</v>
      </c>
      <c r="H575" s="23">
        <f t="shared" si="65"/>
        <v>0</v>
      </c>
      <c r="I575" s="117">
        <f t="shared" si="66"/>
        <v>0</v>
      </c>
      <c r="J575" s="39">
        <f>+H575*I581</f>
        <v>0</v>
      </c>
      <c r="K575" s="39">
        <f>+H575*I582</f>
        <v>0</v>
      </c>
      <c r="L575" s="394">
        <f t="shared" si="67"/>
        <v>0</v>
      </c>
    </row>
    <row r="576" spans="1:12" ht="13.8">
      <c r="A576" s="2" t="s">
        <v>11</v>
      </c>
      <c r="B576" s="22">
        <f>+$B$30</f>
        <v>709020</v>
      </c>
      <c r="C576" s="84">
        <f>+B576/B578</f>
        <v>8.4031732094388932E-3</v>
      </c>
      <c r="D576" s="89">
        <v>0</v>
      </c>
      <c r="E576" s="112">
        <f>+D576*C551</f>
        <v>0</v>
      </c>
      <c r="F576" s="79">
        <v>0</v>
      </c>
      <c r="G576" s="112">
        <f>F576*C551</f>
        <v>0</v>
      </c>
      <c r="H576" s="23">
        <f t="shared" si="65"/>
        <v>0</v>
      </c>
      <c r="I576" s="117">
        <f t="shared" si="66"/>
        <v>0</v>
      </c>
      <c r="J576" s="39">
        <f>+H576*I581</f>
        <v>0</v>
      </c>
      <c r="K576" s="39">
        <f>+H576*I582</f>
        <v>0</v>
      </c>
      <c r="L576" s="394">
        <f t="shared" si="67"/>
        <v>0</v>
      </c>
    </row>
    <row r="577" spans="1:14" ht="13.8">
      <c r="A577" s="3" t="s">
        <v>8</v>
      </c>
      <c r="B577" s="22">
        <f>+$B$31</f>
        <v>577897</v>
      </c>
      <c r="C577" s="84">
        <f>+B577/B578</f>
        <v>6.8491277935955382E-3</v>
      </c>
      <c r="D577" s="89">
        <v>0</v>
      </c>
      <c r="E577" s="112">
        <f>+D577*C551</f>
        <v>0</v>
      </c>
      <c r="F577" s="79">
        <v>0</v>
      </c>
      <c r="G577" s="115">
        <f>F577*C551</f>
        <v>0</v>
      </c>
      <c r="H577" s="87">
        <f>+D577+F577</f>
        <v>0</v>
      </c>
      <c r="I577" s="118">
        <f t="shared" si="66"/>
        <v>0</v>
      </c>
      <c r="J577" s="39">
        <f>+H577*I581</f>
        <v>0</v>
      </c>
      <c r="K577" s="39">
        <f>+H577*I582</f>
        <v>0</v>
      </c>
      <c r="L577" s="394">
        <f>+J577+K577</f>
        <v>0</v>
      </c>
    </row>
    <row r="578" spans="1:14" ht="13.8">
      <c r="A578" s="24"/>
      <c r="B578" s="25">
        <f t="shared" ref="B578:L578" si="68">SUM(B557:B577)</f>
        <v>84375269</v>
      </c>
      <c r="C578" s="85">
        <f t="shared" si="68"/>
        <v>1</v>
      </c>
      <c r="D578" s="82">
        <f t="shared" si="68"/>
        <v>0</v>
      </c>
      <c r="E578" s="113">
        <f t="shared" si="68"/>
        <v>0</v>
      </c>
      <c r="F578" s="83">
        <f t="shared" si="68"/>
        <v>1</v>
      </c>
      <c r="G578" s="113">
        <f t="shared" si="68"/>
        <v>3914650</v>
      </c>
      <c r="H578" s="86">
        <f t="shared" si="68"/>
        <v>1</v>
      </c>
      <c r="I578" s="119">
        <f t="shared" si="68"/>
        <v>3914650</v>
      </c>
      <c r="J578" s="26">
        <f t="shared" si="68"/>
        <v>1159622.7305865395</v>
      </c>
      <c r="K578" s="26">
        <f t="shared" si="68"/>
        <v>0</v>
      </c>
      <c r="L578" s="26">
        <f t="shared" si="68"/>
        <v>1159622.7305865395</v>
      </c>
    </row>
    <row r="579" spans="1:14">
      <c r="H579" s="80"/>
      <c r="I579" s="81"/>
    </row>
    <row r="580" spans="1:14" ht="13.8">
      <c r="A580" s="90" t="s">
        <v>113</v>
      </c>
    </row>
    <row r="581" spans="1:14">
      <c r="G581" t="s">
        <v>114</v>
      </c>
      <c r="H581" s="27"/>
      <c r="I581" s="357">
        <f>+CWLP!L73</f>
        <v>1159622.7305865395</v>
      </c>
    </row>
    <row r="582" spans="1:14">
      <c r="G582" t="s">
        <v>338</v>
      </c>
      <c r="I582" s="357">
        <f>+CWLP!M73</f>
        <v>0</v>
      </c>
    </row>
    <row r="583" spans="1:14">
      <c r="G583" t="s">
        <v>256</v>
      </c>
      <c r="I583" s="120">
        <f>SUM(I581:I582)</f>
        <v>1159622.7305865395</v>
      </c>
      <c r="N583" s="121">
        <f>+I583</f>
        <v>1159622.7305865395</v>
      </c>
    </row>
    <row r="584" spans="1:14" ht="13.8">
      <c r="D584" s="89"/>
      <c r="I584" s="88"/>
    </row>
    <row r="585" spans="1:14">
      <c r="I585" s="88"/>
    </row>
    <row r="586" spans="1:14">
      <c r="I586" s="88"/>
    </row>
    <row r="587" spans="1:14" ht="15.6">
      <c r="A587" s="874" t="s">
        <v>19</v>
      </c>
      <c r="B587" s="875"/>
      <c r="C587" s="875">
        <v>1817</v>
      </c>
      <c r="D587" s="875"/>
      <c r="E587" s="875"/>
      <c r="F587" s="875"/>
      <c r="G587" s="875"/>
      <c r="H587" s="876"/>
      <c r="I587" s="4"/>
    </row>
    <row r="588" spans="1:14" ht="15.6">
      <c r="A588" s="867" t="s">
        <v>20</v>
      </c>
      <c r="B588" s="868"/>
      <c r="C588" s="877" t="s">
        <v>208</v>
      </c>
      <c r="D588" s="878"/>
      <c r="E588" s="878"/>
      <c r="F588" s="878"/>
      <c r="G588" s="878"/>
      <c r="H588" s="879"/>
      <c r="I588" s="4"/>
    </row>
    <row r="589" spans="1:14" ht="15.6">
      <c r="A589" s="867" t="s">
        <v>22</v>
      </c>
      <c r="B589" s="868"/>
      <c r="C589" s="877" t="s">
        <v>206</v>
      </c>
      <c r="D589" s="878"/>
      <c r="E589" s="878"/>
      <c r="F589" s="878"/>
      <c r="G589" s="878"/>
      <c r="H589" s="879"/>
      <c r="I589" s="4"/>
    </row>
    <row r="590" spans="1:14" ht="15.6">
      <c r="A590" s="867" t="s">
        <v>24</v>
      </c>
      <c r="B590" s="868"/>
      <c r="C590" s="869">
        <v>24625205</v>
      </c>
      <c r="D590" s="870"/>
      <c r="E590" s="870"/>
      <c r="F590" s="870"/>
      <c r="G590" s="870"/>
      <c r="H590" s="871"/>
      <c r="I590" s="4"/>
    </row>
    <row r="591" spans="1:14" ht="15.6">
      <c r="A591" s="881" t="s">
        <v>25</v>
      </c>
      <c r="B591" s="882"/>
      <c r="C591" s="883" t="s">
        <v>207</v>
      </c>
      <c r="D591" s="884"/>
      <c r="E591" s="884"/>
      <c r="F591" s="884"/>
      <c r="G591" s="884"/>
      <c r="H591" s="885"/>
      <c r="I591" s="4"/>
    </row>
    <row r="592" spans="1:14" ht="13.8">
      <c r="A592" s="5"/>
      <c r="B592" s="5"/>
      <c r="C592" s="5"/>
      <c r="D592" s="5"/>
      <c r="E592" s="5"/>
      <c r="F592" s="5"/>
      <c r="G592" s="5"/>
      <c r="H592" s="5"/>
      <c r="I592" s="5"/>
    </row>
    <row r="593" spans="1:18" ht="13.8">
      <c r="A593" s="6"/>
      <c r="B593" s="7"/>
      <c r="C593" s="8"/>
      <c r="D593" s="886">
        <v>0.2</v>
      </c>
      <c r="E593" s="887"/>
      <c r="F593" s="886">
        <v>0.8</v>
      </c>
      <c r="G593" s="887"/>
      <c r="H593" s="9"/>
      <c r="I593" s="10"/>
      <c r="J593" s="11" t="s">
        <v>121</v>
      </c>
      <c r="K593" s="11" t="s">
        <v>269</v>
      </c>
      <c r="L593" s="11" t="s">
        <v>270</v>
      </c>
    </row>
    <row r="594" spans="1:18" ht="13.8">
      <c r="A594" s="12"/>
      <c r="B594" s="13"/>
      <c r="C594" s="14"/>
      <c r="D594" s="872" t="s">
        <v>26</v>
      </c>
      <c r="E594" s="880"/>
      <c r="F594" s="872" t="s">
        <v>27</v>
      </c>
      <c r="G594" s="880"/>
      <c r="H594" s="872" t="s">
        <v>28</v>
      </c>
      <c r="I594" s="873"/>
      <c r="J594" s="15" t="s">
        <v>29</v>
      </c>
      <c r="K594" s="391" t="s">
        <v>523</v>
      </c>
      <c r="L594" s="391" t="s">
        <v>29</v>
      </c>
    </row>
    <row r="595" spans="1:18" ht="27.6">
      <c r="A595" s="16" t="s">
        <v>30</v>
      </c>
      <c r="B595" s="17" t="s">
        <v>31</v>
      </c>
      <c r="C595" s="18" t="s">
        <v>32</v>
      </c>
      <c r="D595" s="19" t="s">
        <v>33</v>
      </c>
      <c r="E595" s="20" t="s">
        <v>34</v>
      </c>
      <c r="F595" s="19" t="s">
        <v>33</v>
      </c>
      <c r="G595" s="20" t="s">
        <v>34</v>
      </c>
      <c r="H595" s="21" t="s">
        <v>33</v>
      </c>
      <c r="I595" s="40" t="s">
        <v>34</v>
      </c>
      <c r="J595" s="18" t="s">
        <v>34</v>
      </c>
      <c r="K595" s="18" t="s">
        <v>34</v>
      </c>
      <c r="L595" s="18" t="s">
        <v>34</v>
      </c>
    </row>
    <row r="596" spans="1:18" ht="13.8">
      <c r="A596" s="1" t="s">
        <v>15</v>
      </c>
      <c r="B596" s="151">
        <v>10863833</v>
      </c>
      <c r="C596" s="84">
        <f>+B596/B617</f>
        <v>0.12778879001952326</v>
      </c>
      <c r="D596" s="89">
        <v>1.2910224005247235E-2</v>
      </c>
      <c r="E596" s="112">
        <f>+D596*C590</f>
        <v>317916.91272513423</v>
      </c>
      <c r="F596" s="79">
        <v>0</v>
      </c>
      <c r="G596" s="114">
        <f>F596*C590</f>
        <v>0</v>
      </c>
      <c r="H596" s="23">
        <f>+D596+F596</f>
        <v>1.2910224005247235E-2</v>
      </c>
      <c r="I596" s="116">
        <f>+E596+G596</f>
        <v>317916.91272513423</v>
      </c>
      <c r="J596" s="39">
        <f>+H596*I620</f>
        <v>60265.254682269137</v>
      </c>
      <c r="K596" s="395">
        <v>-3741</v>
      </c>
      <c r="L596" s="393">
        <f>+J596+K596</f>
        <v>56524.254682269137</v>
      </c>
      <c r="P596" s="819" t="s">
        <v>967</v>
      </c>
      <c r="Q596" s="812"/>
    </row>
    <row r="597" spans="1:18" ht="13.8">
      <c r="A597" s="2" t="s">
        <v>4</v>
      </c>
      <c r="B597" s="151">
        <v>514617</v>
      </c>
      <c r="C597" s="84">
        <f>+B597/B617</f>
        <v>6.0533224096391211E-3</v>
      </c>
      <c r="D597" s="89">
        <v>6.1155402028992127E-4</v>
      </c>
      <c r="E597" s="112">
        <f>+D597*C590</f>
        <v>15059.643118213471</v>
      </c>
      <c r="F597" s="79">
        <v>0</v>
      </c>
      <c r="G597" s="112">
        <f>F597*C590</f>
        <v>0</v>
      </c>
      <c r="H597" s="23">
        <f t="shared" ref="H597:H615" si="69">+D597+F597</f>
        <v>6.1155402028992127E-4</v>
      </c>
      <c r="I597" s="117">
        <f>+G597+E597</f>
        <v>15059.643118213471</v>
      </c>
      <c r="J597" s="39">
        <f>+H597*I620</f>
        <v>2854.749752580447</v>
      </c>
      <c r="K597" s="395">
        <v>-306</v>
      </c>
      <c r="L597" s="394">
        <f>+J597+K597</f>
        <v>2548.749752580447</v>
      </c>
      <c r="P597" s="813" t="s">
        <v>638</v>
      </c>
      <c r="Q597" s="814"/>
    </row>
    <row r="598" spans="1:18" s="127" customFormat="1" ht="13.8">
      <c r="A598" s="2" t="s">
        <v>0</v>
      </c>
      <c r="B598" s="508">
        <v>9749272</v>
      </c>
      <c r="C598" s="472">
        <f>+B598/B617</f>
        <v>0.11467846315855716</v>
      </c>
      <c r="D598" s="473">
        <v>1.1585716147154021E-2</v>
      </c>
      <c r="E598" s="474">
        <f>+D598*C590</f>
        <v>285300.63519547792</v>
      </c>
      <c r="F598" s="475">
        <v>0</v>
      </c>
      <c r="G598" s="474">
        <f>F598*C590</f>
        <v>0</v>
      </c>
      <c r="H598" s="476">
        <f t="shared" si="69"/>
        <v>1.1585716147154021E-2</v>
      </c>
      <c r="I598" s="477">
        <f t="shared" ref="I598:I616" si="70">+G598+E598</f>
        <v>285300.63519547792</v>
      </c>
      <c r="J598" s="478">
        <f>+H598*I620</f>
        <v>54082.418244713015</v>
      </c>
      <c r="K598" s="600">
        <f>+Q602+P607</f>
        <v>-7548</v>
      </c>
      <c r="L598" s="811">
        <f t="shared" ref="L598:L616" si="71">+J598+K598</f>
        <v>46534.418244713015</v>
      </c>
      <c r="P598" s="815">
        <f>+R602</f>
        <v>25178.720163688835</v>
      </c>
      <c r="Q598" s="816" t="s">
        <v>610</v>
      </c>
    </row>
    <row r="599" spans="1:18" ht="13.8">
      <c r="A599" s="2" t="s">
        <v>16</v>
      </c>
      <c r="B599" s="151">
        <v>1003167</v>
      </c>
      <c r="C599" s="84">
        <f>+B599/B617</f>
        <v>1.1800024643007223E-2</v>
      </c>
      <c r="D599" s="89">
        <v>1.1921308698938811E-3</v>
      </c>
      <c r="E599" s="112">
        <f>+D599*C590</f>
        <v>29356.46705796515</v>
      </c>
      <c r="F599" s="79">
        <v>0</v>
      </c>
      <c r="G599" s="112">
        <f>F599*C590</f>
        <v>0</v>
      </c>
      <c r="H599" s="23">
        <f t="shared" si="69"/>
        <v>1.1921308698938811E-3</v>
      </c>
      <c r="I599" s="117">
        <f t="shared" si="70"/>
        <v>29356.46705796515</v>
      </c>
      <c r="J599" s="39">
        <f>+H599*I620</f>
        <v>5564.8972829247177</v>
      </c>
      <c r="K599" s="395">
        <v>-454</v>
      </c>
      <c r="L599" s="394">
        <f t="shared" si="71"/>
        <v>5110.8972829247177</v>
      </c>
      <c r="P599" s="815">
        <f>+R603</f>
        <v>17754.14329776357</v>
      </c>
      <c r="Q599" s="816" t="s">
        <v>603</v>
      </c>
    </row>
    <row r="600" spans="1:18" ht="13.8">
      <c r="A600" s="2" t="s">
        <v>6</v>
      </c>
      <c r="B600" s="151">
        <v>2478000</v>
      </c>
      <c r="C600" s="84">
        <f>+B600/B617</f>
        <v>2.9148148877875667E-2</v>
      </c>
      <c r="D600" s="89">
        <v>2.944774195719195E-3</v>
      </c>
      <c r="E600" s="112">
        <f>+D600*C590</f>
        <v>72515.668248295304</v>
      </c>
      <c r="F600" s="79">
        <v>0</v>
      </c>
      <c r="G600" s="112">
        <f>F600*C590</f>
        <v>0</v>
      </c>
      <c r="H600" s="23">
        <f t="shared" si="69"/>
        <v>2.944774195719195E-3</v>
      </c>
      <c r="I600" s="117">
        <f t="shared" si="70"/>
        <v>72515.668248295304</v>
      </c>
      <c r="J600" s="39">
        <f>+H600*I620</f>
        <v>13746.28099517573</v>
      </c>
      <c r="K600" s="395">
        <v>-886</v>
      </c>
      <c r="L600" s="394">
        <f t="shared" si="71"/>
        <v>12860.28099517573</v>
      </c>
      <c r="P600" s="817">
        <f>+R604</f>
        <v>3601.5547832606098</v>
      </c>
      <c r="Q600" s="818" t="s">
        <v>604</v>
      </c>
    </row>
    <row r="601" spans="1:18" ht="13.8">
      <c r="A601" s="2" t="s">
        <v>10</v>
      </c>
      <c r="B601" s="151">
        <v>2875067</v>
      </c>
      <c r="C601" s="84">
        <f>+B601/B617</f>
        <v>3.3818757445467057E-2</v>
      </c>
      <c r="D601" s="89">
        <v>3.4166356386456011E-3</v>
      </c>
      <c r="E601" s="112">
        <f>+D601*C590</f>
        <v>84135.353011953848</v>
      </c>
      <c r="F601" s="79">
        <v>0</v>
      </c>
      <c r="G601" s="112">
        <f>F601*C590</f>
        <v>0</v>
      </c>
      <c r="H601" s="23">
        <f t="shared" si="69"/>
        <v>3.4166356386456011E-3</v>
      </c>
      <c r="I601" s="117">
        <f t="shared" si="70"/>
        <v>84135.353011953848</v>
      </c>
      <c r="J601" s="39">
        <f>+H601*I620</f>
        <v>15948.942236463641</v>
      </c>
      <c r="K601" s="395">
        <v>-1948</v>
      </c>
      <c r="L601" s="394">
        <f t="shared" si="71"/>
        <v>14000.942236463641</v>
      </c>
    </row>
    <row r="602" spans="1:18" ht="13.8">
      <c r="A602" s="2" t="s">
        <v>17</v>
      </c>
      <c r="B602" s="151">
        <v>6997000</v>
      </c>
      <c r="C602" s="84">
        <f>+B602/B617</f>
        <v>8.2304115293985486E-2</v>
      </c>
      <c r="D602" s="89">
        <v>8.315006072416144E-3</v>
      </c>
      <c r="E602" s="112">
        <f>+D602*C590</f>
        <v>204758.72910949239</v>
      </c>
      <c r="F602" s="79">
        <v>0.89825244942744298</v>
      </c>
      <c r="G602" s="112">
        <f>F602*C590</f>
        <v>22119650.708902918</v>
      </c>
      <c r="H602" s="23">
        <f t="shared" si="69"/>
        <v>0.90656745549985918</v>
      </c>
      <c r="I602" s="117">
        <f t="shared" si="70"/>
        <v>22324409.43801241</v>
      </c>
      <c r="J602" s="39">
        <f>+H602*I620</f>
        <v>4231879.9867570102</v>
      </c>
      <c r="K602" s="395">
        <v>-187074</v>
      </c>
      <c r="L602" s="394">
        <f t="shared" si="71"/>
        <v>4044805.9867570102</v>
      </c>
      <c r="O602" s="598" t="s">
        <v>610</v>
      </c>
      <c r="P602" s="496">
        <f>J598*$O$20</f>
        <v>31313.720163688835</v>
      </c>
      <c r="Q602" s="597">
        <v>-6135</v>
      </c>
      <c r="R602" s="396">
        <f>+P602+Q602</f>
        <v>25178.720163688835</v>
      </c>
    </row>
    <row r="603" spans="1:18" ht="13.8">
      <c r="A603" s="2" t="s">
        <v>5</v>
      </c>
      <c r="B603" s="151">
        <v>9283000</v>
      </c>
      <c r="C603" s="84">
        <f>+B603/B617</f>
        <v>0.10919381195856329</v>
      </c>
      <c r="D603" s="89">
        <v>1.103161374449608E-2</v>
      </c>
      <c r="E603" s="112">
        <f>+D603*C590</f>
        <v>271655.74993903359</v>
      </c>
      <c r="F603" s="79">
        <v>7.197217365937942E-4</v>
      </c>
      <c r="G603" s="112">
        <f>F603*C590</f>
        <v>17723.295306578184</v>
      </c>
      <c r="H603" s="23">
        <f t="shared" si="69"/>
        <v>1.1751335481089874E-2</v>
      </c>
      <c r="I603" s="117">
        <f t="shared" si="70"/>
        <v>289379.04524561175</v>
      </c>
      <c r="J603" s="39">
        <f>+H603*I620</f>
        <v>54855.533516446121</v>
      </c>
      <c r="K603" s="395">
        <v>-1519</v>
      </c>
      <c r="L603" s="394">
        <f t="shared" si="71"/>
        <v>53336.533516446121</v>
      </c>
      <c r="O603" s="598" t="s">
        <v>603</v>
      </c>
      <c r="P603" s="496">
        <f>J598*$O$21</f>
        <v>18928.846385649555</v>
      </c>
      <c r="Q603" s="496">
        <f>P607*((P603/(P603+P604)))</f>
        <v>-1174.7030878859855</v>
      </c>
      <c r="R603" s="396">
        <f t="shared" ref="R603:R604" si="72">+P603+Q603</f>
        <v>17754.14329776357</v>
      </c>
    </row>
    <row r="604" spans="1:18" ht="13.8">
      <c r="A604" s="2" t="s">
        <v>116</v>
      </c>
      <c r="B604" s="151">
        <v>2790951</v>
      </c>
      <c r="C604" s="84">
        <f>+B604/B617</f>
        <v>3.2829320120603703E-2</v>
      </c>
      <c r="D604" s="89">
        <v>3.3166749339453927E-3</v>
      </c>
      <c r="E604" s="112">
        <f>+D604*C590</f>
        <v>81673.800166766756</v>
      </c>
      <c r="F604" s="79">
        <v>0</v>
      </c>
      <c r="G604" s="112">
        <f>F604*C590</f>
        <v>0</v>
      </c>
      <c r="H604" s="23">
        <f t="shared" si="69"/>
        <v>3.3166749339453927E-3</v>
      </c>
      <c r="I604" s="117">
        <f t="shared" si="70"/>
        <v>81673.800166766756</v>
      </c>
      <c r="J604" s="39">
        <f>+H604*I620</f>
        <v>15482.323119357021</v>
      </c>
      <c r="K604" s="395">
        <v>-998</v>
      </c>
      <c r="L604" s="394">
        <f t="shared" si="71"/>
        <v>14484.323119357021</v>
      </c>
      <c r="O604" s="598" t="s">
        <v>604</v>
      </c>
      <c r="P604" s="496">
        <f>J598*$O$22</f>
        <v>3839.8516953746239</v>
      </c>
      <c r="Q604" s="496">
        <f>P607*((P604/(P603+P604)))</f>
        <v>-238.29691211401422</v>
      </c>
      <c r="R604" s="396">
        <f t="shared" si="72"/>
        <v>3601.5547832606098</v>
      </c>
    </row>
    <row r="605" spans="1:18" ht="14.4" thickBot="1">
      <c r="A605" s="2" t="s">
        <v>1</v>
      </c>
      <c r="B605" s="151">
        <v>233000</v>
      </c>
      <c r="C605" s="84">
        <f>+B605/B617</f>
        <v>2.7407258630125224E-3</v>
      </c>
      <c r="D605" s="89">
        <v>2.7688958337472656E-4</v>
      </c>
      <c r="E605" s="112">
        <f>+D605*C590</f>
        <v>6818.4627529672334</v>
      </c>
      <c r="F605" s="79">
        <v>0</v>
      </c>
      <c r="G605" s="112">
        <f>F605*C590</f>
        <v>0</v>
      </c>
      <c r="H605" s="23">
        <f t="shared" si="69"/>
        <v>2.7688958337472656E-4</v>
      </c>
      <c r="I605" s="117">
        <f t="shared" si="70"/>
        <v>6818.4627529672334</v>
      </c>
      <c r="J605" s="39">
        <f>+H605*I620</f>
        <v>1292.5276319111965</v>
      </c>
      <c r="K605" s="395">
        <v>-158</v>
      </c>
      <c r="L605" s="394">
        <f t="shared" si="71"/>
        <v>1134.5276319111965</v>
      </c>
      <c r="P605" s="414">
        <f>SUM(P602:P604)</f>
        <v>54082.418244713008</v>
      </c>
      <c r="Q605" s="414">
        <f>SUM(Q602:Q604)</f>
        <v>-7548</v>
      </c>
      <c r="R605" s="414">
        <f>SUM(R602:R604)</f>
        <v>46534.418244713015</v>
      </c>
    </row>
    <row r="606" spans="1:18" ht="14.4" thickTop="1">
      <c r="A606" s="2" t="s">
        <v>45</v>
      </c>
      <c r="B606" s="151">
        <v>7175167</v>
      </c>
      <c r="C606" s="84">
        <f>+B606/B617</f>
        <v>8.4399853082978413E-2</v>
      </c>
      <c r="D606" s="89">
        <v>8.526733911047581E-3</v>
      </c>
      <c r="E606" s="112">
        <f>+D606*C590</f>
        <v>209972.57053999844</v>
      </c>
      <c r="F606" s="79">
        <v>0</v>
      </c>
      <c r="G606" s="112">
        <f>F606*C590</f>
        <v>0</v>
      </c>
      <c r="H606" s="23">
        <f t="shared" si="69"/>
        <v>8.526733911047581E-3</v>
      </c>
      <c r="I606" s="117">
        <f t="shared" si="70"/>
        <v>209972.57053999844</v>
      </c>
      <c r="J606" s="39">
        <f>+H606*I620</f>
        <v>39803.011206340612</v>
      </c>
      <c r="K606" s="395">
        <v>-3525</v>
      </c>
      <c r="L606" s="394">
        <f t="shared" si="71"/>
        <v>36278.011206340612</v>
      </c>
    </row>
    <row r="607" spans="1:18" ht="13.8">
      <c r="A607" s="2" t="s">
        <v>46</v>
      </c>
      <c r="B607" s="151">
        <v>7011667</v>
      </c>
      <c r="C607" s="84">
        <f>+B607/B617</f>
        <v>8.2476639870091947E-2</v>
      </c>
      <c r="D607" s="89">
        <v>8.3324358557610254E-3</v>
      </c>
      <c r="E607" s="112">
        <f>+D607*C590</f>
        <v>205187.94109746569</v>
      </c>
      <c r="F607" s="79">
        <v>0</v>
      </c>
      <c r="G607" s="112">
        <f>F607*C590</f>
        <v>0</v>
      </c>
      <c r="H607" s="23">
        <f t="shared" si="69"/>
        <v>8.3324358557610254E-3</v>
      </c>
      <c r="I607" s="117">
        <f t="shared" si="70"/>
        <v>205187.94109746569</v>
      </c>
      <c r="J607" s="39">
        <f>+H607*I620</f>
        <v>38896.022932445856</v>
      </c>
      <c r="K607" s="395">
        <v>-3193</v>
      </c>
      <c r="L607" s="394">
        <f t="shared" si="71"/>
        <v>35703.022932445856</v>
      </c>
      <c r="O607" s="598"/>
      <c r="P607" s="596">
        <v>-1413</v>
      </c>
      <c r="Q607" t="s">
        <v>869</v>
      </c>
    </row>
    <row r="608" spans="1:18" ht="13.8">
      <c r="A608" s="2" t="s">
        <v>2</v>
      </c>
      <c r="B608" s="151">
        <v>347000</v>
      </c>
      <c r="C608" s="84">
        <f>+B608/B617</f>
        <v>4.0816818646581344E-3</v>
      </c>
      <c r="D608" s="89">
        <v>4.1236345678553698E-4</v>
      </c>
      <c r="E608" s="112">
        <f>+D608*C590</f>
        <v>10154.53465785249</v>
      </c>
      <c r="F608" s="79">
        <v>0</v>
      </c>
      <c r="G608" s="112">
        <f>F608*C590</f>
        <v>0</v>
      </c>
      <c r="H608" s="23">
        <f t="shared" si="69"/>
        <v>4.1236345678553698E-4</v>
      </c>
      <c r="I608" s="117">
        <f t="shared" si="70"/>
        <v>10154.53465785249</v>
      </c>
      <c r="J608" s="39">
        <f>+H608*I620</f>
        <v>1924.9231256359878</v>
      </c>
      <c r="K608" s="395">
        <v>-130</v>
      </c>
      <c r="L608" s="394">
        <f t="shared" si="71"/>
        <v>1794.9231256359878</v>
      </c>
    </row>
    <row r="609" spans="1:14" ht="13.8">
      <c r="A609" s="2" t="s">
        <v>12</v>
      </c>
      <c r="B609" s="151">
        <v>344800</v>
      </c>
      <c r="C609" s="84">
        <f>+B609/B617</f>
        <v>4.0558037663807629E-3</v>
      </c>
      <c r="D609" s="89">
        <v>4.0974904870217049E-4</v>
      </c>
      <c r="E609" s="112">
        <f>+D609*C590</f>
        <v>10090.154322845932</v>
      </c>
      <c r="F609" s="79">
        <v>0</v>
      </c>
      <c r="G609" s="112">
        <f>F609*C590</f>
        <v>0</v>
      </c>
      <c r="H609" s="23">
        <f t="shared" si="69"/>
        <v>4.0974904870217049E-4</v>
      </c>
      <c r="I609" s="117">
        <f t="shared" si="70"/>
        <v>10090.154322845932</v>
      </c>
      <c r="J609" s="39">
        <f>+H609*I620</f>
        <v>1912.7190020728781</v>
      </c>
      <c r="K609" s="395">
        <v>-405</v>
      </c>
      <c r="L609" s="394">
        <f t="shared" si="71"/>
        <v>1507.7190020728781</v>
      </c>
    </row>
    <row r="610" spans="1:14" ht="13.8">
      <c r="A610" s="2" t="s">
        <v>18</v>
      </c>
      <c r="B610" s="151">
        <v>10701139</v>
      </c>
      <c r="C610" s="84">
        <f>+B610/B617</f>
        <v>0.12587505760082388</v>
      </c>
      <c r="D610" s="89">
        <v>1.2716883774013039E-2</v>
      </c>
      <c r="E610" s="112">
        <f>+D610*C590</f>
        <v>313155.86989624478</v>
      </c>
      <c r="F610" s="79">
        <v>0</v>
      </c>
      <c r="G610" s="112">
        <f>F610*C590</f>
        <v>0</v>
      </c>
      <c r="H610" s="23">
        <f t="shared" si="69"/>
        <v>1.2716883774013039E-2</v>
      </c>
      <c r="I610" s="117">
        <f t="shared" si="70"/>
        <v>313155.86989624478</v>
      </c>
      <c r="J610" s="39">
        <f>+H610*I620</f>
        <v>59362.737555461586</v>
      </c>
      <c r="K610" s="395">
        <v>-2443</v>
      </c>
      <c r="L610" s="394">
        <f t="shared" si="71"/>
        <v>56919.737555461586</v>
      </c>
    </row>
    <row r="611" spans="1:14" ht="13.8">
      <c r="A611" s="2" t="s">
        <v>9</v>
      </c>
      <c r="B611" s="151">
        <v>8422895</v>
      </c>
      <c r="C611" s="84">
        <f>+B611/B617</f>
        <v>9.9076592995445745E-2</v>
      </c>
      <c r="D611" s="89">
        <v>1.0009493078794281E-2</v>
      </c>
      <c r="E611" s="112">
        <f>+D611*C590</f>
        <v>246485.81901139033</v>
      </c>
      <c r="F611" s="79">
        <v>0</v>
      </c>
      <c r="G611" s="112">
        <f>F611*C590</f>
        <v>0</v>
      </c>
      <c r="H611" s="23">
        <f t="shared" si="69"/>
        <v>1.0009493078794281E-2</v>
      </c>
      <c r="I611" s="117">
        <f t="shared" si="70"/>
        <v>246485.81901139033</v>
      </c>
      <c r="J611" s="39">
        <f>+H611*I620</f>
        <v>46724.568790500678</v>
      </c>
      <c r="K611" s="395">
        <v>-1434</v>
      </c>
      <c r="L611" s="394">
        <f t="shared" si="71"/>
        <v>45290.568790500678</v>
      </c>
    </row>
    <row r="612" spans="1:14" ht="13.8">
      <c r="A612" s="2" t="s">
        <v>7</v>
      </c>
      <c r="B612" s="151">
        <v>1689225</v>
      </c>
      <c r="C612" s="84">
        <f>+B612/B617</f>
        <v>1.9869968437542181E-2</v>
      </c>
      <c r="D612" s="89">
        <v>2.0074197702840023E-3</v>
      </c>
      <c r="E612" s="112">
        <f>+D612*C590</f>
        <v>49433.123364296465</v>
      </c>
      <c r="F612" s="79">
        <v>0</v>
      </c>
      <c r="G612" s="112">
        <f>F612*C590</f>
        <v>0</v>
      </c>
      <c r="H612" s="23">
        <f t="shared" si="69"/>
        <v>2.0074197702840023E-3</v>
      </c>
      <c r="I612" s="117">
        <f t="shared" si="70"/>
        <v>49433.123364296465</v>
      </c>
      <c r="J612" s="39">
        <f>+H612*I620</f>
        <v>9370.6866481338675</v>
      </c>
      <c r="K612" s="395">
        <v>-641</v>
      </c>
      <c r="L612" s="394">
        <f t="shared" si="71"/>
        <v>8729.6866481338675</v>
      </c>
    </row>
    <row r="613" spans="1:14" ht="13.8">
      <c r="A613" s="2" t="s">
        <v>13</v>
      </c>
      <c r="B613" s="151">
        <v>253610</v>
      </c>
      <c r="C613" s="84">
        <f>+B613/B617</f>
        <v>2.983156592783716E-3</v>
      </c>
      <c r="D613" s="89">
        <v>3.0138183364662838E-4</v>
      </c>
      <c r="E613" s="112">
        <f>+D613*C590</f>
        <v>7421.5894368241215</v>
      </c>
      <c r="F613" s="79">
        <v>0</v>
      </c>
      <c r="G613" s="112">
        <f>F613*C590</f>
        <v>0</v>
      </c>
      <c r="H613" s="23">
        <f t="shared" si="69"/>
        <v>3.0138183364662838E-4</v>
      </c>
      <c r="I613" s="117">
        <f t="shared" si="70"/>
        <v>7421.5894368241215</v>
      </c>
      <c r="J613" s="39">
        <f>+H613*I620</f>
        <v>1406.8580803819682</v>
      </c>
      <c r="K613" s="395">
        <v>-133</v>
      </c>
      <c r="L613" s="394">
        <f t="shared" si="71"/>
        <v>1273.8580803819682</v>
      </c>
    </row>
    <row r="614" spans="1:14" ht="13.8">
      <c r="A614" s="2" t="s">
        <v>3</v>
      </c>
      <c r="B614" s="151">
        <v>993648</v>
      </c>
      <c r="C614" s="84">
        <f>+B614/B617</f>
        <v>1.1688054816869815E-2</v>
      </c>
      <c r="D614" s="89">
        <v>1.1808188014640786E-3</v>
      </c>
      <c r="E614" s="112">
        <f>+D614*C590</f>
        <v>29077.905053907238</v>
      </c>
      <c r="F614" s="79">
        <v>0</v>
      </c>
      <c r="G614" s="112">
        <f>F614*C590</f>
        <v>0</v>
      </c>
      <c r="H614" s="23">
        <f t="shared" si="69"/>
        <v>1.1808188014640786E-3</v>
      </c>
      <c r="I614" s="117">
        <f t="shared" si="70"/>
        <v>29077.905053907238</v>
      </c>
      <c r="J614" s="39">
        <f>+H614*I620</f>
        <v>5512.0922591986982</v>
      </c>
      <c r="K614" s="395">
        <v>-136</v>
      </c>
      <c r="L614" s="394">
        <f t="shared" si="71"/>
        <v>5376.0922591986982</v>
      </c>
    </row>
    <row r="615" spans="1:14" ht="13.8">
      <c r="A615" s="2" t="s">
        <v>11</v>
      </c>
      <c r="B615" s="151">
        <v>709020</v>
      </c>
      <c r="C615" s="84">
        <f>+B615/B617</f>
        <v>8.3400405639190503E-3</v>
      </c>
      <c r="D615" s="89">
        <v>8.4257619057660359E-4</v>
      </c>
      <c r="E615" s="112">
        <f>+D615*C590</f>
        <v>20748.61142106793</v>
      </c>
      <c r="F615" s="79">
        <v>0</v>
      </c>
      <c r="G615" s="112">
        <f>F615*C590</f>
        <v>0</v>
      </c>
      <c r="H615" s="23">
        <f t="shared" si="69"/>
        <v>8.4257619057660359E-4</v>
      </c>
      <c r="I615" s="117">
        <f t="shared" si="70"/>
        <v>20748.61142106793</v>
      </c>
      <c r="J615" s="39">
        <f>+H615*I620</f>
        <v>3933.1671312346634</v>
      </c>
      <c r="K615" s="395">
        <v>-572</v>
      </c>
      <c r="L615" s="394">
        <f t="shared" si="71"/>
        <v>3361.1671312346634</v>
      </c>
    </row>
    <row r="616" spans="1:14" ht="13.8">
      <c r="A616" s="3" t="s">
        <v>8</v>
      </c>
      <c r="B616" s="151">
        <v>577897</v>
      </c>
      <c r="C616" s="84">
        <f>+B616/B617</f>
        <v>6.7976706182718786E-3</v>
      </c>
      <c r="D616" s="89">
        <v>6.8675390370602734E-4</v>
      </c>
      <c r="E616" s="112">
        <f>+D616*C590</f>
        <v>16911.455663311182</v>
      </c>
      <c r="F616" s="79">
        <v>0</v>
      </c>
      <c r="G616" s="115">
        <f>F616*C590</f>
        <v>0</v>
      </c>
      <c r="H616" s="87">
        <f>+D616+F616</f>
        <v>6.8675390370602734E-4</v>
      </c>
      <c r="I616" s="118">
        <f t="shared" si="70"/>
        <v>16911.455663311182</v>
      </c>
      <c r="J616" s="39">
        <f>+H616*I620</f>
        <v>3205.7847248866301</v>
      </c>
      <c r="K616" s="395">
        <v>-140</v>
      </c>
      <c r="L616" s="394">
        <f t="shared" si="71"/>
        <v>3065.7847248866301</v>
      </c>
    </row>
    <row r="617" spans="1:14" ht="13.8">
      <c r="A617" s="24"/>
      <c r="B617" s="25">
        <f t="shared" ref="B617:L617" si="73">SUM(B596:B616)</f>
        <v>85013975</v>
      </c>
      <c r="C617" s="85">
        <f t="shared" si="73"/>
        <v>1</v>
      </c>
      <c r="D617" s="82">
        <f t="shared" si="73"/>
        <v>0.10102782883596316</v>
      </c>
      <c r="E617" s="113">
        <f t="shared" si="73"/>
        <v>2487830.9957905039</v>
      </c>
      <c r="F617" s="83">
        <f t="shared" si="73"/>
        <v>0.89897217116403683</v>
      </c>
      <c r="G617" s="113">
        <f t="shared" si="73"/>
        <v>22137374.004209496</v>
      </c>
      <c r="H617" s="86">
        <f t="shared" si="73"/>
        <v>0.99999999999999978</v>
      </c>
      <c r="I617" s="119">
        <f t="shared" si="73"/>
        <v>24625205</v>
      </c>
      <c r="J617" s="26">
        <f t="shared" si="73"/>
        <v>4668025.4856751449</v>
      </c>
      <c r="K617" s="26">
        <f t="shared" si="73"/>
        <v>-217384</v>
      </c>
      <c r="L617" s="26">
        <f t="shared" si="73"/>
        <v>4450641.4856751449</v>
      </c>
    </row>
    <row r="618" spans="1:14">
      <c r="H618" s="80"/>
      <c r="I618" s="81"/>
    </row>
    <row r="619" spans="1:14">
      <c r="I619" s="127"/>
    </row>
    <row r="620" spans="1:14">
      <c r="G620" t="s">
        <v>114</v>
      </c>
      <c r="H620" s="27"/>
      <c r="I620" s="357">
        <f>+METC!L85</f>
        <v>4668025.4856751449</v>
      </c>
    </row>
    <row r="621" spans="1:14">
      <c r="G621" t="s">
        <v>338</v>
      </c>
      <c r="I621" s="357">
        <f>+METC!M85</f>
        <v>-217384</v>
      </c>
    </row>
    <row r="622" spans="1:14">
      <c r="G622" t="s">
        <v>256</v>
      </c>
      <c r="I622" s="746">
        <f>SUM(I620:I621)</f>
        <v>4450641.4856751449</v>
      </c>
      <c r="N622" s="121">
        <f>+I622</f>
        <v>4450641.4856751449</v>
      </c>
    </row>
    <row r="623" spans="1:14">
      <c r="I623" s="747"/>
      <c r="N623" s="121"/>
    </row>
    <row r="624" spans="1:14">
      <c r="I624" s="747"/>
      <c r="N624" s="121"/>
    </row>
    <row r="625" spans="1:14">
      <c r="I625" s="122"/>
      <c r="N625" s="121"/>
    </row>
    <row r="626" spans="1:14" ht="15.6">
      <c r="A626" s="874" t="s">
        <v>19</v>
      </c>
      <c r="B626" s="875"/>
      <c r="C626" s="875" t="s">
        <v>388</v>
      </c>
      <c r="D626" s="875"/>
      <c r="E626" s="875"/>
      <c r="F626" s="875"/>
      <c r="G626" s="875"/>
      <c r="H626" s="876"/>
      <c r="I626" s="4"/>
    </row>
    <row r="627" spans="1:14" ht="15.6">
      <c r="A627" s="867" t="s">
        <v>20</v>
      </c>
      <c r="B627" s="868"/>
      <c r="C627" s="877" t="s">
        <v>255</v>
      </c>
      <c r="D627" s="878"/>
      <c r="E627" s="878"/>
      <c r="F627" s="878"/>
      <c r="G627" s="878"/>
      <c r="H627" s="879"/>
      <c r="I627" s="4"/>
    </row>
    <row r="628" spans="1:14" ht="15.6">
      <c r="A628" s="867" t="s">
        <v>22</v>
      </c>
      <c r="B628" s="868"/>
      <c r="C628" s="877" t="s">
        <v>130</v>
      </c>
      <c r="D628" s="878"/>
      <c r="E628" s="878"/>
      <c r="F628" s="878"/>
      <c r="G628" s="878"/>
      <c r="H628" s="879"/>
      <c r="I628" s="4"/>
    </row>
    <row r="629" spans="1:14" ht="15.6">
      <c r="A629" s="867" t="s">
        <v>24</v>
      </c>
      <c r="B629" s="868"/>
      <c r="C629" s="869">
        <v>0</v>
      </c>
      <c r="D629" s="870"/>
      <c r="E629" s="870"/>
      <c r="F629" s="870"/>
      <c r="G629" s="870"/>
      <c r="H629" s="871"/>
      <c r="I629" s="4"/>
    </row>
    <row r="630" spans="1:14" ht="15.6">
      <c r="A630" s="881" t="s">
        <v>25</v>
      </c>
      <c r="B630" s="882"/>
      <c r="C630" s="883" t="s">
        <v>131</v>
      </c>
      <c r="D630" s="884"/>
      <c r="E630" s="884"/>
      <c r="F630" s="884"/>
      <c r="G630" s="884"/>
      <c r="H630" s="885"/>
      <c r="I630" s="4"/>
    </row>
    <row r="631" spans="1:14" ht="13.8">
      <c r="A631" s="5"/>
      <c r="B631" s="5"/>
      <c r="C631" s="5"/>
      <c r="D631" s="5"/>
      <c r="E631" s="5"/>
      <c r="F631" s="5"/>
      <c r="G631" s="5"/>
      <c r="H631" s="5"/>
      <c r="I631" s="5"/>
    </row>
    <row r="632" spans="1:14" ht="13.8">
      <c r="A632" s="6"/>
      <c r="B632" s="7"/>
      <c r="C632" s="8"/>
      <c r="D632" s="886">
        <v>0.2</v>
      </c>
      <c r="E632" s="887"/>
      <c r="F632" s="886">
        <v>0.8</v>
      </c>
      <c r="G632" s="887"/>
      <c r="H632" s="9"/>
      <c r="I632" s="10"/>
      <c r="J632" s="11" t="s">
        <v>121</v>
      </c>
      <c r="K632" s="11" t="s">
        <v>269</v>
      </c>
      <c r="L632" s="11" t="s">
        <v>270</v>
      </c>
    </row>
    <row r="633" spans="1:14" ht="13.8">
      <c r="A633" s="12"/>
      <c r="B633" s="13"/>
      <c r="C633" s="14"/>
      <c r="D633" s="872" t="s">
        <v>26</v>
      </c>
      <c r="E633" s="880"/>
      <c r="F633" s="872" t="s">
        <v>27</v>
      </c>
      <c r="G633" s="880"/>
      <c r="H633" s="872" t="s">
        <v>28</v>
      </c>
      <c r="I633" s="873"/>
      <c r="J633" s="15" t="s">
        <v>29</v>
      </c>
      <c r="K633" s="391" t="s">
        <v>523</v>
      </c>
      <c r="L633" s="391" t="s">
        <v>29</v>
      </c>
    </row>
    <row r="634" spans="1:14" ht="27.6">
      <c r="A634" s="16" t="s">
        <v>30</v>
      </c>
      <c r="B634" s="17" t="s">
        <v>31</v>
      </c>
      <c r="C634" s="18" t="s">
        <v>32</v>
      </c>
      <c r="D634" s="19" t="s">
        <v>33</v>
      </c>
      <c r="E634" s="20" t="s">
        <v>34</v>
      </c>
      <c r="F634" s="19" t="s">
        <v>33</v>
      </c>
      <c r="G634" s="20" t="s">
        <v>34</v>
      </c>
      <c r="H634" s="21" t="s">
        <v>33</v>
      </c>
      <c r="I634" s="40" t="s">
        <v>34</v>
      </c>
      <c r="J634" s="18" t="s">
        <v>34</v>
      </c>
      <c r="K634" s="18" t="s">
        <v>34</v>
      </c>
      <c r="L634" s="18" t="s">
        <v>34</v>
      </c>
    </row>
    <row r="635" spans="1:14" ht="13.8">
      <c r="A635" s="1" t="s">
        <v>15</v>
      </c>
      <c r="B635" s="22">
        <f>+$B$10</f>
        <v>10863833</v>
      </c>
      <c r="C635" s="84">
        <f>+B635/B656</f>
        <v>0.12875612876564577</v>
      </c>
      <c r="D635" s="89">
        <v>0</v>
      </c>
      <c r="E635" s="112">
        <f>+D635*C629</f>
        <v>0</v>
      </c>
      <c r="F635" s="79">
        <v>0</v>
      </c>
      <c r="G635" s="114">
        <f>F635*C629</f>
        <v>0</v>
      </c>
      <c r="H635" s="23">
        <f>+D635+F635</f>
        <v>0</v>
      </c>
      <c r="I635" s="116">
        <f>+E635+G635</f>
        <v>0</v>
      </c>
      <c r="J635" s="39">
        <f>+H635*I659</f>
        <v>0</v>
      </c>
      <c r="K635" s="395">
        <v>0</v>
      </c>
      <c r="L635" s="393">
        <f>+J635+K635</f>
        <v>0</v>
      </c>
    </row>
    <row r="636" spans="1:14" ht="13.8">
      <c r="A636" s="2" t="s">
        <v>4</v>
      </c>
      <c r="B636" s="22">
        <f>+$B$12</f>
        <v>514617</v>
      </c>
      <c r="C636" s="84">
        <f>+B636/B656</f>
        <v>6.0991449994666092E-3</v>
      </c>
      <c r="D636" s="89">
        <v>0</v>
      </c>
      <c r="E636" s="112">
        <f>+D636*C629</f>
        <v>0</v>
      </c>
      <c r="F636" s="79">
        <v>0</v>
      </c>
      <c r="G636" s="112">
        <f>F636*C629</f>
        <v>0</v>
      </c>
      <c r="H636" s="23">
        <f t="shared" ref="H636:H654" si="74">+D636+F636</f>
        <v>0</v>
      </c>
      <c r="I636" s="117">
        <f>+G636+E636</f>
        <v>0</v>
      </c>
      <c r="J636" s="39">
        <f>+H636*I659</f>
        <v>0</v>
      </c>
      <c r="K636" s="395">
        <v>0</v>
      </c>
      <c r="L636" s="394">
        <f>+J636+K636</f>
        <v>0</v>
      </c>
    </row>
    <row r="637" spans="1:14" ht="13.8">
      <c r="A637" s="2" t="s">
        <v>0</v>
      </c>
      <c r="B637" s="22">
        <f>+$B$13</f>
        <v>9749272</v>
      </c>
      <c r="C637" s="84">
        <f>+B637/B656</f>
        <v>0.11554655902785922</v>
      </c>
      <c r="D637" s="89">
        <v>0</v>
      </c>
      <c r="E637" s="112">
        <f>+D637*C629</f>
        <v>0</v>
      </c>
      <c r="F637" s="79">
        <v>0</v>
      </c>
      <c r="G637" s="112">
        <f>F637*C629</f>
        <v>0</v>
      </c>
      <c r="H637" s="23">
        <f t="shared" si="74"/>
        <v>0</v>
      </c>
      <c r="I637" s="117">
        <f t="shared" ref="I637:I655" si="75">+G637+E637</f>
        <v>0</v>
      </c>
      <c r="J637" s="39">
        <f>+H637*I659</f>
        <v>0</v>
      </c>
      <c r="K637" s="395">
        <v>0</v>
      </c>
      <c r="L637" s="394">
        <f t="shared" ref="L637:L655" si="76">+J637+K637</f>
        <v>0</v>
      </c>
    </row>
    <row r="638" spans="1:14" ht="13.8">
      <c r="A638" s="2" t="s">
        <v>16</v>
      </c>
      <c r="B638" s="22">
        <f>+$B$14</f>
        <v>1003167</v>
      </c>
      <c r="C638" s="84">
        <f>+B638/B656</f>
        <v>1.1889348761661429E-2</v>
      </c>
      <c r="D638" s="89">
        <v>0</v>
      </c>
      <c r="E638" s="112">
        <f>+D638*C629</f>
        <v>0</v>
      </c>
      <c r="F638" s="79">
        <v>0</v>
      </c>
      <c r="G638" s="112">
        <f>F638*C629</f>
        <v>0</v>
      </c>
      <c r="H638" s="23">
        <f t="shared" si="74"/>
        <v>0</v>
      </c>
      <c r="I638" s="117">
        <f t="shared" si="75"/>
        <v>0</v>
      </c>
      <c r="J638" s="39">
        <f>+H638*I659</f>
        <v>0</v>
      </c>
      <c r="K638" s="395">
        <v>0</v>
      </c>
      <c r="L638" s="394">
        <f t="shared" si="76"/>
        <v>0</v>
      </c>
    </row>
    <row r="639" spans="1:14" ht="13.8">
      <c r="A639" s="2" t="s">
        <v>6</v>
      </c>
      <c r="B639" s="22">
        <f>+$B$15</f>
        <v>2478000</v>
      </c>
      <c r="C639" s="84">
        <f>+B639/B656</f>
        <v>2.9368795256818677E-2</v>
      </c>
      <c r="D639" s="89">
        <v>0</v>
      </c>
      <c r="E639" s="112">
        <f>+D639*C629</f>
        <v>0</v>
      </c>
      <c r="F639" s="79">
        <v>0</v>
      </c>
      <c r="G639" s="112">
        <f>F639*C629</f>
        <v>0</v>
      </c>
      <c r="H639" s="23">
        <f t="shared" si="74"/>
        <v>0</v>
      </c>
      <c r="I639" s="117">
        <f t="shared" si="75"/>
        <v>0</v>
      </c>
      <c r="J639" s="39">
        <f>+H639*I659</f>
        <v>0</v>
      </c>
      <c r="K639" s="395">
        <v>0</v>
      </c>
      <c r="L639" s="394">
        <f t="shared" si="76"/>
        <v>0</v>
      </c>
    </row>
    <row r="640" spans="1:14" ht="13.8">
      <c r="A640" s="2" t="s">
        <v>10</v>
      </c>
      <c r="B640" s="22">
        <f>+$B$16</f>
        <v>2875067</v>
      </c>
      <c r="C640" s="84">
        <f>+B640/B656</f>
        <v>3.4074759512766707E-2</v>
      </c>
      <c r="D640" s="89">
        <v>0</v>
      </c>
      <c r="E640" s="112">
        <f>+D640*C629</f>
        <v>0</v>
      </c>
      <c r="F640" s="79">
        <v>0</v>
      </c>
      <c r="G640" s="112">
        <f>F640*C629</f>
        <v>0</v>
      </c>
      <c r="H640" s="23">
        <f t="shared" si="74"/>
        <v>0</v>
      </c>
      <c r="I640" s="117">
        <f t="shared" si="75"/>
        <v>0</v>
      </c>
      <c r="J640" s="39">
        <f>+H640*I659</f>
        <v>0</v>
      </c>
      <c r="K640" s="395">
        <v>0</v>
      </c>
      <c r="L640" s="394">
        <f t="shared" si="76"/>
        <v>0</v>
      </c>
    </row>
    <row r="641" spans="1:12" ht="13.8">
      <c r="A641" s="2" t="s">
        <v>17</v>
      </c>
      <c r="B641" s="22">
        <f>+$B$17</f>
        <v>7116500</v>
      </c>
      <c r="C641" s="84">
        <f>+B641/B656</f>
        <v>8.434343480433823E-2</v>
      </c>
      <c r="D641" s="89">
        <v>0</v>
      </c>
      <c r="E641" s="112">
        <f>+D641*C629</f>
        <v>0</v>
      </c>
      <c r="F641" s="79">
        <v>0</v>
      </c>
      <c r="G641" s="112">
        <f>F641*C629</f>
        <v>0</v>
      </c>
      <c r="H641" s="23">
        <f t="shared" si="74"/>
        <v>0</v>
      </c>
      <c r="I641" s="117">
        <f t="shared" si="75"/>
        <v>0</v>
      </c>
      <c r="J641" s="39">
        <f>+H641*I659</f>
        <v>0</v>
      </c>
      <c r="K641" s="395">
        <v>0</v>
      </c>
      <c r="L641" s="394">
        <f t="shared" si="76"/>
        <v>0</v>
      </c>
    </row>
    <row r="642" spans="1:12" ht="13.8">
      <c r="A642" s="2" t="s">
        <v>5</v>
      </c>
      <c r="B642" s="22">
        <f>+$B$18</f>
        <v>9342000</v>
      </c>
      <c r="C642" s="84">
        <f>+B642/B656</f>
        <v>0.11071964700936242</v>
      </c>
      <c r="D642" s="89">
        <v>0</v>
      </c>
      <c r="E642" s="112">
        <f>+D642*C629</f>
        <v>0</v>
      </c>
      <c r="F642" s="79">
        <v>0</v>
      </c>
      <c r="G642" s="112">
        <f>F642*C629</f>
        <v>0</v>
      </c>
      <c r="H642" s="23">
        <f t="shared" si="74"/>
        <v>0</v>
      </c>
      <c r="I642" s="117">
        <f t="shared" si="75"/>
        <v>0</v>
      </c>
      <c r="J642" s="39">
        <f>+H642*I659</f>
        <v>0</v>
      </c>
      <c r="K642" s="395">
        <v>0</v>
      </c>
      <c r="L642" s="394">
        <f t="shared" si="76"/>
        <v>0</v>
      </c>
    </row>
    <row r="643" spans="1:12" ht="13.8">
      <c r="A643" s="2" t="s">
        <v>116</v>
      </c>
      <c r="B643" s="22">
        <f>+$B$19</f>
        <v>2919752</v>
      </c>
      <c r="C643" s="84">
        <f>+B643/B656</f>
        <v>3.460435782432883E-2</v>
      </c>
      <c r="D643" s="89">
        <v>0</v>
      </c>
      <c r="E643" s="112">
        <f>+D643*C629</f>
        <v>0</v>
      </c>
      <c r="F643" s="79">
        <v>0</v>
      </c>
      <c r="G643" s="112">
        <f>F643*C629</f>
        <v>0</v>
      </c>
      <c r="H643" s="23">
        <f t="shared" si="74"/>
        <v>0</v>
      </c>
      <c r="I643" s="117">
        <f t="shared" si="75"/>
        <v>0</v>
      </c>
      <c r="J643" s="39">
        <f>+H643*I659</f>
        <v>0</v>
      </c>
      <c r="K643" s="395">
        <v>0</v>
      </c>
      <c r="L643" s="394">
        <f t="shared" si="76"/>
        <v>0</v>
      </c>
    </row>
    <row r="644" spans="1:12" ht="13.8">
      <c r="A644" s="2" t="s">
        <v>1</v>
      </c>
      <c r="B644" s="22">
        <f>+$B$20</f>
        <v>233000</v>
      </c>
      <c r="C644" s="84">
        <f>+B644/B656</f>
        <v>2.7614726774974787E-3</v>
      </c>
      <c r="D644" s="89">
        <v>0</v>
      </c>
      <c r="E644" s="112">
        <f>+D644*C629</f>
        <v>0</v>
      </c>
      <c r="F644" s="79">
        <v>0</v>
      </c>
      <c r="G644" s="112">
        <f>F644*C629</f>
        <v>0</v>
      </c>
      <c r="H644" s="23">
        <f t="shared" si="74"/>
        <v>0</v>
      </c>
      <c r="I644" s="117">
        <f t="shared" si="75"/>
        <v>0</v>
      </c>
      <c r="J644" s="39">
        <f>+H644*I659</f>
        <v>0</v>
      </c>
      <c r="K644" s="395">
        <v>0</v>
      </c>
      <c r="L644" s="394">
        <f t="shared" si="76"/>
        <v>0</v>
      </c>
    </row>
    <row r="645" spans="1:12" ht="13.8">
      <c r="A645" s="2" t="s">
        <v>45</v>
      </c>
      <c r="B645" s="22">
        <f>+$B$21</f>
        <v>7175167</v>
      </c>
      <c r="C645" s="84">
        <f>+B645/B656</f>
        <v>8.503874518017833E-2</v>
      </c>
      <c r="D645" s="89">
        <v>0</v>
      </c>
      <c r="E645" s="112">
        <f>+D645*C629</f>
        <v>0</v>
      </c>
      <c r="F645" s="79">
        <v>0</v>
      </c>
      <c r="G645" s="112">
        <f>F645*C629</f>
        <v>0</v>
      </c>
      <c r="H645" s="23">
        <f t="shared" si="74"/>
        <v>0</v>
      </c>
      <c r="I645" s="117">
        <f t="shared" si="75"/>
        <v>0</v>
      </c>
      <c r="J645" s="39">
        <f>+H645*I659</f>
        <v>0</v>
      </c>
      <c r="K645" s="395">
        <v>0</v>
      </c>
      <c r="L645" s="394">
        <f t="shared" si="76"/>
        <v>0</v>
      </c>
    </row>
    <row r="646" spans="1:12" ht="13.8">
      <c r="A646" s="2" t="s">
        <v>46</v>
      </c>
      <c r="B646" s="22">
        <f>+$B$22</f>
        <v>7011667</v>
      </c>
      <c r="C646" s="84">
        <f>+B646/B656</f>
        <v>8.3100973580303494E-2</v>
      </c>
      <c r="D646" s="89">
        <v>0</v>
      </c>
      <c r="E646" s="112">
        <f>+D646*C629</f>
        <v>0</v>
      </c>
      <c r="F646" s="79">
        <v>0</v>
      </c>
      <c r="G646" s="112">
        <f>F646*C629</f>
        <v>0</v>
      </c>
      <c r="H646" s="23">
        <f t="shared" si="74"/>
        <v>0</v>
      </c>
      <c r="I646" s="117">
        <f t="shared" si="75"/>
        <v>0</v>
      </c>
      <c r="J646" s="39">
        <f>+H646*I659</f>
        <v>0</v>
      </c>
      <c r="K646" s="395">
        <v>0</v>
      </c>
      <c r="L646" s="394">
        <f t="shared" si="76"/>
        <v>0</v>
      </c>
    </row>
    <row r="647" spans="1:12" ht="13.8">
      <c r="A647" s="2" t="s">
        <v>2</v>
      </c>
      <c r="B647" s="22">
        <f>+$B$23</f>
        <v>347000</v>
      </c>
      <c r="C647" s="84">
        <f>+B647/B656</f>
        <v>4.1125794810799362E-3</v>
      </c>
      <c r="D647" s="89">
        <v>0</v>
      </c>
      <c r="E647" s="112">
        <f>+D647*C629</f>
        <v>0</v>
      </c>
      <c r="F647" s="79">
        <v>0</v>
      </c>
      <c r="G647" s="112">
        <f>F647*C629</f>
        <v>0</v>
      </c>
      <c r="H647" s="23">
        <f t="shared" si="74"/>
        <v>0</v>
      </c>
      <c r="I647" s="117">
        <f t="shared" si="75"/>
        <v>0</v>
      </c>
      <c r="J647" s="39">
        <f>+H647*I659</f>
        <v>0</v>
      </c>
      <c r="K647" s="395">
        <v>0</v>
      </c>
      <c r="L647" s="394">
        <f t="shared" si="76"/>
        <v>0</v>
      </c>
    </row>
    <row r="648" spans="1:12" ht="13.8">
      <c r="A648" s="2" t="s">
        <v>12</v>
      </c>
      <c r="B648" s="22">
        <f>+$B$24</f>
        <v>344800</v>
      </c>
      <c r="C648" s="84">
        <f>+B648/B656</f>
        <v>4.086505490133608E-3</v>
      </c>
      <c r="D648" s="89">
        <v>0</v>
      </c>
      <c r="E648" s="112">
        <f>+D648*C629</f>
        <v>0</v>
      </c>
      <c r="F648" s="79">
        <v>0</v>
      </c>
      <c r="G648" s="112">
        <f>F648*C629</f>
        <v>0</v>
      </c>
      <c r="H648" s="23">
        <f t="shared" si="74"/>
        <v>0</v>
      </c>
      <c r="I648" s="117">
        <f t="shared" si="75"/>
        <v>0</v>
      </c>
      <c r="J648" s="39">
        <f>+H648*I659</f>
        <v>0</v>
      </c>
      <c r="K648" s="395">
        <v>0</v>
      </c>
      <c r="L648" s="394">
        <f t="shared" si="76"/>
        <v>0</v>
      </c>
    </row>
    <row r="649" spans="1:12" ht="13.8">
      <c r="A649" s="2" t="s">
        <v>18</v>
      </c>
      <c r="B649" s="22">
        <f>+$B$25</f>
        <v>10204042</v>
      </c>
      <c r="C649" s="84">
        <f>+B649/B656</f>
        <v>0.12093640851088723</v>
      </c>
      <c r="D649" s="89">
        <v>0</v>
      </c>
      <c r="E649" s="112">
        <f>+D649*C629</f>
        <v>0</v>
      </c>
      <c r="F649" s="79">
        <v>0</v>
      </c>
      <c r="G649" s="112">
        <f>F649*C629</f>
        <v>0</v>
      </c>
      <c r="H649" s="23">
        <f t="shared" si="74"/>
        <v>0</v>
      </c>
      <c r="I649" s="117">
        <f t="shared" si="75"/>
        <v>0</v>
      </c>
      <c r="J649" s="39">
        <f>+H649*I659</f>
        <v>0</v>
      </c>
      <c r="K649" s="395">
        <v>0</v>
      </c>
      <c r="L649" s="394">
        <f t="shared" si="76"/>
        <v>0</v>
      </c>
    </row>
    <row r="650" spans="1:12" ht="13.8">
      <c r="A650" s="2" t="s">
        <v>9</v>
      </c>
      <c r="B650" s="22">
        <f>+$B$26</f>
        <v>7973985</v>
      </c>
      <c r="C650" s="84">
        <f>+B650/B656</f>
        <v>9.4506187589161933E-2</v>
      </c>
      <c r="D650" s="89">
        <v>0</v>
      </c>
      <c r="E650" s="112">
        <f>+D650*C629</f>
        <v>0</v>
      </c>
      <c r="F650" s="79">
        <v>0.12010032038886412</v>
      </c>
      <c r="G650" s="112">
        <f>F650*C629</f>
        <v>0</v>
      </c>
      <c r="H650" s="23">
        <f t="shared" si="74"/>
        <v>0.12010032038886412</v>
      </c>
      <c r="I650" s="117">
        <f t="shared" si="75"/>
        <v>0</v>
      </c>
      <c r="J650" s="39">
        <f>+H650*I659</f>
        <v>120560.08318110631</v>
      </c>
      <c r="K650" s="395">
        <v>4752</v>
      </c>
      <c r="L650" s="394">
        <f t="shared" si="76"/>
        <v>125312.08318110631</v>
      </c>
    </row>
    <row r="651" spans="1:12" ht="13.8">
      <c r="A651" s="2" t="s">
        <v>7</v>
      </c>
      <c r="B651" s="22">
        <f>+$B$27</f>
        <v>1689225</v>
      </c>
      <c r="C651" s="84">
        <f>+B651/B656</f>
        <v>2.0020380616505056E-2</v>
      </c>
      <c r="D651" s="89">
        <v>0</v>
      </c>
      <c r="E651" s="112">
        <f>+D651*C629</f>
        <v>0</v>
      </c>
      <c r="F651" s="79">
        <v>0.76342606698478377</v>
      </c>
      <c r="G651" s="112">
        <f>F651*C629</f>
        <v>0</v>
      </c>
      <c r="H651" s="23">
        <f t="shared" si="74"/>
        <v>0.76342606698478377</v>
      </c>
      <c r="I651" s="117">
        <f t="shared" si="75"/>
        <v>0</v>
      </c>
      <c r="J651" s="39">
        <f>+H651*I659</f>
        <v>766348.5812552782</v>
      </c>
      <c r="K651" s="395">
        <v>5059</v>
      </c>
      <c r="L651" s="394">
        <f t="shared" si="76"/>
        <v>771407.5812552782</v>
      </c>
    </row>
    <row r="652" spans="1:12" ht="13.8">
      <c r="A652" s="2" t="s">
        <v>13</v>
      </c>
      <c r="B652" s="22">
        <f>+$B$28</f>
        <v>253610</v>
      </c>
      <c r="C652" s="84">
        <f>+B652/B656</f>
        <v>3.005738565408307E-3</v>
      </c>
      <c r="D652" s="89">
        <v>0</v>
      </c>
      <c r="E652" s="112">
        <f>+D652*C629</f>
        <v>0</v>
      </c>
      <c r="F652" s="79">
        <v>0</v>
      </c>
      <c r="G652" s="112">
        <f>F652*C629</f>
        <v>0</v>
      </c>
      <c r="H652" s="23">
        <f t="shared" si="74"/>
        <v>0</v>
      </c>
      <c r="I652" s="117">
        <f t="shared" si="75"/>
        <v>0</v>
      </c>
      <c r="J652" s="39">
        <f>+H652*I659</f>
        <v>0</v>
      </c>
      <c r="K652" s="395">
        <v>0</v>
      </c>
      <c r="L652" s="394">
        <f t="shared" si="76"/>
        <v>0</v>
      </c>
    </row>
    <row r="653" spans="1:12" ht="13.8">
      <c r="A653" s="2" t="s">
        <v>3</v>
      </c>
      <c r="B653" s="22">
        <f>+$B$29</f>
        <v>993648</v>
      </c>
      <c r="C653" s="84">
        <f>+B653/B656</f>
        <v>1.1776531343562295E-2</v>
      </c>
      <c r="D653" s="89">
        <v>0</v>
      </c>
      <c r="E653" s="112">
        <f>+D653*C629</f>
        <v>0</v>
      </c>
      <c r="F653" s="79">
        <v>2.9468168544088706E-3</v>
      </c>
      <c r="G653" s="112">
        <f>F653*C629</f>
        <v>0</v>
      </c>
      <c r="H653" s="23">
        <f t="shared" si="74"/>
        <v>2.9468168544088706E-3</v>
      </c>
      <c r="I653" s="117">
        <f t="shared" si="75"/>
        <v>0</v>
      </c>
      <c r="J653" s="39">
        <f>+H653*I659</f>
        <v>2958.0977297705904</v>
      </c>
      <c r="K653" s="395">
        <v>132</v>
      </c>
      <c r="L653" s="394">
        <f t="shared" si="76"/>
        <v>3090.0977297705904</v>
      </c>
    </row>
    <row r="654" spans="1:12" ht="13.8">
      <c r="A654" s="2" t="s">
        <v>11</v>
      </c>
      <c r="B654" s="22">
        <f>+$B$30</f>
        <v>709020</v>
      </c>
      <c r="C654" s="84">
        <f>+B654/B656</f>
        <v>8.4031732094388932E-3</v>
      </c>
      <c r="D654" s="89">
        <v>0</v>
      </c>
      <c r="E654" s="112">
        <f>+D654*C629</f>
        <v>0</v>
      </c>
      <c r="F654" s="79">
        <v>0.1135267957719433</v>
      </c>
      <c r="G654" s="112">
        <f>F654*C629</f>
        <v>0</v>
      </c>
      <c r="H654" s="23">
        <f t="shared" si="74"/>
        <v>0.1135267957719433</v>
      </c>
      <c r="I654" s="117">
        <f t="shared" si="75"/>
        <v>0</v>
      </c>
      <c r="J654" s="39">
        <f>+H654*I659</f>
        <v>113961.39408483221</v>
      </c>
      <c r="K654" s="395">
        <v>-6898</v>
      </c>
      <c r="L654" s="394">
        <f t="shared" si="76"/>
        <v>107063.39408483221</v>
      </c>
    </row>
    <row r="655" spans="1:12" ht="13.8">
      <c r="A655" s="3" t="s">
        <v>8</v>
      </c>
      <c r="B655" s="22">
        <f>+$B$31</f>
        <v>577897</v>
      </c>
      <c r="C655" s="84">
        <f>+B655/B656</f>
        <v>6.8491277935955382E-3</v>
      </c>
      <c r="D655" s="89">
        <v>0</v>
      </c>
      <c r="E655" s="112">
        <f>+D655*C629</f>
        <v>0</v>
      </c>
      <c r="F655" s="79">
        <v>0</v>
      </c>
      <c r="G655" s="115">
        <f>F655*C629</f>
        <v>0</v>
      </c>
      <c r="H655" s="87">
        <f>+D655+F655</f>
        <v>0</v>
      </c>
      <c r="I655" s="118">
        <f t="shared" si="75"/>
        <v>0</v>
      </c>
      <c r="J655" s="39">
        <f>+H655*I659</f>
        <v>0</v>
      </c>
      <c r="K655" s="395">
        <v>0</v>
      </c>
      <c r="L655" s="394">
        <f t="shared" si="76"/>
        <v>0</v>
      </c>
    </row>
    <row r="656" spans="1:12" ht="13.8">
      <c r="A656" s="24"/>
      <c r="B656" s="25">
        <f t="shared" ref="B656:L656" si="77">SUM(B635:B655)</f>
        <v>84375269</v>
      </c>
      <c r="C656" s="85">
        <f t="shared" si="77"/>
        <v>1</v>
      </c>
      <c r="D656" s="82">
        <f t="shared" si="77"/>
        <v>0</v>
      </c>
      <c r="E656" s="113">
        <f t="shared" si="77"/>
        <v>0</v>
      </c>
      <c r="F656" s="83">
        <f t="shared" si="77"/>
        <v>1</v>
      </c>
      <c r="G656" s="113">
        <f t="shared" si="77"/>
        <v>0</v>
      </c>
      <c r="H656" s="86">
        <f t="shared" si="77"/>
        <v>1</v>
      </c>
      <c r="I656" s="119">
        <f t="shared" si="77"/>
        <v>0</v>
      </c>
      <c r="J656" s="26">
        <f t="shared" si="77"/>
        <v>1003828.1562509873</v>
      </c>
      <c r="K656" s="26">
        <f t="shared" si="77"/>
        <v>3045</v>
      </c>
      <c r="L656" s="26">
        <f t="shared" si="77"/>
        <v>1006873.1562509873</v>
      </c>
    </row>
    <row r="657" spans="7:14">
      <c r="H657" s="80"/>
      <c r="I657" s="81"/>
    </row>
    <row r="659" spans="7:14">
      <c r="G659" t="s">
        <v>114</v>
      </c>
      <c r="H659" s="27"/>
      <c r="I659" s="357">
        <f>+GRE!N75</f>
        <v>1003828.1562509872</v>
      </c>
    </row>
    <row r="660" spans="7:14">
      <c r="G660" t="s">
        <v>338</v>
      </c>
      <c r="I660" s="154">
        <f>+GRE!P75</f>
        <v>3045</v>
      </c>
    </row>
    <row r="661" spans="7:14">
      <c r="G661" t="s">
        <v>256</v>
      </c>
      <c r="I661" s="120">
        <f>SUM(I659:I660)</f>
        <v>1006873.1562509872</v>
      </c>
      <c r="N661" s="121">
        <f>+I661</f>
        <v>1006873.1562509872</v>
      </c>
    </row>
    <row r="662" spans="7:14">
      <c r="I662" s="88"/>
    </row>
  </sheetData>
  <mergeCells count="254">
    <mergeCell ref="D633:E633"/>
    <mergeCell ref="F633:G633"/>
    <mergeCell ref="H633:I633"/>
    <mergeCell ref="A629:B629"/>
    <mergeCell ref="C629:H629"/>
    <mergeCell ref="A630:B630"/>
    <mergeCell ref="C630:H630"/>
    <mergeCell ref="D632:E632"/>
    <mergeCell ref="F632:G632"/>
    <mergeCell ref="A626:B626"/>
    <mergeCell ref="C626:H626"/>
    <mergeCell ref="A627:B627"/>
    <mergeCell ref="C627:H627"/>
    <mergeCell ref="A628:B628"/>
    <mergeCell ref="C628:H628"/>
    <mergeCell ref="A591:B591"/>
    <mergeCell ref="C591:H591"/>
    <mergeCell ref="D593:E593"/>
    <mergeCell ref="F593:G593"/>
    <mergeCell ref="D594:E594"/>
    <mergeCell ref="F594:G594"/>
    <mergeCell ref="H594:I594"/>
    <mergeCell ref="A588:B588"/>
    <mergeCell ref="C588:H588"/>
    <mergeCell ref="A589:B589"/>
    <mergeCell ref="C589:H589"/>
    <mergeCell ref="A590:B590"/>
    <mergeCell ref="C590:H590"/>
    <mergeCell ref="D554:E554"/>
    <mergeCell ref="F554:G554"/>
    <mergeCell ref="D555:E555"/>
    <mergeCell ref="F555:G555"/>
    <mergeCell ref="H555:I555"/>
    <mergeCell ref="A587:B587"/>
    <mergeCell ref="C587:H587"/>
    <mergeCell ref="A550:B550"/>
    <mergeCell ref="C550:H550"/>
    <mergeCell ref="A551:B551"/>
    <mergeCell ref="C551:H551"/>
    <mergeCell ref="A552:B552"/>
    <mergeCell ref="C552:H552"/>
    <mergeCell ref="D516:E516"/>
    <mergeCell ref="F516:G516"/>
    <mergeCell ref="H516:I516"/>
    <mergeCell ref="A548:B548"/>
    <mergeCell ref="C548:H548"/>
    <mergeCell ref="A549:B549"/>
    <mergeCell ref="C549:H549"/>
    <mergeCell ref="A512:B512"/>
    <mergeCell ref="C512:H512"/>
    <mergeCell ref="A513:B513"/>
    <mergeCell ref="C513:H513"/>
    <mergeCell ref="D515:E515"/>
    <mergeCell ref="F515:G515"/>
    <mergeCell ref="A509:B509"/>
    <mergeCell ref="C509:H509"/>
    <mergeCell ref="A510:B510"/>
    <mergeCell ref="C510:H510"/>
    <mergeCell ref="A511:B511"/>
    <mergeCell ref="C511:H511"/>
    <mergeCell ref="A474:B474"/>
    <mergeCell ref="C474:H474"/>
    <mergeCell ref="D476:E476"/>
    <mergeCell ref="F476:G476"/>
    <mergeCell ref="D477:E477"/>
    <mergeCell ref="F477:G477"/>
    <mergeCell ref="H477:I477"/>
    <mergeCell ref="A471:B471"/>
    <mergeCell ref="C471:H471"/>
    <mergeCell ref="A472:B472"/>
    <mergeCell ref="C472:H472"/>
    <mergeCell ref="A473:B473"/>
    <mergeCell ref="C473:H473"/>
    <mergeCell ref="D437:E437"/>
    <mergeCell ref="F437:G437"/>
    <mergeCell ref="D438:E438"/>
    <mergeCell ref="F438:G438"/>
    <mergeCell ref="H438:I438"/>
    <mergeCell ref="A470:B470"/>
    <mergeCell ref="C470:H470"/>
    <mergeCell ref="A433:B433"/>
    <mergeCell ref="C433:H433"/>
    <mergeCell ref="A434:B434"/>
    <mergeCell ref="C434:H434"/>
    <mergeCell ref="A435:B435"/>
    <mergeCell ref="C435:H435"/>
    <mergeCell ref="D399:E399"/>
    <mergeCell ref="F399:G399"/>
    <mergeCell ref="H399:I399"/>
    <mergeCell ref="A431:B431"/>
    <mergeCell ref="C431:H431"/>
    <mergeCell ref="A432:B432"/>
    <mergeCell ref="C432:H432"/>
    <mergeCell ref="A395:B395"/>
    <mergeCell ref="C395:H395"/>
    <mergeCell ref="A396:B396"/>
    <mergeCell ref="C396:H396"/>
    <mergeCell ref="D398:E398"/>
    <mergeCell ref="F398:G398"/>
    <mergeCell ref="A392:B392"/>
    <mergeCell ref="C392:H392"/>
    <mergeCell ref="A393:B393"/>
    <mergeCell ref="C393:H393"/>
    <mergeCell ref="A394:B394"/>
    <mergeCell ref="C394:H394"/>
    <mergeCell ref="A357:B357"/>
    <mergeCell ref="C357:H357"/>
    <mergeCell ref="D359:E359"/>
    <mergeCell ref="F359:G359"/>
    <mergeCell ref="D360:E360"/>
    <mergeCell ref="F360:G360"/>
    <mergeCell ref="H360:I360"/>
    <mergeCell ref="A354:B354"/>
    <mergeCell ref="C354:H354"/>
    <mergeCell ref="A355:B355"/>
    <mergeCell ref="C355:H355"/>
    <mergeCell ref="A356:B356"/>
    <mergeCell ref="C356:H356"/>
    <mergeCell ref="D320:E320"/>
    <mergeCell ref="F320:G320"/>
    <mergeCell ref="D321:E321"/>
    <mergeCell ref="F321:G321"/>
    <mergeCell ref="H321:I321"/>
    <mergeCell ref="A353:B353"/>
    <mergeCell ref="C353:H353"/>
    <mergeCell ref="A316:B316"/>
    <mergeCell ref="C316:H316"/>
    <mergeCell ref="A317:B317"/>
    <mergeCell ref="C317:H317"/>
    <mergeCell ref="A318:B318"/>
    <mergeCell ref="C318:H318"/>
    <mergeCell ref="D282:E282"/>
    <mergeCell ref="F282:G282"/>
    <mergeCell ref="H282:I282"/>
    <mergeCell ref="A314:B314"/>
    <mergeCell ref="C314:H314"/>
    <mergeCell ref="A315:B315"/>
    <mergeCell ref="C315:H315"/>
    <mergeCell ref="A278:B278"/>
    <mergeCell ref="C278:H278"/>
    <mergeCell ref="A279:B279"/>
    <mergeCell ref="C279:H279"/>
    <mergeCell ref="D281:E281"/>
    <mergeCell ref="F281:G281"/>
    <mergeCell ref="A276:B276"/>
    <mergeCell ref="C276:H276"/>
    <mergeCell ref="A277:B277"/>
    <mergeCell ref="C277:H277"/>
    <mergeCell ref="A275:B275"/>
    <mergeCell ref="C275:H275"/>
    <mergeCell ref="C201:H201"/>
    <mergeCell ref="H204:I204"/>
    <mergeCell ref="D203:E203"/>
    <mergeCell ref="F203:G203"/>
    <mergeCell ref="D204:E204"/>
    <mergeCell ref="F204:G204"/>
    <mergeCell ref="A240:B240"/>
    <mergeCell ref="C240:H240"/>
    <mergeCell ref="D242:E242"/>
    <mergeCell ref="F242:G242"/>
    <mergeCell ref="D243:E243"/>
    <mergeCell ref="F243:G243"/>
    <mergeCell ref="H243:I243"/>
    <mergeCell ref="A238:B238"/>
    <mergeCell ref="C238:H238"/>
    <mergeCell ref="A239:B239"/>
    <mergeCell ref="C239:H239"/>
    <mergeCell ref="D165:E165"/>
    <mergeCell ref="F165:G165"/>
    <mergeCell ref="H165:I165"/>
    <mergeCell ref="A236:B236"/>
    <mergeCell ref="C236:H236"/>
    <mergeCell ref="A237:B237"/>
    <mergeCell ref="C237:H237"/>
    <mergeCell ref="A197:B197"/>
    <mergeCell ref="C197:H197"/>
    <mergeCell ref="A198:B198"/>
    <mergeCell ref="C198:H198"/>
    <mergeCell ref="A199:B199"/>
    <mergeCell ref="C199:H199"/>
    <mergeCell ref="A200:B200"/>
    <mergeCell ref="C200:H200"/>
    <mergeCell ref="A201:B201"/>
    <mergeCell ref="A161:B161"/>
    <mergeCell ref="C161:H161"/>
    <mergeCell ref="A162:B162"/>
    <mergeCell ref="C162:H162"/>
    <mergeCell ref="D164:E164"/>
    <mergeCell ref="F164:G164"/>
    <mergeCell ref="A158:B158"/>
    <mergeCell ref="C158:H158"/>
    <mergeCell ref="A159:B159"/>
    <mergeCell ref="C159:H159"/>
    <mergeCell ref="A160:B160"/>
    <mergeCell ref="C160:H160"/>
    <mergeCell ref="A123:B123"/>
    <mergeCell ref="C123:H123"/>
    <mergeCell ref="D125:E125"/>
    <mergeCell ref="F125:G125"/>
    <mergeCell ref="D126:E126"/>
    <mergeCell ref="F126:G126"/>
    <mergeCell ref="H126:I126"/>
    <mergeCell ref="A120:B120"/>
    <mergeCell ref="C120:H120"/>
    <mergeCell ref="A121:B121"/>
    <mergeCell ref="C121:H121"/>
    <mergeCell ref="A122:B122"/>
    <mergeCell ref="C122:H122"/>
    <mergeCell ref="D86:E86"/>
    <mergeCell ref="F86:G86"/>
    <mergeCell ref="D87:E87"/>
    <mergeCell ref="F87:G87"/>
    <mergeCell ref="H87:I87"/>
    <mergeCell ref="A119:B119"/>
    <mergeCell ref="C119:H119"/>
    <mergeCell ref="A82:B82"/>
    <mergeCell ref="C82:H82"/>
    <mergeCell ref="A83:B83"/>
    <mergeCell ref="C83:H83"/>
    <mergeCell ref="A84:B84"/>
    <mergeCell ref="C84:H84"/>
    <mergeCell ref="D48:E48"/>
    <mergeCell ref="F48:G48"/>
    <mergeCell ref="H48:I48"/>
    <mergeCell ref="A80:B80"/>
    <mergeCell ref="C80:H80"/>
    <mergeCell ref="A81:B81"/>
    <mergeCell ref="C81:H81"/>
    <mergeCell ref="A44:B44"/>
    <mergeCell ref="C44:H44"/>
    <mergeCell ref="A45:B45"/>
    <mergeCell ref="C45:H45"/>
    <mergeCell ref="D47:E47"/>
    <mergeCell ref="F47:G47"/>
    <mergeCell ref="A43:B43"/>
    <mergeCell ref="C43:H43"/>
    <mergeCell ref="A4:B4"/>
    <mergeCell ref="A5:B5"/>
    <mergeCell ref="C5:H5"/>
    <mergeCell ref="D7:E7"/>
    <mergeCell ref="F7:G7"/>
    <mergeCell ref="D8:E8"/>
    <mergeCell ref="F8:G8"/>
    <mergeCell ref="H8:I8"/>
    <mergeCell ref="A1:B1"/>
    <mergeCell ref="C1:H1"/>
    <mergeCell ref="A2:B2"/>
    <mergeCell ref="C2:H2"/>
    <mergeCell ref="A3:B3"/>
    <mergeCell ref="C3:H3"/>
    <mergeCell ref="A41:B41"/>
    <mergeCell ref="C41:H41"/>
    <mergeCell ref="A42:B42"/>
    <mergeCell ref="C42:H42"/>
  </mergeCells>
  <phoneticPr fontId="10" type="noConversion"/>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16" manualBreakCount="16">
    <brk id="39" max="9" man="1"/>
    <brk id="78" max="9" man="1"/>
    <brk id="117" max="9" man="1"/>
    <brk id="156" max="9" man="1"/>
    <brk id="195" max="9" man="1"/>
    <brk id="234" max="9" man="1"/>
    <brk id="273" max="9" man="1"/>
    <brk id="312" max="9" man="1"/>
    <brk id="351" max="9" man="1"/>
    <brk id="390" max="9" man="1"/>
    <brk id="429" max="9" man="1"/>
    <brk id="468" max="9" man="1"/>
    <brk id="507" max="9" man="1"/>
    <brk id="546" max="9" man="1"/>
    <brk id="585" max="9" man="1"/>
    <brk id="624" max="9"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561"/>
  <sheetViews>
    <sheetView tabSelected="1" zoomScale="80" zoomScaleNormal="80" workbookViewId="0">
      <selection activeCell="B2" sqref="B2"/>
    </sheetView>
  </sheetViews>
  <sheetFormatPr defaultRowHeight="13.2"/>
  <cols>
    <col min="2" max="2" width="11.33203125" bestFit="1" customWidth="1"/>
    <col min="3" max="3" width="16.6640625" customWidth="1"/>
    <col min="4" max="4" width="9.33203125" bestFit="1" customWidth="1"/>
    <col min="5" max="5" width="16.88671875" bestFit="1" customWidth="1"/>
    <col min="6" max="6" width="9.33203125" bestFit="1" customWidth="1"/>
    <col min="7" max="7" width="18.6640625" customWidth="1"/>
    <col min="8" max="8" width="10.6640625" bestFit="1" customWidth="1"/>
    <col min="9" max="9" width="20.44140625" customWidth="1"/>
    <col min="10" max="10" width="21.5546875" customWidth="1"/>
    <col min="11" max="11" width="20.109375" customWidth="1"/>
    <col min="12" max="12" width="18.109375" customWidth="1"/>
    <col min="13" max="13" width="2.6640625" customWidth="1"/>
    <col min="14" max="14" width="17" customWidth="1"/>
    <col min="15" max="15" width="13.44140625" customWidth="1"/>
    <col min="16" max="16" width="15.88671875" customWidth="1"/>
    <col min="17" max="17" width="14.109375" customWidth="1"/>
    <col min="18" max="18" width="13.5546875" customWidth="1"/>
  </cols>
  <sheetData>
    <row r="1" spans="1:19" ht="15.6">
      <c r="A1" s="874" t="s">
        <v>19</v>
      </c>
      <c r="B1" s="875"/>
      <c r="C1" s="875" t="s">
        <v>132</v>
      </c>
      <c r="D1" s="875"/>
      <c r="E1" s="875"/>
      <c r="F1" s="875"/>
      <c r="G1" s="875"/>
      <c r="H1" s="876"/>
      <c r="I1" s="4"/>
    </row>
    <row r="2" spans="1:19" ht="15.75" customHeight="1">
      <c r="A2" s="867" t="s">
        <v>20</v>
      </c>
      <c r="B2" s="868"/>
      <c r="C2" s="868" t="s">
        <v>95</v>
      </c>
      <c r="D2" s="868"/>
      <c r="E2" s="868"/>
      <c r="F2" s="868"/>
      <c r="G2" s="868"/>
      <c r="H2" s="897"/>
      <c r="I2" s="4"/>
    </row>
    <row r="3" spans="1:19" ht="15.6">
      <c r="A3" s="867" t="s">
        <v>22</v>
      </c>
      <c r="B3" s="868"/>
      <c r="C3" s="868"/>
      <c r="D3" s="868"/>
      <c r="E3" s="868"/>
      <c r="F3" s="868"/>
      <c r="G3" s="868"/>
      <c r="H3" s="897"/>
      <c r="I3" s="4"/>
    </row>
    <row r="4" spans="1:19" ht="15.6">
      <c r="A4" s="867" t="s">
        <v>24</v>
      </c>
      <c r="B4" s="868"/>
      <c r="C4" s="93">
        <f>SUMIF($A$39:$A$3698,A4,$C$39:$C$3698)</f>
        <v>1706781370</v>
      </c>
      <c r="D4" s="94"/>
      <c r="E4" s="91"/>
      <c r="F4" s="91"/>
      <c r="G4" s="91"/>
      <c r="H4" s="92"/>
      <c r="I4" s="4"/>
    </row>
    <row r="5" spans="1:19" ht="15.6">
      <c r="A5" s="881" t="s">
        <v>25</v>
      </c>
      <c r="B5" s="882"/>
      <c r="C5" s="893"/>
      <c r="D5" s="893"/>
      <c r="E5" s="893"/>
      <c r="F5" s="893"/>
      <c r="G5" s="893"/>
      <c r="H5" s="894"/>
      <c r="I5" s="4"/>
    </row>
    <row r="6" spans="1:19" ht="13.8">
      <c r="A6" s="5"/>
      <c r="B6" s="5"/>
      <c r="C6" s="5"/>
      <c r="D6" s="5"/>
      <c r="E6" s="5"/>
      <c r="F6" s="5"/>
      <c r="G6" s="5"/>
      <c r="H6" s="5"/>
      <c r="I6" s="5"/>
    </row>
    <row r="7" spans="1:19" ht="13.8">
      <c r="A7" s="6"/>
      <c r="B7" s="7"/>
      <c r="C7" s="8"/>
      <c r="D7" s="886">
        <v>0.2</v>
      </c>
      <c r="E7" s="887"/>
      <c r="F7" s="886">
        <v>0.8</v>
      </c>
      <c r="G7" s="887"/>
      <c r="H7" s="9"/>
      <c r="I7" s="10"/>
      <c r="J7" s="11" t="s">
        <v>121</v>
      </c>
      <c r="K7" s="11" t="s">
        <v>269</v>
      </c>
      <c r="L7" s="11" t="s">
        <v>270</v>
      </c>
    </row>
    <row r="8" spans="1:19" ht="13.8">
      <c r="A8" s="12"/>
      <c r="B8" s="13"/>
      <c r="C8" s="14"/>
      <c r="D8" s="872" t="s">
        <v>26</v>
      </c>
      <c r="E8" s="880"/>
      <c r="F8" s="872" t="s">
        <v>27</v>
      </c>
      <c r="G8" s="880"/>
      <c r="H8" s="872" t="s">
        <v>28</v>
      </c>
      <c r="I8" s="873"/>
      <c r="J8" s="15" t="s">
        <v>29</v>
      </c>
      <c r="K8" s="391" t="s">
        <v>521</v>
      </c>
      <c r="L8" s="391" t="s">
        <v>29</v>
      </c>
      <c r="N8" s="127"/>
      <c r="O8" s="127"/>
      <c r="P8" s="127"/>
      <c r="Q8" s="127"/>
      <c r="R8" s="127"/>
      <c r="S8" s="127"/>
    </row>
    <row r="9" spans="1:19" ht="27.6">
      <c r="A9" s="16" t="s">
        <v>30</v>
      </c>
      <c r="B9" s="17" t="s">
        <v>31</v>
      </c>
      <c r="C9" s="18" t="s">
        <v>32</v>
      </c>
      <c r="D9" s="19" t="s">
        <v>33</v>
      </c>
      <c r="E9" s="20" t="s">
        <v>34</v>
      </c>
      <c r="F9" s="19" t="s">
        <v>33</v>
      </c>
      <c r="G9" s="20" t="s">
        <v>34</v>
      </c>
      <c r="H9" s="21" t="s">
        <v>33</v>
      </c>
      <c r="I9" s="40" t="s">
        <v>34</v>
      </c>
      <c r="J9" s="18" t="s">
        <v>34</v>
      </c>
      <c r="K9" s="18" t="s">
        <v>34</v>
      </c>
      <c r="L9" s="18" t="s">
        <v>34</v>
      </c>
      <c r="N9" s="737" t="s">
        <v>960</v>
      </c>
      <c r="O9" s="738"/>
      <c r="P9" s="738"/>
      <c r="Q9" s="738"/>
      <c r="R9" s="738"/>
      <c r="S9" s="738"/>
    </row>
    <row r="10" spans="1:19" ht="13.8">
      <c r="A10" s="1" t="s">
        <v>15</v>
      </c>
      <c r="B10" s="95">
        <v>11479167</v>
      </c>
      <c r="C10" s="96">
        <f>+B10/B34</f>
        <v>0.13130846252941786</v>
      </c>
      <c r="D10" s="97">
        <v>0</v>
      </c>
      <c r="E10" s="98">
        <f>SUMIF($A$39:$A$3698,A10,$E$39:$E$3698)</f>
        <v>22614078.979673035</v>
      </c>
      <c r="F10" s="97">
        <v>0</v>
      </c>
      <c r="G10" s="98">
        <f>SUMIF($A$39:$A$3698,A10,$G$39:$G$3698)</f>
        <v>15759634</v>
      </c>
      <c r="H10" s="99">
        <f>+D10+F10</f>
        <v>0</v>
      </c>
      <c r="I10" s="100">
        <f>+E10+G10</f>
        <v>38373712.979673035</v>
      </c>
      <c r="J10" s="496">
        <f>SUMIF($A$39:$A$3698,A10,$J$39:$J$3698)</f>
        <v>4058505.6914499374</v>
      </c>
      <c r="K10" s="98">
        <f>SUMIF($A$41:$A$3698,A10,$K$41:$K$3698)</f>
        <v>-100083.79635151384</v>
      </c>
      <c r="L10" s="741">
        <f>+J10+K10-O11</f>
        <v>3882340.613918032</v>
      </c>
      <c r="N10" s="739" t="s">
        <v>957</v>
      </c>
      <c r="O10" s="738"/>
      <c r="P10" s="738"/>
      <c r="Q10" s="738"/>
      <c r="R10" s="738"/>
      <c r="S10" s="738"/>
    </row>
    <row r="11" spans="1:19" ht="13.8">
      <c r="A11" s="1" t="s">
        <v>660</v>
      </c>
      <c r="B11" s="95"/>
      <c r="C11" s="96"/>
      <c r="D11" s="97"/>
      <c r="E11" s="98"/>
      <c r="F11" s="97"/>
      <c r="G11" s="98"/>
      <c r="H11" s="99"/>
      <c r="I11" s="101"/>
      <c r="J11" s="98"/>
      <c r="K11" s="98"/>
      <c r="L11" s="465">
        <f>+P21+P22-O15</f>
        <v>1600162.5985196009</v>
      </c>
      <c r="N11" s="739" t="s">
        <v>956</v>
      </c>
      <c r="O11" s="740">
        <f>L216</f>
        <v>76081.28118039135</v>
      </c>
      <c r="P11" s="738"/>
      <c r="Q11" s="738"/>
      <c r="R11" s="738"/>
      <c r="S11" s="738"/>
    </row>
    <row r="12" spans="1:19" ht="13.8">
      <c r="A12" s="2" t="s">
        <v>4</v>
      </c>
      <c r="B12" s="95">
        <v>552209</v>
      </c>
      <c r="C12" s="96">
        <f>+B12/B34</f>
        <v>6.3166355873128521E-3</v>
      </c>
      <c r="D12" s="97">
        <v>0</v>
      </c>
      <c r="E12" s="98">
        <f t="shared" ref="E12:E33" si="0">SUMIF($A$39:$A$3698,A12,$E$39:$E$3698)</f>
        <v>1087857.5021415986</v>
      </c>
      <c r="F12" s="97">
        <v>0</v>
      </c>
      <c r="G12" s="98">
        <f t="shared" ref="G12:G33" si="1">SUMIF($A$39:$A$3698,A12,$G$39:$G$3698)</f>
        <v>342795.11859597894</v>
      </c>
      <c r="H12" s="99">
        <f t="shared" ref="H12:H32" si="2">+D12+F12</f>
        <v>0</v>
      </c>
      <c r="I12" s="101">
        <f>+G12+E12</f>
        <v>1430652.6207375776</v>
      </c>
      <c r="J12" s="98">
        <f t="shared" ref="J12:J33" si="3">SUMIF($A$39:$A$3698,A12,$J$39:$J$3698)</f>
        <v>240528.23740154348</v>
      </c>
      <c r="K12" s="98">
        <f t="shared" ref="K12:K33" si="4">SUMIF($A$41:$A$3698,A12,$K$41:$K$3698)</f>
        <v>-8301.7196279084419</v>
      </c>
      <c r="L12" s="101">
        <f>+J12+K12</f>
        <v>232226.51777363505</v>
      </c>
      <c r="N12" s="127"/>
      <c r="O12" s="496"/>
    </row>
    <row r="13" spans="1:19" s="127" customFormat="1" ht="13.8">
      <c r="A13" s="2" t="s">
        <v>0</v>
      </c>
      <c r="B13" s="490">
        <v>10468870</v>
      </c>
      <c r="C13" s="491">
        <f>+B13/B34</f>
        <v>0.11975182729899711</v>
      </c>
      <c r="D13" s="492">
        <v>0</v>
      </c>
      <c r="E13" s="493">
        <f t="shared" si="0"/>
        <v>20623783.329219766</v>
      </c>
      <c r="F13" s="492">
        <v>0</v>
      </c>
      <c r="G13" s="493">
        <f t="shared" si="1"/>
        <v>1974722.2354586867</v>
      </c>
      <c r="H13" s="494">
        <f t="shared" si="2"/>
        <v>0</v>
      </c>
      <c r="I13" s="495">
        <f t="shared" ref="I13:I33" si="5">+G13+E13</f>
        <v>22598505.564678453</v>
      </c>
      <c r="J13" s="493">
        <f>SUMIF($A$39:$A$3698,A13,$J$39:$J$3698)</f>
        <v>3963836.5130528039</v>
      </c>
      <c r="K13" s="98">
        <f t="shared" si="4"/>
        <v>-192867.08693579171</v>
      </c>
      <c r="L13" s="465">
        <f>+J13+K13-P21-P22</f>
        <v>2141595.6311117504</v>
      </c>
      <c r="N13" s="463" t="s">
        <v>959</v>
      </c>
      <c r="O13" s="463"/>
      <c r="P13" s="462"/>
      <c r="Q13" s="462"/>
      <c r="R13" s="462"/>
    </row>
    <row r="14" spans="1:19" ht="13.8">
      <c r="A14" s="2" t="s">
        <v>16</v>
      </c>
      <c r="B14" s="95">
        <v>1032750</v>
      </c>
      <c r="C14" s="96">
        <f>+B14/B34</f>
        <v>1.1813471715957813E-2</v>
      </c>
      <c r="D14" s="97">
        <v>0</v>
      </c>
      <c r="E14" s="98">
        <f t="shared" si="0"/>
        <v>2034528.2951504523</v>
      </c>
      <c r="F14" s="97">
        <v>0</v>
      </c>
      <c r="G14" s="98">
        <f t="shared" si="1"/>
        <v>5330883.1576364944</v>
      </c>
      <c r="H14" s="99">
        <f t="shared" si="2"/>
        <v>0</v>
      </c>
      <c r="I14" s="101">
        <f t="shared" si="5"/>
        <v>7365411.4527869467</v>
      </c>
      <c r="J14" s="98">
        <f t="shared" si="3"/>
        <v>1069487.4650265272</v>
      </c>
      <c r="K14" s="98">
        <f t="shared" si="4"/>
        <v>-18533.334054809824</v>
      </c>
      <c r="L14" s="101">
        <f t="shared" ref="L14:L33" si="6">+J14+K14</f>
        <v>1050954.1309717174</v>
      </c>
      <c r="N14" s="462" t="s">
        <v>958</v>
      </c>
      <c r="O14" s="462"/>
      <c r="P14" s="462"/>
      <c r="Q14" s="462"/>
      <c r="R14" s="462"/>
    </row>
    <row r="15" spans="1:19" ht="13.8">
      <c r="A15" s="2" t="s">
        <v>6</v>
      </c>
      <c r="B15" s="95">
        <v>2589500</v>
      </c>
      <c r="C15" s="96">
        <f>+B15/B34</f>
        <v>2.9620900516555561E-2</v>
      </c>
      <c r="D15" s="97">
        <v>0</v>
      </c>
      <c r="E15" s="98">
        <f t="shared" si="0"/>
        <v>5101342.0675788857</v>
      </c>
      <c r="F15" s="97">
        <v>0</v>
      </c>
      <c r="G15" s="98">
        <f t="shared" si="1"/>
        <v>47549.78518397751</v>
      </c>
      <c r="H15" s="99">
        <f t="shared" si="2"/>
        <v>0</v>
      </c>
      <c r="I15" s="101">
        <f t="shared" si="5"/>
        <v>5148891.852762863</v>
      </c>
      <c r="J15" s="98">
        <f t="shared" si="3"/>
        <v>921810.76058531483</v>
      </c>
      <c r="K15" s="98">
        <f t="shared" si="4"/>
        <v>-23396.444379125987</v>
      </c>
      <c r="L15" s="101">
        <f t="shared" si="6"/>
        <v>898414.31620618887</v>
      </c>
      <c r="N15" s="743" t="s">
        <v>956</v>
      </c>
      <c r="O15" s="464">
        <f>P219+P220</f>
        <v>29211.196485660992</v>
      </c>
      <c r="P15" s="462" t="s">
        <v>611</v>
      </c>
      <c r="Q15" s="462"/>
      <c r="R15" s="462"/>
    </row>
    <row r="16" spans="1:19" ht="13.8">
      <c r="A16" s="2" t="s">
        <v>10</v>
      </c>
      <c r="B16" s="95">
        <v>2986010</v>
      </c>
      <c r="C16" s="96">
        <f>+B16/B34</f>
        <v>3.4156518691423082E-2</v>
      </c>
      <c r="D16" s="97">
        <v>0</v>
      </c>
      <c r="E16" s="98">
        <f t="shared" si="0"/>
        <v>5882470.9122267738</v>
      </c>
      <c r="F16" s="97">
        <v>0</v>
      </c>
      <c r="G16" s="98">
        <f t="shared" si="1"/>
        <v>5050000</v>
      </c>
      <c r="H16" s="99">
        <f t="shared" si="2"/>
        <v>0</v>
      </c>
      <c r="I16" s="101">
        <f t="shared" si="5"/>
        <v>10932470.912226774</v>
      </c>
      <c r="J16" s="98">
        <f t="shared" si="3"/>
        <v>1845031.7180163113</v>
      </c>
      <c r="K16" s="98">
        <f t="shared" si="4"/>
        <v>-65130.15746228904</v>
      </c>
      <c r="L16" s="101">
        <f t="shared" si="6"/>
        <v>1779901.5605540222</v>
      </c>
    </row>
    <row r="17" spans="1:23" ht="13.8">
      <c r="A17" s="2" t="s">
        <v>17</v>
      </c>
      <c r="B17" s="95">
        <v>6997000</v>
      </c>
      <c r="C17" s="96">
        <f>+B17/B34</f>
        <v>8.003762923898021E-2</v>
      </c>
      <c r="D17" s="97">
        <v>0</v>
      </c>
      <c r="E17" s="98">
        <f t="shared" si="0"/>
        <v>13784163.138385585</v>
      </c>
      <c r="F17" s="97">
        <v>0</v>
      </c>
      <c r="G17" s="98">
        <f t="shared" si="1"/>
        <v>123787576.99187413</v>
      </c>
      <c r="H17" s="99">
        <f t="shared" si="2"/>
        <v>0</v>
      </c>
      <c r="I17" s="101">
        <f>+G17+E17</f>
        <v>137571740.13025972</v>
      </c>
      <c r="J17" s="98">
        <f t="shared" si="3"/>
        <v>23829578.096291751</v>
      </c>
      <c r="K17" s="98">
        <f t="shared" si="4"/>
        <v>-989088.58028614626</v>
      </c>
      <c r="L17" s="101">
        <f t="shared" si="6"/>
        <v>22840489.516005605</v>
      </c>
    </row>
    <row r="18" spans="1:23" ht="13.8">
      <c r="A18" s="2" t="s">
        <v>5</v>
      </c>
      <c r="B18" s="95">
        <v>9283000</v>
      </c>
      <c r="C18" s="96">
        <f>+B18/B34</f>
        <v>0.10618683896319184</v>
      </c>
      <c r="D18" s="97">
        <v>0</v>
      </c>
      <c r="E18" s="98">
        <f t="shared" si="0"/>
        <v>18287607.033533424</v>
      </c>
      <c r="F18" s="97">
        <v>0</v>
      </c>
      <c r="G18" s="98">
        <f t="shared" si="1"/>
        <v>5084812.7507671332</v>
      </c>
      <c r="H18" s="99">
        <f t="shared" si="2"/>
        <v>0</v>
      </c>
      <c r="I18" s="101">
        <f t="shared" si="5"/>
        <v>23372419.784300558</v>
      </c>
      <c r="J18" s="98">
        <f t="shared" si="3"/>
        <v>4619943.7240318861</v>
      </c>
      <c r="K18" s="98">
        <f t="shared" si="4"/>
        <v>-108106.15155300168</v>
      </c>
      <c r="L18" s="101">
        <f t="shared" si="6"/>
        <v>4511837.5724788848</v>
      </c>
      <c r="N18" s="463" t="s">
        <v>638</v>
      </c>
      <c r="O18" s="463"/>
    </row>
    <row r="19" spans="1:23" ht="13.8">
      <c r="A19" s="2" t="s">
        <v>116</v>
      </c>
      <c r="B19" s="95">
        <v>2800184</v>
      </c>
      <c r="C19" s="96">
        <f>+B19/B34</f>
        <v>3.2030883063159148E-2</v>
      </c>
      <c r="D19" s="97">
        <v>0</v>
      </c>
      <c r="E19" s="98">
        <f t="shared" si="0"/>
        <v>5516391.7498209374</v>
      </c>
      <c r="F19" s="97">
        <v>0</v>
      </c>
      <c r="G19" s="98">
        <f t="shared" si="1"/>
        <v>83368133.36940597</v>
      </c>
      <c r="H19" s="99">
        <f t="shared" si="2"/>
        <v>0</v>
      </c>
      <c r="I19" s="101">
        <f t="shared" si="5"/>
        <v>88884525.119226903</v>
      </c>
      <c r="J19" s="98">
        <f t="shared" si="3"/>
        <v>11655934.135929795</v>
      </c>
      <c r="K19" s="98">
        <f t="shared" si="4"/>
        <v>-294312.96494567057</v>
      </c>
      <c r="L19" s="101">
        <f t="shared" si="6"/>
        <v>11361621.170984125</v>
      </c>
      <c r="N19" s="462" t="s">
        <v>608</v>
      </c>
      <c r="O19" s="462"/>
      <c r="P19" s="462"/>
      <c r="Q19" s="462"/>
    </row>
    <row r="20" spans="1:23" ht="13.8">
      <c r="A20" s="2" t="s">
        <v>1</v>
      </c>
      <c r="B20" s="95">
        <v>234000</v>
      </c>
      <c r="C20" s="96">
        <f>+B20/B34</f>
        <v>2.6766907591712691E-3</v>
      </c>
      <c r="D20" s="97">
        <v>0</v>
      </c>
      <c r="E20" s="98">
        <f t="shared" si="0"/>
        <v>460982.44596001523</v>
      </c>
      <c r="F20" s="97">
        <v>0</v>
      </c>
      <c r="G20" s="98">
        <f t="shared" si="1"/>
        <v>0</v>
      </c>
      <c r="H20" s="99">
        <f t="shared" si="2"/>
        <v>0</v>
      </c>
      <c r="I20" s="101">
        <f t="shared" si="5"/>
        <v>460982.44596001523</v>
      </c>
      <c r="J20" s="98">
        <f t="shared" si="3"/>
        <v>82731.516342102943</v>
      </c>
      <c r="K20" s="98">
        <f t="shared" si="4"/>
        <v>-3756.0856711076485</v>
      </c>
      <c r="L20" s="101">
        <f t="shared" si="6"/>
        <v>78975.430670995294</v>
      </c>
      <c r="N20" s="462" t="s">
        <v>610</v>
      </c>
      <c r="O20" s="466">
        <v>0.57899999999999996</v>
      </c>
      <c r="P20" s="498">
        <f>SUMIF($Q$38:$Q$3636,N20,$P$38:$P$3636)</f>
        <v>2141595.6311117494</v>
      </c>
      <c r="Q20" s="499"/>
    </row>
    <row r="21" spans="1:23" ht="13.8">
      <c r="A21" s="2" t="s">
        <v>46</v>
      </c>
      <c r="B21" s="95">
        <v>7060375</v>
      </c>
      <c r="C21" s="96">
        <f>+B21/B34</f>
        <v>8.0762566319589099E-2</v>
      </c>
      <c r="D21" s="97">
        <v>0</v>
      </c>
      <c r="E21" s="98">
        <f t="shared" si="0"/>
        <v>13909012.550833087</v>
      </c>
      <c r="F21" s="97">
        <v>0</v>
      </c>
      <c r="G21" s="98">
        <f t="shared" si="1"/>
        <v>19000000</v>
      </c>
      <c r="H21" s="99">
        <f t="shared" si="2"/>
        <v>0</v>
      </c>
      <c r="I21" s="101">
        <f t="shared" si="5"/>
        <v>32909012.550833087</v>
      </c>
      <c r="J21" s="98">
        <f t="shared" si="3"/>
        <v>5838469.5092933904</v>
      </c>
      <c r="K21" s="98">
        <f t="shared" si="4"/>
        <v>-78851.983665365857</v>
      </c>
      <c r="L21" s="101">
        <f t="shared" si="6"/>
        <v>5759617.5256280247</v>
      </c>
      <c r="N21" s="462" t="s">
        <v>603</v>
      </c>
      <c r="O21" s="466">
        <v>0.35</v>
      </c>
      <c r="P21" s="498">
        <f>SUMIF($Q$38:$Q$3636,N21,$P$38:$P$3636)</f>
        <v>1354586.2903844221</v>
      </c>
      <c r="Q21" s="499"/>
    </row>
    <row r="22" spans="1:23" ht="13.8">
      <c r="A22" s="2" t="s">
        <v>45</v>
      </c>
      <c r="B22" s="95">
        <v>7069072</v>
      </c>
      <c r="C22" s="96">
        <f>+B22/B34</f>
        <v>8.0862049992804969E-2</v>
      </c>
      <c r="D22" s="97">
        <v>0</v>
      </c>
      <c r="E22" s="98">
        <f t="shared" si="0"/>
        <v>13926145.731741268</v>
      </c>
      <c r="F22" s="97">
        <v>0</v>
      </c>
      <c r="G22" s="98">
        <f t="shared" si="1"/>
        <v>29465257.905847888</v>
      </c>
      <c r="H22" s="99">
        <f t="shared" si="2"/>
        <v>0</v>
      </c>
      <c r="I22" s="101">
        <f t="shared" si="5"/>
        <v>43391403.637589157</v>
      </c>
      <c r="J22" s="98">
        <f t="shared" si="3"/>
        <v>9210578.0307947882</v>
      </c>
      <c r="K22" s="98">
        <f t="shared" si="4"/>
        <v>125274.68493565894</v>
      </c>
      <c r="L22" s="101">
        <f t="shared" si="6"/>
        <v>9335852.7157304473</v>
      </c>
      <c r="N22" s="462" t="s">
        <v>604</v>
      </c>
      <c r="O22" s="466">
        <v>7.0999999999999994E-2</v>
      </c>
      <c r="P22" s="498">
        <f>SUMIF($Q$38:$Q$3636,N22,$P$38:$P$3636)</f>
        <v>274787.5046208399</v>
      </c>
      <c r="Q22" s="499"/>
    </row>
    <row r="23" spans="1:23" ht="13.8">
      <c r="A23" s="2" t="s">
        <v>209</v>
      </c>
      <c r="B23" s="95">
        <v>483692</v>
      </c>
      <c r="C23" s="96">
        <f>+B23/B34</f>
        <v>5.5328799430985872E-3</v>
      </c>
      <c r="D23" s="97">
        <v>0</v>
      </c>
      <c r="E23" s="98">
        <f t="shared" si="0"/>
        <v>952878.29594569083</v>
      </c>
      <c r="F23" s="97">
        <v>0</v>
      </c>
      <c r="G23" s="98">
        <f t="shared" si="1"/>
        <v>787319.90439795668</v>
      </c>
      <c r="H23" s="99">
        <f t="shared" si="2"/>
        <v>0</v>
      </c>
      <c r="I23" s="101">
        <f t="shared" si="5"/>
        <v>1740198.2003436475</v>
      </c>
      <c r="J23" s="98">
        <f t="shared" si="3"/>
        <v>291006.52370454348</v>
      </c>
      <c r="K23" s="98">
        <f t="shared" si="4"/>
        <v>-3229.2711894002741</v>
      </c>
      <c r="L23" s="101">
        <f t="shared" si="6"/>
        <v>287777.25251514319</v>
      </c>
    </row>
    <row r="24" spans="1:23" ht="13.8">
      <c r="A24" s="2" t="s">
        <v>210</v>
      </c>
      <c r="B24" s="95">
        <v>125500</v>
      </c>
      <c r="C24" s="96">
        <f>+B24/B34</f>
        <v>1.435575599470061E-3</v>
      </c>
      <c r="D24" s="97">
        <v>0</v>
      </c>
      <c r="E24" s="98">
        <f t="shared" si="0"/>
        <v>247236.31182898255</v>
      </c>
      <c r="F24" s="97">
        <v>0</v>
      </c>
      <c r="G24" s="98">
        <f t="shared" si="1"/>
        <v>2822575.3529607891</v>
      </c>
      <c r="H24" s="99">
        <f t="shared" si="2"/>
        <v>0</v>
      </c>
      <c r="I24" s="101">
        <f t="shared" si="5"/>
        <v>3069811.6647897717</v>
      </c>
      <c r="J24" s="98">
        <f t="shared" si="3"/>
        <v>507549.97940884175</v>
      </c>
      <c r="K24" s="98">
        <f t="shared" si="4"/>
        <v>-15087.011483133194</v>
      </c>
      <c r="L24" s="101">
        <f t="shared" si="6"/>
        <v>492462.96792570857</v>
      </c>
      <c r="P24" s="396">
        <f>SUM(P20:P22)</f>
        <v>3770969.4261170113</v>
      </c>
    </row>
    <row r="25" spans="1:23" ht="13.8">
      <c r="A25" s="2" t="s">
        <v>2</v>
      </c>
      <c r="B25" s="95">
        <v>349000</v>
      </c>
      <c r="C25" s="96">
        <f>+B25/B34</f>
        <v>3.992158439960568E-3</v>
      </c>
      <c r="D25" s="97">
        <v>0</v>
      </c>
      <c r="E25" s="98">
        <f t="shared" si="0"/>
        <v>687533.64803438168</v>
      </c>
      <c r="F25" s="97">
        <v>0</v>
      </c>
      <c r="G25" s="98">
        <f t="shared" si="1"/>
        <v>86322.797276976853</v>
      </c>
      <c r="H25" s="99">
        <f t="shared" si="2"/>
        <v>0</v>
      </c>
      <c r="I25" s="101">
        <f t="shared" si="5"/>
        <v>773856.44531135855</v>
      </c>
      <c r="J25" s="98">
        <f t="shared" si="3"/>
        <v>145164.31607530275</v>
      </c>
      <c r="K25" s="98">
        <f t="shared" si="4"/>
        <v>-3065.2132129576776</v>
      </c>
      <c r="L25" s="101">
        <f t="shared" si="6"/>
        <v>142099.10286234508</v>
      </c>
      <c r="O25" s="127"/>
      <c r="P25" s="496">
        <f>+L54+L95+L177+L508+L918+L1000+L1041+L1369+L1411+L1452+L1493+L1534</f>
        <v>3701584.1613054657</v>
      </c>
      <c r="Q25" s="127" t="s">
        <v>638</v>
      </c>
      <c r="R25" s="127"/>
      <c r="S25" s="127"/>
      <c r="T25" s="127"/>
      <c r="U25" s="127"/>
      <c r="V25" s="127"/>
      <c r="W25" s="127"/>
    </row>
    <row r="26" spans="1:23" ht="13.8">
      <c r="A26" s="2" t="s">
        <v>12</v>
      </c>
      <c r="B26" s="95">
        <v>369700</v>
      </c>
      <c r="C26" s="96">
        <f>+B26/B34</f>
        <v>4.2289426225026417E-3</v>
      </c>
      <c r="D26" s="97">
        <v>0</v>
      </c>
      <c r="E26" s="98">
        <f t="shared" si="0"/>
        <v>728312.86440776754</v>
      </c>
      <c r="F26" s="97">
        <v>0</v>
      </c>
      <c r="G26" s="98">
        <f t="shared" si="1"/>
        <v>0</v>
      </c>
      <c r="H26" s="99">
        <f t="shared" si="2"/>
        <v>0</v>
      </c>
      <c r="I26" s="101">
        <f t="shared" si="5"/>
        <v>728312.86440776754</v>
      </c>
      <c r="J26" s="98">
        <f t="shared" si="3"/>
        <v>130708.87498727594</v>
      </c>
      <c r="K26" s="98">
        <f t="shared" si="4"/>
        <v>-9992.3659371640861</v>
      </c>
      <c r="L26" s="101">
        <f t="shared" si="6"/>
        <v>120716.50905011185</v>
      </c>
      <c r="O26" s="583"/>
      <c r="P26" s="496">
        <f>P218+P219+P220</f>
        <v>69385.264811546309</v>
      </c>
      <c r="Q26" s="127" t="s">
        <v>961</v>
      </c>
      <c r="R26" s="127"/>
      <c r="S26" s="127"/>
      <c r="T26" s="127"/>
      <c r="U26" s="127"/>
      <c r="V26" s="127"/>
      <c r="W26" s="127"/>
    </row>
    <row r="27" spans="1:23" ht="13.8">
      <c r="A27" s="2" t="s">
        <v>18</v>
      </c>
      <c r="B27" s="95">
        <v>10701139</v>
      </c>
      <c r="C27" s="96">
        <f>+B27/B34</f>
        <v>0.12240871740986015</v>
      </c>
      <c r="D27" s="97">
        <v>0</v>
      </c>
      <c r="E27" s="98">
        <f t="shared" si="0"/>
        <v>21081355.687085949</v>
      </c>
      <c r="F27" s="97">
        <v>0</v>
      </c>
      <c r="G27" s="98">
        <f t="shared" si="1"/>
        <v>274207416.68738288</v>
      </c>
      <c r="H27" s="99">
        <f t="shared" si="2"/>
        <v>0</v>
      </c>
      <c r="I27" s="101">
        <f t="shared" si="5"/>
        <v>295288772.3744688</v>
      </c>
      <c r="J27" s="98">
        <f t="shared" si="3"/>
        <v>26468703.32089388</v>
      </c>
      <c r="K27" s="98">
        <f t="shared" si="4"/>
        <v>-1113438.509802076</v>
      </c>
      <c r="L27" s="101">
        <f t="shared" si="6"/>
        <v>25355264.811091803</v>
      </c>
      <c r="O27" s="127"/>
      <c r="P27" s="496">
        <f>+P24-P25-P26</f>
        <v>-6.9849193096160889E-10</v>
      </c>
      <c r="Q27" s="127" t="s">
        <v>652</v>
      </c>
      <c r="R27" s="127"/>
      <c r="S27" s="127"/>
      <c r="T27" s="127"/>
      <c r="U27" s="127"/>
      <c r="V27" s="127"/>
      <c r="W27" s="127"/>
    </row>
    <row r="28" spans="1:23" ht="13.8">
      <c r="A28" s="2" t="s">
        <v>9</v>
      </c>
      <c r="B28" s="95">
        <v>8491257</v>
      </c>
      <c r="C28" s="96">
        <f>+B28/B34</f>
        <v>9.7130210024138255E-2</v>
      </c>
      <c r="D28" s="97">
        <v>0</v>
      </c>
      <c r="E28" s="98">
        <f t="shared" si="0"/>
        <v>16727865.047585901</v>
      </c>
      <c r="F28" s="97">
        <v>0</v>
      </c>
      <c r="G28" s="98">
        <f t="shared" si="1"/>
        <v>395963221.38565838</v>
      </c>
      <c r="H28" s="99">
        <f t="shared" si="2"/>
        <v>0</v>
      </c>
      <c r="I28" s="101">
        <f t="shared" si="5"/>
        <v>412691086.43324429</v>
      </c>
      <c r="J28" s="98">
        <f t="shared" si="3"/>
        <v>76754576.238422021</v>
      </c>
      <c r="K28" s="98">
        <f t="shared" si="4"/>
        <v>-866275.58116141416</v>
      </c>
      <c r="L28" s="101">
        <f t="shared" si="6"/>
        <v>75888300.657260612</v>
      </c>
    </row>
    <row r="29" spans="1:23" ht="13.8">
      <c r="A29" s="2" t="s">
        <v>7</v>
      </c>
      <c r="B29" s="95">
        <v>1726630</v>
      </c>
      <c r="C29" s="96">
        <f>+B29/B34</f>
        <v>1.9750660536358496E-2</v>
      </c>
      <c r="D29" s="97">
        <v>0</v>
      </c>
      <c r="E29" s="98">
        <f t="shared" si="0"/>
        <v>3401479.1481535947</v>
      </c>
      <c r="F29" s="97">
        <v>0</v>
      </c>
      <c r="G29" s="98">
        <f t="shared" si="1"/>
        <v>9924641.9467883371</v>
      </c>
      <c r="H29" s="99">
        <f t="shared" si="2"/>
        <v>0</v>
      </c>
      <c r="I29" s="101">
        <f t="shared" si="5"/>
        <v>13326121.094941933</v>
      </c>
      <c r="J29" s="98">
        <f t="shared" si="3"/>
        <v>10502910.88075014</v>
      </c>
      <c r="K29" s="98">
        <f t="shared" si="4"/>
        <v>-225720.96632800531</v>
      </c>
      <c r="L29" s="101">
        <f t="shared" si="6"/>
        <v>10277189.914422136</v>
      </c>
    </row>
    <row r="30" spans="1:23" ht="13.8">
      <c r="A30" s="2" t="s">
        <v>13</v>
      </c>
      <c r="B30" s="95">
        <v>260430</v>
      </c>
      <c r="C30" s="96">
        <f>+B30/B34</f>
        <v>2.9790195487648446E-3</v>
      </c>
      <c r="D30" s="97">
        <v>0</v>
      </c>
      <c r="E30" s="98">
        <f t="shared" si="0"/>
        <v>513049.82222806319</v>
      </c>
      <c r="F30" s="97">
        <v>0</v>
      </c>
      <c r="G30" s="98">
        <f t="shared" si="1"/>
        <v>56980180.68323566</v>
      </c>
      <c r="H30" s="99">
        <f t="shared" si="2"/>
        <v>0</v>
      </c>
      <c r="I30" s="101">
        <f t="shared" si="5"/>
        <v>57493230.505463727</v>
      </c>
      <c r="J30" s="98">
        <f t="shared" si="3"/>
        <v>3218439.119808617</v>
      </c>
      <c r="K30" s="98">
        <f t="shared" si="4"/>
        <v>-186005.75987523003</v>
      </c>
      <c r="L30" s="101">
        <f t="shared" si="6"/>
        <v>3032433.359933387</v>
      </c>
    </row>
    <row r="31" spans="1:23" ht="13.8">
      <c r="A31" s="2" t="s">
        <v>3</v>
      </c>
      <c r="B31" s="95">
        <v>1010330</v>
      </c>
      <c r="C31" s="96">
        <f>+B31/B34</f>
        <v>1.155701271245089E-2</v>
      </c>
      <c r="D31" s="97">
        <v>0</v>
      </c>
      <c r="E31" s="98">
        <f t="shared" si="0"/>
        <v>1990360.6607982144</v>
      </c>
      <c r="F31" s="97">
        <v>0</v>
      </c>
      <c r="G31" s="98">
        <f t="shared" si="1"/>
        <v>13945206.240995826</v>
      </c>
      <c r="H31" s="99">
        <f t="shared" si="2"/>
        <v>0</v>
      </c>
      <c r="I31" s="101">
        <f t="shared" si="5"/>
        <v>15935566.901794041</v>
      </c>
      <c r="J31" s="98">
        <f t="shared" si="3"/>
        <v>4569288.8084110813</v>
      </c>
      <c r="K31" s="98">
        <f t="shared" si="4"/>
        <v>-73646.949071729949</v>
      </c>
      <c r="L31" s="101">
        <f t="shared" si="6"/>
        <v>4495641.8593393518</v>
      </c>
    </row>
    <row r="32" spans="1:23" ht="13.8">
      <c r="A32" s="2" t="s">
        <v>11</v>
      </c>
      <c r="B32" s="95">
        <v>744197</v>
      </c>
      <c r="C32" s="96">
        <f>+B32/B34</f>
        <v>8.5127574055682952E-3</v>
      </c>
      <c r="D32" s="97">
        <v>0</v>
      </c>
      <c r="E32" s="98">
        <f t="shared" si="0"/>
        <v>1466075.868957716</v>
      </c>
      <c r="F32" s="97">
        <v>0</v>
      </c>
      <c r="G32" s="98">
        <f t="shared" si="1"/>
        <v>632087.28653313802</v>
      </c>
      <c r="H32" s="99">
        <f t="shared" si="2"/>
        <v>0</v>
      </c>
      <c r="I32" s="101">
        <f t="shared" si="5"/>
        <v>2098163.1554908538</v>
      </c>
      <c r="J32" s="98">
        <f t="shared" si="3"/>
        <v>18063528.362480029</v>
      </c>
      <c r="K32" s="98">
        <f t="shared" si="4"/>
        <v>-904755.02895936114</v>
      </c>
      <c r="L32" s="101">
        <f t="shared" si="6"/>
        <v>17158773.333520669</v>
      </c>
    </row>
    <row r="33" spans="1:14" ht="13.8">
      <c r="A33" s="3" t="s">
        <v>8</v>
      </c>
      <c r="B33" s="95">
        <v>607368</v>
      </c>
      <c r="C33" s="96">
        <f>+B33/B34</f>
        <v>6.9475910812663907E-3</v>
      </c>
      <c r="D33" s="97">
        <v>0</v>
      </c>
      <c r="E33" s="98">
        <f t="shared" si="0"/>
        <v>1196521.3087087288</v>
      </c>
      <c r="F33" s="97">
        <v>0</v>
      </c>
      <c r="G33" s="98">
        <f t="shared" si="1"/>
        <v>0</v>
      </c>
      <c r="H33" s="102">
        <f>+D33+F33</f>
        <v>0</v>
      </c>
      <c r="I33" s="103">
        <f t="shared" si="5"/>
        <v>1196521.3087087288</v>
      </c>
      <c r="J33" s="98">
        <f t="shared" si="3"/>
        <v>1346751.8954476896</v>
      </c>
      <c r="K33" s="98">
        <f t="shared" si="4"/>
        <v>-12010.642475171524</v>
      </c>
      <c r="L33" s="101">
        <f t="shared" si="6"/>
        <v>1334741.2529725181</v>
      </c>
    </row>
    <row r="34" spans="1:14" ht="13.8">
      <c r="A34" s="24"/>
      <c r="B34" s="104">
        <f t="shared" ref="B34:K34" si="7">SUM(B10:B33)</f>
        <v>87421380</v>
      </c>
      <c r="C34" s="105">
        <f t="shared" si="7"/>
        <v>1.0000000000000002</v>
      </c>
      <c r="D34" s="106">
        <f t="shared" si="7"/>
        <v>0</v>
      </c>
      <c r="E34" s="107">
        <f t="shared" si="7"/>
        <v>172221032.39999986</v>
      </c>
      <c r="F34" s="108">
        <f t="shared" si="7"/>
        <v>0</v>
      </c>
      <c r="G34" s="107">
        <f t="shared" si="7"/>
        <v>1044560337.6000003</v>
      </c>
      <c r="H34" s="109">
        <f t="shared" si="7"/>
        <v>0</v>
      </c>
      <c r="I34" s="110">
        <f t="shared" si="7"/>
        <v>1216781370</v>
      </c>
      <c r="J34" s="111">
        <f t="shared" si="7"/>
        <v>209335063.71860561</v>
      </c>
      <c r="K34" s="111">
        <f t="shared" si="7"/>
        <v>-5170380.919492716</v>
      </c>
      <c r="L34" s="111">
        <f>SUM(L10:L33)</f>
        <v>204059390.32144681</v>
      </c>
    </row>
    <row r="35" spans="1:14">
      <c r="H35" s="80"/>
      <c r="I35" s="81"/>
    </row>
    <row r="36" spans="1:14">
      <c r="I36" t="s">
        <v>114</v>
      </c>
      <c r="K36" s="123"/>
      <c r="L36" s="123">
        <f>SUM(N39:N5698)</f>
        <v>204164683.81569296</v>
      </c>
    </row>
    <row r="37" spans="1:14">
      <c r="B37" s="367" t="str">
        <f>+MTEP06!B35</f>
        <v>* Note</v>
      </c>
      <c r="C37" s="367"/>
      <c r="K37" s="833" t="s">
        <v>972</v>
      </c>
      <c r="L37" s="496">
        <f>-O11</f>
        <v>-76081.28118039135</v>
      </c>
      <c r="N37" s="583"/>
    </row>
    <row r="38" spans="1:14">
      <c r="B38" s="367" t="str">
        <f>+MTEP06!B36</f>
        <v xml:space="preserve">ATC, OTP, MP, Vecten allocate true-ups based on the allocation totals in column "H" as approved by FERC </v>
      </c>
      <c r="C38" s="367"/>
      <c r="K38" s="832" t="s">
        <v>973</v>
      </c>
      <c r="L38" s="396">
        <f>-O15</f>
        <v>-29211.196485660992</v>
      </c>
    </row>
    <row r="39" spans="1:14" ht="13.8" thickBot="1">
      <c r="B39" s="367" t="str">
        <f>+MTEP06!B37</f>
        <v>GRE, ITC, ITCM, METC, NSP allocate true-ups based on FERC approved calculations.</v>
      </c>
      <c r="C39" s="367"/>
      <c r="K39" s="742" t="s">
        <v>119</v>
      </c>
      <c r="L39" s="450">
        <f>SUM(L36:L38)</f>
        <v>204059391.33802691</v>
      </c>
    </row>
    <row r="40" spans="1:14" ht="13.8" thickTop="1"/>
    <row r="41" spans="1:14">
      <c r="K41" t="s">
        <v>653</v>
      </c>
      <c r="L41" s="496">
        <f>L34-L36-L37-L38</f>
        <v>-1.0165801026814734</v>
      </c>
    </row>
    <row r="43" spans="1:14" ht="15.6">
      <c r="A43" s="874" t="s">
        <v>19</v>
      </c>
      <c r="B43" s="875"/>
      <c r="C43" s="875" t="s">
        <v>413</v>
      </c>
      <c r="D43" s="875"/>
      <c r="E43" s="875"/>
      <c r="F43" s="875"/>
      <c r="G43" s="875"/>
      <c r="H43" s="876"/>
      <c r="I43" s="4"/>
    </row>
    <row r="44" spans="1:14" ht="15.6">
      <c r="A44" s="867" t="s">
        <v>20</v>
      </c>
      <c r="B44" s="868"/>
      <c r="C44" s="918" t="s">
        <v>211</v>
      </c>
      <c r="D44" s="918"/>
      <c r="E44" s="918"/>
      <c r="F44" s="918"/>
      <c r="G44" s="918"/>
      <c r="H44" s="919"/>
      <c r="I44" s="4"/>
    </row>
    <row r="45" spans="1:14" ht="15.6">
      <c r="A45" s="867" t="s">
        <v>22</v>
      </c>
      <c r="B45" s="868"/>
      <c r="C45" s="913" t="s">
        <v>172</v>
      </c>
      <c r="D45" s="913"/>
      <c r="E45" s="913"/>
      <c r="F45" s="913"/>
      <c r="G45" s="913"/>
      <c r="H45" s="914"/>
    </row>
    <row r="46" spans="1:14" ht="15.6">
      <c r="A46" s="867" t="s">
        <v>24</v>
      </c>
      <c r="B46" s="868"/>
      <c r="C46" s="915">
        <v>490000000</v>
      </c>
      <c r="D46" s="916"/>
      <c r="E46" s="916"/>
      <c r="F46" s="916"/>
      <c r="G46" s="916"/>
      <c r="H46" s="917"/>
      <c r="I46" s="4"/>
    </row>
    <row r="47" spans="1:14" ht="15.75" customHeight="1">
      <c r="A47" s="881" t="s">
        <v>25</v>
      </c>
      <c r="B47" s="882"/>
      <c r="C47" s="911" t="s">
        <v>592</v>
      </c>
      <c r="D47" s="911"/>
      <c r="E47" s="911"/>
      <c r="F47" s="911"/>
      <c r="G47" s="911"/>
      <c r="H47" s="912"/>
      <c r="I47" s="459" t="s">
        <v>593</v>
      </c>
    </row>
    <row r="48" spans="1:14" ht="13.8">
      <c r="A48" s="5"/>
      <c r="B48" s="5"/>
      <c r="C48" s="5"/>
      <c r="D48" s="5"/>
      <c r="E48" s="5"/>
      <c r="F48" s="5"/>
      <c r="G48" s="5"/>
      <c r="H48" s="5"/>
      <c r="I48" s="5"/>
    </row>
    <row r="49" spans="1:18" ht="13.8">
      <c r="A49" s="6"/>
      <c r="B49" s="7"/>
      <c r="C49" s="8"/>
      <c r="D49" s="886">
        <v>0.2</v>
      </c>
      <c r="E49" s="887"/>
      <c r="F49" s="886">
        <v>0.8</v>
      </c>
      <c r="G49" s="887"/>
      <c r="H49" s="9"/>
      <c r="I49" s="10"/>
      <c r="J49" s="11" t="s">
        <v>121</v>
      </c>
      <c r="K49" s="11" t="s">
        <v>269</v>
      </c>
      <c r="L49" s="11" t="s">
        <v>270</v>
      </c>
    </row>
    <row r="50" spans="1:18" ht="13.8">
      <c r="A50" s="12"/>
      <c r="B50" s="13"/>
      <c r="C50" s="14"/>
      <c r="D50" s="872" t="s">
        <v>26</v>
      </c>
      <c r="E50" s="880"/>
      <c r="F50" s="872" t="s">
        <v>27</v>
      </c>
      <c r="G50" s="880"/>
      <c r="H50" s="872" t="s">
        <v>28</v>
      </c>
      <c r="I50" s="873"/>
      <c r="J50" s="15" t="s">
        <v>29</v>
      </c>
      <c r="K50" s="391" t="s">
        <v>523</v>
      </c>
      <c r="L50" s="391" t="s">
        <v>29</v>
      </c>
    </row>
    <row r="51" spans="1:18" ht="27.6">
      <c r="A51" s="16" t="s">
        <v>30</v>
      </c>
      <c r="B51" s="17" t="s">
        <v>31</v>
      </c>
      <c r="C51" s="18" t="s">
        <v>32</v>
      </c>
      <c r="D51" s="19" t="s">
        <v>33</v>
      </c>
      <c r="E51" s="20" t="s">
        <v>34</v>
      </c>
      <c r="F51" s="19" t="s">
        <v>33</v>
      </c>
      <c r="G51" s="20" t="s">
        <v>34</v>
      </c>
      <c r="H51" s="21" t="s">
        <v>33</v>
      </c>
      <c r="I51" s="40" t="s">
        <v>34</v>
      </c>
      <c r="J51" s="18" t="s">
        <v>34</v>
      </c>
      <c r="K51" s="18" t="s">
        <v>34</v>
      </c>
      <c r="L51" s="18" t="s">
        <v>34</v>
      </c>
    </row>
    <row r="52" spans="1:18" ht="13.8">
      <c r="A52" s="1" t="s">
        <v>15</v>
      </c>
      <c r="B52" s="22">
        <f>+$B$10</f>
        <v>11479167</v>
      </c>
      <c r="C52" s="84">
        <f>+B52/B75</f>
        <v>0.13130846252941786</v>
      </c>
      <c r="D52" s="89">
        <v>0</v>
      </c>
      <c r="E52" s="112">
        <f>+D52*C46</f>
        <v>0</v>
      </c>
      <c r="F52" s="79">
        <v>0</v>
      </c>
      <c r="G52" s="114">
        <f>F52*C46</f>
        <v>0</v>
      </c>
      <c r="H52" s="79">
        <v>2.5488081999999999E-2</v>
      </c>
      <c r="I52" s="116">
        <f>+E52+G52</f>
        <v>0</v>
      </c>
      <c r="J52" s="39">
        <f>+H52*I78</f>
        <v>623673.46342660801</v>
      </c>
      <c r="K52" s="395">
        <v>-684</v>
      </c>
      <c r="L52" s="393">
        <f>+J52+K52</f>
        <v>622989.46342660801</v>
      </c>
      <c r="P52" s="819" t="s">
        <v>967</v>
      </c>
      <c r="Q52" s="812"/>
    </row>
    <row r="53" spans="1:18" ht="13.8">
      <c r="A53" s="2" t="s">
        <v>4</v>
      </c>
      <c r="B53" s="22">
        <f>+$B$12</f>
        <v>552209</v>
      </c>
      <c r="C53" s="84">
        <f>+B53/B75</f>
        <v>6.3166355873128521E-3</v>
      </c>
      <c r="D53" s="89">
        <v>0</v>
      </c>
      <c r="E53" s="112">
        <f>+D53*C46</f>
        <v>0</v>
      </c>
      <c r="F53" s="79">
        <v>0</v>
      </c>
      <c r="G53" s="112">
        <f>F53*C46</f>
        <v>0</v>
      </c>
      <c r="H53" s="79">
        <v>1.2261119999999999E-3</v>
      </c>
      <c r="I53" s="117">
        <f>+G53+E53</f>
        <v>0</v>
      </c>
      <c r="J53" s="39">
        <f>+H53*I78</f>
        <v>30002.003194627403</v>
      </c>
      <c r="K53" s="395">
        <v>-822</v>
      </c>
      <c r="L53" s="394">
        <f>+J53+K53</f>
        <v>29180.003194627403</v>
      </c>
      <c r="P53" s="813" t="s">
        <v>638</v>
      </c>
      <c r="Q53" s="814"/>
    </row>
    <row r="54" spans="1:18" s="127" customFormat="1" ht="13.8">
      <c r="A54" s="2" t="s">
        <v>0</v>
      </c>
      <c r="B54" s="471">
        <f>+$B$13</f>
        <v>10468870</v>
      </c>
      <c r="C54" s="472">
        <f>+B54/B75</f>
        <v>0.11975182729899711</v>
      </c>
      <c r="D54" s="473">
        <v>0</v>
      </c>
      <c r="E54" s="474">
        <f>+D54*C46</f>
        <v>0</v>
      </c>
      <c r="F54" s="475">
        <v>0</v>
      </c>
      <c r="G54" s="474">
        <f>F54*C46</f>
        <v>0</v>
      </c>
      <c r="H54" s="475">
        <v>2.3244843000000001E-2</v>
      </c>
      <c r="I54" s="477">
        <f t="shared" ref="I54:I74" si="8">+G54+E54</f>
        <v>0</v>
      </c>
      <c r="J54" s="478">
        <f>+H54*I78</f>
        <v>568783.15679531114</v>
      </c>
      <c r="K54" s="600">
        <f>+Q58+P63</f>
        <v>-26452</v>
      </c>
      <c r="L54" s="811">
        <f t="shared" ref="L54:L74" si="9">+J54+K54</f>
        <v>542331.15679531114</v>
      </c>
      <c r="P54" s="815">
        <f>+R58</f>
        <v>303135.44778448512</v>
      </c>
      <c r="Q54" s="816" t="s">
        <v>610</v>
      </c>
    </row>
    <row r="55" spans="1:18" ht="13.8">
      <c r="A55" s="2" t="s">
        <v>16</v>
      </c>
      <c r="B55" s="22">
        <f>+$B$14</f>
        <v>1032750</v>
      </c>
      <c r="C55" s="84">
        <f>+B55/B75</f>
        <v>1.1813471715957813E-2</v>
      </c>
      <c r="D55" s="89">
        <v>0</v>
      </c>
      <c r="E55" s="112">
        <f>+D55*C46</f>
        <v>0</v>
      </c>
      <c r="F55" s="79">
        <v>0</v>
      </c>
      <c r="G55" s="112">
        <f>F55*C46</f>
        <v>0</v>
      </c>
      <c r="H55" s="79">
        <v>2.2930939999999999E-3</v>
      </c>
      <c r="I55" s="117">
        <f t="shared" si="8"/>
        <v>0</v>
      </c>
      <c r="J55" s="39">
        <f>+H55*I78</f>
        <v>56110.219550563845</v>
      </c>
      <c r="K55" s="395">
        <v>-704</v>
      </c>
      <c r="L55" s="394">
        <f t="shared" si="9"/>
        <v>55406.219550563845</v>
      </c>
      <c r="P55" s="815">
        <f>+R59</f>
        <v>198856.29015151804</v>
      </c>
      <c r="Q55" s="816" t="s">
        <v>603</v>
      </c>
    </row>
    <row r="56" spans="1:18" ht="13.8">
      <c r="A56" s="2" t="s">
        <v>6</v>
      </c>
      <c r="B56" s="22">
        <f>+$B$15</f>
        <v>2589500</v>
      </c>
      <c r="C56" s="84">
        <f>+B56/B75</f>
        <v>2.9620900516555561E-2</v>
      </c>
      <c r="D56" s="89">
        <v>0</v>
      </c>
      <c r="E56" s="112">
        <f>+D56*C46</f>
        <v>0</v>
      </c>
      <c r="F56" s="79">
        <v>0</v>
      </c>
      <c r="G56" s="112">
        <f>F56*C46</f>
        <v>0</v>
      </c>
      <c r="H56" s="79">
        <v>5.749667E-3</v>
      </c>
      <c r="I56" s="117">
        <f t="shared" si="8"/>
        <v>0</v>
      </c>
      <c r="J56" s="39">
        <f>+H56*I78</f>
        <v>140689.8616945628</v>
      </c>
      <c r="K56" s="395">
        <v>-351</v>
      </c>
      <c r="L56" s="394">
        <f t="shared" si="9"/>
        <v>140338.8616945628</v>
      </c>
      <c r="P56" s="817">
        <f>+R60</f>
        <v>40339.418859307945</v>
      </c>
      <c r="Q56" s="818" t="s">
        <v>604</v>
      </c>
    </row>
    <row r="57" spans="1:18" ht="13.8">
      <c r="A57" s="2" t="s">
        <v>10</v>
      </c>
      <c r="B57" s="22">
        <f>+$B$16</f>
        <v>2986010</v>
      </c>
      <c r="C57" s="84">
        <f>+B57/B75</f>
        <v>3.4156518691423082E-2</v>
      </c>
      <c r="D57" s="89">
        <v>0</v>
      </c>
      <c r="E57" s="112">
        <f>+D57*C46</f>
        <v>0</v>
      </c>
      <c r="F57" s="79">
        <v>0</v>
      </c>
      <c r="G57" s="112">
        <f>F57*C46</f>
        <v>0</v>
      </c>
      <c r="H57" s="79">
        <v>6.6300689999999997E-3</v>
      </c>
      <c r="I57" s="117">
        <f t="shared" si="8"/>
        <v>0</v>
      </c>
      <c r="J57" s="39">
        <f>+H57*I78</f>
        <v>162232.61114694263</v>
      </c>
      <c r="K57" s="395">
        <v>-5889</v>
      </c>
      <c r="L57" s="394">
        <f t="shared" si="9"/>
        <v>156343.61114694263</v>
      </c>
    </row>
    <row r="58" spans="1:18" ht="13.8">
      <c r="A58" s="2" t="s">
        <v>17</v>
      </c>
      <c r="B58" s="22">
        <f>+$B$17</f>
        <v>6997000</v>
      </c>
      <c r="C58" s="84">
        <f>+B58/B75</f>
        <v>8.003762923898021E-2</v>
      </c>
      <c r="D58" s="89">
        <v>0</v>
      </c>
      <c r="E58" s="112">
        <f>+D58*C46</f>
        <v>0</v>
      </c>
      <c r="F58" s="79">
        <v>0</v>
      </c>
      <c r="G58" s="112">
        <f>F58*C46</f>
        <v>0</v>
      </c>
      <c r="H58" s="79">
        <v>1.553598E-2</v>
      </c>
      <c r="I58" s="117">
        <f t="shared" si="8"/>
        <v>0</v>
      </c>
      <c r="J58" s="39">
        <f>+H58*I78</f>
        <v>380153.29887617729</v>
      </c>
      <c r="K58" s="395">
        <v>3562</v>
      </c>
      <c r="L58" s="394">
        <f t="shared" si="9"/>
        <v>383715.29887617729</v>
      </c>
      <c r="O58" s="598" t="s">
        <v>610</v>
      </c>
      <c r="P58" s="496">
        <f>J54*$O$20</f>
        <v>329325.44778448512</v>
      </c>
      <c r="Q58" s="597">
        <v>-26190</v>
      </c>
      <c r="R58" s="396">
        <f>+P58+Q58</f>
        <v>303135.44778448512</v>
      </c>
    </row>
    <row r="59" spans="1:18" ht="13.8">
      <c r="A59" s="2" t="s">
        <v>5</v>
      </c>
      <c r="B59" s="22">
        <f>+$B$18</f>
        <v>9283000</v>
      </c>
      <c r="C59" s="84">
        <f>+B59/B75</f>
        <v>0.10618683896319184</v>
      </c>
      <c r="D59" s="89">
        <v>0</v>
      </c>
      <c r="E59" s="112">
        <f>+D59*C46</f>
        <v>0</v>
      </c>
      <c r="F59" s="79">
        <v>0</v>
      </c>
      <c r="G59" s="112">
        <f>F59*C46</f>
        <v>0</v>
      </c>
      <c r="H59" s="79">
        <v>2.0611763000000002E-2</v>
      </c>
      <c r="I59" s="117">
        <f t="shared" si="8"/>
        <v>0</v>
      </c>
      <c r="J59" s="39">
        <f>+H59*I78</f>
        <v>504353.74531274714</v>
      </c>
      <c r="K59" s="395">
        <v>9607</v>
      </c>
      <c r="L59" s="394">
        <f t="shared" si="9"/>
        <v>513960.74531274714</v>
      </c>
      <c r="O59" s="598" t="s">
        <v>603</v>
      </c>
      <c r="P59" s="496">
        <f>J54*$O$21</f>
        <v>199074.10487835889</v>
      </c>
      <c r="Q59" s="496">
        <f>P63*((P59/(P59+P60)))</f>
        <v>-217.81472684085512</v>
      </c>
      <c r="R59" s="396">
        <f t="shared" ref="R59:R60" si="10">+P59+Q59</f>
        <v>198856.29015151804</v>
      </c>
    </row>
    <row r="60" spans="1:18" ht="13.8">
      <c r="A60" s="2" t="s">
        <v>116</v>
      </c>
      <c r="B60" s="22">
        <f>+$B$19</f>
        <v>2800184</v>
      </c>
      <c r="C60" s="84">
        <f>+B60/B75</f>
        <v>3.2030883063159148E-2</v>
      </c>
      <c r="D60" s="89">
        <v>0</v>
      </c>
      <c r="E60" s="112">
        <f>+D60*C46</f>
        <v>0</v>
      </c>
      <c r="F60" s="79">
        <v>0</v>
      </c>
      <c r="G60" s="112">
        <f>F60*C46</f>
        <v>0</v>
      </c>
      <c r="H60" s="79">
        <v>1.1657959000000001E-2</v>
      </c>
      <c r="I60" s="117">
        <f t="shared" si="8"/>
        <v>0</v>
      </c>
      <c r="J60" s="39">
        <f>+H60*I78</f>
        <v>285261.15327216056</v>
      </c>
      <c r="K60" s="395">
        <v>-708</v>
      </c>
      <c r="L60" s="394">
        <f t="shared" si="9"/>
        <v>284553.15327216056</v>
      </c>
      <c r="O60" s="598" t="s">
        <v>604</v>
      </c>
      <c r="P60" s="496">
        <f>J54*$O$22</f>
        <v>40383.604132467088</v>
      </c>
      <c r="Q60" s="496">
        <f>P63*((P60/(P59+P60)))</f>
        <v>-44.185273159144884</v>
      </c>
      <c r="R60" s="396">
        <f t="shared" si="10"/>
        <v>40339.418859307945</v>
      </c>
    </row>
    <row r="61" spans="1:18" ht="14.4" thickBot="1">
      <c r="A61" s="2" t="s">
        <v>1</v>
      </c>
      <c r="B61" s="22">
        <f>+$B$20</f>
        <v>234000</v>
      </c>
      <c r="C61" s="84">
        <f>+B61/B75</f>
        <v>2.6766907591712691E-3</v>
      </c>
      <c r="D61" s="89">
        <v>0</v>
      </c>
      <c r="E61" s="112">
        <f>+D61*C46</f>
        <v>0</v>
      </c>
      <c r="F61" s="79">
        <v>0</v>
      </c>
      <c r="G61" s="112">
        <f>F61*C46</f>
        <v>0</v>
      </c>
      <c r="H61" s="79">
        <v>5.1956699999999997E-4</v>
      </c>
      <c r="I61" s="117">
        <f t="shared" si="8"/>
        <v>0</v>
      </c>
      <c r="J61" s="39">
        <f>+H61*I78</f>
        <v>12713.398770930369</v>
      </c>
      <c r="K61" s="395">
        <v>-461</v>
      </c>
      <c r="L61" s="394">
        <f t="shared" si="9"/>
        <v>12252.398770930369</v>
      </c>
      <c r="P61" s="414">
        <f>SUM(P58:P60)</f>
        <v>568783.15679531114</v>
      </c>
      <c r="Q61" s="414">
        <f>SUM(Q58:Q60)</f>
        <v>-26452</v>
      </c>
      <c r="R61" s="414">
        <f>SUM(R58:R60)</f>
        <v>542331.15679531102</v>
      </c>
    </row>
    <row r="62" spans="1:18" ht="14.4" thickTop="1">
      <c r="A62" s="2" t="s">
        <v>46</v>
      </c>
      <c r="B62" s="22">
        <f>+$B$21</f>
        <v>7060375</v>
      </c>
      <c r="C62" s="84">
        <f>+B62/B75</f>
        <v>8.0762566319589099E-2</v>
      </c>
      <c r="D62" s="89">
        <v>0</v>
      </c>
      <c r="E62" s="112">
        <f>+D62*C46</f>
        <v>0</v>
      </c>
      <c r="F62" s="79">
        <v>0</v>
      </c>
      <c r="G62" s="112">
        <f>F62*C46</f>
        <v>0</v>
      </c>
      <c r="H62" s="79">
        <v>1.5676696E-2</v>
      </c>
      <c r="I62" s="117">
        <f t="shared" si="8"/>
        <v>0</v>
      </c>
      <c r="J62" s="39">
        <f>+H62*I78</f>
        <v>383596.50951397809</v>
      </c>
      <c r="K62" s="395">
        <v>-4920</v>
      </c>
      <c r="L62" s="394">
        <f t="shared" si="9"/>
        <v>378676.50951397809</v>
      </c>
    </row>
    <row r="63" spans="1:18" ht="13.8">
      <c r="A63" s="2" t="s">
        <v>45</v>
      </c>
      <c r="B63" s="22">
        <f>+$B$22</f>
        <v>7069072</v>
      </c>
      <c r="C63" s="84">
        <f>+B63/B75</f>
        <v>8.0862049992804969E-2</v>
      </c>
      <c r="D63" s="89">
        <v>0</v>
      </c>
      <c r="E63" s="112">
        <f>+D63*C46</f>
        <v>0</v>
      </c>
      <c r="F63" s="79">
        <v>0</v>
      </c>
      <c r="G63" s="112">
        <f>F63*C46</f>
        <v>0</v>
      </c>
      <c r="H63" s="79">
        <v>1.5696008000000001E-2</v>
      </c>
      <c r="I63" s="117">
        <f t="shared" si="8"/>
        <v>0</v>
      </c>
      <c r="J63" s="39">
        <f>+H63*I78</f>
        <v>384069.05907363875</v>
      </c>
      <c r="K63" s="395">
        <v>-6381</v>
      </c>
      <c r="L63" s="394">
        <f t="shared" si="9"/>
        <v>377688.05907363875</v>
      </c>
      <c r="O63" s="598"/>
      <c r="P63" s="596">
        <v>-262</v>
      </c>
      <c r="Q63" t="s">
        <v>869</v>
      </c>
    </row>
    <row r="64" spans="1:18" ht="13.8">
      <c r="A64" s="2" t="s">
        <v>209</v>
      </c>
      <c r="B64" s="22">
        <f>+$B$23</f>
        <v>483692</v>
      </c>
      <c r="C64" s="84">
        <f>+B64/B75</f>
        <v>5.5328799430985872E-3</v>
      </c>
      <c r="D64" s="89">
        <v>0</v>
      </c>
      <c r="E64" s="112">
        <f>+D64*C46</f>
        <v>0</v>
      </c>
      <c r="F64" s="79">
        <v>0</v>
      </c>
      <c r="G64" s="112">
        <f>F64*C46</f>
        <v>0</v>
      </c>
      <c r="H64" s="79">
        <v>1.07398E-3</v>
      </c>
      <c r="I64" s="117">
        <f t="shared" si="8"/>
        <v>0</v>
      </c>
      <c r="J64" s="39">
        <f>+H64*I78</f>
        <v>26279.451951343712</v>
      </c>
      <c r="K64" s="395">
        <v>228</v>
      </c>
      <c r="L64" s="394">
        <f t="shared" si="9"/>
        <v>26507.451951343712</v>
      </c>
    </row>
    <row r="65" spans="1:14" ht="13.8">
      <c r="A65" s="2" t="s">
        <v>210</v>
      </c>
      <c r="B65" s="22">
        <f>+$B$24</f>
        <v>125500</v>
      </c>
      <c r="C65" s="84">
        <f>+B65/B75</f>
        <v>1.435575599470061E-3</v>
      </c>
      <c r="D65" s="89">
        <v>0</v>
      </c>
      <c r="E65" s="112">
        <f>+D65*C46</f>
        <v>0</v>
      </c>
      <c r="F65" s="79">
        <v>0</v>
      </c>
      <c r="G65" s="112">
        <f>F65*C46</f>
        <v>0</v>
      </c>
      <c r="H65" s="79">
        <v>2.7865700000000003E-4</v>
      </c>
      <c r="I65" s="117">
        <f t="shared" si="8"/>
        <v>0</v>
      </c>
      <c r="J65" s="39">
        <f>+H65*I78</f>
        <v>6818.5191925413747</v>
      </c>
      <c r="K65" s="395">
        <v>64</v>
      </c>
      <c r="L65" s="394">
        <f t="shared" si="9"/>
        <v>6882.5191925413747</v>
      </c>
    </row>
    <row r="66" spans="1:14" ht="13.8">
      <c r="A66" s="2" t="s">
        <v>2</v>
      </c>
      <c r="B66" s="22">
        <f>+$B$25</f>
        <v>349000</v>
      </c>
      <c r="C66" s="84">
        <f>+B66/B75</f>
        <v>3.992158439960568E-3</v>
      </c>
      <c r="D66" s="89">
        <v>0</v>
      </c>
      <c r="E66" s="112">
        <f>+D66*C46</f>
        <v>0</v>
      </c>
      <c r="F66" s="79">
        <v>0</v>
      </c>
      <c r="G66" s="112">
        <f>F66*C46</f>
        <v>0</v>
      </c>
      <c r="H66" s="79">
        <v>7.74912E-4</v>
      </c>
      <c r="I66" s="117">
        <f t="shared" si="8"/>
        <v>0</v>
      </c>
      <c r="J66" s="39">
        <f>+H66*I78</f>
        <v>18961.491527327937</v>
      </c>
      <c r="K66" s="395">
        <v>-79</v>
      </c>
      <c r="L66" s="394">
        <f t="shared" si="9"/>
        <v>18882.491527327937</v>
      </c>
    </row>
    <row r="67" spans="1:14" ht="13.8">
      <c r="A67" s="2" t="s">
        <v>12</v>
      </c>
      <c r="B67" s="22">
        <f>+$B$26</f>
        <v>369700</v>
      </c>
      <c r="C67" s="84">
        <f>+B67/B75</f>
        <v>4.2289426225026417E-3</v>
      </c>
      <c r="D67" s="89">
        <v>0</v>
      </c>
      <c r="E67" s="112">
        <f>+D67*C46</f>
        <v>0</v>
      </c>
      <c r="F67" s="79">
        <v>0</v>
      </c>
      <c r="G67" s="112">
        <f>F67*C46</f>
        <v>0</v>
      </c>
      <c r="H67" s="79">
        <v>8.2087299999999996E-4</v>
      </c>
      <c r="I67" s="117">
        <f t="shared" si="8"/>
        <v>0</v>
      </c>
      <c r="J67" s="39">
        <f>+H67*I78</f>
        <v>20086.121307338468</v>
      </c>
      <c r="K67" s="395">
        <v>-1783</v>
      </c>
      <c r="L67" s="394">
        <f t="shared" si="9"/>
        <v>18303.121307338468</v>
      </c>
    </row>
    <row r="68" spans="1:14" ht="13.8">
      <c r="A68" s="2" t="s">
        <v>18</v>
      </c>
      <c r="B68" s="22">
        <f>+$B$27</f>
        <v>10701139</v>
      </c>
      <c r="C68" s="84">
        <f>+B68/B75</f>
        <v>0.12240871740986015</v>
      </c>
      <c r="D68" s="89">
        <v>0</v>
      </c>
      <c r="E68" s="112">
        <f>+D68*C46</f>
        <v>0</v>
      </c>
      <c r="F68" s="79">
        <v>0</v>
      </c>
      <c r="G68" s="112">
        <f>F68*C46</f>
        <v>0</v>
      </c>
      <c r="H68" s="79">
        <v>3.0205915999999999E-2</v>
      </c>
      <c r="I68" s="117">
        <f t="shared" si="8"/>
        <v>0</v>
      </c>
      <c r="J68" s="39">
        <f>+H68*I78</f>
        <v>739115.17734811106</v>
      </c>
      <c r="K68" s="395">
        <v>8246</v>
      </c>
      <c r="L68" s="394">
        <f t="shared" si="9"/>
        <v>747361.17734811106</v>
      </c>
    </row>
    <row r="69" spans="1:14" ht="13.8">
      <c r="A69" s="2" t="s">
        <v>9</v>
      </c>
      <c r="B69" s="22">
        <f>+$B$28</f>
        <v>8491257</v>
      </c>
      <c r="C69" s="84">
        <f>+B69/B75</f>
        <v>9.7130210024138255E-2</v>
      </c>
      <c r="D69" s="89">
        <v>0</v>
      </c>
      <c r="E69" s="112">
        <f>+D69*C46</f>
        <v>0</v>
      </c>
      <c r="F69" s="79">
        <v>0</v>
      </c>
      <c r="G69" s="112">
        <f>F69*C46</f>
        <v>0</v>
      </c>
      <c r="H69" s="79">
        <v>0.49475347800000002</v>
      </c>
      <c r="I69" s="117">
        <f t="shared" si="8"/>
        <v>0</v>
      </c>
      <c r="J69" s="39">
        <f>+H69*I78</f>
        <v>12106231.263953881</v>
      </c>
      <c r="K69" s="395">
        <v>209291</v>
      </c>
      <c r="L69" s="394">
        <f t="shared" si="9"/>
        <v>12315522.263953881</v>
      </c>
    </row>
    <row r="70" spans="1:14" ht="13.8">
      <c r="A70" s="2" t="s">
        <v>7</v>
      </c>
      <c r="B70" s="22">
        <f>+$B$29</f>
        <v>1726630</v>
      </c>
      <c r="C70" s="84">
        <f>+B70/B75</f>
        <v>1.9750660536358496E-2</v>
      </c>
      <c r="D70" s="89">
        <v>0</v>
      </c>
      <c r="E70" s="112">
        <f>+D70*C46</f>
        <v>0</v>
      </c>
      <c r="F70" s="79">
        <v>0</v>
      </c>
      <c r="G70" s="112">
        <f>F70*C46</f>
        <v>0</v>
      </c>
      <c r="H70" s="79">
        <v>9.7935486000000002E-2</v>
      </c>
      <c r="I70" s="117">
        <f t="shared" si="8"/>
        <v>0</v>
      </c>
      <c r="J70" s="39">
        <f>+H70*I78</f>
        <v>2396404.866634849</v>
      </c>
      <c r="K70" s="395">
        <v>-11446</v>
      </c>
      <c r="L70" s="394">
        <f t="shared" si="9"/>
        <v>2384958.866634849</v>
      </c>
    </row>
    <row r="71" spans="1:14" ht="13.8">
      <c r="A71" s="2" t="s">
        <v>13</v>
      </c>
      <c r="B71" s="22">
        <f>+$B$30</f>
        <v>260430</v>
      </c>
      <c r="C71" s="84">
        <f>+B71/B75</f>
        <v>2.9790195487648446E-3</v>
      </c>
      <c r="D71" s="89">
        <v>0</v>
      </c>
      <c r="E71" s="112">
        <f>+D71*C46</f>
        <v>0</v>
      </c>
      <c r="F71" s="79">
        <v>0</v>
      </c>
      <c r="G71" s="112">
        <f>F71*C46</f>
        <v>0</v>
      </c>
      <c r="H71" s="79">
        <v>5.7825300000000004E-4</v>
      </c>
      <c r="I71" s="117">
        <f t="shared" si="8"/>
        <v>0</v>
      </c>
      <c r="J71" s="39">
        <f>+H71*I78</f>
        <v>14149.399364252926</v>
      </c>
      <c r="K71" s="395">
        <v>-287</v>
      </c>
      <c r="L71" s="394">
        <f>+J71+K71</f>
        <v>13862.399364252926</v>
      </c>
    </row>
    <row r="72" spans="1:14" ht="13.8">
      <c r="A72" s="2" t="s">
        <v>3</v>
      </c>
      <c r="B72" s="22">
        <f>+$B$31</f>
        <v>1010330</v>
      </c>
      <c r="C72" s="84">
        <f>+B72/B75</f>
        <v>1.155701271245089E-2</v>
      </c>
      <c r="D72" s="89">
        <v>0</v>
      </c>
      <c r="E72" s="112">
        <f>+D72*C46</f>
        <v>0</v>
      </c>
      <c r="F72" s="79">
        <v>0</v>
      </c>
      <c r="G72" s="112">
        <f>F72*C46</f>
        <v>0</v>
      </c>
      <c r="H72" s="79">
        <v>3.2541869000000001E-2</v>
      </c>
      <c r="I72" s="117">
        <f t="shared" si="8"/>
        <v>0</v>
      </c>
      <c r="J72" s="39">
        <f>+H72*I78</f>
        <v>796274.12316097273</v>
      </c>
      <c r="K72" s="395">
        <v>16615</v>
      </c>
      <c r="L72" s="394">
        <f t="shared" si="9"/>
        <v>812889.12316097273</v>
      </c>
    </row>
    <row r="73" spans="1:14" ht="13.8">
      <c r="A73" s="2" t="s">
        <v>11</v>
      </c>
      <c r="B73" s="22">
        <f>+$B$32</f>
        <v>744197</v>
      </c>
      <c r="C73" s="84">
        <f>+B73/B75</f>
        <v>8.5127574055682952E-3</v>
      </c>
      <c r="D73" s="89">
        <v>0</v>
      </c>
      <c r="E73" s="112">
        <f>+D73*C46</f>
        <v>0</v>
      </c>
      <c r="F73" s="79">
        <v>0</v>
      </c>
      <c r="G73" s="112">
        <f>F73*C46</f>
        <v>0</v>
      </c>
      <c r="H73" s="79">
        <v>0.18369840200000001</v>
      </c>
      <c r="I73" s="117">
        <f t="shared" si="8"/>
        <v>0</v>
      </c>
      <c r="J73" s="39">
        <f>+H73*I78</f>
        <v>4494956.4506765697</v>
      </c>
      <c r="K73" s="395">
        <v>-224394</v>
      </c>
      <c r="L73" s="394">
        <f>+J73+K73</f>
        <v>4270562.4506765697</v>
      </c>
    </row>
    <row r="74" spans="1:14" ht="13.8">
      <c r="A74" s="3" t="s">
        <v>8</v>
      </c>
      <c r="B74" s="22">
        <f>+$B$33</f>
        <v>607368</v>
      </c>
      <c r="C74" s="84">
        <f>+B74/B75</f>
        <v>6.9475910812663907E-3</v>
      </c>
      <c r="D74" s="89">
        <v>0</v>
      </c>
      <c r="E74" s="112">
        <f>+D74*C46</f>
        <v>0</v>
      </c>
      <c r="F74" s="79">
        <v>0</v>
      </c>
      <c r="G74" s="115">
        <f>F74*C46</f>
        <v>0</v>
      </c>
      <c r="H74" s="79">
        <v>1.3008333E-2</v>
      </c>
      <c r="I74" s="118">
        <f t="shared" si="8"/>
        <v>0</v>
      </c>
      <c r="J74" s="39">
        <f>+H74*I78</f>
        <v>318303.75057317532</v>
      </c>
      <c r="K74" s="395">
        <v>3107</v>
      </c>
      <c r="L74" s="394">
        <f t="shared" si="9"/>
        <v>321410.75057317532</v>
      </c>
    </row>
    <row r="75" spans="1:14" ht="13.8">
      <c r="A75" s="24"/>
      <c r="B75" s="25">
        <f t="shared" ref="B75:K75" si="11">SUM(B52:B74)</f>
        <v>87421380</v>
      </c>
      <c r="C75" s="85">
        <f t="shared" si="11"/>
        <v>1.0000000000000002</v>
      </c>
      <c r="D75" s="82">
        <f t="shared" si="11"/>
        <v>0</v>
      </c>
      <c r="E75" s="113">
        <f t="shared" si="11"/>
        <v>0</v>
      </c>
      <c r="F75" s="83">
        <f t="shared" si="11"/>
        <v>0</v>
      </c>
      <c r="G75" s="113">
        <f t="shared" si="11"/>
        <v>0</v>
      </c>
      <c r="H75" s="83">
        <f t="shared" si="11"/>
        <v>0.99999999900000014</v>
      </c>
      <c r="I75" s="119">
        <f t="shared" si="11"/>
        <v>0</v>
      </c>
      <c r="J75" s="26">
        <f t="shared" si="11"/>
        <v>24469219.096318614</v>
      </c>
      <c r="K75" s="26">
        <f t="shared" si="11"/>
        <v>-34641</v>
      </c>
      <c r="L75" s="26">
        <f>SUM(L52:L74)</f>
        <v>24434578.096318614</v>
      </c>
    </row>
    <row r="76" spans="1:14">
      <c r="H76" s="80"/>
      <c r="I76" s="81"/>
    </row>
    <row r="78" spans="1:14">
      <c r="G78" t="s">
        <v>114</v>
      </c>
      <c r="H78" s="27"/>
      <c r="I78" s="357">
        <f>+GRE!N74</f>
        <v>24469219.120787829</v>
      </c>
    </row>
    <row r="79" spans="1:14">
      <c r="G79" t="s">
        <v>338</v>
      </c>
      <c r="I79" s="154">
        <f>+GRE!P74</f>
        <v>-34641</v>
      </c>
    </row>
    <row r="80" spans="1:14">
      <c r="G80" t="s">
        <v>256</v>
      </c>
      <c r="I80" s="120">
        <f>SUM(I78:I79)</f>
        <v>24434578.120787829</v>
      </c>
      <c r="N80" s="121">
        <f>+I80</f>
        <v>24434578.120787829</v>
      </c>
    </row>
    <row r="81" spans="1:17">
      <c r="I81" s="122"/>
      <c r="N81" s="121"/>
    </row>
    <row r="82" spans="1:17">
      <c r="I82" s="122"/>
      <c r="N82" s="121"/>
    </row>
    <row r="83" spans="1:17">
      <c r="I83" s="122"/>
      <c r="N83" s="121"/>
    </row>
    <row r="84" spans="1:17" ht="15.6">
      <c r="A84" s="874" t="s">
        <v>19</v>
      </c>
      <c r="B84" s="875"/>
      <c r="C84" s="875">
        <v>356</v>
      </c>
      <c r="D84" s="875"/>
      <c r="E84" s="875"/>
      <c r="F84" s="875"/>
      <c r="G84" s="875"/>
      <c r="H84" s="876"/>
      <c r="I84" s="4"/>
    </row>
    <row r="85" spans="1:17" ht="15.6">
      <c r="A85" s="867" t="s">
        <v>20</v>
      </c>
      <c r="B85" s="868"/>
      <c r="C85" s="920" t="s">
        <v>212</v>
      </c>
      <c r="D85" s="920"/>
      <c r="E85" s="920"/>
      <c r="F85" s="920"/>
      <c r="G85" s="920"/>
      <c r="H85" s="921"/>
      <c r="I85" s="4"/>
    </row>
    <row r="86" spans="1:17" ht="15.6">
      <c r="A86" s="867" t="s">
        <v>22</v>
      </c>
      <c r="B86" s="868"/>
      <c r="C86" s="913" t="s">
        <v>99</v>
      </c>
      <c r="D86" s="913"/>
      <c r="E86" s="913"/>
      <c r="F86" s="913"/>
      <c r="G86" s="913"/>
      <c r="H86" s="914"/>
      <c r="I86" s="4"/>
    </row>
    <row r="87" spans="1:17" ht="15.6">
      <c r="A87" s="867" t="s">
        <v>24</v>
      </c>
      <c r="B87" s="868"/>
      <c r="C87" s="869">
        <v>230056310</v>
      </c>
      <c r="D87" s="870"/>
      <c r="E87" s="870"/>
      <c r="F87" s="870"/>
      <c r="G87" s="870"/>
      <c r="H87" s="871"/>
      <c r="I87" s="4"/>
    </row>
    <row r="88" spans="1:17" ht="15.6">
      <c r="A88" s="881" t="s">
        <v>25</v>
      </c>
      <c r="B88" s="882"/>
      <c r="C88" s="911" t="s">
        <v>216</v>
      </c>
      <c r="D88" s="911"/>
      <c r="E88" s="911"/>
      <c r="F88" s="911"/>
      <c r="G88" s="911"/>
      <c r="H88" s="912"/>
      <c r="I88" s="4"/>
    </row>
    <row r="89" spans="1:17" ht="13.8">
      <c r="A89" s="5"/>
      <c r="B89" s="5"/>
      <c r="C89" s="5"/>
      <c r="D89" s="5"/>
      <c r="E89" s="5"/>
      <c r="F89" s="5"/>
      <c r="G89" s="5"/>
      <c r="H89" s="5"/>
      <c r="I89" s="5"/>
    </row>
    <row r="90" spans="1:17" ht="13.8">
      <c r="A90" s="6"/>
      <c r="B90" s="7"/>
      <c r="C90" s="8"/>
      <c r="D90" s="886">
        <v>0.2</v>
      </c>
      <c r="E90" s="887"/>
      <c r="F90" s="886">
        <v>0.8</v>
      </c>
      <c r="G90" s="887"/>
      <c r="H90" s="9"/>
      <c r="I90" s="10"/>
      <c r="J90" s="11" t="s">
        <v>121</v>
      </c>
      <c r="K90" s="11" t="s">
        <v>269</v>
      </c>
      <c r="L90" s="11" t="s">
        <v>270</v>
      </c>
    </row>
    <row r="91" spans="1:17" ht="13.8">
      <c r="A91" s="12"/>
      <c r="B91" s="13"/>
      <c r="C91" s="14"/>
      <c r="D91" s="872" t="s">
        <v>26</v>
      </c>
      <c r="E91" s="880"/>
      <c r="F91" s="872" t="s">
        <v>27</v>
      </c>
      <c r="G91" s="880"/>
      <c r="H91" s="872" t="s">
        <v>28</v>
      </c>
      <c r="I91" s="873"/>
      <c r="J91" s="15" t="s">
        <v>29</v>
      </c>
      <c r="K91" s="391" t="s">
        <v>29</v>
      </c>
      <c r="L91" s="391" t="s">
        <v>29</v>
      </c>
    </row>
    <row r="92" spans="1:17" ht="27.6">
      <c r="A92" s="16" t="s">
        <v>30</v>
      </c>
      <c r="B92" s="17" t="s">
        <v>31</v>
      </c>
      <c r="C92" s="18" t="s">
        <v>32</v>
      </c>
      <c r="D92" s="19" t="s">
        <v>33</v>
      </c>
      <c r="E92" s="20" t="s">
        <v>34</v>
      </c>
      <c r="F92" s="19" t="s">
        <v>33</v>
      </c>
      <c r="G92" s="20" t="s">
        <v>34</v>
      </c>
      <c r="H92" s="21" t="s">
        <v>33</v>
      </c>
      <c r="I92" s="40" t="s">
        <v>34</v>
      </c>
      <c r="J92" s="18" t="s">
        <v>34</v>
      </c>
      <c r="K92" s="18" t="s">
        <v>34</v>
      </c>
      <c r="L92" s="18" t="s">
        <v>34</v>
      </c>
    </row>
    <row r="93" spans="1:17" ht="13.8">
      <c r="A93" s="1" t="s">
        <v>15</v>
      </c>
      <c r="B93" s="22">
        <f>+$B$10</f>
        <v>11479167</v>
      </c>
      <c r="C93" s="84">
        <f>+B93/B116</f>
        <v>0.13130846252941786</v>
      </c>
      <c r="D93" s="89">
        <v>2.5123128393311475E-2</v>
      </c>
      <c r="E93" s="112">
        <f>+D93*C87</f>
        <v>5779734.213821467</v>
      </c>
      <c r="F93" s="79">
        <v>0</v>
      </c>
      <c r="G93" s="114">
        <f>F93*C87</f>
        <v>0</v>
      </c>
      <c r="H93" s="23">
        <f>+D93+F93</f>
        <v>2.5123128393311475E-2</v>
      </c>
      <c r="I93" s="116">
        <f>+E93+G93</f>
        <v>5779734.213821467</v>
      </c>
      <c r="J93" s="39">
        <f>+H93*I119</f>
        <v>536884.21335330431</v>
      </c>
      <c r="K93" s="39">
        <f>+H93*I120</f>
        <v>-26349.639521472942</v>
      </c>
      <c r="L93" s="393">
        <f>+J93+K93</f>
        <v>510534.57383183134</v>
      </c>
      <c r="P93" s="819" t="s">
        <v>967</v>
      </c>
      <c r="Q93" s="812"/>
    </row>
    <row r="94" spans="1:17" ht="13.8">
      <c r="A94" s="2" t="s">
        <v>4</v>
      </c>
      <c r="B94" s="22">
        <f>+$B$12</f>
        <v>552209</v>
      </c>
      <c r="C94" s="84">
        <f>+B94/B116</f>
        <v>6.3166355873128521E-3</v>
      </c>
      <c r="D94" s="89">
        <v>1.2085561266720955E-3</v>
      </c>
      <c r="E94" s="112">
        <f>+D94*C87</f>
        <v>278035.96293007489</v>
      </c>
      <c r="F94" s="79">
        <v>0</v>
      </c>
      <c r="G94" s="112">
        <f>F94*C87</f>
        <v>0</v>
      </c>
      <c r="H94" s="23">
        <f t="shared" ref="H94:H114" si="12">+D94+F94</f>
        <v>1.2085561266720955E-3</v>
      </c>
      <c r="I94" s="117">
        <f>+G94+E94</f>
        <v>278035.96293007489</v>
      </c>
      <c r="J94" s="39">
        <f>+H94*I119</f>
        <v>25826.986798921462</v>
      </c>
      <c r="K94" s="39">
        <f>+H94*I120</f>
        <v>-1267.5578367762273</v>
      </c>
      <c r="L94" s="394">
        <f>+J94+K94</f>
        <v>24559.428962145234</v>
      </c>
      <c r="P94" s="813" t="s">
        <v>638</v>
      </c>
      <c r="Q94" s="814"/>
    </row>
    <row r="95" spans="1:17" s="127" customFormat="1" ht="13.8">
      <c r="A95" s="2" t="s">
        <v>0</v>
      </c>
      <c r="B95" s="471">
        <f>+$B$13</f>
        <v>10468870</v>
      </c>
      <c r="C95" s="472">
        <f>+B95/B116</f>
        <v>0.11975182729899711</v>
      </c>
      <c r="D95" s="473">
        <v>2.2912007913369212E-2</v>
      </c>
      <c r="E95" s="474">
        <f>+D95*C87</f>
        <v>5271051.9952405207</v>
      </c>
      <c r="F95" s="475">
        <v>0</v>
      </c>
      <c r="G95" s="474">
        <f>F95*C87</f>
        <v>0</v>
      </c>
      <c r="H95" s="476">
        <f t="shared" si="12"/>
        <v>2.2912007913369212E-2</v>
      </c>
      <c r="I95" s="477">
        <f t="shared" ref="I95:I115" si="13">+G95+E95</f>
        <v>5271051.9952405207</v>
      </c>
      <c r="J95" s="478">
        <f>+H95*I119</f>
        <v>489632.30821957788</v>
      </c>
      <c r="K95" s="478">
        <f>+H95*I120</f>
        <v>-24030.572139699896</v>
      </c>
      <c r="L95" s="811">
        <f t="shared" ref="L95:L115" si="14">+J95+K95</f>
        <v>465601.736079878</v>
      </c>
      <c r="P95" s="815">
        <f>L95*$O$20</f>
        <v>269583.40519024932</v>
      </c>
      <c r="Q95" s="816" t="s">
        <v>610</v>
      </c>
    </row>
    <row r="96" spans="1:17" ht="13.8">
      <c r="A96" s="2" t="s">
        <v>16</v>
      </c>
      <c r="B96" s="22">
        <f>+$B$14</f>
        <v>1032750</v>
      </c>
      <c r="C96" s="84">
        <f>+B96/B116</f>
        <v>1.1813471715957813E-2</v>
      </c>
      <c r="D96" s="89">
        <v>2.2602607705064686E-3</v>
      </c>
      <c r="E96" s="112">
        <f>+D96*C87</f>
        <v>519987.25250047498</v>
      </c>
      <c r="F96" s="79">
        <v>0</v>
      </c>
      <c r="G96" s="112">
        <f>F96*C87</f>
        <v>0</v>
      </c>
      <c r="H96" s="23">
        <f t="shared" si="12"/>
        <v>2.2602607705064686E-3</v>
      </c>
      <c r="I96" s="117">
        <f t="shared" si="13"/>
        <v>519987.25250047498</v>
      </c>
      <c r="J96" s="39">
        <f>+H96*I119</f>
        <v>48302.038931973468</v>
      </c>
      <c r="K96" s="39">
        <f>+H96*I120</f>
        <v>-2370.6067013225943</v>
      </c>
      <c r="L96" s="394">
        <f t="shared" si="14"/>
        <v>45931.432230650877</v>
      </c>
      <c r="P96" s="815">
        <f>L95*$O$21</f>
        <v>162960.6076279573</v>
      </c>
      <c r="Q96" s="816" t="s">
        <v>603</v>
      </c>
    </row>
    <row r="97" spans="1:17" ht="13.8">
      <c r="A97" s="2" t="s">
        <v>6</v>
      </c>
      <c r="B97" s="22">
        <f>+$B$15</f>
        <v>2589500</v>
      </c>
      <c r="C97" s="84">
        <f>+B97/B116</f>
        <v>2.9620900516555561E-2</v>
      </c>
      <c r="D97" s="89">
        <v>5.6673398840246915E-3</v>
      </c>
      <c r="E97" s="112">
        <f>+D97*C87</f>
        <v>1303807.3012345484</v>
      </c>
      <c r="F97" s="79">
        <v>0</v>
      </c>
      <c r="G97" s="112">
        <f>F97*C87</f>
        <v>0</v>
      </c>
      <c r="H97" s="23">
        <f t="shared" si="12"/>
        <v>5.6673398840246915E-3</v>
      </c>
      <c r="I97" s="117">
        <f t="shared" si="13"/>
        <v>1303807.3012345484</v>
      </c>
      <c r="J97" s="39">
        <f>+H97*I119</f>
        <v>121111.72095313028</v>
      </c>
      <c r="K97" s="39">
        <f>+H97*I120</f>
        <v>-5944.0194171627772</v>
      </c>
      <c r="L97" s="394">
        <f t="shared" si="14"/>
        <v>115167.7015359675</v>
      </c>
      <c r="P97" s="817">
        <f>L95*$O$22</f>
        <v>33057.723261671337</v>
      </c>
      <c r="Q97" s="818" t="s">
        <v>604</v>
      </c>
    </row>
    <row r="98" spans="1:17" ht="13.8">
      <c r="A98" s="2" t="s">
        <v>10</v>
      </c>
      <c r="B98" s="22">
        <f>+$B$16</f>
        <v>2986010</v>
      </c>
      <c r="C98" s="84">
        <f>+B98/B116</f>
        <v>3.4156518691423082E-2</v>
      </c>
      <c r="D98" s="89">
        <v>6.5351355733139875E-3</v>
      </c>
      <c r="E98" s="112">
        <f>+D98*C87</f>
        <v>1503449.1753463505</v>
      </c>
      <c r="F98" s="79">
        <v>0</v>
      </c>
      <c r="G98" s="112">
        <f>F98*C87</f>
        <v>0</v>
      </c>
      <c r="H98" s="23">
        <f t="shared" si="12"/>
        <v>6.5351355733139875E-3</v>
      </c>
      <c r="I98" s="117">
        <f t="shared" si="13"/>
        <v>1503449.1753463505</v>
      </c>
      <c r="J98" s="39">
        <f>+H98*I119</f>
        <v>139656.61706246634</v>
      </c>
      <c r="K98" s="39">
        <f>+H98*I120</f>
        <v>-6854.1808920031763</v>
      </c>
      <c r="L98" s="394">
        <f t="shared" si="14"/>
        <v>132802.43617046316</v>
      </c>
    </row>
    <row r="99" spans="1:17" ht="13.8">
      <c r="A99" s="2" t="s">
        <v>17</v>
      </c>
      <c r="B99" s="22">
        <f>+$B$17</f>
        <v>6997000</v>
      </c>
      <c r="C99" s="84">
        <f>+B99/B116</f>
        <v>8.003762923898021E-2</v>
      </c>
      <c r="D99" s="89">
        <v>1.5313526614605432E-2</v>
      </c>
      <c r="E99" s="112">
        <f>+D99*C87</f>
        <v>3522973.4260429177</v>
      </c>
      <c r="F99" s="79">
        <v>0</v>
      </c>
      <c r="G99" s="112">
        <f>F99*C87</f>
        <v>0</v>
      </c>
      <c r="H99" s="23">
        <f t="shared" si="12"/>
        <v>1.5313526614605432E-2</v>
      </c>
      <c r="I99" s="117">
        <f t="shared" si="13"/>
        <v>3522973.4260429177</v>
      </c>
      <c r="J99" s="39">
        <f>+H99*I119</f>
        <v>327251.86773857987</v>
      </c>
      <c r="K99" s="39">
        <f>+H99*I120</f>
        <v>-16061.132983930469</v>
      </c>
      <c r="L99" s="394">
        <f t="shared" si="14"/>
        <v>311190.7347546494</v>
      </c>
    </row>
    <row r="100" spans="1:17" ht="13.8">
      <c r="A100" s="2" t="s">
        <v>5</v>
      </c>
      <c r="B100" s="22">
        <f>+$B$18</f>
        <v>9283000</v>
      </c>
      <c r="C100" s="84">
        <f>+B100/B116</f>
        <v>0.10618683896319184</v>
      </c>
      <c r="D100" s="89">
        <v>2.0316631065225414E-2</v>
      </c>
      <c r="E100" s="112">
        <f>+D100*C87</f>
        <v>4673969.1744971275</v>
      </c>
      <c r="F100" s="79">
        <v>0</v>
      </c>
      <c r="G100" s="112">
        <f>F100*C87</f>
        <v>0</v>
      </c>
      <c r="H100" s="23">
        <f t="shared" si="12"/>
        <v>2.0316631065225414E-2</v>
      </c>
      <c r="I100" s="117">
        <f t="shared" si="13"/>
        <v>4673969.1744971275</v>
      </c>
      <c r="J100" s="39">
        <f>+H100*I119</f>
        <v>434168.79923070408</v>
      </c>
      <c r="K100" s="39">
        <f>+H100*I120</f>
        <v>-21308.488993829716</v>
      </c>
      <c r="L100" s="394">
        <f t="shared" si="14"/>
        <v>412860.31023687439</v>
      </c>
    </row>
    <row r="101" spans="1:17" ht="13.8">
      <c r="A101" s="2" t="s">
        <v>116</v>
      </c>
      <c r="B101" s="22">
        <f>+$B$19</f>
        <v>2800184</v>
      </c>
      <c r="C101" s="84">
        <f>+B101/B116</f>
        <v>3.2030883063159148E-2</v>
      </c>
      <c r="D101" s="89">
        <v>6.1284396469618837E-3</v>
      </c>
      <c r="E101" s="112">
        <f>+D101*C87</f>
        <v>1409886.2112377537</v>
      </c>
      <c r="F101" s="79">
        <v>6.792931469475124E-3</v>
      </c>
      <c r="G101" s="112">
        <f>F101*C87</f>
        <v>1562756.7479503246</v>
      </c>
      <c r="H101" s="23">
        <f t="shared" si="12"/>
        <v>1.2921371116437007E-2</v>
      </c>
      <c r="I101" s="117">
        <f t="shared" si="13"/>
        <v>2972642.9591880785</v>
      </c>
      <c r="J101" s="39">
        <f>+H101*I119</f>
        <v>276131.22293883195</v>
      </c>
      <c r="K101" s="39">
        <f>+H101*I120</f>
        <v>-13552.192454341461</v>
      </c>
      <c r="L101" s="394">
        <f t="shared" si="14"/>
        <v>262579.0304844905</v>
      </c>
    </row>
    <row r="102" spans="1:17" ht="13.8">
      <c r="A102" s="2" t="s">
        <v>1</v>
      </c>
      <c r="B102" s="22">
        <f>+$B$20</f>
        <v>234000</v>
      </c>
      <c r="C102" s="84">
        <f>+B102/B116</f>
        <v>2.6766907591712691E-3</v>
      </c>
      <c r="D102" s="89">
        <v>5.1212880203196671E-4</v>
      </c>
      <c r="E102" s="112">
        <f>+D102*C87</f>
        <v>117818.46244019477</v>
      </c>
      <c r="F102" s="79">
        <v>0</v>
      </c>
      <c r="G102" s="112">
        <f>F102*C87</f>
        <v>0</v>
      </c>
      <c r="H102" s="23">
        <f t="shared" si="12"/>
        <v>5.1212880203196671E-4</v>
      </c>
      <c r="I102" s="117">
        <f t="shared" si="13"/>
        <v>117818.46244019477</v>
      </c>
      <c r="J102" s="39">
        <f>+H102*I119</f>
        <v>10944.252829902485</v>
      </c>
      <c r="K102" s="39">
        <f>+H102*I120</f>
        <v>-537.13093014716731</v>
      </c>
      <c r="L102" s="394">
        <f t="shared" si="14"/>
        <v>10407.121899755319</v>
      </c>
    </row>
    <row r="103" spans="1:17" ht="13.8">
      <c r="A103" s="2" t="s">
        <v>46</v>
      </c>
      <c r="B103" s="22">
        <f>+$B$21</f>
        <v>7060375</v>
      </c>
      <c r="C103" s="84">
        <f>+B103/B116</f>
        <v>8.0762566319589099E-2</v>
      </c>
      <c r="D103" s="89">
        <v>1.5452228165155757E-2</v>
      </c>
      <c r="E103" s="112">
        <f>+D103*C87</f>
        <v>3554882.5929538039</v>
      </c>
      <c r="F103" s="79">
        <v>0</v>
      </c>
      <c r="G103" s="112">
        <f>F103*C87</f>
        <v>0</v>
      </c>
      <c r="H103" s="23">
        <f t="shared" si="12"/>
        <v>1.5452228165155757E-2</v>
      </c>
      <c r="I103" s="117">
        <f t="shared" si="13"/>
        <v>3554882.5929538039</v>
      </c>
      <c r="J103" s="39">
        <f>+H103*I119</f>
        <v>330215.93621334515</v>
      </c>
      <c r="K103" s="39">
        <f>+H103*I120</f>
        <v>-16206.605944178662</v>
      </c>
      <c r="L103" s="394">
        <f t="shared" si="14"/>
        <v>314009.3302691665</v>
      </c>
    </row>
    <row r="104" spans="1:17" ht="13.8">
      <c r="A104" s="2" t="s">
        <v>45</v>
      </c>
      <c r="B104" s="22">
        <f>+$B$22</f>
        <v>7069072</v>
      </c>
      <c r="C104" s="84">
        <f>+B104/B116</f>
        <v>8.0862049992804969E-2</v>
      </c>
      <c r="D104" s="89">
        <v>1.547126228563128E-2</v>
      </c>
      <c r="E104" s="112">
        <f>+D104*C87</f>
        <v>3559261.5124744982</v>
      </c>
      <c r="F104" s="79">
        <v>0</v>
      </c>
      <c r="G104" s="112">
        <f>F104*C87</f>
        <v>0</v>
      </c>
      <c r="H104" s="23">
        <f t="shared" si="12"/>
        <v>1.547126228563128E-2</v>
      </c>
      <c r="I104" s="117">
        <f t="shared" si="13"/>
        <v>3559261.5124744982</v>
      </c>
      <c r="J104" s="39">
        <f>+H104*I119</f>
        <v>330622.69761018985</v>
      </c>
      <c r="K104" s="39">
        <f>+H104*I120</f>
        <v>-16226.5693104158</v>
      </c>
      <c r="L104" s="394">
        <f t="shared" si="14"/>
        <v>314396.12829977402</v>
      </c>
    </row>
    <row r="105" spans="1:17" ht="13.8">
      <c r="A105" s="2" t="s">
        <v>209</v>
      </c>
      <c r="B105" s="22">
        <f>+$B$23</f>
        <v>483692</v>
      </c>
      <c r="C105" s="84">
        <f>+B105/B116</f>
        <v>5.5328799430985872E-3</v>
      </c>
      <c r="D105" s="89">
        <v>1.0586008739848121E-3</v>
      </c>
      <c r="E105" s="112">
        <f>+D105*C87</f>
        <v>243537.81083172085</v>
      </c>
      <c r="F105" s="79">
        <v>0</v>
      </c>
      <c r="G105" s="112">
        <f>F105*C87</f>
        <v>0</v>
      </c>
      <c r="H105" s="23">
        <f t="shared" si="12"/>
        <v>1.0586008739848121E-3</v>
      </c>
      <c r="I105" s="117">
        <f t="shared" si="13"/>
        <v>243537.81083172085</v>
      </c>
      <c r="J105" s="39">
        <f>+H105*I119</f>
        <v>22622.425383765778</v>
      </c>
      <c r="K105" s="39">
        <f>+H105*I120</f>
        <v>-1110.2817686527505</v>
      </c>
      <c r="L105" s="394">
        <f t="shared" si="14"/>
        <v>21512.143615113026</v>
      </c>
    </row>
    <row r="106" spans="1:17" ht="13.8">
      <c r="A106" s="2" t="s">
        <v>210</v>
      </c>
      <c r="B106" s="22">
        <f>+$B$24</f>
        <v>125500</v>
      </c>
      <c r="C106" s="84">
        <f>+B106/B116</f>
        <v>1.435575599470061E-3</v>
      </c>
      <c r="D106" s="89">
        <v>2.7466737032056336E-4</v>
      </c>
      <c r="E106" s="112">
        <f>+D106*C87</f>
        <v>63188.961693352321</v>
      </c>
      <c r="F106" s="79">
        <v>0</v>
      </c>
      <c r="G106" s="112">
        <f>F106*C87</f>
        <v>0</v>
      </c>
      <c r="H106" s="23">
        <f t="shared" si="12"/>
        <v>2.7466737032056336E-4</v>
      </c>
      <c r="I106" s="117">
        <f t="shared" si="13"/>
        <v>63188.961693352321</v>
      </c>
      <c r="J106" s="39">
        <f>+H106*I119</f>
        <v>5869.6740604818888</v>
      </c>
      <c r="K106" s="39">
        <f>+H106*I120</f>
        <v>-288.07663133961324</v>
      </c>
      <c r="L106" s="394">
        <f t="shared" si="14"/>
        <v>5581.5974291422754</v>
      </c>
    </row>
    <row r="107" spans="1:17" ht="13.8">
      <c r="A107" s="2" t="s">
        <v>2</v>
      </c>
      <c r="B107" s="22">
        <f>+$B$25</f>
        <v>349000</v>
      </c>
      <c r="C107" s="84">
        <f>+B107/B116</f>
        <v>3.992158439960568E-3</v>
      </c>
      <c r="D107" s="89">
        <v>7.6381603379981359E-4</v>
      </c>
      <c r="E107" s="112">
        <f>+D107*C87</f>
        <v>175720.6982548204</v>
      </c>
      <c r="F107" s="79">
        <v>0</v>
      </c>
      <c r="G107" s="112">
        <f>F107*C87</f>
        <v>0</v>
      </c>
      <c r="H107" s="23">
        <f t="shared" si="12"/>
        <v>7.6381603379981359E-4</v>
      </c>
      <c r="I107" s="117">
        <f t="shared" si="13"/>
        <v>175720.6982548204</v>
      </c>
      <c r="J107" s="39">
        <f>+H107*I119</f>
        <v>16322.838622375928</v>
      </c>
      <c r="K107" s="39">
        <f>+H107*I120</f>
        <v>-801.10553256992046</v>
      </c>
      <c r="L107" s="394">
        <f t="shared" si="14"/>
        <v>15521.733089806008</v>
      </c>
    </row>
    <row r="108" spans="1:17" ht="13.8">
      <c r="A108" s="2" t="s">
        <v>12</v>
      </c>
      <c r="B108" s="22">
        <f>+$B$26</f>
        <v>369700</v>
      </c>
      <c r="C108" s="84">
        <f>+B108/B116</f>
        <v>4.2289426225026417E-3</v>
      </c>
      <c r="D108" s="89">
        <v>8.0911973551802611E-4</v>
      </c>
      <c r="E108" s="112">
        <f>+D108*C87</f>
        <v>186143.10070145302</v>
      </c>
      <c r="F108" s="79">
        <v>0</v>
      </c>
      <c r="G108" s="112">
        <f>F108*C87</f>
        <v>0</v>
      </c>
      <c r="H108" s="23">
        <f t="shared" si="12"/>
        <v>8.0911973551802611E-4</v>
      </c>
      <c r="I108" s="117">
        <f t="shared" si="13"/>
        <v>186143.10070145302</v>
      </c>
      <c r="J108" s="39">
        <f>+H108*I119</f>
        <v>17290.984065021148</v>
      </c>
      <c r="K108" s="39">
        <f>+H108*I120</f>
        <v>-848.62096100601616</v>
      </c>
      <c r="L108" s="394">
        <f t="shared" si="14"/>
        <v>16442.36310401513</v>
      </c>
    </row>
    <row r="109" spans="1:17" ht="13.8">
      <c r="A109" s="2" t="s">
        <v>18</v>
      </c>
      <c r="B109" s="22">
        <f>+$B$27</f>
        <v>10701139</v>
      </c>
      <c r="C109" s="84">
        <f>+B109/B116</f>
        <v>0.12240871740986015</v>
      </c>
      <c r="D109" s="89">
        <v>2.3420348275416916E-2</v>
      </c>
      <c r="E109" s="112">
        <f>+D109*C87</f>
        <v>5387998.9031572789</v>
      </c>
      <c r="F109" s="79">
        <v>0.80187798044769865</v>
      </c>
      <c r="G109" s="112">
        <f>F109*C87</f>
        <v>184477089.25204968</v>
      </c>
      <c r="H109" s="23">
        <f t="shared" si="12"/>
        <v>0.82529832872311559</v>
      </c>
      <c r="I109" s="117">
        <f t="shared" si="13"/>
        <v>189865088.15520698</v>
      </c>
      <c r="J109" s="39">
        <f>+H109*I119</f>
        <v>17636722.507706098</v>
      </c>
      <c r="K109" s="39">
        <f>+H109*I120</f>
        <v>-865589.39313137811</v>
      </c>
      <c r="L109" s="394">
        <f t="shared" si="14"/>
        <v>16771133.114574719</v>
      </c>
    </row>
    <row r="110" spans="1:17" ht="13.8">
      <c r="A110" s="2" t="s">
        <v>9</v>
      </c>
      <c r="B110" s="22">
        <f>+$B$28</f>
        <v>8491257</v>
      </c>
      <c r="C110" s="84">
        <f>+B110/B116</f>
        <v>9.7130210024138255E-2</v>
      </c>
      <c r="D110" s="89">
        <v>1.858383450921176E-2</v>
      </c>
      <c r="E110" s="112">
        <f>+D110*C87</f>
        <v>4275328.3928399188</v>
      </c>
      <c r="F110" s="79">
        <v>0</v>
      </c>
      <c r="G110" s="112">
        <f>F110*C87</f>
        <v>0</v>
      </c>
      <c r="H110" s="23">
        <f t="shared" si="12"/>
        <v>1.858383450921176E-2</v>
      </c>
      <c r="I110" s="117">
        <f t="shared" si="13"/>
        <v>4275328.3928399188</v>
      </c>
      <c r="J110" s="39">
        <f>+H110*I119</f>
        <v>397138.73269948416</v>
      </c>
      <c r="K110" s="39">
        <f>+H110*I120</f>
        <v>-19491.097309951478</v>
      </c>
      <c r="L110" s="394">
        <f t="shared" si="14"/>
        <v>377647.63538953266</v>
      </c>
    </row>
    <row r="111" spans="1:17" ht="13.8">
      <c r="A111" s="2" t="s">
        <v>7</v>
      </c>
      <c r="B111" s="22">
        <f>+$B$29</f>
        <v>1726630</v>
      </c>
      <c r="C111" s="84">
        <f>+B111/B116</f>
        <v>1.9750660536358496E-2</v>
      </c>
      <c r="D111" s="89">
        <v>3.7788758694549344E-3</v>
      </c>
      <c r="E111" s="112">
        <f>+D111*C87</f>
        <v>869354.23847484391</v>
      </c>
      <c r="F111" s="79">
        <v>0</v>
      </c>
      <c r="G111" s="112">
        <f>F111*C87</f>
        <v>0</v>
      </c>
      <c r="H111" s="23">
        <f t="shared" si="12"/>
        <v>3.7788758694549344E-3</v>
      </c>
      <c r="I111" s="117">
        <f t="shared" si="13"/>
        <v>869354.23847484391</v>
      </c>
      <c r="J111" s="39">
        <f>+H111*I119</f>
        <v>80755.022494421049</v>
      </c>
      <c r="K111" s="39">
        <f>+H111*I120</f>
        <v>-3963.3605894017242</v>
      </c>
      <c r="L111" s="394">
        <f t="shared" si="14"/>
        <v>76791.661905019326</v>
      </c>
    </row>
    <row r="112" spans="1:17" ht="13.8">
      <c r="A112" s="2" t="s">
        <v>13</v>
      </c>
      <c r="B112" s="22">
        <f>+$B$30</f>
        <v>260430</v>
      </c>
      <c r="C112" s="84">
        <f>+B112/B116</f>
        <v>2.9790195487648446E-3</v>
      </c>
      <c r="D112" s="89">
        <v>5.6997309364609022E-4</v>
      </c>
      <c r="E112" s="112">
        <f>+D112*C87</f>
        <v>131125.90672350395</v>
      </c>
      <c r="F112" s="79">
        <v>0</v>
      </c>
      <c r="G112" s="112">
        <f>F112*C87</f>
        <v>0</v>
      </c>
      <c r="H112" s="23">
        <f t="shared" si="12"/>
        <v>5.6997309364609022E-4</v>
      </c>
      <c r="I112" s="117">
        <f t="shared" si="13"/>
        <v>131125.90672350395</v>
      </c>
      <c r="J112" s="39">
        <f>+H112*I119</f>
        <v>12180.3921559466</v>
      </c>
      <c r="K112" s="39">
        <f>+H112*I120</f>
        <v>-597.79918007789229</v>
      </c>
      <c r="L112" s="394">
        <f t="shared" si="14"/>
        <v>11582.592975868707</v>
      </c>
    </row>
    <row r="113" spans="1:14" ht="13.8">
      <c r="A113" s="2" t="s">
        <v>3</v>
      </c>
      <c r="B113" s="22">
        <f>+$B$31</f>
        <v>1010330</v>
      </c>
      <c r="C113" s="84">
        <f>+B113/B116</f>
        <v>1.155701271245089E-2</v>
      </c>
      <c r="D113" s="89">
        <v>2.2111927032348586E-3</v>
      </c>
      <c r="E113" s="112">
        <f>+D113*C87</f>
        <v>508698.83400513662</v>
      </c>
      <c r="F113" s="79">
        <v>0</v>
      </c>
      <c r="G113" s="112">
        <f>F113*C87</f>
        <v>0</v>
      </c>
      <c r="H113" s="23">
        <f t="shared" si="12"/>
        <v>2.2111927032348586E-3</v>
      </c>
      <c r="I113" s="117">
        <f t="shared" si="13"/>
        <v>508698.83400513662</v>
      </c>
      <c r="J113" s="39">
        <f>+H113*I119</f>
        <v>47253.448553997339</v>
      </c>
      <c r="K113" s="39">
        <f>+H113*I120</f>
        <v>-2319.1431310067846</v>
      </c>
      <c r="L113" s="394">
        <f t="shared" si="14"/>
        <v>44934.305422990554</v>
      </c>
    </row>
    <row r="114" spans="1:14" ht="13.8">
      <c r="A114" s="2" t="s">
        <v>11</v>
      </c>
      <c r="B114" s="22">
        <f>+$B$32</f>
        <v>744197</v>
      </c>
      <c r="C114" s="84">
        <f>+B114/B116</f>
        <v>8.5127574055682952E-3</v>
      </c>
      <c r="D114" s="89">
        <v>1.6287381114777077E-3</v>
      </c>
      <c r="E114" s="112">
        <f>+D114*C87</f>
        <v>374701.47988293011</v>
      </c>
      <c r="F114" s="79">
        <v>0</v>
      </c>
      <c r="G114" s="112">
        <f>F114*C87</f>
        <v>0</v>
      </c>
      <c r="H114" s="23">
        <f t="shared" si="12"/>
        <v>1.6287381114777077E-3</v>
      </c>
      <c r="I114" s="117">
        <f t="shared" si="13"/>
        <v>374701.47988293011</v>
      </c>
      <c r="J114" s="39">
        <f>+H114*I119</f>
        <v>34806.325313055306</v>
      </c>
      <c r="K114" s="39">
        <f>+H114*I120</f>
        <v>-1708.2531060800495</v>
      </c>
      <c r="L114" s="394">
        <f t="shared" si="14"/>
        <v>33098.072206975259</v>
      </c>
    </row>
    <row r="115" spans="1:14" ht="13.8">
      <c r="A115" s="3" t="s">
        <v>8</v>
      </c>
      <c r="B115" s="22">
        <f>+$B$33</f>
        <v>607368</v>
      </c>
      <c r="C115" s="84">
        <f>+B115/B116</f>
        <v>6.9475910812663907E-3</v>
      </c>
      <c r="D115" s="89">
        <v>1.3292762659510751E-3</v>
      </c>
      <c r="E115" s="112">
        <f>+D115*C87</f>
        <v>305808.39271528297</v>
      </c>
      <c r="F115" s="79">
        <v>0</v>
      </c>
      <c r="G115" s="115">
        <f>F115*C87</f>
        <v>0</v>
      </c>
      <c r="H115" s="87">
        <f>+D115+F115</f>
        <v>1.3292762659510751E-3</v>
      </c>
      <c r="I115" s="118">
        <f t="shared" si="13"/>
        <v>305808.39271528297</v>
      </c>
      <c r="J115" s="39">
        <f>+H115*I119</f>
        <v>28406.790396547916</v>
      </c>
      <c r="K115" s="39">
        <f>+H115*I120</f>
        <v>-1394.1715332548065</v>
      </c>
      <c r="L115" s="394">
        <f t="shared" si="14"/>
        <v>27012.618863293108</v>
      </c>
    </row>
    <row r="116" spans="1:14" ht="13.8">
      <c r="A116" s="24"/>
      <c r="B116" s="25">
        <f t="shared" ref="B116:L116" si="15">SUM(B93:B115)</f>
        <v>87421380</v>
      </c>
      <c r="C116" s="85">
        <f t="shared" si="15"/>
        <v>1.0000000000000002</v>
      </c>
      <c r="D116" s="82">
        <f t="shared" si="15"/>
        <v>0.19132908808282625</v>
      </c>
      <c r="E116" s="113">
        <f t="shared" si="15"/>
        <v>44016463.999999993</v>
      </c>
      <c r="F116" s="83">
        <f t="shared" si="15"/>
        <v>0.80867091191717377</v>
      </c>
      <c r="G116" s="113">
        <f t="shared" si="15"/>
        <v>186039846</v>
      </c>
      <c r="H116" s="86">
        <f t="shared" si="15"/>
        <v>0.99999999999999989</v>
      </c>
      <c r="I116" s="119">
        <f t="shared" si="15"/>
        <v>230056310</v>
      </c>
      <c r="J116" s="26">
        <f t="shared" si="15"/>
        <v>21370117.80333212</v>
      </c>
      <c r="K116" s="26">
        <f t="shared" si="15"/>
        <v>-1048819.9999999998</v>
      </c>
      <c r="L116" s="26">
        <f t="shared" si="15"/>
        <v>20321297.803332124</v>
      </c>
    </row>
    <row r="117" spans="1:14">
      <c r="H117" s="80"/>
      <c r="I117" s="81"/>
    </row>
    <row r="118" spans="1:14">
      <c r="I118" s="127"/>
    </row>
    <row r="119" spans="1:14">
      <c r="G119" t="s">
        <v>114</v>
      </c>
      <c r="H119" s="27"/>
      <c r="I119" s="357">
        <f>+ATC!M77</f>
        <v>21370117.803332124</v>
      </c>
    </row>
    <row r="120" spans="1:14">
      <c r="G120" t="s">
        <v>338</v>
      </c>
      <c r="I120" s="744">
        <f>+ATC!N77</f>
        <v>-1048820</v>
      </c>
    </row>
    <row r="121" spans="1:14">
      <c r="G121" t="s">
        <v>256</v>
      </c>
      <c r="I121" s="746">
        <f>SUM(I119:I120)</f>
        <v>20321297.803332124</v>
      </c>
      <c r="N121" s="121">
        <f>+I121</f>
        <v>20321297.803332124</v>
      </c>
    </row>
    <row r="125" spans="1:14" ht="15.6">
      <c r="A125" s="874" t="s">
        <v>19</v>
      </c>
      <c r="B125" s="875"/>
      <c r="C125" s="888">
        <v>480</v>
      </c>
      <c r="D125" s="889"/>
      <c r="E125" s="889"/>
      <c r="F125" s="889"/>
      <c r="G125" s="889"/>
      <c r="H125" s="890"/>
      <c r="I125" s="4"/>
    </row>
    <row r="126" spans="1:14" ht="15.6">
      <c r="A126" s="867" t="s">
        <v>20</v>
      </c>
      <c r="B126" s="868"/>
      <c r="C126" s="920" t="s">
        <v>213</v>
      </c>
      <c r="D126" s="920"/>
      <c r="E126" s="920"/>
      <c r="F126" s="920"/>
      <c r="G126" s="920"/>
      <c r="H126" s="921"/>
      <c r="I126" s="4"/>
    </row>
    <row r="127" spans="1:14" ht="15.6">
      <c r="A127" s="867" t="s">
        <v>22</v>
      </c>
      <c r="B127" s="868"/>
      <c r="C127" s="913">
        <v>138</v>
      </c>
      <c r="D127" s="913"/>
      <c r="E127" s="913"/>
      <c r="F127" s="913"/>
      <c r="G127" s="913"/>
      <c r="H127" s="914"/>
      <c r="I127" s="4"/>
    </row>
    <row r="128" spans="1:14" ht="15.6">
      <c r="A128" s="867" t="s">
        <v>24</v>
      </c>
      <c r="B128" s="868"/>
      <c r="C128" s="869">
        <v>10000000</v>
      </c>
      <c r="D128" s="870"/>
      <c r="E128" s="870"/>
      <c r="F128" s="870"/>
      <c r="G128" s="870"/>
      <c r="H128" s="871"/>
      <c r="I128" s="4"/>
    </row>
    <row r="129" spans="1:15" ht="15.6">
      <c r="A129" s="881" t="s">
        <v>25</v>
      </c>
      <c r="B129" s="882"/>
      <c r="C129" s="911" t="s">
        <v>102</v>
      </c>
      <c r="D129" s="911"/>
      <c r="E129" s="911"/>
      <c r="F129" s="911"/>
      <c r="G129" s="911"/>
      <c r="H129" s="912"/>
      <c r="I129" s="4"/>
    </row>
    <row r="130" spans="1:15" ht="13.8">
      <c r="A130" s="5"/>
      <c r="B130" s="5"/>
      <c r="C130" s="5"/>
      <c r="D130" s="5"/>
      <c r="E130" s="5"/>
      <c r="F130" s="5"/>
      <c r="G130" s="5"/>
      <c r="H130" s="5"/>
      <c r="I130" s="5"/>
    </row>
    <row r="131" spans="1:15" ht="13.8">
      <c r="A131" s="6"/>
      <c r="B131" s="7"/>
      <c r="C131" s="8"/>
      <c r="D131" s="886">
        <v>0.2</v>
      </c>
      <c r="E131" s="887"/>
      <c r="F131" s="886">
        <v>0.8</v>
      </c>
      <c r="G131" s="887"/>
      <c r="H131" s="9"/>
      <c r="I131" s="10"/>
      <c r="J131" s="11" t="s">
        <v>121</v>
      </c>
      <c r="K131" s="11" t="s">
        <v>269</v>
      </c>
      <c r="L131" s="11" t="s">
        <v>270</v>
      </c>
    </row>
    <row r="132" spans="1:15" ht="13.8">
      <c r="A132" s="12"/>
      <c r="B132" s="13"/>
      <c r="C132" s="14"/>
      <c r="D132" s="872" t="s">
        <v>26</v>
      </c>
      <c r="E132" s="880"/>
      <c r="F132" s="872" t="s">
        <v>27</v>
      </c>
      <c r="G132" s="880"/>
      <c r="H132" s="872" t="s">
        <v>28</v>
      </c>
      <c r="I132" s="873"/>
      <c r="J132" s="15" t="s">
        <v>29</v>
      </c>
      <c r="K132" s="391" t="s">
        <v>523</v>
      </c>
      <c r="L132" s="391" t="s">
        <v>29</v>
      </c>
    </row>
    <row r="133" spans="1:15" ht="27.6">
      <c r="A133" s="16" t="s">
        <v>30</v>
      </c>
      <c r="B133" s="17" t="s">
        <v>31</v>
      </c>
      <c r="C133" s="18" t="s">
        <v>32</v>
      </c>
      <c r="D133" s="19" t="s">
        <v>33</v>
      </c>
      <c r="E133" s="20" t="s">
        <v>34</v>
      </c>
      <c r="F133" s="19" t="s">
        <v>33</v>
      </c>
      <c r="G133" s="20" t="s">
        <v>34</v>
      </c>
      <c r="H133" s="21" t="s">
        <v>33</v>
      </c>
      <c r="I133" s="40" t="s">
        <v>34</v>
      </c>
      <c r="J133" s="18" t="s">
        <v>34</v>
      </c>
      <c r="K133" s="18" t="s">
        <v>34</v>
      </c>
      <c r="L133" s="18" t="s">
        <v>34</v>
      </c>
    </row>
    <row r="134" spans="1:15" ht="13.8">
      <c r="A134" s="1" t="s">
        <v>15</v>
      </c>
      <c r="B134" s="22">
        <f>+$B$10</f>
        <v>11479167</v>
      </c>
      <c r="C134" s="84">
        <f>+B134/B157</f>
        <v>0.13130846252941786</v>
      </c>
      <c r="D134" s="89">
        <v>0</v>
      </c>
      <c r="E134" s="112">
        <f>+D134*C128</f>
        <v>0</v>
      </c>
      <c r="F134" s="79">
        <v>0</v>
      </c>
      <c r="G134" s="114">
        <f>F134*C128</f>
        <v>0</v>
      </c>
      <c r="H134" s="23">
        <f>+D134+F134</f>
        <v>0</v>
      </c>
      <c r="I134" s="116">
        <f>+E134+G134</f>
        <v>0</v>
      </c>
      <c r="J134" s="39">
        <f>+H134*I160</f>
        <v>0</v>
      </c>
      <c r="K134" s="395">
        <v>0</v>
      </c>
      <c r="L134" s="393">
        <f>+J134+K134</f>
        <v>0</v>
      </c>
      <c r="N134" s="36"/>
      <c r="O134" s="36"/>
    </row>
    <row r="135" spans="1:15" ht="13.8">
      <c r="A135" s="2" t="s">
        <v>4</v>
      </c>
      <c r="B135" s="22">
        <f>+$B$12</f>
        <v>552209</v>
      </c>
      <c r="C135" s="84">
        <f>+B135/B157</f>
        <v>6.3166355873128521E-3</v>
      </c>
      <c r="D135" s="89">
        <v>0</v>
      </c>
      <c r="E135" s="112">
        <f>+D135*C128</f>
        <v>0</v>
      </c>
      <c r="F135" s="79">
        <v>0</v>
      </c>
      <c r="G135" s="112">
        <f>F135*C128</f>
        <v>0</v>
      </c>
      <c r="H135" s="23">
        <f t="shared" ref="H135:H155" si="16">+D135+F135</f>
        <v>0</v>
      </c>
      <c r="I135" s="117">
        <f>+G135+E135</f>
        <v>0</v>
      </c>
      <c r="J135" s="39">
        <f>+H135*I160</f>
        <v>0</v>
      </c>
      <c r="K135" s="395">
        <v>0</v>
      </c>
      <c r="L135" s="394">
        <f>+J135+K135</f>
        <v>0</v>
      </c>
      <c r="N135" s="36"/>
      <c r="O135" s="36"/>
    </row>
    <row r="136" spans="1:15" ht="13.8">
      <c r="A136" s="2" t="s">
        <v>0</v>
      </c>
      <c r="B136" s="22">
        <f>+$B$13</f>
        <v>10468870</v>
      </c>
      <c r="C136" s="84">
        <f>+B136/B157</f>
        <v>0.11975182729899711</v>
      </c>
      <c r="D136" s="89">
        <v>0</v>
      </c>
      <c r="E136" s="112">
        <f>+D136*C128</f>
        <v>0</v>
      </c>
      <c r="F136" s="79">
        <v>0</v>
      </c>
      <c r="G136" s="112">
        <f>F136*C128</f>
        <v>0</v>
      </c>
      <c r="H136" s="23">
        <f>+D136+F136</f>
        <v>0</v>
      </c>
      <c r="I136" s="117">
        <f t="shared" ref="I136:I156" si="17">+G136+E136</f>
        <v>0</v>
      </c>
      <c r="J136" s="39">
        <f>+H136*I160</f>
        <v>0</v>
      </c>
      <c r="K136" s="395">
        <v>0</v>
      </c>
      <c r="L136" s="394">
        <f t="shared" ref="L136:L152" si="18">+J136+K136</f>
        <v>0</v>
      </c>
      <c r="N136" s="36"/>
      <c r="O136" s="36"/>
    </row>
    <row r="137" spans="1:15" ht="13.8">
      <c r="A137" s="2" t="s">
        <v>16</v>
      </c>
      <c r="B137" s="22">
        <f>+$B$14</f>
        <v>1032750</v>
      </c>
      <c r="C137" s="84">
        <f>+B137/B157</f>
        <v>1.1813471715957813E-2</v>
      </c>
      <c r="D137" s="89">
        <v>0</v>
      </c>
      <c r="E137" s="112">
        <f>+D137*C128</f>
        <v>0</v>
      </c>
      <c r="F137" s="79">
        <v>0</v>
      </c>
      <c r="G137" s="112">
        <f>F137*C128</f>
        <v>0</v>
      </c>
      <c r="H137" s="23">
        <f t="shared" si="16"/>
        <v>0</v>
      </c>
      <c r="I137" s="117">
        <f t="shared" si="17"/>
        <v>0</v>
      </c>
      <c r="J137" s="39">
        <f>+H137*I160</f>
        <v>0</v>
      </c>
      <c r="K137" s="395">
        <v>0</v>
      </c>
      <c r="L137" s="394">
        <f t="shared" si="18"/>
        <v>0</v>
      </c>
      <c r="N137" s="36"/>
      <c r="O137" s="36"/>
    </row>
    <row r="138" spans="1:15" ht="13.8">
      <c r="A138" s="2" t="s">
        <v>6</v>
      </c>
      <c r="B138" s="22">
        <f>+$B$15</f>
        <v>2589500</v>
      </c>
      <c r="C138" s="84">
        <f>+B138/B157</f>
        <v>2.9620900516555561E-2</v>
      </c>
      <c r="D138" s="89">
        <v>0</v>
      </c>
      <c r="E138" s="112">
        <f>+D138*C128</f>
        <v>0</v>
      </c>
      <c r="F138" s="79">
        <v>0</v>
      </c>
      <c r="G138" s="112">
        <f>F138*C128</f>
        <v>0</v>
      </c>
      <c r="H138" s="23">
        <f t="shared" si="16"/>
        <v>0</v>
      </c>
      <c r="I138" s="117">
        <f t="shared" si="17"/>
        <v>0</v>
      </c>
      <c r="J138" s="39">
        <f>+H138*I160</f>
        <v>0</v>
      </c>
      <c r="K138" s="395">
        <v>0</v>
      </c>
      <c r="L138" s="394">
        <f t="shared" si="18"/>
        <v>0</v>
      </c>
      <c r="N138" s="36"/>
      <c r="O138" s="36"/>
    </row>
    <row r="139" spans="1:15" ht="13.8">
      <c r="A139" s="2" t="s">
        <v>10</v>
      </c>
      <c r="B139" s="22">
        <f>+$B$16</f>
        <v>2986010</v>
      </c>
      <c r="C139" s="84">
        <f>+B139/B157</f>
        <v>3.4156518691423082E-2</v>
      </c>
      <c r="D139" s="89">
        <v>0</v>
      </c>
      <c r="E139" s="112">
        <f>+D139*C128</f>
        <v>0</v>
      </c>
      <c r="F139" s="79">
        <v>0</v>
      </c>
      <c r="G139" s="112">
        <f>F139*C128</f>
        <v>0</v>
      </c>
      <c r="H139" s="23">
        <f t="shared" si="16"/>
        <v>0</v>
      </c>
      <c r="I139" s="117">
        <f t="shared" si="17"/>
        <v>0</v>
      </c>
      <c r="J139" s="39">
        <f>+H139*I160</f>
        <v>0</v>
      </c>
      <c r="K139" s="395">
        <v>0</v>
      </c>
      <c r="L139" s="394">
        <f t="shared" si="18"/>
        <v>0</v>
      </c>
      <c r="N139" s="36"/>
      <c r="O139" s="36"/>
    </row>
    <row r="140" spans="1:15" ht="13.8">
      <c r="A140" s="2" t="s">
        <v>17</v>
      </c>
      <c r="B140" s="22">
        <f>+$B$17</f>
        <v>6997000</v>
      </c>
      <c r="C140" s="84">
        <f>+B140/B157</f>
        <v>8.003762923898021E-2</v>
      </c>
      <c r="D140" s="89">
        <v>0</v>
      </c>
      <c r="E140" s="112">
        <f>+D140*C128</f>
        <v>0</v>
      </c>
      <c r="F140" s="79">
        <v>0.99774476149928548</v>
      </c>
      <c r="G140" s="112">
        <f>F140*C128</f>
        <v>9977447.6149928551</v>
      </c>
      <c r="H140" s="23">
        <f t="shared" si="16"/>
        <v>0.99774476149928548</v>
      </c>
      <c r="I140" s="117">
        <f t="shared" si="17"/>
        <v>9977447.6149928551</v>
      </c>
      <c r="J140" s="39">
        <f>+H140*I160</f>
        <v>2437133.3854919397</v>
      </c>
      <c r="K140" s="395">
        <v>-100910.7</v>
      </c>
      <c r="L140" s="394">
        <f t="shared" si="18"/>
        <v>2336222.6854919395</v>
      </c>
      <c r="N140" s="36"/>
      <c r="O140" s="36"/>
    </row>
    <row r="141" spans="1:15" ht="13.8">
      <c r="A141" s="2" t="s">
        <v>5</v>
      </c>
      <c r="B141" s="22">
        <f>+$B$18</f>
        <v>9283000</v>
      </c>
      <c r="C141" s="84">
        <f>+B141/B157</f>
        <v>0.10618683896319184</v>
      </c>
      <c r="D141" s="89">
        <v>0</v>
      </c>
      <c r="E141" s="112">
        <f>+D141*C128</f>
        <v>0</v>
      </c>
      <c r="F141" s="79">
        <v>0</v>
      </c>
      <c r="G141" s="112">
        <f>F141*C128</f>
        <v>0</v>
      </c>
      <c r="H141" s="23">
        <f t="shared" si="16"/>
        <v>0</v>
      </c>
      <c r="I141" s="117">
        <f t="shared" si="17"/>
        <v>0</v>
      </c>
      <c r="J141" s="39">
        <f>+H141*I160</f>
        <v>0</v>
      </c>
      <c r="K141" s="395">
        <v>0</v>
      </c>
      <c r="L141" s="394">
        <f t="shared" si="18"/>
        <v>0</v>
      </c>
      <c r="N141" s="36"/>
      <c r="O141" s="36"/>
    </row>
    <row r="142" spans="1:15" ht="13.8">
      <c r="A142" s="2" t="s">
        <v>116</v>
      </c>
      <c r="B142" s="22">
        <f>+$B$19</f>
        <v>2800184</v>
      </c>
      <c r="C142" s="84">
        <f>+B142/B157</f>
        <v>3.2030883063159148E-2</v>
      </c>
      <c r="D142" s="89">
        <v>0</v>
      </c>
      <c r="E142" s="112">
        <f>+D142*C128</f>
        <v>0</v>
      </c>
      <c r="F142" s="79">
        <v>0</v>
      </c>
      <c r="G142" s="112">
        <f>F142*C128</f>
        <v>0</v>
      </c>
      <c r="H142" s="23">
        <f t="shared" si="16"/>
        <v>0</v>
      </c>
      <c r="I142" s="117">
        <f t="shared" si="17"/>
        <v>0</v>
      </c>
      <c r="J142" s="39">
        <f>+H142*I160</f>
        <v>0</v>
      </c>
      <c r="K142" s="395">
        <v>0</v>
      </c>
      <c r="L142" s="394">
        <f t="shared" si="18"/>
        <v>0</v>
      </c>
      <c r="N142" s="36"/>
      <c r="O142" s="36"/>
    </row>
    <row r="143" spans="1:15" ht="13.8">
      <c r="A143" s="2" t="s">
        <v>1</v>
      </c>
      <c r="B143" s="22">
        <f>+$B$20</f>
        <v>234000</v>
      </c>
      <c r="C143" s="84">
        <f>+B143/B157</f>
        <v>2.6766907591712691E-3</v>
      </c>
      <c r="D143" s="89">
        <v>0</v>
      </c>
      <c r="E143" s="112">
        <f>+D143*C128</f>
        <v>0</v>
      </c>
      <c r="F143" s="79">
        <v>0</v>
      </c>
      <c r="G143" s="112">
        <f>F143*C128</f>
        <v>0</v>
      </c>
      <c r="H143" s="23">
        <f t="shared" si="16"/>
        <v>0</v>
      </c>
      <c r="I143" s="117">
        <f t="shared" si="17"/>
        <v>0</v>
      </c>
      <c r="J143" s="39">
        <f>+H143*I160</f>
        <v>0</v>
      </c>
      <c r="K143" s="395">
        <v>0</v>
      </c>
      <c r="L143" s="394">
        <f t="shared" si="18"/>
        <v>0</v>
      </c>
      <c r="N143" s="36"/>
      <c r="O143" s="36"/>
    </row>
    <row r="144" spans="1:15" ht="13.8">
      <c r="A144" s="2" t="s">
        <v>46</v>
      </c>
      <c r="B144" s="22">
        <f>+$B$21</f>
        <v>7060375</v>
      </c>
      <c r="C144" s="84">
        <f>+B144/B157</f>
        <v>8.0762566319589099E-2</v>
      </c>
      <c r="D144" s="89">
        <v>0</v>
      </c>
      <c r="E144" s="112">
        <f>+D144*C128</f>
        <v>0</v>
      </c>
      <c r="F144" s="79">
        <v>0</v>
      </c>
      <c r="G144" s="112">
        <f>F144*C128</f>
        <v>0</v>
      </c>
      <c r="H144" s="23">
        <f t="shared" si="16"/>
        <v>0</v>
      </c>
      <c r="I144" s="117">
        <f t="shared" si="17"/>
        <v>0</v>
      </c>
      <c r="J144" s="39">
        <f>+H144*I160</f>
        <v>0</v>
      </c>
      <c r="K144" s="395">
        <v>0</v>
      </c>
      <c r="L144" s="394">
        <f t="shared" si="18"/>
        <v>0</v>
      </c>
      <c r="N144" s="36"/>
      <c r="O144" s="36"/>
    </row>
    <row r="145" spans="1:15" ht="13.8">
      <c r="A145" s="2" t="s">
        <v>45</v>
      </c>
      <c r="B145" s="22">
        <f>+$B$22</f>
        <v>7069072</v>
      </c>
      <c r="C145" s="84">
        <f>+B145/B157</f>
        <v>8.0862049992804969E-2</v>
      </c>
      <c r="D145" s="89">
        <v>0</v>
      </c>
      <c r="E145" s="112">
        <f>+D145*C128</f>
        <v>0</v>
      </c>
      <c r="F145" s="79">
        <v>0</v>
      </c>
      <c r="G145" s="112">
        <f>F145*C128</f>
        <v>0</v>
      </c>
      <c r="H145" s="23">
        <f t="shared" si="16"/>
        <v>0</v>
      </c>
      <c r="I145" s="117">
        <f t="shared" si="17"/>
        <v>0</v>
      </c>
      <c r="J145" s="39">
        <f>+H145*I160</f>
        <v>0</v>
      </c>
      <c r="K145" s="395">
        <v>0</v>
      </c>
      <c r="L145" s="394">
        <f t="shared" si="18"/>
        <v>0</v>
      </c>
      <c r="N145" s="36"/>
      <c r="O145" s="36"/>
    </row>
    <row r="146" spans="1:15" ht="13.8">
      <c r="A146" s="2" t="s">
        <v>209</v>
      </c>
      <c r="B146" s="22">
        <f>+$B$23</f>
        <v>483692</v>
      </c>
      <c r="C146" s="84">
        <f>+B146/B157</f>
        <v>5.5328799430985872E-3</v>
      </c>
      <c r="D146" s="89">
        <v>0</v>
      </c>
      <c r="E146" s="112">
        <f>+D146*C128</f>
        <v>0</v>
      </c>
      <c r="F146" s="79">
        <v>0</v>
      </c>
      <c r="G146" s="112">
        <f>F146*C128</f>
        <v>0</v>
      </c>
      <c r="H146" s="23">
        <f t="shared" si="16"/>
        <v>0</v>
      </c>
      <c r="I146" s="117">
        <f t="shared" si="17"/>
        <v>0</v>
      </c>
      <c r="J146" s="39">
        <f>+H146*I160</f>
        <v>0</v>
      </c>
      <c r="K146" s="395">
        <v>0</v>
      </c>
      <c r="L146" s="394">
        <f t="shared" si="18"/>
        <v>0</v>
      </c>
      <c r="N146" s="36"/>
      <c r="O146" s="36"/>
    </row>
    <row r="147" spans="1:15" ht="13.8">
      <c r="A147" s="2" t="s">
        <v>210</v>
      </c>
      <c r="B147" s="22">
        <f>+$B$24</f>
        <v>125500</v>
      </c>
      <c r="C147" s="84">
        <f>+B147/B157</f>
        <v>1.435575599470061E-3</v>
      </c>
      <c r="D147" s="89">
        <v>0</v>
      </c>
      <c r="E147" s="112">
        <f>+D147*C128</f>
        <v>0</v>
      </c>
      <c r="F147" s="79">
        <v>2.2552385007143664E-3</v>
      </c>
      <c r="G147" s="112">
        <f>F147*C128</f>
        <v>22552.385007143665</v>
      </c>
      <c r="H147" s="23">
        <f t="shared" si="16"/>
        <v>2.2552385007143664E-3</v>
      </c>
      <c r="I147" s="117">
        <f t="shared" si="17"/>
        <v>22552.385007143665</v>
      </c>
      <c r="J147" s="39">
        <f>+H147*I160</f>
        <v>5508.7405661530065</v>
      </c>
      <c r="K147" s="395">
        <v>-228.15</v>
      </c>
      <c r="L147" s="394">
        <f t="shared" si="18"/>
        <v>5280.5905661530069</v>
      </c>
      <c r="N147" s="36"/>
      <c r="O147" s="36"/>
    </row>
    <row r="148" spans="1:15" ht="13.8">
      <c r="A148" s="2" t="s">
        <v>2</v>
      </c>
      <c r="B148" s="22">
        <f>+$B$25</f>
        <v>349000</v>
      </c>
      <c r="C148" s="84">
        <f>+B148/B157</f>
        <v>3.992158439960568E-3</v>
      </c>
      <c r="D148" s="89">
        <v>0</v>
      </c>
      <c r="E148" s="112">
        <f>+D148*C128</f>
        <v>0</v>
      </c>
      <c r="F148" s="79">
        <v>0</v>
      </c>
      <c r="G148" s="112">
        <f>F148*C128</f>
        <v>0</v>
      </c>
      <c r="H148" s="23">
        <f t="shared" si="16"/>
        <v>0</v>
      </c>
      <c r="I148" s="117">
        <f t="shared" si="17"/>
        <v>0</v>
      </c>
      <c r="J148" s="39">
        <f>+H148*I160</f>
        <v>0</v>
      </c>
      <c r="K148" s="395">
        <v>0</v>
      </c>
      <c r="L148" s="394">
        <f t="shared" si="18"/>
        <v>0</v>
      </c>
      <c r="N148" s="36"/>
      <c r="O148" s="36"/>
    </row>
    <row r="149" spans="1:15" ht="13.8">
      <c r="A149" s="2" t="s">
        <v>12</v>
      </c>
      <c r="B149" s="22">
        <f>+$B$26</f>
        <v>369700</v>
      </c>
      <c r="C149" s="84">
        <f>+B149/B157</f>
        <v>4.2289426225026417E-3</v>
      </c>
      <c r="D149" s="89">
        <v>0</v>
      </c>
      <c r="E149" s="112">
        <f>+D149*C128</f>
        <v>0</v>
      </c>
      <c r="F149" s="79">
        <v>0</v>
      </c>
      <c r="G149" s="112">
        <f>F149*C128</f>
        <v>0</v>
      </c>
      <c r="H149" s="23">
        <f t="shared" si="16"/>
        <v>0</v>
      </c>
      <c r="I149" s="117">
        <f t="shared" si="17"/>
        <v>0</v>
      </c>
      <c r="J149" s="39">
        <f>+H149*I160</f>
        <v>0</v>
      </c>
      <c r="K149" s="395">
        <v>0</v>
      </c>
      <c r="L149" s="394">
        <f t="shared" si="18"/>
        <v>0</v>
      </c>
      <c r="N149" s="36"/>
      <c r="O149" s="36"/>
    </row>
    <row r="150" spans="1:15" ht="13.8">
      <c r="A150" s="2" t="s">
        <v>18</v>
      </c>
      <c r="B150" s="22">
        <f>+$B$27</f>
        <v>10701139</v>
      </c>
      <c r="C150" s="84">
        <f>+B150/B157</f>
        <v>0.12240871740986015</v>
      </c>
      <c r="D150" s="89">
        <v>0</v>
      </c>
      <c r="E150" s="112">
        <f>+D150*C128</f>
        <v>0</v>
      </c>
      <c r="F150" s="79">
        <v>0</v>
      </c>
      <c r="G150" s="112">
        <f>F150*C128</f>
        <v>0</v>
      </c>
      <c r="H150" s="23">
        <f t="shared" si="16"/>
        <v>0</v>
      </c>
      <c r="I150" s="117">
        <f t="shared" si="17"/>
        <v>0</v>
      </c>
      <c r="J150" s="39">
        <f>+H150*I160</f>
        <v>0</v>
      </c>
      <c r="K150" s="395">
        <v>0</v>
      </c>
      <c r="L150" s="394">
        <f t="shared" si="18"/>
        <v>0</v>
      </c>
      <c r="N150" s="36"/>
      <c r="O150" s="36"/>
    </row>
    <row r="151" spans="1:15" ht="13.8">
      <c r="A151" s="2" t="s">
        <v>9</v>
      </c>
      <c r="B151" s="22">
        <f>+$B$28</f>
        <v>8491257</v>
      </c>
      <c r="C151" s="84">
        <f>+B151/B157</f>
        <v>9.7130210024138255E-2</v>
      </c>
      <c r="D151" s="89">
        <v>0</v>
      </c>
      <c r="E151" s="112">
        <f>+D151*C128</f>
        <v>0</v>
      </c>
      <c r="F151" s="79">
        <v>0</v>
      </c>
      <c r="G151" s="112">
        <f>F151*C128</f>
        <v>0</v>
      </c>
      <c r="H151" s="23">
        <f t="shared" si="16"/>
        <v>0</v>
      </c>
      <c r="I151" s="117">
        <f t="shared" si="17"/>
        <v>0</v>
      </c>
      <c r="J151" s="39">
        <f>+H151*I160</f>
        <v>0</v>
      </c>
      <c r="K151" s="395">
        <v>0</v>
      </c>
      <c r="L151" s="394">
        <f t="shared" si="18"/>
        <v>0</v>
      </c>
      <c r="N151" s="36"/>
      <c r="O151" s="36"/>
    </row>
    <row r="152" spans="1:15" ht="13.8">
      <c r="A152" s="2" t="s">
        <v>7</v>
      </c>
      <c r="B152" s="22">
        <f>+$B$29</f>
        <v>1726630</v>
      </c>
      <c r="C152" s="84">
        <f>+B152/B157</f>
        <v>1.9750660536358496E-2</v>
      </c>
      <c r="D152" s="89">
        <v>0</v>
      </c>
      <c r="E152" s="112">
        <f>+D152*C128</f>
        <v>0</v>
      </c>
      <c r="F152" s="79">
        <v>0</v>
      </c>
      <c r="G152" s="112">
        <f>F152*C128</f>
        <v>0</v>
      </c>
      <c r="H152" s="23">
        <f t="shared" si="16"/>
        <v>0</v>
      </c>
      <c r="I152" s="117">
        <f t="shared" si="17"/>
        <v>0</v>
      </c>
      <c r="J152" s="39">
        <f>+H152*I160</f>
        <v>0</v>
      </c>
      <c r="K152" s="395">
        <v>0</v>
      </c>
      <c r="L152" s="394">
        <f t="shared" si="18"/>
        <v>0</v>
      </c>
      <c r="N152" s="36"/>
      <c r="O152" s="36"/>
    </row>
    <row r="153" spans="1:15" ht="13.8">
      <c r="A153" s="2" t="s">
        <v>13</v>
      </c>
      <c r="B153" s="22">
        <f>+$B$30</f>
        <v>260430</v>
      </c>
      <c r="C153" s="84">
        <f>+B153/B157</f>
        <v>2.9790195487648446E-3</v>
      </c>
      <c r="D153" s="89">
        <v>0</v>
      </c>
      <c r="E153" s="112">
        <f>+D153*C128</f>
        <v>0</v>
      </c>
      <c r="F153" s="79">
        <v>0</v>
      </c>
      <c r="G153" s="112">
        <f>F153*C128</f>
        <v>0</v>
      </c>
      <c r="H153" s="23">
        <f t="shared" si="16"/>
        <v>0</v>
      </c>
      <c r="I153" s="117">
        <f t="shared" si="17"/>
        <v>0</v>
      </c>
      <c r="J153" s="39">
        <f>+H153*I160</f>
        <v>0</v>
      </c>
      <c r="K153" s="395">
        <v>0</v>
      </c>
      <c r="L153" s="394">
        <f>+J153+K153</f>
        <v>0</v>
      </c>
      <c r="N153" s="36"/>
      <c r="O153" s="36"/>
    </row>
    <row r="154" spans="1:15" ht="13.8">
      <c r="A154" s="2" t="s">
        <v>3</v>
      </c>
      <c r="B154" s="22">
        <f>+$B$31</f>
        <v>1010330</v>
      </c>
      <c r="C154" s="84">
        <f>+B154/B157</f>
        <v>1.155701271245089E-2</v>
      </c>
      <c r="D154" s="89">
        <v>0</v>
      </c>
      <c r="E154" s="112">
        <f>+D154*C128</f>
        <v>0</v>
      </c>
      <c r="F154" s="79">
        <v>0</v>
      </c>
      <c r="G154" s="112">
        <f>F154*C128</f>
        <v>0</v>
      </c>
      <c r="H154" s="23">
        <f t="shared" si="16"/>
        <v>0</v>
      </c>
      <c r="I154" s="117">
        <f t="shared" si="17"/>
        <v>0</v>
      </c>
      <c r="J154" s="39">
        <f>+H154*I160</f>
        <v>0</v>
      </c>
      <c r="K154" s="395">
        <v>0</v>
      </c>
      <c r="L154" s="394">
        <f t="shared" ref="L154" si="19">+J154+K154</f>
        <v>0</v>
      </c>
      <c r="N154" s="36"/>
      <c r="O154" s="36"/>
    </row>
    <row r="155" spans="1:15" ht="13.8">
      <c r="A155" s="2" t="s">
        <v>11</v>
      </c>
      <c r="B155" s="22">
        <f>+$B$32</f>
        <v>744197</v>
      </c>
      <c r="C155" s="84">
        <f>+B155/B157</f>
        <v>8.5127574055682952E-3</v>
      </c>
      <c r="D155" s="89">
        <v>0</v>
      </c>
      <c r="E155" s="112">
        <f>+D155*C128</f>
        <v>0</v>
      </c>
      <c r="F155" s="79">
        <v>0</v>
      </c>
      <c r="G155" s="112">
        <f>F155*C128</f>
        <v>0</v>
      </c>
      <c r="H155" s="23">
        <f t="shared" si="16"/>
        <v>0</v>
      </c>
      <c r="I155" s="117">
        <f t="shared" si="17"/>
        <v>0</v>
      </c>
      <c r="J155" s="39">
        <f>+H155*I160</f>
        <v>0</v>
      </c>
      <c r="K155" s="395">
        <v>0</v>
      </c>
      <c r="L155" s="394">
        <f>+J155+K155</f>
        <v>0</v>
      </c>
      <c r="N155" s="36"/>
      <c r="O155" s="36"/>
    </row>
    <row r="156" spans="1:15" ht="13.8">
      <c r="A156" s="3" t="s">
        <v>8</v>
      </c>
      <c r="B156" s="22">
        <f>+$B$33</f>
        <v>607368</v>
      </c>
      <c r="C156" s="84">
        <f>+B156/B157</f>
        <v>6.9475910812663907E-3</v>
      </c>
      <c r="D156" s="89">
        <v>0</v>
      </c>
      <c r="E156" s="112">
        <f>+D156*C128</f>
        <v>0</v>
      </c>
      <c r="F156" s="79">
        <v>0</v>
      </c>
      <c r="G156" s="115">
        <f>F156*C128</f>
        <v>0</v>
      </c>
      <c r="H156" s="87">
        <f>+D156+F156</f>
        <v>0</v>
      </c>
      <c r="I156" s="118">
        <f t="shared" si="17"/>
        <v>0</v>
      </c>
      <c r="J156" s="39">
        <f>+H156*I160</f>
        <v>0</v>
      </c>
      <c r="K156" s="395">
        <v>0</v>
      </c>
      <c r="L156" s="394">
        <f t="shared" ref="L156" si="20">+J156+K156</f>
        <v>0</v>
      </c>
      <c r="N156" s="36"/>
      <c r="O156" s="36"/>
    </row>
    <row r="157" spans="1:15" ht="13.8">
      <c r="A157" s="24"/>
      <c r="B157" s="25">
        <f t="shared" ref="B157:K157" si="21">SUM(B134:B156)</f>
        <v>87421380</v>
      </c>
      <c r="C157" s="85">
        <f t="shared" si="21"/>
        <v>1.0000000000000002</v>
      </c>
      <c r="D157" s="82">
        <f t="shared" si="21"/>
        <v>0</v>
      </c>
      <c r="E157" s="113">
        <f t="shared" si="21"/>
        <v>0</v>
      </c>
      <c r="F157" s="83">
        <f t="shared" si="21"/>
        <v>0.99999999999999989</v>
      </c>
      <c r="G157" s="113">
        <f t="shared" si="21"/>
        <v>9999999.9999999981</v>
      </c>
      <c r="H157" s="86">
        <f t="shared" si="21"/>
        <v>0.99999999999999989</v>
      </c>
      <c r="I157" s="119">
        <f t="shared" si="21"/>
        <v>9999999.9999999981</v>
      </c>
      <c r="J157" s="26">
        <f t="shared" si="21"/>
        <v>2442642.1260580928</v>
      </c>
      <c r="K157" s="26">
        <f t="shared" si="21"/>
        <v>-101138.84999999999</v>
      </c>
      <c r="L157" s="26">
        <f>SUM(L134:L156)</f>
        <v>2341503.2760580927</v>
      </c>
    </row>
    <row r="158" spans="1:15">
      <c r="H158" s="80"/>
      <c r="I158" s="81"/>
    </row>
    <row r="159" spans="1:15">
      <c r="I159" s="127"/>
    </row>
    <row r="160" spans="1:15">
      <c r="G160" t="s">
        <v>114</v>
      </c>
      <c r="H160" s="27"/>
      <c r="I160" s="357">
        <f>+METC!L73</f>
        <v>2442642.1260580933</v>
      </c>
    </row>
    <row r="161" spans="1:17">
      <c r="G161" t="s">
        <v>338</v>
      </c>
      <c r="I161" s="357">
        <f>+METC!M73</f>
        <v>-101139</v>
      </c>
    </row>
    <row r="162" spans="1:17">
      <c r="G162" t="s">
        <v>256</v>
      </c>
      <c r="I162" s="746">
        <f>SUM(I160:I161)</f>
        <v>2341503.1260580933</v>
      </c>
      <c r="N162" s="121">
        <f>+I162</f>
        <v>2341503.1260580933</v>
      </c>
    </row>
    <row r="163" spans="1:17">
      <c r="I163" s="127"/>
    </row>
    <row r="166" spans="1:17" ht="15.6">
      <c r="A166" s="874" t="s">
        <v>19</v>
      </c>
      <c r="B166" s="875"/>
      <c r="C166" s="875" t="s">
        <v>558</v>
      </c>
      <c r="D166" s="875"/>
      <c r="E166" s="875"/>
      <c r="F166" s="875"/>
      <c r="G166" s="875"/>
      <c r="H166" s="876"/>
      <c r="I166" s="4"/>
    </row>
    <row r="167" spans="1:17" ht="15.6">
      <c r="A167" s="867" t="s">
        <v>20</v>
      </c>
      <c r="B167" s="868"/>
      <c r="C167" s="918" t="s">
        <v>215</v>
      </c>
      <c r="D167" s="918"/>
      <c r="E167" s="918"/>
      <c r="F167" s="918"/>
      <c r="G167" s="918"/>
      <c r="H167" s="919"/>
      <c r="I167" s="4"/>
    </row>
    <row r="168" spans="1:17" ht="15.6">
      <c r="A168" s="867" t="s">
        <v>22</v>
      </c>
      <c r="B168" s="868"/>
      <c r="C168" s="913" t="s">
        <v>172</v>
      </c>
      <c r="D168" s="913"/>
      <c r="E168" s="913"/>
      <c r="F168" s="913"/>
      <c r="G168" s="913"/>
      <c r="H168" s="914"/>
      <c r="I168" s="4"/>
    </row>
    <row r="169" spans="1:17" ht="15.6">
      <c r="A169" s="867" t="s">
        <v>24</v>
      </c>
      <c r="B169" s="868"/>
      <c r="C169" s="941">
        <v>241526270</v>
      </c>
      <c r="D169" s="941"/>
      <c r="E169" s="941"/>
      <c r="F169" s="941"/>
      <c r="G169" s="941"/>
      <c r="H169" s="942"/>
      <c r="I169" s="4"/>
    </row>
    <row r="170" spans="1:17" ht="15.6">
      <c r="A170" s="881" t="s">
        <v>25</v>
      </c>
      <c r="B170" s="882"/>
      <c r="C170" s="911" t="s">
        <v>109</v>
      </c>
      <c r="D170" s="911"/>
      <c r="E170" s="911"/>
      <c r="F170" s="911"/>
      <c r="G170" s="911"/>
      <c r="H170" s="912"/>
      <c r="I170" s="459" t="s">
        <v>962</v>
      </c>
    </row>
    <row r="171" spans="1:17" ht="13.8">
      <c r="A171" s="5"/>
      <c r="B171" s="5"/>
      <c r="C171" s="5"/>
      <c r="D171" s="5"/>
      <c r="E171" s="5"/>
      <c r="F171" s="5"/>
      <c r="G171" s="5"/>
      <c r="H171" s="5"/>
      <c r="I171" s="5"/>
    </row>
    <row r="172" spans="1:17" ht="13.8">
      <c r="A172" s="6"/>
      <c r="B172" s="7"/>
      <c r="C172" s="8"/>
      <c r="D172" s="886">
        <v>0.2</v>
      </c>
      <c r="E172" s="887"/>
      <c r="F172" s="886">
        <v>0.8</v>
      </c>
      <c r="G172" s="887"/>
      <c r="H172" s="9"/>
      <c r="I172" s="10"/>
      <c r="J172" s="11" t="s">
        <v>121</v>
      </c>
      <c r="K172" s="11" t="s">
        <v>269</v>
      </c>
      <c r="L172" s="11" t="s">
        <v>270</v>
      </c>
    </row>
    <row r="173" spans="1:17" ht="13.8">
      <c r="A173" s="12"/>
      <c r="B173" s="13"/>
      <c r="C173" s="14"/>
      <c r="D173" s="872" t="s">
        <v>26</v>
      </c>
      <c r="E173" s="880"/>
      <c r="F173" s="872" t="s">
        <v>27</v>
      </c>
      <c r="G173" s="880"/>
      <c r="H173" s="872" t="s">
        <v>28</v>
      </c>
      <c r="I173" s="873"/>
      <c r="J173" s="15" t="s">
        <v>29</v>
      </c>
      <c r="K173" s="391" t="s">
        <v>523</v>
      </c>
      <c r="L173" s="391" t="s">
        <v>29</v>
      </c>
    </row>
    <row r="174" spans="1:17" ht="27.6">
      <c r="A174" s="16" t="s">
        <v>30</v>
      </c>
      <c r="B174" s="17" t="s">
        <v>31</v>
      </c>
      <c r="C174" s="18" t="s">
        <v>32</v>
      </c>
      <c r="D174" s="19" t="s">
        <v>33</v>
      </c>
      <c r="E174" s="20" t="s">
        <v>34</v>
      </c>
      <c r="F174" s="19" t="s">
        <v>33</v>
      </c>
      <c r="G174" s="20" t="s">
        <v>34</v>
      </c>
      <c r="H174" s="21" t="s">
        <v>33</v>
      </c>
      <c r="I174" s="40" t="s">
        <v>34</v>
      </c>
      <c r="J174" s="18" t="s">
        <v>34</v>
      </c>
      <c r="K174" s="18" t="s">
        <v>34</v>
      </c>
      <c r="L174" s="18" t="s">
        <v>34</v>
      </c>
    </row>
    <row r="175" spans="1:17" ht="13.8">
      <c r="A175" s="1" t="s">
        <v>15</v>
      </c>
      <c r="B175" s="22">
        <f>+$B$10</f>
        <v>11479167</v>
      </c>
      <c r="C175" s="84">
        <f>+B175/B198</f>
        <v>0.13130846252941786</v>
      </c>
      <c r="D175" s="473">
        <v>2.2164937859183092E-2</v>
      </c>
      <c r="E175" s="474">
        <f>+D175*C169</f>
        <v>5353414.7659102771</v>
      </c>
      <c r="F175" s="475">
        <v>0</v>
      </c>
      <c r="G175" s="114">
        <f>F175*C169</f>
        <v>0</v>
      </c>
      <c r="H175" s="23">
        <f>+D175+F175</f>
        <v>2.2164937859183092E-2</v>
      </c>
      <c r="I175" s="116">
        <f>+E175+G175</f>
        <v>5353414.7659102771</v>
      </c>
      <c r="J175" s="39">
        <f>+H175*I201</f>
        <v>777159.85133852542</v>
      </c>
      <c r="K175" s="395">
        <v>-44128.86</v>
      </c>
      <c r="L175" s="393">
        <f>+J175+K175</f>
        <v>733030.99133852543</v>
      </c>
      <c r="P175" s="819" t="s">
        <v>967</v>
      </c>
      <c r="Q175" s="812"/>
    </row>
    <row r="176" spans="1:17" ht="13.8">
      <c r="A176" s="2" t="s">
        <v>4</v>
      </c>
      <c r="B176" s="22">
        <f>+$B$12</f>
        <v>552209</v>
      </c>
      <c r="C176" s="84">
        <f>+B176/B198</f>
        <v>6.3166355873128521E-3</v>
      </c>
      <c r="D176" s="473">
        <v>1.0662514248883771E-3</v>
      </c>
      <c r="E176" s="474">
        <f>+D176*C169</f>
        <v>257527.72953547491</v>
      </c>
      <c r="F176" s="475">
        <v>0</v>
      </c>
      <c r="G176" s="112">
        <f>F176*C169</f>
        <v>0</v>
      </c>
      <c r="H176" s="23">
        <f t="shared" ref="H176:H196" si="22">+D176+F176</f>
        <v>1.0662514248883771E-3</v>
      </c>
      <c r="I176" s="117">
        <f>+G176+E176</f>
        <v>257527.72953547491</v>
      </c>
      <c r="J176" s="39">
        <f>+H176*I201</f>
        <v>37385.523213295513</v>
      </c>
      <c r="K176" s="395">
        <v>-2962.84</v>
      </c>
      <c r="L176" s="394">
        <f>+J176+K176</f>
        <v>34422.683213295517</v>
      </c>
      <c r="P176" s="813" t="s">
        <v>638</v>
      </c>
      <c r="Q176" s="814"/>
    </row>
    <row r="177" spans="1:18" s="127" customFormat="1" ht="13.8">
      <c r="A177" s="2" t="s">
        <v>0</v>
      </c>
      <c r="B177" s="471">
        <f>+$B$13</f>
        <v>10468870</v>
      </c>
      <c r="C177" s="472">
        <f>+B177/B198</f>
        <v>0.11975182729899711</v>
      </c>
      <c r="D177" s="473">
        <v>2.0214171725689338E-2</v>
      </c>
      <c r="E177" s="474">
        <f>+D177*C169</f>
        <v>4882253.4980452089</v>
      </c>
      <c r="F177" s="475">
        <v>0</v>
      </c>
      <c r="G177" s="474">
        <f>F177*C169</f>
        <v>0</v>
      </c>
      <c r="H177" s="476">
        <f t="shared" si="22"/>
        <v>2.0214171725689338E-2</v>
      </c>
      <c r="I177" s="477">
        <f t="shared" ref="I177:I197" si="23">+G177+E177</f>
        <v>4882253.4980452089</v>
      </c>
      <c r="J177" s="478">
        <f>+H177*I201</f>
        <v>708760.96261012217</v>
      </c>
      <c r="K177" s="600">
        <f>+Q181+P186</f>
        <v>-67738.47</v>
      </c>
      <c r="L177" s="811">
        <f t="shared" ref="L177:L193" si="24">+J177+K177</f>
        <v>641022.49261012219</v>
      </c>
      <c r="P177" s="815">
        <f>+R181</f>
        <v>359577.27735126071</v>
      </c>
      <c r="Q177" s="816" t="s">
        <v>610</v>
      </c>
    </row>
    <row r="178" spans="1:18" ht="13.8">
      <c r="A178" s="2" t="s">
        <v>16</v>
      </c>
      <c r="B178" s="22">
        <f>+$B$14</f>
        <v>1032750</v>
      </c>
      <c r="C178" s="84">
        <f>+B178/B198</f>
        <v>1.1813471715957813E-2</v>
      </c>
      <c r="D178" s="473">
        <v>1.9941202679664245E-3</v>
      </c>
      <c r="E178" s="474">
        <f>+D178*C169</f>
        <v>481632.43025333097</v>
      </c>
      <c r="F178" s="475">
        <v>0</v>
      </c>
      <c r="G178" s="112">
        <f>F178*C169</f>
        <v>0</v>
      </c>
      <c r="H178" s="23">
        <f t="shared" si="22"/>
        <v>1.9941202679664245E-3</v>
      </c>
      <c r="I178" s="117">
        <f t="shared" si="23"/>
        <v>481632.43025333097</v>
      </c>
      <c r="J178" s="39">
        <f>+H178*I201</f>
        <v>69918.996428038896</v>
      </c>
      <c r="K178" s="395">
        <v>-4653.68</v>
      </c>
      <c r="L178" s="394">
        <f t="shared" si="24"/>
        <v>65265.316428038896</v>
      </c>
      <c r="P178" s="815">
        <f>+R182</f>
        <v>233980.58275677313</v>
      </c>
      <c r="Q178" s="816" t="s">
        <v>603</v>
      </c>
    </row>
    <row r="179" spans="1:18" ht="13.8">
      <c r="A179" s="2" t="s">
        <v>6</v>
      </c>
      <c r="B179" s="22">
        <f>+$B$15</f>
        <v>2589500</v>
      </c>
      <c r="C179" s="84">
        <f>+B179/B198</f>
        <v>2.9620900516555561E-2</v>
      </c>
      <c r="D179" s="473">
        <v>5.0000236590646875E-3</v>
      </c>
      <c r="E179" s="474">
        <f>+D179*C169</f>
        <v>1207637.0642856457</v>
      </c>
      <c r="F179" s="475">
        <v>0</v>
      </c>
      <c r="G179" s="112">
        <f>F179*C169</f>
        <v>0</v>
      </c>
      <c r="H179" s="23">
        <f t="shared" si="22"/>
        <v>5.0000236590646875E-3</v>
      </c>
      <c r="I179" s="117">
        <f t="shared" si="23"/>
        <v>1207637.0642856457</v>
      </c>
      <c r="J179" s="39">
        <f>+H179*I201</f>
        <v>175313.7170180651</v>
      </c>
      <c r="K179" s="395">
        <v>-10164.18</v>
      </c>
      <c r="L179" s="394">
        <f t="shared" si="24"/>
        <v>165149.53701806511</v>
      </c>
      <c r="P179" s="817">
        <f>+R183</f>
        <v>47464.632502088265</v>
      </c>
      <c r="Q179" s="818" t="s">
        <v>604</v>
      </c>
    </row>
    <row r="180" spans="1:18" ht="13.8">
      <c r="A180" s="2" t="s">
        <v>10</v>
      </c>
      <c r="B180" s="22">
        <f>+$B$16</f>
        <v>2986010</v>
      </c>
      <c r="C180" s="84">
        <f>+B180/B198</f>
        <v>3.4156518691423082E-2</v>
      </c>
      <c r="D180" s="473">
        <v>5.765638403631492E-3</v>
      </c>
      <c r="E180" s="474">
        <f>+D180*C169</f>
        <v>1392553.1377978688</v>
      </c>
      <c r="F180" s="475">
        <v>0</v>
      </c>
      <c r="G180" s="112">
        <f>F180*C169</f>
        <v>0</v>
      </c>
      <c r="H180" s="23">
        <f t="shared" si="22"/>
        <v>5.765638403631492E-3</v>
      </c>
      <c r="I180" s="117">
        <f t="shared" si="23"/>
        <v>1392553.1377978688</v>
      </c>
      <c r="J180" s="39">
        <f>+H180*I201</f>
        <v>202158.14333002997</v>
      </c>
      <c r="K180" s="395">
        <v>-17558.400000000001</v>
      </c>
      <c r="L180" s="394">
        <f t="shared" si="24"/>
        <v>184599.74333002997</v>
      </c>
    </row>
    <row r="181" spans="1:18" ht="13.8">
      <c r="A181" s="2" t="s">
        <v>17</v>
      </c>
      <c r="B181" s="22">
        <f>+$B$17</f>
        <v>6997000</v>
      </c>
      <c r="C181" s="84">
        <f>+B181/B198</f>
        <v>8.003762923898021E-2</v>
      </c>
      <c r="D181" s="473">
        <v>1.351039410792648E-2</v>
      </c>
      <c r="E181" s="474">
        <f>+D181*C169</f>
        <v>3263115.0951174605</v>
      </c>
      <c r="F181" s="475">
        <v>0</v>
      </c>
      <c r="G181" s="112">
        <f>F181*C169</f>
        <v>0</v>
      </c>
      <c r="H181" s="23">
        <f t="shared" si="22"/>
        <v>1.351039410792648E-2</v>
      </c>
      <c r="I181" s="117">
        <f t="shared" si="23"/>
        <v>3263115.0951174605</v>
      </c>
      <c r="J181" s="39">
        <f>+H181*I201</f>
        <v>473709.24038439913</v>
      </c>
      <c r="K181" s="395">
        <v>-22661.99</v>
      </c>
      <c r="L181" s="394">
        <f t="shared" si="24"/>
        <v>451047.25038439914</v>
      </c>
      <c r="O181" s="598" t="s">
        <v>610</v>
      </c>
      <c r="P181" s="496">
        <f>J177*$O$20</f>
        <v>410372.59735126072</v>
      </c>
      <c r="Q181" s="597">
        <v>-50795.32</v>
      </c>
      <c r="R181" s="396">
        <f>+P181+Q181</f>
        <v>359577.27735126071</v>
      </c>
    </row>
    <row r="182" spans="1:18" ht="13.8">
      <c r="A182" s="2" t="s">
        <v>5</v>
      </c>
      <c r="B182" s="22">
        <f>+$B$18</f>
        <v>9283000</v>
      </c>
      <c r="C182" s="84">
        <f>+B182/B198</f>
        <v>0.10618683896319184</v>
      </c>
      <c r="D182" s="473">
        <v>1.7924394526780265E-2</v>
      </c>
      <c r="E182" s="474">
        <f>+D182*C169</f>
        <v>4329212.1520616524</v>
      </c>
      <c r="F182" s="475">
        <v>0</v>
      </c>
      <c r="G182" s="112">
        <f>F182*C169</f>
        <v>0</v>
      </c>
      <c r="H182" s="23">
        <f t="shared" si="22"/>
        <v>1.7924394526780265E-2</v>
      </c>
      <c r="I182" s="117">
        <f t="shared" si="23"/>
        <v>4329212.1520616524</v>
      </c>
      <c r="J182" s="39">
        <f>+H182*I201</f>
        <v>628475.47212925216</v>
      </c>
      <c r="K182" s="395">
        <v>-24871.09</v>
      </c>
      <c r="L182" s="394">
        <f t="shared" si="24"/>
        <v>603604.38212925219</v>
      </c>
      <c r="O182" s="598" t="s">
        <v>603</v>
      </c>
      <c r="P182" s="496">
        <f>J177*$O$21</f>
        <v>248066.33691354273</v>
      </c>
      <c r="Q182" s="496">
        <f>P186*((P182/(P182+P183)))</f>
        <v>-14085.754156769597</v>
      </c>
      <c r="R182" s="396">
        <f t="shared" ref="R182:R183" si="25">+P182+Q182</f>
        <v>233980.58275677313</v>
      </c>
    </row>
    <row r="183" spans="1:18" ht="13.8">
      <c r="A183" s="2" t="s">
        <v>116</v>
      </c>
      <c r="B183" s="22">
        <f>+$B$19</f>
        <v>2800184</v>
      </c>
      <c r="C183" s="84">
        <f>+B183/B198</f>
        <v>3.2030883063159148E-2</v>
      </c>
      <c r="D183" s="473">
        <v>5.4068299863813066E-3</v>
      </c>
      <c r="E183" s="474">
        <f>+D183*C169</f>
        <v>1305891.4791348279</v>
      </c>
      <c r="F183" s="475">
        <v>9.2883207179103311E-2</v>
      </c>
      <c r="G183" s="112">
        <f>F183*C169</f>
        <v>22433734.575606044</v>
      </c>
      <c r="H183" s="23">
        <f t="shared" si="22"/>
        <v>9.8290037165484623E-2</v>
      </c>
      <c r="I183" s="117">
        <f t="shared" si="23"/>
        <v>23739626.054740872</v>
      </c>
      <c r="J183" s="39">
        <f>+H183*I201</f>
        <v>3446302.0450083716</v>
      </c>
      <c r="K183" s="395">
        <v>-201239.2</v>
      </c>
      <c r="L183" s="394">
        <f t="shared" si="24"/>
        <v>3245062.8450083714</v>
      </c>
      <c r="O183" s="598" t="s">
        <v>604</v>
      </c>
      <c r="P183" s="496">
        <f>J177*$O$22</f>
        <v>50322.028345318671</v>
      </c>
      <c r="Q183" s="496">
        <f>P186*((P183/(P182+P183)))</f>
        <v>-2857.3958432304044</v>
      </c>
      <c r="R183" s="396">
        <f t="shared" si="25"/>
        <v>47464.632502088265</v>
      </c>
    </row>
    <row r="184" spans="1:18" ht="14.4" thickBot="1">
      <c r="A184" s="2" t="s">
        <v>1</v>
      </c>
      <c r="B184" s="22">
        <f>+$B$20</f>
        <v>234000</v>
      </c>
      <c r="C184" s="84">
        <f>+B184/B198</f>
        <v>2.6766907591712691E-3</v>
      </c>
      <c r="D184" s="473">
        <v>4.5182681452834018E-4</v>
      </c>
      <c r="E184" s="474">
        <f>+D184*C169</f>
        <v>109128.04519901182</v>
      </c>
      <c r="F184" s="475">
        <v>0</v>
      </c>
      <c r="G184" s="112">
        <f>F184*C169</f>
        <v>0</v>
      </c>
      <c r="H184" s="23">
        <f t="shared" si="22"/>
        <v>4.5182681452834018E-4</v>
      </c>
      <c r="I184" s="117">
        <f t="shared" si="23"/>
        <v>109128.04519901182</v>
      </c>
      <c r="J184" s="39">
        <f>+H184*I201</f>
        <v>15842.212698292038</v>
      </c>
      <c r="K184" s="395">
        <v>-1374.52</v>
      </c>
      <c r="L184" s="394">
        <f t="shared" si="24"/>
        <v>14467.692698292038</v>
      </c>
      <c r="P184" s="414">
        <f>SUM(P181:P183)</f>
        <v>708760.96261012205</v>
      </c>
      <c r="Q184" s="414">
        <f>SUM(Q181:Q183)</f>
        <v>-67738.47</v>
      </c>
      <c r="R184" s="414">
        <f>SUM(R181:R183)</f>
        <v>641022.49261012208</v>
      </c>
    </row>
    <row r="185" spans="1:18" ht="14.4" thickTop="1">
      <c r="A185" s="2" t="s">
        <v>46</v>
      </c>
      <c r="B185" s="22">
        <f>+$B$21</f>
        <v>7060375</v>
      </c>
      <c r="C185" s="84">
        <f>+B185/B198</f>
        <v>8.0762566319589099E-2</v>
      </c>
      <c r="D185" s="473">
        <v>1.3632763870194574E-2</v>
      </c>
      <c r="E185" s="474">
        <f>+D185*C169</f>
        <v>3292670.6073588594</v>
      </c>
      <c r="F185" s="475">
        <v>0</v>
      </c>
      <c r="G185" s="112">
        <f>F185*C169</f>
        <v>0</v>
      </c>
      <c r="H185" s="23">
        <f t="shared" si="22"/>
        <v>1.3632763870194574E-2</v>
      </c>
      <c r="I185" s="117">
        <f t="shared" si="23"/>
        <v>3292670.6073588594</v>
      </c>
      <c r="J185" s="39">
        <f>+H185*I201</f>
        <v>477999.83965685329</v>
      </c>
      <c r="K185" s="395">
        <v>-31931.48</v>
      </c>
      <c r="L185" s="394">
        <f t="shared" si="24"/>
        <v>446068.35965685331</v>
      </c>
    </row>
    <row r="186" spans="1:18" ht="13.8">
      <c r="A186" s="2" t="s">
        <v>45</v>
      </c>
      <c r="B186" s="22">
        <f>+$B$22</f>
        <v>7069072</v>
      </c>
      <c r="C186" s="84">
        <f>+B186/B198</f>
        <v>8.0862049992804969E-2</v>
      </c>
      <c r="D186" s="473">
        <v>1.364955676680121E-2</v>
      </c>
      <c r="E186" s="474">
        <f>+D186*C169</f>
        <v>3296726.5330387559</v>
      </c>
      <c r="F186" s="475">
        <v>0</v>
      </c>
      <c r="G186" s="112">
        <f>F186*C169</f>
        <v>0</v>
      </c>
      <c r="H186" s="23">
        <f t="shared" si="22"/>
        <v>1.364955676680121E-2</v>
      </c>
      <c r="I186" s="117">
        <f t="shared" si="23"/>
        <v>3296726.5330387559</v>
      </c>
      <c r="J186" s="39">
        <f>+H186*I201</f>
        <v>478588.64189547312</v>
      </c>
      <c r="K186" s="395">
        <v>-33518.959999999999</v>
      </c>
      <c r="L186" s="394">
        <f t="shared" si="24"/>
        <v>445069.6818954731</v>
      </c>
      <c r="O186" s="598"/>
      <c r="P186" s="596">
        <v>-16943.150000000001</v>
      </c>
      <c r="Q186" t="s">
        <v>869</v>
      </c>
    </row>
    <row r="187" spans="1:18" ht="13.8">
      <c r="A187" s="2" t="s">
        <v>209</v>
      </c>
      <c r="B187" s="22">
        <f>+$B$23</f>
        <v>483692</v>
      </c>
      <c r="C187" s="84">
        <f>+B187/B198</f>
        <v>5.5328799430985872E-3</v>
      </c>
      <c r="D187" s="473">
        <v>9.3395305800359797E-4</v>
      </c>
      <c r="E187" s="474">
        <f>+D187*C169</f>
        <v>225574.19845470265</v>
      </c>
      <c r="F187" s="475">
        <v>0</v>
      </c>
      <c r="G187" s="112">
        <f>F187*C169</f>
        <v>0</v>
      </c>
      <c r="H187" s="23">
        <f t="shared" si="22"/>
        <v>9.3395305800359797E-4</v>
      </c>
      <c r="I187" s="117">
        <f t="shared" si="23"/>
        <v>225574.19845470265</v>
      </c>
      <c r="J187" s="39">
        <f>+H187*I201</f>
        <v>32746.801472060997</v>
      </c>
      <c r="K187" s="395">
        <v>-1585.77</v>
      </c>
      <c r="L187" s="394">
        <f t="shared" si="24"/>
        <v>31161.031472060997</v>
      </c>
    </row>
    <row r="188" spans="1:18" ht="13.8">
      <c r="A188" s="2" t="s">
        <v>210</v>
      </c>
      <c r="B188" s="22">
        <f>+$B$24</f>
        <v>125500</v>
      </c>
      <c r="C188" s="84">
        <f>+B188/B198</f>
        <v>1.435575599470061E-3</v>
      </c>
      <c r="D188" s="473">
        <v>2.4232591975772091E-4</v>
      </c>
      <c r="E188" s="474">
        <f>+D188*C169</f>
        <v>58528.075523401632</v>
      </c>
      <c r="F188" s="475">
        <v>0</v>
      </c>
      <c r="G188" s="112">
        <f>F188*C169</f>
        <v>0</v>
      </c>
      <c r="H188" s="23">
        <f t="shared" si="22"/>
        <v>2.4232591975772091E-4</v>
      </c>
      <c r="I188" s="117">
        <f t="shared" si="23"/>
        <v>58528.075523401632</v>
      </c>
      <c r="J188" s="39">
        <f>+H188*I201</f>
        <v>8496.5713403232949</v>
      </c>
      <c r="K188" s="395">
        <v>-406.48</v>
      </c>
      <c r="L188" s="394">
        <f t="shared" si="24"/>
        <v>8090.0913403232953</v>
      </c>
    </row>
    <row r="189" spans="1:18" ht="13.8">
      <c r="A189" s="2" t="s">
        <v>2</v>
      </c>
      <c r="B189" s="22">
        <f>+$B$25</f>
        <v>349000</v>
      </c>
      <c r="C189" s="84">
        <f>+B189/B198</f>
        <v>3.992158439960568E-3</v>
      </c>
      <c r="D189" s="473">
        <v>6.7387845414696888E-4</v>
      </c>
      <c r="E189" s="474">
        <f>+D189*C169</f>
        <v>162759.34946348344</v>
      </c>
      <c r="F189" s="475">
        <v>0</v>
      </c>
      <c r="G189" s="112">
        <f>F189*C169</f>
        <v>0</v>
      </c>
      <c r="H189" s="23">
        <f t="shared" si="22"/>
        <v>6.7387845414696888E-4</v>
      </c>
      <c r="I189" s="117">
        <f t="shared" si="23"/>
        <v>162759.34946348344</v>
      </c>
      <c r="J189" s="39">
        <f>+H189*I201</f>
        <v>23627.915520102229</v>
      </c>
      <c r="K189" s="395">
        <v>-1404.01</v>
      </c>
      <c r="L189" s="394">
        <f t="shared" si="24"/>
        <v>22223.905520102231</v>
      </c>
    </row>
    <row r="190" spans="1:18" ht="13.8">
      <c r="A190" s="2" t="s">
        <v>12</v>
      </c>
      <c r="B190" s="22">
        <f>+$B$26</f>
        <v>369700</v>
      </c>
      <c r="C190" s="84">
        <f>+B190/B198</f>
        <v>4.2289426225026417E-3</v>
      </c>
      <c r="D190" s="473">
        <v>7.138477492783221E-4</v>
      </c>
      <c r="E190" s="474">
        <f>+D190*C169</f>
        <v>172412.98423108834</v>
      </c>
      <c r="F190" s="475">
        <v>0</v>
      </c>
      <c r="G190" s="112">
        <f>F190*C169</f>
        <v>0</v>
      </c>
      <c r="H190" s="23">
        <f t="shared" si="22"/>
        <v>7.138477492783221E-4</v>
      </c>
      <c r="I190" s="117">
        <f t="shared" si="23"/>
        <v>172412.98423108834</v>
      </c>
      <c r="J190" s="39">
        <f>+H190*I201</f>
        <v>25029.342028028062</v>
      </c>
      <c r="K190" s="395">
        <v>-3295.89</v>
      </c>
      <c r="L190" s="394">
        <f t="shared" si="24"/>
        <v>21733.452028028063</v>
      </c>
    </row>
    <row r="191" spans="1:18" ht="13.8">
      <c r="A191" s="2" t="s">
        <v>18</v>
      </c>
      <c r="B191" s="22">
        <f>+$B$27</f>
        <v>10701139</v>
      </c>
      <c r="C191" s="84">
        <f>+B191/B198</f>
        <v>0.12240871740986015</v>
      </c>
      <c r="D191" s="473">
        <v>2.0662656180320461E-2</v>
      </c>
      <c r="E191" s="474">
        <f>+D191*C169</f>
        <v>4990574.2755252486</v>
      </c>
      <c r="F191" s="475">
        <v>0.12383791272523298</v>
      </c>
      <c r="G191" s="112">
        <f>F191*C169</f>
        <v>29910109.145111058</v>
      </c>
      <c r="H191" s="23">
        <f t="shared" si="22"/>
        <v>0.14450056890555343</v>
      </c>
      <c r="I191" s="117">
        <f t="shared" si="23"/>
        <v>34900683.420636304</v>
      </c>
      <c r="J191" s="39">
        <f>+H191*I201</f>
        <v>5066562.3951860322</v>
      </c>
      <c r="K191" s="395">
        <v>-236188.55</v>
      </c>
      <c r="L191" s="394">
        <f t="shared" si="24"/>
        <v>4830373.8451860324</v>
      </c>
    </row>
    <row r="192" spans="1:18" ht="13.8">
      <c r="A192" s="2" t="s">
        <v>9</v>
      </c>
      <c r="B192" s="22">
        <f>+$B$28</f>
        <v>8491257</v>
      </c>
      <c r="C192" s="84">
        <f>+B192/B198</f>
        <v>9.7130210024138255E-2</v>
      </c>
      <c r="D192" s="473">
        <v>1.6395630776288334E-2</v>
      </c>
      <c r="E192" s="474">
        <f>+D192*C169</f>
        <v>3959975.5456941258</v>
      </c>
      <c r="F192" s="475">
        <v>0.5114161270691896</v>
      </c>
      <c r="G192" s="112">
        <f>F192*C169</f>
        <v>123520429.5888674</v>
      </c>
      <c r="H192" s="23">
        <f t="shared" si="22"/>
        <v>0.52781175784547796</v>
      </c>
      <c r="I192" s="117">
        <f t="shared" si="23"/>
        <v>127480405.13456152</v>
      </c>
      <c r="J192" s="39">
        <f>+H192*I201</f>
        <v>18506440.661730576</v>
      </c>
      <c r="K192" s="395">
        <v>-768150.22</v>
      </c>
      <c r="L192" s="394">
        <f t="shared" si="24"/>
        <v>17738290.441730577</v>
      </c>
    </row>
    <row r="193" spans="1:14" ht="13.8">
      <c r="A193" s="2" t="s">
        <v>7</v>
      </c>
      <c r="B193" s="22">
        <f>+$B$29</f>
        <v>1726630</v>
      </c>
      <c r="C193" s="84">
        <f>+B193/B198</f>
        <v>1.9750660536358496E-2</v>
      </c>
      <c r="D193" s="473">
        <v>3.3339219349105471E-3</v>
      </c>
      <c r="E193" s="474">
        <f>+D193*C169</f>
        <v>805229.72941012727</v>
      </c>
      <c r="F193" s="475">
        <v>1.1853826798131063E-2</v>
      </c>
      <c r="G193" s="112">
        <f>F193*C169</f>
        <v>2863010.5717786383</v>
      </c>
      <c r="H193" s="23">
        <f t="shared" si="22"/>
        <v>1.5187748733041609E-2</v>
      </c>
      <c r="I193" s="117">
        <f t="shared" si="23"/>
        <v>3668240.3011887656</v>
      </c>
      <c r="J193" s="39">
        <f>+H193*I201</f>
        <v>532521.61691251025</v>
      </c>
      <c r="K193" s="395">
        <v>-32101.13</v>
      </c>
      <c r="L193" s="394">
        <f t="shared" si="24"/>
        <v>500420.48691251024</v>
      </c>
    </row>
    <row r="194" spans="1:14" ht="13.8">
      <c r="A194" s="2" t="s">
        <v>13</v>
      </c>
      <c r="B194" s="22">
        <f>+$B$30</f>
        <v>260430</v>
      </c>
      <c r="C194" s="84">
        <f>+B194/B198</f>
        <v>2.9790195487648446E-3</v>
      </c>
      <c r="D194" s="473">
        <v>5.0286007396416947E-4</v>
      </c>
      <c r="E194" s="474">
        <f>+D194*C169</f>
        <v>121453.91799648997</v>
      </c>
      <c r="F194" s="475">
        <v>7.8639038151330498E-2</v>
      </c>
      <c r="G194" s="112">
        <f>F194*C169</f>
        <v>18993393.561078552</v>
      </c>
      <c r="H194" s="23">
        <f t="shared" si="22"/>
        <v>7.9141898225294674E-2</v>
      </c>
      <c r="I194" s="117">
        <f t="shared" si="23"/>
        <v>19114847.479075041</v>
      </c>
      <c r="J194" s="39">
        <f>+H194*I201</f>
        <v>2774918.9395510252</v>
      </c>
      <c r="K194" s="395">
        <v>-183981.76</v>
      </c>
      <c r="L194" s="394">
        <f>+J194+K194</f>
        <v>2590937.1795510249</v>
      </c>
    </row>
    <row r="195" spans="1:14" ht="13.8">
      <c r="A195" s="2" t="s">
        <v>3</v>
      </c>
      <c r="B195" s="22">
        <f>+$B$31</f>
        <v>1010330</v>
      </c>
      <c r="C195" s="84">
        <f>+B195/B198</f>
        <v>1.155701271245089E-2</v>
      </c>
      <c r="D195" s="473">
        <v>1.9508298526599059E-3</v>
      </c>
      <c r="E195" s="474">
        <f>+D195*C169</f>
        <v>471176.65771759662</v>
      </c>
      <c r="F195" s="475">
        <v>1.2569359670723817E-2</v>
      </c>
      <c r="G195" s="112">
        <f>F195*C169</f>
        <v>3035830.5575583517</v>
      </c>
      <c r="H195" s="23">
        <f t="shared" si="22"/>
        <v>1.4520189523383723E-2</v>
      </c>
      <c r="I195" s="117">
        <f t="shared" si="23"/>
        <v>3507007.2152759484</v>
      </c>
      <c r="J195" s="39">
        <f>+H195*I201</f>
        <v>509115.2703920104</v>
      </c>
      <c r="K195" s="395">
        <v>-19544.04</v>
      </c>
      <c r="L195" s="394">
        <f t="shared" ref="L195" si="26">+J195+K195</f>
        <v>489571.23039201042</v>
      </c>
    </row>
    <row r="196" spans="1:14" ht="13.8">
      <c r="A196" s="2" t="s">
        <v>11</v>
      </c>
      <c r="B196" s="22">
        <f>+$B$32</f>
        <v>744197</v>
      </c>
      <c r="C196" s="84">
        <f>+B196/B198</f>
        <v>8.5127574055682952E-3</v>
      </c>
      <c r="D196" s="473">
        <v>1.4369579482544754E-3</v>
      </c>
      <c r="E196" s="474">
        <f>+D196*C169</f>
        <v>347063.09338875645</v>
      </c>
      <c r="F196" s="475">
        <v>0</v>
      </c>
      <c r="G196" s="112">
        <f>F196*C169</f>
        <v>0</v>
      </c>
      <c r="H196" s="23">
        <f t="shared" si="22"/>
        <v>1.4369579482544754E-3</v>
      </c>
      <c r="I196" s="117">
        <f t="shared" si="23"/>
        <v>347063.09338875645</v>
      </c>
      <c r="J196" s="39">
        <f>+H196*I201</f>
        <v>50383.449416371121</v>
      </c>
      <c r="K196" s="395">
        <v>-4962.26</v>
      </c>
      <c r="L196" s="394">
        <f>+J196+K196</f>
        <v>45421.189416371119</v>
      </c>
    </row>
    <row r="197" spans="1:14" ht="13.8">
      <c r="A197" s="3" t="s">
        <v>8</v>
      </c>
      <c r="B197" s="22">
        <f>+$B$33</f>
        <v>607368</v>
      </c>
      <c r="C197" s="84">
        <f>+B197/B198</f>
        <v>6.9475910812663907E-3</v>
      </c>
      <c r="D197" s="473">
        <v>1.1727570456685852E-3</v>
      </c>
      <c r="E197" s="474">
        <f>+D197*C169</f>
        <v>283251.63485655305</v>
      </c>
      <c r="F197" s="475">
        <v>0</v>
      </c>
      <c r="G197" s="115">
        <f>F197*C169</f>
        <v>0</v>
      </c>
      <c r="H197" s="87">
        <f>+D197+F197</f>
        <v>1.1727570456685852E-3</v>
      </c>
      <c r="I197" s="118">
        <f t="shared" si="23"/>
        <v>283251.63485655305</v>
      </c>
      <c r="J197" s="39">
        <f>+H197*I201</f>
        <v>41119.884795454018</v>
      </c>
      <c r="K197" s="395">
        <v>-1953.52</v>
      </c>
      <c r="L197" s="394">
        <f t="shared" ref="L197" si="27">+J197+K197</f>
        <v>39166.364795454021</v>
      </c>
    </row>
    <row r="198" spans="1:14" ht="13.8">
      <c r="A198" s="24"/>
      <c r="B198" s="25">
        <f t="shared" ref="B198:K198" si="28">SUM(B175:B197)</f>
        <v>87421380</v>
      </c>
      <c r="C198" s="85">
        <f t="shared" si="28"/>
        <v>1.0000000000000002</v>
      </c>
      <c r="D198" s="82">
        <f t="shared" si="28"/>
        <v>0.16880052840628867</v>
      </c>
      <c r="E198" s="113">
        <f t="shared" si="28"/>
        <v>40769761.99999994</v>
      </c>
      <c r="F198" s="83">
        <f t="shared" si="28"/>
        <v>0.83119947159371133</v>
      </c>
      <c r="G198" s="113">
        <f t="shared" si="28"/>
        <v>200756508.00000003</v>
      </c>
      <c r="H198" s="86">
        <f t="shared" si="28"/>
        <v>1</v>
      </c>
      <c r="I198" s="119">
        <f t="shared" si="28"/>
        <v>241526269.99999997</v>
      </c>
      <c r="J198" s="26">
        <f t="shared" si="28"/>
        <v>35062577.494055212</v>
      </c>
      <c r="K198" s="26">
        <f t="shared" si="28"/>
        <v>-1716377.2999999998</v>
      </c>
      <c r="L198" s="26">
        <f>SUM(L175:L197)</f>
        <v>33346200.194055211</v>
      </c>
    </row>
    <row r="199" spans="1:14">
      <c r="H199" s="80"/>
      <c r="I199" s="81"/>
    </row>
    <row r="201" spans="1:14">
      <c r="G201" t="s">
        <v>114</v>
      </c>
      <c r="H201" s="27"/>
      <c r="I201" s="357">
        <f>+NSP!L75</f>
        <v>35062577.494055212</v>
      </c>
    </row>
    <row r="202" spans="1:14">
      <c r="G202" t="s">
        <v>338</v>
      </c>
      <c r="I202" s="357">
        <f>+NSP!M75</f>
        <v>-1716377</v>
      </c>
    </row>
    <row r="203" spans="1:14">
      <c r="G203" t="s">
        <v>256</v>
      </c>
      <c r="I203" s="120">
        <f>SUM(I201:I202)</f>
        <v>33346200.494055212</v>
      </c>
      <c r="N203" s="121">
        <f>+I203</f>
        <v>33346200.494055212</v>
      </c>
    </row>
    <row r="204" spans="1:14" ht="13.8">
      <c r="D204" s="89"/>
      <c r="I204" s="88"/>
    </row>
    <row r="205" spans="1:14" ht="13.8">
      <c r="D205" s="126"/>
      <c r="I205" s="88"/>
    </row>
    <row r="206" spans="1:14" ht="13.8">
      <c r="D206" s="126"/>
      <c r="I206" s="88"/>
    </row>
    <row r="207" spans="1:14" ht="15.6">
      <c r="A207" s="946" t="s">
        <v>19</v>
      </c>
      <c r="B207" s="922"/>
      <c r="C207" s="922" t="s">
        <v>955</v>
      </c>
      <c r="D207" s="922"/>
      <c r="E207" s="922"/>
      <c r="F207" s="922"/>
      <c r="G207" s="922"/>
      <c r="H207" s="923"/>
      <c r="I207" s="749"/>
      <c r="J207" s="127"/>
      <c r="K207" s="127"/>
      <c r="L207" s="127"/>
    </row>
    <row r="208" spans="1:14" ht="15.6">
      <c r="A208" s="947" t="s">
        <v>20</v>
      </c>
      <c r="B208" s="948"/>
      <c r="C208" s="949" t="s">
        <v>215</v>
      </c>
      <c r="D208" s="949"/>
      <c r="E208" s="949"/>
      <c r="F208" s="949"/>
      <c r="G208" s="949"/>
      <c r="H208" s="950"/>
      <c r="I208" s="749"/>
      <c r="J208" s="127"/>
      <c r="K208" s="127"/>
      <c r="L208" s="127"/>
    </row>
    <row r="209" spans="1:20" ht="15.6">
      <c r="A209" s="947" t="s">
        <v>22</v>
      </c>
      <c r="B209" s="948"/>
      <c r="C209" s="951" t="s">
        <v>172</v>
      </c>
      <c r="D209" s="951"/>
      <c r="E209" s="951"/>
      <c r="F209" s="951"/>
      <c r="G209" s="951"/>
      <c r="H209" s="952"/>
      <c r="I209" s="749"/>
      <c r="J209" s="127"/>
      <c r="K209" s="127"/>
      <c r="L209" s="127"/>
    </row>
    <row r="210" spans="1:20" ht="15.6">
      <c r="A210" s="947" t="s">
        <v>24</v>
      </c>
      <c r="B210" s="948"/>
      <c r="C210" s="941">
        <v>241526270</v>
      </c>
      <c r="D210" s="941"/>
      <c r="E210" s="941"/>
      <c r="F210" s="941"/>
      <c r="G210" s="941"/>
      <c r="H210" s="942"/>
      <c r="I210" s="749"/>
      <c r="J210" s="127"/>
      <c r="K210" s="127"/>
      <c r="L210" s="127"/>
    </row>
    <row r="211" spans="1:20" ht="15.6">
      <c r="A211" s="953" t="s">
        <v>25</v>
      </c>
      <c r="B211" s="954"/>
      <c r="C211" s="955" t="s">
        <v>109</v>
      </c>
      <c r="D211" s="955"/>
      <c r="E211" s="955"/>
      <c r="F211" s="955"/>
      <c r="G211" s="955"/>
      <c r="H211" s="956"/>
      <c r="I211" s="459" t="s">
        <v>962</v>
      </c>
      <c r="J211" s="127"/>
      <c r="K211" s="127"/>
      <c r="L211" s="127"/>
    </row>
    <row r="212" spans="1:20" ht="13.8">
      <c r="A212" s="750"/>
      <c r="B212" s="750"/>
      <c r="C212" s="750"/>
      <c r="D212" s="750"/>
      <c r="E212" s="750"/>
      <c r="F212" s="750"/>
      <c r="G212" s="750"/>
      <c r="H212" s="750"/>
      <c r="I212" s="750"/>
      <c r="J212" s="127"/>
      <c r="K212" s="127"/>
      <c r="L212" s="127"/>
      <c r="O212" s="732"/>
      <c r="P212" s="732"/>
      <c r="Q212" s="732"/>
      <c r="R212" s="732"/>
      <c r="S212" s="732"/>
      <c r="T212" s="732"/>
    </row>
    <row r="213" spans="1:20" ht="13.8">
      <c r="A213" s="751"/>
      <c r="B213" s="752"/>
      <c r="C213" s="753"/>
      <c r="D213" s="957">
        <v>0.2</v>
      </c>
      <c r="E213" s="958"/>
      <c r="F213" s="957">
        <v>0.8</v>
      </c>
      <c r="G213" s="958"/>
      <c r="H213" s="754"/>
      <c r="I213" s="755"/>
      <c r="J213" s="756" t="s">
        <v>121</v>
      </c>
      <c r="K213" s="756" t="s">
        <v>269</v>
      </c>
      <c r="L213" s="756" t="s">
        <v>270</v>
      </c>
      <c r="O213" s="732"/>
      <c r="P213" s="732"/>
      <c r="Q213" s="732"/>
      <c r="R213" s="732"/>
      <c r="S213" s="732"/>
      <c r="T213" s="732"/>
    </row>
    <row r="214" spans="1:20" ht="13.8">
      <c r="A214" s="757"/>
      <c r="B214" s="758"/>
      <c r="C214" s="759"/>
      <c r="D214" s="939" t="s">
        <v>26</v>
      </c>
      <c r="E214" s="959"/>
      <c r="F214" s="939" t="s">
        <v>27</v>
      </c>
      <c r="G214" s="959"/>
      <c r="H214" s="939" t="s">
        <v>28</v>
      </c>
      <c r="I214" s="940"/>
      <c r="J214" s="760" t="s">
        <v>29</v>
      </c>
      <c r="K214" s="761" t="s">
        <v>523</v>
      </c>
      <c r="L214" s="761" t="s">
        <v>29</v>
      </c>
      <c r="O214" s="732"/>
      <c r="P214" s="732"/>
      <c r="Q214" s="732"/>
      <c r="R214" s="732"/>
      <c r="S214" s="732"/>
      <c r="T214" s="732"/>
    </row>
    <row r="215" spans="1:20" ht="27.6">
      <c r="A215" s="762" t="s">
        <v>30</v>
      </c>
      <c r="B215" s="17" t="s">
        <v>31</v>
      </c>
      <c r="C215" s="18" t="s">
        <v>32</v>
      </c>
      <c r="D215" s="19" t="s">
        <v>33</v>
      </c>
      <c r="E215" s="20" t="s">
        <v>34</v>
      </c>
      <c r="F215" s="19" t="s">
        <v>33</v>
      </c>
      <c r="G215" s="20" t="s">
        <v>34</v>
      </c>
      <c r="H215" s="21" t="s">
        <v>33</v>
      </c>
      <c r="I215" s="40" t="s">
        <v>34</v>
      </c>
      <c r="J215" s="18" t="s">
        <v>34</v>
      </c>
      <c r="K215" s="18" t="s">
        <v>34</v>
      </c>
      <c r="L215" s="18" t="s">
        <v>34</v>
      </c>
      <c r="O215" s="732"/>
      <c r="P215" s="732"/>
      <c r="Q215" s="732"/>
      <c r="R215" s="732"/>
      <c r="S215" s="732"/>
      <c r="T215" s="732"/>
    </row>
    <row r="216" spans="1:20" ht="13.8">
      <c r="A216" s="1" t="s">
        <v>15</v>
      </c>
      <c r="B216" s="471">
        <f>+$B$10</f>
        <v>11479167</v>
      </c>
      <c r="C216" s="472">
        <f>+B216/B239</f>
        <v>0.13130846252941786</v>
      </c>
      <c r="D216" s="473">
        <v>2.2164937859183092E-2</v>
      </c>
      <c r="E216" s="474">
        <f>+D216*C210</f>
        <v>5353414.7659102771</v>
      </c>
      <c r="F216" s="475">
        <v>0</v>
      </c>
      <c r="G216" s="763">
        <f>F216*C210</f>
        <v>0</v>
      </c>
      <c r="H216" s="476">
        <f>+D216+F216</f>
        <v>2.2164937859183092E-2</v>
      </c>
      <c r="I216" s="764">
        <f>+E216+G216</f>
        <v>5353414.7659102771</v>
      </c>
      <c r="J216" s="478">
        <f>+H216*I242</f>
        <v>76081.28118039135</v>
      </c>
      <c r="K216" s="479">
        <f>$I$243*H216</f>
        <v>0</v>
      </c>
      <c r="L216" s="765">
        <f>+J216+K216</f>
        <v>76081.28118039135</v>
      </c>
      <c r="O216" s="732"/>
      <c r="P216" s="819" t="s">
        <v>967</v>
      </c>
      <c r="Q216" s="812"/>
      <c r="R216" s="732"/>
      <c r="S216" s="732"/>
      <c r="T216" s="732"/>
    </row>
    <row r="217" spans="1:20" ht="13.8">
      <c r="A217" s="2" t="s">
        <v>4</v>
      </c>
      <c r="B217" s="471">
        <f>+$B$12</f>
        <v>552209</v>
      </c>
      <c r="C217" s="472">
        <f>+B217/B239</f>
        <v>6.3166355873128521E-3</v>
      </c>
      <c r="D217" s="473">
        <v>1.0662514248883771E-3</v>
      </c>
      <c r="E217" s="474">
        <f>+D217*C210</f>
        <v>257527.72953547491</v>
      </c>
      <c r="F217" s="475">
        <v>0</v>
      </c>
      <c r="G217" s="474">
        <f>F217*C210</f>
        <v>0</v>
      </c>
      <c r="H217" s="476">
        <f t="shared" ref="H217:H237" si="29">+D217+F217</f>
        <v>1.0662514248883771E-3</v>
      </c>
      <c r="I217" s="477">
        <f>+G217+E217</f>
        <v>257527.72953547491</v>
      </c>
      <c r="J217" s="478">
        <f>+H217*I242</f>
        <v>3659.9143648091135</v>
      </c>
      <c r="K217" s="479">
        <f t="shared" ref="K217:K238" si="30">$I$243*H217</f>
        <v>0</v>
      </c>
      <c r="L217" s="480">
        <f>+J217+K217</f>
        <v>3659.9143648091135</v>
      </c>
      <c r="P217" s="813" t="s">
        <v>638</v>
      </c>
      <c r="Q217" s="814"/>
      <c r="S217" s="732"/>
      <c r="T217" s="732"/>
    </row>
    <row r="218" spans="1:20" ht="13.8">
      <c r="A218" s="2" t="s">
        <v>0</v>
      </c>
      <c r="B218" s="471">
        <f>+$B$13</f>
        <v>10468870</v>
      </c>
      <c r="C218" s="472">
        <f>+B218/B239</f>
        <v>0.11975182729899711</v>
      </c>
      <c r="D218" s="473">
        <v>2.0214171725689338E-2</v>
      </c>
      <c r="E218" s="474">
        <f>+D218*C210</f>
        <v>4882253.4980452089</v>
      </c>
      <c r="F218" s="475">
        <v>0</v>
      </c>
      <c r="G218" s="474">
        <f>F218*C210</f>
        <v>0</v>
      </c>
      <c r="H218" s="476">
        <f t="shared" si="29"/>
        <v>2.0214171725689338E-2</v>
      </c>
      <c r="I218" s="477">
        <f t="shared" ref="I218:I238" si="31">+G218+E218</f>
        <v>4882253.4980452089</v>
      </c>
      <c r="J218" s="478">
        <f>+H218*I242</f>
        <v>69385.264811546309</v>
      </c>
      <c r="K218" s="729">
        <f>Q222+P227</f>
        <v>0</v>
      </c>
      <c r="L218" s="811">
        <f t="shared" ref="L218:L234" si="32">+J218+K218</f>
        <v>69385.264811546309</v>
      </c>
      <c r="M218" s="127"/>
      <c r="N218" s="127"/>
      <c r="O218" s="127"/>
      <c r="P218" s="815">
        <f>L218*$O$20</f>
        <v>40174.06832588531</v>
      </c>
      <c r="Q218" s="816" t="s">
        <v>610</v>
      </c>
      <c r="R218" s="127"/>
      <c r="S218" s="732"/>
      <c r="T218" s="732"/>
    </row>
    <row r="219" spans="1:20" ht="13.8">
      <c r="A219" s="2" t="s">
        <v>16</v>
      </c>
      <c r="B219" s="471">
        <f>+$B$14</f>
        <v>1032750</v>
      </c>
      <c r="C219" s="472">
        <f>+B219/B239</f>
        <v>1.1813471715957813E-2</v>
      </c>
      <c r="D219" s="473">
        <v>1.9941202679664245E-3</v>
      </c>
      <c r="E219" s="474">
        <f>+D219*C210</f>
        <v>481632.43025333097</v>
      </c>
      <c r="F219" s="475">
        <v>0</v>
      </c>
      <c r="G219" s="474">
        <f>F219*C210</f>
        <v>0</v>
      </c>
      <c r="H219" s="476">
        <f t="shared" si="29"/>
        <v>1.9941202679664245E-3</v>
      </c>
      <c r="I219" s="477">
        <f t="shared" si="31"/>
        <v>481632.43025333097</v>
      </c>
      <c r="J219" s="478">
        <f>+H219*I242</f>
        <v>6844.8296935700273</v>
      </c>
      <c r="K219" s="479">
        <f t="shared" si="30"/>
        <v>0</v>
      </c>
      <c r="L219" s="480">
        <f t="shared" si="32"/>
        <v>6844.8296935700273</v>
      </c>
      <c r="P219" s="815">
        <f>L218*O21</f>
        <v>24284.842684041207</v>
      </c>
      <c r="Q219" s="816" t="s">
        <v>603</v>
      </c>
      <c r="S219" s="732"/>
      <c r="T219" s="732"/>
    </row>
    <row r="220" spans="1:20" ht="13.8">
      <c r="A220" s="2" t="s">
        <v>6</v>
      </c>
      <c r="B220" s="471">
        <f>+$B$15</f>
        <v>2589500</v>
      </c>
      <c r="C220" s="472">
        <f>+B220/B239</f>
        <v>2.9620900516555561E-2</v>
      </c>
      <c r="D220" s="473">
        <v>5.0000236590646875E-3</v>
      </c>
      <c r="E220" s="474">
        <f>+D220*C210</f>
        <v>1207637.0642856457</v>
      </c>
      <c r="F220" s="475">
        <v>0</v>
      </c>
      <c r="G220" s="474">
        <f>F220*C210</f>
        <v>0</v>
      </c>
      <c r="H220" s="476">
        <f t="shared" si="29"/>
        <v>5.0000236590646875E-3</v>
      </c>
      <c r="I220" s="477">
        <f t="shared" si="31"/>
        <v>1207637.0642856457</v>
      </c>
      <c r="J220" s="478">
        <f>+H220*I242</f>
        <v>17162.610981844187</v>
      </c>
      <c r="K220" s="479">
        <f t="shared" si="30"/>
        <v>0</v>
      </c>
      <c r="L220" s="480">
        <f t="shared" si="32"/>
        <v>17162.610981844187</v>
      </c>
      <c r="P220" s="817">
        <f>L218*O22</f>
        <v>4926.3538016197872</v>
      </c>
      <c r="Q220" s="818" t="s">
        <v>604</v>
      </c>
      <c r="S220" s="732"/>
      <c r="T220" s="732"/>
    </row>
    <row r="221" spans="1:20" ht="13.8">
      <c r="A221" s="2" t="s">
        <v>10</v>
      </c>
      <c r="B221" s="471">
        <f>+$B$16</f>
        <v>2986010</v>
      </c>
      <c r="C221" s="472">
        <f>+B221/B239</f>
        <v>3.4156518691423082E-2</v>
      </c>
      <c r="D221" s="473">
        <v>5.765638403631492E-3</v>
      </c>
      <c r="E221" s="474">
        <f>+D221*C210</f>
        <v>1392553.1377978688</v>
      </c>
      <c r="F221" s="475">
        <v>0</v>
      </c>
      <c r="G221" s="474">
        <f>F221*C210</f>
        <v>0</v>
      </c>
      <c r="H221" s="476">
        <f t="shared" si="29"/>
        <v>5.765638403631492E-3</v>
      </c>
      <c r="I221" s="477">
        <f t="shared" si="31"/>
        <v>1392553.1377978688</v>
      </c>
      <c r="J221" s="478">
        <f>+H221*I242</f>
        <v>19790.588151340631</v>
      </c>
      <c r="K221" s="479">
        <f t="shared" si="30"/>
        <v>0</v>
      </c>
      <c r="L221" s="480">
        <f t="shared" si="32"/>
        <v>19790.588151340631</v>
      </c>
      <c r="O221" s="135"/>
      <c r="P221" s="135"/>
      <c r="Q221" s="135"/>
      <c r="R221" s="135"/>
      <c r="S221" s="732"/>
      <c r="T221" s="732"/>
    </row>
    <row r="222" spans="1:20" ht="13.8">
      <c r="A222" s="2" t="s">
        <v>17</v>
      </c>
      <c r="B222" s="471">
        <f>+$B$17</f>
        <v>6997000</v>
      </c>
      <c r="C222" s="472">
        <f>+B222/B239</f>
        <v>8.003762923898021E-2</v>
      </c>
      <c r="D222" s="473">
        <v>1.351039410792648E-2</v>
      </c>
      <c r="E222" s="474">
        <f>+D222*C210</f>
        <v>3263115.0951174605</v>
      </c>
      <c r="F222" s="475">
        <v>0</v>
      </c>
      <c r="G222" s="474">
        <f>F222*C210</f>
        <v>0</v>
      </c>
      <c r="H222" s="476">
        <f t="shared" si="29"/>
        <v>1.351039410792648E-2</v>
      </c>
      <c r="I222" s="477">
        <f t="shared" si="31"/>
        <v>3263115.0951174605</v>
      </c>
      <c r="J222" s="478">
        <f>+H222*I242</f>
        <v>46374.508221650431</v>
      </c>
      <c r="K222" s="479">
        <f t="shared" si="30"/>
        <v>0</v>
      </c>
      <c r="L222" s="480">
        <f t="shared" si="32"/>
        <v>46374.508221650431</v>
      </c>
      <c r="O222" s="168"/>
      <c r="P222" s="733"/>
      <c r="Q222" s="734"/>
      <c r="R222" s="844"/>
      <c r="S222" s="732"/>
      <c r="T222" s="732"/>
    </row>
    <row r="223" spans="1:20" ht="13.8">
      <c r="A223" s="2" t="s">
        <v>5</v>
      </c>
      <c r="B223" s="471">
        <f>+$B$18</f>
        <v>9283000</v>
      </c>
      <c r="C223" s="472">
        <f>+B223/B239</f>
        <v>0.10618683896319184</v>
      </c>
      <c r="D223" s="473">
        <v>1.7924394526780265E-2</v>
      </c>
      <c r="E223" s="474">
        <f>+D223*C210</f>
        <v>4329212.1520616524</v>
      </c>
      <c r="F223" s="475">
        <v>0</v>
      </c>
      <c r="G223" s="474">
        <f>F223*C210</f>
        <v>0</v>
      </c>
      <c r="H223" s="476">
        <f t="shared" si="29"/>
        <v>1.7924394526780265E-2</v>
      </c>
      <c r="I223" s="477">
        <f t="shared" si="31"/>
        <v>4329212.1520616524</v>
      </c>
      <c r="J223" s="478">
        <f>+H223*I242</f>
        <v>61525.590942058159</v>
      </c>
      <c r="K223" s="479">
        <f t="shared" si="30"/>
        <v>0</v>
      </c>
      <c r="L223" s="480">
        <f t="shared" si="32"/>
        <v>61525.590942058159</v>
      </c>
      <c r="O223" s="168"/>
      <c r="P223" s="733"/>
      <c r="Q223" s="733"/>
      <c r="R223" s="844"/>
      <c r="S223" s="732"/>
      <c r="T223" s="732"/>
    </row>
    <row r="224" spans="1:20" ht="13.8">
      <c r="A224" s="2" t="s">
        <v>116</v>
      </c>
      <c r="B224" s="471">
        <f>+$B$19</f>
        <v>2800184</v>
      </c>
      <c r="C224" s="472">
        <f>+B224/B239</f>
        <v>3.2030883063159148E-2</v>
      </c>
      <c r="D224" s="473">
        <v>5.4068299863813066E-3</v>
      </c>
      <c r="E224" s="474">
        <f>+D224*C210</f>
        <v>1305891.4791348279</v>
      </c>
      <c r="F224" s="475">
        <v>9.2883207179103311E-2</v>
      </c>
      <c r="G224" s="474">
        <f>F224*C210</f>
        <v>22433734.575606044</v>
      </c>
      <c r="H224" s="476">
        <f t="shared" si="29"/>
        <v>9.8290037165484623E-2</v>
      </c>
      <c r="I224" s="477">
        <f t="shared" si="31"/>
        <v>23739626.054740872</v>
      </c>
      <c r="J224" s="478">
        <f>+H224*I242</f>
        <v>337381.13782801112</v>
      </c>
      <c r="K224" s="479">
        <f t="shared" si="30"/>
        <v>0</v>
      </c>
      <c r="L224" s="480">
        <f t="shared" si="32"/>
        <v>337381.13782801112</v>
      </c>
      <c r="O224" s="168"/>
      <c r="P224" s="733"/>
      <c r="Q224" s="733"/>
      <c r="R224" s="844"/>
      <c r="S224" s="732"/>
      <c r="T224" s="732"/>
    </row>
    <row r="225" spans="1:20" ht="13.8">
      <c r="A225" s="2" t="s">
        <v>1</v>
      </c>
      <c r="B225" s="471">
        <f>+$B$20</f>
        <v>234000</v>
      </c>
      <c r="C225" s="472">
        <f>+B225/B239</f>
        <v>2.6766907591712691E-3</v>
      </c>
      <c r="D225" s="473">
        <v>4.5182681452834018E-4</v>
      </c>
      <c r="E225" s="474">
        <f>+D225*C210</f>
        <v>109128.04519901182</v>
      </c>
      <c r="F225" s="475">
        <v>0</v>
      </c>
      <c r="G225" s="474">
        <f>F225*C210</f>
        <v>0</v>
      </c>
      <c r="H225" s="476">
        <f t="shared" si="29"/>
        <v>4.5182681452834018E-4</v>
      </c>
      <c r="I225" s="477">
        <f t="shared" si="31"/>
        <v>109128.04519901182</v>
      </c>
      <c r="J225" s="478">
        <f>+H225*I242</f>
        <v>1550.8982312228384</v>
      </c>
      <c r="K225" s="479">
        <f t="shared" si="30"/>
        <v>0</v>
      </c>
      <c r="L225" s="480">
        <f t="shared" si="32"/>
        <v>1550.8982312228384</v>
      </c>
      <c r="O225" s="135"/>
      <c r="P225" s="844"/>
      <c r="Q225" s="844"/>
      <c r="R225" s="844"/>
      <c r="S225" s="732"/>
      <c r="T225" s="732"/>
    </row>
    <row r="226" spans="1:20" ht="13.8">
      <c r="A226" s="2" t="s">
        <v>46</v>
      </c>
      <c r="B226" s="471">
        <f>+$B$21</f>
        <v>7060375</v>
      </c>
      <c r="C226" s="472">
        <f>+B226/B239</f>
        <v>8.0762566319589099E-2</v>
      </c>
      <c r="D226" s="473">
        <v>1.3632763870194574E-2</v>
      </c>
      <c r="E226" s="474">
        <f>+D226*C210</f>
        <v>3292670.6073588594</v>
      </c>
      <c r="F226" s="475">
        <v>0</v>
      </c>
      <c r="G226" s="474">
        <f>F226*C210</f>
        <v>0</v>
      </c>
      <c r="H226" s="476">
        <f t="shared" si="29"/>
        <v>1.3632763870194574E-2</v>
      </c>
      <c r="I226" s="477">
        <f t="shared" si="31"/>
        <v>3292670.6073588594</v>
      </c>
      <c r="J226" s="478">
        <f>+H226*I242</f>
        <v>46794.543159273286</v>
      </c>
      <c r="K226" s="479">
        <f t="shared" si="30"/>
        <v>0</v>
      </c>
      <c r="L226" s="480">
        <f t="shared" si="32"/>
        <v>46794.543159273286</v>
      </c>
      <c r="O226" s="135"/>
      <c r="P226" s="135"/>
      <c r="Q226" s="135"/>
      <c r="R226" s="135"/>
      <c r="S226" s="732"/>
      <c r="T226" s="732"/>
    </row>
    <row r="227" spans="1:20" ht="13.8">
      <c r="A227" s="2" t="s">
        <v>45</v>
      </c>
      <c r="B227" s="471">
        <f>+$B$22</f>
        <v>7069072</v>
      </c>
      <c r="C227" s="472">
        <f>+B227/B239</f>
        <v>8.0862049992804969E-2</v>
      </c>
      <c r="D227" s="473">
        <v>1.364955676680121E-2</v>
      </c>
      <c r="E227" s="474">
        <f>+D227*C210</f>
        <v>3296726.5330387559</v>
      </c>
      <c r="F227" s="475">
        <v>0</v>
      </c>
      <c r="G227" s="474">
        <f>F227*C210</f>
        <v>0</v>
      </c>
      <c r="H227" s="476">
        <f t="shared" si="29"/>
        <v>1.364955676680121E-2</v>
      </c>
      <c r="I227" s="477">
        <f t="shared" si="31"/>
        <v>3296726.5330387559</v>
      </c>
      <c r="J227" s="478">
        <f>+H227*I242</f>
        <v>46852.184876867068</v>
      </c>
      <c r="K227" s="479">
        <f t="shared" si="30"/>
        <v>0</v>
      </c>
      <c r="L227" s="480">
        <f t="shared" si="32"/>
        <v>46852.184876867068</v>
      </c>
      <c r="O227" s="168"/>
      <c r="P227" s="845"/>
      <c r="Q227" s="135"/>
      <c r="R227" s="135"/>
      <c r="S227" s="732"/>
      <c r="T227" s="732"/>
    </row>
    <row r="228" spans="1:20" ht="13.8">
      <c r="A228" s="2" t="s">
        <v>209</v>
      </c>
      <c r="B228" s="471">
        <f>+$B$23</f>
        <v>483692</v>
      </c>
      <c r="C228" s="472">
        <f>+B228/B239</f>
        <v>5.5328799430985872E-3</v>
      </c>
      <c r="D228" s="473">
        <v>9.3395305800359797E-4</v>
      </c>
      <c r="E228" s="474">
        <f>+D228*C210</f>
        <v>225574.19845470265</v>
      </c>
      <c r="F228" s="475">
        <v>0</v>
      </c>
      <c r="G228" s="474">
        <f>F228*C210</f>
        <v>0</v>
      </c>
      <c r="H228" s="476">
        <f t="shared" si="29"/>
        <v>9.3395305800359797E-4</v>
      </c>
      <c r="I228" s="477">
        <f t="shared" si="31"/>
        <v>225574.19845470265</v>
      </c>
      <c r="J228" s="478">
        <f>+H228*I242</f>
        <v>3205.7994327206716</v>
      </c>
      <c r="K228" s="479">
        <f t="shared" si="30"/>
        <v>0</v>
      </c>
      <c r="L228" s="480">
        <f t="shared" si="32"/>
        <v>3205.7994327206716</v>
      </c>
      <c r="O228" s="732"/>
      <c r="P228" s="732"/>
      <c r="Q228" s="732"/>
      <c r="R228" s="732"/>
      <c r="S228" s="732"/>
      <c r="T228" s="732"/>
    </row>
    <row r="229" spans="1:20" ht="13.8">
      <c r="A229" s="2" t="s">
        <v>210</v>
      </c>
      <c r="B229" s="471">
        <f>+$B$24</f>
        <v>125500</v>
      </c>
      <c r="C229" s="472">
        <f>+B229/B239</f>
        <v>1.435575599470061E-3</v>
      </c>
      <c r="D229" s="473">
        <v>2.4232591975772091E-4</v>
      </c>
      <c r="E229" s="474">
        <f>+D229*C210</f>
        <v>58528.075523401632</v>
      </c>
      <c r="F229" s="475">
        <v>0</v>
      </c>
      <c r="G229" s="474">
        <f>F229*C210</f>
        <v>0</v>
      </c>
      <c r="H229" s="476">
        <f t="shared" si="29"/>
        <v>2.4232591975772091E-4</v>
      </c>
      <c r="I229" s="477">
        <f t="shared" si="31"/>
        <v>58528.075523401632</v>
      </c>
      <c r="J229" s="478">
        <f>+H229*I242</f>
        <v>831.78516247207779</v>
      </c>
      <c r="K229" s="479">
        <f t="shared" si="30"/>
        <v>0</v>
      </c>
      <c r="L229" s="480">
        <f t="shared" si="32"/>
        <v>831.78516247207779</v>
      </c>
      <c r="O229" s="732"/>
      <c r="P229" s="732"/>
      <c r="Q229" s="732"/>
      <c r="R229" s="732"/>
      <c r="S229" s="732"/>
      <c r="T229" s="732"/>
    </row>
    <row r="230" spans="1:20" ht="15.75" customHeight="1">
      <c r="A230" s="2" t="s">
        <v>2</v>
      </c>
      <c r="B230" s="471">
        <f>+$B$25</f>
        <v>349000</v>
      </c>
      <c r="C230" s="472">
        <f>+B230/B239</f>
        <v>3.992158439960568E-3</v>
      </c>
      <c r="D230" s="473">
        <v>6.7387845414696888E-4</v>
      </c>
      <c r="E230" s="474">
        <f>+D230*C210</f>
        <v>162759.34946348344</v>
      </c>
      <c r="F230" s="475">
        <v>0</v>
      </c>
      <c r="G230" s="474">
        <f>F230*C210</f>
        <v>0</v>
      </c>
      <c r="H230" s="476">
        <f t="shared" si="29"/>
        <v>6.7387845414696888E-4</v>
      </c>
      <c r="I230" s="477">
        <f t="shared" si="31"/>
        <v>162759.34946348344</v>
      </c>
      <c r="J230" s="478">
        <f>+H230*I242</f>
        <v>2313.0918063964555</v>
      </c>
      <c r="K230" s="479">
        <f t="shared" si="30"/>
        <v>0</v>
      </c>
      <c r="L230" s="480">
        <f t="shared" si="32"/>
        <v>2313.0918063964555</v>
      </c>
      <c r="O230" s="732"/>
      <c r="P230" s="732"/>
      <c r="Q230" s="732"/>
      <c r="R230" s="732"/>
      <c r="S230" s="732"/>
      <c r="T230" s="732"/>
    </row>
    <row r="231" spans="1:20" ht="15.75" customHeight="1">
      <c r="A231" s="2" t="s">
        <v>12</v>
      </c>
      <c r="B231" s="471">
        <f>+$B$26</f>
        <v>369700</v>
      </c>
      <c r="C231" s="472">
        <f>+B231/B239</f>
        <v>4.2289426225026417E-3</v>
      </c>
      <c r="D231" s="473">
        <v>7.138477492783221E-4</v>
      </c>
      <c r="E231" s="474">
        <f>+D231*C210</f>
        <v>172412.98423108834</v>
      </c>
      <c r="F231" s="475">
        <v>0</v>
      </c>
      <c r="G231" s="474">
        <f>F231*C210</f>
        <v>0</v>
      </c>
      <c r="H231" s="476">
        <f t="shared" si="29"/>
        <v>7.138477492783221E-4</v>
      </c>
      <c r="I231" s="477">
        <f t="shared" si="31"/>
        <v>172412.98423108834</v>
      </c>
      <c r="J231" s="478">
        <f>+H231*I242</f>
        <v>2450.2866499277065</v>
      </c>
      <c r="K231" s="479">
        <f t="shared" si="30"/>
        <v>0</v>
      </c>
      <c r="L231" s="480">
        <f t="shared" si="32"/>
        <v>2450.2866499277065</v>
      </c>
      <c r="O231" s="732"/>
      <c r="P231" s="732"/>
      <c r="Q231" s="732"/>
      <c r="R231" s="732"/>
      <c r="S231" s="732"/>
      <c r="T231" s="732"/>
    </row>
    <row r="232" spans="1:20" ht="15.75" customHeight="1">
      <c r="A232" s="2" t="s">
        <v>18</v>
      </c>
      <c r="B232" s="471">
        <f>+$B$27</f>
        <v>10701139</v>
      </c>
      <c r="C232" s="472">
        <f>+B232/B239</f>
        <v>0.12240871740986015</v>
      </c>
      <c r="D232" s="473">
        <v>2.0662656180320461E-2</v>
      </c>
      <c r="E232" s="474">
        <f>+D232*C210</f>
        <v>4990574.2755252486</v>
      </c>
      <c r="F232" s="475">
        <v>0.12383791272523298</v>
      </c>
      <c r="G232" s="474">
        <f>F232*C210</f>
        <v>29910109.145111058</v>
      </c>
      <c r="H232" s="476">
        <f t="shared" si="29"/>
        <v>0.14450056890555343</v>
      </c>
      <c r="I232" s="477">
        <f t="shared" si="31"/>
        <v>34900683.420636304</v>
      </c>
      <c r="J232" s="478">
        <f>+H232*I242</f>
        <v>495999.06318145269</v>
      </c>
      <c r="K232" s="479">
        <f t="shared" si="30"/>
        <v>0</v>
      </c>
      <c r="L232" s="480">
        <f t="shared" si="32"/>
        <v>495999.06318145269</v>
      </c>
      <c r="O232" s="732"/>
      <c r="P232" s="732"/>
      <c r="Q232" s="732"/>
      <c r="R232" s="732"/>
      <c r="S232" s="732"/>
      <c r="T232" s="732"/>
    </row>
    <row r="233" spans="1:20" ht="15.75" customHeight="1">
      <c r="A233" s="2" t="s">
        <v>9</v>
      </c>
      <c r="B233" s="471">
        <f>+$B$28</f>
        <v>8491257</v>
      </c>
      <c r="C233" s="472">
        <f>+B233/B239</f>
        <v>9.7130210024138255E-2</v>
      </c>
      <c r="D233" s="473">
        <v>1.6395630776288334E-2</v>
      </c>
      <c r="E233" s="474">
        <f>+D233*C210</f>
        <v>3959975.5456941258</v>
      </c>
      <c r="F233" s="475">
        <v>0.5114161270691896</v>
      </c>
      <c r="G233" s="474">
        <f>F233*C210</f>
        <v>123520429.5888674</v>
      </c>
      <c r="H233" s="476">
        <f t="shared" si="29"/>
        <v>0.52781175784547796</v>
      </c>
      <c r="I233" s="477">
        <f t="shared" si="31"/>
        <v>127480405.13456152</v>
      </c>
      <c r="J233" s="478">
        <f>+H233*I242</f>
        <v>1811717.0016031098</v>
      </c>
      <c r="K233" s="479">
        <f t="shared" si="30"/>
        <v>0</v>
      </c>
      <c r="L233" s="480">
        <f t="shared" si="32"/>
        <v>1811717.0016031098</v>
      </c>
    </row>
    <row r="234" spans="1:20" ht="15.75" customHeight="1">
      <c r="A234" s="2" t="s">
        <v>7</v>
      </c>
      <c r="B234" s="471">
        <f>+$B$29</f>
        <v>1726630</v>
      </c>
      <c r="C234" s="472">
        <f>+B234/B239</f>
        <v>1.9750660536358496E-2</v>
      </c>
      <c r="D234" s="473">
        <v>3.3339219349105471E-3</v>
      </c>
      <c r="E234" s="474">
        <f>+D234*C210</f>
        <v>805229.72941012727</v>
      </c>
      <c r="F234" s="475">
        <v>1.1853826798131063E-2</v>
      </c>
      <c r="G234" s="474">
        <f>F234*C210</f>
        <v>2863010.5717786383</v>
      </c>
      <c r="H234" s="476">
        <f t="shared" si="29"/>
        <v>1.5187748733041609E-2</v>
      </c>
      <c r="I234" s="477">
        <f t="shared" si="31"/>
        <v>3668240.3011887656</v>
      </c>
      <c r="J234" s="478">
        <f>+H234*I242</f>
        <v>52132.037959986337</v>
      </c>
      <c r="K234" s="479">
        <f t="shared" si="30"/>
        <v>0</v>
      </c>
      <c r="L234" s="480">
        <f t="shared" si="32"/>
        <v>52132.037959986337</v>
      </c>
    </row>
    <row r="235" spans="1:20" ht="13.8">
      <c r="A235" s="2" t="s">
        <v>13</v>
      </c>
      <c r="B235" s="471">
        <f>+$B$30</f>
        <v>260430</v>
      </c>
      <c r="C235" s="472">
        <f>+B235/B239</f>
        <v>2.9790195487648446E-3</v>
      </c>
      <c r="D235" s="473">
        <v>5.0286007396416947E-4</v>
      </c>
      <c r="E235" s="474">
        <f>+D235*C210</f>
        <v>121453.91799648997</v>
      </c>
      <c r="F235" s="475">
        <v>7.8639038151330498E-2</v>
      </c>
      <c r="G235" s="474">
        <f>F235*C210</f>
        <v>18993393.561078552</v>
      </c>
      <c r="H235" s="476">
        <f t="shared" si="29"/>
        <v>7.9141898225294674E-2</v>
      </c>
      <c r="I235" s="477">
        <f t="shared" si="31"/>
        <v>19114847.479075041</v>
      </c>
      <c r="J235" s="478">
        <f>+H235*I242</f>
        <v>271655.03690026933</v>
      </c>
      <c r="K235" s="479">
        <f t="shared" si="30"/>
        <v>0</v>
      </c>
      <c r="L235" s="480">
        <f>+J235+K235</f>
        <v>271655.03690026933</v>
      </c>
    </row>
    <row r="236" spans="1:20" ht="13.8">
      <c r="A236" s="2" t="s">
        <v>3</v>
      </c>
      <c r="B236" s="471">
        <f>+$B$31</f>
        <v>1010330</v>
      </c>
      <c r="C236" s="472">
        <f>+B236/B239</f>
        <v>1.155701271245089E-2</v>
      </c>
      <c r="D236" s="473">
        <v>1.9508298526599059E-3</v>
      </c>
      <c r="E236" s="474">
        <f>+D236*C210</f>
        <v>471176.65771759662</v>
      </c>
      <c r="F236" s="475">
        <v>1.2569359670723817E-2</v>
      </c>
      <c r="G236" s="474">
        <f>F236*C210</f>
        <v>3035830.5575583517</v>
      </c>
      <c r="H236" s="476">
        <f t="shared" si="29"/>
        <v>1.4520189523383723E-2</v>
      </c>
      <c r="I236" s="477">
        <f t="shared" si="31"/>
        <v>3507007.2152759484</v>
      </c>
      <c r="J236" s="478">
        <f>+H236*I242</f>
        <v>49840.636997925918</v>
      </c>
      <c r="K236" s="479">
        <f t="shared" si="30"/>
        <v>0</v>
      </c>
      <c r="L236" s="480">
        <f t="shared" ref="L236" si="33">+J236+K236</f>
        <v>49840.636997925918</v>
      </c>
    </row>
    <row r="237" spans="1:20" ht="12.75" customHeight="1">
      <c r="A237" s="2" t="s">
        <v>11</v>
      </c>
      <c r="B237" s="471">
        <f>+$B$32</f>
        <v>744197</v>
      </c>
      <c r="C237" s="472">
        <f>+B237/B239</f>
        <v>8.5127574055682952E-3</v>
      </c>
      <c r="D237" s="473">
        <v>1.4369579482544754E-3</v>
      </c>
      <c r="E237" s="474">
        <f>+D237*C210</f>
        <v>347063.09338875645</v>
      </c>
      <c r="F237" s="475">
        <v>0</v>
      </c>
      <c r="G237" s="474">
        <f>F237*C210</f>
        <v>0</v>
      </c>
      <c r="H237" s="476">
        <f t="shared" si="29"/>
        <v>1.4369579482544754E-3</v>
      </c>
      <c r="I237" s="477">
        <f t="shared" si="31"/>
        <v>347063.09338875645</v>
      </c>
      <c r="J237" s="478">
        <f>+H237*I242</f>
        <v>4932.366713595482</v>
      </c>
      <c r="K237" s="479">
        <f t="shared" si="30"/>
        <v>0</v>
      </c>
      <c r="L237" s="480">
        <f>+J237+K237</f>
        <v>4932.366713595482</v>
      </c>
    </row>
    <row r="238" spans="1:20" ht="13.8">
      <c r="A238" s="3" t="s">
        <v>8</v>
      </c>
      <c r="B238" s="471">
        <f>+$B$33</f>
        <v>607368</v>
      </c>
      <c r="C238" s="472">
        <f>+B238/B239</f>
        <v>6.9475910812663907E-3</v>
      </c>
      <c r="D238" s="473">
        <v>1.1727570456685852E-3</v>
      </c>
      <c r="E238" s="474">
        <f>+D238*C210</f>
        <v>283251.63485655305</v>
      </c>
      <c r="F238" s="475">
        <v>0</v>
      </c>
      <c r="G238" s="766">
        <f>F238*C210</f>
        <v>0</v>
      </c>
      <c r="H238" s="767">
        <f>+D238+F238</f>
        <v>1.1727570456685852E-3</v>
      </c>
      <c r="I238" s="768">
        <f t="shared" si="31"/>
        <v>283251.63485655305</v>
      </c>
      <c r="J238" s="478">
        <f>+H238*I242</f>
        <v>4025.4955423134743</v>
      </c>
      <c r="K238" s="479">
        <f t="shared" si="30"/>
        <v>0</v>
      </c>
      <c r="L238" s="480">
        <f t="shared" ref="L238" si="34">+J238+K238</f>
        <v>4025.4955423134743</v>
      </c>
    </row>
    <row r="239" spans="1:20" ht="13.8">
      <c r="A239" s="24"/>
      <c r="B239" s="25">
        <f t="shared" ref="B239:K239" si="35">SUM(B216:B238)</f>
        <v>87421380</v>
      </c>
      <c r="C239" s="85">
        <f t="shared" si="35"/>
        <v>1.0000000000000002</v>
      </c>
      <c r="D239" s="82">
        <f t="shared" si="35"/>
        <v>0.16880052840628867</v>
      </c>
      <c r="E239" s="113">
        <f t="shared" si="35"/>
        <v>40769761.99999994</v>
      </c>
      <c r="F239" s="83">
        <f t="shared" si="35"/>
        <v>0.83119947159371133</v>
      </c>
      <c r="G239" s="113">
        <f t="shared" si="35"/>
        <v>200756508.00000003</v>
      </c>
      <c r="H239" s="86">
        <f t="shared" si="35"/>
        <v>1</v>
      </c>
      <c r="I239" s="119">
        <f t="shared" si="35"/>
        <v>241526269.99999997</v>
      </c>
      <c r="J239" s="769">
        <f t="shared" si="35"/>
        <v>3432505.9543927549</v>
      </c>
      <c r="K239" s="769">
        <f t="shared" si="35"/>
        <v>0</v>
      </c>
      <c r="L239" s="769">
        <f>SUM(L216:L238)</f>
        <v>3432505.9543927549</v>
      </c>
    </row>
    <row r="240" spans="1:20">
      <c r="H240" s="80"/>
      <c r="I240" s="81"/>
    </row>
    <row r="242" spans="1:14">
      <c r="G242" t="s">
        <v>114</v>
      </c>
      <c r="H242" s="27"/>
      <c r="I242" s="357">
        <f>RPU!L73</f>
        <v>3432505.9543927545</v>
      </c>
    </row>
    <row r="243" spans="1:14">
      <c r="G243" t="s">
        <v>338</v>
      </c>
      <c r="I243" s="357">
        <f>RPU!M73</f>
        <v>0</v>
      </c>
    </row>
    <row r="244" spans="1:14">
      <c r="G244" t="s">
        <v>256</v>
      </c>
      <c r="I244" s="120">
        <f>SUM(I242:I243)</f>
        <v>3432505.9543927545</v>
      </c>
      <c r="N244" s="121">
        <f>+I244</f>
        <v>3432505.9543927545</v>
      </c>
    </row>
    <row r="245" spans="1:14" ht="13.8">
      <c r="D245" s="126"/>
      <c r="I245" s="88"/>
    </row>
    <row r="246" spans="1:14" ht="13.8">
      <c r="D246" s="126"/>
      <c r="I246" s="88"/>
    </row>
    <row r="247" spans="1:14" ht="15.75" customHeight="1">
      <c r="D247" s="126"/>
      <c r="I247" s="88"/>
    </row>
    <row r="248" spans="1:14" ht="13.8">
      <c r="D248" s="126"/>
      <c r="I248" s="88"/>
    </row>
    <row r="249" spans="1:14">
      <c r="I249" s="88"/>
    </row>
    <row r="250" spans="1:14">
      <c r="I250" s="88"/>
    </row>
    <row r="251" spans="1:14" ht="15.75" customHeight="1">
      <c r="A251" s="895" t="s">
        <v>19</v>
      </c>
      <c r="B251" s="896"/>
      <c r="C251" s="888">
        <v>1285</v>
      </c>
      <c r="D251" s="889"/>
      <c r="E251" s="889"/>
      <c r="F251" s="889"/>
      <c r="G251" s="889"/>
      <c r="H251" s="890"/>
      <c r="I251" s="4"/>
    </row>
    <row r="252" spans="1:14" ht="15.75" customHeight="1">
      <c r="A252" s="891" t="s">
        <v>20</v>
      </c>
      <c r="B252" s="892"/>
      <c r="C252" s="936" t="s">
        <v>217</v>
      </c>
      <c r="D252" s="937"/>
      <c r="E252" s="937"/>
      <c r="F252" s="937"/>
      <c r="G252" s="937"/>
      <c r="H252" s="938"/>
      <c r="I252" s="4"/>
    </row>
    <row r="253" spans="1:14" ht="15.75" customHeight="1">
      <c r="A253" s="891" t="s">
        <v>22</v>
      </c>
      <c r="B253" s="892"/>
      <c r="C253" s="943" t="s">
        <v>111</v>
      </c>
      <c r="D253" s="944"/>
      <c r="E253" s="944"/>
      <c r="F253" s="944"/>
      <c r="G253" s="944"/>
      <c r="H253" s="945"/>
      <c r="I253" s="4"/>
    </row>
    <row r="254" spans="1:14" ht="15.75" customHeight="1">
      <c r="A254" s="891" t="s">
        <v>24</v>
      </c>
      <c r="B254" s="892"/>
      <c r="C254" s="869">
        <v>18800000</v>
      </c>
      <c r="D254" s="870"/>
      <c r="E254" s="870"/>
      <c r="F254" s="870"/>
      <c r="G254" s="870"/>
      <c r="H254" s="871"/>
      <c r="I254" s="4"/>
    </row>
    <row r="255" spans="1:14" ht="15.75" customHeight="1">
      <c r="A255" s="931" t="s">
        <v>25</v>
      </c>
      <c r="B255" s="932"/>
      <c r="C255" s="933" t="s">
        <v>109</v>
      </c>
      <c r="D255" s="934"/>
      <c r="E255" s="934"/>
      <c r="F255" s="934"/>
      <c r="G255" s="934"/>
      <c r="H255" s="935"/>
      <c r="I255" s="4"/>
    </row>
    <row r="256" spans="1:14" ht="13.8">
      <c r="A256" s="5"/>
      <c r="B256" s="5"/>
      <c r="C256" s="5"/>
      <c r="D256" s="5"/>
      <c r="E256" s="5"/>
      <c r="F256" s="5"/>
      <c r="G256" s="5"/>
      <c r="H256" s="5"/>
      <c r="I256" s="5"/>
    </row>
    <row r="257" spans="1:12" ht="13.8">
      <c r="A257" s="6"/>
      <c r="B257" s="7"/>
      <c r="C257" s="8"/>
      <c r="D257" s="886">
        <v>0.2</v>
      </c>
      <c r="E257" s="887"/>
      <c r="F257" s="886">
        <v>0.8</v>
      </c>
      <c r="G257" s="887"/>
      <c r="H257" s="727"/>
      <c r="I257" s="10"/>
      <c r="J257" s="11" t="s">
        <v>121</v>
      </c>
      <c r="K257" s="11" t="s">
        <v>269</v>
      </c>
      <c r="L257" s="11" t="s">
        <v>270</v>
      </c>
    </row>
    <row r="258" spans="1:12" ht="12.75" customHeight="1">
      <c r="A258" s="12"/>
      <c r="B258" s="13"/>
      <c r="C258" s="14"/>
      <c r="D258" s="872" t="s">
        <v>26</v>
      </c>
      <c r="E258" s="880"/>
      <c r="F258" s="872" t="s">
        <v>27</v>
      </c>
      <c r="G258" s="880"/>
      <c r="H258" s="872" t="s">
        <v>28</v>
      </c>
      <c r="I258" s="880"/>
      <c r="J258" s="15" t="s">
        <v>29</v>
      </c>
      <c r="K258" s="391" t="s">
        <v>523</v>
      </c>
      <c r="L258" s="391" t="s">
        <v>29</v>
      </c>
    </row>
    <row r="259" spans="1:12" ht="27.6">
      <c r="A259" s="16" t="s">
        <v>30</v>
      </c>
      <c r="B259" s="17" t="s">
        <v>31</v>
      </c>
      <c r="C259" s="18" t="s">
        <v>32</v>
      </c>
      <c r="D259" s="19" t="s">
        <v>33</v>
      </c>
      <c r="E259" s="20" t="s">
        <v>34</v>
      </c>
      <c r="F259" s="19" t="s">
        <v>33</v>
      </c>
      <c r="G259" s="20" t="s">
        <v>34</v>
      </c>
      <c r="H259" s="21" t="s">
        <v>33</v>
      </c>
      <c r="I259" s="40" t="s">
        <v>34</v>
      </c>
      <c r="J259" s="18" t="s">
        <v>34</v>
      </c>
      <c r="K259" s="18" t="s">
        <v>34</v>
      </c>
      <c r="L259" s="18" t="s">
        <v>34</v>
      </c>
    </row>
    <row r="260" spans="1:12" ht="13.8">
      <c r="A260" s="1" t="s">
        <v>15</v>
      </c>
      <c r="B260" s="22">
        <f>+$B$10</f>
        <v>11479167</v>
      </c>
      <c r="C260" s="84">
        <f>+B260/B283</f>
        <v>0.13130846252941786</v>
      </c>
      <c r="D260" s="89">
        <v>0</v>
      </c>
      <c r="E260" s="112">
        <f>+D260*C254</f>
        <v>0</v>
      </c>
      <c r="F260" s="79">
        <v>0</v>
      </c>
      <c r="G260" s="114">
        <f>F260*C254</f>
        <v>0</v>
      </c>
      <c r="H260" s="23">
        <f>+D260+F260</f>
        <v>0</v>
      </c>
      <c r="I260" s="116">
        <f>+E260+G260</f>
        <v>0</v>
      </c>
      <c r="J260" s="39">
        <f>+H260*I286</f>
        <v>0</v>
      </c>
      <c r="K260" s="395">
        <v>0</v>
      </c>
      <c r="L260" s="393">
        <f>+J260+K260</f>
        <v>0</v>
      </c>
    </row>
    <row r="261" spans="1:12" ht="13.8">
      <c r="A261" s="2" t="s">
        <v>4</v>
      </c>
      <c r="B261" s="22">
        <f>+$B$12</f>
        <v>552209</v>
      </c>
      <c r="C261" s="84">
        <f>+B261/B283</f>
        <v>6.3166355873128521E-3</v>
      </c>
      <c r="D261" s="89">
        <v>0</v>
      </c>
      <c r="E261" s="112">
        <f>+D261*C254</f>
        <v>0</v>
      </c>
      <c r="F261" s="79">
        <v>0</v>
      </c>
      <c r="G261" s="112">
        <f>F261*C254</f>
        <v>0</v>
      </c>
      <c r="H261" s="23">
        <f t="shared" ref="H261:H281" si="36">+D261+F261</f>
        <v>0</v>
      </c>
      <c r="I261" s="117">
        <f>+G261+E261</f>
        <v>0</v>
      </c>
      <c r="J261" s="39">
        <f>+H261*I286</f>
        <v>0</v>
      </c>
      <c r="K261" s="395">
        <v>0</v>
      </c>
      <c r="L261" s="394">
        <f>+J261+K261</f>
        <v>0</v>
      </c>
    </row>
    <row r="262" spans="1:12" ht="13.8">
      <c r="A262" s="2" t="s">
        <v>0</v>
      </c>
      <c r="B262" s="22">
        <f>+$B$13</f>
        <v>10468870</v>
      </c>
      <c r="C262" s="84">
        <f>+B262/B283</f>
        <v>0.11975182729899711</v>
      </c>
      <c r="D262" s="89">
        <v>0</v>
      </c>
      <c r="E262" s="112">
        <f>+D262*C254</f>
        <v>0</v>
      </c>
      <c r="F262" s="79">
        <v>0</v>
      </c>
      <c r="G262" s="112">
        <f>F262*C254</f>
        <v>0</v>
      </c>
      <c r="H262" s="23">
        <f t="shared" si="36"/>
        <v>0</v>
      </c>
      <c r="I262" s="117">
        <f t="shared" ref="I262:I282" si="37">+G262+E262</f>
        <v>0</v>
      </c>
      <c r="J262" s="39">
        <f>+H262*I286</f>
        <v>0</v>
      </c>
      <c r="K262" s="395">
        <v>0</v>
      </c>
      <c r="L262" s="394">
        <f t="shared" ref="L262:L278" si="38">+J262+K262</f>
        <v>0</v>
      </c>
    </row>
    <row r="263" spans="1:12" ht="13.8">
      <c r="A263" s="2" t="s">
        <v>16</v>
      </c>
      <c r="B263" s="22">
        <f>+$B$14</f>
        <v>1032750</v>
      </c>
      <c r="C263" s="84">
        <f>+B263/B283</f>
        <v>1.1813471715957813E-2</v>
      </c>
      <c r="D263" s="89">
        <v>0</v>
      </c>
      <c r="E263" s="112">
        <f>+D263*C254</f>
        <v>0</v>
      </c>
      <c r="F263" s="79">
        <v>0</v>
      </c>
      <c r="G263" s="112">
        <f>F263*C254</f>
        <v>0</v>
      </c>
      <c r="H263" s="23">
        <f t="shared" si="36"/>
        <v>0</v>
      </c>
      <c r="I263" s="117">
        <f t="shared" si="37"/>
        <v>0</v>
      </c>
      <c r="J263" s="39">
        <f>+H263*I286</f>
        <v>0</v>
      </c>
      <c r="K263" s="395">
        <v>0</v>
      </c>
      <c r="L263" s="394">
        <f t="shared" si="38"/>
        <v>0</v>
      </c>
    </row>
    <row r="264" spans="1:12" ht="13.8">
      <c r="A264" s="2" t="s">
        <v>6</v>
      </c>
      <c r="B264" s="22">
        <f>+$B$15</f>
        <v>2589500</v>
      </c>
      <c r="C264" s="84">
        <f>+B264/B283</f>
        <v>2.9620900516555561E-2</v>
      </c>
      <c r="D264" s="89">
        <v>0</v>
      </c>
      <c r="E264" s="112">
        <f>+D264*C254</f>
        <v>0</v>
      </c>
      <c r="F264" s="79">
        <v>0</v>
      </c>
      <c r="G264" s="112">
        <f>F264*C254</f>
        <v>0</v>
      </c>
      <c r="H264" s="23">
        <f t="shared" si="36"/>
        <v>0</v>
      </c>
      <c r="I264" s="117">
        <f t="shared" si="37"/>
        <v>0</v>
      </c>
      <c r="J264" s="39">
        <f>+H264*I286</f>
        <v>0</v>
      </c>
      <c r="K264" s="395">
        <v>0</v>
      </c>
      <c r="L264" s="394">
        <f t="shared" si="38"/>
        <v>0</v>
      </c>
    </row>
    <row r="265" spans="1:12" ht="13.8">
      <c r="A265" s="2" t="s">
        <v>10</v>
      </c>
      <c r="B265" s="22">
        <f>+$B$16</f>
        <v>2986010</v>
      </c>
      <c r="C265" s="84">
        <f>+B265/B283</f>
        <v>3.4156518691423082E-2</v>
      </c>
      <c r="D265" s="89">
        <v>0</v>
      </c>
      <c r="E265" s="112">
        <f>+D265*C254</f>
        <v>0</v>
      </c>
      <c r="F265" s="79">
        <v>0</v>
      </c>
      <c r="G265" s="112">
        <f>F265*C254</f>
        <v>0</v>
      </c>
      <c r="H265" s="23">
        <f t="shared" si="36"/>
        <v>0</v>
      </c>
      <c r="I265" s="117">
        <f t="shared" si="37"/>
        <v>0</v>
      </c>
      <c r="J265" s="39">
        <f>+H265*I286</f>
        <v>0</v>
      </c>
      <c r="K265" s="395">
        <v>0</v>
      </c>
      <c r="L265" s="394">
        <f t="shared" si="38"/>
        <v>0</v>
      </c>
    </row>
    <row r="266" spans="1:12" ht="13.8">
      <c r="A266" s="2" t="s">
        <v>17</v>
      </c>
      <c r="B266" s="22">
        <f>+$B$17</f>
        <v>6997000</v>
      </c>
      <c r="C266" s="84">
        <f>+B266/B283</f>
        <v>8.003762923898021E-2</v>
      </c>
      <c r="D266" s="89">
        <v>0</v>
      </c>
      <c r="E266" s="112">
        <f>+D266*C254</f>
        <v>0</v>
      </c>
      <c r="F266" s="79">
        <v>0</v>
      </c>
      <c r="G266" s="112">
        <f>F266*C254</f>
        <v>0</v>
      </c>
      <c r="H266" s="23">
        <f t="shared" si="36"/>
        <v>0</v>
      </c>
      <c r="I266" s="117">
        <f t="shared" si="37"/>
        <v>0</v>
      </c>
      <c r="J266" s="39">
        <f>+H266*I286</f>
        <v>0</v>
      </c>
      <c r="K266" s="395">
        <v>0</v>
      </c>
      <c r="L266" s="394">
        <f t="shared" si="38"/>
        <v>0</v>
      </c>
    </row>
    <row r="267" spans="1:12" ht="13.8">
      <c r="A267" s="2" t="s">
        <v>5</v>
      </c>
      <c r="B267" s="22">
        <f>+$B$18</f>
        <v>9283000</v>
      </c>
      <c r="C267" s="84">
        <f>+B267/B283</f>
        <v>0.10618683896319184</v>
      </c>
      <c r="D267" s="89">
        <v>0</v>
      </c>
      <c r="E267" s="112">
        <f>+D267*C254</f>
        <v>0</v>
      </c>
      <c r="F267" s="79">
        <v>0</v>
      </c>
      <c r="G267" s="112">
        <f>F267*C254</f>
        <v>0</v>
      </c>
      <c r="H267" s="23">
        <f t="shared" si="36"/>
        <v>0</v>
      </c>
      <c r="I267" s="117">
        <f t="shared" si="37"/>
        <v>0</v>
      </c>
      <c r="J267" s="39">
        <f>+H267*I286</f>
        <v>0</v>
      </c>
      <c r="K267" s="395">
        <v>0</v>
      </c>
      <c r="L267" s="394">
        <f t="shared" si="38"/>
        <v>0</v>
      </c>
    </row>
    <row r="268" spans="1:12" ht="13.8">
      <c r="A268" s="2" t="s">
        <v>116</v>
      </c>
      <c r="B268" s="22">
        <f>+$B$19</f>
        <v>2800184</v>
      </c>
      <c r="C268" s="84">
        <f>+B268/B283</f>
        <v>3.2030883063159148E-2</v>
      </c>
      <c r="D268" s="89">
        <v>0</v>
      </c>
      <c r="E268" s="112">
        <f>+D268*C254</f>
        <v>0</v>
      </c>
      <c r="F268" s="79">
        <v>5.1257152533573554E-3</v>
      </c>
      <c r="G268" s="112">
        <f>F268*C254</f>
        <v>96363.446763118278</v>
      </c>
      <c r="H268" s="23">
        <f t="shared" si="36"/>
        <v>5.1257152533573554E-3</v>
      </c>
      <c r="I268" s="117">
        <f t="shared" si="37"/>
        <v>96363.446763118278</v>
      </c>
      <c r="J268" s="39">
        <f>+H268*I286</f>
        <v>17294.449301985875</v>
      </c>
      <c r="K268" s="395">
        <v>-3223.83</v>
      </c>
      <c r="L268" s="394">
        <f t="shared" si="38"/>
        <v>14070.619301985875</v>
      </c>
    </row>
    <row r="269" spans="1:12" ht="13.8">
      <c r="A269" s="2" t="s">
        <v>1</v>
      </c>
      <c r="B269" s="22">
        <f>+$B$20</f>
        <v>234000</v>
      </c>
      <c r="C269" s="84">
        <f>+B269/B283</f>
        <v>2.6766907591712691E-3</v>
      </c>
      <c r="D269" s="89">
        <v>0</v>
      </c>
      <c r="E269" s="112">
        <f>+D269*C254</f>
        <v>0</v>
      </c>
      <c r="F269" s="79">
        <v>0</v>
      </c>
      <c r="G269" s="112">
        <f>F269*C254</f>
        <v>0</v>
      </c>
      <c r="H269" s="23">
        <f t="shared" si="36"/>
        <v>0</v>
      </c>
      <c r="I269" s="117">
        <f t="shared" si="37"/>
        <v>0</v>
      </c>
      <c r="J269" s="39">
        <f>+H269*I286</f>
        <v>0</v>
      </c>
      <c r="K269" s="395">
        <v>0</v>
      </c>
      <c r="L269" s="394">
        <f t="shared" si="38"/>
        <v>0</v>
      </c>
    </row>
    <row r="270" spans="1:12" ht="13.8">
      <c r="A270" s="2" t="s">
        <v>46</v>
      </c>
      <c r="B270" s="22">
        <f>+$B$21</f>
        <v>7060375</v>
      </c>
      <c r="C270" s="84">
        <f>+B270/B283</f>
        <v>8.0762566319589099E-2</v>
      </c>
      <c r="D270" s="89">
        <v>0</v>
      </c>
      <c r="E270" s="112">
        <f>+D270*C254</f>
        <v>0</v>
      </c>
      <c r="F270" s="79">
        <v>0</v>
      </c>
      <c r="G270" s="112">
        <f>F270*C254</f>
        <v>0</v>
      </c>
      <c r="H270" s="23">
        <f t="shared" si="36"/>
        <v>0</v>
      </c>
      <c r="I270" s="117">
        <f t="shared" si="37"/>
        <v>0</v>
      </c>
      <c r="J270" s="39">
        <f>+H270*I286</f>
        <v>0</v>
      </c>
      <c r="K270" s="395">
        <v>0</v>
      </c>
      <c r="L270" s="394">
        <f t="shared" si="38"/>
        <v>0</v>
      </c>
    </row>
    <row r="271" spans="1:12" ht="13.8">
      <c r="A271" s="2" t="s">
        <v>45</v>
      </c>
      <c r="B271" s="22">
        <f>+$B$22</f>
        <v>7069072</v>
      </c>
      <c r="C271" s="84">
        <f>+B271/B283</f>
        <v>8.0862049992804969E-2</v>
      </c>
      <c r="D271" s="89">
        <v>0</v>
      </c>
      <c r="E271" s="112">
        <f>+D271*C254</f>
        <v>0</v>
      </c>
      <c r="F271" s="79">
        <v>0</v>
      </c>
      <c r="G271" s="112">
        <f>F271*C254</f>
        <v>0</v>
      </c>
      <c r="H271" s="23">
        <f t="shared" si="36"/>
        <v>0</v>
      </c>
      <c r="I271" s="117">
        <f t="shared" si="37"/>
        <v>0</v>
      </c>
      <c r="J271" s="39">
        <f>+H271*I286</f>
        <v>0</v>
      </c>
      <c r="K271" s="395">
        <v>0</v>
      </c>
      <c r="L271" s="394">
        <f t="shared" si="38"/>
        <v>0</v>
      </c>
    </row>
    <row r="272" spans="1:12" ht="13.8">
      <c r="A272" s="2" t="s">
        <v>209</v>
      </c>
      <c r="B272" s="22">
        <f>+$B$23</f>
        <v>483692</v>
      </c>
      <c r="C272" s="84">
        <f>+B272/B283</f>
        <v>5.5328799430985872E-3</v>
      </c>
      <c r="D272" s="89">
        <v>0</v>
      </c>
      <c r="E272" s="112">
        <f>+D272*C254</f>
        <v>0</v>
      </c>
      <c r="F272" s="79">
        <v>0</v>
      </c>
      <c r="G272" s="112">
        <f>F272*C254</f>
        <v>0</v>
      </c>
      <c r="H272" s="23">
        <f t="shared" si="36"/>
        <v>0</v>
      </c>
      <c r="I272" s="117">
        <f t="shared" si="37"/>
        <v>0</v>
      </c>
      <c r="J272" s="39">
        <f>+H272*I286</f>
        <v>0</v>
      </c>
      <c r="K272" s="395">
        <v>0</v>
      </c>
      <c r="L272" s="394">
        <f t="shared" si="38"/>
        <v>0</v>
      </c>
    </row>
    <row r="273" spans="1:14" ht="13.8">
      <c r="A273" s="2" t="s">
        <v>210</v>
      </c>
      <c r="B273" s="22">
        <f>+$B$24</f>
        <v>125500</v>
      </c>
      <c r="C273" s="84">
        <f>+B273/B283</f>
        <v>1.435575599470061E-3</v>
      </c>
      <c r="D273" s="89">
        <v>0</v>
      </c>
      <c r="E273" s="112">
        <f>+D273*C254</f>
        <v>0</v>
      </c>
      <c r="F273" s="79">
        <v>0</v>
      </c>
      <c r="G273" s="112">
        <f>F273*C254</f>
        <v>0</v>
      </c>
      <c r="H273" s="23">
        <f t="shared" si="36"/>
        <v>0</v>
      </c>
      <c r="I273" s="117">
        <f t="shared" si="37"/>
        <v>0</v>
      </c>
      <c r="J273" s="39">
        <f>+H273*I286</f>
        <v>0</v>
      </c>
      <c r="K273" s="395">
        <v>0</v>
      </c>
      <c r="L273" s="394">
        <f t="shared" si="38"/>
        <v>0</v>
      </c>
    </row>
    <row r="274" spans="1:14" ht="13.8">
      <c r="A274" s="2" t="s">
        <v>2</v>
      </c>
      <c r="B274" s="22">
        <f>+$B$25</f>
        <v>349000</v>
      </c>
      <c r="C274" s="84">
        <f>+B274/B283</f>
        <v>3.992158439960568E-3</v>
      </c>
      <c r="D274" s="89">
        <v>0</v>
      </c>
      <c r="E274" s="112">
        <f>+D274*C254</f>
        <v>0</v>
      </c>
      <c r="F274" s="79">
        <v>0</v>
      </c>
      <c r="G274" s="112">
        <f>F274*C254</f>
        <v>0</v>
      </c>
      <c r="H274" s="23">
        <f t="shared" si="36"/>
        <v>0</v>
      </c>
      <c r="I274" s="117">
        <f t="shared" si="37"/>
        <v>0</v>
      </c>
      <c r="J274" s="39">
        <f>+H274*I286</f>
        <v>0</v>
      </c>
      <c r="K274" s="395">
        <v>0</v>
      </c>
      <c r="L274" s="394">
        <f t="shared" si="38"/>
        <v>0</v>
      </c>
    </row>
    <row r="275" spans="1:14" ht="13.8">
      <c r="A275" s="2" t="s">
        <v>12</v>
      </c>
      <c r="B275" s="22">
        <f>+$B$26</f>
        <v>369700</v>
      </c>
      <c r="C275" s="84">
        <f>+B275/B283</f>
        <v>4.2289426225026417E-3</v>
      </c>
      <c r="D275" s="89">
        <v>0</v>
      </c>
      <c r="E275" s="112">
        <f>+D275*C254</f>
        <v>0</v>
      </c>
      <c r="F275" s="79">
        <v>0</v>
      </c>
      <c r="G275" s="112">
        <f>F275*C254</f>
        <v>0</v>
      </c>
      <c r="H275" s="23">
        <f t="shared" si="36"/>
        <v>0</v>
      </c>
      <c r="I275" s="117">
        <f t="shared" si="37"/>
        <v>0</v>
      </c>
      <c r="J275" s="39">
        <f>+H275*I286</f>
        <v>0</v>
      </c>
      <c r="K275" s="395">
        <v>0</v>
      </c>
      <c r="L275" s="394">
        <f t="shared" si="38"/>
        <v>0</v>
      </c>
    </row>
    <row r="276" spans="1:14" ht="13.8">
      <c r="A276" s="2" t="s">
        <v>18</v>
      </c>
      <c r="B276" s="22">
        <f>+$B$27</f>
        <v>10701139</v>
      </c>
      <c r="C276" s="84">
        <f>+B276/B283</f>
        <v>0.12240871740986015</v>
      </c>
      <c r="D276" s="89">
        <v>0</v>
      </c>
      <c r="E276" s="112">
        <f>+D276*C254</f>
        <v>0</v>
      </c>
      <c r="F276" s="79">
        <v>0</v>
      </c>
      <c r="G276" s="112">
        <f>F276*C254</f>
        <v>0</v>
      </c>
      <c r="H276" s="23">
        <f t="shared" si="36"/>
        <v>0</v>
      </c>
      <c r="I276" s="117">
        <f t="shared" si="37"/>
        <v>0</v>
      </c>
      <c r="J276" s="39">
        <f>+H276*I286</f>
        <v>0</v>
      </c>
      <c r="K276" s="395">
        <v>0</v>
      </c>
      <c r="L276" s="394">
        <f t="shared" si="38"/>
        <v>0</v>
      </c>
    </row>
    <row r="277" spans="1:14" ht="13.8">
      <c r="A277" s="2" t="s">
        <v>9</v>
      </c>
      <c r="B277" s="22">
        <f>+$B$28</f>
        <v>8491257</v>
      </c>
      <c r="C277" s="84">
        <f>+B277/B283</f>
        <v>9.7130210024138255E-2</v>
      </c>
      <c r="D277" s="89">
        <v>0</v>
      </c>
      <c r="E277" s="112">
        <f>+D277*C254</f>
        <v>0</v>
      </c>
      <c r="F277" s="79">
        <v>0.83820266476707495</v>
      </c>
      <c r="G277" s="112">
        <f>F277*C254</f>
        <v>15758210.097621009</v>
      </c>
      <c r="H277" s="23">
        <f t="shared" si="36"/>
        <v>0.83820266476707495</v>
      </c>
      <c r="I277" s="117">
        <f t="shared" si="37"/>
        <v>15758210.097621009</v>
      </c>
      <c r="J277" s="39">
        <f>+H277*I286</f>
        <v>2828142.5662708357</v>
      </c>
      <c r="K277" s="395">
        <v>-433153.67</v>
      </c>
      <c r="L277" s="394">
        <f t="shared" si="38"/>
        <v>2394988.8962708358</v>
      </c>
    </row>
    <row r="278" spans="1:14" ht="13.8">
      <c r="A278" s="2" t="s">
        <v>7</v>
      </c>
      <c r="B278" s="22">
        <f>+$B$29</f>
        <v>1726630</v>
      </c>
      <c r="C278" s="84">
        <f>+B278/B283</f>
        <v>1.9750660536358496E-2</v>
      </c>
      <c r="D278" s="89">
        <v>0</v>
      </c>
      <c r="E278" s="112">
        <f>+D278*C254</f>
        <v>0</v>
      </c>
      <c r="F278" s="79">
        <v>6.0848919729758425E-3</v>
      </c>
      <c r="G278" s="112">
        <f>F278*C254</f>
        <v>114395.96909194584</v>
      </c>
      <c r="H278" s="23">
        <f t="shared" si="36"/>
        <v>6.0848919729758425E-3</v>
      </c>
      <c r="I278" s="117">
        <f t="shared" si="37"/>
        <v>114395.96909194584</v>
      </c>
      <c r="J278" s="39">
        <f>+H278*I286</f>
        <v>20530.765080202695</v>
      </c>
      <c r="K278" s="395">
        <v>-3906.39</v>
      </c>
      <c r="L278" s="394">
        <f t="shared" si="38"/>
        <v>16624.375080202695</v>
      </c>
    </row>
    <row r="279" spans="1:14" ht="13.8">
      <c r="A279" s="2" t="s">
        <v>13</v>
      </c>
      <c r="B279" s="22">
        <f>+$B$30</f>
        <v>260430</v>
      </c>
      <c r="C279" s="84">
        <f>+B279/B283</f>
        <v>2.9790195487648446E-3</v>
      </c>
      <c r="D279" s="89">
        <v>0</v>
      </c>
      <c r="E279" s="112">
        <f>+D279*C254</f>
        <v>0</v>
      </c>
      <c r="F279" s="79">
        <v>0</v>
      </c>
      <c r="G279" s="112">
        <f>F279*C254</f>
        <v>0</v>
      </c>
      <c r="H279" s="23">
        <f t="shared" si="36"/>
        <v>0</v>
      </c>
      <c r="I279" s="117">
        <f t="shared" si="37"/>
        <v>0</v>
      </c>
      <c r="J279" s="39">
        <f>+H279*I286</f>
        <v>0</v>
      </c>
      <c r="K279" s="395">
        <v>0</v>
      </c>
      <c r="L279" s="394">
        <f>+J279+K279</f>
        <v>0</v>
      </c>
    </row>
    <row r="280" spans="1:14" ht="13.8">
      <c r="A280" s="2" t="s">
        <v>3</v>
      </c>
      <c r="B280" s="22">
        <f>+$B$31</f>
        <v>1010330</v>
      </c>
      <c r="C280" s="84">
        <f>+B280/B283</f>
        <v>1.155701271245089E-2</v>
      </c>
      <c r="D280" s="89">
        <v>0</v>
      </c>
      <c r="E280" s="112">
        <f>+D280*C254</f>
        <v>0</v>
      </c>
      <c r="F280" s="79">
        <v>0.1349215200531258</v>
      </c>
      <c r="G280" s="112">
        <f>F280*C254</f>
        <v>2536524.5769987651</v>
      </c>
      <c r="H280" s="23">
        <f t="shared" si="36"/>
        <v>0.1349215200531258</v>
      </c>
      <c r="I280" s="117">
        <f t="shared" si="37"/>
        <v>2536524.5769987651</v>
      </c>
      <c r="J280" s="39">
        <f>+H280*I286</f>
        <v>455232.73786566203</v>
      </c>
      <c r="K280" s="395">
        <v>-66983.350000000006</v>
      </c>
      <c r="L280" s="394">
        <f t="shared" ref="L280" si="39">+J280+K280</f>
        <v>388249.38786566199</v>
      </c>
    </row>
    <row r="281" spans="1:14" ht="13.8">
      <c r="A281" s="2" t="s">
        <v>11</v>
      </c>
      <c r="B281" s="22">
        <f>+$B$32</f>
        <v>744197</v>
      </c>
      <c r="C281" s="84">
        <f>+B281/B283</f>
        <v>8.5127574055682952E-3</v>
      </c>
      <c r="D281" s="89">
        <v>0</v>
      </c>
      <c r="E281" s="112">
        <f>+D281*C254</f>
        <v>0</v>
      </c>
      <c r="F281" s="79">
        <v>1.5665207953466251E-2</v>
      </c>
      <c r="G281" s="112">
        <f>F281*C254</f>
        <v>294505.90952516551</v>
      </c>
      <c r="H281" s="23">
        <f t="shared" si="36"/>
        <v>1.5665207953466251E-2</v>
      </c>
      <c r="I281" s="117">
        <f t="shared" si="37"/>
        <v>294505.90952516551</v>
      </c>
      <c r="J281" s="39">
        <f>+H281*I286</f>
        <v>52855.28582159026</v>
      </c>
      <c r="K281" s="395">
        <v>-14070.2</v>
      </c>
      <c r="L281" s="394">
        <f>+J281+K281</f>
        <v>38785.085821590255</v>
      </c>
    </row>
    <row r="282" spans="1:14" ht="13.8">
      <c r="A282" s="3" t="s">
        <v>8</v>
      </c>
      <c r="B282" s="22">
        <f>+$B$33</f>
        <v>607368</v>
      </c>
      <c r="C282" s="84">
        <f>+B282/B283</f>
        <v>6.9475910812663907E-3</v>
      </c>
      <c r="D282" s="89">
        <v>0</v>
      </c>
      <c r="E282" s="112">
        <f>+D282*C254</f>
        <v>0</v>
      </c>
      <c r="F282" s="79">
        <v>0</v>
      </c>
      <c r="G282" s="115">
        <f>F282*C254</f>
        <v>0</v>
      </c>
      <c r="H282" s="87">
        <f>+D282+F282</f>
        <v>0</v>
      </c>
      <c r="I282" s="118">
        <f t="shared" si="37"/>
        <v>0</v>
      </c>
      <c r="J282" s="39">
        <f>+H282*I286</f>
        <v>0</v>
      </c>
      <c r="K282" s="395">
        <v>0</v>
      </c>
      <c r="L282" s="394">
        <f t="shared" ref="L282" si="40">+J282+K282</f>
        <v>0</v>
      </c>
    </row>
    <row r="283" spans="1:14" ht="13.8">
      <c r="A283" s="24"/>
      <c r="B283" s="25">
        <f t="shared" ref="B283:K283" si="41">SUM(B260:B282)</f>
        <v>87421380</v>
      </c>
      <c r="C283" s="85">
        <f t="shared" si="41"/>
        <v>1.0000000000000002</v>
      </c>
      <c r="D283" s="82">
        <f t="shared" si="41"/>
        <v>0</v>
      </c>
      <c r="E283" s="113">
        <f t="shared" si="41"/>
        <v>0</v>
      </c>
      <c r="F283" s="83">
        <f t="shared" si="41"/>
        <v>1.0000000000000002</v>
      </c>
      <c r="G283" s="113">
        <f t="shared" si="41"/>
        <v>18800000.000000007</v>
      </c>
      <c r="H283" s="86">
        <f t="shared" si="41"/>
        <v>1.0000000000000002</v>
      </c>
      <c r="I283" s="119">
        <f t="shared" si="41"/>
        <v>18800000.000000007</v>
      </c>
      <c r="J283" s="26">
        <f t="shared" si="41"/>
        <v>3374055.8043402769</v>
      </c>
      <c r="K283" s="26">
        <f t="shared" si="41"/>
        <v>-521337.44</v>
      </c>
      <c r="L283" s="26">
        <f>SUM(L260:L282)</f>
        <v>2852718.3643402769</v>
      </c>
    </row>
    <row r="284" spans="1:14">
      <c r="H284" s="80"/>
      <c r="I284" s="81"/>
    </row>
    <row r="286" spans="1:14">
      <c r="G286" t="s">
        <v>114</v>
      </c>
      <c r="H286" s="27"/>
      <c r="I286" s="357">
        <f>+NSP!L76</f>
        <v>3374055.8043402759</v>
      </c>
    </row>
    <row r="287" spans="1:14">
      <c r="G287" t="s">
        <v>338</v>
      </c>
      <c r="I287" s="357">
        <f>+NSP!M76</f>
        <v>-521337</v>
      </c>
    </row>
    <row r="288" spans="1:14" ht="13.8">
      <c r="D288" s="89"/>
      <c r="G288" t="s">
        <v>256</v>
      </c>
      <c r="I288" s="120">
        <f>SUM(I286:I287)</f>
        <v>2852718.8043402759</v>
      </c>
      <c r="N288" s="121">
        <f>+I288</f>
        <v>2852718.8043402759</v>
      </c>
    </row>
    <row r="289" spans="1:14" ht="13.8">
      <c r="D289" s="126"/>
      <c r="I289" s="122"/>
      <c r="N289" s="121"/>
    </row>
    <row r="290" spans="1:14" ht="13.8">
      <c r="D290" s="126"/>
      <c r="I290" s="122"/>
      <c r="N290" s="121"/>
    </row>
    <row r="291" spans="1:14" ht="13.8">
      <c r="D291" s="126"/>
      <c r="I291" s="122"/>
      <c r="N291" s="121"/>
    </row>
    <row r="292" spans="1:14" ht="15.6">
      <c r="A292" s="874" t="s">
        <v>19</v>
      </c>
      <c r="B292" s="875"/>
      <c r="C292" s="875">
        <v>1522</v>
      </c>
      <c r="D292" s="875"/>
      <c r="E292" s="875"/>
      <c r="F292" s="875"/>
      <c r="G292" s="875"/>
      <c r="H292" s="876"/>
      <c r="I292" s="4"/>
    </row>
    <row r="293" spans="1:14" ht="15.6">
      <c r="A293" s="867" t="s">
        <v>20</v>
      </c>
      <c r="B293" s="868"/>
      <c r="C293" s="920" t="s">
        <v>218</v>
      </c>
      <c r="D293" s="920"/>
      <c r="E293" s="920"/>
      <c r="F293" s="920"/>
      <c r="G293" s="920"/>
      <c r="H293" s="921"/>
      <c r="I293" s="4"/>
    </row>
    <row r="294" spans="1:14" ht="15.6">
      <c r="A294" s="867" t="s">
        <v>22</v>
      </c>
      <c r="B294" s="868"/>
      <c r="C294" s="913" t="s">
        <v>152</v>
      </c>
      <c r="D294" s="913"/>
      <c r="E294" s="913"/>
      <c r="F294" s="913"/>
      <c r="G294" s="913"/>
      <c r="H294" s="914"/>
      <c r="I294" s="4"/>
    </row>
    <row r="295" spans="1:14" ht="15.6">
      <c r="A295" s="867" t="s">
        <v>24</v>
      </c>
      <c r="B295" s="868"/>
      <c r="C295" s="869">
        <v>7200000</v>
      </c>
      <c r="D295" s="870"/>
      <c r="E295" s="870"/>
      <c r="F295" s="870"/>
      <c r="G295" s="870"/>
      <c r="H295" s="871"/>
      <c r="I295" s="4"/>
    </row>
    <row r="296" spans="1:14" ht="15.6">
      <c r="A296" s="881" t="s">
        <v>25</v>
      </c>
      <c r="B296" s="882"/>
      <c r="C296" s="911" t="s">
        <v>151</v>
      </c>
      <c r="D296" s="911"/>
      <c r="E296" s="911"/>
      <c r="F296" s="911"/>
      <c r="G296" s="911"/>
      <c r="H296" s="912"/>
      <c r="I296" s="4"/>
    </row>
    <row r="297" spans="1:14" ht="13.8">
      <c r="A297" s="5"/>
      <c r="B297" s="5"/>
      <c r="C297" s="5"/>
      <c r="D297" s="5"/>
      <c r="E297" s="5"/>
      <c r="F297" s="5"/>
      <c r="G297" s="5"/>
      <c r="H297" s="5"/>
      <c r="I297" s="5"/>
    </row>
    <row r="298" spans="1:14" ht="13.8">
      <c r="A298" s="6"/>
      <c r="B298" s="7"/>
      <c r="C298" s="8"/>
      <c r="D298" s="886">
        <v>0.2</v>
      </c>
      <c r="E298" s="887"/>
      <c r="F298" s="886">
        <v>0.8</v>
      </c>
      <c r="G298" s="887"/>
      <c r="H298" s="9"/>
      <c r="I298" s="10"/>
      <c r="J298" s="11" t="s">
        <v>121</v>
      </c>
      <c r="K298" s="11" t="s">
        <v>269</v>
      </c>
      <c r="L298" s="11" t="s">
        <v>270</v>
      </c>
    </row>
    <row r="299" spans="1:14" ht="13.8">
      <c r="A299" s="12"/>
      <c r="B299" s="13"/>
      <c r="C299" s="14"/>
      <c r="D299" s="872" t="s">
        <v>26</v>
      </c>
      <c r="E299" s="880"/>
      <c r="F299" s="872" t="s">
        <v>27</v>
      </c>
      <c r="G299" s="880"/>
      <c r="H299" s="872" t="s">
        <v>28</v>
      </c>
      <c r="I299" s="873"/>
      <c r="J299" s="15" t="s">
        <v>29</v>
      </c>
      <c r="K299" s="391" t="s">
        <v>523</v>
      </c>
      <c r="L299" s="391" t="s">
        <v>29</v>
      </c>
    </row>
    <row r="300" spans="1:14" ht="27.6">
      <c r="A300" s="16" t="s">
        <v>30</v>
      </c>
      <c r="B300" s="17" t="s">
        <v>31</v>
      </c>
      <c r="C300" s="18" t="s">
        <v>32</v>
      </c>
      <c r="D300" s="19" t="s">
        <v>33</v>
      </c>
      <c r="E300" s="20" t="s">
        <v>34</v>
      </c>
      <c r="F300" s="19" t="s">
        <v>33</v>
      </c>
      <c r="G300" s="20" t="s">
        <v>34</v>
      </c>
      <c r="H300" s="21" t="s">
        <v>33</v>
      </c>
      <c r="I300" s="40" t="s">
        <v>34</v>
      </c>
      <c r="J300" s="18" t="s">
        <v>34</v>
      </c>
      <c r="K300" s="18" t="s">
        <v>34</v>
      </c>
      <c r="L300" s="18" t="s">
        <v>34</v>
      </c>
    </row>
    <row r="301" spans="1:14" ht="13.8">
      <c r="A301" s="1" t="s">
        <v>15</v>
      </c>
      <c r="B301" s="22">
        <f>+$B$10</f>
        <v>11479167</v>
      </c>
      <c r="C301" s="84">
        <f>+B301/B324</f>
        <v>0.13130846252941786</v>
      </c>
      <c r="D301" s="89">
        <v>0</v>
      </c>
      <c r="E301" s="112">
        <f>+D301*C295</f>
        <v>0</v>
      </c>
      <c r="F301" s="79">
        <v>0</v>
      </c>
      <c r="G301" s="114">
        <f>F301*C295</f>
        <v>0</v>
      </c>
      <c r="H301" s="23">
        <f>+D301+F301</f>
        <v>0</v>
      </c>
      <c r="I301" s="116">
        <f>+E301+G301</f>
        <v>0</v>
      </c>
      <c r="J301" s="39">
        <f>+H301*I327</f>
        <v>0</v>
      </c>
      <c r="K301" s="395">
        <v>0</v>
      </c>
      <c r="L301" s="393">
        <f>+J301+K301</f>
        <v>0</v>
      </c>
    </row>
    <row r="302" spans="1:14" ht="13.8">
      <c r="A302" s="2" t="s">
        <v>4</v>
      </c>
      <c r="B302" s="22">
        <f>+$B$12</f>
        <v>552209</v>
      </c>
      <c r="C302" s="84">
        <f>+B302/B324</f>
        <v>6.3166355873128521E-3</v>
      </c>
      <c r="D302" s="89">
        <v>0</v>
      </c>
      <c r="E302" s="112">
        <f>+D302*C295</f>
        <v>0</v>
      </c>
      <c r="F302" s="79">
        <v>0</v>
      </c>
      <c r="G302" s="112">
        <f>F302*C295</f>
        <v>0</v>
      </c>
      <c r="H302" s="23">
        <f t="shared" ref="H302:H322" si="42">+D302+F302</f>
        <v>0</v>
      </c>
      <c r="I302" s="117">
        <f>+G302+E302</f>
        <v>0</v>
      </c>
      <c r="J302" s="39">
        <f>+H302*I327</f>
        <v>0</v>
      </c>
      <c r="K302" s="395">
        <v>0</v>
      </c>
      <c r="L302" s="394">
        <f>+J302+K302</f>
        <v>0</v>
      </c>
    </row>
    <row r="303" spans="1:14" ht="13.8">
      <c r="A303" s="2" t="s">
        <v>0</v>
      </c>
      <c r="B303" s="22">
        <f>+$B$13</f>
        <v>10468870</v>
      </c>
      <c r="C303" s="84">
        <f>+B303/B324</f>
        <v>0.11975182729899711</v>
      </c>
      <c r="D303" s="89">
        <v>0</v>
      </c>
      <c r="E303" s="112">
        <f>+D303*C295</f>
        <v>0</v>
      </c>
      <c r="F303" s="79">
        <v>0</v>
      </c>
      <c r="G303" s="112">
        <f>F303*C295</f>
        <v>0</v>
      </c>
      <c r="H303" s="23">
        <f t="shared" si="42"/>
        <v>0</v>
      </c>
      <c r="I303" s="117">
        <f t="shared" ref="I303:I323" si="43">+G303+E303</f>
        <v>0</v>
      </c>
      <c r="J303" s="39">
        <f>+H303*I327</f>
        <v>0</v>
      </c>
      <c r="K303" s="395">
        <v>0</v>
      </c>
      <c r="L303" s="394">
        <f t="shared" ref="L303:L319" si="44">+J303+K303</f>
        <v>0</v>
      </c>
    </row>
    <row r="304" spans="1:14" ht="13.8">
      <c r="A304" s="2" t="s">
        <v>16</v>
      </c>
      <c r="B304" s="22">
        <f>+$B$14</f>
        <v>1032750</v>
      </c>
      <c r="C304" s="84">
        <f>+B304/B324</f>
        <v>1.1813471715957813E-2</v>
      </c>
      <c r="D304" s="89">
        <v>0</v>
      </c>
      <c r="E304" s="112">
        <f>+D304*C295</f>
        <v>0</v>
      </c>
      <c r="F304" s="79">
        <v>0</v>
      </c>
      <c r="G304" s="112">
        <f>F304*C295</f>
        <v>0</v>
      </c>
      <c r="H304" s="23">
        <f t="shared" si="42"/>
        <v>0</v>
      </c>
      <c r="I304" s="117">
        <f t="shared" si="43"/>
        <v>0</v>
      </c>
      <c r="J304" s="39">
        <f>+H304*I327</f>
        <v>0</v>
      </c>
      <c r="K304" s="395">
        <v>0</v>
      </c>
      <c r="L304" s="394">
        <f t="shared" si="44"/>
        <v>0</v>
      </c>
    </row>
    <row r="305" spans="1:12" ht="13.8">
      <c r="A305" s="2" t="s">
        <v>6</v>
      </c>
      <c r="B305" s="22">
        <f>+$B$15</f>
        <v>2589500</v>
      </c>
      <c r="C305" s="84">
        <f>+B305/B324</f>
        <v>2.9620900516555561E-2</v>
      </c>
      <c r="D305" s="89">
        <v>0</v>
      </c>
      <c r="E305" s="112">
        <f>+D305*C295</f>
        <v>0</v>
      </c>
      <c r="F305" s="79">
        <v>0</v>
      </c>
      <c r="G305" s="112">
        <f>F305*C295</f>
        <v>0</v>
      </c>
      <c r="H305" s="23">
        <f t="shared" si="42"/>
        <v>0</v>
      </c>
      <c r="I305" s="117">
        <f t="shared" si="43"/>
        <v>0</v>
      </c>
      <c r="J305" s="39">
        <f>+H305*I327</f>
        <v>0</v>
      </c>
      <c r="K305" s="395">
        <v>0</v>
      </c>
      <c r="L305" s="394">
        <f t="shared" si="44"/>
        <v>0</v>
      </c>
    </row>
    <row r="306" spans="1:12" ht="13.8">
      <c r="A306" s="2" t="s">
        <v>10</v>
      </c>
      <c r="B306" s="22">
        <f>+$B$16</f>
        <v>2986010</v>
      </c>
      <c r="C306" s="84">
        <f>+B306/B324</f>
        <v>3.4156518691423082E-2</v>
      </c>
      <c r="D306" s="89">
        <v>0</v>
      </c>
      <c r="E306" s="112">
        <f>+D306*C295</f>
        <v>0</v>
      </c>
      <c r="F306" s="79">
        <v>0</v>
      </c>
      <c r="G306" s="112">
        <f>F306*C295</f>
        <v>0</v>
      </c>
      <c r="H306" s="23">
        <f t="shared" si="42"/>
        <v>0</v>
      </c>
      <c r="I306" s="117">
        <f t="shared" si="43"/>
        <v>0</v>
      </c>
      <c r="J306" s="39">
        <f>+H306*I327</f>
        <v>0</v>
      </c>
      <c r="K306" s="395">
        <v>0</v>
      </c>
      <c r="L306" s="394">
        <f t="shared" si="44"/>
        <v>0</v>
      </c>
    </row>
    <row r="307" spans="1:12" ht="13.8">
      <c r="A307" s="2" t="s">
        <v>17</v>
      </c>
      <c r="B307" s="22">
        <f>+$B$17</f>
        <v>6997000</v>
      </c>
      <c r="C307" s="84">
        <f>+B307/B324</f>
        <v>8.003762923898021E-2</v>
      </c>
      <c r="D307" s="89">
        <v>0</v>
      </c>
      <c r="E307" s="112">
        <f>+D307*C295</f>
        <v>0</v>
      </c>
      <c r="F307" s="79">
        <v>0</v>
      </c>
      <c r="G307" s="112">
        <f>F307*C295</f>
        <v>0</v>
      </c>
      <c r="H307" s="23">
        <f t="shared" si="42"/>
        <v>0</v>
      </c>
      <c r="I307" s="117">
        <f t="shared" si="43"/>
        <v>0</v>
      </c>
      <c r="J307" s="39">
        <f>+H307*I327</f>
        <v>0</v>
      </c>
      <c r="K307" s="395">
        <v>0</v>
      </c>
      <c r="L307" s="394">
        <f t="shared" si="44"/>
        <v>0</v>
      </c>
    </row>
    <row r="308" spans="1:12" ht="13.8">
      <c r="A308" s="2" t="s">
        <v>5</v>
      </c>
      <c r="B308" s="22">
        <f>+$B$18</f>
        <v>9283000</v>
      </c>
      <c r="C308" s="84">
        <f>+B308/B324</f>
        <v>0.10618683896319184</v>
      </c>
      <c r="D308" s="89">
        <v>0</v>
      </c>
      <c r="E308" s="112">
        <f>+D308*C295</f>
        <v>0</v>
      </c>
      <c r="F308" s="79">
        <v>0</v>
      </c>
      <c r="G308" s="112">
        <f>F308*C295</f>
        <v>0</v>
      </c>
      <c r="H308" s="23">
        <f t="shared" si="42"/>
        <v>0</v>
      </c>
      <c r="I308" s="117">
        <f t="shared" si="43"/>
        <v>0</v>
      </c>
      <c r="J308" s="39">
        <f>+H308*I327</f>
        <v>0</v>
      </c>
      <c r="K308" s="395">
        <v>0</v>
      </c>
      <c r="L308" s="394">
        <f t="shared" si="44"/>
        <v>0</v>
      </c>
    </row>
    <row r="309" spans="1:12" ht="13.8">
      <c r="A309" s="2" t="s">
        <v>116</v>
      </c>
      <c r="B309" s="22">
        <f>+$B$19</f>
        <v>2800184</v>
      </c>
      <c r="C309" s="84">
        <f>+B309/B324</f>
        <v>3.2030883063159148E-2</v>
      </c>
      <c r="D309" s="89">
        <v>0</v>
      </c>
      <c r="E309" s="112">
        <f>+D309*C295</f>
        <v>0</v>
      </c>
      <c r="F309" s="79">
        <v>1</v>
      </c>
      <c r="G309" s="112">
        <f>F309*C295</f>
        <v>7200000</v>
      </c>
      <c r="H309" s="23">
        <f t="shared" si="42"/>
        <v>1</v>
      </c>
      <c r="I309" s="117">
        <f t="shared" si="43"/>
        <v>7200000</v>
      </c>
      <c r="J309" s="39">
        <f>+H309*I327</f>
        <v>3751305.6381047089</v>
      </c>
      <c r="K309" s="395">
        <v>-273028.28000000003</v>
      </c>
      <c r="L309" s="394">
        <f t="shared" si="44"/>
        <v>3478277.3581047086</v>
      </c>
    </row>
    <row r="310" spans="1:12" ht="13.8">
      <c r="A310" s="2" t="s">
        <v>1</v>
      </c>
      <c r="B310" s="22">
        <f>+$B$20</f>
        <v>234000</v>
      </c>
      <c r="C310" s="84">
        <f>+B310/B324</f>
        <v>2.6766907591712691E-3</v>
      </c>
      <c r="D310" s="89">
        <v>0</v>
      </c>
      <c r="E310" s="112">
        <f>+D310*C295</f>
        <v>0</v>
      </c>
      <c r="F310" s="79">
        <v>0</v>
      </c>
      <c r="G310" s="112">
        <f>F310*C295</f>
        <v>0</v>
      </c>
      <c r="H310" s="23">
        <f t="shared" si="42"/>
        <v>0</v>
      </c>
      <c r="I310" s="117">
        <f t="shared" si="43"/>
        <v>0</v>
      </c>
      <c r="J310" s="39">
        <f>+H310*I327</f>
        <v>0</v>
      </c>
      <c r="K310" s="395">
        <v>0</v>
      </c>
      <c r="L310" s="394">
        <f t="shared" si="44"/>
        <v>0</v>
      </c>
    </row>
    <row r="311" spans="1:12" ht="13.8">
      <c r="A311" s="2" t="s">
        <v>46</v>
      </c>
      <c r="B311" s="22">
        <f>+$B$21</f>
        <v>7060375</v>
      </c>
      <c r="C311" s="84">
        <f>+B311/B324</f>
        <v>8.0762566319589099E-2</v>
      </c>
      <c r="D311" s="89">
        <v>0</v>
      </c>
      <c r="E311" s="112">
        <f>+D311*C295</f>
        <v>0</v>
      </c>
      <c r="F311" s="79">
        <v>0</v>
      </c>
      <c r="G311" s="112">
        <f>F311*C295</f>
        <v>0</v>
      </c>
      <c r="H311" s="23">
        <f t="shared" si="42"/>
        <v>0</v>
      </c>
      <c r="I311" s="117">
        <f t="shared" si="43"/>
        <v>0</v>
      </c>
      <c r="J311" s="39">
        <f>+H311*I327</f>
        <v>0</v>
      </c>
      <c r="K311" s="395">
        <v>0</v>
      </c>
      <c r="L311" s="394">
        <f t="shared" si="44"/>
        <v>0</v>
      </c>
    </row>
    <row r="312" spans="1:12" ht="13.8">
      <c r="A312" s="2" t="s">
        <v>45</v>
      </c>
      <c r="B312" s="22">
        <f>+$B$22</f>
        <v>7069072</v>
      </c>
      <c r="C312" s="84">
        <f>+B312/B324</f>
        <v>8.0862049992804969E-2</v>
      </c>
      <c r="D312" s="89">
        <v>0</v>
      </c>
      <c r="E312" s="112">
        <f>+D312*C295</f>
        <v>0</v>
      </c>
      <c r="F312" s="79">
        <v>0</v>
      </c>
      <c r="G312" s="112">
        <f>F312*C295</f>
        <v>0</v>
      </c>
      <c r="H312" s="23">
        <f t="shared" si="42"/>
        <v>0</v>
      </c>
      <c r="I312" s="117">
        <f t="shared" si="43"/>
        <v>0</v>
      </c>
      <c r="J312" s="39">
        <f>+H312*I327</f>
        <v>0</v>
      </c>
      <c r="K312" s="395">
        <v>0</v>
      </c>
      <c r="L312" s="394">
        <f t="shared" si="44"/>
        <v>0</v>
      </c>
    </row>
    <row r="313" spans="1:12" ht="13.8">
      <c r="A313" s="2" t="s">
        <v>209</v>
      </c>
      <c r="B313" s="22">
        <f>+$B$23</f>
        <v>483692</v>
      </c>
      <c r="C313" s="84">
        <f>+B313/B324</f>
        <v>5.5328799430985872E-3</v>
      </c>
      <c r="D313" s="89">
        <v>0</v>
      </c>
      <c r="E313" s="112">
        <f>+D313*C295</f>
        <v>0</v>
      </c>
      <c r="F313" s="79">
        <v>0</v>
      </c>
      <c r="G313" s="112">
        <f>F313*C295</f>
        <v>0</v>
      </c>
      <c r="H313" s="23">
        <f t="shared" si="42"/>
        <v>0</v>
      </c>
      <c r="I313" s="117">
        <f t="shared" si="43"/>
        <v>0</v>
      </c>
      <c r="J313" s="39">
        <f>+H313*I327</f>
        <v>0</v>
      </c>
      <c r="K313" s="395">
        <v>0</v>
      </c>
      <c r="L313" s="394">
        <f t="shared" si="44"/>
        <v>0</v>
      </c>
    </row>
    <row r="314" spans="1:12" ht="13.8">
      <c r="A314" s="2" t="s">
        <v>210</v>
      </c>
      <c r="B314" s="22">
        <f>+$B$24</f>
        <v>125500</v>
      </c>
      <c r="C314" s="84">
        <f>+B314/B324</f>
        <v>1.435575599470061E-3</v>
      </c>
      <c r="D314" s="89">
        <v>0</v>
      </c>
      <c r="E314" s="112">
        <f>+D314*C295</f>
        <v>0</v>
      </c>
      <c r="F314" s="79">
        <v>0</v>
      </c>
      <c r="G314" s="112">
        <f>F314*C295</f>
        <v>0</v>
      </c>
      <c r="H314" s="23">
        <f t="shared" si="42"/>
        <v>0</v>
      </c>
      <c r="I314" s="117">
        <f t="shared" si="43"/>
        <v>0</v>
      </c>
      <c r="J314" s="39">
        <f>+H314*I327</f>
        <v>0</v>
      </c>
      <c r="K314" s="395">
        <v>0</v>
      </c>
      <c r="L314" s="394">
        <f t="shared" si="44"/>
        <v>0</v>
      </c>
    </row>
    <row r="315" spans="1:12" ht="13.8">
      <c r="A315" s="2" t="s">
        <v>2</v>
      </c>
      <c r="B315" s="22">
        <f>+$B$25</f>
        <v>349000</v>
      </c>
      <c r="C315" s="84">
        <f>+B315/B324</f>
        <v>3.992158439960568E-3</v>
      </c>
      <c r="D315" s="89">
        <v>0</v>
      </c>
      <c r="E315" s="112">
        <f>+D315*C295</f>
        <v>0</v>
      </c>
      <c r="F315" s="79">
        <v>0</v>
      </c>
      <c r="G315" s="112">
        <f>F315*C295</f>
        <v>0</v>
      </c>
      <c r="H315" s="23">
        <f t="shared" si="42"/>
        <v>0</v>
      </c>
      <c r="I315" s="117">
        <f t="shared" si="43"/>
        <v>0</v>
      </c>
      <c r="J315" s="39">
        <f>+H315*I327</f>
        <v>0</v>
      </c>
      <c r="K315" s="395">
        <v>0</v>
      </c>
      <c r="L315" s="394">
        <f t="shared" si="44"/>
        <v>0</v>
      </c>
    </row>
    <row r="316" spans="1:12" ht="13.8">
      <c r="A316" s="2" t="s">
        <v>12</v>
      </c>
      <c r="B316" s="22">
        <f>+$B$26</f>
        <v>369700</v>
      </c>
      <c r="C316" s="84">
        <f>+B316/B324</f>
        <v>4.2289426225026417E-3</v>
      </c>
      <c r="D316" s="89">
        <v>0</v>
      </c>
      <c r="E316" s="112">
        <f>+D316*C295</f>
        <v>0</v>
      </c>
      <c r="F316" s="79">
        <v>0</v>
      </c>
      <c r="G316" s="112">
        <f>F316*C295</f>
        <v>0</v>
      </c>
      <c r="H316" s="23">
        <f t="shared" si="42"/>
        <v>0</v>
      </c>
      <c r="I316" s="117">
        <f t="shared" si="43"/>
        <v>0</v>
      </c>
      <c r="J316" s="39">
        <f>+H316*I327</f>
        <v>0</v>
      </c>
      <c r="K316" s="395">
        <v>0</v>
      </c>
      <c r="L316" s="394">
        <f t="shared" si="44"/>
        <v>0</v>
      </c>
    </row>
    <row r="317" spans="1:12" ht="13.8">
      <c r="A317" s="2" t="s">
        <v>18</v>
      </c>
      <c r="B317" s="22">
        <f>+$B$27</f>
        <v>10701139</v>
      </c>
      <c r="C317" s="84">
        <f>+B317/B324</f>
        <v>0.12240871740986015</v>
      </c>
      <c r="D317" s="89">
        <v>0</v>
      </c>
      <c r="E317" s="112">
        <f>+D317*C295</f>
        <v>0</v>
      </c>
      <c r="F317" s="79">
        <v>0</v>
      </c>
      <c r="G317" s="112">
        <f>F317*C295</f>
        <v>0</v>
      </c>
      <c r="H317" s="23">
        <f t="shared" si="42"/>
        <v>0</v>
      </c>
      <c r="I317" s="117">
        <f t="shared" si="43"/>
        <v>0</v>
      </c>
      <c r="J317" s="39">
        <f>+H317*I327</f>
        <v>0</v>
      </c>
      <c r="K317" s="395">
        <v>0</v>
      </c>
      <c r="L317" s="394">
        <f t="shared" si="44"/>
        <v>0</v>
      </c>
    </row>
    <row r="318" spans="1:12" ht="13.8">
      <c r="A318" s="2" t="s">
        <v>9</v>
      </c>
      <c r="B318" s="22">
        <f>+$B$28</f>
        <v>8491257</v>
      </c>
      <c r="C318" s="84">
        <f>+B318/B324</f>
        <v>9.7130210024138255E-2</v>
      </c>
      <c r="D318" s="89">
        <v>0</v>
      </c>
      <c r="E318" s="112">
        <f>+D318*C295</f>
        <v>0</v>
      </c>
      <c r="F318" s="79">
        <v>0</v>
      </c>
      <c r="G318" s="112">
        <f>F318*C295</f>
        <v>0</v>
      </c>
      <c r="H318" s="23">
        <f t="shared" si="42"/>
        <v>0</v>
      </c>
      <c r="I318" s="117">
        <f t="shared" si="43"/>
        <v>0</v>
      </c>
      <c r="J318" s="39">
        <f>+H318*I327</f>
        <v>0</v>
      </c>
      <c r="K318" s="395">
        <v>0</v>
      </c>
      <c r="L318" s="394">
        <f t="shared" si="44"/>
        <v>0</v>
      </c>
    </row>
    <row r="319" spans="1:12" ht="13.8">
      <c r="A319" s="2" t="s">
        <v>7</v>
      </c>
      <c r="B319" s="22">
        <f>+$B$29</f>
        <v>1726630</v>
      </c>
      <c r="C319" s="84">
        <f>+B319/B324</f>
        <v>1.9750660536358496E-2</v>
      </c>
      <c r="D319" s="89">
        <v>0</v>
      </c>
      <c r="E319" s="112">
        <f>+D319*C295</f>
        <v>0</v>
      </c>
      <c r="F319" s="79">
        <v>0</v>
      </c>
      <c r="G319" s="112">
        <f>F319*C295</f>
        <v>0</v>
      </c>
      <c r="H319" s="23">
        <f t="shared" si="42"/>
        <v>0</v>
      </c>
      <c r="I319" s="117">
        <f t="shared" si="43"/>
        <v>0</v>
      </c>
      <c r="J319" s="39">
        <f>+H319*I327</f>
        <v>0</v>
      </c>
      <c r="K319" s="395">
        <v>0</v>
      </c>
      <c r="L319" s="394">
        <f t="shared" si="44"/>
        <v>0</v>
      </c>
    </row>
    <row r="320" spans="1:12" ht="13.8">
      <c r="A320" s="2" t="s">
        <v>13</v>
      </c>
      <c r="B320" s="22">
        <f>+$B$30</f>
        <v>260430</v>
      </c>
      <c r="C320" s="84">
        <f>+B320/B324</f>
        <v>2.9790195487648446E-3</v>
      </c>
      <c r="D320" s="89">
        <v>0</v>
      </c>
      <c r="E320" s="112">
        <f>+D320*C295</f>
        <v>0</v>
      </c>
      <c r="F320" s="79">
        <v>0</v>
      </c>
      <c r="G320" s="112">
        <f>F320*C295</f>
        <v>0</v>
      </c>
      <c r="H320" s="23">
        <f t="shared" si="42"/>
        <v>0</v>
      </c>
      <c r="I320" s="117">
        <f t="shared" si="43"/>
        <v>0</v>
      </c>
      <c r="J320" s="39">
        <f>+H320*I327</f>
        <v>0</v>
      </c>
      <c r="K320" s="395">
        <v>0</v>
      </c>
      <c r="L320" s="394">
        <f>+J320+K320</f>
        <v>0</v>
      </c>
    </row>
    <row r="321" spans="1:14" ht="13.8">
      <c r="A321" s="2" t="s">
        <v>3</v>
      </c>
      <c r="B321" s="22">
        <f>+$B$31</f>
        <v>1010330</v>
      </c>
      <c r="C321" s="84">
        <f>+B321/B324</f>
        <v>1.155701271245089E-2</v>
      </c>
      <c r="D321" s="89">
        <v>0</v>
      </c>
      <c r="E321" s="112">
        <f>+D321*C295</f>
        <v>0</v>
      </c>
      <c r="F321" s="79">
        <v>0</v>
      </c>
      <c r="G321" s="112">
        <f>F321*C295</f>
        <v>0</v>
      </c>
      <c r="H321" s="23">
        <f t="shared" si="42"/>
        <v>0</v>
      </c>
      <c r="I321" s="117">
        <f t="shared" si="43"/>
        <v>0</v>
      </c>
      <c r="J321" s="39">
        <f>+H321*I327</f>
        <v>0</v>
      </c>
      <c r="K321" s="395">
        <v>0</v>
      </c>
      <c r="L321" s="394">
        <f t="shared" ref="L321" si="45">+J321+K321</f>
        <v>0</v>
      </c>
    </row>
    <row r="322" spans="1:14" ht="13.8">
      <c r="A322" s="2" t="s">
        <v>11</v>
      </c>
      <c r="B322" s="22">
        <f>+$B$32</f>
        <v>744197</v>
      </c>
      <c r="C322" s="84">
        <f>+B322/B324</f>
        <v>8.5127574055682952E-3</v>
      </c>
      <c r="D322" s="89">
        <v>0</v>
      </c>
      <c r="E322" s="112">
        <f>+D322*C295</f>
        <v>0</v>
      </c>
      <c r="F322" s="79">
        <v>0</v>
      </c>
      <c r="G322" s="112">
        <f>F322*C295</f>
        <v>0</v>
      </c>
      <c r="H322" s="23">
        <f t="shared" si="42"/>
        <v>0</v>
      </c>
      <c r="I322" s="117">
        <f t="shared" si="43"/>
        <v>0</v>
      </c>
      <c r="J322" s="39">
        <f>+H322*I327</f>
        <v>0</v>
      </c>
      <c r="K322" s="395">
        <v>0</v>
      </c>
      <c r="L322" s="394">
        <f>+J322+K322</f>
        <v>0</v>
      </c>
    </row>
    <row r="323" spans="1:14" ht="13.8">
      <c r="A323" s="3" t="s">
        <v>8</v>
      </c>
      <c r="B323" s="22">
        <f>+$B$33</f>
        <v>607368</v>
      </c>
      <c r="C323" s="84">
        <f>+B323/B324</f>
        <v>6.9475910812663907E-3</v>
      </c>
      <c r="D323" s="89">
        <v>0</v>
      </c>
      <c r="E323" s="112">
        <f>+D323*C295</f>
        <v>0</v>
      </c>
      <c r="F323" s="79">
        <v>0</v>
      </c>
      <c r="G323" s="115">
        <f>F323*C295</f>
        <v>0</v>
      </c>
      <c r="H323" s="87">
        <f>+D323+F323</f>
        <v>0</v>
      </c>
      <c r="I323" s="118">
        <f t="shared" si="43"/>
        <v>0</v>
      </c>
      <c r="J323" s="39">
        <f>+H323*I327</f>
        <v>0</v>
      </c>
      <c r="K323" s="395">
        <v>0</v>
      </c>
      <c r="L323" s="394">
        <f t="shared" ref="L323" si="46">+J323+K323</f>
        <v>0</v>
      </c>
    </row>
    <row r="324" spans="1:14" ht="13.8">
      <c r="A324" s="24"/>
      <c r="B324" s="25">
        <f t="shared" ref="B324:K324" si="47">SUM(B301:B323)</f>
        <v>87421380</v>
      </c>
      <c r="C324" s="85">
        <f t="shared" si="47"/>
        <v>1.0000000000000002</v>
      </c>
      <c r="D324" s="82">
        <f t="shared" si="47"/>
        <v>0</v>
      </c>
      <c r="E324" s="113">
        <f t="shared" si="47"/>
        <v>0</v>
      </c>
      <c r="F324" s="83">
        <f t="shared" si="47"/>
        <v>1</v>
      </c>
      <c r="G324" s="113">
        <f t="shared" si="47"/>
        <v>7200000</v>
      </c>
      <c r="H324" s="86">
        <f t="shared" si="47"/>
        <v>1</v>
      </c>
      <c r="I324" s="363">
        <f t="shared" si="47"/>
        <v>7200000</v>
      </c>
      <c r="J324" s="26">
        <f t="shared" si="47"/>
        <v>3751305.6381047089</v>
      </c>
      <c r="K324" s="26">
        <f t="shared" si="47"/>
        <v>-273028.28000000003</v>
      </c>
      <c r="L324" s="26">
        <f>SUM(L301:L323)</f>
        <v>3478277.3581047086</v>
      </c>
    </row>
    <row r="325" spans="1:14">
      <c r="H325" s="80"/>
      <c r="I325" s="81"/>
    </row>
    <row r="326" spans="1:14">
      <c r="I326" s="127"/>
    </row>
    <row r="327" spans="1:14">
      <c r="G327" t="s">
        <v>114</v>
      </c>
      <c r="H327" s="27"/>
      <c r="I327" s="357">
        <f>+ITCM!L76</f>
        <v>3751305.6381047089</v>
      </c>
    </row>
    <row r="328" spans="1:14">
      <c r="G328" t="s">
        <v>338</v>
      </c>
      <c r="I328" s="357">
        <f>+ITCM!M76</f>
        <v>-273028</v>
      </c>
    </row>
    <row r="329" spans="1:14">
      <c r="G329" t="s">
        <v>256</v>
      </c>
      <c r="I329" s="746">
        <f>SUM(I327:I328)</f>
        <v>3478277.6381047089</v>
      </c>
      <c r="N329" s="121">
        <f>+I329</f>
        <v>3478277.6381047089</v>
      </c>
    </row>
    <row r="330" spans="1:14" ht="13.8">
      <c r="D330" s="126"/>
      <c r="I330" s="747"/>
      <c r="N330" s="121"/>
    </row>
    <row r="331" spans="1:14" ht="13.8">
      <c r="D331" s="126"/>
      <c r="I331" s="122"/>
      <c r="N331" s="121"/>
    </row>
    <row r="332" spans="1:14" ht="13.8">
      <c r="D332" s="126"/>
      <c r="I332" s="122"/>
      <c r="N332" s="121"/>
    </row>
    <row r="333" spans="1:14" ht="15.6">
      <c r="A333" s="874" t="s">
        <v>19</v>
      </c>
      <c r="B333" s="875"/>
      <c r="C333" s="875">
        <v>1551</v>
      </c>
      <c r="D333" s="875"/>
      <c r="E333" s="875"/>
      <c r="F333" s="875"/>
      <c r="G333" s="875"/>
      <c r="H333" s="876"/>
      <c r="I333" s="4"/>
    </row>
    <row r="334" spans="1:14" ht="15.6">
      <c r="A334" s="867" t="s">
        <v>20</v>
      </c>
      <c r="B334" s="868"/>
      <c r="C334" s="920" t="s">
        <v>219</v>
      </c>
      <c r="D334" s="920"/>
      <c r="E334" s="920"/>
      <c r="F334" s="920"/>
      <c r="G334" s="920"/>
      <c r="H334" s="921"/>
      <c r="I334" s="4"/>
    </row>
    <row r="335" spans="1:14" ht="15.6">
      <c r="A335" s="867" t="s">
        <v>22</v>
      </c>
      <c r="B335" s="868"/>
      <c r="C335" s="913" t="s">
        <v>44</v>
      </c>
      <c r="D335" s="913"/>
      <c r="E335" s="913"/>
      <c r="F335" s="913"/>
      <c r="G335" s="913"/>
      <c r="H335" s="914"/>
      <c r="I335" s="4"/>
    </row>
    <row r="336" spans="1:14" ht="15.6">
      <c r="A336" s="867" t="s">
        <v>24</v>
      </c>
      <c r="B336" s="868"/>
      <c r="C336" s="869">
        <v>5050000</v>
      </c>
      <c r="D336" s="870"/>
      <c r="E336" s="870"/>
      <c r="F336" s="870"/>
      <c r="G336" s="870"/>
      <c r="H336" s="871"/>
      <c r="I336" s="4"/>
    </row>
    <row r="337" spans="1:12" ht="15.6">
      <c r="A337" s="881" t="s">
        <v>25</v>
      </c>
      <c r="B337" s="882"/>
      <c r="C337" s="911" t="s">
        <v>214</v>
      </c>
      <c r="D337" s="911"/>
      <c r="E337" s="911"/>
      <c r="F337" s="911"/>
      <c r="G337" s="911"/>
      <c r="H337" s="912"/>
      <c r="I337" s="4"/>
    </row>
    <row r="338" spans="1:12" ht="13.8">
      <c r="A338" s="5"/>
      <c r="B338" s="5"/>
      <c r="C338" s="5"/>
      <c r="D338" s="5"/>
      <c r="E338" s="5"/>
      <c r="F338" s="5"/>
      <c r="G338" s="5"/>
      <c r="H338" s="5"/>
      <c r="I338" s="5"/>
    </row>
    <row r="339" spans="1:12" ht="13.8">
      <c r="A339" s="6"/>
      <c r="B339" s="7"/>
      <c r="C339" s="8"/>
      <c r="D339" s="886">
        <v>0.2</v>
      </c>
      <c r="E339" s="887"/>
      <c r="F339" s="886">
        <v>0.8</v>
      </c>
      <c r="G339" s="887"/>
      <c r="H339" s="9"/>
      <c r="I339" s="10"/>
      <c r="J339" s="11" t="s">
        <v>121</v>
      </c>
      <c r="K339" s="11" t="s">
        <v>269</v>
      </c>
      <c r="L339" s="11" t="s">
        <v>270</v>
      </c>
    </row>
    <row r="340" spans="1:12" ht="13.8">
      <c r="A340" s="12"/>
      <c r="B340" s="13"/>
      <c r="C340" s="14"/>
      <c r="D340" s="872" t="s">
        <v>26</v>
      </c>
      <c r="E340" s="880"/>
      <c r="F340" s="872" t="s">
        <v>27</v>
      </c>
      <c r="G340" s="880"/>
      <c r="H340" s="872" t="s">
        <v>28</v>
      </c>
      <c r="I340" s="873"/>
      <c r="J340" s="15" t="s">
        <v>29</v>
      </c>
      <c r="K340" s="391" t="s">
        <v>29</v>
      </c>
      <c r="L340" s="391" t="s">
        <v>29</v>
      </c>
    </row>
    <row r="341" spans="1:12" ht="27.6">
      <c r="A341" s="16" t="s">
        <v>30</v>
      </c>
      <c r="B341" s="17" t="s">
        <v>31</v>
      </c>
      <c r="C341" s="18" t="s">
        <v>32</v>
      </c>
      <c r="D341" s="19" t="s">
        <v>33</v>
      </c>
      <c r="E341" s="20" t="s">
        <v>34</v>
      </c>
      <c r="F341" s="19" t="s">
        <v>33</v>
      </c>
      <c r="G341" s="20" t="s">
        <v>34</v>
      </c>
      <c r="H341" s="21" t="s">
        <v>33</v>
      </c>
      <c r="I341" s="40" t="s">
        <v>34</v>
      </c>
      <c r="J341" s="18" t="s">
        <v>34</v>
      </c>
      <c r="K341" s="18" t="s">
        <v>34</v>
      </c>
      <c r="L341" s="18" t="s">
        <v>34</v>
      </c>
    </row>
    <row r="342" spans="1:12" ht="13.8">
      <c r="A342" s="1" t="s">
        <v>15</v>
      </c>
      <c r="B342" s="22">
        <f>+$B$10</f>
        <v>11479167</v>
      </c>
      <c r="C342" s="84">
        <f>+B342/B365</f>
        <v>0.13130846252941786</v>
      </c>
      <c r="D342" s="89">
        <v>0</v>
      </c>
      <c r="E342" s="112">
        <f>+D342*C336</f>
        <v>0</v>
      </c>
      <c r="F342" s="79">
        <v>0</v>
      </c>
      <c r="G342" s="114">
        <f>F342*C336</f>
        <v>0</v>
      </c>
      <c r="H342" s="23">
        <f>+D342+F342</f>
        <v>0</v>
      </c>
      <c r="I342" s="116">
        <f>+E342+G342</f>
        <v>0</v>
      </c>
      <c r="J342" s="39">
        <f>+H342*I368</f>
        <v>0</v>
      </c>
      <c r="K342" s="39">
        <f>+H342*I369</f>
        <v>0</v>
      </c>
      <c r="L342" s="393">
        <f>+J342+K342</f>
        <v>0</v>
      </c>
    </row>
    <row r="343" spans="1:12" ht="13.8">
      <c r="A343" s="2" t="s">
        <v>4</v>
      </c>
      <c r="B343" s="22">
        <f>+$B$12</f>
        <v>552209</v>
      </c>
      <c r="C343" s="84">
        <f>+B343/B365</f>
        <v>6.3166355873128521E-3</v>
      </c>
      <c r="D343" s="89">
        <v>0</v>
      </c>
      <c r="E343" s="112">
        <f>+D343*C336</f>
        <v>0</v>
      </c>
      <c r="F343" s="79">
        <v>0</v>
      </c>
      <c r="G343" s="112">
        <f>F343*C336</f>
        <v>0</v>
      </c>
      <c r="H343" s="23">
        <f t="shared" ref="H343:H363" si="48">+D343+F343</f>
        <v>0</v>
      </c>
      <c r="I343" s="117">
        <f>+G343+E343</f>
        <v>0</v>
      </c>
      <c r="J343" s="39">
        <f>+H343*I368</f>
        <v>0</v>
      </c>
      <c r="K343" s="39">
        <f>+H343*I369</f>
        <v>0</v>
      </c>
      <c r="L343" s="394">
        <f>+J343+K343</f>
        <v>0</v>
      </c>
    </row>
    <row r="344" spans="1:12" ht="13.8">
      <c r="A344" s="2" t="s">
        <v>0</v>
      </c>
      <c r="B344" s="22">
        <f>+$B$13</f>
        <v>10468870</v>
      </c>
      <c r="C344" s="84">
        <f>+B344/B365</f>
        <v>0.11975182729899711</v>
      </c>
      <c r="D344" s="89">
        <v>0</v>
      </c>
      <c r="E344" s="112">
        <f>+D344*C336</f>
        <v>0</v>
      </c>
      <c r="F344" s="79">
        <v>0</v>
      </c>
      <c r="G344" s="112">
        <f>F344*C336</f>
        <v>0</v>
      </c>
      <c r="H344" s="23">
        <f t="shared" si="48"/>
        <v>0</v>
      </c>
      <c r="I344" s="117">
        <f t="shared" ref="I344:I364" si="49">+G344+E344</f>
        <v>0</v>
      </c>
      <c r="J344" s="39">
        <f>+H344*I368</f>
        <v>0</v>
      </c>
      <c r="K344" s="39">
        <f>+H344*I369</f>
        <v>0</v>
      </c>
      <c r="L344" s="394">
        <f t="shared" ref="L344:L364" si="50">+J344+K344</f>
        <v>0</v>
      </c>
    </row>
    <row r="345" spans="1:12" ht="13.8">
      <c r="A345" s="2" t="s">
        <v>16</v>
      </c>
      <c r="B345" s="22">
        <f>+$B$14</f>
        <v>1032750</v>
      </c>
      <c r="C345" s="84">
        <f>+B345/B365</f>
        <v>1.1813471715957813E-2</v>
      </c>
      <c r="D345" s="89">
        <v>0</v>
      </c>
      <c r="E345" s="112">
        <f>+D345*C336</f>
        <v>0</v>
      </c>
      <c r="F345" s="79">
        <v>0</v>
      </c>
      <c r="G345" s="112">
        <f>F345*C336</f>
        <v>0</v>
      </c>
      <c r="H345" s="23">
        <f t="shared" si="48"/>
        <v>0</v>
      </c>
      <c r="I345" s="117">
        <f t="shared" si="49"/>
        <v>0</v>
      </c>
      <c r="J345" s="39">
        <f>+H345*I368</f>
        <v>0</v>
      </c>
      <c r="K345" s="39">
        <f>+H345*I369</f>
        <v>0</v>
      </c>
      <c r="L345" s="394">
        <f t="shared" si="50"/>
        <v>0</v>
      </c>
    </row>
    <row r="346" spans="1:12" ht="13.8">
      <c r="A346" s="2" t="s">
        <v>6</v>
      </c>
      <c r="B346" s="22">
        <f>+$B$15</f>
        <v>2589500</v>
      </c>
      <c r="C346" s="84">
        <f>+B346/B365</f>
        <v>2.9620900516555561E-2</v>
      </c>
      <c r="D346" s="89">
        <v>0</v>
      </c>
      <c r="E346" s="112">
        <f>+D346*C336</f>
        <v>0</v>
      </c>
      <c r="F346" s="79">
        <v>0</v>
      </c>
      <c r="G346" s="112">
        <f>F346*C336</f>
        <v>0</v>
      </c>
      <c r="H346" s="23">
        <f t="shared" si="48"/>
        <v>0</v>
      </c>
      <c r="I346" s="117">
        <f t="shared" si="49"/>
        <v>0</v>
      </c>
      <c r="J346" s="39">
        <f>+H346*I368</f>
        <v>0</v>
      </c>
      <c r="K346" s="39">
        <f>+H346*I369</f>
        <v>0</v>
      </c>
      <c r="L346" s="394">
        <f t="shared" si="50"/>
        <v>0</v>
      </c>
    </row>
    <row r="347" spans="1:12" ht="13.8">
      <c r="A347" s="2" t="s">
        <v>10</v>
      </c>
      <c r="B347" s="22">
        <f>+$B$16</f>
        <v>2986010</v>
      </c>
      <c r="C347" s="84">
        <f>+B347/B365</f>
        <v>3.4156518691423082E-2</v>
      </c>
      <c r="D347" s="89">
        <v>0</v>
      </c>
      <c r="E347" s="112">
        <f>+D347*C336</f>
        <v>0</v>
      </c>
      <c r="F347" s="79">
        <v>1</v>
      </c>
      <c r="G347" s="112">
        <f>F347*C336</f>
        <v>5050000</v>
      </c>
      <c r="H347" s="23">
        <f t="shared" si="48"/>
        <v>1</v>
      </c>
      <c r="I347" s="117">
        <f t="shared" si="49"/>
        <v>5050000</v>
      </c>
      <c r="J347" s="39">
        <f>+H347*I368</f>
        <v>789315.85211661761</v>
      </c>
      <c r="K347" s="39">
        <f>+H347*I369</f>
        <v>-17144</v>
      </c>
      <c r="L347" s="394">
        <f t="shared" si="50"/>
        <v>772171.85211661761</v>
      </c>
    </row>
    <row r="348" spans="1:12" ht="13.8">
      <c r="A348" s="2" t="s">
        <v>17</v>
      </c>
      <c r="B348" s="22">
        <f>+$B$17</f>
        <v>6997000</v>
      </c>
      <c r="C348" s="84">
        <f>+B348/B365</f>
        <v>8.003762923898021E-2</v>
      </c>
      <c r="D348" s="89">
        <v>0</v>
      </c>
      <c r="E348" s="112">
        <f>+D348*C336</f>
        <v>0</v>
      </c>
      <c r="F348" s="79">
        <v>0</v>
      </c>
      <c r="G348" s="112">
        <f>F348*C336</f>
        <v>0</v>
      </c>
      <c r="H348" s="23">
        <f t="shared" si="48"/>
        <v>0</v>
      </c>
      <c r="I348" s="117">
        <f t="shared" si="49"/>
        <v>0</v>
      </c>
      <c r="J348" s="39">
        <f>+H348*I368</f>
        <v>0</v>
      </c>
      <c r="K348" s="39">
        <f>+H348*I369</f>
        <v>0</v>
      </c>
      <c r="L348" s="394">
        <f t="shared" si="50"/>
        <v>0</v>
      </c>
    </row>
    <row r="349" spans="1:12" ht="13.8">
      <c r="A349" s="2" t="s">
        <v>5</v>
      </c>
      <c r="B349" s="22">
        <f>+$B$18</f>
        <v>9283000</v>
      </c>
      <c r="C349" s="84">
        <f>+B349/B365</f>
        <v>0.10618683896319184</v>
      </c>
      <c r="D349" s="89">
        <v>0</v>
      </c>
      <c r="E349" s="112">
        <f>+D349*C336</f>
        <v>0</v>
      </c>
      <c r="F349" s="79">
        <v>0</v>
      </c>
      <c r="G349" s="112">
        <f>F349*C336</f>
        <v>0</v>
      </c>
      <c r="H349" s="23">
        <f t="shared" si="48"/>
        <v>0</v>
      </c>
      <c r="I349" s="117">
        <f t="shared" si="49"/>
        <v>0</v>
      </c>
      <c r="J349" s="39">
        <f>+H349*I368</f>
        <v>0</v>
      </c>
      <c r="K349" s="39">
        <f>+H349*I369</f>
        <v>0</v>
      </c>
      <c r="L349" s="394">
        <f t="shared" si="50"/>
        <v>0</v>
      </c>
    </row>
    <row r="350" spans="1:12" ht="13.8">
      <c r="A350" s="2" t="s">
        <v>116</v>
      </c>
      <c r="B350" s="22">
        <f>+$B$19</f>
        <v>2800184</v>
      </c>
      <c r="C350" s="84">
        <f>+B350/B365</f>
        <v>3.2030883063159148E-2</v>
      </c>
      <c r="D350" s="89">
        <v>0</v>
      </c>
      <c r="E350" s="112">
        <f>+D350*C336</f>
        <v>0</v>
      </c>
      <c r="F350" s="79">
        <v>0</v>
      </c>
      <c r="G350" s="112">
        <f>F350*C336</f>
        <v>0</v>
      </c>
      <c r="H350" s="23">
        <f t="shared" si="48"/>
        <v>0</v>
      </c>
      <c r="I350" s="117">
        <f t="shared" si="49"/>
        <v>0</v>
      </c>
      <c r="J350" s="39">
        <f>+H350*I368</f>
        <v>0</v>
      </c>
      <c r="K350" s="39">
        <f>+H350*I369</f>
        <v>0</v>
      </c>
      <c r="L350" s="394">
        <f t="shared" si="50"/>
        <v>0</v>
      </c>
    </row>
    <row r="351" spans="1:12" ht="13.8">
      <c r="A351" s="2" t="s">
        <v>1</v>
      </c>
      <c r="B351" s="22">
        <f>+$B$20</f>
        <v>234000</v>
      </c>
      <c r="C351" s="84">
        <f>+B351/B365</f>
        <v>2.6766907591712691E-3</v>
      </c>
      <c r="D351" s="89">
        <v>0</v>
      </c>
      <c r="E351" s="112">
        <f>+D351*C336</f>
        <v>0</v>
      </c>
      <c r="F351" s="79">
        <v>0</v>
      </c>
      <c r="G351" s="112">
        <f>F351*C336</f>
        <v>0</v>
      </c>
      <c r="H351" s="23">
        <f t="shared" si="48"/>
        <v>0</v>
      </c>
      <c r="I351" s="117">
        <f t="shared" si="49"/>
        <v>0</v>
      </c>
      <c r="J351" s="39">
        <f>+H351*I368</f>
        <v>0</v>
      </c>
      <c r="K351" s="39">
        <f>+H351*I369</f>
        <v>0</v>
      </c>
      <c r="L351" s="394">
        <f t="shared" si="50"/>
        <v>0</v>
      </c>
    </row>
    <row r="352" spans="1:12" ht="13.8">
      <c r="A352" s="2" t="s">
        <v>46</v>
      </c>
      <c r="B352" s="22">
        <f>+$B$21</f>
        <v>7060375</v>
      </c>
      <c r="C352" s="84">
        <f>+B352/B365</f>
        <v>8.0762566319589099E-2</v>
      </c>
      <c r="D352" s="89">
        <v>0</v>
      </c>
      <c r="E352" s="112">
        <f>+D352*C336</f>
        <v>0</v>
      </c>
      <c r="F352" s="79">
        <v>0</v>
      </c>
      <c r="G352" s="112">
        <f>F352*C336</f>
        <v>0</v>
      </c>
      <c r="H352" s="23">
        <f t="shared" si="48"/>
        <v>0</v>
      </c>
      <c r="I352" s="117">
        <f t="shared" si="49"/>
        <v>0</v>
      </c>
      <c r="J352" s="39">
        <f>+H352*I368</f>
        <v>0</v>
      </c>
      <c r="K352" s="39">
        <f>+H352*I369</f>
        <v>0</v>
      </c>
      <c r="L352" s="394">
        <f t="shared" si="50"/>
        <v>0</v>
      </c>
    </row>
    <row r="353" spans="1:12" ht="13.8">
      <c r="A353" s="2" t="s">
        <v>45</v>
      </c>
      <c r="B353" s="22">
        <f>+$B$22</f>
        <v>7069072</v>
      </c>
      <c r="C353" s="84">
        <f>+B353/B365</f>
        <v>8.0862049992804969E-2</v>
      </c>
      <c r="D353" s="89">
        <v>0</v>
      </c>
      <c r="E353" s="112">
        <f>+D353*C336</f>
        <v>0</v>
      </c>
      <c r="F353" s="79">
        <v>0</v>
      </c>
      <c r="G353" s="112">
        <f>F353*C336</f>
        <v>0</v>
      </c>
      <c r="H353" s="23">
        <f t="shared" si="48"/>
        <v>0</v>
      </c>
      <c r="I353" s="117">
        <f t="shared" si="49"/>
        <v>0</v>
      </c>
      <c r="J353" s="39">
        <f>+H353*I368</f>
        <v>0</v>
      </c>
      <c r="K353" s="39">
        <f>+H353*I369</f>
        <v>0</v>
      </c>
      <c r="L353" s="394">
        <f t="shared" si="50"/>
        <v>0</v>
      </c>
    </row>
    <row r="354" spans="1:12" ht="13.8">
      <c r="A354" s="2" t="s">
        <v>209</v>
      </c>
      <c r="B354" s="22">
        <f>+$B$23</f>
        <v>483692</v>
      </c>
      <c r="C354" s="84">
        <f>+B354/B365</f>
        <v>5.5328799430985872E-3</v>
      </c>
      <c r="D354" s="89">
        <v>0</v>
      </c>
      <c r="E354" s="112">
        <f>+D354*C336</f>
        <v>0</v>
      </c>
      <c r="F354" s="79">
        <v>0</v>
      </c>
      <c r="G354" s="112">
        <f>F354*C336</f>
        <v>0</v>
      </c>
      <c r="H354" s="23">
        <f t="shared" si="48"/>
        <v>0</v>
      </c>
      <c r="I354" s="117">
        <f t="shared" si="49"/>
        <v>0</v>
      </c>
      <c r="J354" s="39">
        <f>+H354*I368</f>
        <v>0</v>
      </c>
      <c r="K354" s="39">
        <f>+H354*I369</f>
        <v>0</v>
      </c>
      <c r="L354" s="394">
        <f t="shared" si="50"/>
        <v>0</v>
      </c>
    </row>
    <row r="355" spans="1:12" ht="13.8">
      <c r="A355" s="2" t="s">
        <v>210</v>
      </c>
      <c r="B355" s="22">
        <f>+$B$24</f>
        <v>125500</v>
      </c>
      <c r="C355" s="84">
        <f>+B355/B365</f>
        <v>1.435575599470061E-3</v>
      </c>
      <c r="D355" s="89">
        <v>0</v>
      </c>
      <c r="E355" s="112">
        <f>+D355*C336</f>
        <v>0</v>
      </c>
      <c r="F355" s="79">
        <v>0</v>
      </c>
      <c r="G355" s="112">
        <f>F355*C336</f>
        <v>0</v>
      </c>
      <c r="H355" s="23">
        <f t="shared" si="48"/>
        <v>0</v>
      </c>
      <c r="I355" s="117">
        <f t="shared" si="49"/>
        <v>0</v>
      </c>
      <c r="J355" s="39">
        <f>+H355*I368</f>
        <v>0</v>
      </c>
      <c r="K355" s="39">
        <f>+H355*I369</f>
        <v>0</v>
      </c>
      <c r="L355" s="394">
        <f t="shared" si="50"/>
        <v>0</v>
      </c>
    </row>
    <row r="356" spans="1:12" ht="13.8">
      <c r="A356" s="2" t="s">
        <v>2</v>
      </c>
      <c r="B356" s="22">
        <f>+$B$25</f>
        <v>349000</v>
      </c>
      <c r="C356" s="84">
        <f>+B356/B365</f>
        <v>3.992158439960568E-3</v>
      </c>
      <c r="D356" s="89">
        <v>0</v>
      </c>
      <c r="E356" s="112">
        <f>+D356*C336</f>
        <v>0</v>
      </c>
      <c r="F356" s="79">
        <v>0</v>
      </c>
      <c r="G356" s="112">
        <f>F356*C336</f>
        <v>0</v>
      </c>
      <c r="H356" s="23">
        <f t="shared" si="48"/>
        <v>0</v>
      </c>
      <c r="I356" s="117">
        <f t="shared" si="49"/>
        <v>0</v>
      </c>
      <c r="J356" s="39">
        <f>+H356*I368</f>
        <v>0</v>
      </c>
      <c r="K356" s="39">
        <f>+H356*I369</f>
        <v>0</v>
      </c>
      <c r="L356" s="394">
        <f t="shared" si="50"/>
        <v>0</v>
      </c>
    </row>
    <row r="357" spans="1:12" ht="13.8">
      <c r="A357" s="2" t="s">
        <v>12</v>
      </c>
      <c r="B357" s="22">
        <f>+$B$26</f>
        <v>369700</v>
      </c>
      <c r="C357" s="84">
        <f>+B357/B365</f>
        <v>4.2289426225026417E-3</v>
      </c>
      <c r="D357" s="89">
        <v>0</v>
      </c>
      <c r="E357" s="112">
        <f>+D357*C336</f>
        <v>0</v>
      </c>
      <c r="F357" s="79">
        <v>0</v>
      </c>
      <c r="G357" s="112">
        <f>F357*C336</f>
        <v>0</v>
      </c>
      <c r="H357" s="23">
        <f t="shared" si="48"/>
        <v>0</v>
      </c>
      <c r="I357" s="117">
        <f t="shared" si="49"/>
        <v>0</v>
      </c>
      <c r="J357" s="39">
        <f>+H357*I368</f>
        <v>0</v>
      </c>
      <c r="K357" s="39">
        <f>+H357*I369</f>
        <v>0</v>
      </c>
      <c r="L357" s="394">
        <f t="shared" si="50"/>
        <v>0</v>
      </c>
    </row>
    <row r="358" spans="1:12" ht="13.8">
      <c r="A358" s="2" t="s">
        <v>18</v>
      </c>
      <c r="B358" s="22">
        <f>+$B$27</f>
        <v>10701139</v>
      </c>
      <c r="C358" s="84">
        <f>+B358/B365</f>
        <v>0.12240871740986015</v>
      </c>
      <c r="D358" s="89">
        <v>0</v>
      </c>
      <c r="E358" s="112">
        <f>+D358*C336</f>
        <v>0</v>
      </c>
      <c r="F358" s="79">
        <v>0</v>
      </c>
      <c r="G358" s="112">
        <f>F358*C336</f>
        <v>0</v>
      </c>
      <c r="H358" s="23">
        <f t="shared" si="48"/>
        <v>0</v>
      </c>
      <c r="I358" s="117">
        <f t="shared" si="49"/>
        <v>0</v>
      </c>
      <c r="J358" s="39">
        <f>+H358*I368</f>
        <v>0</v>
      </c>
      <c r="K358" s="39">
        <f>+H358*I369</f>
        <v>0</v>
      </c>
      <c r="L358" s="394">
        <f t="shared" si="50"/>
        <v>0</v>
      </c>
    </row>
    <row r="359" spans="1:12" ht="13.8">
      <c r="A359" s="2" t="s">
        <v>9</v>
      </c>
      <c r="B359" s="22">
        <f>+$B$28</f>
        <v>8491257</v>
      </c>
      <c r="C359" s="84">
        <f>+B359/B365</f>
        <v>9.7130210024138255E-2</v>
      </c>
      <c r="D359" s="89">
        <v>0</v>
      </c>
      <c r="E359" s="112">
        <f>+D359*C336</f>
        <v>0</v>
      </c>
      <c r="F359" s="79">
        <v>0</v>
      </c>
      <c r="G359" s="112">
        <f>F359*C336</f>
        <v>0</v>
      </c>
      <c r="H359" s="23">
        <f t="shared" si="48"/>
        <v>0</v>
      </c>
      <c r="I359" s="117">
        <f t="shared" si="49"/>
        <v>0</v>
      </c>
      <c r="J359" s="39">
        <f>+H359*I368</f>
        <v>0</v>
      </c>
      <c r="K359" s="39">
        <f>+H359*I369</f>
        <v>0</v>
      </c>
      <c r="L359" s="394">
        <f t="shared" si="50"/>
        <v>0</v>
      </c>
    </row>
    <row r="360" spans="1:12" ht="13.8">
      <c r="A360" s="2" t="s">
        <v>7</v>
      </c>
      <c r="B360" s="22">
        <f>+$B$29</f>
        <v>1726630</v>
      </c>
      <c r="C360" s="84">
        <f>+B360/B365</f>
        <v>1.9750660536358496E-2</v>
      </c>
      <c r="D360" s="89">
        <v>0</v>
      </c>
      <c r="E360" s="112">
        <f>+D360*C336</f>
        <v>0</v>
      </c>
      <c r="F360" s="79">
        <v>0</v>
      </c>
      <c r="G360" s="112">
        <f>F360*C336</f>
        <v>0</v>
      </c>
      <c r="H360" s="23">
        <f t="shared" si="48"/>
        <v>0</v>
      </c>
      <c r="I360" s="117">
        <f t="shared" si="49"/>
        <v>0</v>
      </c>
      <c r="J360" s="39">
        <f>+H360*I368</f>
        <v>0</v>
      </c>
      <c r="K360" s="39">
        <f>+H360*I369</f>
        <v>0</v>
      </c>
      <c r="L360" s="394">
        <f t="shared" si="50"/>
        <v>0</v>
      </c>
    </row>
    <row r="361" spans="1:12" ht="13.8">
      <c r="A361" s="2" t="s">
        <v>13</v>
      </c>
      <c r="B361" s="22">
        <f>+$B$30</f>
        <v>260430</v>
      </c>
      <c r="C361" s="84">
        <f>+B361/B365</f>
        <v>2.9790195487648446E-3</v>
      </c>
      <c r="D361" s="89">
        <v>0</v>
      </c>
      <c r="E361" s="112">
        <f>+D361*C336</f>
        <v>0</v>
      </c>
      <c r="F361" s="79">
        <v>0</v>
      </c>
      <c r="G361" s="112">
        <f>F361*C336</f>
        <v>0</v>
      </c>
      <c r="H361" s="23">
        <f t="shared" si="48"/>
        <v>0</v>
      </c>
      <c r="I361" s="117">
        <f t="shared" si="49"/>
        <v>0</v>
      </c>
      <c r="J361" s="39">
        <f>+H361*I368</f>
        <v>0</v>
      </c>
      <c r="K361" s="39">
        <f>+H361*I369</f>
        <v>0</v>
      </c>
      <c r="L361" s="394">
        <f t="shared" si="50"/>
        <v>0</v>
      </c>
    </row>
    <row r="362" spans="1:12" ht="13.8">
      <c r="A362" s="2" t="s">
        <v>3</v>
      </c>
      <c r="B362" s="22">
        <f>+$B$31</f>
        <v>1010330</v>
      </c>
      <c r="C362" s="84">
        <f>+B362/B365</f>
        <v>1.155701271245089E-2</v>
      </c>
      <c r="D362" s="89">
        <v>0</v>
      </c>
      <c r="E362" s="112">
        <f>+D362*C336</f>
        <v>0</v>
      </c>
      <c r="F362" s="79">
        <v>0</v>
      </c>
      <c r="G362" s="112">
        <f>F362*C336</f>
        <v>0</v>
      </c>
      <c r="H362" s="23">
        <f t="shared" si="48"/>
        <v>0</v>
      </c>
      <c r="I362" s="117">
        <f t="shared" si="49"/>
        <v>0</v>
      </c>
      <c r="J362" s="39">
        <f>+H362*I368</f>
        <v>0</v>
      </c>
      <c r="K362" s="39">
        <f>+H362*I369</f>
        <v>0</v>
      </c>
      <c r="L362" s="394">
        <f t="shared" si="50"/>
        <v>0</v>
      </c>
    </row>
    <row r="363" spans="1:12" ht="13.8">
      <c r="A363" s="2" t="s">
        <v>11</v>
      </c>
      <c r="B363" s="22">
        <f>+$B$32</f>
        <v>744197</v>
      </c>
      <c r="C363" s="84">
        <f>+B363/B365</f>
        <v>8.5127574055682952E-3</v>
      </c>
      <c r="D363" s="89">
        <v>0</v>
      </c>
      <c r="E363" s="112">
        <f>+D363*C336</f>
        <v>0</v>
      </c>
      <c r="F363" s="79">
        <v>0</v>
      </c>
      <c r="G363" s="112">
        <f>F363*C336</f>
        <v>0</v>
      </c>
      <c r="H363" s="23">
        <f t="shared" si="48"/>
        <v>0</v>
      </c>
      <c r="I363" s="117">
        <f t="shared" si="49"/>
        <v>0</v>
      </c>
      <c r="J363" s="39">
        <f>+H363*I368</f>
        <v>0</v>
      </c>
      <c r="K363" s="39">
        <f>+H363*I369</f>
        <v>0</v>
      </c>
      <c r="L363" s="394">
        <f t="shared" si="50"/>
        <v>0</v>
      </c>
    </row>
    <row r="364" spans="1:12" ht="13.8">
      <c r="A364" s="3" t="s">
        <v>8</v>
      </c>
      <c r="B364" s="22">
        <f>+$B$33</f>
        <v>607368</v>
      </c>
      <c r="C364" s="84">
        <f>+B364/B365</f>
        <v>6.9475910812663907E-3</v>
      </c>
      <c r="D364" s="89">
        <v>0</v>
      </c>
      <c r="E364" s="112">
        <f>+D364*C336</f>
        <v>0</v>
      </c>
      <c r="F364" s="79">
        <v>0</v>
      </c>
      <c r="G364" s="115">
        <f>F364*C336</f>
        <v>0</v>
      </c>
      <c r="H364" s="87">
        <f>+D364+F364</f>
        <v>0</v>
      </c>
      <c r="I364" s="118">
        <f t="shared" si="49"/>
        <v>0</v>
      </c>
      <c r="J364" s="39">
        <f>+H364*I368</f>
        <v>0</v>
      </c>
      <c r="K364" s="39">
        <f>+H364*I369</f>
        <v>0</v>
      </c>
      <c r="L364" s="394">
        <f t="shared" si="50"/>
        <v>0</v>
      </c>
    </row>
    <row r="365" spans="1:12" ht="13.8">
      <c r="A365" s="24"/>
      <c r="B365" s="25">
        <f t="shared" ref="B365:L365" si="51">SUM(B342:B364)</f>
        <v>87421380</v>
      </c>
      <c r="C365" s="85">
        <f t="shared" si="51"/>
        <v>1.0000000000000002</v>
      </c>
      <c r="D365" s="82">
        <f t="shared" si="51"/>
        <v>0</v>
      </c>
      <c r="E365" s="113">
        <f t="shared" si="51"/>
        <v>0</v>
      </c>
      <c r="F365" s="83">
        <f t="shared" si="51"/>
        <v>1</v>
      </c>
      <c r="G365" s="113">
        <f t="shared" si="51"/>
        <v>5050000</v>
      </c>
      <c r="H365" s="86">
        <f t="shared" si="51"/>
        <v>1</v>
      </c>
      <c r="I365" s="119">
        <f t="shared" si="51"/>
        <v>5050000</v>
      </c>
      <c r="J365" s="26">
        <f t="shared" si="51"/>
        <v>789315.85211661761</v>
      </c>
      <c r="K365" s="26">
        <f t="shared" si="51"/>
        <v>-17144</v>
      </c>
      <c r="L365" s="26">
        <f t="shared" si="51"/>
        <v>772171.85211661761</v>
      </c>
    </row>
    <row r="366" spans="1:12">
      <c r="H366" s="80"/>
      <c r="I366" s="81"/>
    </row>
    <row r="367" spans="1:12">
      <c r="F367" s="127"/>
      <c r="G367" s="127"/>
      <c r="H367" s="127"/>
      <c r="I367" s="127"/>
    </row>
    <row r="368" spans="1:12">
      <c r="F368" s="127"/>
      <c r="G368" t="s">
        <v>114</v>
      </c>
      <c r="H368" s="27"/>
      <c r="I368" s="357">
        <f>+NIPS!L74</f>
        <v>789315.85211661761</v>
      </c>
    </row>
    <row r="369" spans="1:14">
      <c r="F369" s="127"/>
      <c r="G369" t="s">
        <v>338</v>
      </c>
      <c r="I369" s="357">
        <f>+NIPS!M74</f>
        <v>-17144</v>
      </c>
    </row>
    <row r="370" spans="1:14">
      <c r="F370" s="127"/>
      <c r="G370" t="s">
        <v>256</v>
      </c>
      <c r="I370" s="120">
        <f>SUM(I368:I369)</f>
        <v>772171.85211661761</v>
      </c>
      <c r="N370" s="121">
        <f>+I370</f>
        <v>772171.85211661761</v>
      </c>
    </row>
    <row r="371" spans="1:14">
      <c r="I371" s="88"/>
    </row>
    <row r="372" spans="1:14">
      <c r="I372" s="88"/>
    </row>
    <row r="373" spans="1:14">
      <c r="I373" s="88"/>
    </row>
    <row r="374" spans="1:14" ht="15.6">
      <c r="A374" s="874" t="s">
        <v>19</v>
      </c>
      <c r="B374" s="875"/>
      <c r="C374" s="928" t="s">
        <v>535</v>
      </c>
      <c r="D374" s="929"/>
      <c r="E374" s="929"/>
      <c r="F374" s="929"/>
      <c r="G374" s="929"/>
      <c r="H374" s="930"/>
      <c r="I374" s="4"/>
    </row>
    <row r="375" spans="1:14" ht="15.6">
      <c r="A375" s="867" t="s">
        <v>20</v>
      </c>
      <c r="B375" s="868"/>
      <c r="C375" s="920" t="s">
        <v>220</v>
      </c>
      <c r="D375" s="920"/>
      <c r="E375" s="920"/>
      <c r="F375" s="920"/>
      <c r="G375" s="920"/>
      <c r="H375" s="921"/>
      <c r="I375" s="4"/>
    </row>
    <row r="376" spans="1:14" ht="15.6">
      <c r="A376" s="867" t="s">
        <v>22</v>
      </c>
      <c r="B376" s="868"/>
      <c r="C376" s="913" t="s">
        <v>44</v>
      </c>
      <c r="D376" s="913"/>
      <c r="E376" s="913"/>
      <c r="F376" s="913"/>
      <c r="G376" s="913"/>
      <c r="H376" s="914"/>
      <c r="I376" s="4"/>
    </row>
    <row r="377" spans="1:14" ht="15.6">
      <c r="A377" s="867" t="s">
        <v>24</v>
      </c>
      <c r="B377" s="868"/>
      <c r="C377" s="869">
        <v>7300000</v>
      </c>
      <c r="D377" s="870"/>
      <c r="E377" s="870"/>
      <c r="F377" s="870"/>
      <c r="G377" s="870"/>
      <c r="H377" s="871"/>
      <c r="I377" s="4"/>
    </row>
    <row r="378" spans="1:14" ht="15.6">
      <c r="A378" s="881" t="s">
        <v>25</v>
      </c>
      <c r="B378" s="882"/>
      <c r="C378" s="911" t="s">
        <v>140</v>
      </c>
      <c r="D378" s="911"/>
      <c r="E378" s="911"/>
      <c r="F378" s="911"/>
      <c r="G378" s="911"/>
      <c r="H378" s="912"/>
      <c r="I378" s="4"/>
    </row>
    <row r="379" spans="1:14" ht="13.8">
      <c r="A379" s="5"/>
      <c r="B379" s="5"/>
      <c r="C379" s="5"/>
      <c r="D379" s="5"/>
      <c r="E379" s="5"/>
      <c r="F379" s="5"/>
      <c r="G379" s="5"/>
      <c r="H379" s="5"/>
      <c r="I379" s="5"/>
    </row>
    <row r="380" spans="1:14" ht="13.8">
      <c r="A380" s="6"/>
      <c r="B380" s="7"/>
      <c r="C380" s="8"/>
      <c r="D380" s="886">
        <v>0.2</v>
      </c>
      <c r="E380" s="887"/>
      <c r="F380" s="886">
        <v>0.8</v>
      </c>
      <c r="G380" s="887"/>
      <c r="H380" s="9"/>
      <c r="I380" s="10"/>
      <c r="J380" s="11" t="s">
        <v>121</v>
      </c>
      <c r="K380" s="11" t="s">
        <v>269</v>
      </c>
      <c r="L380" s="11" t="s">
        <v>270</v>
      </c>
    </row>
    <row r="381" spans="1:14" ht="13.8">
      <c r="A381" s="12"/>
      <c r="B381" s="13"/>
      <c r="C381" s="14"/>
      <c r="D381" s="872" t="s">
        <v>26</v>
      </c>
      <c r="E381" s="880"/>
      <c r="F381" s="872" t="s">
        <v>27</v>
      </c>
      <c r="G381" s="880"/>
      <c r="H381" s="872" t="s">
        <v>28</v>
      </c>
      <c r="I381" s="873"/>
      <c r="J381" s="15" t="s">
        <v>29</v>
      </c>
      <c r="K381" s="391" t="s">
        <v>29</v>
      </c>
      <c r="L381" s="391" t="s">
        <v>29</v>
      </c>
    </row>
    <row r="382" spans="1:14" ht="27.6">
      <c r="A382" s="16" t="s">
        <v>30</v>
      </c>
      <c r="B382" s="17" t="s">
        <v>31</v>
      </c>
      <c r="C382" s="18" t="s">
        <v>32</v>
      </c>
      <c r="D382" s="19" t="s">
        <v>33</v>
      </c>
      <c r="E382" s="20" t="s">
        <v>34</v>
      </c>
      <c r="F382" s="19" t="s">
        <v>33</v>
      </c>
      <c r="G382" s="20" t="s">
        <v>34</v>
      </c>
      <c r="H382" s="21" t="s">
        <v>33</v>
      </c>
      <c r="I382" s="40" t="s">
        <v>34</v>
      </c>
      <c r="J382" s="18" t="s">
        <v>34</v>
      </c>
      <c r="K382" s="18" t="s">
        <v>34</v>
      </c>
      <c r="L382" s="18" t="s">
        <v>34</v>
      </c>
    </row>
    <row r="383" spans="1:14" ht="13.8">
      <c r="A383" s="1" t="s">
        <v>15</v>
      </c>
      <c r="B383" s="22">
        <f>+$B$10</f>
        <v>11479167</v>
      </c>
      <c r="C383" s="84">
        <f>+B383/B406</f>
        <v>0.13130846252941786</v>
      </c>
      <c r="D383" s="89">
        <v>0</v>
      </c>
      <c r="E383" s="112">
        <f>+D383*C377</f>
        <v>0</v>
      </c>
      <c r="F383" s="79">
        <v>1</v>
      </c>
      <c r="G383" s="114">
        <f>F383*C377</f>
        <v>7300000</v>
      </c>
      <c r="H383" s="23">
        <f>+D383+F383</f>
        <v>1</v>
      </c>
      <c r="I383" s="116">
        <f>+E383+G383</f>
        <v>7300000</v>
      </c>
      <c r="J383" s="39">
        <f>+H383*I409</f>
        <v>0</v>
      </c>
      <c r="K383" s="39">
        <f>+H383*I410</f>
        <v>0</v>
      </c>
      <c r="L383" s="393">
        <f>+J383+K383</f>
        <v>0</v>
      </c>
    </row>
    <row r="384" spans="1:14" ht="13.8">
      <c r="A384" s="2" t="s">
        <v>4</v>
      </c>
      <c r="B384" s="22">
        <f>+$B$12</f>
        <v>552209</v>
      </c>
      <c r="C384" s="84">
        <f>+B384/B406</f>
        <v>6.3166355873128521E-3</v>
      </c>
      <c r="D384" s="89">
        <v>0</v>
      </c>
      <c r="E384" s="112">
        <f>+D384*C377</f>
        <v>0</v>
      </c>
      <c r="F384" s="79">
        <v>0</v>
      </c>
      <c r="G384" s="112">
        <f>F384*C377</f>
        <v>0</v>
      </c>
      <c r="H384" s="23">
        <f t="shared" ref="H384:H404" si="52">+D384+F384</f>
        <v>0</v>
      </c>
      <c r="I384" s="117">
        <f>+G384+E384</f>
        <v>0</v>
      </c>
      <c r="J384" s="39">
        <f>+H384*I409</f>
        <v>0</v>
      </c>
      <c r="K384" s="39">
        <f>+H384*I410</f>
        <v>0</v>
      </c>
      <c r="L384" s="394">
        <f>+J384+K384</f>
        <v>0</v>
      </c>
    </row>
    <row r="385" spans="1:12" ht="13.8">
      <c r="A385" s="2" t="s">
        <v>0</v>
      </c>
      <c r="B385" s="22">
        <f>+$B$13</f>
        <v>10468870</v>
      </c>
      <c r="C385" s="84">
        <f>+B385/B406</f>
        <v>0.11975182729899711</v>
      </c>
      <c r="D385" s="89">
        <v>0</v>
      </c>
      <c r="E385" s="112">
        <f>+D385*C377</f>
        <v>0</v>
      </c>
      <c r="F385" s="79">
        <v>0</v>
      </c>
      <c r="G385" s="112">
        <f>F385*C377</f>
        <v>0</v>
      </c>
      <c r="H385" s="23">
        <f t="shared" si="52"/>
        <v>0</v>
      </c>
      <c r="I385" s="117">
        <f t="shared" ref="I385:I405" si="53">+G385+E385</f>
        <v>0</v>
      </c>
      <c r="J385" s="39">
        <f>+H385*I409</f>
        <v>0</v>
      </c>
      <c r="K385" s="39">
        <f>+H385*I410</f>
        <v>0</v>
      </c>
      <c r="L385" s="394">
        <f t="shared" ref="L385:L405" si="54">+J385+K385</f>
        <v>0</v>
      </c>
    </row>
    <row r="386" spans="1:12" ht="13.8">
      <c r="A386" s="2" t="s">
        <v>16</v>
      </c>
      <c r="B386" s="22">
        <f>+$B$14</f>
        <v>1032750</v>
      </c>
      <c r="C386" s="84">
        <f>+B386/B406</f>
        <v>1.1813471715957813E-2</v>
      </c>
      <c r="D386" s="89">
        <v>0</v>
      </c>
      <c r="E386" s="112">
        <f>+D386*C377</f>
        <v>0</v>
      </c>
      <c r="F386" s="79">
        <v>0</v>
      </c>
      <c r="G386" s="112">
        <f>F386*C377</f>
        <v>0</v>
      </c>
      <c r="H386" s="23">
        <f t="shared" si="52"/>
        <v>0</v>
      </c>
      <c r="I386" s="117">
        <f t="shared" si="53"/>
        <v>0</v>
      </c>
      <c r="J386" s="39">
        <f>+H386*I409</f>
        <v>0</v>
      </c>
      <c r="K386" s="39">
        <f>+H386*I410</f>
        <v>0</v>
      </c>
      <c r="L386" s="394">
        <f t="shared" si="54"/>
        <v>0</v>
      </c>
    </row>
    <row r="387" spans="1:12" ht="13.8">
      <c r="A387" s="2" t="s">
        <v>6</v>
      </c>
      <c r="B387" s="22">
        <f>+$B$15</f>
        <v>2589500</v>
      </c>
      <c r="C387" s="84">
        <f>+B387/B406</f>
        <v>2.9620900516555561E-2</v>
      </c>
      <c r="D387" s="89">
        <v>0</v>
      </c>
      <c r="E387" s="112">
        <f>+D387*C377</f>
        <v>0</v>
      </c>
      <c r="F387" s="79">
        <v>0</v>
      </c>
      <c r="G387" s="112">
        <f>F387*C377</f>
        <v>0</v>
      </c>
      <c r="H387" s="23">
        <f t="shared" si="52"/>
        <v>0</v>
      </c>
      <c r="I387" s="117">
        <f t="shared" si="53"/>
        <v>0</v>
      </c>
      <c r="J387" s="39">
        <f>+H387*I409</f>
        <v>0</v>
      </c>
      <c r="K387" s="39">
        <f>+H387*I410</f>
        <v>0</v>
      </c>
      <c r="L387" s="394">
        <f t="shared" si="54"/>
        <v>0</v>
      </c>
    </row>
    <row r="388" spans="1:12" ht="13.8">
      <c r="A388" s="2" t="s">
        <v>10</v>
      </c>
      <c r="B388" s="22">
        <f>+$B$16</f>
        <v>2986010</v>
      </c>
      <c r="C388" s="84">
        <f>+B388/B406</f>
        <v>3.4156518691423082E-2</v>
      </c>
      <c r="D388" s="89">
        <v>0</v>
      </c>
      <c r="E388" s="112">
        <f>+D388*C377</f>
        <v>0</v>
      </c>
      <c r="F388" s="79">
        <v>0</v>
      </c>
      <c r="G388" s="112">
        <f>F388*C377</f>
        <v>0</v>
      </c>
      <c r="H388" s="23">
        <f t="shared" si="52"/>
        <v>0</v>
      </c>
      <c r="I388" s="117">
        <f t="shared" si="53"/>
        <v>0</v>
      </c>
      <c r="J388" s="39">
        <f>+H388*I409</f>
        <v>0</v>
      </c>
      <c r="K388" s="39">
        <f>+H388*I410</f>
        <v>0</v>
      </c>
      <c r="L388" s="394">
        <f t="shared" si="54"/>
        <v>0</v>
      </c>
    </row>
    <row r="389" spans="1:12" ht="13.8">
      <c r="A389" s="2" t="s">
        <v>17</v>
      </c>
      <c r="B389" s="22">
        <f>+$B$17</f>
        <v>6997000</v>
      </c>
      <c r="C389" s="84">
        <f>+B389/B406</f>
        <v>8.003762923898021E-2</v>
      </c>
      <c r="D389" s="89">
        <v>0</v>
      </c>
      <c r="E389" s="112">
        <f>+D389*C377</f>
        <v>0</v>
      </c>
      <c r="F389" s="79">
        <v>0</v>
      </c>
      <c r="G389" s="112">
        <f>F389*C377</f>
        <v>0</v>
      </c>
      <c r="H389" s="23">
        <f t="shared" si="52"/>
        <v>0</v>
      </c>
      <c r="I389" s="117">
        <f t="shared" si="53"/>
        <v>0</v>
      </c>
      <c r="J389" s="39">
        <f>+H389*I409</f>
        <v>0</v>
      </c>
      <c r="K389" s="39">
        <f>+H389*I410</f>
        <v>0</v>
      </c>
      <c r="L389" s="394">
        <f t="shared" si="54"/>
        <v>0</v>
      </c>
    </row>
    <row r="390" spans="1:12" ht="13.8">
      <c r="A390" s="2" t="s">
        <v>5</v>
      </c>
      <c r="B390" s="22">
        <f>+$B$18</f>
        <v>9283000</v>
      </c>
      <c r="C390" s="84">
        <f>+B390/B406</f>
        <v>0.10618683896319184</v>
      </c>
      <c r="D390" s="89">
        <v>0</v>
      </c>
      <c r="E390" s="112">
        <f>+D390*C377</f>
        <v>0</v>
      </c>
      <c r="F390" s="79">
        <v>0</v>
      </c>
      <c r="G390" s="112">
        <f>F390*C377</f>
        <v>0</v>
      </c>
      <c r="H390" s="23">
        <f t="shared" si="52"/>
        <v>0</v>
      </c>
      <c r="I390" s="117">
        <f t="shared" si="53"/>
        <v>0</v>
      </c>
      <c r="J390" s="39">
        <f>+H390*I409</f>
        <v>0</v>
      </c>
      <c r="K390" s="39">
        <f>+H390*I410</f>
        <v>0</v>
      </c>
      <c r="L390" s="394">
        <f t="shared" si="54"/>
        <v>0</v>
      </c>
    </row>
    <row r="391" spans="1:12" ht="13.8">
      <c r="A391" s="2" t="s">
        <v>116</v>
      </c>
      <c r="B391" s="22">
        <f>+$B$19</f>
        <v>2800184</v>
      </c>
      <c r="C391" s="84">
        <f>+B391/B406</f>
        <v>3.2030883063159148E-2</v>
      </c>
      <c r="D391" s="89">
        <v>0</v>
      </c>
      <c r="E391" s="112">
        <f>+D391*C377</f>
        <v>0</v>
      </c>
      <c r="F391" s="79">
        <v>0</v>
      </c>
      <c r="G391" s="112">
        <f>F391*C377</f>
        <v>0</v>
      </c>
      <c r="H391" s="23">
        <f t="shared" si="52"/>
        <v>0</v>
      </c>
      <c r="I391" s="117">
        <f t="shared" si="53"/>
        <v>0</v>
      </c>
      <c r="J391" s="39">
        <f>+H391*I409</f>
        <v>0</v>
      </c>
      <c r="K391" s="39">
        <f>+H391*I410</f>
        <v>0</v>
      </c>
      <c r="L391" s="394">
        <f t="shared" si="54"/>
        <v>0</v>
      </c>
    </row>
    <row r="392" spans="1:12" ht="13.8">
      <c r="A392" s="2" t="s">
        <v>1</v>
      </c>
      <c r="B392" s="22">
        <f>+$B$20</f>
        <v>234000</v>
      </c>
      <c r="C392" s="84">
        <f>+B392/B406</f>
        <v>2.6766907591712691E-3</v>
      </c>
      <c r="D392" s="89">
        <v>0</v>
      </c>
      <c r="E392" s="112">
        <f>+D392*C377</f>
        <v>0</v>
      </c>
      <c r="F392" s="79">
        <v>0</v>
      </c>
      <c r="G392" s="112">
        <f>F392*C377</f>
        <v>0</v>
      </c>
      <c r="H392" s="23">
        <f t="shared" si="52"/>
        <v>0</v>
      </c>
      <c r="I392" s="117">
        <f t="shared" si="53"/>
        <v>0</v>
      </c>
      <c r="J392" s="39">
        <f>+H392*I409</f>
        <v>0</v>
      </c>
      <c r="K392" s="39">
        <f>+H392*I410</f>
        <v>0</v>
      </c>
      <c r="L392" s="394">
        <f t="shared" si="54"/>
        <v>0</v>
      </c>
    </row>
    <row r="393" spans="1:12" ht="13.8">
      <c r="A393" s="2" t="s">
        <v>46</v>
      </c>
      <c r="B393" s="22">
        <f>+$B$21</f>
        <v>7060375</v>
      </c>
      <c r="C393" s="84">
        <f>+B393/B406</f>
        <v>8.0762566319589099E-2</v>
      </c>
      <c r="D393" s="89">
        <v>0</v>
      </c>
      <c r="E393" s="112">
        <f>+D393*C377</f>
        <v>0</v>
      </c>
      <c r="F393" s="79">
        <v>0</v>
      </c>
      <c r="G393" s="112">
        <f>F393*C377</f>
        <v>0</v>
      </c>
      <c r="H393" s="23">
        <f t="shared" si="52"/>
        <v>0</v>
      </c>
      <c r="I393" s="117">
        <f t="shared" si="53"/>
        <v>0</v>
      </c>
      <c r="J393" s="39">
        <f>+H393*I409</f>
        <v>0</v>
      </c>
      <c r="K393" s="39">
        <f>+H393*I410</f>
        <v>0</v>
      </c>
      <c r="L393" s="394">
        <f t="shared" si="54"/>
        <v>0</v>
      </c>
    </row>
    <row r="394" spans="1:12" ht="13.8">
      <c r="A394" s="2" t="s">
        <v>45</v>
      </c>
      <c r="B394" s="22">
        <f>+$B$22</f>
        <v>7069072</v>
      </c>
      <c r="C394" s="84">
        <f>+B394/B406</f>
        <v>8.0862049992804969E-2</v>
      </c>
      <c r="D394" s="89">
        <v>0</v>
      </c>
      <c r="E394" s="112">
        <f>+D394*C377</f>
        <v>0</v>
      </c>
      <c r="F394" s="79">
        <v>0</v>
      </c>
      <c r="G394" s="112">
        <f>F394*C377</f>
        <v>0</v>
      </c>
      <c r="H394" s="23">
        <f t="shared" si="52"/>
        <v>0</v>
      </c>
      <c r="I394" s="117">
        <f t="shared" si="53"/>
        <v>0</v>
      </c>
      <c r="J394" s="39">
        <f>+H394*I409</f>
        <v>0</v>
      </c>
      <c r="K394" s="39">
        <f>+H394*I410</f>
        <v>0</v>
      </c>
      <c r="L394" s="394">
        <f t="shared" si="54"/>
        <v>0</v>
      </c>
    </row>
    <row r="395" spans="1:12" ht="13.8">
      <c r="A395" s="2" t="s">
        <v>209</v>
      </c>
      <c r="B395" s="22">
        <f>+$B$23</f>
        <v>483692</v>
      </c>
      <c r="C395" s="84">
        <f>+B395/B406</f>
        <v>5.5328799430985872E-3</v>
      </c>
      <c r="D395" s="89">
        <v>0</v>
      </c>
      <c r="E395" s="112">
        <f>+D395*C377</f>
        <v>0</v>
      </c>
      <c r="F395" s="79">
        <v>0</v>
      </c>
      <c r="G395" s="112">
        <f>F395*C377</f>
        <v>0</v>
      </c>
      <c r="H395" s="23">
        <f t="shared" si="52"/>
        <v>0</v>
      </c>
      <c r="I395" s="117">
        <f t="shared" si="53"/>
        <v>0</v>
      </c>
      <c r="J395" s="39">
        <f>+H395*I409</f>
        <v>0</v>
      </c>
      <c r="K395" s="39">
        <f>+H395*I410</f>
        <v>0</v>
      </c>
      <c r="L395" s="394">
        <f t="shared" si="54"/>
        <v>0</v>
      </c>
    </row>
    <row r="396" spans="1:12" ht="13.8">
      <c r="A396" s="2" t="s">
        <v>210</v>
      </c>
      <c r="B396" s="22">
        <f>+$B$24</f>
        <v>125500</v>
      </c>
      <c r="C396" s="84">
        <f>+B396/B406</f>
        <v>1.435575599470061E-3</v>
      </c>
      <c r="D396" s="89">
        <v>0</v>
      </c>
      <c r="E396" s="112">
        <f>+D396*C377</f>
        <v>0</v>
      </c>
      <c r="F396" s="79">
        <v>0</v>
      </c>
      <c r="G396" s="112">
        <f>F396*C377</f>
        <v>0</v>
      </c>
      <c r="H396" s="23">
        <f t="shared" si="52"/>
        <v>0</v>
      </c>
      <c r="I396" s="117">
        <f t="shared" si="53"/>
        <v>0</v>
      </c>
      <c r="J396" s="39">
        <f>+H396*I409</f>
        <v>0</v>
      </c>
      <c r="K396" s="39">
        <f>+H396*I410</f>
        <v>0</v>
      </c>
      <c r="L396" s="394">
        <f t="shared" si="54"/>
        <v>0</v>
      </c>
    </row>
    <row r="397" spans="1:12" ht="13.8">
      <c r="A397" s="2" t="s">
        <v>2</v>
      </c>
      <c r="B397" s="22">
        <f>+$B$25</f>
        <v>349000</v>
      </c>
      <c r="C397" s="84">
        <f>+B397/B406</f>
        <v>3.992158439960568E-3</v>
      </c>
      <c r="D397" s="89">
        <v>0</v>
      </c>
      <c r="E397" s="112">
        <f>+D397*C377</f>
        <v>0</v>
      </c>
      <c r="F397" s="79">
        <v>0</v>
      </c>
      <c r="G397" s="112">
        <f>F397*C377</f>
        <v>0</v>
      </c>
      <c r="H397" s="23">
        <f t="shared" si="52"/>
        <v>0</v>
      </c>
      <c r="I397" s="117">
        <f t="shared" si="53"/>
        <v>0</v>
      </c>
      <c r="J397" s="39">
        <f>+H397*I409</f>
        <v>0</v>
      </c>
      <c r="K397" s="39">
        <f>+H397*I410</f>
        <v>0</v>
      </c>
      <c r="L397" s="394">
        <f t="shared" si="54"/>
        <v>0</v>
      </c>
    </row>
    <row r="398" spans="1:12" ht="13.8">
      <c r="A398" s="2" t="s">
        <v>12</v>
      </c>
      <c r="B398" s="22">
        <f>+$B$26</f>
        <v>369700</v>
      </c>
      <c r="C398" s="84">
        <f>+B398/B406</f>
        <v>4.2289426225026417E-3</v>
      </c>
      <c r="D398" s="89">
        <v>0</v>
      </c>
      <c r="E398" s="112">
        <f>+D398*C377</f>
        <v>0</v>
      </c>
      <c r="F398" s="79">
        <v>0</v>
      </c>
      <c r="G398" s="112">
        <f>F398*C377</f>
        <v>0</v>
      </c>
      <c r="H398" s="23">
        <f t="shared" si="52"/>
        <v>0</v>
      </c>
      <c r="I398" s="117">
        <f t="shared" si="53"/>
        <v>0</v>
      </c>
      <c r="J398" s="39">
        <f>+H398*I409</f>
        <v>0</v>
      </c>
      <c r="K398" s="39">
        <f>+H398*I410</f>
        <v>0</v>
      </c>
      <c r="L398" s="394">
        <f t="shared" si="54"/>
        <v>0</v>
      </c>
    </row>
    <row r="399" spans="1:12" ht="13.8">
      <c r="A399" s="2" t="s">
        <v>18</v>
      </c>
      <c r="B399" s="22">
        <f>+$B$27</f>
        <v>10701139</v>
      </c>
      <c r="C399" s="84">
        <f>+B399/B406</f>
        <v>0.12240871740986015</v>
      </c>
      <c r="D399" s="89">
        <v>0</v>
      </c>
      <c r="E399" s="112">
        <f>+D399*C377</f>
        <v>0</v>
      </c>
      <c r="F399" s="79">
        <v>0</v>
      </c>
      <c r="G399" s="112">
        <f>F399*C377</f>
        <v>0</v>
      </c>
      <c r="H399" s="23">
        <f t="shared" si="52"/>
        <v>0</v>
      </c>
      <c r="I399" s="117">
        <f t="shared" si="53"/>
        <v>0</v>
      </c>
      <c r="J399" s="39">
        <f>+H399*I409</f>
        <v>0</v>
      </c>
      <c r="K399" s="39">
        <f>+H399*I410</f>
        <v>0</v>
      </c>
      <c r="L399" s="394">
        <f t="shared" si="54"/>
        <v>0</v>
      </c>
    </row>
    <row r="400" spans="1:12" ht="13.8">
      <c r="A400" s="2" t="s">
        <v>9</v>
      </c>
      <c r="B400" s="22">
        <f>+$B$28</f>
        <v>8491257</v>
      </c>
      <c r="C400" s="84">
        <f>+B400/B406</f>
        <v>9.7130210024138255E-2</v>
      </c>
      <c r="D400" s="89">
        <v>0</v>
      </c>
      <c r="E400" s="112">
        <f>+D400*C377</f>
        <v>0</v>
      </c>
      <c r="F400" s="79">
        <v>0</v>
      </c>
      <c r="G400" s="112">
        <f>F400*C377</f>
        <v>0</v>
      </c>
      <c r="H400" s="23">
        <f t="shared" si="52"/>
        <v>0</v>
      </c>
      <c r="I400" s="117">
        <f t="shared" si="53"/>
        <v>0</v>
      </c>
      <c r="J400" s="39">
        <f>+H400*I409</f>
        <v>0</v>
      </c>
      <c r="K400" s="39">
        <f>+H400*I410</f>
        <v>0</v>
      </c>
      <c r="L400" s="394">
        <f t="shared" si="54"/>
        <v>0</v>
      </c>
    </row>
    <row r="401" spans="1:14" ht="13.8">
      <c r="A401" s="2" t="s">
        <v>7</v>
      </c>
      <c r="B401" s="22">
        <f>+$B$29</f>
        <v>1726630</v>
      </c>
      <c r="C401" s="84">
        <f>+B401/B406</f>
        <v>1.9750660536358496E-2</v>
      </c>
      <c r="D401" s="89">
        <v>0</v>
      </c>
      <c r="E401" s="112">
        <f>+D401*C377</f>
        <v>0</v>
      </c>
      <c r="F401" s="79">
        <v>0</v>
      </c>
      <c r="G401" s="112">
        <f>F401*C377</f>
        <v>0</v>
      </c>
      <c r="H401" s="23">
        <f t="shared" si="52"/>
        <v>0</v>
      </c>
      <c r="I401" s="117">
        <f t="shared" si="53"/>
        <v>0</v>
      </c>
      <c r="J401" s="39">
        <f>+H401*I409</f>
        <v>0</v>
      </c>
      <c r="K401" s="39">
        <f>+H401*I410</f>
        <v>0</v>
      </c>
      <c r="L401" s="394">
        <f t="shared" si="54"/>
        <v>0</v>
      </c>
    </row>
    <row r="402" spans="1:14" ht="13.8">
      <c r="A402" s="2" t="s">
        <v>13</v>
      </c>
      <c r="B402" s="22">
        <f>+$B$30</f>
        <v>260430</v>
      </c>
      <c r="C402" s="84">
        <f>+B402/B406</f>
        <v>2.9790195487648446E-3</v>
      </c>
      <c r="D402" s="89">
        <v>0</v>
      </c>
      <c r="E402" s="112">
        <f>+D402*C377</f>
        <v>0</v>
      </c>
      <c r="F402" s="79">
        <v>0</v>
      </c>
      <c r="G402" s="112">
        <f>F402*C377</f>
        <v>0</v>
      </c>
      <c r="H402" s="23">
        <f t="shared" si="52"/>
        <v>0</v>
      </c>
      <c r="I402" s="117">
        <f t="shared" si="53"/>
        <v>0</v>
      </c>
      <c r="J402" s="39">
        <f>+H402*I409</f>
        <v>0</v>
      </c>
      <c r="K402" s="39">
        <f>+H402*I410</f>
        <v>0</v>
      </c>
      <c r="L402" s="394">
        <f t="shared" si="54"/>
        <v>0</v>
      </c>
    </row>
    <row r="403" spans="1:14" ht="13.8">
      <c r="A403" s="2" t="s">
        <v>3</v>
      </c>
      <c r="B403" s="22">
        <f>+$B$31</f>
        <v>1010330</v>
      </c>
      <c r="C403" s="84">
        <f>+B403/B406</f>
        <v>1.155701271245089E-2</v>
      </c>
      <c r="D403" s="89">
        <v>0</v>
      </c>
      <c r="E403" s="112">
        <f>+D403*C377</f>
        <v>0</v>
      </c>
      <c r="F403" s="79">
        <v>0</v>
      </c>
      <c r="G403" s="112">
        <f>F403*C377</f>
        <v>0</v>
      </c>
      <c r="H403" s="23">
        <f t="shared" si="52"/>
        <v>0</v>
      </c>
      <c r="I403" s="117">
        <f t="shared" si="53"/>
        <v>0</v>
      </c>
      <c r="J403" s="39">
        <f>+H403*I409</f>
        <v>0</v>
      </c>
      <c r="K403" s="39">
        <f>+H403*I410</f>
        <v>0</v>
      </c>
      <c r="L403" s="394">
        <f t="shared" si="54"/>
        <v>0</v>
      </c>
    </row>
    <row r="404" spans="1:14" ht="13.8">
      <c r="A404" s="2" t="s">
        <v>11</v>
      </c>
      <c r="B404" s="22">
        <f>+$B$32</f>
        <v>744197</v>
      </c>
      <c r="C404" s="84">
        <f>+B404/B406</f>
        <v>8.5127574055682952E-3</v>
      </c>
      <c r="D404" s="89">
        <v>0</v>
      </c>
      <c r="E404" s="112">
        <f>+D404*C377</f>
        <v>0</v>
      </c>
      <c r="F404" s="79">
        <v>0</v>
      </c>
      <c r="G404" s="112">
        <f>F404*C377</f>
        <v>0</v>
      </c>
      <c r="H404" s="23">
        <f t="shared" si="52"/>
        <v>0</v>
      </c>
      <c r="I404" s="117">
        <f t="shared" si="53"/>
        <v>0</v>
      </c>
      <c r="J404" s="39">
        <f>+H404*I409</f>
        <v>0</v>
      </c>
      <c r="K404" s="39">
        <f>+H404*I410</f>
        <v>0</v>
      </c>
      <c r="L404" s="394">
        <f t="shared" si="54"/>
        <v>0</v>
      </c>
    </row>
    <row r="405" spans="1:14" ht="13.8">
      <c r="A405" s="3" t="s">
        <v>8</v>
      </c>
      <c r="B405" s="22">
        <f>+$B$33</f>
        <v>607368</v>
      </c>
      <c r="C405" s="84">
        <f>+B405/B406</f>
        <v>6.9475910812663907E-3</v>
      </c>
      <c r="D405" s="89">
        <v>0</v>
      </c>
      <c r="E405" s="112">
        <f>+D405*C377</f>
        <v>0</v>
      </c>
      <c r="F405" s="79">
        <v>0</v>
      </c>
      <c r="G405" s="112">
        <f>F405*C377</f>
        <v>0</v>
      </c>
      <c r="H405" s="87">
        <f>+D405+F405</f>
        <v>0</v>
      </c>
      <c r="I405" s="118">
        <f t="shared" si="53"/>
        <v>0</v>
      </c>
      <c r="J405" s="39">
        <f>+H405*I409</f>
        <v>0</v>
      </c>
      <c r="K405" s="39">
        <f>+H405*I410</f>
        <v>0</v>
      </c>
      <c r="L405" s="394">
        <f t="shared" si="54"/>
        <v>0</v>
      </c>
    </row>
    <row r="406" spans="1:14" ht="13.8">
      <c r="A406" s="24"/>
      <c r="B406" s="25">
        <f t="shared" ref="B406:L406" si="55">SUM(B383:B405)</f>
        <v>87421380</v>
      </c>
      <c r="C406" s="85">
        <f t="shared" si="55"/>
        <v>1.0000000000000002</v>
      </c>
      <c r="D406" s="82">
        <f t="shared" si="55"/>
        <v>0</v>
      </c>
      <c r="E406" s="113">
        <f t="shared" si="55"/>
        <v>0</v>
      </c>
      <c r="F406" s="83">
        <f t="shared" si="55"/>
        <v>1</v>
      </c>
      <c r="G406" s="113">
        <f t="shared" si="55"/>
        <v>7300000</v>
      </c>
      <c r="H406" s="86">
        <f t="shared" si="55"/>
        <v>1</v>
      </c>
      <c r="I406" s="119">
        <f t="shared" si="55"/>
        <v>7300000</v>
      </c>
      <c r="J406" s="26">
        <f t="shared" si="55"/>
        <v>0</v>
      </c>
      <c r="K406" s="26">
        <f t="shared" si="55"/>
        <v>0</v>
      </c>
      <c r="L406" s="26">
        <f t="shared" si="55"/>
        <v>0</v>
      </c>
    </row>
    <row r="407" spans="1:14">
      <c r="H407" s="80"/>
      <c r="I407" s="81"/>
    </row>
    <row r="409" spans="1:14">
      <c r="G409" t="s">
        <v>114</v>
      </c>
      <c r="H409" s="27"/>
      <c r="I409" s="357">
        <f>+FE!L71</f>
        <v>0</v>
      </c>
    </row>
    <row r="410" spans="1:14">
      <c r="G410" t="s">
        <v>338</v>
      </c>
      <c r="I410" s="357">
        <f>+FE!M71</f>
        <v>0</v>
      </c>
    </row>
    <row r="411" spans="1:14">
      <c r="G411" t="s">
        <v>256</v>
      </c>
      <c r="I411" s="120">
        <f>SUM(I409:I410)</f>
        <v>0</v>
      </c>
      <c r="N411" s="121">
        <f>+I411</f>
        <v>0</v>
      </c>
    </row>
    <row r="412" spans="1:14">
      <c r="I412" s="122"/>
      <c r="N412" s="121"/>
    </row>
    <row r="413" spans="1:14">
      <c r="I413" s="122"/>
      <c r="N413" s="121"/>
    </row>
    <row r="414" spans="1:14">
      <c r="I414" s="122"/>
      <c r="N414" s="121"/>
    </row>
    <row r="415" spans="1:14" ht="15.6">
      <c r="A415" s="874" t="s">
        <v>19</v>
      </c>
      <c r="B415" s="875"/>
      <c r="C415" s="928" t="s">
        <v>536</v>
      </c>
      <c r="D415" s="929"/>
      <c r="E415" s="929"/>
      <c r="F415" s="929"/>
      <c r="G415" s="929"/>
      <c r="H415" s="930"/>
      <c r="I415" s="4"/>
    </row>
    <row r="416" spans="1:14" ht="15.6">
      <c r="A416" s="867" t="s">
        <v>20</v>
      </c>
      <c r="B416" s="868"/>
      <c r="C416" s="920" t="s">
        <v>221</v>
      </c>
      <c r="D416" s="920"/>
      <c r="E416" s="920"/>
      <c r="F416" s="920"/>
      <c r="G416" s="920"/>
      <c r="H416" s="921"/>
      <c r="I416" s="4"/>
    </row>
    <row r="417" spans="1:12" ht="15.6">
      <c r="A417" s="867" t="s">
        <v>22</v>
      </c>
      <c r="B417" s="868"/>
      <c r="C417" s="913" t="s">
        <v>44</v>
      </c>
      <c r="D417" s="913"/>
      <c r="E417" s="913"/>
      <c r="F417" s="913"/>
      <c r="G417" s="913"/>
      <c r="H417" s="914"/>
      <c r="I417" s="4"/>
    </row>
    <row r="418" spans="1:12" ht="15.6">
      <c r="A418" s="867" t="s">
        <v>24</v>
      </c>
      <c r="B418" s="868"/>
      <c r="C418" s="869">
        <v>8459634</v>
      </c>
      <c r="D418" s="870"/>
      <c r="E418" s="870"/>
      <c r="F418" s="870"/>
      <c r="G418" s="870"/>
      <c r="H418" s="871"/>
      <c r="I418" s="4"/>
    </row>
    <row r="419" spans="1:12" ht="15.6">
      <c r="A419" s="881" t="s">
        <v>25</v>
      </c>
      <c r="B419" s="882"/>
      <c r="C419" s="911" t="s">
        <v>140</v>
      </c>
      <c r="D419" s="911"/>
      <c r="E419" s="911"/>
      <c r="F419" s="911"/>
      <c r="G419" s="911"/>
      <c r="H419" s="912"/>
      <c r="I419" s="4"/>
    </row>
    <row r="420" spans="1:12" ht="13.8">
      <c r="A420" s="5"/>
      <c r="B420" s="5"/>
      <c r="C420" s="5"/>
      <c r="D420" s="5"/>
      <c r="E420" s="5"/>
      <c r="F420" s="5"/>
      <c r="G420" s="5"/>
      <c r="H420" s="5"/>
      <c r="I420" s="5"/>
    </row>
    <row r="421" spans="1:12" ht="13.8">
      <c r="A421" s="6"/>
      <c r="B421" s="7"/>
      <c r="C421" s="8"/>
      <c r="D421" s="886">
        <v>0.2</v>
      </c>
      <c r="E421" s="887"/>
      <c r="F421" s="886">
        <v>0.8</v>
      </c>
      <c r="G421" s="887"/>
      <c r="H421" s="9"/>
      <c r="I421" s="10"/>
      <c r="J421" s="11" t="s">
        <v>121</v>
      </c>
      <c r="K421" s="11" t="s">
        <v>269</v>
      </c>
      <c r="L421" s="11" t="s">
        <v>270</v>
      </c>
    </row>
    <row r="422" spans="1:12" ht="13.8">
      <c r="A422" s="12"/>
      <c r="B422" s="13"/>
      <c r="C422" s="14"/>
      <c r="D422" s="872" t="s">
        <v>26</v>
      </c>
      <c r="E422" s="880"/>
      <c r="F422" s="872" t="s">
        <v>27</v>
      </c>
      <c r="G422" s="880"/>
      <c r="H422" s="872" t="s">
        <v>28</v>
      </c>
      <c r="I422" s="873"/>
      <c r="J422" s="15" t="s">
        <v>29</v>
      </c>
      <c r="K422" s="391" t="s">
        <v>29</v>
      </c>
      <c r="L422" s="391" t="s">
        <v>29</v>
      </c>
    </row>
    <row r="423" spans="1:12" ht="27.6">
      <c r="A423" s="16" t="s">
        <v>30</v>
      </c>
      <c r="B423" s="17" t="s">
        <v>31</v>
      </c>
      <c r="C423" s="18" t="s">
        <v>32</v>
      </c>
      <c r="D423" s="19" t="s">
        <v>33</v>
      </c>
      <c r="E423" s="20" t="s">
        <v>34</v>
      </c>
      <c r="F423" s="19" t="s">
        <v>33</v>
      </c>
      <c r="G423" s="20" t="s">
        <v>34</v>
      </c>
      <c r="H423" s="21" t="s">
        <v>33</v>
      </c>
      <c r="I423" s="40" t="s">
        <v>34</v>
      </c>
      <c r="J423" s="18" t="s">
        <v>34</v>
      </c>
      <c r="K423" s="18" t="s">
        <v>34</v>
      </c>
      <c r="L423" s="18" t="s">
        <v>34</v>
      </c>
    </row>
    <row r="424" spans="1:12" ht="13.8">
      <c r="A424" s="1" t="s">
        <v>15</v>
      </c>
      <c r="B424" s="22">
        <f>+$B$10</f>
        <v>11479167</v>
      </c>
      <c r="C424" s="84">
        <f>+B424/B447</f>
        <v>0.13130846252941786</v>
      </c>
      <c r="D424" s="89">
        <v>0</v>
      </c>
      <c r="E424" s="112">
        <f>+D424*C418</f>
        <v>0</v>
      </c>
      <c r="F424" s="79">
        <v>1</v>
      </c>
      <c r="G424" s="114">
        <f>F424*C418</f>
        <v>8459634</v>
      </c>
      <c r="H424" s="23">
        <f>+D424+F424</f>
        <v>1</v>
      </c>
      <c r="I424" s="116">
        <f>+E424+G424</f>
        <v>8459634</v>
      </c>
      <c r="J424" s="39">
        <f>+H424*I450</f>
        <v>0</v>
      </c>
      <c r="K424" s="39">
        <f>+H424*I451</f>
        <v>0</v>
      </c>
      <c r="L424" s="393">
        <f>+J424+K424</f>
        <v>0</v>
      </c>
    </row>
    <row r="425" spans="1:12" ht="13.8">
      <c r="A425" s="2" t="s">
        <v>4</v>
      </c>
      <c r="B425" s="22">
        <f>+$B$12</f>
        <v>552209</v>
      </c>
      <c r="C425" s="84">
        <f>+B425/B447</f>
        <v>6.3166355873128521E-3</v>
      </c>
      <c r="D425" s="89">
        <v>0</v>
      </c>
      <c r="E425" s="112">
        <f>+D425*C418</f>
        <v>0</v>
      </c>
      <c r="F425" s="79">
        <v>0</v>
      </c>
      <c r="G425" s="112">
        <f>F425*C418</f>
        <v>0</v>
      </c>
      <c r="H425" s="23">
        <f t="shared" ref="H425:H445" si="56">+D425+F425</f>
        <v>0</v>
      </c>
      <c r="I425" s="117">
        <f>+G425+E425</f>
        <v>0</v>
      </c>
      <c r="J425" s="39">
        <f>+H425*I450</f>
        <v>0</v>
      </c>
      <c r="K425" s="39">
        <f>+H425*I451</f>
        <v>0</v>
      </c>
      <c r="L425" s="394">
        <f>+J425+K425</f>
        <v>0</v>
      </c>
    </row>
    <row r="426" spans="1:12" ht="13.8">
      <c r="A426" s="2" t="s">
        <v>0</v>
      </c>
      <c r="B426" s="22">
        <f>+$B$13</f>
        <v>10468870</v>
      </c>
      <c r="C426" s="84">
        <f>+B426/B447</f>
        <v>0.11975182729899711</v>
      </c>
      <c r="D426" s="89">
        <v>0</v>
      </c>
      <c r="E426" s="112">
        <f>+D426*C418</f>
        <v>0</v>
      </c>
      <c r="F426" s="79">
        <v>0</v>
      </c>
      <c r="G426" s="112">
        <f>F426*C418</f>
        <v>0</v>
      </c>
      <c r="H426" s="23">
        <f t="shared" si="56"/>
        <v>0</v>
      </c>
      <c r="I426" s="117">
        <f t="shared" ref="I426:I446" si="57">+G426+E426</f>
        <v>0</v>
      </c>
      <c r="J426" s="39">
        <f>+H426*I450</f>
        <v>0</v>
      </c>
      <c r="K426" s="39">
        <f>+H426*I451</f>
        <v>0</v>
      </c>
      <c r="L426" s="394">
        <f t="shared" ref="L426:L446" si="58">+J426+K426</f>
        <v>0</v>
      </c>
    </row>
    <row r="427" spans="1:12" ht="13.8">
      <c r="A427" s="2" t="s">
        <v>16</v>
      </c>
      <c r="B427" s="22">
        <f>+$B$14</f>
        <v>1032750</v>
      </c>
      <c r="C427" s="84">
        <f>+B427/B447</f>
        <v>1.1813471715957813E-2</v>
      </c>
      <c r="D427" s="89">
        <v>0</v>
      </c>
      <c r="E427" s="112">
        <f>+D427*C418</f>
        <v>0</v>
      </c>
      <c r="F427" s="79">
        <v>0</v>
      </c>
      <c r="G427" s="112">
        <f>F427*C418</f>
        <v>0</v>
      </c>
      <c r="H427" s="23">
        <f t="shared" si="56"/>
        <v>0</v>
      </c>
      <c r="I427" s="117">
        <f t="shared" si="57"/>
        <v>0</v>
      </c>
      <c r="J427" s="39">
        <f>+H427*I450</f>
        <v>0</v>
      </c>
      <c r="K427" s="39">
        <f>+H427*I451</f>
        <v>0</v>
      </c>
      <c r="L427" s="394">
        <f t="shared" si="58"/>
        <v>0</v>
      </c>
    </row>
    <row r="428" spans="1:12" ht="13.8">
      <c r="A428" s="2" t="s">
        <v>6</v>
      </c>
      <c r="B428" s="22">
        <f>+$B$15</f>
        <v>2589500</v>
      </c>
      <c r="C428" s="84">
        <f>+B428/B447</f>
        <v>2.9620900516555561E-2</v>
      </c>
      <c r="D428" s="89">
        <v>0</v>
      </c>
      <c r="E428" s="112">
        <f>+D428*C418</f>
        <v>0</v>
      </c>
      <c r="F428" s="79">
        <v>0</v>
      </c>
      <c r="G428" s="112">
        <f>F428*C418</f>
        <v>0</v>
      </c>
      <c r="H428" s="23">
        <f t="shared" si="56"/>
        <v>0</v>
      </c>
      <c r="I428" s="117">
        <f t="shared" si="57"/>
        <v>0</v>
      </c>
      <c r="J428" s="39">
        <f>+H428*I450</f>
        <v>0</v>
      </c>
      <c r="K428" s="39">
        <f>+H428*I451</f>
        <v>0</v>
      </c>
      <c r="L428" s="394">
        <f t="shared" si="58"/>
        <v>0</v>
      </c>
    </row>
    <row r="429" spans="1:12" ht="13.8">
      <c r="A429" s="2" t="s">
        <v>10</v>
      </c>
      <c r="B429" s="22">
        <f>+$B$16</f>
        <v>2986010</v>
      </c>
      <c r="C429" s="84">
        <f>+B429/B447</f>
        <v>3.4156518691423082E-2</v>
      </c>
      <c r="D429" s="89">
        <v>0</v>
      </c>
      <c r="E429" s="112">
        <f>+D429*C418</f>
        <v>0</v>
      </c>
      <c r="F429" s="79">
        <v>0</v>
      </c>
      <c r="G429" s="112">
        <f>F429*C418</f>
        <v>0</v>
      </c>
      <c r="H429" s="23">
        <f t="shared" si="56"/>
        <v>0</v>
      </c>
      <c r="I429" s="117">
        <f t="shared" si="57"/>
        <v>0</v>
      </c>
      <c r="J429" s="39">
        <f>+H429*I450</f>
        <v>0</v>
      </c>
      <c r="K429" s="39">
        <f>+H429*I451</f>
        <v>0</v>
      </c>
      <c r="L429" s="394">
        <f t="shared" si="58"/>
        <v>0</v>
      </c>
    </row>
    <row r="430" spans="1:12" ht="13.8">
      <c r="A430" s="2" t="s">
        <v>17</v>
      </c>
      <c r="B430" s="22">
        <f>+$B$17</f>
        <v>6997000</v>
      </c>
      <c r="C430" s="84">
        <f>+B430/B447</f>
        <v>8.003762923898021E-2</v>
      </c>
      <c r="D430" s="89">
        <v>0</v>
      </c>
      <c r="E430" s="112">
        <f>+D430*C418</f>
        <v>0</v>
      </c>
      <c r="F430" s="79">
        <v>0</v>
      </c>
      <c r="G430" s="112">
        <f>F430*C418</f>
        <v>0</v>
      </c>
      <c r="H430" s="23">
        <f t="shared" si="56"/>
        <v>0</v>
      </c>
      <c r="I430" s="117">
        <f t="shared" si="57"/>
        <v>0</v>
      </c>
      <c r="J430" s="39">
        <f>+H430*I450</f>
        <v>0</v>
      </c>
      <c r="K430" s="39">
        <f>+H430*I451</f>
        <v>0</v>
      </c>
      <c r="L430" s="394">
        <f t="shared" si="58"/>
        <v>0</v>
      </c>
    </row>
    <row r="431" spans="1:12" ht="13.8">
      <c r="A431" s="2" t="s">
        <v>5</v>
      </c>
      <c r="B431" s="22">
        <f>+$B$18</f>
        <v>9283000</v>
      </c>
      <c r="C431" s="84">
        <f>+B431/B447</f>
        <v>0.10618683896319184</v>
      </c>
      <c r="D431" s="89">
        <v>0</v>
      </c>
      <c r="E431" s="112">
        <f>+D431*C418</f>
        <v>0</v>
      </c>
      <c r="F431" s="79">
        <v>0</v>
      </c>
      <c r="G431" s="112">
        <f>F431*C418</f>
        <v>0</v>
      </c>
      <c r="H431" s="23">
        <f t="shared" si="56"/>
        <v>0</v>
      </c>
      <c r="I431" s="117">
        <f t="shared" si="57"/>
        <v>0</v>
      </c>
      <c r="J431" s="39">
        <f>+H431*I450</f>
        <v>0</v>
      </c>
      <c r="K431" s="39">
        <f>+H431*I451</f>
        <v>0</v>
      </c>
      <c r="L431" s="394">
        <f t="shared" si="58"/>
        <v>0</v>
      </c>
    </row>
    <row r="432" spans="1:12" ht="13.8">
      <c r="A432" s="2" t="s">
        <v>116</v>
      </c>
      <c r="B432" s="22">
        <f>+$B$19</f>
        <v>2800184</v>
      </c>
      <c r="C432" s="84">
        <f>+B432/B447</f>
        <v>3.2030883063159148E-2</v>
      </c>
      <c r="D432" s="89">
        <v>0</v>
      </c>
      <c r="E432" s="112">
        <f>+D432*C418</f>
        <v>0</v>
      </c>
      <c r="F432" s="79">
        <v>0</v>
      </c>
      <c r="G432" s="112">
        <f>F432*C418</f>
        <v>0</v>
      </c>
      <c r="H432" s="23">
        <f t="shared" si="56"/>
        <v>0</v>
      </c>
      <c r="I432" s="117">
        <f t="shared" si="57"/>
        <v>0</v>
      </c>
      <c r="J432" s="39">
        <f>+H432*I450</f>
        <v>0</v>
      </c>
      <c r="K432" s="39">
        <f>+H432*I451</f>
        <v>0</v>
      </c>
      <c r="L432" s="394">
        <f t="shared" si="58"/>
        <v>0</v>
      </c>
    </row>
    <row r="433" spans="1:12" ht="13.8">
      <c r="A433" s="2" t="s">
        <v>1</v>
      </c>
      <c r="B433" s="22">
        <f>+$B$20</f>
        <v>234000</v>
      </c>
      <c r="C433" s="84">
        <f>+B433/B447</f>
        <v>2.6766907591712691E-3</v>
      </c>
      <c r="D433" s="89">
        <v>0</v>
      </c>
      <c r="E433" s="112">
        <f>+D433*C418</f>
        <v>0</v>
      </c>
      <c r="F433" s="79">
        <v>0</v>
      </c>
      <c r="G433" s="112">
        <f>F433*C418</f>
        <v>0</v>
      </c>
      <c r="H433" s="23">
        <f t="shared" si="56"/>
        <v>0</v>
      </c>
      <c r="I433" s="117">
        <f t="shared" si="57"/>
        <v>0</v>
      </c>
      <c r="J433" s="39">
        <f>+H433*I450</f>
        <v>0</v>
      </c>
      <c r="K433" s="39">
        <f>+H433*I451</f>
        <v>0</v>
      </c>
      <c r="L433" s="394">
        <f t="shared" si="58"/>
        <v>0</v>
      </c>
    </row>
    <row r="434" spans="1:12" ht="13.8">
      <c r="A434" s="2" t="s">
        <v>46</v>
      </c>
      <c r="B434" s="22">
        <f>+$B$21</f>
        <v>7060375</v>
      </c>
      <c r="C434" s="84">
        <f>+B434/B447</f>
        <v>8.0762566319589099E-2</v>
      </c>
      <c r="D434" s="89">
        <v>0</v>
      </c>
      <c r="E434" s="112">
        <f>+D434*C418</f>
        <v>0</v>
      </c>
      <c r="F434" s="79">
        <v>0</v>
      </c>
      <c r="G434" s="112">
        <f>F434*C418</f>
        <v>0</v>
      </c>
      <c r="H434" s="23">
        <f t="shared" si="56"/>
        <v>0</v>
      </c>
      <c r="I434" s="117">
        <f t="shared" si="57"/>
        <v>0</v>
      </c>
      <c r="J434" s="39">
        <f>+H434*I450</f>
        <v>0</v>
      </c>
      <c r="K434" s="39">
        <f>+H434*I451</f>
        <v>0</v>
      </c>
      <c r="L434" s="394">
        <f t="shared" si="58"/>
        <v>0</v>
      </c>
    </row>
    <row r="435" spans="1:12" ht="13.8">
      <c r="A435" s="2" t="s">
        <v>45</v>
      </c>
      <c r="B435" s="22">
        <f>+$B$22</f>
        <v>7069072</v>
      </c>
      <c r="C435" s="84">
        <f>+B435/B447</f>
        <v>8.0862049992804969E-2</v>
      </c>
      <c r="D435" s="89">
        <v>0</v>
      </c>
      <c r="E435" s="112">
        <f>+D435*C418</f>
        <v>0</v>
      </c>
      <c r="F435" s="79">
        <v>0</v>
      </c>
      <c r="G435" s="112">
        <f>F435*C418</f>
        <v>0</v>
      </c>
      <c r="H435" s="23">
        <f t="shared" si="56"/>
        <v>0</v>
      </c>
      <c r="I435" s="117">
        <f t="shared" si="57"/>
        <v>0</v>
      </c>
      <c r="J435" s="39">
        <f>+H435*I450</f>
        <v>0</v>
      </c>
      <c r="K435" s="39">
        <f>+H435*I451</f>
        <v>0</v>
      </c>
      <c r="L435" s="394">
        <f t="shared" si="58"/>
        <v>0</v>
      </c>
    </row>
    <row r="436" spans="1:12" ht="13.8">
      <c r="A436" s="2" t="s">
        <v>209</v>
      </c>
      <c r="B436" s="22">
        <f>+$B$23</f>
        <v>483692</v>
      </c>
      <c r="C436" s="84">
        <f>+B436/B447</f>
        <v>5.5328799430985872E-3</v>
      </c>
      <c r="D436" s="89">
        <v>0</v>
      </c>
      <c r="E436" s="112">
        <f>+D436*C418</f>
        <v>0</v>
      </c>
      <c r="F436" s="79">
        <v>0</v>
      </c>
      <c r="G436" s="112">
        <f>F436*C418</f>
        <v>0</v>
      </c>
      <c r="H436" s="23">
        <f t="shared" si="56"/>
        <v>0</v>
      </c>
      <c r="I436" s="117">
        <f t="shared" si="57"/>
        <v>0</v>
      </c>
      <c r="J436" s="39">
        <f>+H436*I450</f>
        <v>0</v>
      </c>
      <c r="K436" s="39">
        <f>+H436*I451</f>
        <v>0</v>
      </c>
      <c r="L436" s="394">
        <f t="shared" si="58"/>
        <v>0</v>
      </c>
    </row>
    <row r="437" spans="1:12" ht="13.8">
      <c r="A437" s="2" t="s">
        <v>210</v>
      </c>
      <c r="B437" s="22">
        <f>+$B$24</f>
        <v>125500</v>
      </c>
      <c r="C437" s="84">
        <f>+B437/B447</f>
        <v>1.435575599470061E-3</v>
      </c>
      <c r="D437" s="89">
        <v>0</v>
      </c>
      <c r="E437" s="112">
        <f>+D437*C418</f>
        <v>0</v>
      </c>
      <c r="F437" s="79">
        <v>0</v>
      </c>
      <c r="G437" s="112">
        <f>F437*C418</f>
        <v>0</v>
      </c>
      <c r="H437" s="23">
        <f t="shared" si="56"/>
        <v>0</v>
      </c>
      <c r="I437" s="117">
        <f t="shared" si="57"/>
        <v>0</v>
      </c>
      <c r="J437" s="39">
        <f>+H437*I450</f>
        <v>0</v>
      </c>
      <c r="K437" s="39">
        <f>+H437*I451</f>
        <v>0</v>
      </c>
      <c r="L437" s="394">
        <f t="shared" si="58"/>
        <v>0</v>
      </c>
    </row>
    <row r="438" spans="1:12" ht="13.8">
      <c r="A438" s="2" t="s">
        <v>2</v>
      </c>
      <c r="B438" s="22">
        <f>+$B$25</f>
        <v>349000</v>
      </c>
      <c r="C438" s="84">
        <f>+B438/B447</f>
        <v>3.992158439960568E-3</v>
      </c>
      <c r="D438" s="89">
        <v>0</v>
      </c>
      <c r="E438" s="112">
        <f>+D438*C418</f>
        <v>0</v>
      </c>
      <c r="F438" s="79">
        <v>0</v>
      </c>
      <c r="G438" s="112">
        <f>F438*C418</f>
        <v>0</v>
      </c>
      <c r="H438" s="23">
        <f t="shared" si="56"/>
        <v>0</v>
      </c>
      <c r="I438" s="117">
        <f t="shared" si="57"/>
        <v>0</v>
      </c>
      <c r="J438" s="39">
        <f>+H438*I450</f>
        <v>0</v>
      </c>
      <c r="K438" s="39">
        <f>+H438*I451</f>
        <v>0</v>
      </c>
      <c r="L438" s="394">
        <f t="shared" si="58"/>
        <v>0</v>
      </c>
    </row>
    <row r="439" spans="1:12" ht="13.8">
      <c r="A439" s="2" t="s">
        <v>12</v>
      </c>
      <c r="B439" s="22">
        <f>+$B$26</f>
        <v>369700</v>
      </c>
      <c r="C439" s="84">
        <f>+B439/B447</f>
        <v>4.2289426225026417E-3</v>
      </c>
      <c r="D439" s="89">
        <v>0</v>
      </c>
      <c r="E439" s="112">
        <f>+D439*C418</f>
        <v>0</v>
      </c>
      <c r="F439" s="79">
        <v>0</v>
      </c>
      <c r="G439" s="112">
        <f>F439*C418</f>
        <v>0</v>
      </c>
      <c r="H439" s="23">
        <f t="shared" si="56"/>
        <v>0</v>
      </c>
      <c r="I439" s="117">
        <f t="shared" si="57"/>
        <v>0</v>
      </c>
      <c r="J439" s="39">
        <f>+H439*I450</f>
        <v>0</v>
      </c>
      <c r="K439" s="39">
        <f>+H439*I451</f>
        <v>0</v>
      </c>
      <c r="L439" s="394">
        <f t="shared" si="58"/>
        <v>0</v>
      </c>
    </row>
    <row r="440" spans="1:12" ht="13.8">
      <c r="A440" s="2" t="s">
        <v>18</v>
      </c>
      <c r="B440" s="22">
        <f>+$B$27</f>
        <v>10701139</v>
      </c>
      <c r="C440" s="84">
        <f>+B440/B447</f>
        <v>0.12240871740986015</v>
      </c>
      <c r="D440" s="89">
        <v>0</v>
      </c>
      <c r="E440" s="112">
        <f>+D440*C418</f>
        <v>0</v>
      </c>
      <c r="F440" s="79">
        <v>0</v>
      </c>
      <c r="G440" s="112">
        <f>F440*C418</f>
        <v>0</v>
      </c>
      <c r="H440" s="23">
        <f t="shared" si="56"/>
        <v>0</v>
      </c>
      <c r="I440" s="117">
        <f t="shared" si="57"/>
        <v>0</v>
      </c>
      <c r="J440" s="39">
        <f>+H440*I450</f>
        <v>0</v>
      </c>
      <c r="K440" s="39">
        <f>+H440*I451</f>
        <v>0</v>
      </c>
      <c r="L440" s="394">
        <f t="shared" si="58"/>
        <v>0</v>
      </c>
    </row>
    <row r="441" spans="1:12" ht="13.8">
      <c r="A441" s="2" t="s">
        <v>9</v>
      </c>
      <c r="B441" s="22">
        <f>+$B$28</f>
        <v>8491257</v>
      </c>
      <c r="C441" s="84">
        <f>+B441/B447</f>
        <v>9.7130210024138255E-2</v>
      </c>
      <c r="D441" s="89">
        <v>0</v>
      </c>
      <c r="E441" s="112">
        <f>+D441*C418</f>
        <v>0</v>
      </c>
      <c r="F441" s="79">
        <v>0</v>
      </c>
      <c r="G441" s="112">
        <f>F441*C418</f>
        <v>0</v>
      </c>
      <c r="H441" s="23">
        <f t="shared" si="56"/>
        <v>0</v>
      </c>
      <c r="I441" s="117">
        <f t="shared" si="57"/>
        <v>0</v>
      </c>
      <c r="J441" s="39">
        <f>+H441*I450</f>
        <v>0</v>
      </c>
      <c r="K441" s="39">
        <f>+H441*I451</f>
        <v>0</v>
      </c>
      <c r="L441" s="394">
        <f t="shared" si="58"/>
        <v>0</v>
      </c>
    </row>
    <row r="442" spans="1:12" ht="13.8">
      <c r="A442" s="2" t="s">
        <v>7</v>
      </c>
      <c r="B442" s="22">
        <f>+$B$29</f>
        <v>1726630</v>
      </c>
      <c r="C442" s="84">
        <f>+B442/B447</f>
        <v>1.9750660536358496E-2</v>
      </c>
      <c r="D442" s="89">
        <v>0</v>
      </c>
      <c r="E442" s="112">
        <f>+D442*C418</f>
        <v>0</v>
      </c>
      <c r="F442" s="79">
        <v>0</v>
      </c>
      <c r="G442" s="112">
        <f>F442*C418</f>
        <v>0</v>
      </c>
      <c r="H442" s="23">
        <f t="shared" si="56"/>
        <v>0</v>
      </c>
      <c r="I442" s="117">
        <f t="shared" si="57"/>
        <v>0</v>
      </c>
      <c r="J442" s="39">
        <f>+H442*I450</f>
        <v>0</v>
      </c>
      <c r="K442" s="39">
        <f>+H442*I451</f>
        <v>0</v>
      </c>
      <c r="L442" s="394">
        <f t="shared" si="58"/>
        <v>0</v>
      </c>
    </row>
    <row r="443" spans="1:12" ht="13.8">
      <c r="A443" s="2" t="s">
        <v>13</v>
      </c>
      <c r="B443" s="22">
        <f>+$B$30</f>
        <v>260430</v>
      </c>
      <c r="C443" s="84">
        <f>+B443/B447</f>
        <v>2.9790195487648446E-3</v>
      </c>
      <c r="D443" s="89">
        <v>0</v>
      </c>
      <c r="E443" s="112">
        <f>+D443*C418</f>
        <v>0</v>
      </c>
      <c r="F443" s="79">
        <v>0</v>
      </c>
      <c r="G443" s="112">
        <f>F443*C418</f>
        <v>0</v>
      </c>
      <c r="H443" s="23">
        <f t="shared" si="56"/>
        <v>0</v>
      </c>
      <c r="I443" s="117">
        <f t="shared" si="57"/>
        <v>0</v>
      </c>
      <c r="J443" s="39">
        <f>+H443*I450</f>
        <v>0</v>
      </c>
      <c r="K443" s="39">
        <f>+H443*I451</f>
        <v>0</v>
      </c>
      <c r="L443" s="394">
        <f t="shared" si="58"/>
        <v>0</v>
      </c>
    </row>
    <row r="444" spans="1:12" ht="13.8">
      <c r="A444" s="2" t="s">
        <v>3</v>
      </c>
      <c r="B444" s="22">
        <f>+$B$31</f>
        <v>1010330</v>
      </c>
      <c r="C444" s="84">
        <f>+B444/B447</f>
        <v>1.155701271245089E-2</v>
      </c>
      <c r="D444" s="89">
        <v>0</v>
      </c>
      <c r="E444" s="112">
        <f>+D444*C418</f>
        <v>0</v>
      </c>
      <c r="F444" s="79">
        <v>0</v>
      </c>
      <c r="G444" s="112">
        <f>F444*C418</f>
        <v>0</v>
      </c>
      <c r="H444" s="23">
        <f t="shared" si="56"/>
        <v>0</v>
      </c>
      <c r="I444" s="117">
        <f t="shared" si="57"/>
        <v>0</v>
      </c>
      <c r="J444" s="39">
        <f>+H444*I450</f>
        <v>0</v>
      </c>
      <c r="K444" s="39">
        <f>+H444*I451</f>
        <v>0</v>
      </c>
      <c r="L444" s="394">
        <f t="shared" si="58"/>
        <v>0</v>
      </c>
    </row>
    <row r="445" spans="1:12" ht="13.8">
      <c r="A445" s="2" t="s">
        <v>11</v>
      </c>
      <c r="B445" s="22">
        <f>+$B$32</f>
        <v>744197</v>
      </c>
      <c r="C445" s="84">
        <f>+B445/B447</f>
        <v>8.5127574055682952E-3</v>
      </c>
      <c r="D445" s="89">
        <v>0</v>
      </c>
      <c r="E445" s="112">
        <f>+D445*C418</f>
        <v>0</v>
      </c>
      <c r="F445" s="79">
        <v>0</v>
      </c>
      <c r="G445" s="112">
        <f>F445*C418</f>
        <v>0</v>
      </c>
      <c r="H445" s="23">
        <f t="shared" si="56"/>
        <v>0</v>
      </c>
      <c r="I445" s="117">
        <f t="shared" si="57"/>
        <v>0</v>
      </c>
      <c r="J445" s="39">
        <f>+H445*I450</f>
        <v>0</v>
      </c>
      <c r="K445" s="39">
        <f>+H445*I451</f>
        <v>0</v>
      </c>
      <c r="L445" s="394">
        <f t="shared" si="58"/>
        <v>0</v>
      </c>
    </row>
    <row r="446" spans="1:12" ht="13.8">
      <c r="A446" s="3" t="s">
        <v>8</v>
      </c>
      <c r="B446" s="22">
        <f>+$B$33</f>
        <v>607368</v>
      </c>
      <c r="C446" s="84">
        <f>+B446/B447</f>
        <v>6.9475910812663907E-3</v>
      </c>
      <c r="D446" s="89">
        <v>0</v>
      </c>
      <c r="E446" s="112">
        <f>+D446*C418</f>
        <v>0</v>
      </c>
      <c r="F446" s="79">
        <v>0</v>
      </c>
      <c r="G446" s="115">
        <f>F446*C418</f>
        <v>0</v>
      </c>
      <c r="H446" s="87">
        <f>+D446+F446</f>
        <v>0</v>
      </c>
      <c r="I446" s="118">
        <f t="shared" si="57"/>
        <v>0</v>
      </c>
      <c r="J446" s="39">
        <f>+H446*I450</f>
        <v>0</v>
      </c>
      <c r="K446" s="39">
        <f>+H446*I451</f>
        <v>0</v>
      </c>
      <c r="L446" s="394">
        <f t="shared" si="58"/>
        <v>0</v>
      </c>
    </row>
    <row r="447" spans="1:12" ht="13.8">
      <c r="A447" s="24"/>
      <c r="B447" s="25">
        <f t="shared" ref="B447:L447" si="59">SUM(B424:B446)</f>
        <v>87421380</v>
      </c>
      <c r="C447" s="85">
        <f t="shared" si="59"/>
        <v>1.0000000000000002</v>
      </c>
      <c r="D447" s="82">
        <f t="shared" si="59"/>
        <v>0</v>
      </c>
      <c r="E447" s="113">
        <f t="shared" si="59"/>
        <v>0</v>
      </c>
      <c r="F447" s="83">
        <f t="shared" si="59"/>
        <v>1</v>
      </c>
      <c r="G447" s="113">
        <f t="shared" si="59"/>
        <v>8459634</v>
      </c>
      <c r="H447" s="86">
        <f t="shared" si="59"/>
        <v>1</v>
      </c>
      <c r="I447" s="119">
        <f t="shared" si="59"/>
        <v>8459634</v>
      </c>
      <c r="J447" s="26">
        <f t="shared" si="59"/>
        <v>0</v>
      </c>
      <c r="K447" s="26">
        <f t="shared" si="59"/>
        <v>0</v>
      </c>
      <c r="L447" s="26">
        <f t="shared" si="59"/>
        <v>0</v>
      </c>
    </row>
    <row r="448" spans="1:12">
      <c r="H448" s="80"/>
      <c r="I448" s="81"/>
    </row>
    <row r="450" spans="1:14">
      <c r="G450" t="s">
        <v>114</v>
      </c>
      <c r="H450" s="27"/>
      <c r="I450" s="357">
        <f>+FE!L72</f>
        <v>0</v>
      </c>
    </row>
    <row r="451" spans="1:14">
      <c r="G451" t="s">
        <v>338</v>
      </c>
      <c r="I451" s="357">
        <f>+FE!M72</f>
        <v>0</v>
      </c>
    </row>
    <row r="452" spans="1:14">
      <c r="G452" t="s">
        <v>256</v>
      </c>
      <c r="I452" s="120">
        <f>SUM(I450:I451)</f>
        <v>0</v>
      </c>
      <c r="N452" s="121">
        <f>+I452</f>
        <v>0</v>
      </c>
    </row>
    <row r="453" spans="1:14">
      <c r="I453" s="122"/>
      <c r="N453" s="121"/>
    </row>
    <row r="454" spans="1:14">
      <c r="I454" s="122"/>
      <c r="N454" s="121"/>
    </row>
    <row r="455" spans="1:14">
      <c r="I455" s="122"/>
      <c r="N455" s="121"/>
    </row>
    <row r="456" spans="1:14" ht="15.6">
      <c r="A456" s="874" t="s">
        <v>19</v>
      </c>
      <c r="B456" s="875"/>
      <c r="C456" s="875">
        <v>1618</v>
      </c>
      <c r="D456" s="875"/>
      <c r="E456" s="875"/>
      <c r="F456" s="875"/>
      <c r="G456" s="875"/>
      <c r="H456" s="876"/>
      <c r="I456" s="4"/>
    </row>
    <row r="457" spans="1:14" ht="15.6">
      <c r="A457" s="867" t="s">
        <v>20</v>
      </c>
      <c r="B457" s="868"/>
      <c r="C457" s="920" t="s">
        <v>222</v>
      </c>
      <c r="D457" s="920"/>
      <c r="E457" s="920"/>
      <c r="F457" s="920"/>
      <c r="G457" s="920"/>
      <c r="H457" s="921"/>
      <c r="I457" s="4"/>
    </row>
    <row r="458" spans="1:14" ht="15.6">
      <c r="A458" s="867" t="s">
        <v>22</v>
      </c>
      <c r="B458" s="868"/>
      <c r="C458" s="913" t="s">
        <v>152</v>
      </c>
      <c r="D458" s="913"/>
      <c r="E458" s="913"/>
      <c r="F458" s="913"/>
      <c r="G458" s="913"/>
      <c r="H458" s="914"/>
      <c r="I458" s="4"/>
    </row>
    <row r="459" spans="1:14" ht="15.6">
      <c r="A459" s="867" t="s">
        <v>24</v>
      </c>
      <c r="B459" s="868"/>
      <c r="C459" s="869">
        <v>9250000</v>
      </c>
      <c r="D459" s="870"/>
      <c r="E459" s="870"/>
      <c r="F459" s="870"/>
      <c r="G459" s="870"/>
      <c r="H459" s="871"/>
      <c r="I459" s="4"/>
    </row>
    <row r="460" spans="1:14" ht="15.6">
      <c r="A460" s="881" t="s">
        <v>25</v>
      </c>
      <c r="B460" s="882"/>
      <c r="C460" s="911" t="s">
        <v>151</v>
      </c>
      <c r="D460" s="911"/>
      <c r="E460" s="911"/>
      <c r="F460" s="911"/>
      <c r="G460" s="911"/>
      <c r="H460" s="912"/>
      <c r="I460" s="4"/>
    </row>
    <row r="461" spans="1:14" ht="13.8">
      <c r="A461" s="5"/>
      <c r="B461" s="5"/>
      <c r="C461" s="5"/>
      <c r="D461" s="5"/>
      <c r="E461" s="5"/>
      <c r="F461" s="5"/>
      <c r="G461" s="5"/>
      <c r="H461" s="5"/>
      <c r="I461" s="5"/>
    </row>
    <row r="462" spans="1:14" ht="13.8">
      <c r="A462" s="6"/>
      <c r="B462" s="7"/>
      <c r="C462" s="8"/>
      <c r="D462" s="886">
        <v>0.2</v>
      </c>
      <c r="E462" s="887"/>
      <c r="F462" s="886">
        <v>0.8</v>
      </c>
      <c r="G462" s="887"/>
      <c r="H462" s="9"/>
      <c r="I462" s="10"/>
      <c r="J462" s="11" t="s">
        <v>121</v>
      </c>
      <c r="K462" s="11" t="s">
        <v>269</v>
      </c>
      <c r="L462" s="11" t="s">
        <v>270</v>
      </c>
    </row>
    <row r="463" spans="1:14" ht="13.8">
      <c r="A463" s="12"/>
      <c r="B463" s="13"/>
      <c r="C463" s="14"/>
      <c r="D463" s="872" t="s">
        <v>26</v>
      </c>
      <c r="E463" s="880"/>
      <c r="F463" s="872" t="s">
        <v>27</v>
      </c>
      <c r="G463" s="880"/>
      <c r="H463" s="872" t="s">
        <v>28</v>
      </c>
      <c r="I463" s="873"/>
      <c r="J463" s="15" t="s">
        <v>29</v>
      </c>
      <c r="K463" s="391" t="s">
        <v>523</v>
      </c>
      <c r="L463" s="391" t="s">
        <v>29</v>
      </c>
    </row>
    <row r="464" spans="1:14" ht="27.6">
      <c r="A464" s="16" t="s">
        <v>30</v>
      </c>
      <c r="B464" s="17" t="s">
        <v>31</v>
      </c>
      <c r="C464" s="18" t="s">
        <v>32</v>
      </c>
      <c r="D464" s="19" t="s">
        <v>33</v>
      </c>
      <c r="E464" s="20" t="s">
        <v>34</v>
      </c>
      <c r="F464" s="19" t="s">
        <v>33</v>
      </c>
      <c r="G464" s="20" t="s">
        <v>34</v>
      </c>
      <c r="H464" s="21" t="s">
        <v>33</v>
      </c>
      <c r="I464" s="40" t="s">
        <v>34</v>
      </c>
      <c r="J464" s="18" t="s">
        <v>34</v>
      </c>
      <c r="K464" s="18" t="s">
        <v>34</v>
      </c>
      <c r="L464" s="18" t="s">
        <v>34</v>
      </c>
    </row>
    <row r="465" spans="1:12" ht="13.8">
      <c r="A465" s="1" t="s">
        <v>15</v>
      </c>
      <c r="B465" s="22">
        <f>+$B$10</f>
        <v>11479167</v>
      </c>
      <c r="C465" s="84">
        <f>+B465/B488</f>
        <v>0.13130846252941786</v>
      </c>
      <c r="D465" s="89">
        <v>0</v>
      </c>
      <c r="E465" s="112">
        <f>+D465*C459</f>
        <v>0</v>
      </c>
      <c r="F465" s="79">
        <v>0</v>
      </c>
      <c r="G465" s="114">
        <f>F465*C459</f>
        <v>0</v>
      </c>
      <c r="H465" s="23">
        <f>+D465+F465</f>
        <v>0</v>
      </c>
      <c r="I465" s="116">
        <f>+E465+G465</f>
        <v>0</v>
      </c>
      <c r="J465" s="39">
        <f>+H465*I491</f>
        <v>0</v>
      </c>
      <c r="K465" s="395">
        <v>0</v>
      </c>
      <c r="L465" s="393">
        <f>+J465+K465</f>
        <v>0</v>
      </c>
    </row>
    <row r="466" spans="1:12" ht="13.8">
      <c r="A466" s="2" t="s">
        <v>4</v>
      </c>
      <c r="B466" s="22">
        <f>+$B$12</f>
        <v>552209</v>
      </c>
      <c r="C466" s="84">
        <f>+B466/B488</f>
        <v>6.3166355873128521E-3</v>
      </c>
      <c r="D466" s="89">
        <v>0</v>
      </c>
      <c r="E466" s="112">
        <f>+D466*C459</f>
        <v>0</v>
      </c>
      <c r="F466" s="79">
        <v>0</v>
      </c>
      <c r="G466" s="112">
        <f>F466*C459</f>
        <v>0</v>
      </c>
      <c r="H466" s="23">
        <f t="shared" ref="H466:H486" si="60">+D466+F466</f>
        <v>0</v>
      </c>
      <c r="I466" s="117">
        <f>+G466+E466</f>
        <v>0</v>
      </c>
      <c r="J466" s="39">
        <f>+H466*I491</f>
        <v>0</v>
      </c>
      <c r="K466" s="395">
        <v>0</v>
      </c>
      <c r="L466" s="394">
        <f>+J466+K466</f>
        <v>0</v>
      </c>
    </row>
    <row r="467" spans="1:12" ht="13.8">
      <c r="A467" s="2" t="s">
        <v>0</v>
      </c>
      <c r="B467" s="22">
        <f>+$B$13</f>
        <v>10468870</v>
      </c>
      <c r="C467" s="84">
        <f>+B467/B488</f>
        <v>0.11975182729899711</v>
      </c>
      <c r="D467" s="89">
        <v>0</v>
      </c>
      <c r="E467" s="112">
        <f>+D467*C459</f>
        <v>0</v>
      </c>
      <c r="F467" s="79">
        <v>0</v>
      </c>
      <c r="G467" s="112">
        <f>F467*C459</f>
        <v>0</v>
      </c>
      <c r="H467" s="23">
        <f t="shared" si="60"/>
        <v>0</v>
      </c>
      <c r="I467" s="117">
        <f t="shared" ref="I467:I487" si="61">+G467+E467</f>
        <v>0</v>
      </c>
      <c r="J467" s="39">
        <f>+H467*I491</f>
        <v>0</v>
      </c>
      <c r="K467" s="395">
        <v>0</v>
      </c>
      <c r="L467" s="394">
        <f t="shared" ref="L467:L483" si="62">+J467+K467</f>
        <v>0</v>
      </c>
    </row>
    <row r="468" spans="1:12" ht="13.8">
      <c r="A468" s="2" t="s">
        <v>16</v>
      </c>
      <c r="B468" s="22">
        <f>+$B$14</f>
        <v>1032750</v>
      </c>
      <c r="C468" s="84">
        <f>+B468/B488</f>
        <v>1.1813471715957813E-2</v>
      </c>
      <c r="D468" s="89">
        <v>0</v>
      </c>
      <c r="E468" s="112">
        <f>+D468*C459</f>
        <v>0</v>
      </c>
      <c r="F468" s="79">
        <v>0</v>
      </c>
      <c r="G468" s="112">
        <f>F468*C459</f>
        <v>0</v>
      </c>
      <c r="H468" s="23">
        <f t="shared" si="60"/>
        <v>0</v>
      </c>
      <c r="I468" s="117">
        <f t="shared" si="61"/>
        <v>0</v>
      </c>
      <c r="J468" s="39">
        <f>+H468*I491</f>
        <v>0</v>
      </c>
      <c r="K468" s="395">
        <v>0</v>
      </c>
      <c r="L468" s="394">
        <f t="shared" si="62"/>
        <v>0</v>
      </c>
    </row>
    <row r="469" spans="1:12" ht="13.8">
      <c r="A469" s="2" t="s">
        <v>6</v>
      </c>
      <c r="B469" s="22">
        <f>+$B$15</f>
        <v>2589500</v>
      </c>
      <c r="C469" s="84">
        <f>+B469/B488</f>
        <v>2.9620900516555561E-2</v>
      </c>
      <c r="D469" s="89">
        <v>0</v>
      </c>
      <c r="E469" s="112">
        <f>+D469*C459</f>
        <v>0</v>
      </c>
      <c r="F469" s="79">
        <v>0</v>
      </c>
      <c r="G469" s="112">
        <f>F469*C459</f>
        <v>0</v>
      </c>
      <c r="H469" s="23">
        <f t="shared" si="60"/>
        <v>0</v>
      </c>
      <c r="I469" s="117">
        <f t="shared" si="61"/>
        <v>0</v>
      </c>
      <c r="J469" s="39">
        <f>+H469*I491</f>
        <v>0</v>
      </c>
      <c r="K469" s="395">
        <v>0</v>
      </c>
      <c r="L469" s="394">
        <f t="shared" si="62"/>
        <v>0</v>
      </c>
    </row>
    <row r="470" spans="1:12" ht="13.8">
      <c r="A470" s="2" t="s">
        <v>10</v>
      </c>
      <c r="B470" s="22">
        <f>+$B$16</f>
        <v>2986010</v>
      </c>
      <c r="C470" s="84">
        <f>+B470/B488</f>
        <v>3.4156518691423082E-2</v>
      </c>
      <c r="D470" s="89">
        <v>0</v>
      </c>
      <c r="E470" s="112">
        <f>+D470*C459</f>
        <v>0</v>
      </c>
      <c r="F470" s="79">
        <v>0</v>
      </c>
      <c r="G470" s="112">
        <f>F470*C459</f>
        <v>0</v>
      </c>
      <c r="H470" s="23">
        <f t="shared" si="60"/>
        <v>0</v>
      </c>
      <c r="I470" s="117">
        <f t="shared" si="61"/>
        <v>0</v>
      </c>
      <c r="J470" s="39">
        <f>+H470*I491</f>
        <v>0</v>
      </c>
      <c r="K470" s="395">
        <v>0</v>
      </c>
      <c r="L470" s="394">
        <f t="shared" si="62"/>
        <v>0</v>
      </c>
    </row>
    <row r="471" spans="1:12" ht="13.8">
      <c r="A471" s="2" t="s">
        <v>17</v>
      </c>
      <c r="B471" s="22">
        <f>+$B$17</f>
        <v>6997000</v>
      </c>
      <c r="C471" s="84">
        <f>+B471/B488</f>
        <v>8.003762923898021E-2</v>
      </c>
      <c r="D471" s="89">
        <v>0</v>
      </c>
      <c r="E471" s="112">
        <f>+D471*C459</f>
        <v>0</v>
      </c>
      <c r="F471" s="79">
        <v>0</v>
      </c>
      <c r="G471" s="112">
        <f>F471*C459</f>
        <v>0</v>
      </c>
      <c r="H471" s="23">
        <f t="shared" si="60"/>
        <v>0</v>
      </c>
      <c r="I471" s="117">
        <f t="shared" si="61"/>
        <v>0</v>
      </c>
      <c r="J471" s="39">
        <f>+H471*I491</f>
        <v>0</v>
      </c>
      <c r="K471" s="395">
        <v>0</v>
      </c>
      <c r="L471" s="394">
        <f t="shared" si="62"/>
        <v>0</v>
      </c>
    </row>
    <row r="472" spans="1:12" ht="13.8">
      <c r="A472" s="2" t="s">
        <v>5</v>
      </c>
      <c r="B472" s="22">
        <f>+$B$18</f>
        <v>9283000</v>
      </c>
      <c r="C472" s="84">
        <f>+B472/B488</f>
        <v>0.10618683896319184</v>
      </c>
      <c r="D472" s="89">
        <v>0</v>
      </c>
      <c r="E472" s="112">
        <f>+D472*C459</f>
        <v>0</v>
      </c>
      <c r="F472" s="79">
        <v>0</v>
      </c>
      <c r="G472" s="112">
        <f>F472*C459</f>
        <v>0</v>
      </c>
      <c r="H472" s="23">
        <f t="shared" si="60"/>
        <v>0</v>
      </c>
      <c r="I472" s="117">
        <f t="shared" si="61"/>
        <v>0</v>
      </c>
      <c r="J472" s="39">
        <f>+H472*I491</f>
        <v>0</v>
      </c>
      <c r="K472" s="395">
        <v>0</v>
      </c>
      <c r="L472" s="394">
        <f t="shared" si="62"/>
        <v>0</v>
      </c>
    </row>
    <row r="473" spans="1:12" ht="13.8">
      <c r="A473" s="2" t="s">
        <v>116</v>
      </c>
      <c r="B473" s="22">
        <f>+$B$19</f>
        <v>2800184</v>
      </c>
      <c r="C473" s="84">
        <f>+B473/B488</f>
        <v>3.2030883063159148E-2</v>
      </c>
      <c r="D473" s="89">
        <v>0</v>
      </c>
      <c r="E473" s="112">
        <f>+D473*C459</f>
        <v>0</v>
      </c>
      <c r="F473" s="79">
        <v>0.36963515367433009</v>
      </c>
      <c r="G473" s="112">
        <f>F473*C459</f>
        <v>3419125.1714875535</v>
      </c>
      <c r="H473" s="23">
        <f t="shared" si="60"/>
        <v>0.36963515367433009</v>
      </c>
      <c r="I473" s="117">
        <f t="shared" si="61"/>
        <v>3419125.1714875535</v>
      </c>
      <c r="J473" s="39">
        <f>+H473*I491</f>
        <v>2093619.9321567332</v>
      </c>
      <c r="K473" s="395">
        <v>241274.97</v>
      </c>
      <c r="L473" s="394">
        <f t="shared" si="62"/>
        <v>2334894.9021567334</v>
      </c>
    </row>
    <row r="474" spans="1:12" ht="13.8">
      <c r="A474" s="2" t="s">
        <v>1</v>
      </c>
      <c r="B474" s="22">
        <f>+$B$20</f>
        <v>234000</v>
      </c>
      <c r="C474" s="84">
        <f>+B474/B488</f>
        <v>2.6766907591712691E-3</v>
      </c>
      <c r="D474" s="89">
        <v>0</v>
      </c>
      <c r="E474" s="112">
        <f>+D474*C459</f>
        <v>0</v>
      </c>
      <c r="F474" s="79">
        <v>0</v>
      </c>
      <c r="G474" s="112">
        <f>F474*C459</f>
        <v>0</v>
      </c>
      <c r="H474" s="23">
        <f t="shared" si="60"/>
        <v>0</v>
      </c>
      <c r="I474" s="117">
        <f t="shared" si="61"/>
        <v>0</v>
      </c>
      <c r="J474" s="39">
        <f>+H474*I491</f>
        <v>0</v>
      </c>
      <c r="K474" s="395">
        <v>0</v>
      </c>
      <c r="L474" s="394">
        <f t="shared" si="62"/>
        <v>0</v>
      </c>
    </row>
    <row r="475" spans="1:12" ht="13.8">
      <c r="A475" s="2" t="s">
        <v>46</v>
      </c>
      <c r="B475" s="22">
        <f>+$B$21</f>
        <v>7060375</v>
      </c>
      <c r="C475" s="84">
        <f>+B475/B488</f>
        <v>8.0762566319589099E-2</v>
      </c>
      <c r="D475" s="89">
        <v>0</v>
      </c>
      <c r="E475" s="112">
        <f>+D475*C459</f>
        <v>0</v>
      </c>
      <c r="F475" s="79">
        <v>0</v>
      </c>
      <c r="G475" s="112">
        <f>F475*C459</f>
        <v>0</v>
      </c>
      <c r="H475" s="23">
        <f t="shared" si="60"/>
        <v>0</v>
      </c>
      <c r="I475" s="117">
        <f t="shared" si="61"/>
        <v>0</v>
      </c>
      <c r="J475" s="39">
        <f>+H475*I491</f>
        <v>0</v>
      </c>
      <c r="K475" s="395">
        <v>0</v>
      </c>
      <c r="L475" s="394">
        <f t="shared" si="62"/>
        <v>0</v>
      </c>
    </row>
    <row r="476" spans="1:12" ht="13.8">
      <c r="A476" s="2" t="s">
        <v>45</v>
      </c>
      <c r="B476" s="22">
        <f>+$B$22</f>
        <v>7069072</v>
      </c>
      <c r="C476" s="84">
        <f>+B476/B488</f>
        <v>8.0862049992804969E-2</v>
      </c>
      <c r="D476" s="89">
        <v>0</v>
      </c>
      <c r="E476" s="112">
        <f>+D476*C459</f>
        <v>0</v>
      </c>
      <c r="F476" s="79">
        <v>0</v>
      </c>
      <c r="G476" s="112">
        <f>F476*C459</f>
        <v>0</v>
      </c>
      <c r="H476" s="23">
        <f t="shared" si="60"/>
        <v>0</v>
      </c>
      <c r="I476" s="117">
        <f t="shared" si="61"/>
        <v>0</v>
      </c>
      <c r="J476" s="39">
        <f>+H476*I491</f>
        <v>0</v>
      </c>
      <c r="K476" s="395">
        <v>0</v>
      </c>
      <c r="L476" s="394">
        <f t="shared" si="62"/>
        <v>0</v>
      </c>
    </row>
    <row r="477" spans="1:12" ht="13.8">
      <c r="A477" s="2" t="s">
        <v>209</v>
      </c>
      <c r="B477" s="22">
        <f>+$B$23</f>
        <v>483692</v>
      </c>
      <c r="C477" s="84">
        <f>+B477/B488</f>
        <v>5.5328799430985872E-3</v>
      </c>
      <c r="D477" s="89">
        <v>0</v>
      </c>
      <c r="E477" s="112">
        <f>+D477*C459</f>
        <v>0</v>
      </c>
      <c r="F477" s="79">
        <v>0</v>
      </c>
      <c r="G477" s="112">
        <f>F477*C459</f>
        <v>0</v>
      </c>
      <c r="H477" s="23">
        <f t="shared" si="60"/>
        <v>0</v>
      </c>
      <c r="I477" s="117">
        <f t="shared" si="61"/>
        <v>0</v>
      </c>
      <c r="J477" s="39">
        <f>+H477*I491</f>
        <v>0</v>
      </c>
      <c r="K477" s="395">
        <v>0</v>
      </c>
      <c r="L477" s="394">
        <f t="shared" si="62"/>
        <v>0</v>
      </c>
    </row>
    <row r="478" spans="1:12" ht="13.8">
      <c r="A478" s="2" t="s">
        <v>210</v>
      </c>
      <c r="B478" s="22">
        <f>+$B$24</f>
        <v>125500</v>
      </c>
      <c r="C478" s="84">
        <f>+B478/B488</f>
        <v>1.435575599470061E-3</v>
      </c>
      <c r="D478" s="89">
        <v>0</v>
      </c>
      <c r="E478" s="112">
        <f>+D478*C459</f>
        <v>0</v>
      </c>
      <c r="F478" s="79">
        <v>0</v>
      </c>
      <c r="G478" s="112">
        <f>F478*C459</f>
        <v>0</v>
      </c>
      <c r="H478" s="23">
        <f t="shared" si="60"/>
        <v>0</v>
      </c>
      <c r="I478" s="117">
        <f t="shared" si="61"/>
        <v>0</v>
      </c>
      <c r="J478" s="39">
        <f>+H478*I491</f>
        <v>0</v>
      </c>
      <c r="K478" s="395">
        <v>0</v>
      </c>
      <c r="L478" s="394">
        <f t="shared" si="62"/>
        <v>0</v>
      </c>
    </row>
    <row r="479" spans="1:12" ht="13.8">
      <c r="A479" s="2" t="s">
        <v>2</v>
      </c>
      <c r="B479" s="22">
        <f>+$B$25</f>
        <v>349000</v>
      </c>
      <c r="C479" s="84">
        <f>+B479/B488</f>
        <v>3.992158439960568E-3</v>
      </c>
      <c r="D479" s="89">
        <v>0</v>
      </c>
      <c r="E479" s="112">
        <f>+D479*C459</f>
        <v>0</v>
      </c>
      <c r="F479" s="79">
        <v>0</v>
      </c>
      <c r="G479" s="112">
        <f>F479*C459</f>
        <v>0</v>
      </c>
      <c r="H479" s="23">
        <f t="shared" si="60"/>
        <v>0</v>
      </c>
      <c r="I479" s="117">
        <f t="shared" si="61"/>
        <v>0</v>
      </c>
      <c r="J479" s="39">
        <f>+H479*I491</f>
        <v>0</v>
      </c>
      <c r="K479" s="395">
        <v>0</v>
      </c>
      <c r="L479" s="394">
        <f t="shared" si="62"/>
        <v>0</v>
      </c>
    </row>
    <row r="480" spans="1:12" ht="13.8">
      <c r="A480" s="2" t="s">
        <v>12</v>
      </c>
      <c r="B480" s="22">
        <f>+$B$26</f>
        <v>369700</v>
      </c>
      <c r="C480" s="84">
        <f>+B480/B488</f>
        <v>4.2289426225026417E-3</v>
      </c>
      <c r="D480" s="89">
        <v>0</v>
      </c>
      <c r="E480" s="112">
        <f>+D480*C459</f>
        <v>0</v>
      </c>
      <c r="F480" s="79">
        <v>0</v>
      </c>
      <c r="G480" s="112">
        <f>F480*C459</f>
        <v>0</v>
      </c>
      <c r="H480" s="23">
        <f t="shared" si="60"/>
        <v>0</v>
      </c>
      <c r="I480" s="117">
        <f t="shared" si="61"/>
        <v>0</v>
      </c>
      <c r="J480" s="39">
        <f>+H480*I491</f>
        <v>0</v>
      </c>
      <c r="K480" s="395">
        <v>0</v>
      </c>
      <c r="L480" s="394">
        <f t="shared" si="62"/>
        <v>0</v>
      </c>
    </row>
    <row r="481" spans="1:14" ht="13.8">
      <c r="A481" s="2" t="s">
        <v>18</v>
      </c>
      <c r="B481" s="22">
        <f>+$B$27</f>
        <v>10701139</v>
      </c>
      <c r="C481" s="84">
        <f>+B481/B488</f>
        <v>0.12240871740986015</v>
      </c>
      <c r="D481" s="89">
        <v>0</v>
      </c>
      <c r="E481" s="112">
        <f>+D481*C459</f>
        <v>0</v>
      </c>
      <c r="F481" s="79">
        <v>0</v>
      </c>
      <c r="G481" s="112">
        <f>F481*C459</f>
        <v>0</v>
      </c>
      <c r="H481" s="23">
        <f t="shared" si="60"/>
        <v>0</v>
      </c>
      <c r="I481" s="117">
        <f t="shared" si="61"/>
        <v>0</v>
      </c>
      <c r="J481" s="39">
        <f>+H481*I491</f>
        <v>0</v>
      </c>
      <c r="K481" s="395">
        <v>0</v>
      </c>
      <c r="L481" s="394">
        <f t="shared" si="62"/>
        <v>0</v>
      </c>
    </row>
    <row r="482" spans="1:14" ht="13.8">
      <c r="A482" s="2" t="s">
        <v>9</v>
      </c>
      <c r="B482" s="22">
        <f>+$B$28</f>
        <v>8491257</v>
      </c>
      <c r="C482" s="84">
        <f>+B482/B488</f>
        <v>9.7130210024138255E-2</v>
      </c>
      <c r="D482" s="89">
        <v>0</v>
      </c>
      <c r="E482" s="112">
        <f>+D482*C459</f>
        <v>0</v>
      </c>
      <c r="F482" s="79">
        <v>0.6303648463256698</v>
      </c>
      <c r="G482" s="112">
        <f>F482*C459</f>
        <v>5830874.828512446</v>
      </c>
      <c r="H482" s="23">
        <f t="shared" si="60"/>
        <v>0.6303648463256698</v>
      </c>
      <c r="I482" s="117">
        <f t="shared" si="61"/>
        <v>5830874.828512446</v>
      </c>
      <c r="J482" s="39">
        <f>+H482*I491</f>
        <v>3570397.4410429304</v>
      </c>
      <c r="K482" s="395">
        <v>479308.32</v>
      </c>
      <c r="L482" s="394">
        <f t="shared" si="62"/>
        <v>4049705.7610429302</v>
      </c>
    </row>
    <row r="483" spans="1:14" ht="13.8">
      <c r="A483" s="2" t="s">
        <v>7</v>
      </c>
      <c r="B483" s="22">
        <f>+$B$29</f>
        <v>1726630</v>
      </c>
      <c r="C483" s="84">
        <f>+B483/B488</f>
        <v>1.9750660536358496E-2</v>
      </c>
      <c r="D483" s="89">
        <v>0</v>
      </c>
      <c r="E483" s="112">
        <f>+D483*C459</f>
        <v>0</v>
      </c>
      <c r="F483" s="79">
        <v>0</v>
      </c>
      <c r="G483" s="112">
        <f>F483*C459</f>
        <v>0</v>
      </c>
      <c r="H483" s="23">
        <f t="shared" si="60"/>
        <v>0</v>
      </c>
      <c r="I483" s="117">
        <f t="shared" si="61"/>
        <v>0</v>
      </c>
      <c r="J483" s="39">
        <f>+H483*I491</f>
        <v>0</v>
      </c>
      <c r="K483" s="395">
        <v>0</v>
      </c>
      <c r="L483" s="394">
        <f t="shared" si="62"/>
        <v>0</v>
      </c>
    </row>
    <row r="484" spans="1:14" ht="13.8">
      <c r="A484" s="2" t="s">
        <v>13</v>
      </c>
      <c r="B484" s="22">
        <f>+$B$30</f>
        <v>260430</v>
      </c>
      <c r="C484" s="84">
        <f>+B484/B488</f>
        <v>2.9790195487648446E-3</v>
      </c>
      <c r="D484" s="89">
        <v>0</v>
      </c>
      <c r="E484" s="112">
        <f>+D484*C459</f>
        <v>0</v>
      </c>
      <c r="F484" s="79">
        <v>0</v>
      </c>
      <c r="G484" s="112">
        <f>F484*C459</f>
        <v>0</v>
      </c>
      <c r="H484" s="23">
        <f t="shared" si="60"/>
        <v>0</v>
      </c>
      <c r="I484" s="117">
        <f t="shared" si="61"/>
        <v>0</v>
      </c>
      <c r="J484" s="39">
        <f>+H484*I491</f>
        <v>0</v>
      </c>
      <c r="K484" s="395">
        <v>0</v>
      </c>
      <c r="L484" s="394">
        <f>+J484+K484</f>
        <v>0</v>
      </c>
    </row>
    <row r="485" spans="1:14" ht="13.8">
      <c r="A485" s="2" t="s">
        <v>3</v>
      </c>
      <c r="B485" s="22">
        <f>+$B$31</f>
        <v>1010330</v>
      </c>
      <c r="C485" s="84">
        <f>+B485/B488</f>
        <v>1.155701271245089E-2</v>
      </c>
      <c r="D485" s="89">
        <v>0</v>
      </c>
      <c r="E485" s="112">
        <f>+D485*C459</f>
        <v>0</v>
      </c>
      <c r="F485" s="79">
        <v>0</v>
      </c>
      <c r="G485" s="112">
        <f>F485*C459</f>
        <v>0</v>
      </c>
      <c r="H485" s="23">
        <f t="shared" si="60"/>
        <v>0</v>
      </c>
      <c r="I485" s="117">
        <f t="shared" si="61"/>
        <v>0</v>
      </c>
      <c r="J485" s="39">
        <f>+H485*I491</f>
        <v>0</v>
      </c>
      <c r="K485" s="395">
        <v>0</v>
      </c>
      <c r="L485" s="394">
        <f t="shared" ref="L485" si="63">+J485+K485</f>
        <v>0</v>
      </c>
    </row>
    <row r="486" spans="1:14" ht="13.8">
      <c r="A486" s="2" t="s">
        <v>11</v>
      </c>
      <c r="B486" s="22">
        <f>+$B$32</f>
        <v>744197</v>
      </c>
      <c r="C486" s="84">
        <f>+B486/B488</f>
        <v>8.5127574055682952E-3</v>
      </c>
      <c r="D486" s="89">
        <v>0</v>
      </c>
      <c r="E486" s="112">
        <f>+D486*C459</f>
        <v>0</v>
      </c>
      <c r="F486" s="79">
        <v>0</v>
      </c>
      <c r="G486" s="112">
        <f>F486*C459</f>
        <v>0</v>
      </c>
      <c r="H486" s="23">
        <f t="shared" si="60"/>
        <v>0</v>
      </c>
      <c r="I486" s="117">
        <f t="shared" si="61"/>
        <v>0</v>
      </c>
      <c r="J486" s="39">
        <f>+H486*I491</f>
        <v>0</v>
      </c>
      <c r="K486" s="395">
        <v>0</v>
      </c>
      <c r="L486" s="394">
        <f>+J486+K486</f>
        <v>0</v>
      </c>
    </row>
    <row r="487" spans="1:14" ht="13.8">
      <c r="A487" s="3" t="s">
        <v>8</v>
      </c>
      <c r="B487" s="22">
        <f>+$B$33</f>
        <v>607368</v>
      </c>
      <c r="C487" s="84">
        <f>+B487/B488</f>
        <v>6.9475910812663907E-3</v>
      </c>
      <c r="D487" s="89">
        <v>0</v>
      </c>
      <c r="E487" s="112">
        <f>+D487*C459</f>
        <v>0</v>
      </c>
      <c r="F487" s="79">
        <v>0</v>
      </c>
      <c r="G487" s="115">
        <f>F487*C459</f>
        <v>0</v>
      </c>
      <c r="H487" s="87">
        <f>+D487+F487</f>
        <v>0</v>
      </c>
      <c r="I487" s="118">
        <f t="shared" si="61"/>
        <v>0</v>
      </c>
      <c r="J487" s="39">
        <f>+H487*I491</f>
        <v>0</v>
      </c>
      <c r="K487" s="395">
        <v>0</v>
      </c>
      <c r="L487" s="394">
        <f t="shared" ref="L487" si="64">+J487+K487</f>
        <v>0</v>
      </c>
    </row>
    <row r="488" spans="1:14" ht="13.8">
      <c r="A488" s="24"/>
      <c r="B488" s="25">
        <f t="shared" ref="B488:K488" si="65">SUM(B465:B487)</f>
        <v>87421380</v>
      </c>
      <c r="C488" s="85">
        <f t="shared" si="65"/>
        <v>1.0000000000000002</v>
      </c>
      <c r="D488" s="82">
        <f t="shared" si="65"/>
        <v>0</v>
      </c>
      <c r="E488" s="113">
        <f t="shared" si="65"/>
        <v>0</v>
      </c>
      <c r="F488" s="83">
        <f t="shared" si="65"/>
        <v>0.99999999999999989</v>
      </c>
      <c r="G488" s="113">
        <f t="shared" si="65"/>
        <v>9250000</v>
      </c>
      <c r="H488" s="86">
        <f t="shared" si="65"/>
        <v>0.99999999999999989</v>
      </c>
      <c r="I488" s="119">
        <f t="shared" si="65"/>
        <v>9250000</v>
      </c>
      <c r="J488" s="26">
        <f t="shared" si="65"/>
        <v>5664017.3731996641</v>
      </c>
      <c r="K488" s="26">
        <f t="shared" si="65"/>
        <v>720583.29</v>
      </c>
      <c r="L488" s="26">
        <f>SUM(L465:L487)</f>
        <v>6384600.6631996632</v>
      </c>
    </row>
    <row r="489" spans="1:14">
      <c r="H489" s="80"/>
      <c r="I489" s="81"/>
    </row>
    <row r="490" spans="1:14">
      <c r="I490" s="127"/>
    </row>
    <row r="491" spans="1:14">
      <c r="G491" t="s">
        <v>114</v>
      </c>
      <c r="H491" s="27"/>
      <c r="I491" s="357">
        <f>+ITCM!L78</f>
        <v>5664017.3731996641</v>
      </c>
    </row>
    <row r="492" spans="1:14">
      <c r="G492" t="s">
        <v>338</v>
      </c>
      <c r="I492" s="357">
        <f>+ITCM!M78</f>
        <v>720583</v>
      </c>
    </row>
    <row r="493" spans="1:14">
      <c r="G493" t="s">
        <v>256</v>
      </c>
      <c r="I493" s="746">
        <f>SUM(I491:I492)</f>
        <v>6384600.3731996641</v>
      </c>
      <c r="N493" s="121">
        <f>+I493</f>
        <v>6384600.3731996641</v>
      </c>
    </row>
    <row r="494" spans="1:14">
      <c r="I494" s="747"/>
      <c r="N494" s="121"/>
    </row>
    <row r="495" spans="1:14">
      <c r="I495" s="747"/>
      <c r="N495" s="121"/>
    </row>
    <row r="496" spans="1:14">
      <c r="I496" s="122"/>
      <c r="N496" s="121"/>
    </row>
    <row r="497" spans="1:18" ht="15.6">
      <c r="A497" s="874" t="s">
        <v>19</v>
      </c>
      <c r="B497" s="875"/>
      <c r="C497" s="926" t="s">
        <v>767</v>
      </c>
      <c r="D497" s="926"/>
      <c r="E497" s="926"/>
      <c r="F497" s="926"/>
      <c r="G497" s="926"/>
      <c r="H497" s="927"/>
      <c r="I497" s="4"/>
    </row>
    <row r="498" spans="1:18" ht="15.6">
      <c r="A498" s="867" t="s">
        <v>20</v>
      </c>
      <c r="B498" s="868"/>
      <c r="C498" s="920" t="s">
        <v>223</v>
      </c>
      <c r="D498" s="920"/>
      <c r="E498" s="920"/>
      <c r="F498" s="920"/>
      <c r="G498" s="920"/>
      <c r="H498" s="921"/>
      <c r="I498" s="4"/>
    </row>
    <row r="499" spans="1:18" ht="15.6">
      <c r="A499" s="867" t="s">
        <v>22</v>
      </c>
      <c r="B499" s="868"/>
      <c r="C499" s="913" t="s">
        <v>23</v>
      </c>
      <c r="D499" s="913"/>
      <c r="E499" s="913"/>
      <c r="F499" s="913"/>
      <c r="G499" s="913"/>
      <c r="H499" s="914"/>
      <c r="I499" s="4"/>
    </row>
    <row r="500" spans="1:18" ht="15.6">
      <c r="A500" s="867" t="s">
        <v>24</v>
      </c>
      <c r="B500" s="868"/>
      <c r="C500" s="869">
        <v>3437012</v>
      </c>
      <c r="D500" s="870"/>
      <c r="E500" s="870"/>
      <c r="F500" s="870"/>
      <c r="G500" s="870"/>
      <c r="H500" s="871"/>
      <c r="I500" s="4"/>
    </row>
    <row r="501" spans="1:18" ht="15.6">
      <c r="A501" s="881" t="s">
        <v>25</v>
      </c>
      <c r="B501" s="882"/>
      <c r="C501" s="911" t="s">
        <v>151</v>
      </c>
      <c r="D501" s="911"/>
      <c r="E501" s="911"/>
      <c r="F501" s="911"/>
      <c r="G501" s="911"/>
      <c r="H501" s="912"/>
      <c r="I501" s="4"/>
    </row>
    <row r="502" spans="1:18" ht="13.8">
      <c r="A502" s="5"/>
      <c r="B502" s="5"/>
      <c r="C502" s="5"/>
      <c r="D502" s="5"/>
      <c r="E502" s="5"/>
      <c r="F502" s="5"/>
      <c r="G502" s="5"/>
      <c r="H502" s="5"/>
      <c r="I502" s="5"/>
    </row>
    <row r="503" spans="1:18" ht="13.8">
      <c r="A503" s="6"/>
      <c r="B503" s="7"/>
      <c r="C503" s="8"/>
      <c r="D503" s="886">
        <v>0.2</v>
      </c>
      <c r="E503" s="887"/>
      <c r="F503" s="886">
        <v>0.8</v>
      </c>
      <c r="G503" s="887"/>
      <c r="H503" s="9"/>
      <c r="I503" s="10"/>
      <c r="J503" s="11" t="s">
        <v>121</v>
      </c>
      <c r="K503" s="11" t="s">
        <v>269</v>
      </c>
      <c r="L503" s="11" t="s">
        <v>270</v>
      </c>
    </row>
    <row r="504" spans="1:18" ht="13.8">
      <c r="A504" s="12"/>
      <c r="B504" s="13"/>
      <c r="C504" s="14"/>
      <c r="D504" s="872" t="s">
        <v>26</v>
      </c>
      <c r="E504" s="880"/>
      <c r="F504" s="872" t="s">
        <v>27</v>
      </c>
      <c r="G504" s="880"/>
      <c r="H504" s="872" t="s">
        <v>28</v>
      </c>
      <c r="I504" s="873"/>
      <c r="J504" s="15" t="s">
        <v>29</v>
      </c>
      <c r="K504" s="391" t="s">
        <v>523</v>
      </c>
      <c r="L504" s="391" t="s">
        <v>29</v>
      </c>
    </row>
    <row r="505" spans="1:18" ht="27.6">
      <c r="A505" s="16" t="s">
        <v>30</v>
      </c>
      <c r="B505" s="17" t="s">
        <v>31</v>
      </c>
      <c r="C505" s="18" t="s">
        <v>32</v>
      </c>
      <c r="D505" s="19" t="s">
        <v>33</v>
      </c>
      <c r="E505" s="20" t="s">
        <v>34</v>
      </c>
      <c r="F505" s="19" t="s">
        <v>33</v>
      </c>
      <c r="G505" s="20" t="s">
        <v>34</v>
      </c>
      <c r="H505" s="21" t="s">
        <v>33</v>
      </c>
      <c r="I505" s="40" t="s">
        <v>34</v>
      </c>
      <c r="J505" s="18" t="s">
        <v>34</v>
      </c>
      <c r="K505" s="18" t="s">
        <v>34</v>
      </c>
      <c r="L505" s="18" t="s">
        <v>34</v>
      </c>
    </row>
    <row r="506" spans="1:18" ht="13.8">
      <c r="A506" s="1" t="s">
        <v>15</v>
      </c>
      <c r="B506" s="22">
        <f>+$B$10</f>
        <v>11479167</v>
      </c>
      <c r="C506" s="84">
        <f>+B506/B529</f>
        <v>0.13130846252941786</v>
      </c>
      <c r="D506" s="89">
        <v>2.6261692505883567E-2</v>
      </c>
      <c r="E506" s="112">
        <f>+D506*C500</f>
        <v>90261.752283031892</v>
      </c>
      <c r="F506" s="79">
        <v>0</v>
      </c>
      <c r="G506" s="114">
        <f>F506*C500</f>
        <v>0</v>
      </c>
      <c r="H506" s="23">
        <f>+D506+F506</f>
        <v>2.6261692505883567E-2</v>
      </c>
      <c r="I506" s="116">
        <f>+E506+G506</f>
        <v>90261.752283031892</v>
      </c>
      <c r="J506" s="39">
        <f>+H506*I532</f>
        <v>0</v>
      </c>
      <c r="K506" s="395">
        <v>0</v>
      </c>
      <c r="L506" s="393">
        <f>+J506+K506</f>
        <v>0</v>
      </c>
      <c r="P506" s="819" t="s">
        <v>967</v>
      </c>
      <c r="Q506" s="812"/>
    </row>
    <row r="507" spans="1:18" ht="13.8">
      <c r="A507" s="2" t="s">
        <v>4</v>
      </c>
      <c r="B507" s="22">
        <f>+$B$12</f>
        <v>552209</v>
      </c>
      <c r="C507" s="84">
        <f>+B507/B529</f>
        <v>6.3166355873128521E-3</v>
      </c>
      <c r="D507" s="89">
        <v>1.2633271174625701E-3</v>
      </c>
      <c r="E507" s="112">
        <f>+D507*C500</f>
        <v>4342.070462644263</v>
      </c>
      <c r="F507" s="79">
        <v>0</v>
      </c>
      <c r="G507" s="112">
        <f>F507*C500</f>
        <v>0</v>
      </c>
      <c r="H507" s="23">
        <f t="shared" ref="H507:H527" si="66">+D507+F507</f>
        <v>1.2633271174625701E-3</v>
      </c>
      <c r="I507" s="117">
        <f>+G507+E507</f>
        <v>4342.070462644263</v>
      </c>
      <c r="J507" s="39">
        <f>+H507*I532</f>
        <v>0</v>
      </c>
      <c r="K507" s="395">
        <v>0</v>
      </c>
      <c r="L507" s="394">
        <f>+J507+K507</f>
        <v>0</v>
      </c>
      <c r="P507" s="813" t="s">
        <v>638</v>
      </c>
      <c r="Q507" s="814"/>
    </row>
    <row r="508" spans="1:18" s="127" customFormat="1" ht="13.8">
      <c r="A508" s="2" t="s">
        <v>0</v>
      </c>
      <c r="B508" s="471">
        <f>+$B$13</f>
        <v>10468870</v>
      </c>
      <c r="C508" s="472">
        <f>+B508/B529</f>
        <v>0.11975182729899711</v>
      </c>
      <c r="D508" s="473">
        <v>2.3950365459799415E-2</v>
      </c>
      <c r="E508" s="474">
        <f>+D508*C500</f>
        <v>82317.693489716112</v>
      </c>
      <c r="F508" s="475">
        <v>0</v>
      </c>
      <c r="G508" s="474">
        <f>F508*C500</f>
        <v>0</v>
      </c>
      <c r="H508" s="476">
        <f t="shared" si="66"/>
        <v>2.3950365459799415E-2</v>
      </c>
      <c r="I508" s="477">
        <f t="shared" ref="I508:I528" si="67">+G508+E508</f>
        <v>82317.693489716112</v>
      </c>
      <c r="J508" s="478">
        <f>+H508*I532</f>
        <v>0</v>
      </c>
      <c r="K508" s="600">
        <f>+Q512+P517</f>
        <v>0</v>
      </c>
      <c r="L508" s="811">
        <f t="shared" ref="L508:L524" si="68">+J508+K508</f>
        <v>0</v>
      </c>
      <c r="P508" s="815">
        <f>+Q512</f>
        <v>0</v>
      </c>
      <c r="Q508" s="816" t="s">
        <v>610</v>
      </c>
    </row>
    <row r="509" spans="1:18" ht="13.8">
      <c r="A509" s="2" t="s">
        <v>16</v>
      </c>
      <c r="B509" s="22">
        <f>+$B$14</f>
        <v>1032750</v>
      </c>
      <c r="C509" s="84">
        <f>+B509/B529</f>
        <v>1.1813471715957813E-2</v>
      </c>
      <c r="D509" s="89">
        <v>2.3626943431915622E-3</v>
      </c>
      <c r="E509" s="112">
        <f>+D509*C500</f>
        <v>8120.608809881518</v>
      </c>
      <c r="F509" s="79">
        <v>0</v>
      </c>
      <c r="G509" s="112">
        <f>F509*C500</f>
        <v>0</v>
      </c>
      <c r="H509" s="23">
        <f t="shared" si="66"/>
        <v>2.3626943431915622E-3</v>
      </c>
      <c r="I509" s="117">
        <f t="shared" si="67"/>
        <v>8120.608809881518</v>
      </c>
      <c r="J509" s="39">
        <f>+H509*I532</f>
        <v>0</v>
      </c>
      <c r="K509" s="395">
        <v>0</v>
      </c>
      <c r="L509" s="394">
        <f t="shared" si="68"/>
        <v>0</v>
      </c>
      <c r="P509" s="815">
        <f>+Q513</f>
        <v>0</v>
      </c>
      <c r="Q509" s="816" t="s">
        <v>603</v>
      </c>
    </row>
    <row r="510" spans="1:18" ht="13.8">
      <c r="A510" s="2" t="s">
        <v>6</v>
      </c>
      <c r="B510" s="22">
        <f>+$B$15</f>
        <v>2589500</v>
      </c>
      <c r="C510" s="84">
        <f>+B510/B529</f>
        <v>2.9620900516555561E-2</v>
      </c>
      <c r="D510" s="89">
        <v>5.9241801033111108E-3</v>
      </c>
      <c r="E510" s="112">
        <f>+D510*C500</f>
        <v>20361.478105241527</v>
      </c>
      <c r="F510" s="79">
        <v>0</v>
      </c>
      <c r="G510" s="112">
        <f>F510*C500</f>
        <v>0</v>
      </c>
      <c r="H510" s="23">
        <f t="shared" si="66"/>
        <v>5.9241801033111108E-3</v>
      </c>
      <c r="I510" s="117">
        <f t="shared" si="67"/>
        <v>20361.478105241527</v>
      </c>
      <c r="J510" s="39">
        <f>+H510*I532</f>
        <v>0</v>
      </c>
      <c r="K510" s="395">
        <v>0</v>
      </c>
      <c r="L510" s="394">
        <f t="shared" si="68"/>
        <v>0</v>
      </c>
      <c r="P510" s="817">
        <f>+Q514</f>
        <v>0</v>
      </c>
      <c r="Q510" s="818" t="s">
        <v>604</v>
      </c>
    </row>
    <row r="511" spans="1:18" ht="13.8">
      <c r="A511" s="2" t="s">
        <v>10</v>
      </c>
      <c r="B511" s="22">
        <f>+$B$16</f>
        <v>2986010</v>
      </c>
      <c r="C511" s="84">
        <f>+B511/B529</f>
        <v>3.4156518691423082E-2</v>
      </c>
      <c r="D511" s="89">
        <v>6.8313037382846152E-3</v>
      </c>
      <c r="E511" s="112">
        <f>+D511*C500</f>
        <v>23479.272924129084</v>
      </c>
      <c r="F511" s="79">
        <v>0</v>
      </c>
      <c r="G511" s="112">
        <f>F511*C500</f>
        <v>0</v>
      </c>
      <c r="H511" s="23">
        <f t="shared" si="66"/>
        <v>6.8313037382846152E-3</v>
      </c>
      <c r="I511" s="117">
        <f t="shared" si="67"/>
        <v>23479.272924129084</v>
      </c>
      <c r="J511" s="39">
        <f>+H511*I532</f>
        <v>0</v>
      </c>
      <c r="K511" s="395">
        <v>0</v>
      </c>
      <c r="L511" s="394">
        <f t="shared" si="68"/>
        <v>0</v>
      </c>
    </row>
    <row r="512" spans="1:18" ht="13.8">
      <c r="A512" s="2" t="s">
        <v>17</v>
      </c>
      <c r="B512" s="22">
        <f>+$B$17</f>
        <v>6997000</v>
      </c>
      <c r="C512" s="84">
        <f>+B512/B529</f>
        <v>8.003762923898021E-2</v>
      </c>
      <c r="D512" s="89">
        <v>1.600752584779604E-2</v>
      </c>
      <c r="E512" s="112">
        <f>+D512*C500</f>
        <v>55018.058429185163</v>
      </c>
      <c r="F512" s="79">
        <v>0</v>
      </c>
      <c r="G512" s="112">
        <f>F512*C500</f>
        <v>0</v>
      </c>
      <c r="H512" s="23">
        <f t="shared" si="66"/>
        <v>1.600752584779604E-2</v>
      </c>
      <c r="I512" s="117">
        <f t="shared" si="67"/>
        <v>55018.058429185163</v>
      </c>
      <c r="J512" s="39">
        <f>+H512*I532</f>
        <v>0</v>
      </c>
      <c r="K512" s="395">
        <v>0</v>
      </c>
      <c r="L512" s="394">
        <f t="shared" si="68"/>
        <v>0</v>
      </c>
      <c r="O512" s="598" t="s">
        <v>610</v>
      </c>
      <c r="P512" s="496">
        <f>I508*$O$20</f>
        <v>47661.944530545625</v>
      </c>
      <c r="Q512" s="597">
        <v>0</v>
      </c>
      <c r="R512" s="396"/>
    </row>
    <row r="513" spans="1:18" ht="13.8">
      <c r="A513" s="2" t="s">
        <v>5</v>
      </c>
      <c r="B513" s="22">
        <f>+$B$18</f>
        <v>9283000</v>
      </c>
      <c r="C513" s="84">
        <f>+B513/B529</f>
        <v>0.10618683896319184</v>
      </c>
      <c r="D513" s="89">
        <v>2.1237367792638361E-2</v>
      </c>
      <c r="E513" s="112">
        <f>+D513*C500</f>
        <v>72993.087951711554</v>
      </c>
      <c r="F513" s="79">
        <v>0</v>
      </c>
      <c r="G513" s="112">
        <f>F513*C500</f>
        <v>0</v>
      </c>
      <c r="H513" s="23">
        <f t="shared" si="66"/>
        <v>2.1237367792638361E-2</v>
      </c>
      <c r="I513" s="117">
        <f t="shared" si="67"/>
        <v>72993.087951711554</v>
      </c>
      <c r="J513" s="39">
        <f>+H513*I532</f>
        <v>0</v>
      </c>
      <c r="K513" s="395">
        <v>0</v>
      </c>
      <c r="L513" s="394">
        <f t="shared" si="68"/>
        <v>0</v>
      </c>
      <c r="O513" s="598" t="s">
        <v>603</v>
      </c>
      <c r="P513" s="496">
        <f>I508*$O$21</f>
        <v>28811.192721400635</v>
      </c>
      <c r="Q513" s="496">
        <f>P517*((P513/(P513+P514)))</f>
        <v>0</v>
      </c>
      <c r="R513" s="396"/>
    </row>
    <row r="514" spans="1:18" ht="13.8">
      <c r="A514" s="2" t="s">
        <v>116</v>
      </c>
      <c r="B514" s="22">
        <f>+$B$19</f>
        <v>2800184</v>
      </c>
      <c r="C514" s="84">
        <f>+B514/B529</f>
        <v>3.2030883063159148E-2</v>
      </c>
      <c r="D514" s="89">
        <v>6.4061766126318285E-3</v>
      </c>
      <c r="E514" s="112">
        <f>+D514*C500</f>
        <v>22018.105891734947</v>
      </c>
      <c r="F514" s="79">
        <v>0.78256000000000003</v>
      </c>
      <c r="G514" s="112">
        <f>F514*C500</f>
        <v>2689668.1107200002</v>
      </c>
      <c r="H514" s="23">
        <f t="shared" si="66"/>
        <v>0.78896617661263191</v>
      </c>
      <c r="I514" s="117">
        <f t="shared" si="67"/>
        <v>2711686.2166117351</v>
      </c>
      <c r="J514" s="39">
        <f>+H514*I532</f>
        <v>0</v>
      </c>
      <c r="K514" s="395">
        <v>0</v>
      </c>
      <c r="L514" s="394">
        <f t="shared" si="68"/>
        <v>0</v>
      </c>
      <c r="O514" s="598" t="s">
        <v>604</v>
      </c>
      <c r="P514" s="496">
        <f>I508*$O$22</f>
        <v>5844.5562377698434</v>
      </c>
      <c r="Q514" s="496">
        <f>P517*((P514/(P513+P514)))</f>
        <v>0</v>
      </c>
      <c r="R514" s="396"/>
    </row>
    <row r="515" spans="1:18" ht="14.4" thickBot="1">
      <c r="A515" s="2" t="s">
        <v>1</v>
      </c>
      <c r="B515" s="22">
        <f>+$B$20</f>
        <v>234000</v>
      </c>
      <c r="C515" s="84">
        <f>+B515/B529</f>
        <v>2.6766907591712691E-3</v>
      </c>
      <c r="D515" s="89">
        <v>5.3533815183425372E-4</v>
      </c>
      <c r="E515" s="112">
        <f>+D515*C500</f>
        <v>1839.963651912152</v>
      </c>
      <c r="F515" s="79">
        <v>0</v>
      </c>
      <c r="G515" s="112">
        <f>F515*C500</f>
        <v>0</v>
      </c>
      <c r="H515" s="23">
        <f t="shared" si="66"/>
        <v>5.3533815183425372E-4</v>
      </c>
      <c r="I515" s="117">
        <f t="shared" si="67"/>
        <v>1839.963651912152</v>
      </c>
      <c r="J515" s="39">
        <f>+H515*I532</f>
        <v>0</v>
      </c>
      <c r="K515" s="395">
        <v>0</v>
      </c>
      <c r="L515" s="394">
        <f t="shared" si="68"/>
        <v>0</v>
      </c>
      <c r="P515" s="414"/>
      <c r="Q515" s="414">
        <f>SUM(Q512:Q514)</f>
        <v>0</v>
      </c>
      <c r="R515" s="396"/>
    </row>
    <row r="516" spans="1:18" ht="14.4" thickTop="1">
      <c r="A516" s="2" t="s">
        <v>46</v>
      </c>
      <c r="B516" s="22">
        <f>+$B$21</f>
        <v>7060375</v>
      </c>
      <c r="C516" s="84">
        <f>+B516/B529</f>
        <v>8.0762566319589099E-2</v>
      </c>
      <c r="D516" s="89">
        <v>1.6152513263917815E-2</v>
      </c>
      <c r="E516" s="112">
        <f>+D516*C500</f>
        <v>55516.381918244697</v>
      </c>
      <c r="F516" s="79">
        <v>0</v>
      </c>
      <c r="G516" s="112">
        <f>F516*C500</f>
        <v>0</v>
      </c>
      <c r="H516" s="23">
        <f t="shared" si="66"/>
        <v>1.6152513263917815E-2</v>
      </c>
      <c r="I516" s="117">
        <f t="shared" si="67"/>
        <v>55516.381918244697</v>
      </c>
      <c r="J516" s="39">
        <f>+H516*I532</f>
        <v>0</v>
      </c>
      <c r="K516" s="395">
        <v>0</v>
      </c>
      <c r="L516" s="394">
        <f t="shared" si="68"/>
        <v>0</v>
      </c>
    </row>
    <row r="517" spans="1:18" ht="13.8">
      <c r="A517" s="2" t="s">
        <v>45</v>
      </c>
      <c r="B517" s="22">
        <f>+$B$22</f>
        <v>7069072</v>
      </c>
      <c r="C517" s="84">
        <f>+B517/B529</f>
        <v>8.0862049992804969E-2</v>
      </c>
      <c r="D517" s="89">
        <v>1.617240999856099E-2</v>
      </c>
      <c r="E517" s="112">
        <f>+D517*C500</f>
        <v>55584.767233974104</v>
      </c>
      <c r="F517" s="79">
        <v>0</v>
      </c>
      <c r="G517" s="112">
        <f>F517*C500</f>
        <v>0</v>
      </c>
      <c r="H517" s="23">
        <f t="shared" si="66"/>
        <v>1.617240999856099E-2</v>
      </c>
      <c r="I517" s="117">
        <f t="shared" si="67"/>
        <v>55584.767233974104</v>
      </c>
      <c r="J517" s="39">
        <f>+H517*I532</f>
        <v>0</v>
      </c>
      <c r="K517" s="395">
        <v>0</v>
      </c>
      <c r="L517" s="394">
        <f t="shared" si="68"/>
        <v>0</v>
      </c>
      <c r="O517" s="598"/>
      <c r="P517" s="596">
        <v>0</v>
      </c>
      <c r="Q517" t="s">
        <v>869</v>
      </c>
    </row>
    <row r="518" spans="1:18" ht="13.8">
      <c r="A518" s="2" t="s">
        <v>209</v>
      </c>
      <c r="B518" s="22">
        <f>+$B$23</f>
        <v>483692</v>
      </c>
      <c r="C518" s="84">
        <f>+B518/B529</f>
        <v>5.5328799430985872E-3</v>
      </c>
      <c r="D518" s="89">
        <v>1.1065759886197172E-3</v>
      </c>
      <c r="E518" s="112">
        <f>+D518*C500</f>
        <v>3803.3149517978313</v>
      </c>
      <c r="F518" s="79">
        <v>0</v>
      </c>
      <c r="G518" s="112">
        <f>F518*C500</f>
        <v>0</v>
      </c>
      <c r="H518" s="23">
        <f t="shared" si="66"/>
        <v>1.1065759886197172E-3</v>
      </c>
      <c r="I518" s="117">
        <f t="shared" si="67"/>
        <v>3803.3149517978313</v>
      </c>
      <c r="J518" s="39">
        <f>+H518*I532</f>
        <v>0</v>
      </c>
      <c r="K518" s="395">
        <v>0</v>
      </c>
      <c r="L518" s="394">
        <f t="shared" si="68"/>
        <v>0</v>
      </c>
    </row>
    <row r="519" spans="1:18" ht="13.8">
      <c r="A519" s="2" t="s">
        <v>210</v>
      </c>
      <c r="B519" s="22">
        <f>+$B$24</f>
        <v>125500</v>
      </c>
      <c r="C519" s="84">
        <f>+B519/B529</f>
        <v>1.435575599470061E-3</v>
      </c>
      <c r="D519" s="89">
        <v>2.8711511989401215E-4</v>
      </c>
      <c r="E519" s="112">
        <f>+D519*C500</f>
        <v>986.81811245715846</v>
      </c>
      <c r="F519" s="79">
        <v>0</v>
      </c>
      <c r="G519" s="112">
        <f>F519*C500</f>
        <v>0</v>
      </c>
      <c r="H519" s="23">
        <f t="shared" si="66"/>
        <v>2.8711511989401215E-4</v>
      </c>
      <c r="I519" s="117">
        <f t="shared" si="67"/>
        <v>986.81811245715846</v>
      </c>
      <c r="J519" s="39">
        <f>+H519*I532</f>
        <v>0</v>
      </c>
      <c r="K519" s="395">
        <v>0</v>
      </c>
      <c r="L519" s="394">
        <f t="shared" si="68"/>
        <v>0</v>
      </c>
    </row>
    <row r="520" spans="1:18" ht="13.8">
      <c r="A520" s="2" t="s">
        <v>2</v>
      </c>
      <c r="B520" s="22">
        <f>+$B$25</f>
        <v>349000</v>
      </c>
      <c r="C520" s="84">
        <f>+B520/B529</f>
        <v>3.992158439960568E-3</v>
      </c>
      <c r="D520" s="89">
        <v>7.9843168799211342E-4</v>
      </c>
      <c r="E520" s="112">
        <f>+D520*C500</f>
        <v>2744.2192928091499</v>
      </c>
      <c r="F520" s="79">
        <v>0</v>
      </c>
      <c r="G520" s="112">
        <f>F520*C500</f>
        <v>0</v>
      </c>
      <c r="H520" s="23">
        <f t="shared" si="66"/>
        <v>7.9843168799211342E-4</v>
      </c>
      <c r="I520" s="117">
        <f t="shared" si="67"/>
        <v>2744.2192928091499</v>
      </c>
      <c r="J520" s="39">
        <f>+H520*I532</f>
        <v>0</v>
      </c>
      <c r="K520" s="395">
        <v>0</v>
      </c>
      <c r="L520" s="394">
        <f t="shared" si="68"/>
        <v>0</v>
      </c>
    </row>
    <row r="521" spans="1:18" ht="13.8">
      <c r="A521" s="2" t="s">
        <v>12</v>
      </c>
      <c r="B521" s="22">
        <f>+$B$26</f>
        <v>369700</v>
      </c>
      <c r="C521" s="84">
        <f>+B521/B529</f>
        <v>4.2289426225026417E-3</v>
      </c>
      <c r="D521" s="89">
        <v>8.4578852450052817E-4</v>
      </c>
      <c r="E521" s="112">
        <f>+D521*C500</f>
        <v>2906.9853081706092</v>
      </c>
      <c r="F521" s="79">
        <v>0</v>
      </c>
      <c r="G521" s="112">
        <f>F521*C500</f>
        <v>0</v>
      </c>
      <c r="H521" s="23">
        <f t="shared" si="66"/>
        <v>8.4578852450052817E-4</v>
      </c>
      <c r="I521" s="117">
        <f t="shared" si="67"/>
        <v>2906.9853081706092</v>
      </c>
      <c r="J521" s="39">
        <f>+H521*I532</f>
        <v>0</v>
      </c>
      <c r="K521" s="395">
        <v>0</v>
      </c>
      <c r="L521" s="394">
        <f t="shared" si="68"/>
        <v>0</v>
      </c>
    </row>
    <row r="522" spans="1:18" ht="13.8">
      <c r="A522" s="2" t="s">
        <v>18</v>
      </c>
      <c r="B522" s="22">
        <f>+$B$27</f>
        <v>10701139</v>
      </c>
      <c r="C522" s="84">
        <f>+B522/B529</f>
        <v>0.12240871740986015</v>
      </c>
      <c r="D522" s="89">
        <v>2.4481743481972025E-2</v>
      </c>
      <c r="E522" s="112">
        <f>+D522*C500</f>
        <v>84144.046128459639</v>
      </c>
      <c r="F522" s="79">
        <v>0</v>
      </c>
      <c r="G522" s="112">
        <f>F522*C500</f>
        <v>0</v>
      </c>
      <c r="H522" s="23">
        <f t="shared" si="66"/>
        <v>2.4481743481972025E-2</v>
      </c>
      <c r="I522" s="117">
        <f t="shared" si="67"/>
        <v>84144.046128459639</v>
      </c>
      <c r="J522" s="39">
        <f>+H522*I532</f>
        <v>0</v>
      </c>
      <c r="K522" s="395">
        <v>0</v>
      </c>
      <c r="L522" s="394">
        <f t="shared" si="68"/>
        <v>0</v>
      </c>
    </row>
    <row r="523" spans="1:18" ht="13.8">
      <c r="A523" s="2" t="s">
        <v>9</v>
      </c>
      <c r="B523" s="22">
        <f>+$B$28</f>
        <v>8491257</v>
      </c>
      <c r="C523" s="84">
        <f>+B523/B529</f>
        <v>9.7130210024138255E-2</v>
      </c>
      <c r="D523" s="89">
        <v>1.9426042004827646E-2</v>
      </c>
      <c r="E523" s="112">
        <f>+D523*C500</f>
        <v>66767.539483096683</v>
      </c>
      <c r="F523" s="79">
        <v>1.7440000000000004E-2</v>
      </c>
      <c r="G523" s="112">
        <f>F523*C500</f>
        <v>59941.489280000016</v>
      </c>
      <c r="H523" s="23">
        <f t="shared" si="66"/>
        <v>3.6866042004827654E-2</v>
      </c>
      <c r="I523" s="117">
        <f t="shared" si="67"/>
        <v>126709.02876309669</v>
      </c>
      <c r="J523" s="39">
        <f>+H523*I532</f>
        <v>0</v>
      </c>
      <c r="K523" s="395">
        <v>0</v>
      </c>
      <c r="L523" s="394">
        <f t="shared" si="68"/>
        <v>0</v>
      </c>
    </row>
    <row r="524" spans="1:18" ht="13.8">
      <c r="A524" s="2" t="s">
        <v>7</v>
      </c>
      <c r="B524" s="22">
        <f>+$B$29</f>
        <v>1726630</v>
      </c>
      <c r="C524" s="84">
        <f>+B524/B529</f>
        <v>1.9750660536358496E-2</v>
      </c>
      <c r="D524" s="89">
        <v>3.9501321072716979E-3</v>
      </c>
      <c r="E524" s="112">
        <f>+D524*C500</f>
        <v>13576.651454278113</v>
      </c>
      <c r="F524" s="79">
        <v>0</v>
      </c>
      <c r="G524" s="112">
        <f>F524*C500</f>
        <v>0</v>
      </c>
      <c r="H524" s="23">
        <f t="shared" si="66"/>
        <v>3.9501321072716979E-3</v>
      </c>
      <c r="I524" s="117">
        <f t="shared" si="67"/>
        <v>13576.651454278113</v>
      </c>
      <c r="J524" s="39">
        <f>+H524*I532</f>
        <v>0</v>
      </c>
      <c r="K524" s="395">
        <v>0</v>
      </c>
      <c r="L524" s="394">
        <f t="shared" si="68"/>
        <v>0</v>
      </c>
    </row>
    <row r="525" spans="1:18" ht="13.8">
      <c r="A525" s="2" t="s">
        <v>13</v>
      </c>
      <c r="B525" s="22">
        <f>+$B$30</f>
        <v>260430</v>
      </c>
      <c r="C525" s="84">
        <f>+B525/B529</f>
        <v>2.9790195487648446E-3</v>
      </c>
      <c r="D525" s="89">
        <v>5.9580390975296881E-4</v>
      </c>
      <c r="E525" s="112">
        <f>+D525*C500</f>
        <v>2047.7851874678709</v>
      </c>
      <c r="F525" s="79">
        <v>0</v>
      </c>
      <c r="G525" s="112">
        <f>F525*C500</f>
        <v>0</v>
      </c>
      <c r="H525" s="23">
        <f t="shared" si="66"/>
        <v>5.9580390975296881E-4</v>
      </c>
      <c r="I525" s="117">
        <f t="shared" si="67"/>
        <v>2047.7851874678709</v>
      </c>
      <c r="J525" s="39">
        <f>+H525*I532</f>
        <v>0</v>
      </c>
      <c r="K525" s="395">
        <v>0</v>
      </c>
      <c r="L525" s="394">
        <f>+J525+K525</f>
        <v>0</v>
      </c>
    </row>
    <row r="526" spans="1:18" ht="13.8">
      <c r="A526" s="2" t="s">
        <v>3</v>
      </c>
      <c r="B526" s="22">
        <f>+$B$31</f>
        <v>1010330</v>
      </c>
      <c r="C526" s="84">
        <f>+B526/B529</f>
        <v>1.155701271245089E-2</v>
      </c>
      <c r="D526" s="89">
        <v>2.3114025424901775E-3</v>
      </c>
      <c r="E526" s="112">
        <f>+D526*C500</f>
        <v>7944.3182753692499</v>
      </c>
      <c r="F526" s="79">
        <v>0</v>
      </c>
      <c r="G526" s="112">
        <f>F526*C500</f>
        <v>0</v>
      </c>
      <c r="H526" s="23">
        <f t="shared" si="66"/>
        <v>2.3114025424901775E-3</v>
      </c>
      <c r="I526" s="117">
        <f t="shared" si="67"/>
        <v>7944.3182753692499</v>
      </c>
      <c r="J526" s="39">
        <f>+H526*I532</f>
        <v>0</v>
      </c>
      <c r="K526" s="395">
        <v>0</v>
      </c>
      <c r="L526" s="394">
        <f t="shared" ref="L526" si="69">+J526+K526</f>
        <v>0</v>
      </c>
    </row>
    <row r="527" spans="1:18" ht="13.8">
      <c r="A527" s="2" t="s">
        <v>11</v>
      </c>
      <c r="B527" s="22">
        <f>+$B$32</f>
        <v>744197</v>
      </c>
      <c r="C527" s="84">
        <f>+B527/B529</f>
        <v>8.5127574055682952E-3</v>
      </c>
      <c r="D527" s="89">
        <v>1.7025514811136587E-3</v>
      </c>
      <c r="E527" s="112">
        <f>+D527*C500</f>
        <v>5851.6898712054181</v>
      </c>
      <c r="F527" s="79">
        <v>0</v>
      </c>
      <c r="G527" s="112">
        <f>F527*C500</f>
        <v>0</v>
      </c>
      <c r="H527" s="23">
        <f t="shared" si="66"/>
        <v>1.7025514811136587E-3</v>
      </c>
      <c r="I527" s="117">
        <f t="shared" si="67"/>
        <v>5851.6898712054181</v>
      </c>
      <c r="J527" s="39">
        <f>+H527*I532</f>
        <v>0</v>
      </c>
      <c r="K527" s="395">
        <v>0</v>
      </c>
      <c r="L527" s="394">
        <f>+J527+K527</f>
        <v>0</v>
      </c>
    </row>
    <row r="528" spans="1:18" ht="13.8">
      <c r="A528" s="3" t="s">
        <v>8</v>
      </c>
      <c r="B528" s="22">
        <f>+$B$33</f>
        <v>607368</v>
      </c>
      <c r="C528" s="84">
        <f>+B528/B529</f>
        <v>6.9475910812663907E-3</v>
      </c>
      <c r="D528" s="89">
        <v>1.3895182162532778E-3</v>
      </c>
      <c r="E528" s="112">
        <f>+D528*C500</f>
        <v>4775.7907834811112</v>
      </c>
      <c r="F528" s="79">
        <v>0</v>
      </c>
      <c r="G528" s="115">
        <f>F528*C500</f>
        <v>0</v>
      </c>
      <c r="H528" s="87">
        <f>+D528+F528</f>
        <v>1.3895182162532778E-3</v>
      </c>
      <c r="I528" s="118">
        <f t="shared" si="67"/>
        <v>4775.7907834811112</v>
      </c>
      <c r="J528" s="39">
        <f>+H528*I532</f>
        <v>0</v>
      </c>
      <c r="K528" s="395">
        <v>0</v>
      </c>
      <c r="L528" s="394">
        <f t="shared" ref="L528" si="70">+J528+K528</f>
        <v>0</v>
      </c>
    </row>
    <row r="529" spans="1:14" ht="13.8">
      <c r="A529" s="24"/>
      <c r="B529" s="25">
        <f t="shared" ref="B529:K529" si="71">SUM(B506:B528)</f>
        <v>87421380</v>
      </c>
      <c r="C529" s="85">
        <f t="shared" si="71"/>
        <v>1.0000000000000002</v>
      </c>
      <c r="D529" s="82">
        <f t="shared" si="71"/>
        <v>0.19999999999999993</v>
      </c>
      <c r="E529" s="113">
        <f t="shared" si="71"/>
        <v>687402.39999999979</v>
      </c>
      <c r="F529" s="83">
        <f t="shared" si="71"/>
        <v>0.8</v>
      </c>
      <c r="G529" s="113">
        <f t="shared" si="71"/>
        <v>2749609.6</v>
      </c>
      <c r="H529" s="86">
        <f t="shared" si="71"/>
        <v>1.0000000000000002</v>
      </c>
      <c r="I529" s="119">
        <f t="shared" si="71"/>
        <v>3437012.0000000009</v>
      </c>
      <c r="J529" s="26">
        <f t="shared" si="71"/>
        <v>0</v>
      </c>
      <c r="K529" s="26">
        <f t="shared" si="71"/>
        <v>0</v>
      </c>
      <c r="L529" s="26">
        <f>SUM(L506:L528)</f>
        <v>0</v>
      </c>
    </row>
    <row r="530" spans="1:14">
      <c r="H530" s="80"/>
      <c r="I530" s="81"/>
    </row>
    <row r="531" spans="1:14">
      <c r="I531" s="127"/>
    </row>
    <row r="532" spans="1:14">
      <c r="G532" t="s">
        <v>114</v>
      </c>
      <c r="H532" s="27"/>
      <c r="I532" s="357">
        <f>+ITCM!L79</f>
        <v>0</v>
      </c>
    </row>
    <row r="533" spans="1:14">
      <c r="G533" t="s">
        <v>338</v>
      </c>
      <c r="I533" s="357">
        <f>+ITCM!M79</f>
        <v>0</v>
      </c>
    </row>
    <row r="534" spans="1:14">
      <c r="G534" t="s">
        <v>256</v>
      </c>
      <c r="I534" s="746">
        <f>SUM(I532:I533)</f>
        <v>0</v>
      </c>
      <c r="J534" s="455" t="s">
        <v>586</v>
      </c>
      <c r="N534" s="121">
        <f>+I534</f>
        <v>0</v>
      </c>
    </row>
    <row r="535" spans="1:14">
      <c r="I535" s="747"/>
      <c r="N535" s="121"/>
    </row>
    <row r="536" spans="1:14">
      <c r="I536" s="747"/>
      <c r="N536" s="121"/>
    </row>
    <row r="537" spans="1:14">
      <c r="I537" s="122"/>
      <c r="N537" s="121"/>
    </row>
    <row r="538" spans="1:14" ht="15.6">
      <c r="A538" s="874" t="s">
        <v>19</v>
      </c>
      <c r="B538" s="875"/>
      <c r="C538" s="875">
        <v>1796</v>
      </c>
      <c r="D538" s="875"/>
      <c r="E538" s="875"/>
      <c r="F538" s="875"/>
      <c r="G538" s="875"/>
      <c r="H538" s="876"/>
      <c r="I538" s="4"/>
    </row>
    <row r="539" spans="1:14" ht="15.6">
      <c r="A539" s="867" t="s">
        <v>20</v>
      </c>
      <c r="B539" s="868"/>
      <c r="C539" s="920" t="s">
        <v>224</v>
      </c>
      <c r="D539" s="920"/>
      <c r="E539" s="920"/>
      <c r="F539" s="920"/>
      <c r="G539" s="920"/>
      <c r="H539" s="921"/>
      <c r="I539" s="4"/>
    </row>
    <row r="540" spans="1:14" ht="15.6">
      <c r="A540" s="867" t="s">
        <v>22</v>
      </c>
      <c r="B540" s="868"/>
      <c r="C540" s="913">
        <v>138</v>
      </c>
      <c r="D540" s="913"/>
      <c r="E540" s="913"/>
      <c r="F540" s="913"/>
      <c r="G540" s="913"/>
      <c r="H540" s="914"/>
      <c r="I540" s="4"/>
    </row>
    <row r="541" spans="1:14" ht="15.6">
      <c r="A541" s="867" t="s">
        <v>24</v>
      </c>
      <c r="B541" s="868"/>
      <c r="C541" s="869">
        <v>19500000</v>
      </c>
      <c r="D541" s="870"/>
      <c r="E541" s="870"/>
      <c r="F541" s="870"/>
      <c r="G541" s="870"/>
      <c r="H541" s="871"/>
      <c r="I541" s="4"/>
    </row>
    <row r="542" spans="1:14" ht="15.6">
      <c r="A542" s="881" t="s">
        <v>25</v>
      </c>
      <c r="B542" s="882"/>
      <c r="C542" s="911" t="s">
        <v>102</v>
      </c>
      <c r="D542" s="911"/>
      <c r="E542" s="911"/>
      <c r="F542" s="911"/>
      <c r="G542" s="911"/>
      <c r="H542" s="912"/>
      <c r="I542" s="4"/>
    </row>
    <row r="543" spans="1:14" ht="13.8">
      <c r="A543" s="5"/>
      <c r="B543" s="5"/>
      <c r="C543" s="5"/>
      <c r="D543" s="5"/>
      <c r="E543" s="5"/>
      <c r="F543" s="5"/>
      <c r="G543" s="5"/>
      <c r="H543" s="5"/>
      <c r="I543" s="5"/>
    </row>
    <row r="544" spans="1:14" ht="13.8">
      <c r="A544" s="6"/>
      <c r="B544" s="7"/>
      <c r="C544" s="8"/>
      <c r="D544" s="886">
        <v>0.2</v>
      </c>
      <c r="E544" s="887"/>
      <c r="F544" s="886">
        <v>0.8</v>
      </c>
      <c r="G544" s="887"/>
      <c r="H544" s="9"/>
      <c r="I544" s="10"/>
      <c r="J544" s="11" t="s">
        <v>121</v>
      </c>
      <c r="K544" s="11" t="s">
        <v>269</v>
      </c>
      <c r="L544" s="11" t="s">
        <v>270</v>
      </c>
    </row>
    <row r="545" spans="1:12" ht="13.8">
      <c r="A545" s="12"/>
      <c r="B545" s="13"/>
      <c r="C545" s="14"/>
      <c r="D545" s="872" t="s">
        <v>26</v>
      </c>
      <c r="E545" s="880"/>
      <c r="F545" s="872" t="s">
        <v>27</v>
      </c>
      <c r="G545" s="880"/>
      <c r="H545" s="872" t="s">
        <v>28</v>
      </c>
      <c r="I545" s="873"/>
      <c r="J545" s="15" t="s">
        <v>29</v>
      </c>
      <c r="K545" s="391" t="s">
        <v>523</v>
      </c>
      <c r="L545" s="391" t="s">
        <v>29</v>
      </c>
    </row>
    <row r="546" spans="1:12" ht="27.6">
      <c r="A546" s="16" t="s">
        <v>30</v>
      </c>
      <c r="B546" s="17" t="s">
        <v>31</v>
      </c>
      <c r="C546" s="18" t="s">
        <v>32</v>
      </c>
      <c r="D546" s="19" t="s">
        <v>33</v>
      </c>
      <c r="E546" s="20" t="s">
        <v>34</v>
      </c>
      <c r="F546" s="19" t="s">
        <v>33</v>
      </c>
      <c r="G546" s="20" t="s">
        <v>34</v>
      </c>
      <c r="H546" s="21" t="s">
        <v>33</v>
      </c>
      <c r="I546" s="40" t="s">
        <v>34</v>
      </c>
      <c r="J546" s="18" t="s">
        <v>34</v>
      </c>
      <c r="K546" s="18" t="s">
        <v>34</v>
      </c>
      <c r="L546" s="18" t="s">
        <v>34</v>
      </c>
    </row>
    <row r="547" spans="1:12" ht="13.8">
      <c r="A547" s="1" t="s">
        <v>15</v>
      </c>
      <c r="B547" s="22">
        <f>+$B$10</f>
        <v>11479167</v>
      </c>
      <c r="C547" s="84">
        <f>+B547/B570</f>
        <v>0.13130846252941786</v>
      </c>
      <c r="D547" s="89">
        <v>0</v>
      </c>
      <c r="E547" s="112">
        <f>+D547*C541</f>
        <v>0</v>
      </c>
      <c r="F547" s="79">
        <v>0</v>
      </c>
      <c r="G547" s="114">
        <f>F547*C541</f>
        <v>0</v>
      </c>
      <c r="H547" s="23">
        <f>+D547+F547</f>
        <v>0</v>
      </c>
      <c r="I547" s="116">
        <f>+E547+G547</f>
        <v>0</v>
      </c>
      <c r="J547" s="39">
        <f>+H547*I573</f>
        <v>0</v>
      </c>
      <c r="K547" s="395">
        <v>0</v>
      </c>
      <c r="L547" s="393">
        <f>+J547+K547</f>
        <v>0</v>
      </c>
    </row>
    <row r="548" spans="1:12" ht="13.8">
      <c r="A548" s="2" t="s">
        <v>4</v>
      </c>
      <c r="B548" s="22">
        <f>+$B$12</f>
        <v>552209</v>
      </c>
      <c r="C548" s="84">
        <f>+B548/B570</f>
        <v>6.3166355873128521E-3</v>
      </c>
      <c r="D548" s="89">
        <v>0</v>
      </c>
      <c r="E548" s="112">
        <f>+D548*C541</f>
        <v>0</v>
      </c>
      <c r="F548" s="79">
        <v>0</v>
      </c>
      <c r="G548" s="112">
        <f>F548*C541</f>
        <v>0</v>
      </c>
      <c r="H548" s="23">
        <f t="shared" ref="H548:H568" si="72">+D548+F548</f>
        <v>0</v>
      </c>
      <c r="I548" s="117">
        <f>+G548+E548</f>
        <v>0</v>
      </c>
      <c r="J548" s="39">
        <f>+H548*I573</f>
        <v>0</v>
      </c>
      <c r="K548" s="395">
        <v>0</v>
      </c>
      <c r="L548" s="394">
        <f>+J548+K548</f>
        <v>0</v>
      </c>
    </row>
    <row r="549" spans="1:12" ht="13.8">
      <c r="A549" s="2" t="s">
        <v>0</v>
      </c>
      <c r="B549" s="22">
        <f>+$B$13</f>
        <v>10468870</v>
      </c>
      <c r="C549" s="84">
        <f>+B549/B570</f>
        <v>0.11975182729899711</v>
      </c>
      <c r="D549" s="89">
        <v>0</v>
      </c>
      <c r="E549" s="112">
        <f>+D549*C541</f>
        <v>0</v>
      </c>
      <c r="F549" s="79">
        <v>0</v>
      </c>
      <c r="G549" s="112">
        <f>F549*C541</f>
        <v>0</v>
      </c>
      <c r="H549" s="23">
        <f t="shared" si="72"/>
        <v>0</v>
      </c>
      <c r="I549" s="117">
        <f t="shared" ref="I549:I569" si="73">+G549+E549</f>
        <v>0</v>
      </c>
      <c r="J549" s="39">
        <f>+H549*I573</f>
        <v>0</v>
      </c>
      <c r="K549" s="395">
        <v>0</v>
      </c>
      <c r="L549" s="394">
        <f t="shared" ref="L549:L565" si="74">+J549+K549</f>
        <v>0</v>
      </c>
    </row>
    <row r="550" spans="1:12" ht="13.8">
      <c r="A550" s="2" t="s">
        <v>16</v>
      </c>
      <c r="B550" s="22">
        <f>+$B$14</f>
        <v>1032750</v>
      </c>
      <c r="C550" s="84">
        <f>+B550/B570</f>
        <v>1.1813471715957813E-2</v>
      </c>
      <c r="D550" s="89">
        <v>0</v>
      </c>
      <c r="E550" s="112">
        <f>+D550*C541</f>
        <v>0</v>
      </c>
      <c r="F550" s="79">
        <v>0</v>
      </c>
      <c r="G550" s="112">
        <f>F550*C541</f>
        <v>0</v>
      </c>
      <c r="H550" s="23">
        <f t="shared" si="72"/>
        <v>0</v>
      </c>
      <c r="I550" s="117">
        <f t="shared" si="73"/>
        <v>0</v>
      </c>
      <c r="J550" s="39">
        <f>+H550*I573</f>
        <v>0</v>
      </c>
      <c r="K550" s="395">
        <v>0</v>
      </c>
      <c r="L550" s="394">
        <f t="shared" si="74"/>
        <v>0</v>
      </c>
    </row>
    <row r="551" spans="1:12" ht="13.8">
      <c r="A551" s="2" t="s">
        <v>6</v>
      </c>
      <c r="B551" s="22">
        <f>+$B$15</f>
        <v>2589500</v>
      </c>
      <c r="C551" s="84">
        <f>+B551/B570</f>
        <v>2.9620900516555561E-2</v>
      </c>
      <c r="D551" s="89">
        <v>0</v>
      </c>
      <c r="E551" s="112">
        <f>+D551*C541</f>
        <v>0</v>
      </c>
      <c r="F551" s="79">
        <v>0</v>
      </c>
      <c r="G551" s="112">
        <f>F551*C541</f>
        <v>0</v>
      </c>
      <c r="H551" s="23">
        <f t="shared" si="72"/>
        <v>0</v>
      </c>
      <c r="I551" s="117">
        <f t="shared" si="73"/>
        <v>0</v>
      </c>
      <c r="J551" s="39">
        <f>+H551*I573</f>
        <v>0</v>
      </c>
      <c r="K551" s="395">
        <v>0</v>
      </c>
      <c r="L551" s="394">
        <f t="shared" si="74"/>
        <v>0</v>
      </c>
    </row>
    <row r="552" spans="1:12" ht="13.8">
      <c r="A552" s="2" t="s">
        <v>10</v>
      </c>
      <c r="B552" s="22">
        <f>+$B$16</f>
        <v>2986010</v>
      </c>
      <c r="C552" s="84">
        <f>+B552/B570</f>
        <v>3.4156518691423082E-2</v>
      </c>
      <c r="D552" s="89">
        <v>0</v>
      </c>
      <c r="E552" s="112">
        <f>+D552*C541</f>
        <v>0</v>
      </c>
      <c r="F552" s="79">
        <v>0</v>
      </c>
      <c r="G552" s="112">
        <f>F552*C541</f>
        <v>0</v>
      </c>
      <c r="H552" s="23">
        <f t="shared" si="72"/>
        <v>0</v>
      </c>
      <c r="I552" s="117">
        <f t="shared" si="73"/>
        <v>0</v>
      </c>
      <c r="J552" s="39">
        <f>+H552*I573</f>
        <v>0</v>
      </c>
      <c r="K552" s="395">
        <v>0</v>
      </c>
      <c r="L552" s="394">
        <f t="shared" si="74"/>
        <v>0</v>
      </c>
    </row>
    <row r="553" spans="1:12" ht="13.8">
      <c r="A553" s="2" t="s">
        <v>17</v>
      </c>
      <c r="B553" s="22">
        <f>+$B$17</f>
        <v>6997000</v>
      </c>
      <c r="C553" s="84">
        <f>+B553/B570</f>
        <v>8.003762923898021E-2</v>
      </c>
      <c r="D553" s="89">
        <v>0</v>
      </c>
      <c r="E553" s="112">
        <f>+D553*C541</f>
        <v>0</v>
      </c>
      <c r="F553" s="79">
        <v>1</v>
      </c>
      <c r="G553" s="112">
        <f>F553*C541</f>
        <v>19500000</v>
      </c>
      <c r="H553" s="23">
        <f t="shared" si="72"/>
        <v>1</v>
      </c>
      <c r="I553" s="117">
        <f t="shared" si="73"/>
        <v>19500000</v>
      </c>
      <c r="J553" s="39">
        <f>+H553*I573</f>
        <v>5075314.857038266</v>
      </c>
      <c r="K553" s="395">
        <v>-236594.22</v>
      </c>
      <c r="L553" s="394">
        <f t="shared" si="74"/>
        <v>4838720.6370382663</v>
      </c>
    </row>
    <row r="554" spans="1:12" ht="13.8">
      <c r="A554" s="2" t="s">
        <v>5</v>
      </c>
      <c r="B554" s="22">
        <f>+$B$18</f>
        <v>9283000</v>
      </c>
      <c r="C554" s="84">
        <f>+B554/B570</f>
        <v>0.10618683896319184</v>
      </c>
      <c r="D554" s="89">
        <v>0</v>
      </c>
      <c r="E554" s="112">
        <f>+D554*C541</f>
        <v>0</v>
      </c>
      <c r="F554" s="79">
        <v>0</v>
      </c>
      <c r="G554" s="112">
        <f>F554*C541</f>
        <v>0</v>
      </c>
      <c r="H554" s="23">
        <f t="shared" si="72"/>
        <v>0</v>
      </c>
      <c r="I554" s="117">
        <f t="shared" si="73"/>
        <v>0</v>
      </c>
      <c r="J554" s="39">
        <f>+H554*I573</f>
        <v>0</v>
      </c>
      <c r="K554" s="395">
        <v>0</v>
      </c>
      <c r="L554" s="394">
        <f t="shared" si="74"/>
        <v>0</v>
      </c>
    </row>
    <row r="555" spans="1:12" ht="13.8">
      <c r="A555" s="2" t="s">
        <v>116</v>
      </c>
      <c r="B555" s="22">
        <f>+$B$19</f>
        <v>2800184</v>
      </c>
      <c r="C555" s="84">
        <f>+B555/B570</f>
        <v>3.2030883063159148E-2</v>
      </c>
      <c r="D555" s="89">
        <v>0</v>
      </c>
      <c r="E555" s="112">
        <f>+D555*C541</f>
        <v>0</v>
      </c>
      <c r="F555" s="79">
        <v>0</v>
      </c>
      <c r="G555" s="112">
        <f>F555*C541</f>
        <v>0</v>
      </c>
      <c r="H555" s="23">
        <f t="shared" si="72"/>
        <v>0</v>
      </c>
      <c r="I555" s="117">
        <f t="shared" si="73"/>
        <v>0</v>
      </c>
      <c r="J555" s="39">
        <f>+H555*I573</f>
        <v>0</v>
      </c>
      <c r="K555" s="395">
        <v>0</v>
      </c>
      <c r="L555" s="394">
        <f t="shared" si="74"/>
        <v>0</v>
      </c>
    </row>
    <row r="556" spans="1:12" ht="13.8">
      <c r="A556" s="2" t="s">
        <v>1</v>
      </c>
      <c r="B556" s="22">
        <f>+$B$20</f>
        <v>234000</v>
      </c>
      <c r="C556" s="84">
        <f>+B556/B570</f>
        <v>2.6766907591712691E-3</v>
      </c>
      <c r="D556" s="89">
        <v>0</v>
      </c>
      <c r="E556" s="112">
        <f>+D556*C541</f>
        <v>0</v>
      </c>
      <c r="F556" s="79">
        <v>0</v>
      </c>
      <c r="G556" s="112">
        <f>F556*C541</f>
        <v>0</v>
      </c>
      <c r="H556" s="23">
        <f t="shared" si="72"/>
        <v>0</v>
      </c>
      <c r="I556" s="117">
        <f t="shared" si="73"/>
        <v>0</v>
      </c>
      <c r="J556" s="39">
        <f>+H556*I573</f>
        <v>0</v>
      </c>
      <c r="K556" s="395">
        <v>0</v>
      </c>
      <c r="L556" s="394">
        <f t="shared" si="74"/>
        <v>0</v>
      </c>
    </row>
    <row r="557" spans="1:12" ht="13.8">
      <c r="A557" s="2" t="s">
        <v>46</v>
      </c>
      <c r="B557" s="22">
        <f>+$B$21</f>
        <v>7060375</v>
      </c>
      <c r="C557" s="84">
        <f>+B557/B570</f>
        <v>8.0762566319589099E-2</v>
      </c>
      <c r="D557" s="89">
        <v>0</v>
      </c>
      <c r="E557" s="112">
        <f>+D557*C541</f>
        <v>0</v>
      </c>
      <c r="F557" s="79">
        <v>0</v>
      </c>
      <c r="G557" s="112">
        <f>F557*C541</f>
        <v>0</v>
      </c>
      <c r="H557" s="23">
        <f t="shared" si="72"/>
        <v>0</v>
      </c>
      <c r="I557" s="117">
        <f t="shared" si="73"/>
        <v>0</v>
      </c>
      <c r="J557" s="39">
        <f>+H557*I573</f>
        <v>0</v>
      </c>
      <c r="K557" s="395">
        <v>0</v>
      </c>
      <c r="L557" s="394">
        <f t="shared" si="74"/>
        <v>0</v>
      </c>
    </row>
    <row r="558" spans="1:12" ht="13.8">
      <c r="A558" s="2" t="s">
        <v>45</v>
      </c>
      <c r="B558" s="22">
        <f>+$B$22</f>
        <v>7069072</v>
      </c>
      <c r="C558" s="84">
        <f>+B558/B570</f>
        <v>8.0862049992804969E-2</v>
      </c>
      <c r="D558" s="89">
        <v>0</v>
      </c>
      <c r="E558" s="112">
        <f>+D558*C541</f>
        <v>0</v>
      </c>
      <c r="F558" s="79">
        <v>0</v>
      </c>
      <c r="G558" s="112">
        <f>F558*C541</f>
        <v>0</v>
      </c>
      <c r="H558" s="23">
        <f t="shared" si="72"/>
        <v>0</v>
      </c>
      <c r="I558" s="117">
        <f t="shared" si="73"/>
        <v>0</v>
      </c>
      <c r="J558" s="39">
        <f>+H558*I573</f>
        <v>0</v>
      </c>
      <c r="K558" s="395">
        <v>0</v>
      </c>
      <c r="L558" s="394">
        <f t="shared" si="74"/>
        <v>0</v>
      </c>
    </row>
    <row r="559" spans="1:12" ht="13.8">
      <c r="A559" s="2" t="s">
        <v>209</v>
      </c>
      <c r="B559" s="22">
        <f>+$B$23</f>
        <v>483692</v>
      </c>
      <c r="C559" s="84">
        <f>+B559/B570</f>
        <v>5.5328799430985872E-3</v>
      </c>
      <c r="D559" s="89">
        <v>0</v>
      </c>
      <c r="E559" s="112">
        <f>+D559*C541</f>
        <v>0</v>
      </c>
      <c r="F559" s="79">
        <v>0</v>
      </c>
      <c r="G559" s="112">
        <f>F559*C541</f>
        <v>0</v>
      </c>
      <c r="H559" s="23">
        <f t="shared" si="72"/>
        <v>0</v>
      </c>
      <c r="I559" s="117">
        <f t="shared" si="73"/>
        <v>0</v>
      </c>
      <c r="J559" s="39">
        <f>+H559*I573</f>
        <v>0</v>
      </c>
      <c r="K559" s="395">
        <v>0</v>
      </c>
      <c r="L559" s="394">
        <f t="shared" si="74"/>
        <v>0</v>
      </c>
    </row>
    <row r="560" spans="1:12" ht="13.8">
      <c r="A560" s="2" t="s">
        <v>210</v>
      </c>
      <c r="B560" s="22">
        <f>+$B$24</f>
        <v>125500</v>
      </c>
      <c r="C560" s="84">
        <f>+B560/B570</f>
        <v>1.435575599470061E-3</v>
      </c>
      <c r="D560" s="89">
        <v>0</v>
      </c>
      <c r="E560" s="112">
        <f>+D560*C541</f>
        <v>0</v>
      </c>
      <c r="F560" s="79">
        <v>0</v>
      </c>
      <c r="G560" s="112">
        <f>F560*C541</f>
        <v>0</v>
      </c>
      <c r="H560" s="23">
        <f t="shared" si="72"/>
        <v>0</v>
      </c>
      <c r="I560" s="117">
        <f t="shared" si="73"/>
        <v>0</v>
      </c>
      <c r="J560" s="39">
        <f>+H560*I573</f>
        <v>0</v>
      </c>
      <c r="K560" s="395">
        <v>0</v>
      </c>
      <c r="L560" s="394">
        <f t="shared" si="74"/>
        <v>0</v>
      </c>
    </row>
    <row r="561" spans="1:14" ht="13.8">
      <c r="A561" s="2" t="s">
        <v>2</v>
      </c>
      <c r="B561" s="22">
        <f>+$B$25</f>
        <v>349000</v>
      </c>
      <c r="C561" s="84">
        <f>+B561/B570</f>
        <v>3.992158439960568E-3</v>
      </c>
      <c r="D561" s="89">
        <v>0</v>
      </c>
      <c r="E561" s="112">
        <f>+D561*C541</f>
        <v>0</v>
      </c>
      <c r="F561" s="79">
        <v>0</v>
      </c>
      <c r="G561" s="112">
        <f>F561*C541</f>
        <v>0</v>
      </c>
      <c r="H561" s="23">
        <f t="shared" si="72"/>
        <v>0</v>
      </c>
      <c r="I561" s="117">
        <f t="shared" si="73"/>
        <v>0</v>
      </c>
      <c r="J561" s="39">
        <f>+H561*I573</f>
        <v>0</v>
      </c>
      <c r="K561" s="395">
        <v>0</v>
      </c>
      <c r="L561" s="394">
        <f t="shared" si="74"/>
        <v>0</v>
      </c>
    </row>
    <row r="562" spans="1:14" ht="13.8">
      <c r="A562" s="2" t="s">
        <v>12</v>
      </c>
      <c r="B562" s="22">
        <f>+$B$26</f>
        <v>369700</v>
      </c>
      <c r="C562" s="84">
        <f>+B562/B570</f>
        <v>4.2289426225026417E-3</v>
      </c>
      <c r="D562" s="89">
        <v>0</v>
      </c>
      <c r="E562" s="112">
        <f>+D562*C541</f>
        <v>0</v>
      </c>
      <c r="F562" s="79">
        <v>0</v>
      </c>
      <c r="G562" s="112">
        <f>F562*C541</f>
        <v>0</v>
      </c>
      <c r="H562" s="23">
        <f t="shared" si="72"/>
        <v>0</v>
      </c>
      <c r="I562" s="117">
        <f t="shared" si="73"/>
        <v>0</v>
      </c>
      <c r="J562" s="39">
        <f>+H562*I573</f>
        <v>0</v>
      </c>
      <c r="K562" s="395">
        <v>0</v>
      </c>
      <c r="L562" s="394">
        <f t="shared" si="74"/>
        <v>0</v>
      </c>
    </row>
    <row r="563" spans="1:14" ht="13.8">
      <c r="A563" s="2" t="s">
        <v>18</v>
      </c>
      <c r="B563" s="22">
        <f>+$B$27</f>
        <v>10701139</v>
      </c>
      <c r="C563" s="84">
        <f>+B563/B570</f>
        <v>0.12240871740986015</v>
      </c>
      <c r="D563" s="89">
        <v>0</v>
      </c>
      <c r="E563" s="112">
        <f>+D563*C541</f>
        <v>0</v>
      </c>
      <c r="F563" s="79">
        <v>0</v>
      </c>
      <c r="G563" s="112">
        <f>F563*C541</f>
        <v>0</v>
      </c>
      <c r="H563" s="23">
        <f t="shared" si="72"/>
        <v>0</v>
      </c>
      <c r="I563" s="117">
        <f t="shared" si="73"/>
        <v>0</v>
      </c>
      <c r="J563" s="39">
        <f>+H563*I573</f>
        <v>0</v>
      </c>
      <c r="K563" s="395">
        <v>0</v>
      </c>
      <c r="L563" s="394">
        <f t="shared" si="74"/>
        <v>0</v>
      </c>
    </row>
    <row r="564" spans="1:14" ht="13.8">
      <c r="A564" s="2" t="s">
        <v>9</v>
      </c>
      <c r="B564" s="22">
        <f>+$B$28</f>
        <v>8491257</v>
      </c>
      <c r="C564" s="84">
        <f>+B564/B570</f>
        <v>9.7130210024138255E-2</v>
      </c>
      <c r="D564" s="89">
        <v>0</v>
      </c>
      <c r="E564" s="112">
        <f>+D564*C541</f>
        <v>0</v>
      </c>
      <c r="F564" s="79">
        <v>0</v>
      </c>
      <c r="G564" s="112">
        <f>F564*C541</f>
        <v>0</v>
      </c>
      <c r="H564" s="23">
        <f t="shared" si="72"/>
        <v>0</v>
      </c>
      <c r="I564" s="117">
        <f t="shared" si="73"/>
        <v>0</v>
      </c>
      <c r="J564" s="39">
        <f>+H564*I573</f>
        <v>0</v>
      </c>
      <c r="K564" s="395">
        <v>0</v>
      </c>
      <c r="L564" s="394">
        <f t="shared" si="74"/>
        <v>0</v>
      </c>
    </row>
    <row r="565" spans="1:14" ht="13.8">
      <c r="A565" s="2" t="s">
        <v>7</v>
      </c>
      <c r="B565" s="22">
        <f>+$B$29</f>
        <v>1726630</v>
      </c>
      <c r="C565" s="84">
        <f>+B565/B570</f>
        <v>1.9750660536358496E-2</v>
      </c>
      <c r="D565" s="89">
        <v>0</v>
      </c>
      <c r="E565" s="112">
        <f>+D565*C541</f>
        <v>0</v>
      </c>
      <c r="F565" s="79">
        <v>0</v>
      </c>
      <c r="G565" s="112">
        <f>F565*C541</f>
        <v>0</v>
      </c>
      <c r="H565" s="23">
        <f t="shared" si="72"/>
        <v>0</v>
      </c>
      <c r="I565" s="117">
        <f t="shared" si="73"/>
        <v>0</v>
      </c>
      <c r="J565" s="39">
        <f>+H565*I573</f>
        <v>0</v>
      </c>
      <c r="K565" s="395">
        <v>0</v>
      </c>
      <c r="L565" s="394">
        <f t="shared" si="74"/>
        <v>0</v>
      </c>
    </row>
    <row r="566" spans="1:14" ht="13.8">
      <c r="A566" s="2" t="s">
        <v>13</v>
      </c>
      <c r="B566" s="22">
        <f>+$B$30</f>
        <v>260430</v>
      </c>
      <c r="C566" s="84">
        <f>+B566/B570</f>
        <v>2.9790195487648446E-3</v>
      </c>
      <c r="D566" s="89">
        <v>0</v>
      </c>
      <c r="E566" s="112">
        <f>+D566*C541</f>
        <v>0</v>
      </c>
      <c r="F566" s="79">
        <v>0</v>
      </c>
      <c r="G566" s="112">
        <f>F566*C541</f>
        <v>0</v>
      </c>
      <c r="H566" s="23">
        <f t="shared" si="72"/>
        <v>0</v>
      </c>
      <c r="I566" s="117">
        <f t="shared" si="73"/>
        <v>0</v>
      </c>
      <c r="J566" s="39">
        <f>+H566*I573</f>
        <v>0</v>
      </c>
      <c r="K566" s="395">
        <v>0</v>
      </c>
      <c r="L566" s="394">
        <f>+J566+K566</f>
        <v>0</v>
      </c>
    </row>
    <row r="567" spans="1:14" ht="13.8">
      <c r="A567" s="2" t="s">
        <v>3</v>
      </c>
      <c r="B567" s="22">
        <f>+$B$31</f>
        <v>1010330</v>
      </c>
      <c r="C567" s="84">
        <f>+B567/B570</f>
        <v>1.155701271245089E-2</v>
      </c>
      <c r="D567" s="89">
        <v>0</v>
      </c>
      <c r="E567" s="112">
        <f>+D567*C541</f>
        <v>0</v>
      </c>
      <c r="F567" s="79">
        <v>0</v>
      </c>
      <c r="G567" s="112">
        <f>F567*C541</f>
        <v>0</v>
      </c>
      <c r="H567" s="23">
        <f t="shared" si="72"/>
        <v>0</v>
      </c>
      <c r="I567" s="117">
        <f t="shared" si="73"/>
        <v>0</v>
      </c>
      <c r="J567" s="39">
        <f>+H567*I573</f>
        <v>0</v>
      </c>
      <c r="K567" s="395">
        <v>0</v>
      </c>
      <c r="L567" s="394">
        <f t="shared" ref="L567" si="75">+J567+K567</f>
        <v>0</v>
      </c>
    </row>
    <row r="568" spans="1:14" ht="13.8">
      <c r="A568" s="2" t="s">
        <v>11</v>
      </c>
      <c r="B568" s="22">
        <f>+$B$32</f>
        <v>744197</v>
      </c>
      <c r="C568" s="84">
        <f>+B568/B570</f>
        <v>8.5127574055682952E-3</v>
      </c>
      <c r="D568" s="89">
        <v>0</v>
      </c>
      <c r="E568" s="112">
        <f>+D568*C541</f>
        <v>0</v>
      </c>
      <c r="F568" s="79">
        <v>0</v>
      </c>
      <c r="G568" s="112">
        <f>F568*C541</f>
        <v>0</v>
      </c>
      <c r="H568" s="23">
        <f t="shared" si="72"/>
        <v>0</v>
      </c>
      <c r="I568" s="117">
        <f t="shared" si="73"/>
        <v>0</v>
      </c>
      <c r="J568" s="39">
        <f>+H568*I573</f>
        <v>0</v>
      </c>
      <c r="K568" s="395">
        <v>0</v>
      </c>
      <c r="L568" s="394">
        <f>+J568+K568</f>
        <v>0</v>
      </c>
    </row>
    <row r="569" spans="1:14" ht="13.8">
      <c r="A569" s="3" t="s">
        <v>8</v>
      </c>
      <c r="B569" s="22">
        <f>+$B$33</f>
        <v>607368</v>
      </c>
      <c r="C569" s="84">
        <f>+B569/B570</f>
        <v>6.9475910812663907E-3</v>
      </c>
      <c r="D569" s="89">
        <v>0</v>
      </c>
      <c r="E569" s="112">
        <f>+D569*C541</f>
        <v>0</v>
      </c>
      <c r="F569" s="79">
        <v>0</v>
      </c>
      <c r="G569" s="115">
        <f>F569*C541</f>
        <v>0</v>
      </c>
      <c r="H569" s="87">
        <f>+D569+F569</f>
        <v>0</v>
      </c>
      <c r="I569" s="118">
        <f t="shared" si="73"/>
        <v>0</v>
      </c>
      <c r="J569" s="39">
        <f>+H569*I573</f>
        <v>0</v>
      </c>
      <c r="K569" s="395">
        <v>0</v>
      </c>
      <c r="L569" s="394">
        <f t="shared" ref="L569" si="76">+J569+K569</f>
        <v>0</v>
      </c>
    </row>
    <row r="570" spans="1:14" ht="13.8">
      <c r="A570" s="24"/>
      <c r="B570" s="25">
        <f t="shared" ref="B570:K570" si="77">SUM(B547:B569)</f>
        <v>87421380</v>
      </c>
      <c r="C570" s="85">
        <f t="shared" si="77"/>
        <v>1.0000000000000002</v>
      </c>
      <c r="D570" s="82">
        <f t="shared" si="77"/>
        <v>0</v>
      </c>
      <c r="E570" s="113">
        <f t="shared" si="77"/>
        <v>0</v>
      </c>
      <c r="F570" s="83">
        <f t="shared" si="77"/>
        <v>1</v>
      </c>
      <c r="G570" s="113">
        <f t="shared" si="77"/>
        <v>19500000</v>
      </c>
      <c r="H570" s="86">
        <f t="shared" si="77"/>
        <v>1</v>
      </c>
      <c r="I570" s="119">
        <f t="shared" si="77"/>
        <v>19500000</v>
      </c>
      <c r="J570" s="26">
        <f t="shared" si="77"/>
        <v>5075314.857038266</v>
      </c>
      <c r="K570" s="26">
        <f t="shared" si="77"/>
        <v>-236594.22</v>
      </c>
      <c r="L570" s="26">
        <f>SUM(L547:L569)</f>
        <v>4838720.6370382663</v>
      </c>
    </row>
    <row r="571" spans="1:14">
      <c r="H571" s="80"/>
      <c r="I571" s="81"/>
    </row>
    <row r="572" spans="1:14">
      <c r="I572" s="127"/>
    </row>
    <row r="573" spans="1:14">
      <c r="G573" t="s">
        <v>114</v>
      </c>
      <c r="H573" s="27"/>
      <c r="I573" s="357">
        <f>+METC!L80</f>
        <v>5075314.857038266</v>
      </c>
    </row>
    <row r="574" spans="1:14">
      <c r="G574" t="s">
        <v>338</v>
      </c>
      <c r="I574" s="357">
        <f>+METC!M80</f>
        <v>-236594</v>
      </c>
    </row>
    <row r="575" spans="1:14">
      <c r="G575" t="s">
        <v>256</v>
      </c>
      <c r="I575" s="746">
        <f>SUM(I573:I574)</f>
        <v>4838720.857038266</v>
      </c>
      <c r="N575" s="121">
        <f>+I575</f>
        <v>4838720.857038266</v>
      </c>
    </row>
    <row r="576" spans="1:14">
      <c r="I576" s="88"/>
    </row>
    <row r="577" spans="1:12" ht="13.8">
      <c r="D577" s="89"/>
      <c r="I577" s="88"/>
    </row>
    <row r="578" spans="1:12">
      <c r="I578" s="88"/>
    </row>
    <row r="579" spans="1:12" ht="15.6">
      <c r="A579" s="874" t="s">
        <v>19</v>
      </c>
      <c r="B579" s="875"/>
      <c r="C579" s="875">
        <v>1797</v>
      </c>
      <c r="D579" s="875"/>
      <c r="E579" s="875"/>
      <c r="F579" s="875"/>
      <c r="G579" s="875"/>
      <c r="H579" s="876"/>
      <c r="I579" s="4"/>
    </row>
    <row r="580" spans="1:12" ht="15.6">
      <c r="A580" s="867" t="s">
        <v>20</v>
      </c>
      <c r="B580" s="868"/>
      <c r="C580" s="918" t="s">
        <v>225</v>
      </c>
      <c r="D580" s="918"/>
      <c r="E580" s="918"/>
      <c r="F580" s="918"/>
      <c r="G580" s="918"/>
      <c r="H580" s="919"/>
      <c r="I580" s="4"/>
    </row>
    <row r="581" spans="1:12" ht="15.6">
      <c r="A581" s="867" t="s">
        <v>22</v>
      </c>
      <c r="B581" s="868"/>
      <c r="C581" s="913">
        <v>138</v>
      </c>
      <c r="D581" s="913"/>
      <c r="E581" s="913"/>
      <c r="F581" s="913"/>
      <c r="G581" s="913"/>
      <c r="H581" s="914"/>
      <c r="I581" s="4"/>
    </row>
    <row r="582" spans="1:12" ht="15.6">
      <c r="A582" s="867" t="s">
        <v>24</v>
      </c>
      <c r="B582" s="868"/>
      <c r="C582" s="869">
        <v>21000000</v>
      </c>
      <c r="D582" s="870"/>
      <c r="E582" s="870"/>
      <c r="F582" s="870"/>
      <c r="G582" s="870"/>
      <c r="H582" s="871"/>
      <c r="I582" s="4"/>
    </row>
    <row r="583" spans="1:12" ht="15.6">
      <c r="A583" s="881" t="s">
        <v>25</v>
      </c>
      <c r="B583" s="882"/>
      <c r="C583" s="911" t="s">
        <v>102</v>
      </c>
      <c r="D583" s="911"/>
      <c r="E583" s="911"/>
      <c r="F583" s="911"/>
      <c r="G583" s="911"/>
      <c r="H583" s="912"/>
      <c r="I583" s="4"/>
    </row>
    <row r="584" spans="1:12" ht="13.8">
      <c r="A584" s="5"/>
      <c r="B584" s="5"/>
      <c r="C584" s="5"/>
      <c r="D584" s="5"/>
      <c r="E584" s="5"/>
      <c r="F584" s="5"/>
      <c r="G584" s="5"/>
      <c r="H584" s="5"/>
      <c r="I584" s="5"/>
    </row>
    <row r="585" spans="1:12" ht="13.8">
      <c r="A585" s="6"/>
      <c r="B585" s="7"/>
      <c r="C585" s="8"/>
      <c r="D585" s="886">
        <v>0.2</v>
      </c>
      <c r="E585" s="887"/>
      <c r="F585" s="886">
        <v>0.8</v>
      </c>
      <c r="G585" s="887"/>
      <c r="H585" s="9"/>
      <c r="I585" s="10"/>
      <c r="J585" s="11" t="s">
        <v>121</v>
      </c>
      <c r="K585" s="11" t="s">
        <v>269</v>
      </c>
      <c r="L585" s="11" t="s">
        <v>270</v>
      </c>
    </row>
    <row r="586" spans="1:12" ht="13.8">
      <c r="A586" s="12"/>
      <c r="B586" s="13"/>
      <c r="C586" s="14"/>
      <c r="D586" s="872" t="s">
        <v>26</v>
      </c>
      <c r="E586" s="880"/>
      <c r="F586" s="872" t="s">
        <v>27</v>
      </c>
      <c r="G586" s="880"/>
      <c r="H586" s="872" t="s">
        <v>28</v>
      </c>
      <c r="I586" s="873"/>
      <c r="J586" s="15" t="s">
        <v>29</v>
      </c>
      <c r="K586" s="391" t="s">
        <v>523</v>
      </c>
      <c r="L586" s="391" t="s">
        <v>29</v>
      </c>
    </row>
    <row r="587" spans="1:12" ht="27.6">
      <c r="A587" s="16" t="s">
        <v>30</v>
      </c>
      <c r="B587" s="17" t="s">
        <v>31</v>
      </c>
      <c r="C587" s="18" t="s">
        <v>32</v>
      </c>
      <c r="D587" s="19" t="s">
        <v>33</v>
      </c>
      <c r="E587" s="20" t="s">
        <v>34</v>
      </c>
      <c r="F587" s="19" t="s">
        <v>33</v>
      </c>
      <c r="G587" s="20" t="s">
        <v>34</v>
      </c>
      <c r="H587" s="21" t="s">
        <v>33</v>
      </c>
      <c r="I587" s="40" t="s">
        <v>34</v>
      </c>
      <c r="J587" s="18" t="s">
        <v>34</v>
      </c>
      <c r="K587" s="18" t="s">
        <v>34</v>
      </c>
      <c r="L587" s="18" t="s">
        <v>34</v>
      </c>
    </row>
    <row r="588" spans="1:12" ht="13.8">
      <c r="A588" s="1" t="s">
        <v>15</v>
      </c>
      <c r="B588" s="22">
        <f>+$B$10</f>
        <v>11479167</v>
      </c>
      <c r="C588" s="84">
        <f>+B588/B611</f>
        <v>0.13130846252941786</v>
      </c>
      <c r="D588" s="89">
        <v>0</v>
      </c>
      <c r="E588" s="112">
        <f>+D588*C582</f>
        <v>0</v>
      </c>
      <c r="F588" s="79">
        <v>0</v>
      </c>
      <c r="G588" s="114">
        <f>F588*C582</f>
        <v>0</v>
      </c>
      <c r="H588" s="23">
        <f>+D588+F588</f>
        <v>0</v>
      </c>
      <c r="I588" s="116">
        <f>+E588+G588</f>
        <v>0</v>
      </c>
      <c r="J588" s="39">
        <f>+H588*I614</f>
        <v>0</v>
      </c>
      <c r="K588" s="395">
        <v>0</v>
      </c>
      <c r="L588" s="393">
        <f>+J588+K588</f>
        <v>0</v>
      </c>
    </row>
    <row r="589" spans="1:12" ht="13.8">
      <c r="A589" s="2" t="s">
        <v>4</v>
      </c>
      <c r="B589" s="22">
        <f>+$B$12</f>
        <v>552209</v>
      </c>
      <c r="C589" s="84">
        <f>+B589/B611</f>
        <v>6.3166355873128521E-3</v>
      </c>
      <c r="D589" s="89">
        <v>0</v>
      </c>
      <c r="E589" s="112">
        <f>+D589*C582</f>
        <v>0</v>
      </c>
      <c r="F589" s="79">
        <v>0</v>
      </c>
      <c r="G589" s="112">
        <f>F589*C582</f>
        <v>0</v>
      </c>
      <c r="H589" s="23">
        <f t="shared" ref="H589:H609" si="78">+D589+F589</f>
        <v>0</v>
      </c>
      <c r="I589" s="117">
        <f>+G589+E589</f>
        <v>0</v>
      </c>
      <c r="J589" s="39">
        <f>+H589*I614</f>
        <v>0</v>
      </c>
      <c r="K589" s="395">
        <v>0</v>
      </c>
      <c r="L589" s="394">
        <f>+J589+K589</f>
        <v>0</v>
      </c>
    </row>
    <row r="590" spans="1:12" ht="13.8">
      <c r="A590" s="2" t="s">
        <v>0</v>
      </c>
      <c r="B590" s="22">
        <f>+$B$13</f>
        <v>10468870</v>
      </c>
      <c r="C590" s="84">
        <f>+B590/B611</f>
        <v>0.11975182729899711</v>
      </c>
      <c r="D590" s="89">
        <v>0</v>
      </c>
      <c r="E590" s="112">
        <f>+D590*C582</f>
        <v>0</v>
      </c>
      <c r="F590" s="79">
        <v>0</v>
      </c>
      <c r="G590" s="112">
        <f>F590*C582</f>
        <v>0</v>
      </c>
      <c r="H590" s="23">
        <f t="shared" si="78"/>
        <v>0</v>
      </c>
      <c r="I590" s="117">
        <f t="shared" ref="I590:I610" si="79">+G590+E590</f>
        <v>0</v>
      </c>
      <c r="J590" s="39">
        <f>+H590*I614</f>
        <v>0</v>
      </c>
      <c r="K590" s="395">
        <v>0</v>
      </c>
      <c r="L590" s="394">
        <f t="shared" ref="L590:L606" si="80">+J590+K590</f>
        <v>0</v>
      </c>
    </row>
    <row r="591" spans="1:12" ht="13.8">
      <c r="A591" s="2" t="s">
        <v>16</v>
      </c>
      <c r="B591" s="22">
        <f>+$B$14</f>
        <v>1032750</v>
      </c>
      <c r="C591" s="84">
        <f>+B591/B611</f>
        <v>1.1813471715957813E-2</v>
      </c>
      <c r="D591" s="89">
        <v>0</v>
      </c>
      <c r="E591" s="112">
        <f>+D591*C582</f>
        <v>0</v>
      </c>
      <c r="F591" s="79">
        <v>0</v>
      </c>
      <c r="G591" s="112">
        <f>F591*C582</f>
        <v>0</v>
      </c>
      <c r="H591" s="23">
        <f t="shared" si="78"/>
        <v>0</v>
      </c>
      <c r="I591" s="117">
        <f t="shared" si="79"/>
        <v>0</v>
      </c>
      <c r="J591" s="39">
        <f>+H591*I614</f>
        <v>0</v>
      </c>
      <c r="K591" s="395">
        <v>0</v>
      </c>
      <c r="L591" s="394">
        <f t="shared" si="80"/>
        <v>0</v>
      </c>
    </row>
    <row r="592" spans="1:12" ht="13.8">
      <c r="A592" s="2" t="s">
        <v>6</v>
      </c>
      <c r="B592" s="22">
        <f>+$B$15</f>
        <v>2589500</v>
      </c>
      <c r="C592" s="84">
        <f>+B592/B611</f>
        <v>2.9620900516555561E-2</v>
      </c>
      <c r="D592" s="89">
        <v>0</v>
      </c>
      <c r="E592" s="112">
        <f>+D592*C582</f>
        <v>0</v>
      </c>
      <c r="F592" s="79">
        <v>0</v>
      </c>
      <c r="G592" s="112">
        <f>F592*C582</f>
        <v>0</v>
      </c>
      <c r="H592" s="23">
        <f t="shared" si="78"/>
        <v>0</v>
      </c>
      <c r="I592" s="117">
        <f t="shared" si="79"/>
        <v>0</v>
      </c>
      <c r="J592" s="39">
        <f>+H592*I614</f>
        <v>0</v>
      </c>
      <c r="K592" s="395">
        <v>0</v>
      </c>
      <c r="L592" s="394">
        <f t="shared" si="80"/>
        <v>0</v>
      </c>
    </row>
    <row r="593" spans="1:12" ht="13.8">
      <c r="A593" s="2" t="s">
        <v>10</v>
      </c>
      <c r="B593" s="22">
        <f>+$B$16</f>
        <v>2986010</v>
      </c>
      <c r="C593" s="84">
        <f>+B593/B611</f>
        <v>3.4156518691423082E-2</v>
      </c>
      <c r="D593" s="89">
        <v>0</v>
      </c>
      <c r="E593" s="112">
        <f>+D593*C582</f>
        <v>0</v>
      </c>
      <c r="F593" s="79">
        <v>0</v>
      </c>
      <c r="G593" s="112">
        <f>F593*C582</f>
        <v>0</v>
      </c>
      <c r="H593" s="23">
        <f t="shared" si="78"/>
        <v>0</v>
      </c>
      <c r="I593" s="117">
        <f t="shared" si="79"/>
        <v>0</v>
      </c>
      <c r="J593" s="39">
        <f>+H593*I614</f>
        <v>0</v>
      </c>
      <c r="K593" s="395">
        <v>0</v>
      </c>
      <c r="L593" s="394">
        <f t="shared" si="80"/>
        <v>0</v>
      </c>
    </row>
    <row r="594" spans="1:12" ht="13.8">
      <c r="A594" s="2" t="s">
        <v>17</v>
      </c>
      <c r="B594" s="22">
        <f>+$B$17</f>
        <v>6997000</v>
      </c>
      <c r="C594" s="84">
        <f>+B594/B611</f>
        <v>8.003762923898021E-2</v>
      </c>
      <c r="D594" s="89">
        <v>0</v>
      </c>
      <c r="E594" s="112">
        <f>+D594*C582</f>
        <v>0</v>
      </c>
      <c r="F594" s="79">
        <v>1</v>
      </c>
      <c r="G594" s="112">
        <f>F594*C582</f>
        <v>21000000</v>
      </c>
      <c r="H594" s="23">
        <f t="shared" si="78"/>
        <v>1</v>
      </c>
      <c r="I594" s="117">
        <f t="shared" si="79"/>
        <v>21000000</v>
      </c>
      <c r="J594" s="39">
        <f>+H594*I614</f>
        <v>3577615.3832917716</v>
      </c>
      <c r="K594" s="395">
        <v>-209885.51</v>
      </c>
      <c r="L594" s="394">
        <f t="shared" si="80"/>
        <v>3367729.8732917719</v>
      </c>
    </row>
    <row r="595" spans="1:12" ht="13.8">
      <c r="A595" s="2" t="s">
        <v>5</v>
      </c>
      <c r="B595" s="22">
        <f>+$B$18</f>
        <v>9283000</v>
      </c>
      <c r="C595" s="84">
        <f>+B595/B611</f>
        <v>0.10618683896319184</v>
      </c>
      <c r="D595" s="89">
        <v>0</v>
      </c>
      <c r="E595" s="112">
        <f>+D595*C582</f>
        <v>0</v>
      </c>
      <c r="F595" s="79">
        <v>0</v>
      </c>
      <c r="G595" s="112">
        <f>F595*C582</f>
        <v>0</v>
      </c>
      <c r="H595" s="23">
        <f t="shared" si="78"/>
        <v>0</v>
      </c>
      <c r="I595" s="117">
        <f t="shared" si="79"/>
        <v>0</v>
      </c>
      <c r="J595" s="39">
        <f>+H595*I614</f>
        <v>0</v>
      </c>
      <c r="K595" s="395">
        <v>0</v>
      </c>
      <c r="L595" s="394">
        <f t="shared" si="80"/>
        <v>0</v>
      </c>
    </row>
    <row r="596" spans="1:12" ht="13.8">
      <c r="A596" s="2" t="s">
        <v>116</v>
      </c>
      <c r="B596" s="22">
        <f>+$B$19</f>
        <v>2800184</v>
      </c>
      <c r="C596" s="84">
        <f>+B596/B611</f>
        <v>3.2030883063159148E-2</v>
      </c>
      <c r="D596" s="89">
        <v>0</v>
      </c>
      <c r="E596" s="112">
        <f>+D596*C582</f>
        <v>0</v>
      </c>
      <c r="F596" s="79">
        <v>0</v>
      </c>
      <c r="G596" s="112">
        <f>F596*C582</f>
        <v>0</v>
      </c>
      <c r="H596" s="23">
        <f t="shared" si="78"/>
        <v>0</v>
      </c>
      <c r="I596" s="117">
        <f t="shared" si="79"/>
        <v>0</v>
      </c>
      <c r="J596" s="39">
        <f>+H596*I614</f>
        <v>0</v>
      </c>
      <c r="K596" s="395">
        <v>0</v>
      </c>
      <c r="L596" s="394">
        <f t="shared" si="80"/>
        <v>0</v>
      </c>
    </row>
    <row r="597" spans="1:12" ht="13.8">
      <c r="A597" s="2" t="s">
        <v>1</v>
      </c>
      <c r="B597" s="22">
        <f>+$B$20</f>
        <v>234000</v>
      </c>
      <c r="C597" s="84">
        <f>+B597/B611</f>
        <v>2.6766907591712691E-3</v>
      </c>
      <c r="D597" s="89">
        <v>0</v>
      </c>
      <c r="E597" s="112">
        <f>+D597*C582</f>
        <v>0</v>
      </c>
      <c r="F597" s="79">
        <v>0</v>
      </c>
      <c r="G597" s="112">
        <f>F597*C582</f>
        <v>0</v>
      </c>
      <c r="H597" s="23">
        <f t="shared" si="78"/>
        <v>0</v>
      </c>
      <c r="I597" s="117">
        <f t="shared" si="79"/>
        <v>0</v>
      </c>
      <c r="J597" s="39">
        <f>+H597*I614</f>
        <v>0</v>
      </c>
      <c r="K597" s="395">
        <v>0</v>
      </c>
      <c r="L597" s="394">
        <f t="shared" si="80"/>
        <v>0</v>
      </c>
    </row>
    <row r="598" spans="1:12" ht="13.8">
      <c r="A598" s="2" t="s">
        <v>46</v>
      </c>
      <c r="B598" s="22">
        <f>+$B$21</f>
        <v>7060375</v>
      </c>
      <c r="C598" s="84">
        <f>+B598/B611</f>
        <v>8.0762566319589099E-2</v>
      </c>
      <c r="D598" s="89">
        <v>0</v>
      </c>
      <c r="E598" s="112">
        <f>+D598*C582</f>
        <v>0</v>
      </c>
      <c r="F598" s="79">
        <v>0</v>
      </c>
      <c r="G598" s="112">
        <f>F598*C582</f>
        <v>0</v>
      </c>
      <c r="H598" s="23">
        <f t="shared" si="78"/>
        <v>0</v>
      </c>
      <c r="I598" s="117">
        <f t="shared" si="79"/>
        <v>0</v>
      </c>
      <c r="J598" s="39">
        <f>+H598*I614</f>
        <v>0</v>
      </c>
      <c r="K598" s="395">
        <v>0</v>
      </c>
      <c r="L598" s="394">
        <f t="shared" si="80"/>
        <v>0</v>
      </c>
    </row>
    <row r="599" spans="1:12" ht="13.8">
      <c r="A599" s="2" t="s">
        <v>45</v>
      </c>
      <c r="B599" s="22">
        <f>+$B$22</f>
        <v>7069072</v>
      </c>
      <c r="C599" s="84">
        <f>+B599/B611</f>
        <v>8.0862049992804969E-2</v>
      </c>
      <c r="D599" s="89">
        <v>0</v>
      </c>
      <c r="E599" s="112">
        <f>+D599*C582</f>
        <v>0</v>
      </c>
      <c r="F599" s="79">
        <v>0</v>
      </c>
      <c r="G599" s="112">
        <f>F599*C582</f>
        <v>0</v>
      </c>
      <c r="H599" s="23">
        <f t="shared" si="78"/>
        <v>0</v>
      </c>
      <c r="I599" s="117">
        <f t="shared" si="79"/>
        <v>0</v>
      </c>
      <c r="J599" s="39">
        <f>+H599*I614</f>
        <v>0</v>
      </c>
      <c r="K599" s="395">
        <v>0</v>
      </c>
      <c r="L599" s="394">
        <f t="shared" si="80"/>
        <v>0</v>
      </c>
    </row>
    <row r="600" spans="1:12" ht="13.8">
      <c r="A600" s="2" t="s">
        <v>209</v>
      </c>
      <c r="B600" s="22">
        <f>+$B$23</f>
        <v>483692</v>
      </c>
      <c r="C600" s="84">
        <f>+B600/B611</f>
        <v>5.5328799430985872E-3</v>
      </c>
      <c r="D600" s="89">
        <v>0</v>
      </c>
      <c r="E600" s="112">
        <f>+D600*C582</f>
        <v>0</v>
      </c>
      <c r="F600" s="79">
        <v>0</v>
      </c>
      <c r="G600" s="112">
        <f>F600*C582</f>
        <v>0</v>
      </c>
      <c r="H600" s="23">
        <f t="shared" si="78"/>
        <v>0</v>
      </c>
      <c r="I600" s="117">
        <f t="shared" si="79"/>
        <v>0</v>
      </c>
      <c r="J600" s="39">
        <f>+H600*I614</f>
        <v>0</v>
      </c>
      <c r="K600" s="395">
        <v>0</v>
      </c>
      <c r="L600" s="394">
        <f t="shared" si="80"/>
        <v>0</v>
      </c>
    </row>
    <row r="601" spans="1:12" ht="13.8">
      <c r="A601" s="2" t="s">
        <v>210</v>
      </c>
      <c r="B601" s="22">
        <f>+$B$24</f>
        <v>125500</v>
      </c>
      <c r="C601" s="84">
        <f>+B601/B611</f>
        <v>1.435575599470061E-3</v>
      </c>
      <c r="D601" s="89">
        <v>0</v>
      </c>
      <c r="E601" s="112">
        <f>+D601*C582</f>
        <v>0</v>
      </c>
      <c r="F601" s="79">
        <v>0</v>
      </c>
      <c r="G601" s="112">
        <f>F601*C582</f>
        <v>0</v>
      </c>
      <c r="H601" s="23">
        <f t="shared" si="78"/>
        <v>0</v>
      </c>
      <c r="I601" s="117">
        <f t="shared" si="79"/>
        <v>0</v>
      </c>
      <c r="J601" s="39">
        <f>+H601*I614</f>
        <v>0</v>
      </c>
      <c r="K601" s="395">
        <v>0</v>
      </c>
      <c r="L601" s="394">
        <f t="shared" si="80"/>
        <v>0</v>
      </c>
    </row>
    <row r="602" spans="1:12" ht="13.8">
      <c r="A602" s="2" t="s">
        <v>2</v>
      </c>
      <c r="B602" s="22">
        <f>+$B$25</f>
        <v>349000</v>
      </c>
      <c r="C602" s="84">
        <f>+B602/B611</f>
        <v>3.992158439960568E-3</v>
      </c>
      <c r="D602" s="89">
        <v>0</v>
      </c>
      <c r="E602" s="112">
        <f>+D602*C582</f>
        <v>0</v>
      </c>
      <c r="F602" s="79">
        <v>0</v>
      </c>
      <c r="G602" s="112">
        <f>F602*C582</f>
        <v>0</v>
      </c>
      <c r="H602" s="23">
        <f t="shared" si="78"/>
        <v>0</v>
      </c>
      <c r="I602" s="117">
        <f t="shared" si="79"/>
        <v>0</v>
      </c>
      <c r="J602" s="39">
        <f>+H602*I614</f>
        <v>0</v>
      </c>
      <c r="K602" s="395">
        <v>0</v>
      </c>
      <c r="L602" s="394">
        <f t="shared" si="80"/>
        <v>0</v>
      </c>
    </row>
    <row r="603" spans="1:12" ht="13.8">
      <c r="A603" s="2" t="s">
        <v>12</v>
      </c>
      <c r="B603" s="22">
        <f>+$B$26</f>
        <v>369700</v>
      </c>
      <c r="C603" s="84">
        <f>+B603/B611</f>
        <v>4.2289426225026417E-3</v>
      </c>
      <c r="D603" s="89">
        <v>0</v>
      </c>
      <c r="E603" s="112">
        <f>+D603*C582</f>
        <v>0</v>
      </c>
      <c r="F603" s="79">
        <v>0</v>
      </c>
      <c r="G603" s="112">
        <f>F603*C582</f>
        <v>0</v>
      </c>
      <c r="H603" s="23">
        <f t="shared" si="78"/>
        <v>0</v>
      </c>
      <c r="I603" s="117">
        <f t="shared" si="79"/>
        <v>0</v>
      </c>
      <c r="J603" s="39">
        <f>+H603*I614</f>
        <v>0</v>
      </c>
      <c r="K603" s="395">
        <v>0</v>
      </c>
      <c r="L603" s="394">
        <f t="shared" si="80"/>
        <v>0</v>
      </c>
    </row>
    <row r="604" spans="1:12" ht="13.8">
      <c r="A604" s="2" t="s">
        <v>18</v>
      </c>
      <c r="B604" s="22">
        <f>+$B$27</f>
        <v>10701139</v>
      </c>
      <c r="C604" s="84">
        <f>+B604/B611</f>
        <v>0.12240871740986015</v>
      </c>
      <c r="D604" s="89">
        <v>0</v>
      </c>
      <c r="E604" s="112">
        <f>+D604*C582</f>
        <v>0</v>
      </c>
      <c r="F604" s="79">
        <v>0</v>
      </c>
      <c r="G604" s="112">
        <f>F604*C582</f>
        <v>0</v>
      </c>
      <c r="H604" s="23">
        <f t="shared" si="78"/>
        <v>0</v>
      </c>
      <c r="I604" s="117">
        <f t="shared" si="79"/>
        <v>0</v>
      </c>
      <c r="J604" s="39">
        <f>+H604*I614</f>
        <v>0</v>
      </c>
      <c r="K604" s="395">
        <v>0</v>
      </c>
      <c r="L604" s="394">
        <f t="shared" si="80"/>
        <v>0</v>
      </c>
    </row>
    <row r="605" spans="1:12" ht="13.8">
      <c r="A605" s="2" t="s">
        <v>9</v>
      </c>
      <c r="B605" s="22">
        <f>+$B$28</f>
        <v>8491257</v>
      </c>
      <c r="C605" s="84">
        <f>+B605/B611</f>
        <v>9.7130210024138255E-2</v>
      </c>
      <c r="D605" s="89">
        <v>0</v>
      </c>
      <c r="E605" s="112">
        <f>+D605*C582</f>
        <v>0</v>
      </c>
      <c r="F605" s="79">
        <v>0</v>
      </c>
      <c r="G605" s="112">
        <f>F605*C582</f>
        <v>0</v>
      </c>
      <c r="H605" s="23">
        <f t="shared" si="78"/>
        <v>0</v>
      </c>
      <c r="I605" s="117">
        <f t="shared" si="79"/>
        <v>0</v>
      </c>
      <c r="J605" s="39">
        <f>+H605*I614</f>
        <v>0</v>
      </c>
      <c r="K605" s="395">
        <v>0</v>
      </c>
      <c r="L605" s="394">
        <f t="shared" si="80"/>
        <v>0</v>
      </c>
    </row>
    <row r="606" spans="1:12" ht="13.8">
      <c r="A606" s="2" t="s">
        <v>7</v>
      </c>
      <c r="B606" s="22">
        <f>+$B$29</f>
        <v>1726630</v>
      </c>
      <c r="C606" s="84">
        <f>+B606/B611</f>
        <v>1.9750660536358496E-2</v>
      </c>
      <c r="D606" s="89">
        <v>0</v>
      </c>
      <c r="E606" s="112">
        <f>+D606*C582</f>
        <v>0</v>
      </c>
      <c r="F606" s="79">
        <v>0</v>
      </c>
      <c r="G606" s="112">
        <f>F606*C582</f>
        <v>0</v>
      </c>
      <c r="H606" s="23">
        <f t="shared" si="78"/>
        <v>0</v>
      </c>
      <c r="I606" s="117">
        <f t="shared" si="79"/>
        <v>0</v>
      </c>
      <c r="J606" s="39">
        <f>+H606*I614</f>
        <v>0</v>
      </c>
      <c r="K606" s="395">
        <v>0</v>
      </c>
      <c r="L606" s="394">
        <f t="shared" si="80"/>
        <v>0</v>
      </c>
    </row>
    <row r="607" spans="1:12" ht="13.8">
      <c r="A607" s="2" t="s">
        <v>13</v>
      </c>
      <c r="B607" s="22">
        <f>+$B$30</f>
        <v>260430</v>
      </c>
      <c r="C607" s="84">
        <f>+B607/B611</f>
        <v>2.9790195487648446E-3</v>
      </c>
      <c r="D607" s="89">
        <v>0</v>
      </c>
      <c r="E607" s="112">
        <f>+D607*C582</f>
        <v>0</v>
      </c>
      <c r="F607" s="79">
        <v>0</v>
      </c>
      <c r="G607" s="112">
        <f>F607*C582</f>
        <v>0</v>
      </c>
      <c r="H607" s="23">
        <f t="shared" si="78"/>
        <v>0</v>
      </c>
      <c r="I607" s="117">
        <f t="shared" si="79"/>
        <v>0</v>
      </c>
      <c r="J607" s="39">
        <f>+H607*I614</f>
        <v>0</v>
      </c>
      <c r="K607" s="395">
        <v>0</v>
      </c>
      <c r="L607" s="394">
        <f>+J607+K607</f>
        <v>0</v>
      </c>
    </row>
    <row r="608" spans="1:12" ht="13.8">
      <c r="A608" s="2" t="s">
        <v>3</v>
      </c>
      <c r="B608" s="22">
        <f>+$B$31</f>
        <v>1010330</v>
      </c>
      <c r="C608" s="84">
        <f>+B608/B611</f>
        <v>1.155701271245089E-2</v>
      </c>
      <c r="D608" s="89">
        <v>0</v>
      </c>
      <c r="E608" s="112">
        <f>+D608*C582</f>
        <v>0</v>
      </c>
      <c r="F608" s="79">
        <v>0</v>
      </c>
      <c r="G608" s="112">
        <f>F608*C582</f>
        <v>0</v>
      </c>
      <c r="H608" s="23">
        <f t="shared" si="78"/>
        <v>0</v>
      </c>
      <c r="I608" s="117">
        <f t="shared" si="79"/>
        <v>0</v>
      </c>
      <c r="J608" s="39">
        <f>+H608*I614</f>
        <v>0</v>
      </c>
      <c r="K608" s="395">
        <v>0</v>
      </c>
      <c r="L608" s="394">
        <f t="shared" ref="L608" si="81">+J608+K608</f>
        <v>0</v>
      </c>
    </row>
    <row r="609" spans="1:14" ht="13.8">
      <c r="A609" s="2" t="s">
        <v>11</v>
      </c>
      <c r="B609" s="22">
        <f>+$B$32</f>
        <v>744197</v>
      </c>
      <c r="C609" s="84">
        <f>+B609/B611</f>
        <v>8.5127574055682952E-3</v>
      </c>
      <c r="D609" s="89">
        <v>0</v>
      </c>
      <c r="E609" s="112">
        <f>+D609*C582</f>
        <v>0</v>
      </c>
      <c r="F609" s="79">
        <v>0</v>
      </c>
      <c r="G609" s="112">
        <f>F609*C582</f>
        <v>0</v>
      </c>
      <c r="H609" s="23">
        <f t="shared" si="78"/>
        <v>0</v>
      </c>
      <c r="I609" s="117">
        <f t="shared" si="79"/>
        <v>0</v>
      </c>
      <c r="J609" s="39">
        <f>+H609*I614</f>
        <v>0</v>
      </c>
      <c r="K609" s="395">
        <v>0</v>
      </c>
      <c r="L609" s="394">
        <f>+J609+K609</f>
        <v>0</v>
      </c>
    </row>
    <row r="610" spans="1:14" ht="13.8">
      <c r="A610" s="3" t="s">
        <v>8</v>
      </c>
      <c r="B610" s="22">
        <f>+$B$33</f>
        <v>607368</v>
      </c>
      <c r="C610" s="84">
        <f>+B610/B611</f>
        <v>6.9475910812663907E-3</v>
      </c>
      <c r="D610" s="89">
        <v>0</v>
      </c>
      <c r="E610" s="112">
        <f>+D610*C582</f>
        <v>0</v>
      </c>
      <c r="F610" s="79">
        <v>0</v>
      </c>
      <c r="G610" s="115">
        <f>F610*C582</f>
        <v>0</v>
      </c>
      <c r="H610" s="87">
        <f>+D610+F610</f>
        <v>0</v>
      </c>
      <c r="I610" s="118">
        <f t="shared" si="79"/>
        <v>0</v>
      </c>
      <c r="J610" s="39">
        <f>+H610*I614</f>
        <v>0</v>
      </c>
      <c r="K610" s="395">
        <v>0</v>
      </c>
      <c r="L610" s="394">
        <f t="shared" ref="L610" si="82">+J610+K610</f>
        <v>0</v>
      </c>
    </row>
    <row r="611" spans="1:14" ht="13.8">
      <c r="A611" s="24"/>
      <c r="B611" s="25">
        <f t="shared" ref="B611:K611" si="83">SUM(B588:B610)</f>
        <v>87421380</v>
      </c>
      <c r="C611" s="85">
        <f t="shared" si="83"/>
        <v>1.0000000000000002</v>
      </c>
      <c r="D611" s="82">
        <f t="shared" si="83"/>
        <v>0</v>
      </c>
      <c r="E611" s="113">
        <f t="shared" si="83"/>
        <v>0</v>
      </c>
      <c r="F611" s="83">
        <f t="shared" si="83"/>
        <v>1</v>
      </c>
      <c r="G611" s="113">
        <f t="shared" si="83"/>
        <v>21000000</v>
      </c>
      <c r="H611" s="86">
        <f t="shared" si="83"/>
        <v>1</v>
      </c>
      <c r="I611" s="119">
        <f t="shared" si="83"/>
        <v>21000000</v>
      </c>
      <c r="J611" s="26">
        <f t="shared" si="83"/>
        <v>3577615.3832917716</v>
      </c>
      <c r="K611" s="26">
        <f t="shared" si="83"/>
        <v>-209885.51</v>
      </c>
      <c r="L611" s="26">
        <f>SUM(L588:L610)</f>
        <v>3367729.8732917719</v>
      </c>
    </row>
    <row r="612" spans="1:14">
      <c r="H612" s="80"/>
      <c r="I612" s="81"/>
    </row>
    <row r="613" spans="1:14">
      <c r="I613" s="127"/>
    </row>
    <row r="614" spans="1:14">
      <c r="G614" t="s">
        <v>114</v>
      </c>
      <c r="H614" s="27"/>
      <c r="I614" s="357">
        <f>+METC!L81</f>
        <v>3577615.3832917716</v>
      </c>
    </row>
    <row r="615" spans="1:14">
      <c r="G615" t="s">
        <v>338</v>
      </c>
      <c r="I615" s="357">
        <f>+METC!M81</f>
        <v>-209886</v>
      </c>
    </row>
    <row r="616" spans="1:14">
      <c r="G616" t="s">
        <v>256</v>
      </c>
      <c r="I616" s="746">
        <f>SUM(I614:I615)</f>
        <v>3367729.3832917716</v>
      </c>
      <c r="N616" s="121">
        <f>+I616</f>
        <v>3367729.3832917716</v>
      </c>
    </row>
    <row r="617" spans="1:14" ht="13.8">
      <c r="D617" s="89"/>
      <c r="I617" s="748"/>
    </row>
    <row r="618" spans="1:14">
      <c r="I618" s="748"/>
    </row>
    <row r="619" spans="1:14">
      <c r="I619" s="88"/>
    </row>
    <row r="620" spans="1:14" ht="15.6">
      <c r="A620" s="874" t="s">
        <v>19</v>
      </c>
      <c r="B620" s="875"/>
      <c r="C620" s="875">
        <v>1798</v>
      </c>
      <c r="D620" s="875"/>
      <c r="E620" s="875"/>
      <c r="F620" s="875"/>
      <c r="G620" s="875"/>
      <c r="H620" s="876"/>
      <c r="I620" s="4"/>
    </row>
    <row r="621" spans="1:14" ht="15.6">
      <c r="A621" s="867" t="s">
        <v>20</v>
      </c>
      <c r="B621" s="868"/>
      <c r="C621" s="920" t="s">
        <v>226</v>
      </c>
      <c r="D621" s="920"/>
      <c r="E621" s="920"/>
      <c r="F621" s="920"/>
      <c r="G621" s="920"/>
      <c r="H621" s="921"/>
      <c r="I621" s="4"/>
    </row>
    <row r="622" spans="1:14" ht="15.6">
      <c r="A622" s="867" t="s">
        <v>22</v>
      </c>
      <c r="B622" s="868"/>
      <c r="C622" s="913">
        <v>138</v>
      </c>
      <c r="D622" s="913"/>
      <c r="E622" s="913"/>
      <c r="F622" s="913"/>
      <c r="G622" s="913"/>
      <c r="H622" s="914"/>
      <c r="I622" s="4"/>
    </row>
    <row r="623" spans="1:14" ht="15.6">
      <c r="A623" s="867" t="s">
        <v>24</v>
      </c>
      <c r="B623" s="868"/>
      <c r="C623" s="869">
        <v>21000000</v>
      </c>
      <c r="D623" s="870"/>
      <c r="E623" s="870"/>
      <c r="F623" s="870"/>
      <c r="G623" s="870"/>
      <c r="H623" s="871"/>
      <c r="I623" s="4"/>
    </row>
    <row r="624" spans="1:14" ht="15.6">
      <c r="A624" s="881" t="s">
        <v>25</v>
      </c>
      <c r="B624" s="882"/>
      <c r="C624" s="911" t="s">
        <v>102</v>
      </c>
      <c r="D624" s="911"/>
      <c r="E624" s="911"/>
      <c r="F624" s="911"/>
      <c r="G624" s="911"/>
      <c r="H624" s="912"/>
      <c r="I624" s="4"/>
    </row>
    <row r="625" spans="1:12" ht="13.8">
      <c r="A625" s="5"/>
      <c r="B625" s="5"/>
      <c r="C625" s="5"/>
      <c r="D625" s="5"/>
      <c r="E625" s="5"/>
      <c r="F625" s="5"/>
      <c r="G625" s="5"/>
      <c r="H625" s="5"/>
      <c r="I625" s="5"/>
    </row>
    <row r="626" spans="1:12" ht="13.8">
      <c r="A626" s="6"/>
      <c r="B626" s="7"/>
      <c r="C626" s="8"/>
      <c r="D626" s="886">
        <v>0.2</v>
      </c>
      <c r="E626" s="887"/>
      <c r="F626" s="886">
        <v>0.8</v>
      </c>
      <c r="G626" s="887"/>
      <c r="H626" s="9"/>
      <c r="I626" s="10"/>
      <c r="J626" s="11" t="s">
        <v>121</v>
      </c>
      <c r="K626" s="11" t="s">
        <v>269</v>
      </c>
      <c r="L626" s="11" t="s">
        <v>270</v>
      </c>
    </row>
    <row r="627" spans="1:12" ht="13.8">
      <c r="A627" s="12"/>
      <c r="B627" s="13"/>
      <c r="C627" s="14"/>
      <c r="D627" s="872" t="s">
        <v>26</v>
      </c>
      <c r="E627" s="880"/>
      <c r="F627" s="872" t="s">
        <v>27</v>
      </c>
      <c r="G627" s="880"/>
      <c r="H627" s="872" t="s">
        <v>28</v>
      </c>
      <c r="I627" s="873"/>
      <c r="J627" s="15" t="s">
        <v>29</v>
      </c>
      <c r="K627" s="391" t="s">
        <v>523</v>
      </c>
      <c r="L627" s="391" t="s">
        <v>29</v>
      </c>
    </row>
    <row r="628" spans="1:12" ht="27.6">
      <c r="A628" s="16" t="s">
        <v>30</v>
      </c>
      <c r="B628" s="17" t="s">
        <v>31</v>
      </c>
      <c r="C628" s="18" t="s">
        <v>32</v>
      </c>
      <c r="D628" s="19" t="s">
        <v>33</v>
      </c>
      <c r="E628" s="20" t="s">
        <v>34</v>
      </c>
      <c r="F628" s="19" t="s">
        <v>33</v>
      </c>
      <c r="G628" s="20" t="s">
        <v>34</v>
      </c>
      <c r="H628" s="21" t="s">
        <v>33</v>
      </c>
      <c r="I628" s="40" t="s">
        <v>34</v>
      </c>
      <c r="J628" s="18" t="s">
        <v>34</v>
      </c>
      <c r="K628" s="18" t="s">
        <v>34</v>
      </c>
      <c r="L628" s="18" t="s">
        <v>34</v>
      </c>
    </row>
    <row r="629" spans="1:12" ht="13.8">
      <c r="A629" s="1" t="s">
        <v>15</v>
      </c>
      <c r="B629" s="22">
        <f>+$B$10</f>
        <v>11479167</v>
      </c>
      <c r="C629" s="84">
        <f>+B629/B652</f>
        <v>0.13130846252941786</v>
      </c>
      <c r="D629" s="89">
        <v>0</v>
      </c>
      <c r="E629" s="112">
        <f>+D629*C623</f>
        <v>0</v>
      </c>
      <c r="F629" s="79">
        <v>0</v>
      </c>
      <c r="G629" s="114">
        <f>F629*C623</f>
        <v>0</v>
      </c>
      <c r="H629" s="23">
        <f>+D629+F629</f>
        <v>0</v>
      </c>
      <c r="I629" s="116">
        <f>+E629+G629</f>
        <v>0</v>
      </c>
      <c r="J629" s="39">
        <f>+H629*I655</f>
        <v>0</v>
      </c>
      <c r="K629" s="395">
        <v>0</v>
      </c>
      <c r="L629" s="393">
        <f>+J629+K629</f>
        <v>0</v>
      </c>
    </row>
    <row r="630" spans="1:12" ht="13.8">
      <c r="A630" s="2" t="s">
        <v>4</v>
      </c>
      <c r="B630" s="22">
        <f>+$B$12</f>
        <v>552209</v>
      </c>
      <c r="C630" s="84">
        <f>+B630/B652</f>
        <v>6.3166355873128521E-3</v>
      </c>
      <c r="D630" s="89">
        <v>0</v>
      </c>
      <c r="E630" s="112">
        <f>+D630*C623</f>
        <v>0</v>
      </c>
      <c r="F630" s="79">
        <v>0</v>
      </c>
      <c r="G630" s="112">
        <f>F630*C623</f>
        <v>0</v>
      </c>
      <c r="H630" s="23">
        <f t="shared" ref="H630:H650" si="84">+D630+F630</f>
        <v>0</v>
      </c>
      <c r="I630" s="117">
        <f>+G630+E630</f>
        <v>0</v>
      </c>
      <c r="J630" s="39">
        <f>+H630*I655</f>
        <v>0</v>
      </c>
      <c r="K630" s="395">
        <v>0</v>
      </c>
      <c r="L630" s="394">
        <f>+J630+K630</f>
        <v>0</v>
      </c>
    </row>
    <row r="631" spans="1:12" ht="13.8">
      <c r="A631" s="2" t="s">
        <v>0</v>
      </c>
      <c r="B631" s="22">
        <f>+$B$13</f>
        <v>10468870</v>
      </c>
      <c r="C631" s="84">
        <f>+B631/B652</f>
        <v>0.11975182729899711</v>
      </c>
      <c r="D631" s="89">
        <v>0</v>
      </c>
      <c r="E631" s="112">
        <f>+D631*C623</f>
        <v>0</v>
      </c>
      <c r="F631" s="79">
        <v>0</v>
      </c>
      <c r="G631" s="112">
        <f>F631*C623</f>
        <v>0</v>
      </c>
      <c r="H631" s="23">
        <f t="shared" si="84"/>
        <v>0</v>
      </c>
      <c r="I631" s="117">
        <f t="shared" ref="I631:I651" si="85">+G631+E631</f>
        <v>0</v>
      </c>
      <c r="J631" s="39">
        <f>+H631*I655</f>
        <v>0</v>
      </c>
      <c r="K631" s="395">
        <v>0</v>
      </c>
      <c r="L631" s="394">
        <f t="shared" ref="L631:L647" si="86">+J631+K631</f>
        <v>0</v>
      </c>
    </row>
    <row r="632" spans="1:12" ht="13.8">
      <c r="A632" s="2" t="s">
        <v>16</v>
      </c>
      <c r="B632" s="22">
        <f>+$B$14</f>
        <v>1032750</v>
      </c>
      <c r="C632" s="84">
        <f>+B632/B652</f>
        <v>1.1813471715957813E-2</v>
      </c>
      <c r="D632" s="89">
        <v>0</v>
      </c>
      <c r="E632" s="112">
        <f>+D632*C623</f>
        <v>0</v>
      </c>
      <c r="F632" s="79">
        <v>0</v>
      </c>
      <c r="G632" s="112">
        <f>F632*C623</f>
        <v>0</v>
      </c>
      <c r="H632" s="23">
        <f t="shared" si="84"/>
        <v>0</v>
      </c>
      <c r="I632" s="117">
        <f t="shared" si="85"/>
        <v>0</v>
      </c>
      <c r="J632" s="39">
        <f>+H632*I655</f>
        <v>0</v>
      </c>
      <c r="K632" s="395">
        <v>0</v>
      </c>
      <c r="L632" s="394">
        <f t="shared" si="86"/>
        <v>0</v>
      </c>
    </row>
    <row r="633" spans="1:12" ht="13.8">
      <c r="A633" s="2" t="s">
        <v>6</v>
      </c>
      <c r="B633" s="22">
        <f>+$B$15</f>
        <v>2589500</v>
      </c>
      <c r="C633" s="84">
        <f>+B633/B652</f>
        <v>2.9620900516555561E-2</v>
      </c>
      <c r="D633" s="89">
        <v>0</v>
      </c>
      <c r="E633" s="112">
        <f>+D633*C623</f>
        <v>0</v>
      </c>
      <c r="F633" s="79">
        <v>0</v>
      </c>
      <c r="G633" s="112">
        <f>F633*C623</f>
        <v>0</v>
      </c>
      <c r="H633" s="23">
        <f t="shared" si="84"/>
        <v>0</v>
      </c>
      <c r="I633" s="117">
        <f t="shared" si="85"/>
        <v>0</v>
      </c>
      <c r="J633" s="39">
        <f>+H633*I655</f>
        <v>0</v>
      </c>
      <c r="K633" s="395">
        <v>0</v>
      </c>
      <c r="L633" s="394">
        <f t="shared" si="86"/>
        <v>0</v>
      </c>
    </row>
    <row r="634" spans="1:12" ht="13.8">
      <c r="A634" s="2" t="s">
        <v>10</v>
      </c>
      <c r="B634" s="22">
        <f>+$B$16</f>
        <v>2986010</v>
      </c>
      <c r="C634" s="84">
        <f>+B634/B652</f>
        <v>3.4156518691423082E-2</v>
      </c>
      <c r="D634" s="89">
        <v>0</v>
      </c>
      <c r="E634" s="112">
        <f>+D634*C623</f>
        <v>0</v>
      </c>
      <c r="F634" s="79">
        <v>0</v>
      </c>
      <c r="G634" s="112">
        <f>F634*C623</f>
        <v>0</v>
      </c>
      <c r="H634" s="23">
        <f t="shared" si="84"/>
        <v>0</v>
      </c>
      <c r="I634" s="117">
        <f t="shared" si="85"/>
        <v>0</v>
      </c>
      <c r="J634" s="39">
        <f>+H634*I655</f>
        <v>0</v>
      </c>
      <c r="K634" s="395">
        <v>0</v>
      </c>
      <c r="L634" s="394">
        <f t="shared" si="86"/>
        <v>0</v>
      </c>
    </row>
    <row r="635" spans="1:12" ht="13.8">
      <c r="A635" s="2" t="s">
        <v>17</v>
      </c>
      <c r="B635" s="22">
        <f>+$B$17</f>
        <v>6997000</v>
      </c>
      <c r="C635" s="84">
        <f>+B635/B652</f>
        <v>8.003762923898021E-2</v>
      </c>
      <c r="D635" s="89">
        <v>0</v>
      </c>
      <c r="E635" s="112">
        <f>+D635*C623</f>
        <v>0</v>
      </c>
      <c r="F635" s="79">
        <v>0.98912773154548683</v>
      </c>
      <c r="G635" s="112">
        <f>F635*C623</f>
        <v>20771682.362455223</v>
      </c>
      <c r="H635" s="23">
        <f t="shared" si="84"/>
        <v>0.98912773154548683</v>
      </c>
      <c r="I635" s="117">
        <f t="shared" si="85"/>
        <v>20771682.362455223</v>
      </c>
      <c r="J635" s="39">
        <f>+H635*I655</f>
        <v>3802491.8412944693</v>
      </c>
      <c r="K635" s="395">
        <v>-169842.66</v>
      </c>
      <c r="L635" s="394">
        <f t="shared" si="86"/>
        <v>3632649.1812944692</v>
      </c>
    </row>
    <row r="636" spans="1:12" ht="13.8">
      <c r="A636" s="2" t="s">
        <v>5</v>
      </c>
      <c r="B636" s="22">
        <f>+$B$18</f>
        <v>9283000</v>
      </c>
      <c r="C636" s="84">
        <f>+B636/B652</f>
        <v>0.10618683896319184</v>
      </c>
      <c r="D636" s="89">
        <v>0</v>
      </c>
      <c r="E636" s="112">
        <f>+D636*C623</f>
        <v>0</v>
      </c>
      <c r="F636" s="79">
        <v>0</v>
      </c>
      <c r="G636" s="112">
        <f>F636*C623</f>
        <v>0</v>
      </c>
      <c r="H636" s="23">
        <f t="shared" si="84"/>
        <v>0</v>
      </c>
      <c r="I636" s="117">
        <f t="shared" si="85"/>
        <v>0</v>
      </c>
      <c r="J636" s="39">
        <f>+H636*I655</f>
        <v>0</v>
      </c>
      <c r="K636" s="395">
        <v>0</v>
      </c>
      <c r="L636" s="394">
        <f t="shared" si="86"/>
        <v>0</v>
      </c>
    </row>
    <row r="637" spans="1:12" ht="13.8">
      <c r="A637" s="2" t="s">
        <v>116</v>
      </c>
      <c r="B637" s="22">
        <f>+$B$19</f>
        <v>2800184</v>
      </c>
      <c r="C637" s="84">
        <f>+B637/B652</f>
        <v>3.2030883063159148E-2</v>
      </c>
      <c r="D637" s="89">
        <v>0</v>
      </c>
      <c r="E637" s="112">
        <f>+D637*C623</f>
        <v>0</v>
      </c>
      <c r="F637" s="79">
        <v>0</v>
      </c>
      <c r="G637" s="112">
        <f>F637*C623</f>
        <v>0</v>
      </c>
      <c r="H637" s="23">
        <f t="shared" si="84"/>
        <v>0</v>
      </c>
      <c r="I637" s="117">
        <f t="shared" si="85"/>
        <v>0</v>
      </c>
      <c r="J637" s="39">
        <f>+H637*I655</f>
        <v>0</v>
      </c>
      <c r="K637" s="395">
        <v>0</v>
      </c>
      <c r="L637" s="394">
        <f t="shared" si="86"/>
        <v>0</v>
      </c>
    </row>
    <row r="638" spans="1:12" ht="13.8">
      <c r="A638" s="2" t="s">
        <v>1</v>
      </c>
      <c r="B638" s="22">
        <f>+$B$20</f>
        <v>234000</v>
      </c>
      <c r="C638" s="84">
        <f>+B638/B652</f>
        <v>2.6766907591712691E-3</v>
      </c>
      <c r="D638" s="89">
        <v>0</v>
      </c>
      <c r="E638" s="112">
        <f>+D638*C623</f>
        <v>0</v>
      </c>
      <c r="F638" s="79">
        <v>0</v>
      </c>
      <c r="G638" s="112">
        <f>F638*C623</f>
        <v>0</v>
      </c>
      <c r="H638" s="23">
        <f t="shared" si="84"/>
        <v>0</v>
      </c>
      <c r="I638" s="117">
        <f t="shared" si="85"/>
        <v>0</v>
      </c>
      <c r="J638" s="39">
        <f>+H638*I655</f>
        <v>0</v>
      </c>
      <c r="K638" s="395">
        <v>0</v>
      </c>
      <c r="L638" s="394">
        <f t="shared" si="86"/>
        <v>0</v>
      </c>
    </row>
    <row r="639" spans="1:12" ht="13.8">
      <c r="A639" s="2" t="s">
        <v>46</v>
      </c>
      <c r="B639" s="22">
        <f>+$B$21</f>
        <v>7060375</v>
      </c>
      <c r="C639" s="84">
        <f>+B639/B652</f>
        <v>8.0762566319589099E-2</v>
      </c>
      <c r="D639" s="89">
        <v>0</v>
      </c>
      <c r="E639" s="112">
        <f>+D639*C623</f>
        <v>0</v>
      </c>
      <c r="F639" s="79">
        <v>0</v>
      </c>
      <c r="G639" s="112">
        <f>F639*C623</f>
        <v>0</v>
      </c>
      <c r="H639" s="23">
        <f t="shared" si="84"/>
        <v>0</v>
      </c>
      <c r="I639" s="117">
        <f t="shared" si="85"/>
        <v>0</v>
      </c>
      <c r="J639" s="39">
        <f>+H639*I655</f>
        <v>0</v>
      </c>
      <c r="K639" s="395">
        <v>0</v>
      </c>
      <c r="L639" s="394">
        <f t="shared" si="86"/>
        <v>0</v>
      </c>
    </row>
    <row r="640" spans="1:12" ht="13.8">
      <c r="A640" s="2" t="s">
        <v>45</v>
      </c>
      <c r="B640" s="22">
        <f>+$B$22</f>
        <v>7069072</v>
      </c>
      <c r="C640" s="84">
        <f>+B640/B652</f>
        <v>8.0862049992804969E-2</v>
      </c>
      <c r="D640" s="89">
        <v>0</v>
      </c>
      <c r="E640" s="112">
        <f>+D640*C623</f>
        <v>0</v>
      </c>
      <c r="F640" s="79">
        <v>0</v>
      </c>
      <c r="G640" s="112">
        <f>F640*C623</f>
        <v>0</v>
      </c>
      <c r="H640" s="23">
        <f t="shared" si="84"/>
        <v>0</v>
      </c>
      <c r="I640" s="117">
        <f t="shared" si="85"/>
        <v>0</v>
      </c>
      <c r="J640" s="39">
        <f>+H640*I655</f>
        <v>0</v>
      </c>
      <c r="K640" s="395">
        <v>0</v>
      </c>
      <c r="L640" s="394">
        <f t="shared" si="86"/>
        <v>0</v>
      </c>
    </row>
    <row r="641" spans="1:12" ht="13.8">
      <c r="A641" s="2" t="s">
        <v>209</v>
      </c>
      <c r="B641" s="22">
        <f>+$B$23</f>
        <v>483692</v>
      </c>
      <c r="C641" s="84">
        <f>+B641/B652</f>
        <v>5.5328799430985872E-3</v>
      </c>
      <c r="D641" s="89">
        <v>0</v>
      </c>
      <c r="E641" s="112">
        <f>+D641*C623</f>
        <v>0</v>
      </c>
      <c r="F641" s="79">
        <v>0</v>
      </c>
      <c r="G641" s="112">
        <f>F641*C623</f>
        <v>0</v>
      </c>
      <c r="H641" s="23">
        <f t="shared" si="84"/>
        <v>0</v>
      </c>
      <c r="I641" s="117">
        <f t="shared" si="85"/>
        <v>0</v>
      </c>
      <c r="J641" s="39">
        <f>+H641*I655</f>
        <v>0</v>
      </c>
      <c r="K641" s="395">
        <v>0</v>
      </c>
      <c r="L641" s="394">
        <f t="shared" si="86"/>
        <v>0</v>
      </c>
    </row>
    <row r="642" spans="1:12" ht="13.8">
      <c r="A642" s="2" t="s">
        <v>210</v>
      </c>
      <c r="B642" s="22">
        <f>+$B$24</f>
        <v>125500</v>
      </c>
      <c r="C642" s="84">
        <f>+B642/B652</f>
        <v>1.435575599470061E-3</v>
      </c>
      <c r="D642" s="89">
        <v>0</v>
      </c>
      <c r="E642" s="112">
        <f>+D642*C623</f>
        <v>0</v>
      </c>
      <c r="F642" s="79">
        <v>1.0872268454513345E-2</v>
      </c>
      <c r="G642" s="112">
        <f>F642*C623</f>
        <v>228317.63754478024</v>
      </c>
      <c r="H642" s="23">
        <f t="shared" si="84"/>
        <v>1.0872268454513345E-2</v>
      </c>
      <c r="I642" s="117">
        <f t="shared" si="85"/>
        <v>228317.63754478024</v>
      </c>
      <c r="J642" s="39">
        <f>+H642*I655</f>
        <v>41796.130849607107</v>
      </c>
      <c r="K642" s="395">
        <v>-1867.66</v>
      </c>
      <c r="L642" s="394">
        <f t="shared" si="86"/>
        <v>39928.470849607103</v>
      </c>
    </row>
    <row r="643" spans="1:12" ht="13.8">
      <c r="A643" s="2" t="s">
        <v>2</v>
      </c>
      <c r="B643" s="22">
        <f>+$B$25</f>
        <v>349000</v>
      </c>
      <c r="C643" s="84">
        <f>+B643/B652</f>
        <v>3.992158439960568E-3</v>
      </c>
      <c r="D643" s="89">
        <v>0</v>
      </c>
      <c r="E643" s="112">
        <f>+D643*C623</f>
        <v>0</v>
      </c>
      <c r="F643" s="79">
        <v>0</v>
      </c>
      <c r="G643" s="112">
        <f>F643*C623</f>
        <v>0</v>
      </c>
      <c r="H643" s="23">
        <f t="shared" si="84"/>
        <v>0</v>
      </c>
      <c r="I643" s="117">
        <f t="shared" si="85"/>
        <v>0</v>
      </c>
      <c r="J643" s="39">
        <f>+H643*I655</f>
        <v>0</v>
      </c>
      <c r="K643" s="395">
        <v>0</v>
      </c>
      <c r="L643" s="394">
        <f t="shared" si="86"/>
        <v>0</v>
      </c>
    </row>
    <row r="644" spans="1:12" ht="13.8">
      <c r="A644" s="2" t="s">
        <v>12</v>
      </c>
      <c r="B644" s="22">
        <f>+$B$26</f>
        <v>369700</v>
      </c>
      <c r="C644" s="84">
        <f>+B644/B652</f>
        <v>4.2289426225026417E-3</v>
      </c>
      <c r="D644" s="89">
        <v>0</v>
      </c>
      <c r="E644" s="112">
        <f>+D644*C623</f>
        <v>0</v>
      </c>
      <c r="F644" s="79">
        <v>0</v>
      </c>
      <c r="G644" s="112">
        <f>F644*C623</f>
        <v>0</v>
      </c>
      <c r="H644" s="23">
        <f t="shared" si="84"/>
        <v>0</v>
      </c>
      <c r="I644" s="117">
        <f t="shared" si="85"/>
        <v>0</v>
      </c>
      <c r="J644" s="39">
        <f>+H644*I655</f>
        <v>0</v>
      </c>
      <c r="K644" s="395">
        <v>0</v>
      </c>
      <c r="L644" s="394">
        <f t="shared" si="86"/>
        <v>0</v>
      </c>
    </row>
    <row r="645" spans="1:12" ht="13.8">
      <c r="A645" s="2" t="s">
        <v>18</v>
      </c>
      <c r="B645" s="22">
        <f>+$B$27</f>
        <v>10701139</v>
      </c>
      <c r="C645" s="84">
        <f>+B645/B652</f>
        <v>0.12240871740986015</v>
      </c>
      <c r="D645" s="89">
        <v>0</v>
      </c>
      <c r="E645" s="112">
        <f>+D645*C623</f>
        <v>0</v>
      </c>
      <c r="F645" s="79">
        <v>0</v>
      </c>
      <c r="G645" s="112">
        <f>F645*C623</f>
        <v>0</v>
      </c>
      <c r="H645" s="23">
        <f t="shared" si="84"/>
        <v>0</v>
      </c>
      <c r="I645" s="117">
        <f t="shared" si="85"/>
        <v>0</v>
      </c>
      <c r="J645" s="39">
        <f>+H645*I655</f>
        <v>0</v>
      </c>
      <c r="K645" s="395">
        <v>0</v>
      </c>
      <c r="L645" s="394">
        <f t="shared" si="86"/>
        <v>0</v>
      </c>
    </row>
    <row r="646" spans="1:12" ht="13.8">
      <c r="A646" s="2" t="s">
        <v>9</v>
      </c>
      <c r="B646" s="22">
        <f>+$B$28</f>
        <v>8491257</v>
      </c>
      <c r="C646" s="84">
        <f>+B646/B652</f>
        <v>9.7130210024138255E-2</v>
      </c>
      <c r="D646" s="89">
        <v>0</v>
      </c>
      <c r="E646" s="112">
        <f>+D646*C623</f>
        <v>0</v>
      </c>
      <c r="F646" s="79">
        <v>0</v>
      </c>
      <c r="G646" s="112">
        <f>F646*C623</f>
        <v>0</v>
      </c>
      <c r="H646" s="23">
        <f t="shared" si="84"/>
        <v>0</v>
      </c>
      <c r="I646" s="117">
        <f t="shared" si="85"/>
        <v>0</v>
      </c>
      <c r="J646" s="39">
        <f>+H646*I655</f>
        <v>0</v>
      </c>
      <c r="K646" s="395">
        <v>0</v>
      </c>
      <c r="L646" s="394">
        <f t="shared" si="86"/>
        <v>0</v>
      </c>
    </row>
    <row r="647" spans="1:12" ht="13.8">
      <c r="A647" s="2" t="s">
        <v>7</v>
      </c>
      <c r="B647" s="22">
        <f>+$B$29</f>
        <v>1726630</v>
      </c>
      <c r="C647" s="84">
        <f>+B647/B652</f>
        <v>1.9750660536358496E-2</v>
      </c>
      <c r="D647" s="89">
        <v>0</v>
      </c>
      <c r="E647" s="112">
        <f>+D647*C623</f>
        <v>0</v>
      </c>
      <c r="F647" s="79">
        <v>0</v>
      </c>
      <c r="G647" s="112">
        <f>F647*C623</f>
        <v>0</v>
      </c>
      <c r="H647" s="23">
        <f t="shared" si="84"/>
        <v>0</v>
      </c>
      <c r="I647" s="117">
        <f t="shared" si="85"/>
        <v>0</v>
      </c>
      <c r="J647" s="39">
        <f>+H647*I655</f>
        <v>0</v>
      </c>
      <c r="K647" s="395">
        <v>0</v>
      </c>
      <c r="L647" s="394">
        <f t="shared" si="86"/>
        <v>0</v>
      </c>
    </row>
    <row r="648" spans="1:12" ht="13.8">
      <c r="A648" s="2" t="s">
        <v>13</v>
      </c>
      <c r="B648" s="22">
        <f>+$B$30</f>
        <v>260430</v>
      </c>
      <c r="C648" s="84">
        <f>+B648/B652</f>
        <v>2.9790195487648446E-3</v>
      </c>
      <c r="D648" s="89">
        <v>0</v>
      </c>
      <c r="E648" s="112">
        <f>+D648*C623</f>
        <v>0</v>
      </c>
      <c r="F648" s="79">
        <v>0</v>
      </c>
      <c r="G648" s="112">
        <f>F648*C623</f>
        <v>0</v>
      </c>
      <c r="H648" s="23">
        <f t="shared" si="84"/>
        <v>0</v>
      </c>
      <c r="I648" s="117">
        <f t="shared" si="85"/>
        <v>0</v>
      </c>
      <c r="J648" s="39">
        <f>+H648*I655</f>
        <v>0</v>
      </c>
      <c r="K648" s="395">
        <v>0</v>
      </c>
      <c r="L648" s="394">
        <f>+J648+K648</f>
        <v>0</v>
      </c>
    </row>
    <row r="649" spans="1:12" ht="13.8">
      <c r="A649" s="2" t="s">
        <v>3</v>
      </c>
      <c r="B649" s="22">
        <f>+$B$31</f>
        <v>1010330</v>
      </c>
      <c r="C649" s="84">
        <f>+B649/B652</f>
        <v>1.155701271245089E-2</v>
      </c>
      <c r="D649" s="89">
        <v>0</v>
      </c>
      <c r="E649" s="112">
        <f>+D649*C623</f>
        <v>0</v>
      </c>
      <c r="F649" s="79">
        <v>0</v>
      </c>
      <c r="G649" s="112">
        <f>F649*C623</f>
        <v>0</v>
      </c>
      <c r="H649" s="23">
        <f t="shared" si="84"/>
        <v>0</v>
      </c>
      <c r="I649" s="117">
        <f t="shared" si="85"/>
        <v>0</v>
      </c>
      <c r="J649" s="39">
        <f>+H649*I655</f>
        <v>0</v>
      </c>
      <c r="K649" s="395">
        <v>0</v>
      </c>
      <c r="L649" s="394">
        <f t="shared" ref="L649" si="87">+J649+K649</f>
        <v>0</v>
      </c>
    </row>
    <row r="650" spans="1:12" ht="13.8">
      <c r="A650" s="2" t="s">
        <v>11</v>
      </c>
      <c r="B650" s="22">
        <f>+$B$32</f>
        <v>744197</v>
      </c>
      <c r="C650" s="84">
        <f>+B650/B652</f>
        <v>8.5127574055682952E-3</v>
      </c>
      <c r="D650" s="89">
        <v>0</v>
      </c>
      <c r="E650" s="112">
        <f>+D650*C623</f>
        <v>0</v>
      </c>
      <c r="F650" s="79">
        <v>0</v>
      </c>
      <c r="G650" s="112">
        <f>F650*C623</f>
        <v>0</v>
      </c>
      <c r="H650" s="23">
        <f t="shared" si="84"/>
        <v>0</v>
      </c>
      <c r="I650" s="117">
        <f t="shared" si="85"/>
        <v>0</v>
      </c>
      <c r="J650" s="39">
        <f>+H650*I655</f>
        <v>0</v>
      </c>
      <c r="K650" s="395">
        <v>0</v>
      </c>
      <c r="L650" s="394">
        <f>+J650+K650</f>
        <v>0</v>
      </c>
    </row>
    <row r="651" spans="1:12" ht="13.8">
      <c r="A651" s="3" t="s">
        <v>8</v>
      </c>
      <c r="B651" s="22">
        <f>+$B$33</f>
        <v>607368</v>
      </c>
      <c r="C651" s="84">
        <f>+B651/B652</f>
        <v>6.9475910812663907E-3</v>
      </c>
      <c r="D651" s="89">
        <v>0</v>
      </c>
      <c r="E651" s="112">
        <f>+D651*C623</f>
        <v>0</v>
      </c>
      <c r="F651" s="79">
        <v>0</v>
      </c>
      <c r="G651" s="115">
        <f>F651*C623</f>
        <v>0</v>
      </c>
      <c r="H651" s="87">
        <f>+D651+F651</f>
        <v>0</v>
      </c>
      <c r="I651" s="118">
        <f t="shared" si="85"/>
        <v>0</v>
      </c>
      <c r="J651" s="39">
        <f>+H651*I655</f>
        <v>0</v>
      </c>
      <c r="K651" s="395">
        <v>0</v>
      </c>
      <c r="L651" s="394">
        <f t="shared" ref="L651" si="88">+J651+K651</f>
        <v>0</v>
      </c>
    </row>
    <row r="652" spans="1:12" ht="13.8">
      <c r="A652" s="24"/>
      <c r="B652" s="25">
        <f t="shared" ref="B652:K652" si="89">SUM(B629:B651)</f>
        <v>87421380</v>
      </c>
      <c r="C652" s="85">
        <f t="shared" si="89"/>
        <v>1.0000000000000002</v>
      </c>
      <c r="D652" s="82">
        <f t="shared" si="89"/>
        <v>0</v>
      </c>
      <c r="E652" s="113">
        <f t="shared" si="89"/>
        <v>0</v>
      </c>
      <c r="F652" s="83">
        <f t="shared" si="89"/>
        <v>1.0000000000000002</v>
      </c>
      <c r="G652" s="113">
        <f t="shared" si="89"/>
        <v>21000000.000000004</v>
      </c>
      <c r="H652" s="86">
        <f t="shared" si="89"/>
        <v>1.0000000000000002</v>
      </c>
      <c r="I652" s="119">
        <f t="shared" si="89"/>
        <v>21000000.000000004</v>
      </c>
      <c r="J652" s="26">
        <f t="shared" si="89"/>
        <v>3844287.9721440766</v>
      </c>
      <c r="K652" s="26">
        <f t="shared" si="89"/>
        <v>-171710.32</v>
      </c>
      <c r="L652" s="26">
        <f>SUM(L629:L651)</f>
        <v>3672577.6521440763</v>
      </c>
    </row>
    <row r="653" spans="1:12">
      <c r="H653" s="80"/>
      <c r="I653" s="81"/>
    </row>
    <row r="655" spans="1:12">
      <c r="G655" t="s">
        <v>114</v>
      </c>
      <c r="H655" s="27"/>
      <c r="I655" s="357">
        <f>+METC!L82</f>
        <v>3844287.9721440757</v>
      </c>
    </row>
    <row r="656" spans="1:12">
      <c r="G656" t="s">
        <v>338</v>
      </c>
      <c r="I656" s="357">
        <f>+METC!M82</f>
        <v>-171710</v>
      </c>
    </row>
    <row r="657" spans="1:14">
      <c r="G657" t="s">
        <v>256</v>
      </c>
      <c r="I657" s="746">
        <f>SUM(I655:I656)</f>
        <v>3672577.9721440757</v>
      </c>
      <c r="N657" s="121">
        <f>+I657</f>
        <v>3672577.9721440757</v>
      </c>
    </row>
    <row r="658" spans="1:14">
      <c r="I658" s="747"/>
      <c r="N658" s="121"/>
    </row>
    <row r="659" spans="1:14">
      <c r="I659" s="122"/>
      <c r="N659" s="121"/>
    </row>
    <row r="660" spans="1:14">
      <c r="I660" s="122"/>
      <c r="N660" s="121"/>
    </row>
    <row r="661" spans="1:14" ht="15.6">
      <c r="A661" s="874" t="s">
        <v>19</v>
      </c>
      <c r="B661" s="875"/>
      <c r="C661" s="875">
        <v>1814</v>
      </c>
      <c r="D661" s="875"/>
      <c r="E661" s="875"/>
      <c r="F661" s="875"/>
      <c r="G661" s="875"/>
      <c r="H661" s="876"/>
      <c r="I661" s="4"/>
    </row>
    <row r="662" spans="1:14" ht="15.6">
      <c r="A662" s="867" t="s">
        <v>20</v>
      </c>
      <c r="B662" s="868"/>
      <c r="C662" s="918" t="s">
        <v>227</v>
      </c>
      <c r="D662" s="918"/>
      <c r="E662" s="918"/>
      <c r="F662" s="918"/>
      <c r="G662" s="918"/>
      <c r="H662" s="919"/>
      <c r="I662" s="4"/>
    </row>
    <row r="663" spans="1:14" ht="15.6">
      <c r="A663" s="867" t="s">
        <v>22</v>
      </c>
      <c r="B663" s="868"/>
      <c r="C663" s="913">
        <v>138</v>
      </c>
      <c r="D663" s="913"/>
      <c r="E663" s="913"/>
      <c r="F663" s="913"/>
      <c r="G663" s="913"/>
      <c r="H663" s="914"/>
      <c r="I663" s="4"/>
    </row>
    <row r="664" spans="1:14" ht="15.6">
      <c r="A664" s="867" t="s">
        <v>24</v>
      </c>
      <c r="B664" s="868"/>
      <c r="C664" s="869">
        <v>30000000</v>
      </c>
      <c r="D664" s="870"/>
      <c r="E664" s="870"/>
      <c r="F664" s="870"/>
      <c r="G664" s="870"/>
      <c r="H664" s="871"/>
      <c r="I664" s="4"/>
    </row>
    <row r="665" spans="1:14" ht="15.6">
      <c r="A665" s="881" t="s">
        <v>25</v>
      </c>
      <c r="B665" s="882"/>
      <c r="C665" s="911" t="s">
        <v>102</v>
      </c>
      <c r="D665" s="911"/>
      <c r="E665" s="911"/>
      <c r="F665" s="911"/>
      <c r="G665" s="911"/>
      <c r="H665" s="912"/>
      <c r="I665" s="4"/>
    </row>
    <row r="666" spans="1:14" ht="13.8">
      <c r="A666" s="5"/>
      <c r="B666" s="5"/>
      <c r="C666" s="5"/>
      <c r="D666" s="5"/>
      <c r="E666" s="5"/>
      <c r="F666" s="5"/>
      <c r="G666" s="5"/>
      <c r="H666" s="5"/>
      <c r="I666" s="5"/>
    </row>
    <row r="667" spans="1:14" ht="13.8">
      <c r="A667" s="6"/>
      <c r="B667" s="7"/>
      <c r="C667" s="8"/>
      <c r="D667" s="886">
        <v>0.2</v>
      </c>
      <c r="E667" s="887"/>
      <c r="F667" s="886">
        <v>0.8</v>
      </c>
      <c r="G667" s="887"/>
      <c r="H667" s="9"/>
      <c r="I667" s="10"/>
      <c r="J667" s="11" t="s">
        <v>121</v>
      </c>
      <c r="K667" s="11" t="s">
        <v>269</v>
      </c>
      <c r="L667" s="11" t="s">
        <v>270</v>
      </c>
    </row>
    <row r="668" spans="1:14" ht="13.8">
      <c r="A668" s="12"/>
      <c r="B668" s="13"/>
      <c r="C668" s="14"/>
      <c r="D668" s="872" t="s">
        <v>26</v>
      </c>
      <c r="E668" s="880"/>
      <c r="F668" s="872" t="s">
        <v>27</v>
      </c>
      <c r="G668" s="880"/>
      <c r="H668" s="872" t="s">
        <v>28</v>
      </c>
      <c r="I668" s="873"/>
      <c r="J668" s="15" t="s">
        <v>29</v>
      </c>
      <c r="K668" s="391" t="s">
        <v>523</v>
      </c>
      <c r="L668" s="391" t="s">
        <v>29</v>
      </c>
    </row>
    <row r="669" spans="1:14" ht="27.6">
      <c r="A669" s="16" t="s">
        <v>30</v>
      </c>
      <c r="B669" s="17" t="s">
        <v>31</v>
      </c>
      <c r="C669" s="18" t="s">
        <v>32</v>
      </c>
      <c r="D669" s="19" t="s">
        <v>33</v>
      </c>
      <c r="E669" s="20" t="s">
        <v>34</v>
      </c>
      <c r="F669" s="19" t="s">
        <v>33</v>
      </c>
      <c r="G669" s="20" t="s">
        <v>34</v>
      </c>
      <c r="H669" s="21" t="s">
        <v>33</v>
      </c>
      <c r="I669" s="40" t="s">
        <v>34</v>
      </c>
      <c r="J669" s="18" t="s">
        <v>34</v>
      </c>
      <c r="K669" s="18" t="s">
        <v>34</v>
      </c>
      <c r="L669" s="18" t="s">
        <v>34</v>
      </c>
    </row>
    <row r="670" spans="1:14" ht="13.8">
      <c r="A670" s="1" t="s">
        <v>15</v>
      </c>
      <c r="B670" s="22">
        <f>+$B$10</f>
        <v>11479167</v>
      </c>
      <c r="C670" s="84">
        <f>+B670/B693</f>
        <v>0.13130846252941786</v>
      </c>
      <c r="D670" s="89">
        <v>0</v>
      </c>
      <c r="E670" s="112">
        <f>+D670*C664</f>
        <v>0</v>
      </c>
      <c r="F670" s="79">
        <v>0</v>
      </c>
      <c r="G670" s="114">
        <f>F670*C664</f>
        <v>0</v>
      </c>
      <c r="H670" s="23">
        <f>+D670+F670</f>
        <v>0</v>
      </c>
      <c r="I670" s="116">
        <f>+E670+G670</f>
        <v>0</v>
      </c>
      <c r="J670" s="39">
        <f>+H670*I696</f>
        <v>0</v>
      </c>
      <c r="K670" s="395">
        <v>0</v>
      </c>
      <c r="L670" s="393">
        <f>+J670+K670</f>
        <v>0</v>
      </c>
    </row>
    <row r="671" spans="1:14" ht="13.8">
      <c r="A671" s="2" t="s">
        <v>4</v>
      </c>
      <c r="B671" s="22">
        <f>+$B$12</f>
        <v>552209</v>
      </c>
      <c r="C671" s="84">
        <f>+B671/B693</f>
        <v>6.3166355873128521E-3</v>
      </c>
      <c r="D671" s="89">
        <v>0</v>
      </c>
      <c r="E671" s="112">
        <f>+D671*C664</f>
        <v>0</v>
      </c>
      <c r="F671" s="79">
        <v>0</v>
      </c>
      <c r="G671" s="112">
        <f>F671*C664</f>
        <v>0</v>
      </c>
      <c r="H671" s="23">
        <f t="shared" ref="H671:H691" si="90">+D671+F671</f>
        <v>0</v>
      </c>
      <c r="I671" s="117">
        <f>+G671+E671</f>
        <v>0</v>
      </c>
      <c r="J671" s="39">
        <f>+H671*I696</f>
        <v>0</v>
      </c>
      <c r="K671" s="395">
        <v>0</v>
      </c>
      <c r="L671" s="394">
        <f>+J671+K671</f>
        <v>0</v>
      </c>
    </row>
    <row r="672" spans="1:14" ht="13.8">
      <c r="A672" s="2" t="s">
        <v>0</v>
      </c>
      <c r="B672" s="22">
        <f>+$B$13</f>
        <v>10468870</v>
      </c>
      <c r="C672" s="84">
        <f>+B672/B693</f>
        <v>0.11975182729899711</v>
      </c>
      <c r="D672" s="89">
        <v>0</v>
      </c>
      <c r="E672" s="112">
        <f>+D672*C664</f>
        <v>0</v>
      </c>
      <c r="F672" s="79">
        <v>0</v>
      </c>
      <c r="G672" s="112">
        <f>F672*C664</f>
        <v>0</v>
      </c>
      <c r="H672" s="23">
        <f t="shared" si="90"/>
        <v>0</v>
      </c>
      <c r="I672" s="117">
        <f t="shared" ref="I672:I692" si="91">+G672+E672</f>
        <v>0</v>
      </c>
      <c r="J672" s="39">
        <f>+H672*I696</f>
        <v>0</v>
      </c>
      <c r="K672" s="395">
        <v>0</v>
      </c>
      <c r="L672" s="394">
        <f t="shared" ref="L672:L688" si="92">+J672+K672</f>
        <v>0</v>
      </c>
    </row>
    <row r="673" spans="1:12" ht="13.8">
      <c r="A673" s="2" t="s">
        <v>16</v>
      </c>
      <c r="B673" s="22">
        <f>+$B$14</f>
        <v>1032750</v>
      </c>
      <c r="C673" s="84">
        <f>+B673/B693</f>
        <v>1.1813471715957813E-2</v>
      </c>
      <c r="D673" s="89">
        <v>0</v>
      </c>
      <c r="E673" s="112">
        <f>+D673*C664</f>
        <v>0</v>
      </c>
      <c r="F673" s="79">
        <v>0</v>
      </c>
      <c r="G673" s="112">
        <f>F673*C664</f>
        <v>0</v>
      </c>
      <c r="H673" s="23">
        <f t="shared" si="90"/>
        <v>0</v>
      </c>
      <c r="I673" s="117">
        <f t="shared" si="91"/>
        <v>0</v>
      </c>
      <c r="J673" s="39">
        <f>+H673*I696</f>
        <v>0</v>
      </c>
      <c r="K673" s="395">
        <v>0</v>
      </c>
      <c r="L673" s="394">
        <f t="shared" si="92"/>
        <v>0</v>
      </c>
    </row>
    <row r="674" spans="1:12" ht="13.8">
      <c r="A674" s="2" t="s">
        <v>6</v>
      </c>
      <c r="B674" s="22">
        <f>+$B$15</f>
        <v>2589500</v>
      </c>
      <c r="C674" s="84">
        <f>+B674/B693</f>
        <v>2.9620900516555561E-2</v>
      </c>
      <c r="D674" s="89">
        <v>0</v>
      </c>
      <c r="E674" s="112">
        <f>+D674*C664</f>
        <v>0</v>
      </c>
      <c r="F674" s="79">
        <v>0</v>
      </c>
      <c r="G674" s="112">
        <f>F674*C664</f>
        <v>0</v>
      </c>
      <c r="H674" s="23">
        <f t="shared" si="90"/>
        <v>0</v>
      </c>
      <c r="I674" s="117">
        <f t="shared" si="91"/>
        <v>0</v>
      </c>
      <c r="J674" s="39">
        <f>+H674*I696</f>
        <v>0</v>
      </c>
      <c r="K674" s="395">
        <v>0</v>
      </c>
      <c r="L674" s="394">
        <f t="shared" si="92"/>
        <v>0</v>
      </c>
    </row>
    <row r="675" spans="1:12" ht="13.8">
      <c r="A675" s="2" t="s">
        <v>10</v>
      </c>
      <c r="B675" s="22">
        <f>+$B$16</f>
        <v>2986010</v>
      </c>
      <c r="C675" s="84">
        <f>+B675/B693</f>
        <v>3.4156518691423082E-2</v>
      </c>
      <c r="D675" s="89">
        <v>0</v>
      </c>
      <c r="E675" s="112">
        <f>+D675*C664</f>
        <v>0</v>
      </c>
      <c r="F675" s="79">
        <v>0</v>
      </c>
      <c r="G675" s="112">
        <f>F675*C664</f>
        <v>0</v>
      </c>
      <c r="H675" s="23">
        <f t="shared" si="90"/>
        <v>0</v>
      </c>
      <c r="I675" s="117">
        <f t="shared" si="91"/>
        <v>0</v>
      </c>
      <c r="J675" s="39">
        <f>+H675*I696</f>
        <v>0</v>
      </c>
      <c r="K675" s="395">
        <v>0</v>
      </c>
      <c r="L675" s="394">
        <f t="shared" si="92"/>
        <v>0</v>
      </c>
    </row>
    <row r="676" spans="1:12" ht="13.8">
      <c r="A676" s="2" t="s">
        <v>17</v>
      </c>
      <c r="B676" s="22">
        <f>+$B$17</f>
        <v>6997000</v>
      </c>
      <c r="C676" s="84">
        <f>+B676/B693</f>
        <v>8.003762923898021E-2</v>
      </c>
      <c r="D676" s="89">
        <v>0</v>
      </c>
      <c r="E676" s="112">
        <f>+D676*C664</f>
        <v>0</v>
      </c>
      <c r="F676" s="79">
        <v>0.92505556212298112</v>
      </c>
      <c r="G676" s="112">
        <f>F676*C664</f>
        <v>27751666.863689434</v>
      </c>
      <c r="H676" s="23">
        <f t="shared" si="90"/>
        <v>0.92505556212298112</v>
      </c>
      <c r="I676" s="117">
        <f t="shared" si="91"/>
        <v>27751666.863689434</v>
      </c>
      <c r="J676" s="39">
        <f>+H676*I696</f>
        <v>4707481.7172101559</v>
      </c>
      <c r="K676" s="395">
        <v>-148391</v>
      </c>
      <c r="L676" s="394">
        <f t="shared" si="92"/>
        <v>4559090.7172101559</v>
      </c>
    </row>
    <row r="677" spans="1:12" ht="13.8">
      <c r="A677" s="2" t="s">
        <v>5</v>
      </c>
      <c r="B677" s="22">
        <f>+$B$18</f>
        <v>9283000</v>
      </c>
      <c r="C677" s="84">
        <f>+B677/B693</f>
        <v>0.10618683896319184</v>
      </c>
      <c r="D677" s="89">
        <v>0</v>
      </c>
      <c r="E677" s="112">
        <f>+D677*C664</f>
        <v>0</v>
      </c>
      <c r="F677" s="79">
        <v>0</v>
      </c>
      <c r="G677" s="112">
        <f>F677*C664</f>
        <v>0</v>
      </c>
      <c r="H677" s="23">
        <f t="shared" si="90"/>
        <v>0</v>
      </c>
      <c r="I677" s="117">
        <f t="shared" si="91"/>
        <v>0</v>
      </c>
      <c r="J677" s="39">
        <f>+H677*I696</f>
        <v>0</v>
      </c>
      <c r="K677" s="395">
        <v>0</v>
      </c>
      <c r="L677" s="394">
        <f t="shared" si="92"/>
        <v>0</v>
      </c>
    </row>
    <row r="678" spans="1:12" ht="13.8">
      <c r="A678" s="2" t="s">
        <v>116</v>
      </c>
      <c r="B678" s="22">
        <f>+$B$19</f>
        <v>2800184</v>
      </c>
      <c r="C678" s="84">
        <f>+B678/B693</f>
        <v>3.2030883063159148E-2</v>
      </c>
      <c r="D678" s="89">
        <v>0</v>
      </c>
      <c r="E678" s="112">
        <f>+D678*C664</f>
        <v>0</v>
      </c>
      <c r="F678" s="79">
        <v>0</v>
      </c>
      <c r="G678" s="112">
        <f>F678*C664</f>
        <v>0</v>
      </c>
      <c r="H678" s="23">
        <f t="shared" si="90"/>
        <v>0</v>
      </c>
      <c r="I678" s="117">
        <f t="shared" si="91"/>
        <v>0</v>
      </c>
      <c r="J678" s="39">
        <f>+H678*I696</f>
        <v>0</v>
      </c>
      <c r="K678" s="395">
        <v>0</v>
      </c>
      <c r="L678" s="394">
        <f t="shared" si="92"/>
        <v>0</v>
      </c>
    </row>
    <row r="679" spans="1:12" ht="13.8">
      <c r="A679" s="2" t="s">
        <v>1</v>
      </c>
      <c r="B679" s="22">
        <f>+$B$20</f>
        <v>234000</v>
      </c>
      <c r="C679" s="84">
        <f>+B679/B693</f>
        <v>2.6766907591712691E-3</v>
      </c>
      <c r="D679" s="89">
        <v>0</v>
      </c>
      <c r="E679" s="112">
        <f>+D679*C664</f>
        <v>0</v>
      </c>
      <c r="F679" s="79">
        <v>0</v>
      </c>
      <c r="G679" s="112">
        <f>F679*C664</f>
        <v>0</v>
      </c>
      <c r="H679" s="23">
        <f t="shared" si="90"/>
        <v>0</v>
      </c>
      <c r="I679" s="117">
        <f t="shared" si="91"/>
        <v>0</v>
      </c>
      <c r="J679" s="39">
        <f>+H679*I696</f>
        <v>0</v>
      </c>
      <c r="K679" s="395">
        <v>0</v>
      </c>
      <c r="L679" s="394">
        <f t="shared" si="92"/>
        <v>0</v>
      </c>
    </row>
    <row r="680" spans="1:12" ht="13.8">
      <c r="A680" s="2" t="s">
        <v>46</v>
      </c>
      <c r="B680" s="22">
        <f>+$B$21</f>
        <v>7060375</v>
      </c>
      <c r="C680" s="84">
        <f>+B680/B693</f>
        <v>8.0762566319589099E-2</v>
      </c>
      <c r="D680" s="89">
        <v>0</v>
      </c>
      <c r="E680" s="112">
        <f>+D680*C664</f>
        <v>0</v>
      </c>
      <c r="F680" s="79">
        <v>0</v>
      </c>
      <c r="G680" s="112">
        <f>F680*C664</f>
        <v>0</v>
      </c>
      <c r="H680" s="23">
        <f t="shared" si="90"/>
        <v>0</v>
      </c>
      <c r="I680" s="117">
        <f t="shared" si="91"/>
        <v>0</v>
      </c>
      <c r="J680" s="39">
        <f>+H680*I696</f>
        <v>0</v>
      </c>
      <c r="K680" s="395">
        <v>0</v>
      </c>
      <c r="L680" s="394">
        <f t="shared" si="92"/>
        <v>0</v>
      </c>
    </row>
    <row r="681" spans="1:12" ht="13.8">
      <c r="A681" s="2" t="s">
        <v>45</v>
      </c>
      <c r="B681" s="22">
        <f>+$B$22</f>
        <v>7069072</v>
      </c>
      <c r="C681" s="84">
        <f>+B681/B693</f>
        <v>8.0862049992804969E-2</v>
      </c>
      <c r="D681" s="89">
        <v>0</v>
      </c>
      <c r="E681" s="112">
        <f>+D681*C664</f>
        <v>0</v>
      </c>
      <c r="F681" s="79">
        <v>0</v>
      </c>
      <c r="G681" s="112">
        <f>F681*C664</f>
        <v>0</v>
      </c>
      <c r="H681" s="23">
        <f t="shared" si="90"/>
        <v>0</v>
      </c>
      <c r="I681" s="117">
        <f t="shared" si="91"/>
        <v>0</v>
      </c>
      <c r="J681" s="39">
        <f>+H681*I696</f>
        <v>0</v>
      </c>
      <c r="K681" s="395">
        <v>0</v>
      </c>
      <c r="L681" s="394">
        <f t="shared" si="92"/>
        <v>0</v>
      </c>
    </row>
    <row r="682" spans="1:12" ht="13.8">
      <c r="A682" s="2" t="s">
        <v>209</v>
      </c>
      <c r="B682" s="22">
        <f>+$B$23</f>
        <v>483692</v>
      </c>
      <c r="C682" s="84">
        <f>+B682/B693</f>
        <v>5.5328799430985872E-3</v>
      </c>
      <c r="D682" s="89">
        <v>0</v>
      </c>
      <c r="E682" s="112">
        <f>+D682*C664</f>
        <v>0</v>
      </c>
      <c r="F682" s="79">
        <v>0</v>
      </c>
      <c r="G682" s="112">
        <f>F682*C664</f>
        <v>0</v>
      </c>
      <c r="H682" s="23">
        <f t="shared" si="90"/>
        <v>0</v>
      </c>
      <c r="I682" s="117">
        <f t="shared" si="91"/>
        <v>0</v>
      </c>
      <c r="J682" s="39">
        <f>+H682*I696</f>
        <v>0</v>
      </c>
      <c r="K682" s="395">
        <v>0</v>
      </c>
      <c r="L682" s="394">
        <f t="shared" si="92"/>
        <v>0</v>
      </c>
    </row>
    <row r="683" spans="1:12" ht="13.8">
      <c r="A683" s="2" t="s">
        <v>210</v>
      </c>
      <c r="B683" s="22">
        <f>+$B$24</f>
        <v>125500</v>
      </c>
      <c r="C683" s="84">
        <f>+B683/B693</f>
        <v>1.435575599470061E-3</v>
      </c>
      <c r="D683" s="89">
        <v>0</v>
      </c>
      <c r="E683" s="112">
        <f>+D683*C664</f>
        <v>0</v>
      </c>
      <c r="F683" s="79">
        <v>7.4944437877018863E-2</v>
      </c>
      <c r="G683" s="112">
        <f>F683*C664</f>
        <v>2248333.1363105658</v>
      </c>
      <c r="H683" s="23">
        <f t="shared" si="90"/>
        <v>7.4944437877018863E-2</v>
      </c>
      <c r="I683" s="117">
        <f t="shared" si="91"/>
        <v>2248333.1363105658</v>
      </c>
      <c r="J683" s="39">
        <f>+H683*I696</f>
        <v>381382.03320781264</v>
      </c>
      <c r="K683" s="395">
        <v>-12022.92</v>
      </c>
      <c r="L683" s="394">
        <f t="shared" si="92"/>
        <v>369359.11320781265</v>
      </c>
    </row>
    <row r="684" spans="1:12" ht="13.8">
      <c r="A684" s="2" t="s">
        <v>2</v>
      </c>
      <c r="B684" s="22">
        <f>+$B$25</f>
        <v>349000</v>
      </c>
      <c r="C684" s="84">
        <f>+B684/B693</f>
        <v>3.992158439960568E-3</v>
      </c>
      <c r="D684" s="89">
        <v>0</v>
      </c>
      <c r="E684" s="112">
        <f>+D684*C664</f>
        <v>0</v>
      </c>
      <c r="F684" s="79">
        <v>0</v>
      </c>
      <c r="G684" s="112">
        <f>F684*C664</f>
        <v>0</v>
      </c>
      <c r="H684" s="23">
        <f t="shared" si="90"/>
        <v>0</v>
      </c>
      <c r="I684" s="117">
        <f t="shared" si="91"/>
        <v>0</v>
      </c>
      <c r="J684" s="39">
        <f>+H684*I696</f>
        <v>0</v>
      </c>
      <c r="K684" s="395">
        <v>0</v>
      </c>
      <c r="L684" s="394">
        <f t="shared" si="92"/>
        <v>0</v>
      </c>
    </row>
    <row r="685" spans="1:12" ht="13.8">
      <c r="A685" s="2" t="s">
        <v>12</v>
      </c>
      <c r="B685" s="22">
        <f>+$B$26</f>
        <v>369700</v>
      </c>
      <c r="C685" s="84">
        <f>+B685/B693</f>
        <v>4.2289426225026417E-3</v>
      </c>
      <c r="D685" s="89">
        <v>0</v>
      </c>
      <c r="E685" s="112">
        <f>+D685*C664</f>
        <v>0</v>
      </c>
      <c r="F685" s="79">
        <v>0</v>
      </c>
      <c r="G685" s="112">
        <f>F685*C664</f>
        <v>0</v>
      </c>
      <c r="H685" s="23">
        <f t="shared" si="90"/>
        <v>0</v>
      </c>
      <c r="I685" s="117">
        <f t="shared" si="91"/>
        <v>0</v>
      </c>
      <c r="J685" s="39">
        <f>+H685*I696</f>
        <v>0</v>
      </c>
      <c r="K685" s="395">
        <v>0</v>
      </c>
      <c r="L685" s="394">
        <f t="shared" si="92"/>
        <v>0</v>
      </c>
    </row>
    <row r="686" spans="1:12" ht="13.8">
      <c r="A686" s="2" t="s">
        <v>18</v>
      </c>
      <c r="B686" s="22">
        <f>+$B$27</f>
        <v>10701139</v>
      </c>
      <c r="C686" s="84">
        <f>+B686/B693</f>
        <v>0.12240871740986015</v>
      </c>
      <c r="D686" s="89">
        <v>0</v>
      </c>
      <c r="E686" s="112">
        <f>+D686*C664</f>
        <v>0</v>
      </c>
      <c r="F686" s="79">
        <v>0</v>
      </c>
      <c r="G686" s="112">
        <f>F686*C664</f>
        <v>0</v>
      </c>
      <c r="H686" s="23">
        <f t="shared" si="90"/>
        <v>0</v>
      </c>
      <c r="I686" s="117">
        <f t="shared" si="91"/>
        <v>0</v>
      </c>
      <c r="J686" s="39">
        <f>+H686*I696</f>
        <v>0</v>
      </c>
      <c r="K686" s="395">
        <v>0</v>
      </c>
      <c r="L686" s="394">
        <f t="shared" si="92"/>
        <v>0</v>
      </c>
    </row>
    <row r="687" spans="1:12" ht="13.8">
      <c r="A687" s="2" t="s">
        <v>9</v>
      </c>
      <c r="B687" s="22">
        <f>+$B$28</f>
        <v>8491257</v>
      </c>
      <c r="C687" s="84">
        <f>+B687/B693</f>
        <v>9.7130210024138255E-2</v>
      </c>
      <c r="D687" s="89">
        <v>0</v>
      </c>
      <c r="E687" s="112">
        <f>+D687*C664</f>
        <v>0</v>
      </c>
      <c r="F687" s="79">
        <v>0</v>
      </c>
      <c r="G687" s="112">
        <f>F687*C664</f>
        <v>0</v>
      </c>
      <c r="H687" s="23">
        <f t="shared" si="90"/>
        <v>0</v>
      </c>
      <c r="I687" s="117">
        <f t="shared" si="91"/>
        <v>0</v>
      </c>
      <c r="J687" s="39">
        <f>+H687*I696</f>
        <v>0</v>
      </c>
      <c r="K687" s="395">
        <v>0</v>
      </c>
      <c r="L687" s="394">
        <f t="shared" si="92"/>
        <v>0</v>
      </c>
    </row>
    <row r="688" spans="1:12" ht="13.8">
      <c r="A688" s="2" t="s">
        <v>7</v>
      </c>
      <c r="B688" s="22">
        <f>+$B$29</f>
        <v>1726630</v>
      </c>
      <c r="C688" s="84">
        <f>+B688/B693</f>
        <v>1.9750660536358496E-2</v>
      </c>
      <c r="D688" s="89">
        <v>0</v>
      </c>
      <c r="E688" s="112">
        <f>+D688*C664</f>
        <v>0</v>
      </c>
      <c r="F688" s="79">
        <v>0</v>
      </c>
      <c r="G688" s="112">
        <f>F688*C664</f>
        <v>0</v>
      </c>
      <c r="H688" s="23">
        <f t="shared" si="90"/>
        <v>0</v>
      </c>
      <c r="I688" s="117">
        <f t="shared" si="91"/>
        <v>0</v>
      </c>
      <c r="J688" s="39">
        <f>+H688*I696</f>
        <v>0</v>
      </c>
      <c r="K688" s="395">
        <v>0</v>
      </c>
      <c r="L688" s="394">
        <f t="shared" si="92"/>
        <v>0</v>
      </c>
    </row>
    <row r="689" spans="1:14" ht="13.8">
      <c r="A689" s="2" t="s">
        <v>13</v>
      </c>
      <c r="B689" s="22">
        <f>+$B$30</f>
        <v>260430</v>
      </c>
      <c r="C689" s="84">
        <f>+B689/B693</f>
        <v>2.9790195487648446E-3</v>
      </c>
      <c r="D689" s="89">
        <v>0</v>
      </c>
      <c r="E689" s="112">
        <f>+D689*C664</f>
        <v>0</v>
      </c>
      <c r="F689" s="79">
        <v>0</v>
      </c>
      <c r="G689" s="112">
        <f>F689*C664</f>
        <v>0</v>
      </c>
      <c r="H689" s="23">
        <f t="shared" si="90"/>
        <v>0</v>
      </c>
      <c r="I689" s="117">
        <f t="shared" si="91"/>
        <v>0</v>
      </c>
      <c r="J689" s="39">
        <f>+H689*I696</f>
        <v>0</v>
      </c>
      <c r="K689" s="395">
        <v>0</v>
      </c>
      <c r="L689" s="394">
        <f>+J689+K689</f>
        <v>0</v>
      </c>
    </row>
    <row r="690" spans="1:14" ht="13.8">
      <c r="A690" s="2" t="s">
        <v>3</v>
      </c>
      <c r="B690" s="22">
        <f>+$B$31</f>
        <v>1010330</v>
      </c>
      <c r="C690" s="84">
        <f>+B690/B693</f>
        <v>1.155701271245089E-2</v>
      </c>
      <c r="D690" s="89">
        <v>0</v>
      </c>
      <c r="E690" s="112">
        <f>+D690*C664</f>
        <v>0</v>
      </c>
      <c r="F690" s="79">
        <v>0</v>
      </c>
      <c r="G690" s="112">
        <f>F690*C664</f>
        <v>0</v>
      </c>
      <c r="H690" s="23">
        <f t="shared" si="90"/>
        <v>0</v>
      </c>
      <c r="I690" s="117">
        <f t="shared" si="91"/>
        <v>0</v>
      </c>
      <c r="J690" s="39">
        <f>+H690*I696</f>
        <v>0</v>
      </c>
      <c r="K690" s="395">
        <v>0</v>
      </c>
      <c r="L690" s="394">
        <f t="shared" ref="L690" si="93">+J690+K690</f>
        <v>0</v>
      </c>
    </row>
    <row r="691" spans="1:14" ht="13.8">
      <c r="A691" s="2" t="s">
        <v>11</v>
      </c>
      <c r="B691" s="22">
        <f>+$B$32</f>
        <v>744197</v>
      </c>
      <c r="C691" s="84">
        <f>+B691/B693</f>
        <v>8.5127574055682952E-3</v>
      </c>
      <c r="D691" s="89">
        <v>0</v>
      </c>
      <c r="E691" s="112">
        <f>+D691*C664</f>
        <v>0</v>
      </c>
      <c r="F691" s="79">
        <v>0</v>
      </c>
      <c r="G691" s="112">
        <f>F691*C664</f>
        <v>0</v>
      </c>
      <c r="H691" s="23">
        <f t="shared" si="90"/>
        <v>0</v>
      </c>
      <c r="I691" s="117">
        <f t="shared" si="91"/>
        <v>0</v>
      </c>
      <c r="J691" s="39">
        <f>+H691*I696</f>
        <v>0</v>
      </c>
      <c r="K691" s="395">
        <v>0</v>
      </c>
      <c r="L691" s="394">
        <f>+J691+K691</f>
        <v>0</v>
      </c>
    </row>
    <row r="692" spans="1:14" ht="13.8">
      <c r="A692" s="3" t="s">
        <v>8</v>
      </c>
      <c r="B692" s="22">
        <f>+$B$33</f>
        <v>607368</v>
      </c>
      <c r="C692" s="84">
        <f>+B692/B693</f>
        <v>6.9475910812663907E-3</v>
      </c>
      <c r="D692" s="89">
        <v>0</v>
      </c>
      <c r="E692" s="112">
        <f>+D692*C664</f>
        <v>0</v>
      </c>
      <c r="F692" s="79">
        <v>0</v>
      </c>
      <c r="G692" s="115">
        <f>F692*C664</f>
        <v>0</v>
      </c>
      <c r="H692" s="87">
        <f>+D692+F692</f>
        <v>0</v>
      </c>
      <c r="I692" s="118">
        <f t="shared" si="91"/>
        <v>0</v>
      </c>
      <c r="J692" s="39">
        <f>+H692*I696</f>
        <v>0</v>
      </c>
      <c r="K692" s="395">
        <v>0</v>
      </c>
      <c r="L692" s="394">
        <f t="shared" ref="L692" si="94">+J692+K692</f>
        <v>0</v>
      </c>
    </row>
    <row r="693" spans="1:14" ht="13.8">
      <c r="A693" s="24"/>
      <c r="B693" s="25">
        <f t="shared" ref="B693:K693" si="95">SUM(B670:B692)</f>
        <v>87421380</v>
      </c>
      <c r="C693" s="85">
        <f t="shared" si="95"/>
        <v>1.0000000000000002</v>
      </c>
      <c r="D693" s="82">
        <f t="shared" si="95"/>
        <v>0</v>
      </c>
      <c r="E693" s="113">
        <f t="shared" si="95"/>
        <v>0</v>
      </c>
      <c r="F693" s="83">
        <f t="shared" si="95"/>
        <v>1</v>
      </c>
      <c r="G693" s="113">
        <f t="shared" si="95"/>
        <v>30000000</v>
      </c>
      <c r="H693" s="86">
        <f t="shared" si="95"/>
        <v>1</v>
      </c>
      <c r="I693" s="119">
        <f t="shared" si="95"/>
        <v>30000000</v>
      </c>
      <c r="J693" s="26">
        <f t="shared" si="95"/>
        <v>5088863.7504179683</v>
      </c>
      <c r="K693" s="26">
        <f t="shared" si="95"/>
        <v>-160413.92000000001</v>
      </c>
      <c r="L693" s="26">
        <f>SUM(L670:L692)</f>
        <v>4928449.8304179683</v>
      </c>
    </row>
    <row r="694" spans="1:14">
      <c r="H694" s="80"/>
      <c r="I694" s="81"/>
    </row>
    <row r="696" spans="1:14">
      <c r="G696" t="s">
        <v>114</v>
      </c>
      <c r="H696" s="27"/>
      <c r="I696" s="357">
        <f>+METC!L84</f>
        <v>5088863.7504179683</v>
      </c>
    </row>
    <row r="697" spans="1:14">
      <c r="G697" t="s">
        <v>338</v>
      </c>
      <c r="I697" s="357">
        <f>+METC!M84</f>
        <v>-160414</v>
      </c>
    </row>
    <row r="698" spans="1:14">
      <c r="G698" t="s">
        <v>256</v>
      </c>
      <c r="I698" s="746">
        <f>SUM(I696:I697)</f>
        <v>4928449.7504179683</v>
      </c>
      <c r="N698" s="121">
        <f>+I698</f>
        <v>4928449.7504179683</v>
      </c>
    </row>
    <row r="699" spans="1:14">
      <c r="I699" s="748"/>
    </row>
    <row r="700" spans="1:14">
      <c r="I700" s="748"/>
    </row>
    <row r="701" spans="1:14">
      <c r="I701" s="88"/>
    </row>
    <row r="702" spans="1:14" ht="15.6">
      <c r="A702" s="874" t="s">
        <v>19</v>
      </c>
      <c r="B702" s="875"/>
      <c r="C702" s="926" t="s">
        <v>766</v>
      </c>
      <c r="D702" s="926"/>
      <c r="E702" s="926"/>
      <c r="F702" s="926"/>
      <c r="G702" s="926"/>
      <c r="H702" s="927"/>
      <c r="I702" s="4"/>
    </row>
    <row r="703" spans="1:14" ht="15.6">
      <c r="A703" s="867" t="s">
        <v>20</v>
      </c>
      <c r="B703" s="868"/>
      <c r="C703" s="920" t="s">
        <v>228</v>
      </c>
      <c r="D703" s="920"/>
      <c r="E703" s="920"/>
      <c r="F703" s="920"/>
      <c r="G703" s="920"/>
      <c r="H703" s="921"/>
      <c r="I703" s="4"/>
    </row>
    <row r="704" spans="1:14" ht="15.6">
      <c r="A704" s="867" t="s">
        <v>22</v>
      </c>
      <c r="B704" s="868"/>
      <c r="C704" s="913">
        <v>138</v>
      </c>
      <c r="D704" s="913"/>
      <c r="E704" s="913"/>
      <c r="F704" s="913"/>
      <c r="G704" s="913"/>
      <c r="H704" s="914"/>
      <c r="I704" s="4"/>
    </row>
    <row r="705" spans="1:12" ht="15.6">
      <c r="A705" s="867" t="s">
        <v>24</v>
      </c>
      <c r="B705" s="868"/>
      <c r="C705" s="869">
        <v>17150000</v>
      </c>
      <c r="D705" s="870"/>
      <c r="E705" s="870"/>
      <c r="F705" s="870"/>
      <c r="G705" s="870"/>
      <c r="H705" s="871"/>
      <c r="I705" s="4"/>
    </row>
    <row r="706" spans="1:12" ht="15.6">
      <c r="A706" s="881" t="s">
        <v>25</v>
      </c>
      <c r="B706" s="882"/>
      <c r="C706" s="911" t="s">
        <v>102</v>
      </c>
      <c r="D706" s="911"/>
      <c r="E706" s="911"/>
      <c r="F706" s="911"/>
      <c r="G706" s="911"/>
      <c r="H706" s="912"/>
      <c r="I706" s="4"/>
    </row>
    <row r="707" spans="1:12" ht="13.8">
      <c r="A707" s="5"/>
      <c r="B707" s="5"/>
      <c r="C707" s="5"/>
      <c r="D707" s="5"/>
      <c r="E707" s="5"/>
      <c r="F707" s="5"/>
      <c r="G707" s="5"/>
      <c r="H707" s="5"/>
      <c r="I707" s="5"/>
    </row>
    <row r="708" spans="1:12" ht="13.8">
      <c r="A708" s="6"/>
      <c r="B708" s="7"/>
      <c r="C708" s="8"/>
      <c r="D708" s="886">
        <v>0.2</v>
      </c>
      <c r="E708" s="887"/>
      <c r="F708" s="886">
        <v>0.8</v>
      </c>
      <c r="G708" s="887"/>
      <c r="H708" s="9"/>
      <c r="I708" s="10"/>
      <c r="J708" s="11" t="s">
        <v>121</v>
      </c>
      <c r="K708" s="11" t="s">
        <v>269</v>
      </c>
      <c r="L708" s="11" t="s">
        <v>270</v>
      </c>
    </row>
    <row r="709" spans="1:12" ht="13.8">
      <c r="A709" s="12"/>
      <c r="B709" s="13"/>
      <c r="C709" s="14"/>
      <c r="D709" s="872" t="s">
        <v>26</v>
      </c>
      <c r="E709" s="880"/>
      <c r="F709" s="872" t="s">
        <v>27</v>
      </c>
      <c r="G709" s="880"/>
      <c r="H709" s="872" t="s">
        <v>28</v>
      </c>
      <c r="I709" s="873"/>
      <c r="J709" s="15" t="s">
        <v>29</v>
      </c>
      <c r="K709" s="391" t="s">
        <v>523</v>
      </c>
      <c r="L709" s="391" t="s">
        <v>29</v>
      </c>
    </row>
    <row r="710" spans="1:12" ht="27.6">
      <c r="A710" s="16" t="s">
        <v>30</v>
      </c>
      <c r="B710" s="17" t="s">
        <v>31</v>
      </c>
      <c r="C710" s="18" t="s">
        <v>32</v>
      </c>
      <c r="D710" s="19" t="s">
        <v>33</v>
      </c>
      <c r="E710" s="20" t="s">
        <v>34</v>
      </c>
      <c r="F710" s="19" t="s">
        <v>33</v>
      </c>
      <c r="G710" s="20" t="s">
        <v>34</v>
      </c>
      <c r="H710" s="21" t="s">
        <v>33</v>
      </c>
      <c r="I710" s="40" t="s">
        <v>34</v>
      </c>
      <c r="J710" s="18" t="s">
        <v>34</v>
      </c>
      <c r="K710" s="18" t="s">
        <v>34</v>
      </c>
      <c r="L710" s="18" t="s">
        <v>34</v>
      </c>
    </row>
    <row r="711" spans="1:12" ht="13.8">
      <c r="A711" s="1" t="s">
        <v>15</v>
      </c>
      <c r="B711" s="22">
        <f>+$B$10</f>
        <v>11479167</v>
      </c>
      <c r="C711" s="84">
        <f>+B711/B734</f>
        <v>0.13130846252941786</v>
      </c>
      <c r="D711" s="89">
        <v>0</v>
      </c>
      <c r="E711" s="112">
        <f>+D711*C705</f>
        <v>0</v>
      </c>
      <c r="F711" s="79">
        <v>0</v>
      </c>
      <c r="G711" s="114">
        <f>F711*C705</f>
        <v>0</v>
      </c>
      <c r="H711" s="23">
        <f>+D711+F711</f>
        <v>0</v>
      </c>
      <c r="I711" s="116">
        <f>+E711+G711</f>
        <v>0</v>
      </c>
      <c r="J711" s="39">
        <f>+H711*I737</f>
        <v>0</v>
      </c>
      <c r="K711" s="395">
        <v>0</v>
      </c>
      <c r="L711" s="393">
        <f>+J711+K711</f>
        <v>0</v>
      </c>
    </row>
    <row r="712" spans="1:12" ht="13.8">
      <c r="A712" s="2" t="s">
        <v>4</v>
      </c>
      <c r="B712" s="22">
        <f>+$B$12</f>
        <v>552209</v>
      </c>
      <c r="C712" s="84">
        <f>+B712/B734</f>
        <v>6.3166355873128521E-3</v>
      </c>
      <c r="D712" s="89">
        <v>0</v>
      </c>
      <c r="E712" s="112">
        <f>+D712*C705</f>
        <v>0</v>
      </c>
      <c r="F712" s="79">
        <v>0</v>
      </c>
      <c r="G712" s="112">
        <f>F712*C705</f>
        <v>0</v>
      </c>
      <c r="H712" s="23">
        <f t="shared" ref="H712:H732" si="96">+D712+F712</f>
        <v>0</v>
      </c>
      <c r="I712" s="117">
        <f>+G712+E712</f>
        <v>0</v>
      </c>
      <c r="J712" s="39">
        <f>+H712*I737</f>
        <v>0</v>
      </c>
      <c r="K712" s="395">
        <v>0</v>
      </c>
      <c r="L712" s="394">
        <f>+J712+K712</f>
        <v>0</v>
      </c>
    </row>
    <row r="713" spans="1:12" ht="13.8">
      <c r="A713" s="2" t="s">
        <v>0</v>
      </c>
      <c r="B713" s="22">
        <f>+$B$13</f>
        <v>10468870</v>
      </c>
      <c r="C713" s="84">
        <f>+B713/B734</f>
        <v>0.11975182729899711</v>
      </c>
      <c r="D713" s="89">
        <v>0</v>
      </c>
      <c r="E713" s="112">
        <f>+D713*C705</f>
        <v>0</v>
      </c>
      <c r="F713" s="79">
        <v>0</v>
      </c>
      <c r="G713" s="112">
        <f>F713*C705</f>
        <v>0</v>
      </c>
      <c r="H713" s="23">
        <f t="shared" si="96"/>
        <v>0</v>
      </c>
      <c r="I713" s="117">
        <f t="shared" ref="I713:I733" si="97">+G713+E713</f>
        <v>0</v>
      </c>
      <c r="J713" s="39">
        <f>+H713*I737</f>
        <v>0</v>
      </c>
      <c r="K713" s="395">
        <v>0</v>
      </c>
      <c r="L713" s="394">
        <f t="shared" ref="L713:L729" si="98">+J713+K713</f>
        <v>0</v>
      </c>
    </row>
    <row r="714" spans="1:12" ht="13.8">
      <c r="A714" s="2" t="s">
        <v>16</v>
      </c>
      <c r="B714" s="22">
        <f>+$B$14</f>
        <v>1032750</v>
      </c>
      <c r="C714" s="84">
        <f>+B714/B734</f>
        <v>1.1813471715957813E-2</v>
      </c>
      <c r="D714" s="89">
        <v>0</v>
      </c>
      <c r="E714" s="112">
        <f>+D714*C705</f>
        <v>0</v>
      </c>
      <c r="F714" s="79">
        <v>0</v>
      </c>
      <c r="G714" s="112">
        <f>F714*C705</f>
        <v>0</v>
      </c>
      <c r="H714" s="23">
        <f t="shared" si="96"/>
        <v>0</v>
      </c>
      <c r="I714" s="117">
        <f t="shared" si="97"/>
        <v>0</v>
      </c>
      <c r="J714" s="39">
        <f>+H714*I737</f>
        <v>0</v>
      </c>
      <c r="K714" s="395">
        <v>0</v>
      </c>
      <c r="L714" s="394">
        <f t="shared" si="98"/>
        <v>0</v>
      </c>
    </row>
    <row r="715" spans="1:12" ht="13.8">
      <c r="A715" s="2" t="s">
        <v>6</v>
      </c>
      <c r="B715" s="22">
        <f>+$B$15</f>
        <v>2589500</v>
      </c>
      <c r="C715" s="84">
        <f>+B715/B734</f>
        <v>2.9620900516555561E-2</v>
      </c>
      <c r="D715" s="89">
        <v>0</v>
      </c>
      <c r="E715" s="112">
        <f>+D715*C705</f>
        <v>0</v>
      </c>
      <c r="F715" s="79">
        <v>0</v>
      </c>
      <c r="G715" s="112">
        <f>F715*C705</f>
        <v>0</v>
      </c>
      <c r="H715" s="23">
        <f t="shared" si="96"/>
        <v>0</v>
      </c>
      <c r="I715" s="117">
        <f t="shared" si="97"/>
        <v>0</v>
      </c>
      <c r="J715" s="39">
        <f>+H715*I737</f>
        <v>0</v>
      </c>
      <c r="K715" s="395">
        <v>0</v>
      </c>
      <c r="L715" s="394">
        <f t="shared" si="98"/>
        <v>0</v>
      </c>
    </row>
    <row r="716" spans="1:12" ht="13.8">
      <c r="A716" s="2" t="s">
        <v>10</v>
      </c>
      <c r="B716" s="22">
        <f>+$B$16</f>
        <v>2986010</v>
      </c>
      <c r="C716" s="84">
        <f>+B716/B734</f>
        <v>3.4156518691423082E-2</v>
      </c>
      <c r="D716" s="89">
        <v>0</v>
      </c>
      <c r="E716" s="112">
        <f>+D716*C705</f>
        <v>0</v>
      </c>
      <c r="F716" s="79">
        <v>0</v>
      </c>
      <c r="G716" s="112">
        <f>F716*C705</f>
        <v>0</v>
      </c>
      <c r="H716" s="23">
        <f t="shared" si="96"/>
        <v>0</v>
      </c>
      <c r="I716" s="117">
        <f t="shared" si="97"/>
        <v>0</v>
      </c>
      <c r="J716" s="39">
        <f>+H716*I737</f>
        <v>0</v>
      </c>
      <c r="K716" s="395">
        <v>0</v>
      </c>
      <c r="L716" s="394">
        <f t="shared" si="98"/>
        <v>0</v>
      </c>
    </row>
    <row r="717" spans="1:12" ht="13.8">
      <c r="A717" s="2" t="s">
        <v>17</v>
      </c>
      <c r="B717" s="22">
        <f>+$B$17</f>
        <v>6997000</v>
      </c>
      <c r="C717" s="84">
        <f>+B717/B734</f>
        <v>8.003762923898021E-2</v>
      </c>
      <c r="D717" s="89">
        <v>0</v>
      </c>
      <c r="E717" s="112">
        <f>+D717*C705</f>
        <v>0</v>
      </c>
      <c r="F717" s="79">
        <v>0.9939192611194354</v>
      </c>
      <c r="G717" s="112">
        <f>F717*C705</f>
        <v>17045715.328198317</v>
      </c>
      <c r="H717" s="23">
        <f t="shared" si="96"/>
        <v>0.9939192611194354</v>
      </c>
      <c r="I717" s="117">
        <f t="shared" si="97"/>
        <v>17045715.328198317</v>
      </c>
      <c r="J717" s="39">
        <f>+H717*I737</f>
        <v>0</v>
      </c>
      <c r="K717" s="395">
        <v>0</v>
      </c>
      <c r="L717" s="394">
        <f t="shared" si="98"/>
        <v>0</v>
      </c>
    </row>
    <row r="718" spans="1:12" ht="13.8">
      <c r="A718" s="2" t="s">
        <v>5</v>
      </c>
      <c r="B718" s="22">
        <f>+$B$18</f>
        <v>9283000</v>
      </c>
      <c r="C718" s="84">
        <f>+B718/B734</f>
        <v>0.10618683896319184</v>
      </c>
      <c r="D718" s="89">
        <v>0</v>
      </c>
      <c r="E718" s="112">
        <f>+D718*C705</f>
        <v>0</v>
      </c>
      <c r="F718" s="79">
        <v>0</v>
      </c>
      <c r="G718" s="112">
        <f>F718*C705</f>
        <v>0</v>
      </c>
      <c r="H718" s="23">
        <f t="shared" si="96"/>
        <v>0</v>
      </c>
      <c r="I718" s="117">
        <f t="shared" si="97"/>
        <v>0</v>
      </c>
      <c r="J718" s="39">
        <f>+H718*I737</f>
        <v>0</v>
      </c>
      <c r="K718" s="395">
        <v>0</v>
      </c>
      <c r="L718" s="394">
        <f t="shared" si="98"/>
        <v>0</v>
      </c>
    </row>
    <row r="719" spans="1:12" ht="13.8">
      <c r="A719" s="2" t="s">
        <v>116</v>
      </c>
      <c r="B719" s="22">
        <f>+$B$19</f>
        <v>2800184</v>
      </c>
      <c r="C719" s="84">
        <f>+B719/B734</f>
        <v>3.2030883063159148E-2</v>
      </c>
      <c r="D719" s="89">
        <v>0</v>
      </c>
      <c r="E719" s="112">
        <f>+D719*C705</f>
        <v>0</v>
      </c>
      <c r="F719" s="79">
        <v>0</v>
      </c>
      <c r="G719" s="112">
        <f>F719*C705</f>
        <v>0</v>
      </c>
      <c r="H719" s="23">
        <f t="shared" si="96"/>
        <v>0</v>
      </c>
      <c r="I719" s="117">
        <f t="shared" si="97"/>
        <v>0</v>
      </c>
      <c r="J719" s="39">
        <f>+H719*I737</f>
        <v>0</v>
      </c>
      <c r="K719" s="395">
        <v>0</v>
      </c>
      <c r="L719" s="394">
        <f t="shared" si="98"/>
        <v>0</v>
      </c>
    </row>
    <row r="720" spans="1:12" ht="13.8">
      <c r="A720" s="2" t="s">
        <v>1</v>
      </c>
      <c r="B720" s="22">
        <f>+$B$20</f>
        <v>234000</v>
      </c>
      <c r="C720" s="84">
        <f>+B720/B734</f>
        <v>2.6766907591712691E-3</v>
      </c>
      <c r="D720" s="89">
        <v>0</v>
      </c>
      <c r="E720" s="112">
        <f>+D720*C705</f>
        <v>0</v>
      </c>
      <c r="F720" s="79">
        <v>0</v>
      </c>
      <c r="G720" s="112">
        <f>F720*C705</f>
        <v>0</v>
      </c>
      <c r="H720" s="23">
        <f t="shared" si="96"/>
        <v>0</v>
      </c>
      <c r="I720" s="117">
        <f t="shared" si="97"/>
        <v>0</v>
      </c>
      <c r="J720" s="39">
        <f>+H720*I737</f>
        <v>0</v>
      </c>
      <c r="K720" s="395">
        <v>0</v>
      </c>
      <c r="L720" s="394">
        <f t="shared" si="98"/>
        <v>0</v>
      </c>
    </row>
    <row r="721" spans="1:12" ht="13.8">
      <c r="A721" s="2" t="s">
        <v>46</v>
      </c>
      <c r="B721" s="22">
        <f>+$B$21</f>
        <v>7060375</v>
      </c>
      <c r="C721" s="84">
        <f>+B721/B734</f>
        <v>8.0762566319589099E-2</v>
      </c>
      <c r="D721" s="89">
        <v>0</v>
      </c>
      <c r="E721" s="112">
        <f>+D721*C705</f>
        <v>0</v>
      </c>
      <c r="F721" s="79">
        <v>0</v>
      </c>
      <c r="G721" s="112">
        <f>F721*C705</f>
        <v>0</v>
      </c>
      <c r="H721" s="23">
        <f t="shared" si="96"/>
        <v>0</v>
      </c>
      <c r="I721" s="117">
        <f t="shared" si="97"/>
        <v>0</v>
      </c>
      <c r="J721" s="39">
        <f>+H721*I737</f>
        <v>0</v>
      </c>
      <c r="K721" s="395">
        <v>0</v>
      </c>
      <c r="L721" s="394">
        <f t="shared" si="98"/>
        <v>0</v>
      </c>
    </row>
    <row r="722" spans="1:12" ht="13.8">
      <c r="A722" s="2" t="s">
        <v>45</v>
      </c>
      <c r="B722" s="22">
        <f>+$B$22</f>
        <v>7069072</v>
      </c>
      <c r="C722" s="84">
        <f>+B722/B734</f>
        <v>8.0862049992804969E-2</v>
      </c>
      <c r="D722" s="89">
        <v>0</v>
      </c>
      <c r="E722" s="112">
        <f>+D722*C705</f>
        <v>0</v>
      </c>
      <c r="F722" s="79">
        <v>0</v>
      </c>
      <c r="G722" s="112">
        <f>F722*C705</f>
        <v>0</v>
      </c>
      <c r="H722" s="23">
        <f t="shared" si="96"/>
        <v>0</v>
      </c>
      <c r="I722" s="117">
        <f t="shared" si="97"/>
        <v>0</v>
      </c>
      <c r="J722" s="39">
        <f>+H722*I737</f>
        <v>0</v>
      </c>
      <c r="K722" s="395">
        <v>0</v>
      </c>
      <c r="L722" s="394">
        <f t="shared" si="98"/>
        <v>0</v>
      </c>
    </row>
    <row r="723" spans="1:12" ht="13.8">
      <c r="A723" s="2" t="s">
        <v>209</v>
      </c>
      <c r="B723" s="22">
        <f>+$B$23</f>
        <v>483692</v>
      </c>
      <c r="C723" s="84">
        <f>+B723/B734</f>
        <v>5.5328799430985872E-3</v>
      </c>
      <c r="D723" s="89">
        <v>0</v>
      </c>
      <c r="E723" s="112">
        <f>+D723*C705</f>
        <v>0</v>
      </c>
      <c r="F723" s="79">
        <v>0</v>
      </c>
      <c r="G723" s="112">
        <f>F723*C705</f>
        <v>0</v>
      </c>
      <c r="H723" s="23">
        <f t="shared" si="96"/>
        <v>0</v>
      </c>
      <c r="I723" s="117">
        <f t="shared" si="97"/>
        <v>0</v>
      </c>
      <c r="J723" s="39">
        <f>+H723*I737</f>
        <v>0</v>
      </c>
      <c r="K723" s="395">
        <v>0</v>
      </c>
      <c r="L723" s="394">
        <f t="shared" si="98"/>
        <v>0</v>
      </c>
    </row>
    <row r="724" spans="1:12" ht="13.8">
      <c r="A724" s="2" t="s">
        <v>210</v>
      </c>
      <c r="B724" s="22">
        <f>+$B$24</f>
        <v>125500</v>
      </c>
      <c r="C724" s="84">
        <f>+B724/B734</f>
        <v>1.435575599470061E-3</v>
      </c>
      <c r="D724" s="89">
        <v>0</v>
      </c>
      <c r="E724" s="112">
        <f>+D724*C705</f>
        <v>0</v>
      </c>
      <c r="F724" s="79">
        <v>6.0807388805644213E-3</v>
      </c>
      <c r="G724" s="112">
        <f>F724*C705</f>
        <v>104284.67180167983</v>
      </c>
      <c r="H724" s="23">
        <f t="shared" si="96"/>
        <v>6.0807388805644213E-3</v>
      </c>
      <c r="I724" s="117">
        <f t="shared" si="97"/>
        <v>104284.67180167983</v>
      </c>
      <c r="J724" s="39">
        <f>+H724*I737</f>
        <v>0</v>
      </c>
      <c r="K724" s="395">
        <v>0</v>
      </c>
      <c r="L724" s="394">
        <f t="shared" si="98"/>
        <v>0</v>
      </c>
    </row>
    <row r="725" spans="1:12" ht="13.8">
      <c r="A725" s="2" t="s">
        <v>2</v>
      </c>
      <c r="B725" s="22">
        <f>+$B$25</f>
        <v>349000</v>
      </c>
      <c r="C725" s="84">
        <f>+B725/B734</f>
        <v>3.992158439960568E-3</v>
      </c>
      <c r="D725" s="89">
        <v>0</v>
      </c>
      <c r="E725" s="112">
        <f>+D725*C705</f>
        <v>0</v>
      </c>
      <c r="F725" s="79">
        <v>0</v>
      </c>
      <c r="G725" s="112">
        <f>F725*C705</f>
        <v>0</v>
      </c>
      <c r="H725" s="23">
        <f t="shared" si="96"/>
        <v>0</v>
      </c>
      <c r="I725" s="117">
        <f t="shared" si="97"/>
        <v>0</v>
      </c>
      <c r="J725" s="39">
        <f>+H725*I737</f>
        <v>0</v>
      </c>
      <c r="K725" s="395">
        <v>0</v>
      </c>
      <c r="L725" s="394">
        <f t="shared" si="98"/>
        <v>0</v>
      </c>
    </row>
    <row r="726" spans="1:12" ht="13.8">
      <c r="A726" s="2" t="s">
        <v>12</v>
      </c>
      <c r="B726" s="22">
        <f>+$B$26</f>
        <v>369700</v>
      </c>
      <c r="C726" s="84">
        <f>+B726/B734</f>
        <v>4.2289426225026417E-3</v>
      </c>
      <c r="D726" s="89">
        <v>0</v>
      </c>
      <c r="E726" s="112">
        <f>+D726*C705</f>
        <v>0</v>
      </c>
      <c r="F726" s="79">
        <v>0</v>
      </c>
      <c r="G726" s="112">
        <f>F726*C705</f>
        <v>0</v>
      </c>
      <c r="H726" s="23">
        <f t="shared" si="96"/>
        <v>0</v>
      </c>
      <c r="I726" s="117">
        <f t="shared" si="97"/>
        <v>0</v>
      </c>
      <c r="J726" s="39">
        <f>+H726*I737</f>
        <v>0</v>
      </c>
      <c r="K726" s="395">
        <v>0</v>
      </c>
      <c r="L726" s="394">
        <f t="shared" si="98"/>
        <v>0</v>
      </c>
    </row>
    <row r="727" spans="1:12" ht="13.8">
      <c r="A727" s="2" t="s">
        <v>18</v>
      </c>
      <c r="B727" s="22">
        <f>+$B$27</f>
        <v>10701139</v>
      </c>
      <c r="C727" s="84">
        <f>+B727/B734</f>
        <v>0.12240871740986015</v>
      </c>
      <c r="D727" s="89">
        <v>0</v>
      </c>
      <c r="E727" s="112">
        <f>+D727*C705</f>
        <v>0</v>
      </c>
      <c r="F727" s="79">
        <v>0</v>
      </c>
      <c r="G727" s="112">
        <f>F727*C705</f>
        <v>0</v>
      </c>
      <c r="H727" s="23">
        <f t="shared" si="96"/>
        <v>0</v>
      </c>
      <c r="I727" s="117">
        <f t="shared" si="97"/>
        <v>0</v>
      </c>
      <c r="J727" s="39">
        <f>+H727*I737</f>
        <v>0</v>
      </c>
      <c r="K727" s="395">
        <v>0</v>
      </c>
      <c r="L727" s="394">
        <f t="shared" si="98"/>
        <v>0</v>
      </c>
    </row>
    <row r="728" spans="1:12" ht="13.8">
      <c r="A728" s="2" t="s">
        <v>9</v>
      </c>
      <c r="B728" s="22">
        <f>+$B$28</f>
        <v>8491257</v>
      </c>
      <c r="C728" s="84">
        <f>+B728/B734</f>
        <v>9.7130210024138255E-2</v>
      </c>
      <c r="D728" s="89">
        <v>0</v>
      </c>
      <c r="E728" s="112">
        <f>+D728*C705</f>
        <v>0</v>
      </c>
      <c r="F728" s="79">
        <v>0</v>
      </c>
      <c r="G728" s="112">
        <f>F728*C705</f>
        <v>0</v>
      </c>
      <c r="H728" s="23">
        <f t="shared" si="96"/>
        <v>0</v>
      </c>
      <c r="I728" s="117">
        <f t="shared" si="97"/>
        <v>0</v>
      </c>
      <c r="J728" s="39">
        <f>+H728*I737</f>
        <v>0</v>
      </c>
      <c r="K728" s="395">
        <v>0</v>
      </c>
      <c r="L728" s="394">
        <f t="shared" si="98"/>
        <v>0</v>
      </c>
    </row>
    <row r="729" spans="1:12" ht="13.8">
      <c r="A729" s="2" t="s">
        <v>7</v>
      </c>
      <c r="B729" s="22">
        <f>+$B$29</f>
        <v>1726630</v>
      </c>
      <c r="C729" s="84">
        <f>+B729/B734</f>
        <v>1.9750660536358496E-2</v>
      </c>
      <c r="D729" s="89">
        <v>0</v>
      </c>
      <c r="E729" s="112">
        <f>+D729*C705</f>
        <v>0</v>
      </c>
      <c r="F729" s="79">
        <v>0</v>
      </c>
      <c r="G729" s="112">
        <f>F729*C705</f>
        <v>0</v>
      </c>
      <c r="H729" s="23">
        <f t="shared" si="96"/>
        <v>0</v>
      </c>
      <c r="I729" s="117">
        <f t="shared" si="97"/>
        <v>0</v>
      </c>
      <c r="J729" s="39">
        <f>+H729*I737</f>
        <v>0</v>
      </c>
      <c r="K729" s="395">
        <v>0</v>
      </c>
      <c r="L729" s="394">
        <f t="shared" si="98"/>
        <v>0</v>
      </c>
    </row>
    <row r="730" spans="1:12" ht="13.8">
      <c r="A730" s="2" t="s">
        <v>13</v>
      </c>
      <c r="B730" s="22">
        <f>+$B$30</f>
        <v>260430</v>
      </c>
      <c r="C730" s="84">
        <f>+B730/B734</f>
        <v>2.9790195487648446E-3</v>
      </c>
      <c r="D730" s="89">
        <v>0</v>
      </c>
      <c r="E730" s="112">
        <f>+D730*C705</f>
        <v>0</v>
      </c>
      <c r="F730" s="79">
        <v>0</v>
      </c>
      <c r="G730" s="112">
        <f>F730*C705</f>
        <v>0</v>
      </c>
      <c r="H730" s="23">
        <f t="shared" si="96"/>
        <v>0</v>
      </c>
      <c r="I730" s="117">
        <f t="shared" si="97"/>
        <v>0</v>
      </c>
      <c r="J730" s="39">
        <f>+H730*I737</f>
        <v>0</v>
      </c>
      <c r="K730" s="395">
        <v>0</v>
      </c>
      <c r="L730" s="394">
        <f>+J730+K730</f>
        <v>0</v>
      </c>
    </row>
    <row r="731" spans="1:12" ht="13.8">
      <c r="A731" s="2" t="s">
        <v>3</v>
      </c>
      <c r="B731" s="22">
        <f>+$B$31</f>
        <v>1010330</v>
      </c>
      <c r="C731" s="84">
        <f>+B731/B734</f>
        <v>1.155701271245089E-2</v>
      </c>
      <c r="D731" s="89">
        <v>0</v>
      </c>
      <c r="E731" s="112">
        <f>+D731*C705</f>
        <v>0</v>
      </c>
      <c r="F731" s="79">
        <v>0</v>
      </c>
      <c r="G731" s="112">
        <f>F731*C705</f>
        <v>0</v>
      </c>
      <c r="H731" s="23">
        <f t="shared" si="96"/>
        <v>0</v>
      </c>
      <c r="I731" s="117">
        <f t="shared" si="97"/>
        <v>0</v>
      </c>
      <c r="J731" s="39">
        <f>+H731*I737</f>
        <v>0</v>
      </c>
      <c r="K731" s="395">
        <v>0</v>
      </c>
      <c r="L731" s="394">
        <f t="shared" ref="L731" si="99">+J731+K731</f>
        <v>0</v>
      </c>
    </row>
    <row r="732" spans="1:12" ht="13.8">
      <c r="A732" s="2" t="s">
        <v>11</v>
      </c>
      <c r="B732" s="22">
        <f>+$B$32</f>
        <v>744197</v>
      </c>
      <c r="C732" s="84">
        <f>+B732/B734</f>
        <v>8.5127574055682952E-3</v>
      </c>
      <c r="D732" s="89">
        <v>0</v>
      </c>
      <c r="E732" s="112">
        <f>+D732*C705</f>
        <v>0</v>
      </c>
      <c r="F732" s="79">
        <v>0</v>
      </c>
      <c r="G732" s="112">
        <f>F732*C705</f>
        <v>0</v>
      </c>
      <c r="H732" s="23">
        <f t="shared" si="96"/>
        <v>0</v>
      </c>
      <c r="I732" s="117">
        <f t="shared" si="97"/>
        <v>0</v>
      </c>
      <c r="J732" s="39">
        <f>+H732*I737</f>
        <v>0</v>
      </c>
      <c r="K732" s="395">
        <v>0</v>
      </c>
      <c r="L732" s="394">
        <f>+J732+K732</f>
        <v>0</v>
      </c>
    </row>
    <row r="733" spans="1:12" ht="13.8">
      <c r="A733" s="3" t="s">
        <v>8</v>
      </c>
      <c r="B733" s="22">
        <f>+$B$33</f>
        <v>607368</v>
      </c>
      <c r="C733" s="84">
        <f>+B733/B734</f>
        <v>6.9475910812663907E-3</v>
      </c>
      <c r="D733" s="89">
        <v>0</v>
      </c>
      <c r="E733" s="112">
        <f>+D733*C705</f>
        <v>0</v>
      </c>
      <c r="F733" s="79">
        <v>0</v>
      </c>
      <c r="G733" s="115">
        <f>F733*C705</f>
        <v>0</v>
      </c>
      <c r="H733" s="87">
        <f>+D733+F733</f>
        <v>0</v>
      </c>
      <c r="I733" s="118">
        <f t="shared" si="97"/>
        <v>0</v>
      </c>
      <c r="J733" s="39">
        <f>+H733*I737</f>
        <v>0</v>
      </c>
      <c r="K733" s="395">
        <v>0</v>
      </c>
      <c r="L733" s="394">
        <f t="shared" ref="L733" si="100">+J733+K733</f>
        <v>0</v>
      </c>
    </row>
    <row r="734" spans="1:12" ht="13.8">
      <c r="A734" s="24"/>
      <c r="B734" s="25">
        <f t="shared" ref="B734:K734" si="101">SUM(B711:B733)</f>
        <v>87421380</v>
      </c>
      <c r="C734" s="85">
        <f t="shared" si="101"/>
        <v>1.0000000000000002</v>
      </c>
      <c r="D734" s="82">
        <f t="shared" si="101"/>
        <v>0</v>
      </c>
      <c r="E734" s="113">
        <f t="shared" si="101"/>
        <v>0</v>
      </c>
      <c r="F734" s="83">
        <f t="shared" si="101"/>
        <v>0.99999999999999978</v>
      </c>
      <c r="G734" s="113">
        <f t="shared" si="101"/>
        <v>17149999.999999996</v>
      </c>
      <c r="H734" s="86">
        <f t="shared" si="101"/>
        <v>0.99999999999999978</v>
      </c>
      <c r="I734" s="119">
        <f t="shared" si="101"/>
        <v>17149999.999999996</v>
      </c>
      <c r="J734" s="26">
        <f t="shared" si="101"/>
        <v>0</v>
      </c>
      <c r="K734" s="26">
        <f t="shared" si="101"/>
        <v>0</v>
      </c>
      <c r="L734" s="26">
        <f>SUM(L711:L733)</f>
        <v>0</v>
      </c>
    </row>
    <row r="735" spans="1:12">
      <c r="H735" s="80"/>
      <c r="I735" s="81"/>
    </row>
    <row r="736" spans="1:12">
      <c r="H736" s="127"/>
      <c r="I736" s="127"/>
    </row>
    <row r="737" spans="1:14">
      <c r="G737" t="s">
        <v>114</v>
      </c>
      <c r="H737" s="27"/>
      <c r="I737" s="357">
        <f>+METC!L86</f>
        <v>0</v>
      </c>
    </row>
    <row r="738" spans="1:14">
      <c r="G738" t="s">
        <v>338</v>
      </c>
      <c r="I738" s="357">
        <f>+METC!M86</f>
        <v>0</v>
      </c>
    </row>
    <row r="739" spans="1:14">
      <c r="G739" t="s">
        <v>256</v>
      </c>
      <c r="I739" s="120">
        <f>SUM(I737:I738)</f>
        <v>0</v>
      </c>
      <c r="J739" s="455" t="s">
        <v>586</v>
      </c>
      <c r="N739" s="121">
        <f>+I739</f>
        <v>0</v>
      </c>
    </row>
    <row r="740" spans="1:14">
      <c r="I740" s="122"/>
      <c r="N740" s="121"/>
    </row>
    <row r="741" spans="1:14">
      <c r="I741" s="122"/>
      <c r="N741" s="121"/>
    </row>
    <row r="742" spans="1:14">
      <c r="I742" s="122"/>
      <c r="N742" s="121"/>
    </row>
    <row r="743" spans="1:14" ht="15.6">
      <c r="A743" s="874" t="s">
        <v>19</v>
      </c>
      <c r="B743" s="875"/>
      <c r="C743" s="875">
        <v>1819</v>
      </c>
      <c r="D743" s="875"/>
      <c r="E743" s="875"/>
      <c r="F743" s="875"/>
      <c r="G743" s="875"/>
      <c r="H743" s="876"/>
      <c r="I743" s="4"/>
    </row>
    <row r="744" spans="1:14" ht="15.6">
      <c r="A744" s="867" t="s">
        <v>20</v>
      </c>
      <c r="B744" s="868"/>
      <c r="C744" s="920" t="s">
        <v>229</v>
      </c>
      <c r="D744" s="920"/>
      <c r="E744" s="920"/>
      <c r="F744" s="920"/>
      <c r="G744" s="920"/>
      <c r="H744" s="921"/>
      <c r="I744" s="4"/>
    </row>
    <row r="745" spans="1:14" ht="15.6">
      <c r="A745" s="867" t="s">
        <v>22</v>
      </c>
      <c r="B745" s="868"/>
      <c r="C745" s="913" t="s">
        <v>44</v>
      </c>
      <c r="D745" s="913"/>
      <c r="E745" s="913"/>
      <c r="F745" s="913"/>
      <c r="G745" s="913"/>
      <c r="H745" s="914"/>
      <c r="I745" s="4"/>
    </row>
    <row r="746" spans="1:14" ht="15.6">
      <c r="A746" s="867" t="s">
        <v>24</v>
      </c>
      <c r="B746" s="868"/>
      <c r="C746" s="869">
        <v>7750000</v>
      </c>
      <c r="D746" s="870"/>
      <c r="E746" s="870"/>
      <c r="F746" s="870"/>
      <c r="G746" s="870"/>
      <c r="H746" s="871"/>
      <c r="I746" s="4"/>
    </row>
    <row r="747" spans="1:14" ht="15.6">
      <c r="A747" s="881" t="s">
        <v>25</v>
      </c>
      <c r="B747" s="882"/>
      <c r="C747" s="911" t="s">
        <v>102</v>
      </c>
      <c r="D747" s="911"/>
      <c r="E747" s="911"/>
      <c r="F747" s="911"/>
      <c r="G747" s="911"/>
      <c r="H747" s="912"/>
      <c r="I747" s="4"/>
    </row>
    <row r="748" spans="1:14" ht="13.8">
      <c r="A748" s="5"/>
      <c r="B748" s="5"/>
      <c r="C748" s="5"/>
      <c r="D748" s="5"/>
      <c r="E748" s="5"/>
      <c r="F748" s="5"/>
      <c r="G748" s="5"/>
      <c r="H748" s="5"/>
      <c r="I748" s="5"/>
    </row>
    <row r="749" spans="1:14" ht="13.8">
      <c r="A749" s="6"/>
      <c r="B749" s="7"/>
      <c r="C749" s="8"/>
      <c r="D749" s="886">
        <v>0.2</v>
      </c>
      <c r="E749" s="887"/>
      <c r="F749" s="886">
        <v>0.8</v>
      </c>
      <c r="G749" s="887"/>
      <c r="H749" s="9"/>
      <c r="I749" s="10"/>
      <c r="J749" s="11" t="s">
        <v>121</v>
      </c>
      <c r="K749" s="11" t="s">
        <v>269</v>
      </c>
      <c r="L749" s="11" t="s">
        <v>270</v>
      </c>
    </row>
    <row r="750" spans="1:14" ht="13.8">
      <c r="A750" s="12"/>
      <c r="B750" s="13"/>
      <c r="C750" s="14"/>
      <c r="D750" s="872" t="s">
        <v>26</v>
      </c>
      <c r="E750" s="880"/>
      <c r="F750" s="872" t="s">
        <v>27</v>
      </c>
      <c r="G750" s="880"/>
      <c r="H750" s="872" t="s">
        <v>28</v>
      </c>
      <c r="I750" s="873"/>
      <c r="J750" s="15" t="s">
        <v>29</v>
      </c>
      <c r="K750" s="391" t="s">
        <v>523</v>
      </c>
      <c r="L750" s="391" t="s">
        <v>29</v>
      </c>
    </row>
    <row r="751" spans="1:14" ht="27.6">
      <c r="A751" s="16" t="s">
        <v>30</v>
      </c>
      <c r="B751" s="17" t="s">
        <v>31</v>
      </c>
      <c r="C751" s="18" t="s">
        <v>32</v>
      </c>
      <c r="D751" s="19" t="s">
        <v>33</v>
      </c>
      <c r="E751" s="20" t="s">
        <v>34</v>
      </c>
      <c r="F751" s="19" t="s">
        <v>33</v>
      </c>
      <c r="G751" s="20" t="s">
        <v>34</v>
      </c>
      <c r="H751" s="21" t="s">
        <v>33</v>
      </c>
      <c r="I751" s="40" t="s">
        <v>34</v>
      </c>
      <c r="J751" s="18" t="s">
        <v>34</v>
      </c>
      <c r="K751" s="18" t="s">
        <v>34</v>
      </c>
      <c r="L751" s="18" t="s">
        <v>34</v>
      </c>
    </row>
    <row r="752" spans="1:14" ht="13.8">
      <c r="A752" s="1" t="s">
        <v>15</v>
      </c>
      <c r="B752" s="22">
        <f>+$B$10</f>
        <v>11479167</v>
      </c>
      <c r="C752" s="84">
        <f>+B752/B775</f>
        <v>0.13130846252941786</v>
      </c>
      <c r="D752" s="89">
        <v>0</v>
      </c>
      <c r="E752" s="112">
        <f>+D752*C746</f>
        <v>0</v>
      </c>
      <c r="F752" s="79">
        <v>0</v>
      </c>
      <c r="G752" s="114">
        <f>F752*C746</f>
        <v>0</v>
      </c>
      <c r="H752" s="23">
        <f>+D752+F752</f>
        <v>0</v>
      </c>
      <c r="I752" s="116">
        <f>+E752+G752</f>
        <v>0</v>
      </c>
      <c r="J752" s="39">
        <f>+H752*I778</f>
        <v>0</v>
      </c>
      <c r="K752" s="395">
        <v>0</v>
      </c>
      <c r="L752" s="393">
        <f>+J752+K752</f>
        <v>0</v>
      </c>
    </row>
    <row r="753" spans="1:12" ht="13.8">
      <c r="A753" s="2" t="s">
        <v>4</v>
      </c>
      <c r="B753" s="22">
        <f>+$B$12</f>
        <v>552209</v>
      </c>
      <c r="C753" s="84">
        <f>+B753/B775</f>
        <v>6.3166355873128521E-3</v>
      </c>
      <c r="D753" s="89">
        <v>0</v>
      </c>
      <c r="E753" s="112">
        <f>+D753*C746</f>
        <v>0</v>
      </c>
      <c r="F753" s="79">
        <v>0</v>
      </c>
      <c r="G753" s="112">
        <f>F753*C746</f>
        <v>0</v>
      </c>
      <c r="H753" s="23">
        <f t="shared" ref="H753:H773" si="102">+D753+F753</f>
        <v>0</v>
      </c>
      <c r="I753" s="117">
        <f>+G753+E753</f>
        <v>0</v>
      </c>
      <c r="J753" s="39">
        <f>+H753*I778</f>
        <v>0</v>
      </c>
      <c r="K753" s="395">
        <v>0</v>
      </c>
      <c r="L753" s="394">
        <f>+J753+K753</f>
        <v>0</v>
      </c>
    </row>
    <row r="754" spans="1:12" ht="13.8">
      <c r="A754" s="2" t="s">
        <v>0</v>
      </c>
      <c r="B754" s="22">
        <f>+$B$13</f>
        <v>10468870</v>
      </c>
      <c r="C754" s="84">
        <f>+B754/B775</f>
        <v>0.11975182729899711</v>
      </c>
      <c r="D754" s="89">
        <v>0</v>
      </c>
      <c r="E754" s="112">
        <f>+D754*C746</f>
        <v>0</v>
      </c>
      <c r="F754" s="79">
        <v>0</v>
      </c>
      <c r="G754" s="112">
        <f>F754*C746</f>
        <v>0</v>
      </c>
      <c r="H754" s="23">
        <f t="shared" si="102"/>
        <v>0</v>
      </c>
      <c r="I754" s="117">
        <f t="shared" ref="I754:I774" si="103">+G754+E754</f>
        <v>0</v>
      </c>
      <c r="J754" s="39">
        <f>+H754*I778</f>
        <v>0</v>
      </c>
      <c r="K754" s="395">
        <v>0</v>
      </c>
      <c r="L754" s="394">
        <f t="shared" ref="L754:L770" si="104">+J754+K754</f>
        <v>0</v>
      </c>
    </row>
    <row r="755" spans="1:12" ht="13.8">
      <c r="A755" s="2" t="s">
        <v>16</v>
      </c>
      <c r="B755" s="22">
        <f>+$B$14</f>
        <v>1032750</v>
      </c>
      <c r="C755" s="84">
        <f>+B755/B775</f>
        <v>1.1813471715957813E-2</v>
      </c>
      <c r="D755" s="89">
        <v>0</v>
      </c>
      <c r="E755" s="112">
        <f>+D755*C746</f>
        <v>0</v>
      </c>
      <c r="F755" s="79">
        <v>0</v>
      </c>
      <c r="G755" s="112">
        <f>F755*C746</f>
        <v>0</v>
      </c>
      <c r="H755" s="23">
        <f t="shared" si="102"/>
        <v>0</v>
      </c>
      <c r="I755" s="117">
        <f t="shared" si="103"/>
        <v>0</v>
      </c>
      <c r="J755" s="39">
        <f>+H755*I778</f>
        <v>0</v>
      </c>
      <c r="K755" s="395">
        <v>0</v>
      </c>
      <c r="L755" s="394">
        <f t="shared" si="104"/>
        <v>0</v>
      </c>
    </row>
    <row r="756" spans="1:12" ht="13.8">
      <c r="A756" s="2" t="s">
        <v>6</v>
      </c>
      <c r="B756" s="22">
        <f>+$B$15</f>
        <v>2589500</v>
      </c>
      <c r="C756" s="84">
        <f>+B756/B775</f>
        <v>2.9620900516555561E-2</v>
      </c>
      <c r="D756" s="89">
        <v>0</v>
      </c>
      <c r="E756" s="112">
        <f>+D756*C746</f>
        <v>0</v>
      </c>
      <c r="F756" s="79">
        <v>0</v>
      </c>
      <c r="G756" s="112">
        <f>F756*C746</f>
        <v>0</v>
      </c>
      <c r="H756" s="23">
        <f t="shared" si="102"/>
        <v>0</v>
      </c>
      <c r="I756" s="117">
        <f t="shared" si="103"/>
        <v>0</v>
      </c>
      <c r="J756" s="39">
        <f>+H756*I778</f>
        <v>0</v>
      </c>
      <c r="K756" s="395">
        <v>0</v>
      </c>
      <c r="L756" s="394">
        <f t="shared" si="104"/>
        <v>0</v>
      </c>
    </row>
    <row r="757" spans="1:12" ht="13.8">
      <c r="A757" s="2" t="s">
        <v>10</v>
      </c>
      <c r="B757" s="22">
        <f>+$B$16</f>
        <v>2986010</v>
      </c>
      <c r="C757" s="84">
        <f>+B757/B775</f>
        <v>3.4156518691423082E-2</v>
      </c>
      <c r="D757" s="89">
        <v>0</v>
      </c>
      <c r="E757" s="112">
        <f>+D757*C746</f>
        <v>0</v>
      </c>
      <c r="F757" s="79">
        <v>0</v>
      </c>
      <c r="G757" s="112">
        <f>F757*C746</f>
        <v>0</v>
      </c>
      <c r="H757" s="23">
        <f t="shared" si="102"/>
        <v>0</v>
      </c>
      <c r="I757" s="117">
        <f t="shared" si="103"/>
        <v>0</v>
      </c>
      <c r="J757" s="39">
        <f>+H757*I778</f>
        <v>0</v>
      </c>
      <c r="K757" s="395">
        <v>0</v>
      </c>
      <c r="L757" s="394">
        <f t="shared" si="104"/>
        <v>0</v>
      </c>
    </row>
    <row r="758" spans="1:12" ht="13.8">
      <c r="A758" s="2" t="s">
        <v>17</v>
      </c>
      <c r="B758" s="22">
        <f>+$B$17</f>
        <v>6997000</v>
      </c>
      <c r="C758" s="84">
        <f>+B758/B775</f>
        <v>8.003762923898021E-2</v>
      </c>
      <c r="D758" s="89">
        <v>0</v>
      </c>
      <c r="E758" s="112">
        <f>+D758*C746</f>
        <v>0</v>
      </c>
      <c r="F758" s="79">
        <v>0.99808936429747397</v>
      </c>
      <c r="G758" s="112">
        <f>F758*C746</f>
        <v>7735192.5733054234</v>
      </c>
      <c r="H758" s="23">
        <f t="shared" si="102"/>
        <v>0.99808936429747397</v>
      </c>
      <c r="I758" s="117">
        <f t="shared" si="103"/>
        <v>7735192.5733054234</v>
      </c>
      <c r="J758" s="39">
        <f>+H758*I778</f>
        <v>1754079.117587256</v>
      </c>
      <c r="K758" s="395">
        <v>-77646.41</v>
      </c>
      <c r="L758" s="394">
        <f t="shared" si="104"/>
        <v>1676432.7075872561</v>
      </c>
    </row>
    <row r="759" spans="1:12" ht="13.8">
      <c r="A759" s="2" t="s">
        <v>5</v>
      </c>
      <c r="B759" s="22">
        <f>+$B$18</f>
        <v>9283000</v>
      </c>
      <c r="C759" s="84">
        <f>+B759/B775</f>
        <v>0.10618683896319184</v>
      </c>
      <c r="D759" s="89">
        <v>0</v>
      </c>
      <c r="E759" s="112">
        <f>+D759*C746</f>
        <v>0</v>
      </c>
      <c r="F759" s="79">
        <v>0</v>
      </c>
      <c r="G759" s="112">
        <f>F759*C746</f>
        <v>0</v>
      </c>
      <c r="H759" s="23">
        <f t="shared" si="102"/>
        <v>0</v>
      </c>
      <c r="I759" s="117">
        <f t="shared" si="103"/>
        <v>0</v>
      </c>
      <c r="J759" s="39">
        <f>+H759*I778</f>
        <v>0</v>
      </c>
      <c r="K759" s="395">
        <v>0</v>
      </c>
      <c r="L759" s="394">
        <f t="shared" si="104"/>
        <v>0</v>
      </c>
    </row>
    <row r="760" spans="1:12" ht="13.8">
      <c r="A760" s="2" t="s">
        <v>116</v>
      </c>
      <c r="B760" s="22">
        <f>+$B$19</f>
        <v>2800184</v>
      </c>
      <c r="C760" s="84">
        <f>+B760/B775</f>
        <v>3.2030883063159148E-2</v>
      </c>
      <c r="D760" s="89">
        <v>0</v>
      </c>
      <c r="E760" s="112">
        <f>+D760*C746</f>
        <v>0</v>
      </c>
      <c r="F760" s="79">
        <v>0</v>
      </c>
      <c r="G760" s="112">
        <f>F760*C746</f>
        <v>0</v>
      </c>
      <c r="H760" s="23">
        <f t="shared" si="102"/>
        <v>0</v>
      </c>
      <c r="I760" s="117">
        <f t="shared" si="103"/>
        <v>0</v>
      </c>
      <c r="J760" s="39">
        <f>+H760*I778</f>
        <v>0</v>
      </c>
      <c r="K760" s="395">
        <v>0</v>
      </c>
      <c r="L760" s="394">
        <f t="shared" si="104"/>
        <v>0</v>
      </c>
    </row>
    <row r="761" spans="1:12" ht="13.8">
      <c r="A761" s="2" t="s">
        <v>1</v>
      </c>
      <c r="B761" s="22">
        <f>+$B$20</f>
        <v>234000</v>
      </c>
      <c r="C761" s="84">
        <f>+B761/B775</f>
        <v>2.6766907591712691E-3</v>
      </c>
      <c r="D761" s="89">
        <v>0</v>
      </c>
      <c r="E761" s="112">
        <f>+D761*C746</f>
        <v>0</v>
      </c>
      <c r="F761" s="79">
        <v>0</v>
      </c>
      <c r="G761" s="112">
        <f>F761*C746</f>
        <v>0</v>
      </c>
      <c r="H761" s="23">
        <f t="shared" si="102"/>
        <v>0</v>
      </c>
      <c r="I761" s="117">
        <f t="shared" si="103"/>
        <v>0</v>
      </c>
      <c r="J761" s="39">
        <f>+H761*I778</f>
        <v>0</v>
      </c>
      <c r="K761" s="395">
        <v>0</v>
      </c>
      <c r="L761" s="394">
        <f t="shared" si="104"/>
        <v>0</v>
      </c>
    </row>
    <row r="762" spans="1:12" ht="13.8">
      <c r="A762" s="2" t="s">
        <v>46</v>
      </c>
      <c r="B762" s="22">
        <f>+$B$21</f>
        <v>7060375</v>
      </c>
      <c r="C762" s="84">
        <f>+B762/B775</f>
        <v>8.0762566319589099E-2</v>
      </c>
      <c r="D762" s="89">
        <v>0</v>
      </c>
      <c r="E762" s="112">
        <f>+D762*C746</f>
        <v>0</v>
      </c>
      <c r="F762" s="79">
        <v>0</v>
      </c>
      <c r="G762" s="112">
        <f>F762*C746</f>
        <v>0</v>
      </c>
      <c r="H762" s="23">
        <f t="shared" si="102"/>
        <v>0</v>
      </c>
      <c r="I762" s="117">
        <f t="shared" si="103"/>
        <v>0</v>
      </c>
      <c r="J762" s="39">
        <f>+H762*I778</f>
        <v>0</v>
      </c>
      <c r="K762" s="395">
        <v>0</v>
      </c>
      <c r="L762" s="394">
        <f t="shared" si="104"/>
        <v>0</v>
      </c>
    </row>
    <row r="763" spans="1:12" ht="13.8">
      <c r="A763" s="2" t="s">
        <v>45</v>
      </c>
      <c r="B763" s="22">
        <f>+$B$22</f>
        <v>7069072</v>
      </c>
      <c r="C763" s="84">
        <f>+B763/B775</f>
        <v>8.0862049992804969E-2</v>
      </c>
      <c r="D763" s="89">
        <v>0</v>
      </c>
      <c r="E763" s="112">
        <f>+D763*C746</f>
        <v>0</v>
      </c>
      <c r="F763" s="79">
        <v>0</v>
      </c>
      <c r="G763" s="112">
        <f>F763*C746</f>
        <v>0</v>
      </c>
      <c r="H763" s="23">
        <f t="shared" si="102"/>
        <v>0</v>
      </c>
      <c r="I763" s="117">
        <f t="shared" si="103"/>
        <v>0</v>
      </c>
      <c r="J763" s="39">
        <f>+H763*I778</f>
        <v>0</v>
      </c>
      <c r="K763" s="395">
        <v>0</v>
      </c>
      <c r="L763" s="394">
        <f t="shared" si="104"/>
        <v>0</v>
      </c>
    </row>
    <row r="764" spans="1:12" ht="13.8">
      <c r="A764" s="2" t="s">
        <v>209</v>
      </c>
      <c r="B764" s="22">
        <f>+$B$23</f>
        <v>483692</v>
      </c>
      <c r="C764" s="84">
        <f>+B764/B775</f>
        <v>5.5328799430985872E-3</v>
      </c>
      <c r="D764" s="89">
        <v>0</v>
      </c>
      <c r="E764" s="112">
        <f>+D764*C746</f>
        <v>0</v>
      </c>
      <c r="F764" s="79">
        <v>0</v>
      </c>
      <c r="G764" s="112">
        <f>F764*C746</f>
        <v>0</v>
      </c>
      <c r="H764" s="23">
        <f t="shared" si="102"/>
        <v>0</v>
      </c>
      <c r="I764" s="117">
        <f t="shared" si="103"/>
        <v>0</v>
      </c>
      <c r="J764" s="39">
        <f>+H764*I778</f>
        <v>0</v>
      </c>
      <c r="K764" s="395">
        <v>0</v>
      </c>
      <c r="L764" s="394">
        <f t="shared" si="104"/>
        <v>0</v>
      </c>
    </row>
    <row r="765" spans="1:12" ht="13.8">
      <c r="A765" s="2" t="s">
        <v>210</v>
      </c>
      <c r="B765" s="22">
        <f>+$B$24</f>
        <v>125500</v>
      </c>
      <c r="C765" s="84">
        <f>+B765/B775</f>
        <v>1.435575599470061E-3</v>
      </c>
      <c r="D765" s="89">
        <v>0</v>
      </c>
      <c r="E765" s="112">
        <f>+D765*C746</f>
        <v>0</v>
      </c>
      <c r="F765" s="79">
        <v>1.9106357025259744E-3</v>
      </c>
      <c r="G765" s="112">
        <f>F765*C746</f>
        <v>14807.426694576301</v>
      </c>
      <c r="H765" s="23">
        <f t="shared" si="102"/>
        <v>1.9106357025259744E-3</v>
      </c>
      <c r="I765" s="117">
        <f t="shared" si="103"/>
        <v>14807.426694576301</v>
      </c>
      <c r="J765" s="39">
        <f>+H765*I778</f>
        <v>3357.8217612572448</v>
      </c>
      <c r="K765" s="395">
        <v>-148.53</v>
      </c>
      <c r="L765" s="394">
        <f t="shared" si="104"/>
        <v>3209.2917612572446</v>
      </c>
    </row>
    <row r="766" spans="1:12" ht="13.8">
      <c r="A766" s="2" t="s">
        <v>2</v>
      </c>
      <c r="B766" s="22">
        <f>+$B$25</f>
        <v>349000</v>
      </c>
      <c r="C766" s="84">
        <f>+B766/B775</f>
        <v>3.992158439960568E-3</v>
      </c>
      <c r="D766" s="89">
        <v>0</v>
      </c>
      <c r="E766" s="112">
        <f>+D766*C746</f>
        <v>0</v>
      </c>
      <c r="F766" s="79">
        <v>0</v>
      </c>
      <c r="G766" s="112">
        <f>F766*C746</f>
        <v>0</v>
      </c>
      <c r="H766" s="23">
        <f t="shared" si="102"/>
        <v>0</v>
      </c>
      <c r="I766" s="117">
        <f t="shared" si="103"/>
        <v>0</v>
      </c>
      <c r="J766" s="39">
        <f>+H766*I778</f>
        <v>0</v>
      </c>
      <c r="K766" s="395">
        <v>0</v>
      </c>
      <c r="L766" s="394">
        <f t="shared" si="104"/>
        <v>0</v>
      </c>
    </row>
    <row r="767" spans="1:12" ht="13.8">
      <c r="A767" s="2" t="s">
        <v>12</v>
      </c>
      <c r="B767" s="22">
        <f>+$B$26</f>
        <v>369700</v>
      </c>
      <c r="C767" s="84">
        <f>+B767/B775</f>
        <v>4.2289426225026417E-3</v>
      </c>
      <c r="D767" s="89">
        <v>0</v>
      </c>
      <c r="E767" s="112">
        <f>+D767*C746</f>
        <v>0</v>
      </c>
      <c r="F767" s="79">
        <v>0</v>
      </c>
      <c r="G767" s="112">
        <f>F767*C746</f>
        <v>0</v>
      </c>
      <c r="H767" s="23">
        <f t="shared" si="102"/>
        <v>0</v>
      </c>
      <c r="I767" s="117">
        <f t="shared" si="103"/>
        <v>0</v>
      </c>
      <c r="J767" s="39">
        <f>+H767*I778</f>
        <v>0</v>
      </c>
      <c r="K767" s="395">
        <v>0</v>
      </c>
      <c r="L767" s="394">
        <f t="shared" si="104"/>
        <v>0</v>
      </c>
    </row>
    <row r="768" spans="1:12" ht="13.8">
      <c r="A768" s="2" t="s">
        <v>18</v>
      </c>
      <c r="B768" s="22">
        <f>+$B$27</f>
        <v>10701139</v>
      </c>
      <c r="C768" s="84">
        <f>+B768/B775</f>
        <v>0.12240871740986015</v>
      </c>
      <c r="D768" s="89">
        <v>0</v>
      </c>
      <c r="E768" s="112">
        <f>+D768*C746</f>
        <v>0</v>
      </c>
      <c r="F768" s="79">
        <v>0</v>
      </c>
      <c r="G768" s="112">
        <f>F768*C746</f>
        <v>0</v>
      </c>
      <c r="H768" s="23">
        <f t="shared" si="102"/>
        <v>0</v>
      </c>
      <c r="I768" s="117">
        <f t="shared" si="103"/>
        <v>0</v>
      </c>
      <c r="J768" s="39">
        <f>+H768*I778</f>
        <v>0</v>
      </c>
      <c r="K768" s="395">
        <v>0</v>
      </c>
      <c r="L768" s="394">
        <f t="shared" si="104"/>
        <v>0</v>
      </c>
    </row>
    <row r="769" spans="1:14" ht="13.8">
      <c r="A769" s="2" t="s">
        <v>9</v>
      </c>
      <c r="B769" s="22">
        <f>+$B$28</f>
        <v>8491257</v>
      </c>
      <c r="C769" s="84">
        <f>+B769/B775</f>
        <v>9.7130210024138255E-2</v>
      </c>
      <c r="D769" s="89">
        <v>0</v>
      </c>
      <c r="E769" s="112">
        <f>+D769*C746</f>
        <v>0</v>
      </c>
      <c r="F769" s="79">
        <v>0</v>
      </c>
      <c r="G769" s="112">
        <f>F769*C746</f>
        <v>0</v>
      </c>
      <c r="H769" s="23">
        <f t="shared" si="102"/>
        <v>0</v>
      </c>
      <c r="I769" s="117">
        <f t="shared" si="103"/>
        <v>0</v>
      </c>
      <c r="J769" s="39">
        <f>+H769*I778</f>
        <v>0</v>
      </c>
      <c r="K769" s="395">
        <v>0</v>
      </c>
      <c r="L769" s="394">
        <f t="shared" si="104"/>
        <v>0</v>
      </c>
    </row>
    <row r="770" spans="1:14" ht="13.8">
      <c r="A770" s="2" t="s">
        <v>7</v>
      </c>
      <c r="B770" s="22">
        <f>+$B$29</f>
        <v>1726630</v>
      </c>
      <c r="C770" s="84">
        <f>+B770/B775</f>
        <v>1.9750660536358496E-2</v>
      </c>
      <c r="D770" s="89">
        <v>0</v>
      </c>
      <c r="E770" s="112">
        <f>+D770*C746</f>
        <v>0</v>
      </c>
      <c r="F770" s="79">
        <v>0</v>
      </c>
      <c r="G770" s="112">
        <f>F770*C746</f>
        <v>0</v>
      </c>
      <c r="H770" s="23">
        <f t="shared" si="102"/>
        <v>0</v>
      </c>
      <c r="I770" s="117">
        <f t="shared" si="103"/>
        <v>0</v>
      </c>
      <c r="J770" s="39">
        <f>+H770*I778</f>
        <v>0</v>
      </c>
      <c r="K770" s="395">
        <v>0</v>
      </c>
      <c r="L770" s="394">
        <f t="shared" si="104"/>
        <v>0</v>
      </c>
    </row>
    <row r="771" spans="1:14" ht="13.8">
      <c r="A771" s="2" t="s">
        <v>13</v>
      </c>
      <c r="B771" s="22">
        <f>+$B$30</f>
        <v>260430</v>
      </c>
      <c r="C771" s="84">
        <f>+B771/B775</f>
        <v>2.9790195487648446E-3</v>
      </c>
      <c r="D771" s="89">
        <v>0</v>
      </c>
      <c r="E771" s="112">
        <f>+D771*C746</f>
        <v>0</v>
      </c>
      <c r="F771" s="79">
        <v>0</v>
      </c>
      <c r="G771" s="112">
        <f>F771*C746</f>
        <v>0</v>
      </c>
      <c r="H771" s="23">
        <f t="shared" si="102"/>
        <v>0</v>
      </c>
      <c r="I771" s="117">
        <f t="shared" si="103"/>
        <v>0</v>
      </c>
      <c r="J771" s="39">
        <f>+H771*I778</f>
        <v>0</v>
      </c>
      <c r="K771" s="395">
        <v>0</v>
      </c>
      <c r="L771" s="394">
        <f>+J771+K771</f>
        <v>0</v>
      </c>
    </row>
    <row r="772" spans="1:14" ht="13.8">
      <c r="A772" s="2" t="s">
        <v>3</v>
      </c>
      <c r="B772" s="22">
        <f>+$B$31</f>
        <v>1010330</v>
      </c>
      <c r="C772" s="84">
        <f>+B772/B775</f>
        <v>1.155701271245089E-2</v>
      </c>
      <c r="D772" s="89">
        <v>0</v>
      </c>
      <c r="E772" s="112">
        <f>+D772*C746</f>
        <v>0</v>
      </c>
      <c r="F772" s="79">
        <v>0</v>
      </c>
      <c r="G772" s="112">
        <f>F772*C746</f>
        <v>0</v>
      </c>
      <c r="H772" s="23">
        <f t="shared" si="102"/>
        <v>0</v>
      </c>
      <c r="I772" s="117">
        <f t="shared" si="103"/>
        <v>0</v>
      </c>
      <c r="J772" s="39">
        <f>+H772*I778</f>
        <v>0</v>
      </c>
      <c r="K772" s="395">
        <v>0</v>
      </c>
      <c r="L772" s="394">
        <f t="shared" ref="L772" si="105">+J772+K772</f>
        <v>0</v>
      </c>
    </row>
    <row r="773" spans="1:14" ht="13.8">
      <c r="A773" s="2" t="s">
        <v>11</v>
      </c>
      <c r="B773" s="22">
        <f>+$B$32</f>
        <v>744197</v>
      </c>
      <c r="C773" s="84">
        <f>+B773/B775</f>
        <v>8.5127574055682952E-3</v>
      </c>
      <c r="D773" s="89">
        <v>0</v>
      </c>
      <c r="E773" s="112">
        <f>+D773*C746</f>
        <v>0</v>
      </c>
      <c r="F773" s="79">
        <v>0</v>
      </c>
      <c r="G773" s="112">
        <f>F773*C746</f>
        <v>0</v>
      </c>
      <c r="H773" s="23">
        <f t="shared" si="102"/>
        <v>0</v>
      </c>
      <c r="I773" s="117">
        <f t="shared" si="103"/>
        <v>0</v>
      </c>
      <c r="J773" s="39">
        <f>+H773*I778</f>
        <v>0</v>
      </c>
      <c r="K773" s="395">
        <v>0</v>
      </c>
      <c r="L773" s="394">
        <f>+J773+K773</f>
        <v>0</v>
      </c>
    </row>
    <row r="774" spans="1:14" ht="13.8">
      <c r="A774" s="3" t="s">
        <v>8</v>
      </c>
      <c r="B774" s="22">
        <f>+$B$33</f>
        <v>607368</v>
      </c>
      <c r="C774" s="84">
        <f>+B774/B775</f>
        <v>6.9475910812663907E-3</v>
      </c>
      <c r="D774" s="89">
        <v>0</v>
      </c>
      <c r="E774" s="112">
        <f>+D774*C746</f>
        <v>0</v>
      </c>
      <c r="F774" s="79">
        <v>0</v>
      </c>
      <c r="G774" s="115">
        <f>F774*C746</f>
        <v>0</v>
      </c>
      <c r="H774" s="87">
        <f>+D774+F774</f>
        <v>0</v>
      </c>
      <c r="I774" s="118">
        <f t="shared" si="103"/>
        <v>0</v>
      </c>
      <c r="J774" s="39">
        <f>+H774*I778</f>
        <v>0</v>
      </c>
      <c r="K774" s="395">
        <v>0</v>
      </c>
      <c r="L774" s="394">
        <f t="shared" ref="L774" si="106">+J774+K774</f>
        <v>0</v>
      </c>
    </row>
    <row r="775" spans="1:14" ht="13.8">
      <c r="A775" s="24"/>
      <c r="B775" s="25">
        <f t="shared" ref="B775:K775" si="107">SUM(B752:B774)</f>
        <v>87421380</v>
      </c>
      <c r="C775" s="85">
        <f t="shared" si="107"/>
        <v>1.0000000000000002</v>
      </c>
      <c r="D775" s="82">
        <f t="shared" si="107"/>
        <v>0</v>
      </c>
      <c r="E775" s="113">
        <f t="shared" si="107"/>
        <v>0</v>
      </c>
      <c r="F775" s="83">
        <f t="shared" si="107"/>
        <v>0.99999999999999989</v>
      </c>
      <c r="G775" s="113">
        <f t="shared" si="107"/>
        <v>7750000</v>
      </c>
      <c r="H775" s="86">
        <f t="shared" si="107"/>
        <v>0.99999999999999989</v>
      </c>
      <c r="I775" s="119">
        <f t="shared" si="107"/>
        <v>7750000</v>
      </c>
      <c r="J775" s="26">
        <f t="shared" si="107"/>
        <v>1757436.9393485133</v>
      </c>
      <c r="K775" s="26">
        <f t="shared" si="107"/>
        <v>-77794.94</v>
      </c>
      <c r="L775" s="26">
        <f>SUM(L752:L774)</f>
        <v>1679641.9993485133</v>
      </c>
    </row>
    <row r="776" spans="1:14">
      <c r="H776" s="80"/>
      <c r="I776" s="770"/>
    </row>
    <row r="777" spans="1:14">
      <c r="I777" s="127"/>
    </row>
    <row r="778" spans="1:14">
      <c r="G778" t="s">
        <v>114</v>
      </c>
      <c r="H778" s="27"/>
      <c r="I778" s="357">
        <f>+METC!L87</f>
        <v>1757436.9393485133</v>
      </c>
    </row>
    <row r="779" spans="1:14">
      <c r="G779" t="s">
        <v>338</v>
      </c>
      <c r="I779" s="357">
        <f>+METC!M87</f>
        <v>-77795</v>
      </c>
    </row>
    <row r="780" spans="1:14">
      <c r="G780" t="s">
        <v>256</v>
      </c>
      <c r="I780" s="746">
        <f>SUM(I778:I779)</f>
        <v>1679641.9393485133</v>
      </c>
      <c r="N780" s="121">
        <f>+I780</f>
        <v>1679641.9393485133</v>
      </c>
    </row>
    <row r="781" spans="1:14">
      <c r="I781" s="748"/>
    </row>
    <row r="782" spans="1:14">
      <c r="I782" s="88"/>
    </row>
    <row r="783" spans="1:14">
      <c r="I783" s="88"/>
    </row>
    <row r="784" spans="1:14" ht="15.6">
      <c r="A784" s="874" t="s">
        <v>19</v>
      </c>
      <c r="B784" s="875"/>
      <c r="C784" s="875" t="s">
        <v>230</v>
      </c>
      <c r="D784" s="875"/>
      <c r="E784" s="875"/>
      <c r="F784" s="875"/>
      <c r="G784" s="875"/>
      <c r="H784" s="876"/>
      <c r="I784" s="4"/>
    </row>
    <row r="785" spans="1:12" ht="15.6">
      <c r="A785" s="867" t="s">
        <v>20</v>
      </c>
      <c r="B785" s="868"/>
      <c r="C785" s="920" t="s">
        <v>231</v>
      </c>
      <c r="D785" s="920"/>
      <c r="E785" s="920"/>
      <c r="F785" s="920"/>
      <c r="G785" s="920"/>
      <c r="H785" s="921"/>
      <c r="I785" s="4"/>
    </row>
    <row r="786" spans="1:12" ht="15.6">
      <c r="A786" s="867" t="s">
        <v>22</v>
      </c>
      <c r="B786" s="868"/>
      <c r="C786" s="913">
        <v>120</v>
      </c>
      <c r="D786" s="913"/>
      <c r="E786" s="913"/>
      <c r="F786" s="913"/>
      <c r="G786" s="913"/>
      <c r="H786" s="914"/>
      <c r="I786" s="4"/>
    </row>
    <row r="787" spans="1:12" ht="15.6">
      <c r="A787" s="867" t="s">
        <v>24</v>
      </c>
      <c r="B787" s="868"/>
      <c r="C787" s="869">
        <v>1176066</v>
      </c>
      <c r="D787" s="870"/>
      <c r="E787" s="870"/>
      <c r="F787" s="870"/>
      <c r="G787" s="870"/>
      <c r="H787" s="871"/>
      <c r="I787" s="4"/>
    </row>
    <row r="788" spans="1:12" ht="15.6">
      <c r="A788" s="881" t="s">
        <v>25</v>
      </c>
      <c r="B788" s="882"/>
      <c r="C788" s="911" t="s">
        <v>103</v>
      </c>
      <c r="D788" s="911"/>
      <c r="E788" s="911"/>
      <c r="F788" s="911"/>
      <c r="G788" s="911"/>
      <c r="H788" s="912"/>
      <c r="I788" s="4"/>
    </row>
    <row r="789" spans="1:12" ht="13.8">
      <c r="A789" s="5"/>
      <c r="B789" s="5"/>
      <c r="C789" s="5"/>
      <c r="D789" s="5"/>
      <c r="E789" s="5"/>
      <c r="F789" s="5"/>
      <c r="G789" s="5"/>
      <c r="H789" s="5"/>
      <c r="I789" s="5"/>
    </row>
    <row r="790" spans="1:12" ht="13.8">
      <c r="A790" s="6"/>
      <c r="B790" s="7"/>
      <c r="C790" s="8"/>
      <c r="D790" s="886">
        <v>0.2</v>
      </c>
      <c r="E790" s="887"/>
      <c r="F790" s="886">
        <v>0.8</v>
      </c>
      <c r="G790" s="887"/>
      <c r="H790" s="9"/>
      <c r="I790" s="10"/>
      <c r="J790" s="11" t="s">
        <v>121</v>
      </c>
      <c r="K790" s="11" t="s">
        <v>269</v>
      </c>
      <c r="L790" s="11" t="s">
        <v>270</v>
      </c>
    </row>
    <row r="791" spans="1:12" ht="13.8">
      <c r="A791" s="12"/>
      <c r="B791" s="13"/>
      <c r="C791" s="14"/>
      <c r="D791" s="872" t="s">
        <v>26</v>
      </c>
      <c r="E791" s="880"/>
      <c r="F791" s="872" t="s">
        <v>27</v>
      </c>
      <c r="G791" s="880"/>
      <c r="H791" s="872" t="s">
        <v>28</v>
      </c>
      <c r="I791" s="873"/>
      <c r="J791" s="15" t="s">
        <v>29</v>
      </c>
      <c r="K791" s="391" t="s">
        <v>523</v>
      </c>
      <c r="L791" s="391" t="s">
        <v>29</v>
      </c>
    </row>
    <row r="792" spans="1:12" ht="27.6">
      <c r="A792" s="16" t="s">
        <v>30</v>
      </c>
      <c r="B792" s="17" t="s">
        <v>31</v>
      </c>
      <c r="C792" s="18" t="s">
        <v>32</v>
      </c>
      <c r="D792" s="19" t="s">
        <v>33</v>
      </c>
      <c r="E792" s="20" t="s">
        <v>34</v>
      </c>
      <c r="F792" s="19" t="s">
        <v>33</v>
      </c>
      <c r="G792" s="20" t="s">
        <v>34</v>
      </c>
      <c r="H792" s="21" t="s">
        <v>33</v>
      </c>
      <c r="I792" s="40" t="s">
        <v>34</v>
      </c>
      <c r="J792" s="18" t="s">
        <v>34</v>
      </c>
      <c r="K792" s="18" t="s">
        <v>34</v>
      </c>
      <c r="L792" s="18" t="s">
        <v>34</v>
      </c>
    </row>
    <row r="793" spans="1:12" ht="13.8">
      <c r="A793" s="1" t="s">
        <v>15</v>
      </c>
      <c r="B793" s="22">
        <f>+$B$10</f>
        <v>11479167</v>
      </c>
      <c r="C793" s="84">
        <f>+B793/B816</f>
        <v>0.13130846252941786</v>
      </c>
      <c r="D793" s="89">
        <v>0</v>
      </c>
      <c r="E793" s="112">
        <f>+D793*C787</f>
        <v>0</v>
      </c>
      <c r="F793" s="79">
        <v>0</v>
      </c>
      <c r="G793" s="114">
        <f>F793*C787</f>
        <v>0</v>
      </c>
      <c r="H793" s="23">
        <f>+D793+F793</f>
        <v>0</v>
      </c>
      <c r="I793" s="116">
        <f>+E793+G793</f>
        <v>0</v>
      </c>
      <c r="J793" s="39">
        <f>+H793*I819</f>
        <v>0</v>
      </c>
      <c r="K793" s="395">
        <v>0</v>
      </c>
      <c r="L793" s="393">
        <f>+J793+K793</f>
        <v>0</v>
      </c>
    </row>
    <row r="794" spans="1:12" ht="13.8">
      <c r="A794" s="2" t="s">
        <v>4</v>
      </c>
      <c r="B794" s="22">
        <f>+$B$12</f>
        <v>552209</v>
      </c>
      <c r="C794" s="84">
        <f>+B794/B816</f>
        <v>6.3166355873128521E-3</v>
      </c>
      <c r="D794" s="89">
        <v>0</v>
      </c>
      <c r="E794" s="112">
        <f>+D794*C787</f>
        <v>0</v>
      </c>
      <c r="F794" s="79">
        <v>0</v>
      </c>
      <c r="G794" s="112">
        <f>F794*C787</f>
        <v>0</v>
      </c>
      <c r="H794" s="23">
        <f t="shared" ref="H794:H814" si="108">+D794+F794</f>
        <v>0</v>
      </c>
      <c r="I794" s="117">
        <f>+G794+E794</f>
        <v>0</v>
      </c>
      <c r="J794" s="39">
        <f>+H794*I819</f>
        <v>0</v>
      </c>
      <c r="K794" s="395">
        <v>0</v>
      </c>
      <c r="L794" s="394">
        <f>+J794+K794</f>
        <v>0</v>
      </c>
    </row>
    <row r="795" spans="1:12" ht="13.8">
      <c r="A795" s="2" t="s">
        <v>0</v>
      </c>
      <c r="B795" s="22">
        <f>+$B$13</f>
        <v>10468870</v>
      </c>
      <c r="C795" s="84">
        <f>+B795/B816</f>
        <v>0.11975182729899711</v>
      </c>
      <c r="D795" s="89">
        <v>0</v>
      </c>
      <c r="E795" s="112">
        <f>+D795*C787</f>
        <v>0</v>
      </c>
      <c r="F795" s="79">
        <v>0</v>
      </c>
      <c r="G795" s="112">
        <f>F795*C787</f>
        <v>0</v>
      </c>
      <c r="H795" s="23">
        <f t="shared" si="108"/>
        <v>0</v>
      </c>
      <c r="I795" s="117">
        <f t="shared" ref="I795:I815" si="109">+G795+E795</f>
        <v>0</v>
      </c>
      <c r="J795" s="39">
        <f>+H795*I819</f>
        <v>0</v>
      </c>
      <c r="K795" s="395">
        <v>0</v>
      </c>
      <c r="L795" s="394">
        <f t="shared" ref="L795:L811" si="110">+J795+K795</f>
        <v>0</v>
      </c>
    </row>
    <row r="796" spans="1:12" ht="13.8">
      <c r="A796" s="2" t="s">
        <v>16</v>
      </c>
      <c r="B796" s="22">
        <f>+$B$14</f>
        <v>1032750</v>
      </c>
      <c r="C796" s="84">
        <f>+B796/B816</f>
        <v>1.1813471715957813E-2</v>
      </c>
      <c r="D796" s="89">
        <v>0</v>
      </c>
      <c r="E796" s="112">
        <f>+D796*C787</f>
        <v>0</v>
      </c>
      <c r="F796" s="79">
        <v>0</v>
      </c>
      <c r="G796" s="112">
        <f>F796*C787</f>
        <v>0</v>
      </c>
      <c r="H796" s="23">
        <f t="shared" si="108"/>
        <v>0</v>
      </c>
      <c r="I796" s="117">
        <f t="shared" si="109"/>
        <v>0</v>
      </c>
      <c r="J796" s="39">
        <f>+H796*I819</f>
        <v>0</v>
      </c>
      <c r="K796" s="395">
        <v>0</v>
      </c>
      <c r="L796" s="394">
        <f t="shared" si="110"/>
        <v>0</v>
      </c>
    </row>
    <row r="797" spans="1:12" ht="13.8">
      <c r="A797" s="2" t="s">
        <v>6</v>
      </c>
      <c r="B797" s="22">
        <f>+$B$15</f>
        <v>2589500</v>
      </c>
      <c r="C797" s="84">
        <f>+B797/B816</f>
        <v>2.9620900516555561E-2</v>
      </c>
      <c r="D797" s="89">
        <v>0</v>
      </c>
      <c r="E797" s="112">
        <f>+D797*C787</f>
        <v>0</v>
      </c>
      <c r="F797" s="79">
        <v>0</v>
      </c>
      <c r="G797" s="112">
        <f>F797*C787</f>
        <v>0</v>
      </c>
      <c r="H797" s="23">
        <f t="shared" si="108"/>
        <v>0</v>
      </c>
      <c r="I797" s="117">
        <f>+G797+E797</f>
        <v>0</v>
      </c>
      <c r="J797" s="39">
        <f>+H797*I819</f>
        <v>0</v>
      </c>
      <c r="K797" s="395">
        <v>0</v>
      </c>
      <c r="L797" s="394">
        <f t="shared" si="110"/>
        <v>0</v>
      </c>
    </row>
    <row r="798" spans="1:12" ht="13.8">
      <c r="A798" s="2" t="s">
        <v>10</v>
      </c>
      <c r="B798" s="22">
        <f>+$B$16</f>
        <v>2986010</v>
      </c>
      <c r="C798" s="84">
        <f>+B798/B816</f>
        <v>3.4156518691423082E-2</v>
      </c>
      <c r="D798" s="89">
        <v>0</v>
      </c>
      <c r="E798" s="112">
        <f>+D798*C787</f>
        <v>0</v>
      </c>
      <c r="F798" s="79">
        <v>0</v>
      </c>
      <c r="G798" s="112">
        <f>F798*C787</f>
        <v>0</v>
      </c>
      <c r="H798" s="23">
        <f t="shared" si="108"/>
        <v>0</v>
      </c>
      <c r="I798" s="117">
        <f t="shared" si="109"/>
        <v>0</v>
      </c>
      <c r="J798" s="39">
        <f>+H798*I819</f>
        <v>0</v>
      </c>
      <c r="K798" s="395">
        <v>0</v>
      </c>
      <c r="L798" s="394">
        <f t="shared" si="110"/>
        <v>0</v>
      </c>
    </row>
    <row r="799" spans="1:12" ht="13.8">
      <c r="A799" s="2" t="s">
        <v>17</v>
      </c>
      <c r="B799" s="22">
        <f>+$B$17</f>
        <v>6997000</v>
      </c>
      <c r="C799" s="84">
        <f>+B799/B816</f>
        <v>8.003762923898021E-2</v>
      </c>
      <c r="D799" s="89">
        <v>0</v>
      </c>
      <c r="E799" s="112">
        <f>+D799*C787</f>
        <v>0</v>
      </c>
      <c r="F799" s="79">
        <v>0</v>
      </c>
      <c r="G799" s="112">
        <f>F799*C787</f>
        <v>0</v>
      </c>
      <c r="H799" s="23">
        <f t="shared" si="108"/>
        <v>0</v>
      </c>
      <c r="I799" s="117">
        <f t="shared" si="109"/>
        <v>0</v>
      </c>
      <c r="J799" s="39">
        <f>+H799*I819</f>
        <v>0</v>
      </c>
      <c r="K799" s="395">
        <v>0</v>
      </c>
      <c r="L799" s="394">
        <f t="shared" si="110"/>
        <v>0</v>
      </c>
    </row>
    <row r="800" spans="1:12" ht="13.8">
      <c r="A800" s="2" t="s">
        <v>5</v>
      </c>
      <c r="B800" s="22">
        <f>+$B$18</f>
        <v>9283000</v>
      </c>
      <c r="C800" s="84">
        <f>+B800/B816</f>
        <v>0.10618683896319184</v>
      </c>
      <c r="D800" s="89">
        <v>0</v>
      </c>
      <c r="E800" s="112">
        <f>+D800*C787</f>
        <v>0</v>
      </c>
      <c r="F800" s="79">
        <v>1</v>
      </c>
      <c r="G800" s="112">
        <f>F800*C787</f>
        <v>1176066</v>
      </c>
      <c r="H800" s="23">
        <f t="shared" si="108"/>
        <v>1</v>
      </c>
      <c r="I800" s="117">
        <f t="shared" si="109"/>
        <v>1176066</v>
      </c>
      <c r="J800" s="39">
        <f>+H800*I819</f>
        <v>243411.50050750468</v>
      </c>
      <c r="K800" s="395">
        <v>-11305.77</v>
      </c>
      <c r="L800" s="394">
        <f t="shared" si="110"/>
        <v>232105.73050750469</v>
      </c>
    </row>
    <row r="801" spans="1:12" ht="13.8">
      <c r="A801" s="2" t="s">
        <v>116</v>
      </c>
      <c r="B801" s="22">
        <f>+$B$19</f>
        <v>2800184</v>
      </c>
      <c r="C801" s="84">
        <f>+B801/B816</f>
        <v>3.2030883063159148E-2</v>
      </c>
      <c r="D801" s="89">
        <v>0</v>
      </c>
      <c r="E801" s="112">
        <f>+D801*C787</f>
        <v>0</v>
      </c>
      <c r="F801" s="79">
        <v>0</v>
      </c>
      <c r="G801" s="112">
        <f>F801*C787</f>
        <v>0</v>
      </c>
      <c r="H801" s="23">
        <f t="shared" si="108"/>
        <v>0</v>
      </c>
      <c r="I801" s="117">
        <f t="shared" si="109"/>
        <v>0</v>
      </c>
      <c r="J801" s="39">
        <f>+H801*I819</f>
        <v>0</v>
      </c>
      <c r="K801" s="395">
        <v>0</v>
      </c>
      <c r="L801" s="394">
        <f t="shared" si="110"/>
        <v>0</v>
      </c>
    </row>
    <row r="802" spans="1:12" ht="13.8">
      <c r="A802" s="2" t="s">
        <v>1</v>
      </c>
      <c r="B802" s="22">
        <f>+$B$20</f>
        <v>234000</v>
      </c>
      <c r="C802" s="84">
        <f>+B802/B816</f>
        <v>2.6766907591712691E-3</v>
      </c>
      <c r="D802" s="89">
        <v>0</v>
      </c>
      <c r="E802" s="112">
        <f>+D802*C787</f>
        <v>0</v>
      </c>
      <c r="F802" s="79">
        <v>0</v>
      </c>
      <c r="G802" s="112">
        <f>F802*C787</f>
        <v>0</v>
      </c>
      <c r="H802" s="23">
        <f t="shared" si="108"/>
        <v>0</v>
      </c>
      <c r="I802" s="117">
        <f t="shared" si="109"/>
        <v>0</v>
      </c>
      <c r="J802" s="39">
        <f>+H802*I819</f>
        <v>0</v>
      </c>
      <c r="K802" s="395">
        <v>0</v>
      </c>
      <c r="L802" s="394">
        <f t="shared" si="110"/>
        <v>0</v>
      </c>
    </row>
    <row r="803" spans="1:12" ht="13.8">
      <c r="A803" s="2" t="s">
        <v>46</v>
      </c>
      <c r="B803" s="22">
        <f>+$B$21</f>
        <v>7060375</v>
      </c>
      <c r="C803" s="84">
        <f>+B803/B816</f>
        <v>8.0762566319589099E-2</v>
      </c>
      <c r="D803" s="89">
        <v>0</v>
      </c>
      <c r="E803" s="112">
        <f>+D803*C787</f>
        <v>0</v>
      </c>
      <c r="F803" s="79">
        <v>0</v>
      </c>
      <c r="G803" s="112">
        <f>F803*C787</f>
        <v>0</v>
      </c>
      <c r="H803" s="23">
        <f t="shared" si="108"/>
        <v>0</v>
      </c>
      <c r="I803" s="117">
        <f t="shared" si="109"/>
        <v>0</v>
      </c>
      <c r="J803" s="39">
        <f>+H803*I819</f>
        <v>0</v>
      </c>
      <c r="K803" s="395">
        <v>0</v>
      </c>
      <c r="L803" s="394">
        <f t="shared" si="110"/>
        <v>0</v>
      </c>
    </row>
    <row r="804" spans="1:12" ht="13.8">
      <c r="A804" s="2" t="s">
        <v>45</v>
      </c>
      <c r="B804" s="22">
        <f>+$B$22</f>
        <v>7069072</v>
      </c>
      <c r="C804" s="84">
        <f>+B804/B816</f>
        <v>8.0862049992804969E-2</v>
      </c>
      <c r="D804" s="89">
        <v>0</v>
      </c>
      <c r="E804" s="112">
        <f>+D804*C787</f>
        <v>0</v>
      </c>
      <c r="F804" s="79">
        <v>0</v>
      </c>
      <c r="G804" s="112">
        <f>F804*C787</f>
        <v>0</v>
      </c>
      <c r="H804" s="23">
        <f t="shared" si="108"/>
        <v>0</v>
      </c>
      <c r="I804" s="117">
        <f t="shared" si="109"/>
        <v>0</v>
      </c>
      <c r="J804" s="39">
        <f>+H804*I819</f>
        <v>0</v>
      </c>
      <c r="K804" s="395">
        <v>0</v>
      </c>
      <c r="L804" s="394">
        <f t="shared" si="110"/>
        <v>0</v>
      </c>
    </row>
    <row r="805" spans="1:12" ht="13.8">
      <c r="A805" s="2" t="s">
        <v>209</v>
      </c>
      <c r="B805" s="22">
        <f>+$B$23</f>
        <v>483692</v>
      </c>
      <c r="C805" s="84">
        <f>+B805/B816</f>
        <v>5.5328799430985872E-3</v>
      </c>
      <c r="D805" s="89">
        <v>0</v>
      </c>
      <c r="E805" s="112">
        <f>+D805*C787</f>
        <v>0</v>
      </c>
      <c r="F805" s="79">
        <v>0</v>
      </c>
      <c r="G805" s="112">
        <f>F805*C787</f>
        <v>0</v>
      </c>
      <c r="H805" s="23">
        <f t="shared" si="108"/>
        <v>0</v>
      </c>
      <c r="I805" s="117">
        <f t="shared" si="109"/>
        <v>0</v>
      </c>
      <c r="J805" s="39">
        <f>+H805*I819</f>
        <v>0</v>
      </c>
      <c r="K805" s="395">
        <v>0</v>
      </c>
      <c r="L805" s="394">
        <f t="shared" si="110"/>
        <v>0</v>
      </c>
    </row>
    <row r="806" spans="1:12" ht="13.8">
      <c r="A806" s="2" t="s">
        <v>210</v>
      </c>
      <c r="B806" s="22">
        <f>+$B$24</f>
        <v>125500</v>
      </c>
      <c r="C806" s="84">
        <f>+B806/B816</f>
        <v>1.435575599470061E-3</v>
      </c>
      <c r="D806" s="89">
        <v>0</v>
      </c>
      <c r="E806" s="112">
        <f>+D806*C787</f>
        <v>0</v>
      </c>
      <c r="F806" s="79">
        <v>0</v>
      </c>
      <c r="G806" s="112">
        <f>F806*C787</f>
        <v>0</v>
      </c>
      <c r="H806" s="23">
        <f t="shared" si="108"/>
        <v>0</v>
      </c>
      <c r="I806" s="117">
        <f t="shared" si="109"/>
        <v>0</v>
      </c>
      <c r="J806" s="39">
        <f>+H806*I819</f>
        <v>0</v>
      </c>
      <c r="K806" s="395">
        <v>0</v>
      </c>
      <c r="L806" s="394">
        <f t="shared" si="110"/>
        <v>0</v>
      </c>
    </row>
    <row r="807" spans="1:12" ht="13.8">
      <c r="A807" s="2" t="s">
        <v>2</v>
      </c>
      <c r="B807" s="22">
        <f>+$B$25</f>
        <v>349000</v>
      </c>
      <c r="C807" s="84">
        <f>+B807/B816</f>
        <v>3.992158439960568E-3</v>
      </c>
      <c r="D807" s="89">
        <v>0</v>
      </c>
      <c r="E807" s="112">
        <f>+D807*C787</f>
        <v>0</v>
      </c>
      <c r="F807" s="79">
        <v>0</v>
      </c>
      <c r="G807" s="112">
        <f>F807*C787</f>
        <v>0</v>
      </c>
      <c r="H807" s="23">
        <f t="shared" si="108"/>
        <v>0</v>
      </c>
      <c r="I807" s="117">
        <f t="shared" si="109"/>
        <v>0</v>
      </c>
      <c r="J807" s="39">
        <f>+H807*I819</f>
        <v>0</v>
      </c>
      <c r="K807" s="395">
        <v>0</v>
      </c>
      <c r="L807" s="394">
        <f t="shared" si="110"/>
        <v>0</v>
      </c>
    </row>
    <row r="808" spans="1:12" ht="13.8">
      <c r="A808" s="2" t="s">
        <v>12</v>
      </c>
      <c r="B808" s="22">
        <f>+$B$26</f>
        <v>369700</v>
      </c>
      <c r="C808" s="84">
        <f>+B808/B816</f>
        <v>4.2289426225026417E-3</v>
      </c>
      <c r="D808" s="89">
        <v>0</v>
      </c>
      <c r="E808" s="112">
        <f>+D808*C787</f>
        <v>0</v>
      </c>
      <c r="F808" s="79">
        <v>0</v>
      </c>
      <c r="G808" s="112">
        <f>F808*C787</f>
        <v>0</v>
      </c>
      <c r="H808" s="23">
        <f t="shared" si="108"/>
        <v>0</v>
      </c>
      <c r="I808" s="117">
        <f t="shared" si="109"/>
        <v>0</v>
      </c>
      <c r="J808" s="39">
        <f>+H808*I819</f>
        <v>0</v>
      </c>
      <c r="K808" s="395">
        <v>0</v>
      </c>
      <c r="L808" s="394">
        <f t="shared" si="110"/>
        <v>0</v>
      </c>
    </row>
    <row r="809" spans="1:12" ht="13.8">
      <c r="A809" s="2" t="s">
        <v>18</v>
      </c>
      <c r="B809" s="22">
        <f>+$B$27</f>
        <v>10701139</v>
      </c>
      <c r="C809" s="84">
        <f>+B809/B816</f>
        <v>0.12240871740986015</v>
      </c>
      <c r="D809" s="89">
        <v>0</v>
      </c>
      <c r="E809" s="112">
        <f>+D809*C787</f>
        <v>0</v>
      </c>
      <c r="F809" s="79">
        <v>0</v>
      </c>
      <c r="G809" s="112">
        <f>F809*C787</f>
        <v>0</v>
      </c>
      <c r="H809" s="23">
        <f t="shared" si="108"/>
        <v>0</v>
      </c>
      <c r="I809" s="117">
        <f t="shared" si="109"/>
        <v>0</v>
      </c>
      <c r="J809" s="39">
        <f>+H809*I819</f>
        <v>0</v>
      </c>
      <c r="K809" s="395">
        <v>0</v>
      </c>
      <c r="L809" s="394">
        <f t="shared" si="110"/>
        <v>0</v>
      </c>
    </row>
    <row r="810" spans="1:12" ht="13.8">
      <c r="A810" s="2" t="s">
        <v>9</v>
      </c>
      <c r="B810" s="22">
        <f>+$B$28</f>
        <v>8491257</v>
      </c>
      <c r="C810" s="84">
        <f>+B810/B816</f>
        <v>9.7130210024138255E-2</v>
      </c>
      <c r="D810" s="89">
        <v>0</v>
      </c>
      <c r="E810" s="112">
        <f>+D810*C787</f>
        <v>0</v>
      </c>
      <c r="F810" s="79">
        <v>0</v>
      </c>
      <c r="G810" s="112">
        <f>F810*C787</f>
        <v>0</v>
      </c>
      <c r="H810" s="23">
        <f t="shared" si="108"/>
        <v>0</v>
      </c>
      <c r="I810" s="117">
        <f t="shared" si="109"/>
        <v>0</v>
      </c>
      <c r="J810" s="39">
        <f>+H810*I819</f>
        <v>0</v>
      </c>
      <c r="K810" s="395">
        <v>0</v>
      </c>
      <c r="L810" s="394">
        <f t="shared" si="110"/>
        <v>0</v>
      </c>
    </row>
    <row r="811" spans="1:12" ht="13.8">
      <c r="A811" s="2" t="s">
        <v>7</v>
      </c>
      <c r="B811" s="22">
        <f>+$B$29</f>
        <v>1726630</v>
      </c>
      <c r="C811" s="84">
        <f>+B811/B816</f>
        <v>1.9750660536358496E-2</v>
      </c>
      <c r="D811" s="89">
        <v>0</v>
      </c>
      <c r="E811" s="112">
        <f>+D811*C787</f>
        <v>0</v>
      </c>
      <c r="F811" s="79">
        <v>0</v>
      </c>
      <c r="G811" s="112">
        <f>F811*C787</f>
        <v>0</v>
      </c>
      <c r="H811" s="23">
        <f t="shared" si="108"/>
        <v>0</v>
      </c>
      <c r="I811" s="117">
        <f t="shared" si="109"/>
        <v>0</v>
      </c>
      <c r="J811" s="39">
        <f>+H811*I819</f>
        <v>0</v>
      </c>
      <c r="K811" s="395">
        <v>0</v>
      </c>
      <c r="L811" s="394">
        <f t="shared" si="110"/>
        <v>0</v>
      </c>
    </row>
    <row r="812" spans="1:12" ht="13.8">
      <c r="A812" s="2" t="s">
        <v>13</v>
      </c>
      <c r="B812" s="22">
        <f>+$B$30</f>
        <v>260430</v>
      </c>
      <c r="C812" s="84">
        <f>+B812/B816</f>
        <v>2.9790195487648446E-3</v>
      </c>
      <c r="D812" s="89">
        <v>0</v>
      </c>
      <c r="E812" s="112">
        <f>+D812*C787</f>
        <v>0</v>
      </c>
      <c r="F812" s="79">
        <v>0</v>
      </c>
      <c r="G812" s="112">
        <f>F812*C787</f>
        <v>0</v>
      </c>
      <c r="H812" s="23">
        <f t="shared" si="108"/>
        <v>0</v>
      </c>
      <c r="I812" s="117">
        <f t="shared" si="109"/>
        <v>0</v>
      </c>
      <c r="J812" s="39">
        <f>+H812*I819</f>
        <v>0</v>
      </c>
      <c r="K812" s="395">
        <v>0</v>
      </c>
      <c r="L812" s="394">
        <f>+J812+K812</f>
        <v>0</v>
      </c>
    </row>
    <row r="813" spans="1:12" ht="13.8">
      <c r="A813" s="2" t="s">
        <v>3</v>
      </c>
      <c r="B813" s="22">
        <f>+$B$31</f>
        <v>1010330</v>
      </c>
      <c r="C813" s="84">
        <f>+B813/B816</f>
        <v>1.155701271245089E-2</v>
      </c>
      <c r="D813" s="89">
        <v>0</v>
      </c>
      <c r="E813" s="112">
        <f>+D813*C787</f>
        <v>0</v>
      </c>
      <c r="F813" s="79">
        <v>0</v>
      </c>
      <c r="G813" s="112">
        <f>F813*C787</f>
        <v>0</v>
      </c>
      <c r="H813" s="23">
        <f t="shared" si="108"/>
        <v>0</v>
      </c>
      <c r="I813" s="117">
        <f t="shared" si="109"/>
        <v>0</v>
      </c>
      <c r="J813" s="39">
        <f>+H813*I819</f>
        <v>0</v>
      </c>
      <c r="K813" s="395">
        <v>0</v>
      </c>
      <c r="L813" s="394">
        <f t="shared" ref="L813" si="111">+J813+K813</f>
        <v>0</v>
      </c>
    </row>
    <row r="814" spans="1:12" ht="13.8">
      <c r="A814" s="2" t="s">
        <v>11</v>
      </c>
      <c r="B814" s="22">
        <f>+$B$32</f>
        <v>744197</v>
      </c>
      <c r="C814" s="84">
        <f>+B814/B816</f>
        <v>8.5127574055682952E-3</v>
      </c>
      <c r="D814" s="89">
        <v>0</v>
      </c>
      <c r="E814" s="112">
        <f>+D814*C787</f>
        <v>0</v>
      </c>
      <c r="F814" s="79">
        <v>0</v>
      </c>
      <c r="G814" s="112">
        <f>F814*C787</f>
        <v>0</v>
      </c>
      <c r="H814" s="23">
        <f t="shared" si="108"/>
        <v>0</v>
      </c>
      <c r="I814" s="117">
        <f t="shared" si="109"/>
        <v>0</v>
      </c>
      <c r="J814" s="39">
        <f>+H814*I819</f>
        <v>0</v>
      </c>
      <c r="K814" s="395">
        <v>0</v>
      </c>
      <c r="L814" s="394">
        <f>+J814+K814</f>
        <v>0</v>
      </c>
    </row>
    <row r="815" spans="1:12" ht="13.8">
      <c r="A815" s="3" t="s">
        <v>8</v>
      </c>
      <c r="B815" s="22">
        <f>+$B$33</f>
        <v>607368</v>
      </c>
      <c r="C815" s="84">
        <f>+B815/B816</f>
        <v>6.9475910812663907E-3</v>
      </c>
      <c r="D815" s="89">
        <v>0</v>
      </c>
      <c r="E815" s="112">
        <f>+D815*C787</f>
        <v>0</v>
      </c>
      <c r="F815" s="79">
        <v>0</v>
      </c>
      <c r="G815" s="115">
        <f>F815*C787</f>
        <v>0</v>
      </c>
      <c r="H815" s="87">
        <f>+D815+F815</f>
        <v>0</v>
      </c>
      <c r="I815" s="118">
        <f t="shared" si="109"/>
        <v>0</v>
      </c>
      <c r="J815" s="39">
        <f>+H815*I819</f>
        <v>0</v>
      </c>
      <c r="K815" s="395">
        <v>0</v>
      </c>
      <c r="L815" s="394">
        <f t="shared" ref="L815" si="112">+J815+K815</f>
        <v>0</v>
      </c>
    </row>
    <row r="816" spans="1:12" ht="13.8">
      <c r="A816" s="24"/>
      <c r="B816" s="25">
        <f t="shared" ref="B816:K816" si="113">SUM(B793:B815)</f>
        <v>87421380</v>
      </c>
      <c r="C816" s="85">
        <f t="shared" si="113"/>
        <v>1.0000000000000002</v>
      </c>
      <c r="D816" s="82">
        <f t="shared" si="113"/>
        <v>0</v>
      </c>
      <c r="E816" s="113">
        <f t="shared" si="113"/>
        <v>0</v>
      </c>
      <c r="F816" s="83">
        <f t="shared" si="113"/>
        <v>1</v>
      </c>
      <c r="G816" s="113">
        <f t="shared" si="113"/>
        <v>1176066</v>
      </c>
      <c r="H816" s="86">
        <f t="shared" si="113"/>
        <v>1</v>
      </c>
      <c r="I816" s="119">
        <f t="shared" si="113"/>
        <v>1176066</v>
      </c>
      <c r="J816" s="26">
        <f t="shared" si="113"/>
        <v>243411.50050750468</v>
      </c>
      <c r="K816" s="26">
        <f t="shared" si="113"/>
        <v>-11305.77</v>
      </c>
      <c r="L816" s="26">
        <f>SUM(L793:L815)</f>
        <v>232105.73050750469</v>
      </c>
    </row>
    <row r="817" spans="1:14">
      <c r="H817" s="80"/>
      <c r="I817" s="81"/>
    </row>
    <row r="818" spans="1:14">
      <c r="F818" s="127"/>
      <c r="G818" s="127"/>
      <c r="H818" s="127"/>
      <c r="I818" s="127"/>
    </row>
    <row r="819" spans="1:14">
      <c r="F819" s="127"/>
      <c r="G819" t="s">
        <v>114</v>
      </c>
      <c r="H819" s="27"/>
      <c r="I819" s="357">
        <f>+ITC!L79</f>
        <v>243411.50050750468</v>
      </c>
    </row>
    <row r="820" spans="1:14">
      <c r="F820" s="127"/>
      <c r="G820" t="s">
        <v>338</v>
      </c>
      <c r="I820" s="357">
        <f>+ITC!M79</f>
        <v>-11306</v>
      </c>
    </row>
    <row r="821" spans="1:14">
      <c r="F821" s="127"/>
      <c r="G821" t="s">
        <v>256</v>
      </c>
      <c r="I821" s="746">
        <f>SUM(I819:I820)</f>
        <v>232105.50050750468</v>
      </c>
      <c r="N821" s="121">
        <f>+I821</f>
        <v>232105.50050750468</v>
      </c>
    </row>
    <row r="822" spans="1:14">
      <c r="I822" s="122"/>
      <c r="N822" s="121"/>
    </row>
    <row r="823" spans="1:14">
      <c r="I823" s="122"/>
      <c r="N823" s="121"/>
    </row>
    <row r="824" spans="1:14">
      <c r="I824" s="122"/>
      <c r="N824" s="121"/>
    </row>
    <row r="825" spans="1:14" ht="15.6">
      <c r="A825" s="874" t="s">
        <v>19</v>
      </c>
      <c r="B825" s="875"/>
      <c r="C825" s="875" t="s">
        <v>232</v>
      </c>
      <c r="D825" s="875"/>
      <c r="E825" s="875"/>
      <c r="F825" s="875"/>
      <c r="G825" s="875"/>
      <c r="H825" s="876"/>
      <c r="I825" s="4"/>
    </row>
    <row r="826" spans="1:14" ht="15.6">
      <c r="A826" s="867" t="s">
        <v>20</v>
      </c>
      <c r="B826" s="868"/>
      <c r="C826" s="920" t="s">
        <v>233</v>
      </c>
      <c r="D826" s="920"/>
      <c r="E826" s="920"/>
      <c r="F826" s="920"/>
      <c r="G826" s="920"/>
      <c r="H826" s="921"/>
      <c r="I826" s="4"/>
    </row>
    <row r="827" spans="1:14" ht="15.6">
      <c r="A827" s="867" t="s">
        <v>22</v>
      </c>
      <c r="B827" s="868"/>
      <c r="C827" s="913">
        <v>120</v>
      </c>
      <c r="D827" s="913"/>
      <c r="E827" s="913"/>
      <c r="F827" s="913"/>
      <c r="G827" s="913"/>
      <c r="H827" s="914"/>
      <c r="I827" s="4"/>
    </row>
    <row r="828" spans="1:14" ht="15.6">
      <c r="A828" s="867" t="s">
        <v>24</v>
      </c>
      <c r="B828" s="868"/>
      <c r="C828" s="869">
        <v>3914619</v>
      </c>
      <c r="D828" s="870"/>
      <c r="E828" s="870"/>
      <c r="F828" s="870"/>
      <c r="G828" s="870"/>
      <c r="H828" s="871"/>
      <c r="I828" s="4"/>
    </row>
    <row r="829" spans="1:14" ht="15.6">
      <c r="A829" s="881" t="s">
        <v>25</v>
      </c>
      <c r="B829" s="882"/>
      <c r="C829" s="911" t="s">
        <v>103</v>
      </c>
      <c r="D829" s="911"/>
      <c r="E829" s="911"/>
      <c r="F829" s="911"/>
      <c r="G829" s="911"/>
      <c r="H829" s="912"/>
      <c r="I829" s="4"/>
    </row>
    <row r="830" spans="1:14" ht="13.8">
      <c r="A830" s="5"/>
      <c r="B830" s="5"/>
      <c r="C830" s="5"/>
      <c r="D830" s="5"/>
      <c r="E830" s="5"/>
      <c r="F830" s="5"/>
      <c r="G830" s="5"/>
      <c r="H830" s="5"/>
      <c r="I830" s="5"/>
    </row>
    <row r="831" spans="1:14" ht="13.8">
      <c r="A831" s="6"/>
      <c r="B831" s="7"/>
      <c r="C831" s="8"/>
      <c r="D831" s="886">
        <v>0.2</v>
      </c>
      <c r="E831" s="887"/>
      <c r="F831" s="886">
        <v>0.8</v>
      </c>
      <c r="G831" s="887"/>
      <c r="H831" s="9"/>
      <c r="I831" s="10"/>
      <c r="J831" s="11" t="s">
        <v>121</v>
      </c>
      <c r="K831" s="11" t="s">
        <v>269</v>
      </c>
      <c r="L831" s="11" t="s">
        <v>270</v>
      </c>
    </row>
    <row r="832" spans="1:14" ht="13.8">
      <c r="A832" s="12"/>
      <c r="B832" s="13"/>
      <c r="C832" s="14"/>
      <c r="D832" s="872" t="s">
        <v>26</v>
      </c>
      <c r="E832" s="880"/>
      <c r="F832" s="872" t="s">
        <v>27</v>
      </c>
      <c r="G832" s="880"/>
      <c r="H832" s="872" t="s">
        <v>28</v>
      </c>
      <c r="I832" s="873"/>
      <c r="J832" s="15" t="s">
        <v>29</v>
      </c>
      <c r="K832" s="391" t="s">
        <v>523</v>
      </c>
      <c r="L832" s="391" t="s">
        <v>29</v>
      </c>
    </row>
    <row r="833" spans="1:12" ht="27.6">
      <c r="A833" s="16" t="s">
        <v>30</v>
      </c>
      <c r="B833" s="17" t="s">
        <v>31</v>
      </c>
      <c r="C833" s="18" t="s">
        <v>32</v>
      </c>
      <c r="D833" s="19" t="s">
        <v>33</v>
      </c>
      <c r="E833" s="20" t="s">
        <v>34</v>
      </c>
      <c r="F833" s="19" t="s">
        <v>33</v>
      </c>
      <c r="G833" s="20" t="s">
        <v>34</v>
      </c>
      <c r="H833" s="21" t="s">
        <v>33</v>
      </c>
      <c r="I833" s="40" t="s">
        <v>34</v>
      </c>
      <c r="J833" s="18" t="s">
        <v>34</v>
      </c>
      <c r="K833" s="18" t="s">
        <v>34</v>
      </c>
      <c r="L833" s="18" t="s">
        <v>34</v>
      </c>
    </row>
    <row r="834" spans="1:12" ht="13.8">
      <c r="A834" s="1" t="s">
        <v>15</v>
      </c>
      <c r="B834" s="22">
        <f>+$B$10</f>
        <v>11479167</v>
      </c>
      <c r="C834" s="84">
        <f>+B834/B857</f>
        <v>0.13130846252941786</v>
      </c>
      <c r="D834" s="89">
        <v>0</v>
      </c>
      <c r="E834" s="112">
        <f>+D834*C828</f>
        <v>0</v>
      </c>
      <c r="F834" s="79">
        <v>0</v>
      </c>
      <c r="G834" s="114">
        <f>F834*C828</f>
        <v>0</v>
      </c>
      <c r="H834" s="23">
        <f>+D834+F834</f>
        <v>0</v>
      </c>
      <c r="I834" s="116">
        <f>+E834+G834</f>
        <v>0</v>
      </c>
      <c r="J834" s="39">
        <f>+H834*I860</f>
        <v>0</v>
      </c>
      <c r="K834" s="395">
        <v>0</v>
      </c>
      <c r="L834" s="393">
        <f>+J834+K834</f>
        <v>0</v>
      </c>
    </row>
    <row r="835" spans="1:12" ht="13.8">
      <c r="A835" s="2" t="s">
        <v>4</v>
      </c>
      <c r="B835" s="22">
        <f>+$B$12</f>
        <v>552209</v>
      </c>
      <c r="C835" s="84">
        <f>+B835/B857</f>
        <v>6.3166355873128521E-3</v>
      </c>
      <c r="D835" s="89">
        <v>0</v>
      </c>
      <c r="E835" s="112">
        <f>+D835*C828</f>
        <v>0</v>
      </c>
      <c r="F835" s="79">
        <v>0</v>
      </c>
      <c r="G835" s="112">
        <f>F835*C828</f>
        <v>0</v>
      </c>
      <c r="H835" s="23">
        <f t="shared" ref="H835:H855" si="114">+D835+F835</f>
        <v>0</v>
      </c>
      <c r="I835" s="117">
        <f>+G835+E835</f>
        <v>0</v>
      </c>
      <c r="J835" s="39">
        <f>+H835*I860</f>
        <v>0</v>
      </c>
      <c r="K835" s="395">
        <v>0</v>
      </c>
      <c r="L835" s="394">
        <f>+J835+K835</f>
        <v>0</v>
      </c>
    </row>
    <row r="836" spans="1:12" ht="13.8">
      <c r="A836" s="2" t="s">
        <v>0</v>
      </c>
      <c r="B836" s="22">
        <f>+$B$13</f>
        <v>10468870</v>
      </c>
      <c r="C836" s="84">
        <f>+B836/B857</f>
        <v>0.11975182729899711</v>
      </c>
      <c r="D836" s="89">
        <v>0</v>
      </c>
      <c r="E836" s="112">
        <f>+D836*C828</f>
        <v>0</v>
      </c>
      <c r="F836" s="79">
        <v>0</v>
      </c>
      <c r="G836" s="112">
        <f>F836*C828</f>
        <v>0</v>
      </c>
      <c r="H836" s="23">
        <f t="shared" si="114"/>
        <v>0</v>
      </c>
      <c r="I836" s="117">
        <f t="shared" ref="I836:I856" si="115">+G836+E836</f>
        <v>0</v>
      </c>
      <c r="J836" s="39">
        <f>+H836*I860</f>
        <v>0</v>
      </c>
      <c r="K836" s="395">
        <v>0</v>
      </c>
      <c r="L836" s="394">
        <f t="shared" ref="L836:L852" si="116">+J836+K836</f>
        <v>0</v>
      </c>
    </row>
    <row r="837" spans="1:12" ht="13.8">
      <c r="A837" s="2" t="s">
        <v>16</v>
      </c>
      <c r="B837" s="22">
        <f>+$B$14</f>
        <v>1032750</v>
      </c>
      <c r="C837" s="84">
        <f>+B837/B857</f>
        <v>1.1813471715957813E-2</v>
      </c>
      <c r="D837" s="89">
        <v>0</v>
      </c>
      <c r="E837" s="112">
        <f>+D837*C828</f>
        <v>0</v>
      </c>
      <c r="F837" s="79">
        <v>0</v>
      </c>
      <c r="G837" s="112">
        <f>F837*C828</f>
        <v>0</v>
      </c>
      <c r="H837" s="23">
        <f t="shared" si="114"/>
        <v>0</v>
      </c>
      <c r="I837" s="117">
        <f t="shared" si="115"/>
        <v>0</v>
      </c>
      <c r="J837" s="39">
        <f>+H837*I860</f>
        <v>0</v>
      </c>
      <c r="K837" s="395">
        <v>0</v>
      </c>
      <c r="L837" s="394">
        <f t="shared" si="116"/>
        <v>0</v>
      </c>
    </row>
    <row r="838" spans="1:12" ht="13.8">
      <c r="A838" s="2" t="s">
        <v>6</v>
      </c>
      <c r="B838" s="22">
        <f>+$B$15</f>
        <v>2589500</v>
      </c>
      <c r="C838" s="84">
        <f>+B838/B857</f>
        <v>2.9620900516555561E-2</v>
      </c>
      <c r="D838" s="89">
        <v>0</v>
      </c>
      <c r="E838" s="112">
        <f>+D838*C828</f>
        <v>0</v>
      </c>
      <c r="F838" s="79">
        <v>0</v>
      </c>
      <c r="G838" s="112">
        <f>F838*C828</f>
        <v>0</v>
      </c>
      <c r="H838" s="23">
        <f t="shared" si="114"/>
        <v>0</v>
      </c>
      <c r="I838" s="117">
        <f t="shared" si="115"/>
        <v>0</v>
      </c>
      <c r="J838" s="39">
        <f>+H838*I860</f>
        <v>0</v>
      </c>
      <c r="K838" s="395">
        <v>0</v>
      </c>
      <c r="L838" s="394">
        <f t="shared" si="116"/>
        <v>0</v>
      </c>
    </row>
    <row r="839" spans="1:12" ht="13.8">
      <c r="A839" s="2" t="s">
        <v>10</v>
      </c>
      <c r="B839" s="22">
        <f>+$B$16</f>
        <v>2986010</v>
      </c>
      <c r="C839" s="84">
        <f>+B839/B857</f>
        <v>3.4156518691423082E-2</v>
      </c>
      <c r="D839" s="89">
        <v>0</v>
      </c>
      <c r="E839" s="112">
        <f>+D839*C828</f>
        <v>0</v>
      </c>
      <c r="F839" s="79">
        <v>0</v>
      </c>
      <c r="G839" s="112">
        <f>F839*C828</f>
        <v>0</v>
      </c>
      <c r="H839" s="23">
        <f t="shared" si="114"/>
        <v>0</v>
      </c>
      <c r="I839" s="117">
        <f t="shared" si="115"/>
        <v>0</v>
      </c>
      <c r="J839" s="39">
        <f>+H839*I860</f>
        <v>0</v>
      </c>
      <c r="K839" s="395">
        <v>0</v>
      </c>
      <c r="L839" s="394">
        <f t="shared" si="116"/>
        <v>0</v>
      </c>
    </row>
    <row r="840" spans="1:12" ht="13.8">
      <c r="A840" s="2" t="s">
        <v>17</v>
      </c>
      <c r="B840" s="22">
        <f>+$B$17</f>
        <v>6997000</v>
      </c>
      <c r="C840" s="84">
        <f>+B840/B857</f>
        <v>8.003762923898021E-2</v>
      </c>
      <c r="D840" s="89">
        <v>0</v>
      </c>
      <c r="E840" s="112">
        <f>+D840*C828</f>
        <v>0</v>
      </c>
      <c r="F840" s="79">
        <v>1.5000819320773757E-3</v>
      </c>
      <c r="G840" s="112">
        <f>F840*C828</f>
        <v>5872.249232866804</v>
      </c>
      <c r="H840" s="23">
        <f t="shared" si="114"/>
        <v>1.5000819320773757E-3</v>
      </c>
      <c r="I840" s="117">
        <f t="shared" si="115"/>
        <v>5872.249232866804</v>
      </c>
      <c r="J840" s="39">
        <f>+H840*I860</f>
        <v>1644.2915098650769</v>
      </c>
      <c r="K840" s="395">
        <v>-109.02</v>
      </c>
      <c r="L840" s="394">
        <f t="shared" si="116"/>
        <v>1535.271509865077</v>
      </c>
    </row>
    <row r="841" spans="1:12" ht="13.8">
      <c r="A841" s="2" t="s">
        <v>5</v>
      </c>
      <c r="B841" s="22">
        <f>+$B$18</f>
        <v>9283000</v>
      </c>
      <c r="C841" s="84">
        <f>+B841/B857</f>
        <v>0.10618683896319184</v>
      </c>
      <c r="D841" s="89">
        <v>0</v>
      </c>
      <c r="E841" s="112">
        <f>+D841*C828</f>
        <v>0</v>
      </c>
      <c r="F841" s="79">
        <v>0.9984999180679226</v>
      </c>
      <c r="G841" s="112">
        <f>F841*C828</f>
        <v>3908746.7507671332</v>
      </c>
      <c r="H841" s="23">
        <f t="shared" si="114"/>
        <v>0.9984999180679226</v>
      </c>
      <c r="I841" s="117">
        <f t="shared" si="115"/>
        <v>3908746.7507671332</v>
      </c>
      <c r="J841" s="39">
        <f>+H841*I860</f>
        <v>1094490.1760175144</v>
      </c>
      <c r="K841" s="395">
        <v>-54916.66</v>
      </c>
      <c r="L841" s="394">
        <f t="shared" si="116"/>
        <v>1039573.5160175144</v>
      </c>
    </row>
    <row r="842" spans="1:12" ht="13.8">
      <c r="A842" s="2" t="s">
        <v>116</v>
      </c>
      <c r="B842" s="22">
        <f>+$B$19</f>
        <v>2800184</v>
      </c>
      <c r="C842" s="84">
        <f>+B842/B857</f>
        <v>3.2030883063159148E-2</v>
      </c>
      <c r="D842" s="89">
        <v>0</v>
      </c>
      <c r="E842" s="112">
        <f>+D842*C828</f>
        <v>0</v>
      </c>
      <c r="F842" s="79">
        <v>0</v>
      </c>
      <c r="G842" s="112">
        <f>F842*C828</f>
        <v>0</v>
      </c>
      <c r="H842" s="23">
        <f t="shared" si="114"/>
        <v>0</v>
      </c>
      <c r="I842" s="117">
        <f t="shared" si="115"/>
        <v>0</v>
      </c>
      <c r="J842" s="39">
        <f>+H842*I860</f>
        <v>0</v>
      </c>
      <c r="K842" s="395">
        <v>0</v>
      </c>
      <c r="L842" s="394">
        <f t="shared" si="116"/>
        <v>0</v>
      </c>
    </row>
    <row r="843" spans="1:12" ht="13.8">
      <c r="A843" s="2" t="s">
        <v>1</v>
      </c>
      <c r="B843" s="22">
        <f>+$B$20</f>
        <v>234000</v>
      </c>
      <c r="C843" s="84">
        <f>+B843/B857</f>
        <v>2.6766907591712691E-3</v>
      </c>
      <c r="D843" s="89">
        <v>0</v>
      </c>
      <c r="E843" s="112">
        <f>+D843*C828</f>
        <v>0</v>
      </c>
      <c r="F843" s="79">
        <v>0</v>
      </c>
      <c r="G843" s="112">
        <f>F843*C828</f>
        <v>0</v>
      </c>
      <c r="H843" s="23">
        <f t="shared" si="114"/>
        <v>0</v>
      </c>
      <c r="I843" s="117">
        <f t="shared" si="115"/>
        <v>0</v>
      </c>
      <c r="J843" s="39">
        <f>+H843*I860</f>
        <v>0</v>
      </c>
      <c r="K843" s="395">
        <v>0</v>
      </c>
      <c r="L843" s="394">
        <f t="shared" si="116"/>
        <v>0</v>
      </c>
    </row>
    <row r="844" spans="1:12" ht="13.8">
      <c r="A844" s="2" t="s">
        <v>46</v>
      </c>
      <c r="B844" s="22">
        <f>+$B$21</f>
        <v>7060375</v>
      </c>
      <c r="C844" s="84">
        <f>+B844/B857</f>
        <v>8.0762566319589099E-2</v>
      </c>
      <c r="D844" s="89">
        <v>0</v>
      </c>
      <c r="E844" s="112">
        <f>+D844*C828</f>
        <v>0</v>
      </c>
      <c r="F844" s="79">
        <v>0</v>
      </c>
      <c r="G844" s="112">
        <f>F844*C828</f>
        <v>0</v>
      </c>
      <c r="H844" s="23">
        <f t="shared" si="114"/>
        <v>0</v>
      </c>
      <c r="I844" s="117">
        <f t="shared" si="115"/>
        <v>0</v>
      </c>
      <c r="J844" s="39">
        <f>+H844*I860</f>
        <v>0</v>
      </c>
      <c r="K844" s="395">
        <v>0</v>
      </c>
      <c r="L844" s="394">
        <f t="shared" si="116"/>
        <v>0</v>
      </c>
    </row>
    <row r="845" spans="1:12" ht="13.8">
      <c r="A845" s="2" t="s">
        <v>45</v>
      </c>
      <c r="B845" s="22">
        <f>+$B$22</f>
        <v>7069072</v>
      </c>
      <c r="C845" s="84">
        <f>+B845/B857</f>
        <v>8.0862049992804969E-2</v>
      </c>
      <c r="D845" s="89">
        <v>0</v>
      </c>
      <c r="E845" s="112">
        <f>+D845*C828</f>
        <v>0</v>
      </c>
      <c r="F845" s="79">
        <v>0</v>
      </c>
      <c r="G845" s="112">
        <f>F845*C828</f>
        <v>0</v>
      </c>
      <c r="H845" s="23">
        <f t="shared" si="114"/>
        <v>0</v>
      </c>
      <c r="I845" s="117">
        <f t="shared" si="115"/>
        <v>0</v>
      </c>
      <c r="J845" s="39">
        <f>+H845*I860</f>
        <v>0</v>
      </c>
      <c r="K845" s="395">
        <v>0</v>
      </c>
      <c r="L845" s="394">
        <f t="shared" si="116"/>
        <v>0</v>
      </c>
    </row>
    <row r="846" spans="1:12" ht="13.8">
      <c r="A846" s="2" t="s">
        <v>209</v>
      </c>
      <c r="B846" s="22">
        <f>+$B$23</f>
        <v>483692</v>
      </c>
      <c r="C846" s="84">
        <f>+B846/B857</f>
        <v>5.5328799430985872E-3</v>
      </c>
      <c r="D846" s="89">
        <v>0</v>
      </c>
      <c r="E846" s="112">
        <f>+D846*C828</f>
        <v>0</v>
      </c>
      <c r="F846" s="79">
        <v>0</v>
      </c>
      <c r="G846" s="112">
        <f>F846*C828</f>
        <v>0</v>
      </c>
      <c r="H846" s="23">
        <f t="shared" si="114"/>
        <v>0</v>
      </c>
      <c r="I846" s="117">
        <f t="shared" si="115"/>
        <v>0</v>
      </c>
      <c r="J846" s="39">
        <f>+H846*I860</f>
        <v>0</v>
      </c>
      <c r="K846" s="395">
        <v>0</v>
      </c>
      <c r="L846" s="394">
        <f t="shared" si="116"/>
        <v>0</v>
      </c>
    </row>
    <row r="847" spans="1:12" ht="13.8">
      <c r="A847" s="2" t="s">
        <v>210</v>
      </c>
      <c r="B847" s="22">
        <f>+$B$24</f>
        <v>125500</v>
      </c>
      <c r="C847" s="84">
        <f>+B847/B857</f>
        <v>1.435575599470061E-3</v>
      </c>
      <c r="D847" s="89">
        <v>0</v>
      </c>
      <c r="E847" s="112">
        <f>+D847*C828</f>
        <v>0</v>
      </c>
      <c r="F847" s="79">
        <v>0</v>
      </c>
      <c r="G847" s="112">
        <f>F847*C828</f>
        <v>0</v>
      </c>
      <c r="H847" s="23">
        <f t="shared" si="114"/>
        <v>0</v>
      </c>
      <c r="I847" s="117">
        <f t="shared" si="115"/>
        <v>0</v>
      </c>
      <c r="J847" s="39">
        <f>+H847*I860</f>
        <v>0</v>
      </c>
      <c r="K847" s="395">
        <v>0</v>
      </c>
      <c r="L847" s="394">
        <f t="shared" si="116"/>
        <v>0</v>
      </c>
    </row>
    <row r="848" spans="1:12" ht="13.8">
      <c r="A848" s="2" t="s">
        <v>2</v>
      </c>
      <c r="B848" s="22">
        <f>+$B$25</f>
        <v>349000</v>
      </c>
      <c r="C848" s="84">
        <f>+B848/B857</f>
        <v>3.992158439960568E-3</v>
      </c>
      <c r="D848" s="89">
        <v>0</v>
      </c>
      <c r="E848" s="112">
        <f>+D848*C828</f>
        <v>0</v>
      </c>
      <c r="F848" s="79">
        <v>0</v>
      </c>
      <c r="G848" s="112">
        <f>F848*C828</f>
        <v>0</v>
      </c>
      <c r="H848" s="23">
        <f t="shared" si="114"/>
        <v>0</v>
      </c>
      <c r="I848" s="117">
        <f t="shared" si="115"/>
        <v>0</v>
      </c>
      <c r="J848" s="39">
        <f>+H848*I860</f>
        <v>0</v>
      </c>
      <c r="K848" s="395">
        <v>0</v>
      </c>
      <c r="L848" s="394">
        <f t="shared" si="116"/>
        <v>0</v>
      </c>
    </row>
    <row r="849" spans="1:14" ht="13.8">
      <c r="A849" s="2" t="s">
        <v>12</v>
      </c>
      <c r="B849" s="22">
        <f>+$B$26</f>
        <v>369700</v>
      </c>
      <c r="C849" s="84">
        <f>+B849/B857</f>
        <v>4.2289426225026417E-3</v>
      </c>
      <c r="D849" s="89">
        <v>0</v>
      </c>
      <c r="E849" s="112">
        <f>+D849*C828</f>
        <v>0</v>
      </c>
      <c r="F849" s="79">
        <v>0</v>
      </c>
      <c r="G849" s="112">
        <f>F849*C828</f>
        <v>0</v>
      </c>
      <c r="H849" s="23">
        <f t="shared" si="114"/>
        <v>0</v>
      </c>
      <c r="I849" s="117">
        <f t="shared" si="115"/>
        <v>0</v>
      </c>
      <c r="J849" s="39">
        <f>+H849*I860</f>
        <v>0</v>
      </c>
      <c r="K849" s="395">
        <v>0</v>
      </c>
      <c r="L849" s="394">
        <f t="shared" si="116"/>
        <v>0</v>
      </c>
    </row>
    <row r="850" spans="1:14" ht="13.8">
      <c r="A850" s="2" t="s">
        <v>18</v>
      </c>
      <c r="B850" s="22">
        <f>+$B$27</f>
        <v>10701139</v>
      </c>
      <c r="C850" s="84">
        <f>+B850/B857</f>
        <v>0.12240871740986015</v>
      </c>
      <c r="D850" s="89">
        <v>0</v>
      </c>
      <c r="E850" s="112">
        <f>+D850*C828</f>
        <v>0</v>
      </c>
      <c r="F850" s="79">
        <v>0</v>
      </c>
      <c r="G850" s="112">
        <f>F850*C828</f>
        <v>0</v>
      </c>
      <c r="H850" s="23">
        <f t="shared" si="114"/>
        <v>0</v>
      </c>
      <c r="I850" s="117">
        <f t="shared" si="115"/>
        <v>0</v>
      </c>
      <c r="J850" s="39">
        <f>+H850*I860</f>
        <v>0</v>
      </c>
      <c r="K850" s="395">
        <v>0</v>
      </c>
      <c r="L850" s="394">
        <f t="shared" si="116"/>
        <v>0</v>
      </c>
    </row>
    <row r="851" spans="1:14" ht="13.8">
      <c r="A851" s="2" t="s">
        <v>9</v>
      </c>
      <c r="B851" s="22">
        <f>+$B$28</f>
        <v>8491257</v>
      </c>
      <c r="C851" s="84">
        <f>+B851/B857</f>
        <v>9.7130210024138255E-2</v>
      </c>
      <c r="D851" s="89">
        <v>0</v>
      </c>
      <c r="E851" s="112">
        <f>+D851*C828</f>
        <v>0</v>
      </c>
      <c r="F851" s="79">
        <v>0</v>
      </c>
      <c r="G851" s="112">
        <f>F851*C828</f>
        <v>0</v>
      </c>
      <c r="H851" s="23">
        <f t="shared" si="114"/>
        <v>0</v>
      </c>
      <c r="I851" s="117">
        <f t="shared" si="115"/>
        <v>0</v>
      </c>
      <c r="J851" s="39">
        <f>+H851*I860</f>
        <v>0</v>
      </c>
      <c r="K851" s="395">
        <v>0</v>
      </c>
      <c r="L851" s="394">
        <f t="shared" si="116"/>
        <v>0</v>
      </c>
    </row>
    <row r="852" spans="1:14" ht="13.8">
      <c r="A852" s="2" t="s">
        <v>7</v>
      </c>
      <c r="B852" s="22">
        <f>+$B$29</f>
        <v>1726630</v>
      </c>
      <c r="C852" s="84">
        <f>+B852/B857</f>
        <v>1.9750660536358496E-2</v>
      </c>
      <c r="D852" s="89">
        <v>0</v>
      </c>
      <c r="E852" s="112">
        <f>+D852*C828</f>
        <v>0</v>
      </c>
      <c r="F852" s="79">
        <v>0</v>
      </c>
      <c r="G852" s="112">
        <f>F852*C828</f>
        <v>0</v>
      </c>
      <c r="H852" s="23">
        <f t="shared" si="114"/>
        <v>0</v>
      </c>
      <c r="I852" s="117">
        <f t="shared" si="115"/>
        <v>0</v>
      </c>
      <c r="J852" s="39">
        <f>+H852*I860</f>
        <v>0</v>
      </c>
      <c r="K852" s="395">
        <v>0</v>
      </c>
      <c r="L852" s="394">
        <f t="shared" si="116"/>
        <v>0</v>
      </c>
    </row>
    <row r="853" spans="1:14" ht="13.8">
      <c r="A853" s="2" t="s">
        <v>13</v>
      </c>
      <c r="B853" s="22">
        <f>+$B$30</f>
        <v>260430</v>
      </c>
      <c r="C853" s="84">
        <f>+B853/B857</f>
        <v>2.9790195487648446E-3</v>
      </c>
      <c r="D853" s="89">
        <v>0</v>
      </c>
      <c r="E853" s="112">
        <f>+D853*C828</f>
        <v>0</v>
      </c>
      <c r="F853" s="79">
        <v>0</v>
      </c>
      <c r="G853" s="112">
        <f>F853*C828</f>
        <v>0</v>
      </c>
      <c r="H853" s="23">
        <f t="shared" si="114"/>
        <v>0</v>
      </c>
      <c r="I853" s="117">
        <f t="shared" si="115"/>
        <v>0</v>
      </c>
      <c r="J853" s="39">
        <f>+H853*I860</f>
        <v>0</v>
      </c>
      <c r="K853" s="395">
        <v>0</v>
      </c>
      <c r="L853" s="394">
        <f>+J853+K853</f>
        <v>0</v>
      </c>
    </row>
    <row r="854" spans="1:14" ht="13.8">
      <c r="A854" s="2" t="s">
        <v>3</v>
      </c>
      <c r="B854" s="22">
        <f>+$B$31</f>
        <v>1010330</v>
      </c>
      <c r="C854" s="84">
        <f>+B854/B857</f>
        <v>1.155701271245089E-2</v>
      </c>
      <c r="D854" s="89">
        <v>0</v>
      </c>
      <c r="E854" s="112">
        <f>+D854*C828</f>
        <v>0</v>
      </c>
      <c r="F854" s="79">
        <v>0</v>
      </c>
      <c r="G854" s="112">
        <f>F854*C828</f>
        <v>0</v>
      </c>
      <c r="H854" s="23">
        <f t="shared" si="114"/>
        <v>0</v>
      </c>
      <c r="I854" s="117">
        <f t="shared" si="115"/>
        <v>0</v>
      </c>
      <c r="J854" s="39">
        <f>+H854*I860</f>
        <v>0</v>
      </c>
      <c r="K854" s="395">
        <v>0</v>
      </c>
      <c r="L854" s="394">
        <f t="shared" ref="L854" si="117">+J854+K854</f>
        <v>0</v>
      </c>
    </row>
    <row r="855" spans="1:14" ht="13.8">
      <c r="A855" s="2" t="s">
        <v>11</v>
      </c>
      <c r="B855" s="22">
        <f>+$B$32</f>
        <v>744197</v>
      </c>
      <c r="C855" s="84">
        <f>+B855/B857</f>
        <v>8.5127574055682952E-3</v>
      </c>
      <c r="D855" s="89">
        <v>0</v>
      </c>
      <c r="E855" s="112">
        <f>+D855*C828</f>
        <v>0</v>
      </c>
      <c r="F855" s="79">
        <v>0</v>
      </c>
      <c r="G855" s="112">
        <f>F855*C828</f>
        <v>0</v>
      </c>
      <c r="H855" s="23">
        <f t="shared" si="114"/>
        <v>0</v>
      </c>
      <c r="I855" s="117">
        <f t="shared" si="115"/>
        <v>0</v>
      </c>
      <c r="J855" s="39">
        <f>+H855*I860</f>
        <v>0</v>
      </c>
      <c r="K855" s="395">
        <v>0</v>
      </c>
      <c r="L855" s="394">
        <f>+J855+K855</f>
        <v>0</v>
      </c>
    </row>
    <row r="856" spans="1:14" ht="13.8">
      <c r="A856" s="3" t="s">
        <v>8</v>
      </c>
      <c r="B856" s="22">
        <f>+$B$33</f>
        <v>607368</v>
      </c>
      <c r="C856" s="84">
        <f>+B856/B857</f>
        <v>6.9475910812663907E-3</v>
      </c>
      <c r="D856" s="89">
        <v>0</v>
      </c>
      <c r="E856" s="112">
        <f>+D856*C828</f>
        <v>0</v>
      </c>
      <c r="F856" s="79">
        <v>0</v>
      </c>
      <c r="G856" s="115">
        <f>F856*C828</f>
        <v>0</v>
      </c>
      <c r="H856" s="87">
        <f>+D856+F856</f>
        <v>0</v>
      </c>
      <c r="I856" s="118">
        <f t="shared" si="115"/>
        <v>0</v>
      </c>
      <c r="J856" s="39">
        <f>+H856*I860</f>
        <v>0</v>
      </c>
      <c r="K856" s="395">
        <v>0</v>
      </c>
      <c r="L856" s="394">
        <f t="shared" ref="L856" si="118">+J856+K856</f>
        <v>0</v>
      </c>
    </row>
    <row r="857" spans="1:14" ht="13.8">
      <c r="A857" s="24"/>
      <c r="B857" s="25">
        <f t="shared" ref="B857:K857" si="119">SUM(B834:B856)</f>
        <v>87421380</v>
      </c>
      <c r="C857" s="85">
        <f t="shared" si="119"/>
        <v>1.0000000000000002</v>
      </c>
      <c r="D857" s="82">
        <f t="shared" si="119"/>
        <v>0</v>
      </c>
      <c r="E857" s="113">
        <f t="shared" si="119"/>
        <v>0</v>
      </c>
      <c r="F857" s="83">
        <f t="shared" si="119"/>
        <v>1</v>
      </c>
      <c r="G857" s="113">
        <f t="shared" si="119"/>
        <v>3914619</v>
      </c>
      <c r="H857" s="86">
        <f t="shared" si="119"/>
        <v>1</v>
      </c>
      <c r="I857" s="119">
        <f t="shared" si="119"/>
        <v>3914619</v>
      </c>
      <c r="J857" s="26">
        <f t="shared" si="119"/>
        <v>1096134.4675273795</v>
      </c>
      <c r="K857" s="26">
        <f t="shared" si="119"/>
        <v>-55025.68</v>
      </c>
      <c r="L857" s="26">
        <f>SUM(L834:L856)</f>
        <v>1041108.7875273795</v>
      </c>
    </row>
    <row r="858" spans="1:14">
      <c r="H858" s="80"/>
      <c r="I858" s="81"/>
    </row>
    <row r="859" spans="1:14">
      <c r="I859" s="127"/>
    </row>
    <row r="860" spans="1:14">
      <c r="G860" t="s">
        <v>114</v>
      </c>
      <c r="H860" s="27"/>
      <c r="I860" s="357">
        <f>+ITC!L80</f>
        <v>1096134.4675273795</v>
      </c>
    </row>
    <row r="861" spans="1:14">
      <c r="G861" t="s">
        <v>338</v>
      </c>
      <c r="I861" s="357">
        <f>+ITC!M80</f>
        <v>-55026</v>
      </c>
    </row>
    <row r="862" spans="1:14">
      <c r="G862" t="s">
        <v>256</v>
      </c>
      <c r="I862" s="746">
        <f>SUM(I860:I861)</f>
        <v>1041108.4675273795</v>
      </c>
      <c r="N862" s="121">
        <f>+I862</f>
        <v>1041108.4675273795</v>
      </c>
    </row>
    <row r="863" spans="1:14">
      <c r="I863" s="747"/>
      <c r="N863" s="121"/>
    </row>
    <row r="864" spans="1:14">
      <c r="I864" s="122"/>
      <c r="N864" s="121"/>
    </row>
    <row r="865" spans="1:14">
      <c r="I865" s="122"/>
      <c r="N865" s="121"/>
    </row>
    <row r="866" spans="1:14" ht="15.6">
      <c r="A866" s="874" t="s">
        <v>19</v>
      </c>
      <c r="B866" s="875"/>
      <c r="C866" s="875">
        <v>1953</v>
      </c>
      <c r="D866" s="875"/>
      <c r="E866" s="875"/>
      <c r="F866" s="875"/>
      <c r="G866" s="875"/>
      <c r="H866" s="876"/>
      <c r="I866" s="4"/>
    </row>
    <row r="867" spans="1:14" ht="15.6">
      <c r="A867" s="867" t="s">
        <v>20</v>
      </c>
      <c r="B867" s="868"/>
      <c r="C867" s="920" t="s">
        <v>234</v>
      </c>
      <c r="D867" s="920"/>
      <c r="E867" s="920"/>
      <c r="F867" s="920"/>
      <c r="G867" s="920"/>
      <c r="H867" s="921"/>
      <c r="I867" s="4"/>
    </row>
    <row r="868" spans="1:14" ht="15.6">
      <c r="A868" s="867" t="s">
        <v>22</v>
      </c>
      <c r="B868" s="868"/>
      <c r="C868" s="913" t="s">
        <v>111</v>
      </c>
      <c r="D868" s="913"/>
      <c r="E868" s="913"/>
      <c r="F868" s="913"/>
      <c r="G868" s="913"/>
      <c r="H868" s="914"/>
      <c r="I868" s="4"/>
    </row>
    <row r="869" spans="1:14" ht="15.6">
      <c r="A869" s="867" t="s">
        <v>24</v>
      </c>
      <c r="B869" s="868"/>
      <c r="C869" s="869">
        <v>5264000</v>
      </c>
      <c r="D869" s="870"/>
      <c r="E869" s="870"/>
      <c r="F869" s="870"/>
      <c r="G869" s="870"/>
      <c r="H869" s="871"/>
      <c r="I869" s="4"/>
    </row>
    <row r="870" spans="1:14" ht="15.6">
      <c r="A870" s="881" t="s">
        <v>25</v>
      </c>
      <c r="B870" s="882"/>
      <c r="C870" s="911" t="s">
        <v>109</v>
      </c>
      <c r="D870" s="911"/>
      <c r="E870" s="911"/>
      <c r="F870" s="911"/>
      <c r="G870" s="911"/>
      <c r="H870" s="912"/>
      <c r="I870" s="4"/>
    </row>
    <row r="871" spans="1:14" ht="13.8">
      <c r="A871" s="5"/>
      <c r="B871" s="5"/>
      <c r="C871" s="5"/>
      <c r="D871" s="5"/>
      <c r="E871" s="5"/>
      <c r="F871" s="5"/>
      <c r="G871" s="5"/>
      <c r="H871" s="5"/>
      <c r="I871" s="5"/>
    </row>
    <row r="872" spans="1:14" ht="13.8">
      <c r="A872" s="6"/>
      <c r="B872" s="7"/>
      <c r="C872" s="8"/>
      <c r="D872" s="886">
        <v>0.2</v>
      </c>
      <c r="E872" s="887"/>
      <c r="F872" s="886">
        <v>0.8</v>
      </c>
      <c r="G872" s="887"/>
      <c r="H872" s="9"/>
      <c r="I872" s="10"/>
      <c r="J872" s="11" t="s">
        <v>121</v>
      </c>
      <c r="K872" s="11" t="s">
        <v>269</v>
      </c>
      <c r="L872" s="11" t="s">
        <v>270</v>
      </c>
    </row>
    <row r="873" spans="1:14" ht="13.8">
      <c r="A873" s="12"/>
      <c r="B873" s="13"/>
      <c r="C873" s="14"/>
      <c r="D873" s="872" t="s">
        <v>26</v>
      </c>
      <c r="E873" s="880"/>
      <c r="F873" s="872" t="s">
        <v>27</v>
      </c>
      <c r="G873" s="880"/>
      <c r="H873" s="872" t="s">
        <v>28</v>
      </c>
      <c r="I873" s="873"/>
      <c r="J873" s="15" t="s">
        <v>29</v>
      </c>
      <c r="K873" s="391" t="s">
        <v>523</v>
      </c>
      <c r="L873" s="391" t="s">
        <v>29</v>
      </c>
    </row>
    <row r="874" spans="1:14" ht="27.6">
      <c r="A874" s="16" t="s">
        <v>30</v>
      </c>
      <c r="B874" s="17" t="s">
        <v>31</v>
      </c>
      <c r="C874" s="18" t="s">
        <v>32</v>
      </c>
      <c r="D874" s="19" t="s">
        <v>33</v>
      </c>
      <c r="E874" s="20" t="s">
        <v>34</v>
      </c>
      <c r="F874" s="19" t="s">
        <v>33</v>
      </c>
      <c r="G874" s="20" t="s">
        <v>34</v>
      </c>
      <c r="H874" s="21" t="s">
        <v>33</v>
      </c>
      <c r="I874" s="40" t="s">
        <v>34</v>
      </c>
      <c r="J874" s="18" t="s">
        <v>34</v>
      </c>
      <c r="K874" s="18" t="s">
        <v>34</v>
      </c>
      <c r="L874" s="18" t="s">
        <v>34</v>
      </c>
    </row>
    <row r="875" spans="1:14" ht="13.8">
      <c r="A875" s="1" t="s">
        <v>15</v>
      </c>
      <c r="B875" s="22">
        <f>+$B$10</f>
        <v>11479167</v>
      </c>
      <c r="C875" s="84">
        <f>+B875/B898</f>
        <v>0.13130846252941786</v>
      </c>
      <c r="D875" s="89">
        <v>0</v>
      </c>
      <c r="E875" s="112">
        <f>+D875*C869</f>
        <v>0</v>
      </c>
      <c r="F875" s="79">
        <v>0</v>
      </c>
      <c r="G875" s="114">
        <f>F875*C869</f>
        <v>0</v>
      </c>
      <c r="H875" s="23">
        <f>+D875+F875</f>
        <v>0</v>
      </c>
      <c r="I875" s="116">
        <f>+E875+G875</f>
        <v>0</v>
      </c>
      <c r="J875" s="39">
        <f>+H875*I901</f>
        <v>0</v>
      </c>
      <c r="K875" s="395">
        <v>0</v>
      </c>
      <c r="L875" s="393">
        <f>+J875+K875</f>
        <v>0</v>
      </c>
    </row>
    <row r="876" spans="1:14" ht="13.8">
      <c r="A876" s="2" t="s">
        <v>4</v>
      </c>
      <c r="B876" s="22">
        <f>+$B$12</f>
        <v>552209</v>
      </c>
      <c r="C876" s="84">
        <f>+B876/B898</f>
        <v>6.3166355873128521E-3</v>
      </c>
      <c r="D876" s="89">
        <v>0</v>
      </c>
      <c r="E876" s="112">
        <f>+D876*C869</f>
        <v>0</v>
      </c>
      <c r="F876" s="79">
        <v>0</v>
      </c>
      <c r="G876" s="112">
        <f>F876*C869</f>
        <v>0</v>
      </c>
      <c r="H876" s="23">
        <f t="shared" ref="H876:H896" si="120">+D876+F876</f>
        <v>0</v>
      </c>
      <c r="I876" s="117">
        <f>+G876+E876</f>
        <v>0</v>
      </c>
      <c r="J876" s="39">
        <f>+H876*I901</f>
        <v>0</v>
      </c>
      <c r="K876" s="395">
        <v>0</v>
      </c>
      <c r="L876" s="394">
        <f>+J876+K876</f>
        <v>0</v>
      </c>
    </row>
    <row r="877" spans="1:14" ht="13.8">
      <c r="A877" s="2" t="s">
        <v>0</v>
      </c>
      <c r="B877" s="22">
        <f>+$B$13</f>
        <v>10468870</v>
      </c>
      <c r="C877" s="84">
        <f>+B877/B898</f>
        <v>0.11975182729899711</v>
      </c>
      <c r="D877" s="89">
        <v>0</v>
      </c>
      <c r="E877" s="112">
        <f>+D877*C869</f>
        <v>0</v>
      </c>
      <c r="F877" s="79">
        <v>0</v>
      </c>
      <c r="G877" s="112">
        <f>F877*C869</f>
        <v>0</v>
      </c>
      <c r="H877" s="23">
        <f t="shared" si="120"/>
        <v>0</v>
      </c>
      <c r="I877" s="117">
        <f t="shared" ref="I877:I897" si="121">+G877+E877</f>
        <v>0</v>
      </c>
      <c r="J877" s="39">
        <f>+H877*I901</f>
        <v>0</v>
      </c>
      <c r="K877" s="395">
        <v>0</v>
      </c>
      <c r="L877" s="394">
        <f t="shared" ref="L877:L893" si="122">+J877+K877</f>
        <v>0</v>
      </c>
    </row>
    <row r="878" spans="1:14" ht="13.8">
      <c r="A878" s="2" t="s">
        <v>16</v>
      </c>
      <c r="B878" s="22">
        <f>+$B$14</f>
        <v>1032750</v>
      </c>
      <c r="C878" s="84">
        <f>+B878/B898</f>
        <v>1.1813471715957813E-2</v>
      </c>
      <c r="D878" s="89">
        <v>0</v>
      </c>
      <c r="E878" s="112">
        <f>+D878*C869</f>
        <v>0</v>
      </c>
      <c r="F878" s="79">
        <v>0</v>
      </c>
      <c r="G878" s="112">
        <f>F878*C869</f>
        <v>0</v>
      </c>
      <c r="H878" s="23">
        <f t="shared" si="120"/>
        <v>0</v>
      </c>
      <c r="I878" s="117">
        <f t="shared" si="121"/>
        <v>0</v>
      </c>
      <c r="J878" s="39">
        <f>+H878*I901</f>
        <v>0</v>
      </c>
      <c r="K878" s="395">
        <v>0</v>
      </c>
      <c r="L878" s="394">
        <f t="shared" si="122"/>
        <v>0</v>
      </c>
    </row>
    <row r="879" spans="1:14" ht="13.8">
      <c r="A879" s="2" t="s">
        <v>6</v>
      </c>
      <c r="B879" s="22">
        <f>+$B$15</f>
        <v>2589500</v>
      </c>
      <c r="C879" s="84">
        <f>+B879/B898</f>
        <v>2.9620900516555561E-2</v>
      </c>
      <c r="D879" s="89">
        <v>0</v>
      </c>
      <c r="E879" s="112">
        <f>+D879*C869</f>
        <v>0</v>
      </c>
      <c r="F879" s="79">
        <v>0</v>
      </c>
      <c r="G879" s="112">
        <f>F879*C869</f>
        <v>0</v>
      </c>
      <c r="H879" s="23">
        <f t="shared" si="120"/>
        <v>0</v>
      </c>
      <c r="I879" s="117">
        <f t="shared" si="121"/>
        <v>0</v>
      </c>
      <c r="J879" s="39">
        <f>+H879*I901</f>
        <v>0</v>
      </c>
      <c r="K879" s="395">
        <v>0</v>
      </c>
      <c r="L879" s="394">
        <f t="shared" si="122"/>
        <v>0</v>
      </c>
    </row>
    <row r="880" spans="1:14" ht="13.8">
      <c r="A880" s="2" t="s">
        <v>10</v>
      </c>
      <c r="B880" s="22">
        <f>+$B$16</f>
        <v>2986010</v>
      </c>
      <c r="C880" s="84">
        <f>+B880/B898</f>
        <v>3.4156518691423082E-2</v>
      </c>
      <c r="D880" s="89">
        <v>0</v>
      </c>
      <c r="E880" s="112">
        <f>+D880*C869</f>
        <v>0</v>
      </c>
      <c r="F880" s="79">
        <v>0</v>
      </c>
      <c r="G880" s="112">
        <f>F880*C869</f>
        <v>0</v>
      </c>
      <c r="H880" s="23">
        <f t="shared" si="120"/>
        <v>0</v>
      </c>
      <c r="I880" s="117">
        <f t="shared" si="121"/>
        <v>0</v>
      </c>
      <c r="J880" s="39">
        <f>+H880*I901</f>
        <v>0</v>
      </c>
      <c r="K880" s="395">
        <v>0</v>
      </c>
      <c r="L880" s="394">
        <f t="shared" si="122"/>
        <v>0</v>
      </c>
    </row>
    <row r="881" spans="1:12" ht="13.8">
      <c r="A881" s="2" t="s">
        <v>17</v>
      </c>
      <c r="B881" s="22">
        <f>+$B$17</f>
        <v>6997000</v>
      </c>
      <c r="C881" s="84">
        <f>+B881/B898</f>
        <v>8.003762923898021E-2</v>
      </c>
      <c r="D881" s="89">
        <v>0</v>
      </c>
      <c r="E881" s="112">
        <f>+D881*C869</f>
        <v>0</v>
      </c>
      <c r="F881" s="79">
        <v>0</v>
      </c>
      <c r="G881" s="112">
        <f>F881*C869</f>
        <v>0</v>
      </c>
      <c r="H881" s="23">
        <f t="shared" si="120"/>
        <v>0</v>
      </c>
      <c r="I881" s="117">
        <f t="shared" si="121"/>
        <v>0</v>
      </c>
      <c r="J881" s="39">
        <f>+H881*I901</f>
        <v>0</v>
      </c>
      <c r="K881" s="395">
        <v>0</v>
      </c>
      <c r="L881" s="394">
        <f t="shared" si="122"/>
        <v>0</v>
      </c>
    </row>
    <row r="882" spans="1:12" ht="13.8">
      <c r="A882" s="2" t="s">
        <v>5</v>
      </c>
      <c r="B882" s="22">
        <f>+$B$18</f>
        <v>9283000</v>
      </c>
      <c r="C882" s="84">
        <f>+B882/B898</f>
        <v>0.10618683896319184</v>
      </c>
      <c r="D882" s="89">
        <v>0</v>
      </c>
      <c r="E882" s="112">
        <f>+D882*C869</f>
        <v>0</v>
      </c>
      <c r="F882" s="79">
        <v>0</v>
      </c>
      <c r="G882" s="112">
        <f>F882*C869</f>
        <v>0</v>
      </c>
      <c r="H882" s="23">
        <f t="shared" si="120"/>
        <v>0</v>
      </c>
      <c r="I882" s="117">
        <f t="shared" si="121"/>
        <v>0</v>
      </c>
      <c r="J882" s="39">
        <f>+H882*I901</f>
        <v>0</v>
      </c>
      <c r="K882" s="395">
        <v>0</v>
      </c>
      <c r="L882" s="394">
        <f t="shared" si="122"/>
        <v>0</v>
      </c>
    </row>
    <row r="883" spans="1:12" ht="13.8">
      <c r="A883" s="2" t="s">
        <v>116</v>
      </c>
      <c r="B883" s="22">
        <f>+$B$19</f>
        <v>2800184</v>
      </c>
      <c r="C883" s="84">
        <f>+B883/B898</f>
        <v>3.2030883063159148E-2</v>
      </c>
      <c r="D883" s="89">
        <v>0</v>
      </c>
      <c r="E883" s="112">
        <f>+D883*C869</f>
        <v>0</v>
      </c>
      <c r="F883" s="79">
        <v>7.4411408941548038E-3</v>
      </c>
      <c r="G883" s="112">
        <f>F883*C869</f>
        <v>39170.165666830886</v>
      </c>
      <c r="H883" s="23">
        <f t="shared" si="120"/>
        <v>7.4411408941548038E-3</v>
      </c>
      <c r="I883" s="117">
        <f t="shared" si="121"/>
        <v>39170.165666830886</v>
      </c>
      <c r="J883" s="39">
        <f>+H883*I901</f>
        <v>8491.9304306701506</v>
      </c>
      <c r="K883" s="395">
        <v>-675.72</v>
      </c>
      <c r="L883" s="394">
        <f t="shared" si="122"/>
        <v>7816.2104306701503</v>
      </c>
    </row>
    <row r="884" spans="1:12" ht="13.8">
      <c r="A884" s="2" t="s">
        <v>1</v>
      </c>
      <c r="B884" s="22">
        <f>+$B$20</f>
        <v>234000</v>
      </c>
      <c r="C884" s="84">
        <f>+B884/B898</f>
        <v>2.6766907591712691E-3</v>
      </c>
      <c r="D884" s="89">
        <v>0</v>
      </c>
      <c r="E884" s="112">
        <f>+D884*C869</f>
        <v>0</v>
      </c>
      <c r="F884" s="79">
        <v>0</v>
      </c>
      <c r="G884" s="112">
        <f>F884*C869</f>
        <v>0</v>
      </c>
      <c r="H884" s="23">
        <f t="shared" si="120"/>
        <v>0</v>
      </c>
      <c r="I884" s="117">
        <f t="shared" si="121"/>
        <v>0</v>
      </c>
      <c r="J884" s="39">
        <f>+H884*I901</f>
        <v>0</v>
      </c>
      <c r="K884" s="395">
        <v>0</v>
      </c>
      <c r="L884" s="394">
        <f t="shared" si="122"/>
        <v>0</v>
      </c>
    </row>
    <row r="885" spans="1:12" ht="13.8">
      <c r="A885" s="2" t="s">
        <v>46</v>
      </c>
      <c r="B885" s="22">
        <f>+$B$21</f>
        <v>7060375</v>
      </c>
      <c r="C885" s="84">
        <f>+B885/B898</f>
        <v>8.0762566319589099E-2</v>
      </c>
      <c r="D885" s="89">
        <v>0</v>
      </c>
      <c r="E885" s="112">
        <f>+D885*C869</f>
        <v>0</v>
      </c>
      <c r="F885" s="79">
        <v>0</v>
      </c>
      <c r="G885" s="112">
        <f>F885*C869</f>
        <v>0</v>
      </c>
      <c r="H885" s="23">
        <f t="shared" si="120"/>
        <v>0</v>
      </c>
      <c r="I885" s="117">
        <f t="shared" si="121"/>
        <v>0</v>
      </c>
      <c r="J885" s="39">
        <f>+H885*I901</f>
        <v>0</v>
      </c>
      <c r="K885" s="395">
        <v>0</v>
      </c>
      <c r="L885" s="394">
        <f t="shared" si="122"/>
        <v>0</v>
      </c>
    </row>
    <row r="886" spans="1:12" ht="13.8">
      <c r="A886" s="2" t="s">
        <v>45</v>
      </c>
      <c r="B886" s="22">
        <f>+$B$22</f>
        <v>7069072</v>
      </c>
      <c r="C886" s="84">
        <f>+B886/B898</f>
        <v>8.0862049992804969E-2</v>
      </c>
      <c r="D886" s="89">
        <v>0</v>
      </c>
      <c r="E886" s="112">
        <f>+D886*C869</f>
        <v>0</v>
      </c>
      <c r="F886" s="79">
        <v>0</v>
      </c>
      <c r="G886" s="112">
        <f>F886*C869</f>
        <v>0</v>
      </c>
      <c r="H886" s="23">
        <f t="shared" si="120"/>
        <v>0</v>
      </c>
      <c r="I886" s="117">
        <f t="shared" si="121"/>
        <v>0</v>
      </c>
      <c r="J886" s="39">
        <f>+H886*I901</f>
        <v>0</v>
      </c>
      <c r="K886" s="395">
        <v>0</v>
      </c>
      <c r="L886" s="394">
        <f t="shared" si="122"/>
        <v>0</v>
      </c>
    </row>
    <row r="887" spans="1:12" ht="13.8">
      <c r="A887" s="2" t="s">
        <v>209</v>
      </c>
      <c r="B887" s="22">
        <f>+$B$23</f>
        <v>483692</v>
      </c>
      <c r="C887" s="84">
        <f>+B887/B898</f>
        <v>5.5328799430985872E-3</v>
      </c>
      <c r="D887" s="89">
        <v>0</v>
      </c>
      <c r="E887" s="112">
        <f>+D887*C869</f>
        <v>0</v>
      </c>
      <c r="F887" s="79">
        <v>0</v>
      </c>
      <c r="G887" s="112">
        <f>F887*C869</f>
        <v>0</v>
      </c>
      <c r="H887" s="23">
        <f t="shared" si="120"/>
        <v>0</v>
      </c>
      <c r="I887" s="117">
        <f t="shared" si="121"/>
        <v>0</v>
      </c>
      <c r="J887" s="39">
        <f>+H887*I901</f>
        <v>0</v>
      </c>
      <c r="K887" s="395">
        <v>0</v>
      </c>
      <c r="L887" s="394">
        <f t="shared" si="122"/>
        <v>0</v>
      </c>
    </row>
    <row r="888" spans="1:12" ht="13.8">
      <c r="A888" s="2" t="s">
        <v>210</v>
      </c>
      <c r="B888" s="22">
        <f>+$B$24</f>
        <v>125500</v>
      </c>
      <c r="C888" s="84">
        <f>+B888/B898</f>
        <v>1.435575599470061E-3</v>
      </c>
      <c r="D888" s="89">
        <v>0</v>
      </c>
      <c r="E888" s="112">
        <f>+D888*C869</f>
        <v>0</v>
      </c>
      <c r="F888" s="79">
        <v>0</v>
      </c>
      <c r="G888" s="112">
        <f>F888*C869</f>
        <v>0</v>
      </c>
      <c r="H888" s="23">
        <f t="shared" si="120"/>
        <v>0</v>
      </c>
      <c r="I888" s="117">
        <f t="shared" si="121"/>
        <v>0</v>
      </c>
      <c r="J888" s="39">
        <f>+H888*I901</f>
        <v>0</v>
      </c>
      <c r="K888" s="395">
        <v>0</v>
      </c>
      <c r="L888" s="394">
        <f t="shared" si="122"/>
        <v>0</v>
      </c>
    </row>
    <row r="889" spans="1:12" ht="13.8">
      <c r="A889" s="2" t="s">
        <v>2</v>
      </c>
      <c r="B889" s="22">
        <f>+$B$25</f>
        <v>349000</v>
      </c>
      <c r="C889" s="84">
        <f>+B889/B898</f>
        <v>3.992158439960568E-3</v>
      </c>
      <c r="D889" s="89">
        <v>0</v>
      </c>
      <c r="E889" s="112">
        <f>+D889*C869</f>
        <v>0</v>
      </c>
      <c r="F889" s="79">
        <v>0</v>
      </c>
      <c r="G889" s="112">
        <f>F889*C869</f>
        <v>0</v>
      </c>
      <c r="H889" s="23">
        <f t="shared" si="120"/>
        <v>0</v>
      </c>
      <c r="I889" s="117">
        <f t="shared" si="121"/>
        <v>0</v>
      </c>
      <c r="J889" s="39">
        <f>+H889*I901</f>
        <v>0</v>
      </c>
      <c r="K889" s="395">
        <v>0</v>
      </c>
      <c r="L889" s="394">
        <f t="shared" si="122"/>
        <v>0</v>
      </c>
    </row>
    <row r="890" spans="1:12" ht="13.8">
      <c r="A890" s="2" t="s">
        <v>12</v>
      </c>
      <c r="B890" s="22">
        <f>+$B$26</f>
        <v>369700</v>
      </c>
      <c r="C890" s="84">
        <f>+B890/B898</f>
        <v>4.2289426225026417E-3</v>
      </c>
      <c r="D890" s="89">
        <v>0</v>
      </c>
      <c r="E890" s="112">
        <f>+D890*C869</f>
        <v>0</v>
      </c>
      <c r="F890" s="79">
        <v>0</v>
      </c>
      <c r="G890" s="112">
        <f>F890*C869</f>
        <v>0</v>
      </c>
      <c r="H890" s="23">
        <f t="shared" si="120"/>
        <v>0</v>
      </c>
      <c r="I890" s="117">
        <f t="shared" si="121"/>
        <v>0</v>
      </c>
      <c r="J890" s="39">
        <f>+H890*I901</f>
        <v>0</v>
      </c>
      <c r="K890" s="395">
        <v>0</v>
      </c>
      <c r="L890" s="394">
        <f t="shared" si="122"/>
        <v>0</v>
      </c>
    </row>
    <row r="891" spans="1:12" ht="13.8">
      <c r="A891" s="2" t="s">
        <v>18</v>
      </c>
      <c r="B891" s="22">
        <f>+$B$27</f>
        <v>10701139</v>
      </c>
      <c r="C891" s="84">
        <f>+B891/B898</f>
        <v>0.12240871740986015</v>
      </c>
      <c r="D891" s="89">
        <v>0</v>
      </c>
      <c r="E891" s="112">
        <f>+D891*C869</f>
        <v>0</v>
      </c>
      <c r="F891" s="79">
        <v>0</v>
      </c>
      <c r="G891" s="112">
        <f>F891*C869</f>
        <v>0</v>
      </c>
      <c r="H891" s="23">
        <f t="shared" si="120"/>
        <v>0</v>
      </c>
      <c r="I891" s="117">
        <f t="shared" si="121"/>
        <v>0</v>
      </c>
      <c r="J891" s="39">
        <f>+H891*I901</f>
        <v>0</v>
      </c>
      <c r="K891" s="395">
        <v>0</v>
      </c>
      <c r="L891" s="394">
        <f t="shared" si="122"/>
        <v>0</v>
      </c>
    </row>
    <row r="892" spans="1:12" ht="13.8">
      <c r="A892" s="2" t="s">
        <v>9</v>
      </c>
      <c r="B892" s="22">
        <f>+$B$28</f>
        <v>8491257</v>
      </c>
      <c r="C892" s="84">
        <f>+B892/B898</f>
        <v>9.7130210024138255E-2</v>
      </c>
      <c r="D892" s="89">
        <v>0</v>
      </c>
      <c r="E892" s="112">
        <f>+D892*C869</f>
        <v>0</v>
      </c>
      <c r="F892" s="79">
        <v>0.67956590272712492</v>
      </c>
      <c r="G892" s="112">
        <f>F892*C869</f>
        <v>3577234.9119555857</v>
      </c>
      <c r="H892" s="23">
        <f t="shared" si="120"/>
        <v>0.67956590272712492</v>
      </c>
      <c r="I892" s="117">
        <f t="shared" si="121"/>
        <v>3577234.9119555857</v>
      </c>
      <c r="J892" s="39">
        <f>+H892*I901</f>
        <v>775529.78113173856</v>
      </c>
      <c r="K892" s="395">
        <v>-37077.46</v>
      </c>
      <c r="L892" s="394">
        <f t="shared" si="122"/>
        <v>738452.3211317386</v>
      </c>
    </row>
    <row r="893" spans="1:12" ht="13.8">
      <c r="A893" s="2" t="s">
        <v>7</v>
      </c>
      <c r="B893" s="22">
        <f>+$B$29</f>
        <v>1726630</v>
      </c>
      <c r="C893" s="84">
        <f>+B893/B898</f>
        <v>1.9750660536358496E-2</v>
      </c>
      <c r="D893" s="89">
        <v>0</v>
      </c>
      <c r="E893" s="112">
        <f>+D893*C869</f>
        <v>0</v>
      </c>
      <c r="F893" s="79">
        <v>0.23157897820245948</v>
      </c>
      <c r="G893" s="112">
        <f>F893*C869</f>
        <v>1219031.7412577467</v>
      </c>
      <c r="H893" s="23">
        <f t="shared" si="120"/>
        <v>0.23157897820245948</v>
      </c>
      <c r="I893" s="117">
        <f t="shared" si="121"/>
        <v>1219031.7412577467</v>
      </c>
      <c r="J893" s="39">
        <f>+H893*I901</f>
        <v>264281.05583187385</v>
      </c>
      <c r="K893" s="395">
        <v>-22004.34</v>
      </c>
      <c r="L893" s="394">
        <f t="shared" si="122"/>
        <v>242276.71583187385</v>
      </c>
    </row>
    <row r="894" spans="1:12" ht="13.8">
      <c r="A894" s="2" t="s">
        <v>13</v>
      </c>
      <c r="B894" s="22">
        <f>+$B$30</f>
        <v>260430</v>
      </c>
      <c r="C894" s="84">
        <f>+B894/B898</f>
        <v>2.9790195487648446E-3</v>
      </c>
      <c r="D894" s="89">
        <v>0</v>
      </c>
      <c r="E894" s="112">
        <f>+D894*C869</f>
        <v>0</v>
      </c>
      <c r="F894" s="79">
        <v>0</v>
      </c>
      <c r="G894" s="112">
        <f>F894*C869</f>
        <v>0</v>
      </c>
      <c r="H894" s="23">
        <f t="shared" si="120"/>
        <v>0</v>
      </c>
      <c r="I894" s="117">
        <f t="shared" si="121"/>
        <v>0</v>
      </c>
      <c r="J894" s="39">
        <f>+H894*I901</f>
        <v>0</v>
      </c>
      <c r="K894" s="395">
        <v>0</v>
      </c>
      <c r="L894" s="394">
        <f>+J894+K894</f>
        <v>0</v>
      </c>
    </row>
    <row r="895" spans="1:12" ht="13.8">
      <c r="A895" s="2" t="s">
        <v>3</v>
      </c>
      <c r="B895" s="22">
        <f>+$B$31</f>
        <v>1010330</v>
      </c>
      <c r="C895" s="84">
        <f>+B895/B898</f>
        <v>1.155701271245089E-2</v>
      </c>
      <c r="D895" s="89">
        <v>0</v>
      </c>
      <c r="E895" s="112">
        <f>+D895*C869</f>
        <v>0</v>
      </c>
      <c r="F895" s="79">
        <v>1.7283777376873782E-2</v>
      </c>
      <c r="G895" s="112">
        <f>F895*C869</f>
        <v>90981.804111863588</v>
      </c>
      <c r="H895" s="23">
        <f t="shared" si="120"/>
        <v>1.7283777376873782E-2</v>
      </c>
      <c r="I895" s="117">
        <f t="shared" si="121"/>
        <v>90981.804111863588</v>
      </c>
      <c r="J895" s="39">
        <f>+H895*I901</f>
        <v>19724.48004295904</v>
      </c>
      <c r="K895" s="395">
        <v>-829.63</v>
      </c>
      <c r="L895" s="394">
        <f t="shared" ref="L895" si="123">+J895+K895</f>
        <v>18894.850042959039</v>
      </c>
    </row>
    <row r="896" spans="1:12" ht="13.8">
      <c r="A896" s="2" t="s">
        <v>11</v>
      </c>
      <c r="B896" s="22">
        <f>+$B$32</f>
        <v>744197</v>
      </c>
      <c r="C896" s="84">
        <f>+B896/B898</f>
        <v>8.5127574055682952E-3</v>
      </c>
      <c r="D896" s="89">
        <v>0</v>
      </c>
      <c r="E896" s="112">
        <f>+D896*C869</f>
        <v>0</v>
      </c>
      <c r="F896" s="79">
        <v>6.4130200799386874E-2</v>
      </c>
      <c r="G896" s="112">
        <f>F896*C869</f>
        <v>337581.37700797251</v>
      </c>
      <c r="H896" s="23">
        <f t="shared" si="120"/>
        <v>6.4130200799386874E-2</v>
      </c>
      <c r="I896" s="117">
        <f t="shared" si="121"/>
        <v>337581.37700797251</v>
      </c>
      <c r="J896" s="39">
        <f>+H896*I901</f>
        <v>73186.250796714347</v>
      </c>
      <c r="K896" s="395">
        <v>-11402.2</v>
      </c>
      <c r="L896" s="394">
        <f>+J896+K896</f>
        <v>61784.050796714349</v>
      </c>
    </row>
    <row r="897" spans="1:14" ht="13.8">
      <c r="A897" s="3" t="s">
        <v>8</v>
      </c>
      <c r="B897" s="22">
        <f>+$B$33</f>
        <v>607368</v>
      </c>
      <c r="C897" s="84">
        <f>+B897/B898</f>
        <v>6.9475910812663907E-3</v>
      </c>
      <c r="D897" s="89">
        <v>0</v>
      </c>
      <c r="E897" s="112">
        <f>+D897*C869</f>
        <v>0</v>
      </c>
      <c r="F897" s="79">
        <v>0</v>
      </c>
      <c r="G897" s="115">
        <f>F897*C869</f>
        <v>0</v>
      </c>
      <c r="H897" s="87">
        <f>+D897+F897</f>
        <v>0</v>
      </c>
      <c r="I897" s="118">
        <f t="shared" si="121"/>
        <v>0</v>
      </c>
      <c r="J897" s="39">
        <f>+H897*I901</f>
        <v>0</v>
      </c>
      <c r="K897" s="395">
        <v>0</v>
      </c>
      <c r="L897" s="394">
        <f t="shared" ref="L897" si="124">+J897+K897</f>
        <v>0</v>
      </c>
    </row>
    <row r="898" spans="1:14" ht="13.8">
      <c r="A898" s="24"/>
      <c r="B898" s="25">
        <f t="shared" ref="B898:K898" si="125">SUM(B875:B897)</f>
        <v>87421380</v>
      </c>
      <c r="C898" s="85">
        <f t="shared" si="125"/>
        <v>1.0000000000000002</v>
      </c>
      <c r="D898" s="82">
        <f t="shared" si="125"/>
        <v>0</v>
      </c>
      <c r="E898" s="113">
        <f t="shared" si="125"/>
        <v>0</v>
      </c>
      <c r="F898" s="83">
        <f t="shared" si="125"/>
        <v>0.99999999999999989</v>
      </c>
      <c r="G898" s="113">
        <f t="shared" si="125"/>
        <v>5263999.9999999991</v>
      </c>
      <c r="H898" s="86">
        <f t="shared" si="125"/>
        <v>0.99999999999999989</v>
      </c>
      <c r="I898" s="119">
        <f t="shared" si="125"/>
        <v>5263999.9999999991</v>
      </c>
      <c r="J898" s="26">
        <f t="shared" si="125"/>
        <v>1141213.4982339561</v>
      </c>
      <c r="K898" s="26">
        <f t="shared" si="125"/>
        <v>-71989.350000000006</v>
      </c>
      <c r="L898" s="26">
        <f>SUM(L875:L897)</f>
        <v>1069224.148233956</v>
      </c>
    </row>
    <row r="899" spans="1:14">
      <c r="H899" s="80"/>
      <c r="I899" s="81"/>
    </row>
    <row r="901" spans="1:14">
      <c r="G901" t="s">
        <v>114</v>
      </c>
      <c r="H901" s="27"/>
      <c r="I901" s="357">
        <f>+NSP!L83</f>
        <v>1141213.4982339561</v>
      </c>
    </row>
    <row r="902" spans="1:14">
      <c r="G902" t="s">
        <v>338</v>
      </c>
      <c r="I902" s="357">
        <f>+NSP!M83</f>
        <v>-71989</v>
      </c>
    </row>
    <row r="903" spans="1:14">
      <c r="G903" t="s">
        <v>256</v>
      </c>
      <c r="I903" s="120">
        <f>SUM(I901:I902)</f>
        <v>1069224.4982339561</v>
      </c>
      <c r="N903" s="121">
        <f>+I903</f>
        <v>1069224.4982339561</v>
      </c>
    </row>
    <row r="904" spans="1:14">
      <c r="I904" s="122"/>
      <c r="N904" s="121"/>
    </row>
    <row r="905" spans="1:14">
      <c r="I905" s="122"/>
      <c r="N905" s="121"/>
    </row>
    <row r="906" spans="1:14">
      <c r="I906" s="122"/>
      <c r="N906" s="121"/>
    </row>
    <row r="907" spans="1:14" ht="15.6">
      <c r="A907" s="874" t="s">
        <v>19</v>
      </c>
      <c r="B907" s="875"/>
      <c r="C907" s="875">
        <v>1970</v>
      </c>
      <c r="D907" s="875"/>
      <c r="E907" s="875"/>
      <c r="F907" s="875"/>
      <c r="G907" s="875"/>
      <c r="H907" s="876"/>
      <c r="I907" s="4"/>
    </row>
    <row r="908" spans="1:14" ht="15.6">
      <c r="A908" s="867" t="s">
        <v>20</v>
      </c>
      <c r="B908" s="868"/>
      <c r="C908" s="920" t="s">
        <v>235</v>
      </c>
      <c r="D908" s="920"/>
      <c r="E908" s="920"/>
      <c r="F908" s="920"/>
      <c r="G908" s="920"/>
      <c r="H908" s="921"/>
      <c r="I908" s="4"/>
    </row>
    <row r="909" spans="1:14" ht="15.6">
      <c r="A909" s="867" t="s">
        <v>22</v>
      </c>
      <c r="B909" s="868"/>
      <c r="C909" s="913" t="s">
        <v>44</v>
      </c>
      <c r="D909" s="913"/>
      <c r="E909" s="913"/>
      <c r="F909" s="913"/>
      <c r="G909" s="913"/>
      <c r="H909" s="914"/>
      <c r="I909" s="4"/>
    </row>
    <row r="910" spans="1:14" ht="15.6">
      <c r="A910" s="867" t="s">
        <v>24</v>
      </c>
      <c r="B910" s="868"/>
      <c r="C910" s="869">
        <v>7680032</v>
      </c>
      <c r="D910" s="870"/>
      <c r="E910" s="870"/>
      <c r="F910" s="870"/>
      <c r="G910" s="870"/>
      <c r="H910" s="871"/>
      <c r="I910" s="4"/>
    </row>
    <row r="911" spans="1:14" ht="15.6">
      <c r="A911" s="881" t="s">
        <v>25</v>
      </c>
      <c r="B911" s="882"/>
      <c r="C911" s="911" t="s">
        <v>236</v>
      </c>
      <c r="D911" s="911"/>
      <c r="E911" s="911"/>
      <c r="F911" s="911"/>
      <c r="G911" s="911"/>
      <c r="H911" s="912"/>
      <c r="I911" s="4"/>
    </row>
    <row r="912" spans="1:14" ht="13.8">
      <c r="A912" s="5"/>
      <c r="B912" s="5"/>
      <c r="C912" s="5"/>
      <c r="D912" s="5"/>
      <c r="E912" s="5"/>
      <c r="F912" s="5"/>
      <c r="G912" s="5"/>
      <c r="H912" s="5"/>
      <c r="I912" s="5"/>
    </row>
    <row r="913" spans="1:17" ht="13.8">
      <c r="A913" s="6"/>
      <c r="B913" s="7"/>
      <c r="C913" s="8"/>
      <c r="D913" s="886">
        <v>0.2</v>
      </c>
      <c r="E913" s="887"/>
      <c r="F913" s="886">
        <v>0.8</v>
      </c>
      <c r="G913" s="887"/>
      <c r="H913" s="9"/>
      <c r="I913" s="10"/>
      <c r="J913" s="11" t="s">
        <v>121</v>
      </c>
      <c r="K913" s="11" t="s">
        <v>269</v>
      </c>
      <c r="L913" s="11" t="s">
        <v>270</v>
      </c>
    </row>
    <row r="914" spans="1:17" ht="13.8">
      <c r="A914" s="12"/>
      <c r="B914" s="13"/>
      <c r="C914" s="14"/>
      <c r="D914" s="872" t="s">
        <v>26</v>
      </c>
      <c r="E914" s="880"/>
      <c r="F914" s="872" t="s">
        <v>27</v>
      </c>
      <c r="G914" s="880"/>
      <c r="H914" s="872" t="s">
        <v>28</v>
      </c>
      <c r="I914" s="873"/>
      <c r="J914" s="15" t="s">
        <v>29</v>
      </c>
      <c r="K914" s="391" t="s">
        <v>29</v>
      </c>
      <c r="L914" s="391" t="s">
        <v>29</v>
      </c>
    </row>
    <row r="915" spans="1:17" ht="27.6">
      <c r="A915" s="16" t="s">
        <v>30</v>
      </c>
      <c r="B915" s="17" t="s">
        <v>31</v>
      </c>
      <c r="C915" s="18" t="s">
        <v>32</v>
      </c>
      <c r="D915" s="19" t="s">
        <v>33</v>
      </c>
      <c r="E915" s="20" t="s">
        <v>34</v>
      </c>
      <c r="F915" s="19" t="s">
        <v>33</v>
      </c>
      <c r="G915" s="20" t="s">
        <v>34</v>
      </c>
      <c r="H915" s="21" t="s">
        <v>33</v>
      </c>
      <c r="I915" s="40" t="s">
        <v>34</v>
      </c>
      <c r="J915" s="18" t="s">
        <v>34</v>
      </c>
      <c r="K915" s="18" t="s">
        <v>34</v>
      </c>
      <c r="L915" s="18" t="s">
        <v>34</v>
      </c>
    </row>
    <row r="916" spans="1:17" ht="13.8">
      <c r="A916" s="1" t="s">
        <v>15</v>
      </c>
      <c r="B916" s="22">
        <f>+$B$10</f>
        <v>11479167</v>
      </c>
      <c r="C916" s="84">
        <f>+B916/B939</f>
        <v>0.13130846252941786</v>
      </c>
      <c r="D916" s="89">
        <v>0</v>
      </c>
      <c r="E916" s="112">
        <f>+D916*C910</f>
        <v>0</v>
      </c>
      <c r="F916" s="79">
        <v>0</v>
      </c>
      <c r="G916" s="114">
        <f>F916*C910</f>
        <v>0</v>
      </c>
      <c r="H916" s="23">
        <f>+D916+F916</f>
        <v>0</v>
      </c>
      <c r="I916" s="116">
        <f>+E916+G916</f>
        <v>0</v>
      </c>
      <c r="J916" s="39">
        <f>+H916*I942</f>
        <v>0</v>
      </c>
      <c r="K916" s="39">
        <f>+H916*I943</f>
        <v>0</v>
      </c>
      <c r="L916" s="393">
        <f>+J916+K916</f>
        <v>0</v>
      </c>
      <c r="P916" s="819" t="s">
        <v>967</v>
      </c>
      <c r="Q916" s="812"/>
    </row>
    <row r="917" spans="1:17" ht="13.8">
      <c r="A917" s="2" t="s">
        <v>4</v>
      </c>
      <c r="B917" s="22">
        <f>+$B$12</f>
        <v>552209</v>
      </c>
      <c r="C917" s="84">
        <f>+B917/B939</f>
        <v>6.3166355873128521E-3</v>
      </c>
      <c r="D917" s="89">
        <v>0</v>
      </c>
      <c r="E917" s="112">
        <f>+D917*C910</f>
        <v>0</v>
      </c>
      <c r="F917" s="79">
        <v>4.4634595089705215E-2</v>
      </c>
      <c r="G917" s="112">
        <f>F917*C910</f>
        <v>342795.11859597894</v>
      </c>
      <c r="H917" s="23">
        <f t="shared" ref="H917:H937" si="126">+D917+F917</f>
        <v>4.4634595089705215E-2</v>
      </c>
      <c r="I917" s="117">
        <f>+G917+E917</f>
        <v>342795.11859597894</v>
      </c>
      <c r="J917" s="39">
        <f>+H917*I942</f>
        <v>45292.555737357077</v>
      </c>
      <c r="K917" s="39">
        <f>+H917*I943</f>
        <v>-454.02310125248147</v>
      </c>
      <c r="L917" s="394">
        <f>+J917+K917</f>
        <v>44838.532636104595</v>
      </c>
      <c r="P917" s="813" t="s">
        <v>638</v>
      </c>
      <c r="Q917" s="814"/>
    </row>
    <row r="918" spans="1:17" s="127" customFormat="1" ht="13.8">
      <c r="A918" s="2" t="s">
        <v>0</v>
      </c>
      <c r="B918" s="471">
        <f>+$B$13</f>
        <v>10468870</v>
      </c>
      <c r="C918" s="472">
        <f>+B918/B939</f>
        <v>0.11975182729899711</v>
      </c>
      <c r="D918" s="473">
        <v>0</v>
      </c>
      <c r="E918" s="474">
        <f>+D918*C910</f>
        <v>0</v>
      </c>
      <c r="F918" s="475">
        <v>0.25505153345501025</v>
      </c>
      <c r="G918" s="474">
        <f>F918*C910</f>
        <v>1958803.9385835493</v>
      </c>
      <c r="H918" s="476">
        <f t="shared" si="126"/>
        <v>0.25505153345501025</v>
      </c>
      <c r="I918" s="477">
        <f t="shared" ref="I918:I938" si="127">+G918+E918</f>
        <v>1958803.9385835493</v>
      </c>
      <c r="J918" s="478">
        <f>+H918*I942</f>
        <v>258811.26000342841</v>
      </c>
      <c r="K918" s="478">
        <f>+H918*I943</f>
        <v>-2594.3841983043644</v>
      </c>
      <c r="L918" s="811">
        <f t="shared" ref="L918:L938" si="128">+J918+K918</f>
        <v>256216.87580512406</v>
      </c>
      <c r="P918" s="815">
        <f>L918*$O$20</f>
        <v>148349.57109116681</v>
      </c>
      <c r="Q918" s="816" t="s">
        <v>610</v>
      </c>
    </row>
    <row r="919" spans="1:17" ht="13.8">
      <c r="A919" s="2" t="s">
        <v>16</v>
      </c>
      <c r="B919" s="22">
        <f>+$B$14</f>
        <v>1032750</v>
      </c>
      <c r="C919" s="84">
        <f>+B919/B939</f>
        <v>1.1813471715957813E-2</v>
      </c>
      <c r="D919" s="89">
        <v>0</v>
      </c>
      <c r="E919" s="112">
        <f>+D919*C910</f>
        <v>0</v>
      </c>
      <c r="F919" s="79">
        <v>0.69412251897342281</v>
      </c>
      <c r="G919" s="112">
        <f>F919*C910</f>
        <v>5330883.1576364944</v>
      </c>
      <c r="H919" s="23">
        <f t="shared" si="126"/>
        <v>0.69412251897342281</v>
      </c>
      <c r="I919" s="117">
        <f t="shared" si="127"/>
        <v>5330883.1576364944</v>
      </c>
      <c r="J919" s="39">
        <f>+H919*I942</f>
        <v>704354.61139446136</v>
      </c>
      <c r="K919" s="39">
        <f>+H919*I943</f>
        <v>-7060.6142629976566</v>
      </c>
      <c r="L919" s="394">
        <f t="shared" si="128"/>
        <v>697293.99713146372</v>
      </c>
      <c r="P919" s="815">
        <f>L918*$O$21</f>
        <v>89675.906531793415</v>
      </c>
      <c r="Q919" s="816" t="s">
        <v>603</v>
      </c>
    </row>
    <row r="920" spans="1:17" ht="13.8">
      <c r="A920" s="2" t="s">
        <v>6</v>
      </c>
      <c r="B920" s="22">
        <f>+$B$15</f>
        <v>2589500</v>
      </c>
      <c r="C920" s="84">
        <f>+B920/B939</f>
        <v>2.9620900516555561E-2</v>
      </c>
      <c r="D920" s="89">
        <v>0</v>
      </c>
      <c r="E920" s="112">
        <f>+D920*C910</f>
        <v>0</v>
      </c>
      <c r="F920" s="79">
        <v>6.1913524818617309E-3</v>
      </c>
      <c r="G920" s="112">
        <f>F920*C910</f>
        <v>47549.78518397751</v>
      </c>
      <c r="H920" s="23">
        <f t="shared" si="126"/>
        <v>6.1913524818617309E-3</v>
      </c>
      <c r="I920" s="117">
        <f t="shared" si="127"/>
        <v>47549.78518397751</v>
      </c>
      <c r="J920" s="39">
        <f>+H920*I942</f>
        <v>6282.6194975167309</v>
      </c>
      <c r="K920" s="39">
        <f>+H920*I943</f>
        <v>-62.978437445497526</v>
      </c>
      <c r="L920" s="394">
        <f t="shared" si="128"/>
        <v>6219.6410600712334</v>
      </c>
      <c r="P920" s="817">
        <f>L918*$O$22</f>
        <v>18191.398182163808</v>
      </c>
      <c r="Q920" s="818" t="s">
        <v>604</v>
      </c>
    </row>
    <row r="921" spans="1:17" ht="13.8">
      <c r="A921" s="2" t="s">
        <v>10</v>
      </c>
      <c r="B921" s="22">
        <f>+$B$16</f>
        <v>2986010</v>
      </c>
      <c r="C921" s="84">
        <f>+B921/B939</f>
        <v>3.4156518691423082E-2</v>
      </c>
      <c r="D921" s="89">
        <v>0</v>
      </c>
      <c r="E921" s="112">
        <f>+D921*C910</f>
        <v>0</v>
      </c>
      <c r="F921" s="79">
        <v>0</v>
      </c>
      <c r="G921" s="112">
        <f>F921*C910</f>
        <v>0</v>
      </c>
      <c r="H921" s="23">
        <f t="shared" si="126"/>
        <v>0</v>
      </c>
      <c r="I921" s="117">
        <f t="shared" si="127"/>
        <v>0</v>
      </c>
      <c r="J921" s="39">
        <f>+H921*I942</f>
        <v>0</v>
      </c>
      <c r="K921" s="39">
        <f>+H921*I943</f>
        <v>0</v>
      </c>
      <c r="L921" s="394">
        <f t="shared" si="128"/>
        <v>0</v>
      </c>
    </row>
    <row r="922" spans="1:17" ht="13.8">
      <c r="A922" s="2" t="s">
        <v>17</v>
      </c>
      <c r="B922" s="22">
        <f>+$B$17</f>
        <v>6997000</v>
      </c>
      <c r="C922" s="84">
        <f>+B922/B939</f>
        <v>8.003762923898021E-2</v>
      </c>
      <c r="D922" s="89">
        <v>0</v>
      </c>
      <c r="E922" s="112">
        <f>+D922*C910</f>
        <v>0</v>
      </c>
      <c r="F922" s="79">
        <v>0</v>
      </c>
      <c r="G922" s="112">
        <f>F922*C910</f>
        <v>0</v>
      </c>
      <c r="H922" s="23">
        <f t="shared" si="126"/>
        <v>0</v>
      </c>
      <c r="I922" s="117">
        <f t="shared" si="127"/>
        <v>0</v>
      </c>
      <c r="J922" s="39">
        <f>+H922*I942</f>
        <v>0</v>
      </c>
      <c r="K922" s="39">
        <f>+H922*I943</f>
        <v>0</v>
      </c>
      <c r="L922" s="394">
        <f t="shared" si="128"/>
        <v>0</v>
      </c>
    </row>
    <row r="923" spans="1:17" ht="13.8">
      <c r="A923" s="2" t="s">
        <v>5</v>
      </c>
      <c r="B923" s="22">
        <f>+$B$18</f>
        <v>9283000</v>
      </c>
      <c r="C923" s="84">
        <f>+B923/B939</f>
        <v>0.10618683896319184</v>
      </c>
      <c r="D923" s="89">
        <v>0</v>
      </c>
      <c r="E923" s="112">
        <f>+D923*C910</f>
        <v>0</v>
      </c>
      <c r="F923" s="79">
        <v>0</v>
      </c>
      <c r="G923" s="112">
        <f>F923*C910</f>
        <v>0</v>
      </c>
      <c r="H923" s="23">
        <f t="shared" si="126"/>
        <v>0</v>
      </c>
      <c r="I923" s="117">
        <f t="shared" si="127"/>
        <v>0</v>
      </c>
      <c r="J923" s="39">
        <f>+H923*I942</f>
        <v>0</v>
      </c>
      <c r="K923" s="39">
        <f>+H923*I943</f>
        <v>0</v>
      </c>
      <c r="L923" s="394">
        <f t="shared" si="128"/>
        <v>0</v>
      </c>
    </row>
    <row r="924" spans="1:17" ht="13.8">
      <c r="A924" s="2" t="s">
        <v>116</v>
      </c>
      <c r="B924" s="22">
        <f>+$B$19</f>
        <v>2800184</v>
      </c>
      <c r="C924" s="84">
        <f>+B924/B939</f>
        <v>3.2030883063159148E-2</v>
      </c>
      <c r="D924" s="89">
        <v>0</v>
      </c>
      <c r="E924" s="112">
        <f>+D924*C910</f>
        <v>0</v>
      </c>
      <c r="F924" s="79">
        <v>0</v>
      </c>
      <c r="G924" s="112">
        <f>F924*C910</f>
        <v>0</v>
      </c>
      <c r="H924" s="23">
        <f t="shared" si="126"/>
        <v>0</v>
      </c>
      <c r="I924" s="117">
        <f t="shared" si="127"/>
        <v>0</v>
      </c>
      <c r="J924" s="39">
        <f>+H924*I942</f>
        <v>0</v>
      </c>
      <c r="K924" s="39">
        <f>+H924*I943</f>
        <v>0</v>
      </c>
      <c r="L924" s="394">
        <f t="shared" si="128"/>
        <v>0</v>
      </c>
    </row>
    <row r="925" spans="1:17" ht="13.8">
      <c r="A925" s="2" t="s">
        <v>1</v>
      </c>
      <c r="B925" s="22">
        <f>+$B$20</f>
        <v>234000</v>
      </c>
      <c r="C925" s="84">
        <f>+B925/B939</f>
        <v>2.6766907591712691E-3</v>
      </c>
      <c r="D925" s="89">
        <v>0</v>
      </c>
      <c r="E925" s="112">
        <f>+D925*C910</f>
        <v>0</v>
      </c>
      <c r="F925" s="79">
        <v>0</v>
      </c>
      <c r="G925" s="112">
        <f>F925*C910</f>
        <v>0</v>
      </c>
      <c r="H925" s="23">
        <f t="shared" si="126"/>
        <v>0</v>
      </c>
      <c r="I925" s="117">
        <f t="shared" si="127"/>
        <v>0</v>
      </c>
      <c r="J925" s="39">
        <f>+H925*I942</f>
        <v>0</v>
      </c>
      <c r="K925" s="39">
        <f>+H925*I943</f>
        <v>0</v>
      </c>
      <c r="L925" s="394">
        <f t="shared" si="128"/>
        <v>0</v>
      </c>
    </row>
    <row r="926" spans="1:17" ht="13.8">
      <c r="A926" s="2" t="s">
        <v>46</v>
      </c>
      <c r="B926" s="22">
        <f>+$B$21</f>
        <v>7060375</v>
      </c>
      <c r="C926" s="84">
        <f>+B926/B939</f>
        <v>8.0762566319589099E-2</v>
      </c>
      <c r="D926" s="89">
        <v>0</v>
      </c>
      <c r="E926" s="112">
        <f>+D926*C910</f>
        <v>0</v>
      </c>
      <c r="F926" s="79">
        <v>0</v>
      </c>
      <c r="G926" s="112">
        <f>F926*C910</f>
        <v>0</v>
      </c>
      <c r="H926" s="23">
        <f t="shared" si="126"/>
        <v>0</v>
      </c>
      <c r="I926" s="117">
        <f t="shared" si="127"/>
        <v>0</v>
      </c>
      <c r="J926" s="39">
        <f>+H926*I942</f>
        <v>0</v>
      </c>
      <c r="K926" s="39">
        <f>+H926*I943</f>
        <v>0</v>
      </c>
      <c r="L926" s="394">
        <f t="shared" si="128"/>
        <v>0</v>
      </c>
    </row>
    <row r="927" spans="1:17" ht="13.8">
      <c r="A927" s="2" t="s">
        <v>45</v>
      </c>
      <c r="B927" s="22">
        <f>+$B$22</f>
        <v>7069072</v>
      </c>
      <c r="C927" s="84">
        <f>+B927/B939</f>
        <v>8.0862049992804969E-2</v>
      </c>
      <c r="D927" s="89">
        <v>0</v>
      </c>
      <c r="E927" s="112">
        <f>+D927*C910</f>
        <v>0</v>
      </c>
      <c r="F927" s="79">
        <v>0</v>
      </c>
      <c r="G927" s="112">
        <f>F927*C910</f>
        <v>0</v>
      </c>
      <c r="H927" s="23">
        <f t="shared" si="126"/>
        <v>0</v>
      </c>
      <c r="I927" s="117">
        <f t="shared" si="127"/>
        <v>0</v>
      </c>
      <c r="J927" s="39">
        <f>+H927*I942</f>
        <v>0</v>
      </c>
      <c r="K927" s="39">
        <f>+H927*I943</f>
        <v>0</v>
      </c>
      <c r="L927" s="394">
        <f t="shared" si="128"/>
        <v>0</v>
      </c>
    </row>
    <row r="928" spans="1:17" ht="13.8">
      <c r="A928" s="2" t="s">
        <v>209</v>
      </c>
      <c r="B928" s="22">
        <f>+$B$23</f>
        <v>483692</v>
      </c>
      <c r="C928" s="84">
        <f>+B928/B939</f>
        <v>5.5328799430985872E-3</v>
      </c>
      <c r="D928" s="89">
        <v>0</v>
      </c>
      <c r="E928" s="112">
        <f>+D928*C910</f>
        <v>0</v>
      </c>
      <c r="F928" s="79">
        <v>0</v>
      </c>
      <c r="G928" s="112">
        <f>F928*C910</f>
        <v>0</v>
      </c>
      <c r="H928" s="23">
        <f t="shared" si="126"/>
        <v>0</v>
      </c>
      <c r="I928" s="117">
        <f t="shared" si="127"/>
        <v>0</v>
      </c>
      <c r="J928" s="39">
        <f>+H928*I942</f>
        <v>0</v>
      </c>
      <c r="K928" s="39">
        <f>+H928*I943</f>
        <v>0</v>
      </c>
      <c r="L928" s="394">
        <f t="shared" si="128"/>
        <v>0</v>
      </c>
    </row>
    <row r="929" spans="1:14" ht="13.8">
      <c r="A929" s="2" t="s">
        <v>210</v>
      </c>
      <c r="B929" s="22">
        <f>+$B$24</f>
        <v>125500</v>
      </c>
      <c r="C929" s="84">
        <f>+B929/B939</f>
        <v>1.435575599470061E-3</v>
      </c>
      <c r="D929" s="89">
        <v>0</v>
      </c>
      <c r="E929" s="112">
        <f>+D929*C910</f>
        <v>0</v>
      </c>
      <c r="F929" s="79">
        <v>0</v>
      </c>
      <c r="G929" s="112">
        <f>F929*C910</f>
        <v>0</v>
      </c>
      <c r="H929" s="23">
        <f t="shared" si="126"/>
        <v>0</v>
      </c>
      <c r="I929" s="117">
        <f t="shared" si="127"/>
        <v>0</v>
      </c>
      <c r="J929" s="39">
        <f>+H929*I942</f>
        <v>0</v>
      </c>
      <c r="K929" s="39">
        <f>+H929*I943</f>
        <v>0</v>
      </c>
      <c r="L929" s="394">
        <f t="shared" si="128"/>
        <v>0</v>
      </c>
    </row>
    <row r="930" spans="1:14" ht="13.8">
      <c r="A930" s="2" t="s">
        <v>2</v>
      </c>
      <c r="B930" s="22">
        <f>+$B$25</f>
        <v>349000</v>
      </c>
      <c r="C930" s="84">
        <f>+B930/B939</f>
        <v>3.992158439960568E-3</v>
      </c>
      <c r="D930" s="89">
        <v>0</v>
      </c>
      <c r="E930" s="112">
        <f>+D930*C910</f>
        <v>0</v>
      </c>
      <c r="F930" s="79">
        <v>0</v>
      </c>
      <c r="G930" s="112">
        <f>F930*C910</f>
        <v>0</v>
      </c>
      <c r="H930" s="23">
        <f t="shared" si="126"/>
        <v>0</v>
      </c>
      <c r="I930" s="117">
        <f t="shared" si="127"/>
        <v>0</v>
      </c>
      <c r="J930" s="39">
        <f>+H930*I942</f>
        <v>0</v>
      </c>
      <c r="K930" s="39">
        <f>+H930*I943</f>
        <v>0</v>
      </c>
      <c r="L930" s="394">
        <f t="shared" si="128"/>
        <v>0</v>
      </c>
    </row>
    <row r="931" spans="1:14" ht="13.8">
      <c r="A931" s="2" t="s">
        <v>12</v>
      </c>
      <c r="B931" s="22">
        <f>+$B$26</f>
        <v>369700</v>
      </c>
      <c r="C931" s="84">
        <f>+B931/B939</f>
        <v>4.2289426225026417E-3</v>
      </c>
      <c r="D931" s="89">
        <v>0</v>
      </c>
      <c r="E931" s="112">
        <f>+D931*C910</f>
        <v>0</v>
      </c>
      <c r="F931" s="79">
        <v>0</v>
      </c>
      <c r="G931" s="112">
        <f>F931*C910</f>
        <v>0</v>
      </c>
      <c r="H931" s="23">
        <f t="shared" si="126"/>
        <v>0</v>
      </c>
      <c r="I931" s="117">
        <f t="shared" si="127"/>
        <v>0</v>
      </c>
      <c r="J931" s="39">
        <f>+H931*I942</f>
        <v>0</v>
      </c>
      <c r="K931" s="39">
        <f>+H931*I943</f>
        <v>0</v>
      </c>
      <c r="L931" s="394">
        <f t="shared" si="128"/>
        <v>0</v>
      </c>
    </row>
    <row r="932" spans="1:14" ht="13.8">
      <c r="A932" s="2" t="s">
        <v>18</v>
      </c>
      <c r="B932" s="22">
        <f>+$B$27</f>
        <v>10701139</v>
      </c>
      <c r="C932" s="84">
        <f>+B932/B939</f>
        <v>0.12240871740986015</v>
      </c>
      <c r="D932" s="89">
        <v>0</v>
      </c>
      <c r="E932" s="112">
        <f>+D932*C910</f>
        <v>0</v>
      </c>
      <c r="F932" s="79">
        <v>0</v>
      </c>
      <c r="G932" s="112">
        <f>F932*C910</f>
        <v>0</v>
      </c>
      <c r="H932" s="23">
        <f t="shared" si="126"/>
        <v>0</v>
      </c>
      <c r="I932" s="117">
        <f t="shared" si="127"/>
        <v>0</v>
      </c>
      <c r="J932" s="39">
        <f>+H932*I942</f>
        <v>0</v>
      </c>
      <c r="K932" s="39">
        <f>+H932*I943</f>
        <v>0</v>
      </c>
      <c r="L932" s="394">
        <f t="shared" si="128"/>
        <v>0</v>
      </c>
    </row>
    <row r="933" spans="1:14" ht="13.8">
      <c r="A933" s="2" t="s">
        <v>9</v>
      </c>
      <c r="B933" s="22">
        <f>+$B$28</f>
        <v>8491257</v>
      </c>
      <c r="C933" s="84">
        <f>+B933/B939</f>
        <v>9.7130210024138255E-2</v>
      </c>
      <c r="D933" s="89">
        <v>0</v>
      </c>
      <c r="E933" s="112">
        <f>+D933*C910</f>
        <v>0</v>
      </c>
      <c r="F933" s="79">
        <v>0</v>
      </c>
      <c r="G933" s="112">
        <f>F933*C910</f>
        <v>0</v>
      </c>
      <c r="H933" s="23">
        <f t="shared" si="126"/>
        <v>0</v>
      </c>
      <c r="I933" s="117">
        <f t="shared" si="127"/>
        <v>0</v>
      </c>
      <c r="J933" s="39">
        <f>+H933*I942</f>
        <v>0</v>
      </c>
      <c r="K933" s="39">
        <f>+H933*I943</f>
        <v>0</v>
      </c>
      <c r="L933" s="394">
        <f t="shared" si="128"/>
        <v>0</v>
      </c>
    </row>
    <row r="934" spans="1:14" ht="13.8">
      <c r="A934" s="2" t="s">
        <v>7</v>
      </c>
      <c r="B934" s="22">
        <f>+$B$29</f>
        <v>1726630</v>
      </c>
      <c r="C934" s="84">
        <f>+B934/B939</f>
        <v>1.9750660536358496E-2</v>
      </c>
      <c r="D934" s="89">
        <v>0</v>
      </c>
      <c r="E934" s="112">
        <f>+D934*C910</f>
        <v>0</v>
      </c>
      <c r="F934" s="79">
        <v>0</v>
      </c>
      <c r="G934" s="112">
        <f>F934*C910</f>
        <v>0</v>
      </c>
      <c r="H934" s="23">
        <f t="shared" si="126"/>
        <v>0</v>
      </c>
      <c r="I934" s="117">
        <f t="shared" si="127"/>
        <v>0</v>
      </c>
      <c r="J934" s="39">
        <f>+H934*I942</f>
        <v>0</v>
      </c>
      <c r="K934" s="39">
        <f>+H934*I943</f>
        <v>0</v>
      </c>
      <c r="L934" s="394">
        <f t="shared" si="128"/>
        <v>0</v>
      </c>
    </row>
    <row r="935" spans="1:14" ht="13.8">
      <c r="A935" s="2" t="s">
        <v>13</v>
      </c>
      <c r="B935" s="22">
        <f>+$B$30</f>
        <v>260430</v>
      </c>
      <c r="C935" s="84">
        <f>+B935/B939</f>
        <v>2.9790195487648446E-3</v>
      </c>
      <c r="D935" s="89">
        <v>0</v>
      </c>
      <c r="E935" s="112">
        <f>+D935*C910</f>
        <v>0</v>
      </c>
      <c r="F935" s="79">
        <v>0</v>
      </c>
      <c r="G935" s="112">
        <f>F935*C910</f>
        <v>0</v>
      </c>
      <c r="H935" s="23">
        <f t="shared" si="126"/>
        <v>0</v>
      </c>
      <c r="I935" s="117">
        <f t="shared" si="127"/>
        <v>0</v>
      </c>
      <c r="J935" s="39">
        <f>+H935*I942</f>
        <v>0</v>
      </c>
      <c r="K935" s="39">
        <f>+H935*I943</f>
        <v>0</v>
      </c>
      <c r="L935" s="394">
        <f t="shared" si="128"/>
        <v>0</v>
      </c>
    </row>
    <row r="936" spans="1:14" ht="13.8">
      <c r="A936" s="2" t="s">
        <v>3</v>
      </c>
      <c r="B936" s="22">
        <f>+$B$31</f>
        <v>1010330</v>
      </c>
      <c r="C936" s="84">
        <f>+B936/B939</f>
        <v>1.155701271245089E-2</v>
      </c>
      <c r="D936" s="89">
        <v>0</v>
      </c>
      <c r="E936" s="112">
        <f>+D936*C910</f>
        <v>0</v>
      </c>
      <c r="F936" s="79">
        <v>0</v>
      </c>
      <c r="G936" s="112">
        <f>F936*C910</f>
        <v>0</v>
      </c>
      <c r="H936" s="23">
        <f t="shared" si="126"/>
        <v>0</v>
      </c>
      <c r="I936" s="117">
        <f t="shared" si="127"/>
        <v>0</v>
      </c>
      <c r="J936" s="39">
        <f>+H936*I942</f>
        <v>0</v>
      </c>
      <c r="K936" s="39">
        <f>+H936*I943</f>
        <v>0</v>
      </c>
      <c r="L936" s="394">
        <f t="shared" si="128"/>
        <v>0</v>
      </c>
    </row>
    <row r="937" spans="1:14" ht="13.8">
      <c r="A937" s="2" t="s">
        <v>11</v>
      </c>
      <c r="B937" s="22">
        <f>+$B$32</f>
        <v>744197</v>
      </c>
      <c r="C937" s="84">
        <f>+B937/B939</f>
        <v>8.5127574055682952E-3</v>
      </c>
      <c r="D937" s="89">
        <v>0</v>
      </c>
      <c r="E937" s="112">
        <f>+D937*C910</f>
        <v>0</v>
      </c>
      <c r="F937" s="79">
        <v>0</v>
      </c>
      <c r="G937" s="112">
        <f>F937*C910</f>
        <v>0</v>
      </c>
      <c r="H937" s="23">
        <f t="shared" si="126"/>
        <v>0</v>
      </c>
      <c r="I937" s="117">
        <f t="shared" si="127"/>
        <v>0</v>
      </c>
      <c r="J937" s="39">
        <f>+H937*I942</f>
        <v>0</v>
      </c>
      <c r="K937" s="39">
        <f>+H937*I943</f>
        <v>0</v>
      </c>
      <c r="L937" s="394">
        <f t="shared" si="128"/>
        <v>0</v>
      </c>
    </row>
    <row r="938" spans="1:14" ht="13.8">
      <c r="A938" s="3" t="s">
        <v>8</v>
      </c>
      <c r="B938" s="22">
        <f>+$B$33</f>
        <v>607368</v>
      </c>
      <c r="C938" s="84">
        <f>+B938/B939</f>
        <v>6.9475910812663907E-3</v>
      </c>
      <c r="D938" s="89">
        <v>0</v>
      </c>
      <c r="E938" s="112">
        <f>+D938*C910</f>
        <v>0</v>
      </c>
      <c r="F938" s="79">
        <v>0</v>
      </c>
      <c r="G938" s="115">
        <f>F938*C910</f>
        <v>0</v>
      </c>
      <c r="H938" s="87">
        <f>+D938+F938</f>
        <v>0</v>
      </c>
      <c r="I938" s="118">
        <f t="shared" si="127"/>
        <v>0</v>
      </c>
      <c r="J938" s="39">
        <f>+H938*I942</f>
        <v>0</v>
      </c>
      <c r="K938" s="39">
        <f>+H938*I943</f>
        <v>0</v>
      </c>
      <c r="L938" s="394">
        <f t="shared" si="128"/>
        <v>0</v>
      </c>
    </row>
    <row r="939" spans="1:14" ht="13.8">
      <c r="A939" s="24"/>
      <c r="B939" s="25">
        <f t="shared" ref="B939:L939" si="129">SUM(B916:B938)</f>
        <v>87421380</v>
      </c>
      <c r="C939" s="85">
        <f t="shared" si="129"/>
        <v>1.0000000000000002</v>
      </c>
      <c r="D939" s="82">
        <f t="shared" si="129"/>
        <v>0</v>
      </c>
      <c r="E939" s="113">
        <f t="shared" si="129"/>
        <v>0</v>
      </c>
      <c r="F939" s="83">
        <f t="shared" si="129"/>
        <v>1</v>
      </c>
      <c r="G939" s="113">
        <f t="shared" si="129"/>
        <v>7680032</v>
      </c>
      <c r="H939" s="86">
        <f t="shared" si="129"/>
        <v>1</v>
      </c>
      <c r="I939" s="119">
        <f t="shared" si="129"/>
        <v>7680032</v>
      </c>
      <c r="J939" s="26">
        <f t="shared" si="129"/>
        <v>1014741.0466327636</v>
      </c>
      <c r="K939" s="26">
        <f t="shared" si="129"/>
        <v>-10172</v>
      </c>
      <c r="L939" s="26">
        <f t="shared" si="129"/>
        <v>1004569.0466327636</v>
      </c>
    </row>
    <row r="940" spans="1:14">
      <c r="H940" s="80"/>
      <c r="I940" s="81"/>
    </row>
    <row r="941" spans="1:14">
      <c r="I941" s="127"/>
    </row>
    <row r="942" spans="1:14">
      <c r="G942" t="s">
        <v>114</v>
      </c>
      <c r="H942" s="27"/>
      <c r="I942" s="357">
        <f>+VECT!L76</f>
        <v>1014741.0466327636</v>
      </c>
    </row>
    <row r="943" spans="1:14">
      <c r="G943" t="s">
        <v>338</v>
      </c>
      <c r="I943" s="357">
        <f>+VECT!M76</f>
        <v>-10172</v>
      </c>
    </row>
    <row r="944" spans="1:14">
      <c r="G944" t="s">
        <v>256</v>
      </c>
      <c r="I944" s="746">
        <f>SUM(I942:I943)</f>
        <v>1004569.0466327636</v>
      </c>
      <c r="N944" s="121">
        <f>+I944</f>
        <v>1004569.0466327636</v>
      </c>
    </row>
    <row r="945" spans="1:12">
      <c r="I945" s="748"/>
    </row>
    <row r="946" spans="1:12">
      <c r="I946" s="88"/>
    </row>
    <row r="947" spans="1:12">
      <c r="I947" s="88"/>
    </row>
    <row r="948" spans="1:12" ht="15.6">
      <c r="A948" s="874" t="s">
        <v>19</v>
      </c>
      <c r="B948" s="875"/>
      <c r="C948" s="875">
        <v>2061</v>
      </c>
      <c r="D948" s="875"/>
      <c r="E948" s="875"/>
      <c r="F948" s="875"/>
      <c r="G948" s="875"/>
      <c r="H948" s="876"/>
      <c r="I948" s="4"/>
    </row>
    <row r="949" spans="1:12" ht="15.6">
      <c r="A949" s="867" t="s">
        <v>20</v>
      </c>
      <c r="B949" s="868"/>
      <c r="C949" s="920" t="s">
        <v>238</v>
      </c>
      <c r="D949" s="920"/>
      <c r="E949" s="920"/>
      <c r="F949" s="920"/>
      <c r="G949" s="920"/>
      <c r="H949" s="921"/>
      <c r="I949" s="4"/>
    </row>
    <row r="950" spans="1:12" ht="15.6">
      <c r="A950" s="867" t="s">
        <v>22</v>
      </c>
      <c r="B950" s="868"/>
      <c r="C950" s="913" t="s">
        <v>44</v>
      </c>
      <c r="D950" s="913"/>
      <c r="E950" s="913"/>
      <c r="F950" s="913"/>
      <c r="G950" s="913"/>
      <c r="H950" s="914"/>
      <c r="I950" s="4"/>
    </row>
    <row r="951" spans="1:12" ht="15.6">
      <c r="A951" s="867" t="s">
        <v>24</v>
      </c>
      <c r="B951" s="868"/>
      <c r="C951" s="869">
        <v>19000000</v>
      </c>
      <c r="D951" s="870"/>
      <c r="E951" s="870"/>
      <c r="F951" s="870"/>
      <c r="G951" s="870"/>
      <c r="H951" s="871"/>
      <c r="I951" s="4"/>
    </row>
    <row r="952" spans="1:12" ht="15.6">
      <c r="A952" s="881" t="s">
        <v>25</v>
      </c>
      <c r="B952" s="882"/>
      <c r="C952" s="911" t="s">
        <v>237</v>
      </c>
      <c r="D952" s="911"/>
      <c r="E952" s="911"/>
      <c r="F952" s="911"/>
      <c r="G952" s="911"/>
      <c r="H952" s="912"/>
      <c r="I952" s="4"/>
    </row>
    <row r="953" spans="1:12" ht="13.8">
      <c r="A953" s="5"/>
      <c r="B953" s="5"/>
      <c r="C953" s="5"/>
      <c r="D953" s="5"/>
      <c r="E953" s="5"/>
      <c r="F953" s="5"/>
      <c r="G953" s="5"/>
      <c r="H953" s="5"/>
      <c r="I953" s="5"/>
    </row>
    <row r="954" spans="1:12" ht="13.8">
      <c r="A954" s="6"/>
      <c r="B954" s="7"/>
      <c r="C954" s="8"/>
      <c r="D954" s="886">
        <v>0</v>
      </c>
      <c r="E954" s="887"/>
      <c r="F954" s="886">
        <v>1</v>
      </c>
      <c r="G954" s="887"/>
      <c r="H954" s="9"/>
      <c r="I954" s="10"/>
      <c r="J954" s="11" t="s">
        <v>121</v>
      </c>
      <c r="K954" s="11" t="s">
        <v>269</v>
      </c>
      <c r="L954" s="11" t="s">
        <v>270</v>
      </c>
    </row>
    <row r="955" spans="1:12" ht="13.8">
      <c r="A955" s="12"/>
      <c r="B955" s="13"/>
      <c r="C955" s="14"/>
      <c r="D955" s="872" t="s">
        <v>26</v>
      </c>
      <c r="E955" s="880"/>
      <c r="F955" s="872" t="s">
        <v>27</v>
      </c>
      <c r="G955" s="880"/>
      <c r="H955" s="872" t="s">
        <v>28</v>
      </c>
      <c r="I955" s="873"/>
      <c r="J955" s="15" t="s">
        <v>29</v>
      </c>
      <c r="K955" s="391" t="s">
        <v>29</v>
      </c>
      <c r="L955" s="391" t="s">
        <v>29</v>
      </c>
    </row>
    <row r="956" spans="1:12" ht="27.6">
      <c r="A956" s="16" t="s">
        <v>30</v>
      </c>
      <c r="B956" s="17" t="s">
        <v>31</v>
      </c>
      <c r="C956" s="18" t="s">
        <v>32</v>
      </c>
      <c r="D956" s="19" t="s">
        <v>33</v>
      </c>
      <c r="E956" s="20" t="s">
        <v>34</v>
      </c>
      <c r="F956" s="19" t="s">
        <v>33</v>
      </c>
      <c r="G956" s="20" t="s">
        <v>34</v>
      </c>
      <c r="H956" s="21" t="s">
        <v>33</v>
      </c>
      <c r="I956" s="40" t="s">
        <v>34</v>
      </c>
      <c r="J956" s="18" t="s">
        <v>34</v>
      </c>
      <c r="K956" s="18" t="s">
        <v>34</v>
      </c>
      <c r="L956" s="18" t="s">
        <v>34</v>
      </c>
    </row>
    <row r="957" spans="1:12" ht="13.8">
      <c r="A957" s="1" t="s">
        <v>15</v>
      </c>
      <c r="B957" s="22">
        <f>+$B$10</f>
        <v>11479167</v>
      </c>
      <c r="C957" s="84">
        <f>+B957/B980</f>
        <v>0.13130846252941786</v>
      </c>
      <c r="D957" s="89">
        <v>0</v>
      </c>
      <c r="E957" s="112">
        <f>+D957*C951</f>
        <v>0</v>
      </c>
      <c r="F957" s="79">
        <v>0</v>
      </c>
      <c r="G957" s="114">
        <f>F957*C951</f>
        <v>0</v>
      </c>
      <c r="H957" s="23">
        <f>+D957+F957</f>
        <v>0</v>
      </c>
      <c r="I957" s="116">
        <f>+E957+G957</f>
        <v>0</v>
      </c>
      <c r="J957" s="39">
        <f>+H957*I983</f>
        <v>0</v>
      </c>
      <c r="K957" s="39">
        <f>+H957*I984</f>
        <v>0</v>
      </c>
      <c r="L957" s="393">
        <f>+J957+K957</f>
        <v>0</v>
      </c>
    </row>
    <row r="958" spans="1:12" ht="13.8">
      <c r="A958" s="2" t="s">
        <v>4</v>
      </c>
      <c r="B958" s="22">
        <f>+$B$12</f>
        <v>552209</v>
      </c>
      <c r="C958" s="84">
        <f>+B958/B980</f>
        <v>6.3166355873128521E-3</v>
      </c>
      <c r="D958" s="89">
        <v>0</v>
      </c>
      <c r="E958" s="112">
        <f>+D958*C951</f>
        <v>0</v>
      </c>
      <c r="F958" s="79">
        <v>0</v>
      </c>
      <c r="G958" s="112">
        <f>F958*C951</f>
        <v>0</v>
      </c>
      <c r="H958" s="23">
        <f t="shared" ref="H958:H978" si="130">+D958+F958</f>
        <v>0</v>
      </c>
      <c r="I958" s="117">
        <f>+G958+E958</f>
        <v>0</v>
      </c>
      <c r="J958" s="39">
        <f>+H958*I983</f>
        <v>0</v>
      </c>
      <c r="K958" s="39">
        <f>+H958*I984</f>
        <v>0</v>
      </c>
      <c r="L958" s="394">
        <f>+J958+K958</f>
        <v>0</v>
      </c>
    </row>
    <row r="959" spans="1:12" ht="13.8">
      <c r="A959" s="2" t="s">
        <v>0</v>
      </c>
      <c r="B959" s="22">
        <f>+$B$13</f>
        <v>10468870</v>
      </c>
      <c r="C959" s="84">
        <f>+B959/B980</f>
        <v>0.11975182729899711</v>
      </c>
      <c r="D959" s="89">
        <v>0</v>
      </c>
      <c r="E959" s="112">
        <f>+D959*C951</f>
        <v>0</v>
      </c>
      <c r="F959" s="79">
        <v>0</v>
      </c>
      <c r="G959" s="112">
        <f>F959*C951</f>
        <v>0</v>
      </c>
      <c r="H959" s="23">
        <f t="shared" si="130"/>
        <v>0</v>
      </c>
      <c r="I959" s="117">
        <f t="shared" ref="I959:I979" si="131">+G959+E959</f>
        <v>0</v>
      </c>
      <c r="J959" s="39">
        <f>+H959*I983</f>
        <v>0</v>
      </c>
      <c r="K959" s="39">
        <f>+H959*I984</f>
        <v>0</v>
      </c>
      <c r="L959" s="394">
        <f t="shared" ref="L959:L979" si="132">+J959+K959</f>
        <v>0</v>
      </c>
    </row>
    <row r="960" spans="1:12" ht="13.8">
      <c r="A960" s="2" t="s">
        <v>16</v>
      </c>
      <c r="B960" s="22">
        <f>+$B$14</f>
        <v>1032750</v>
      </c>
      <c r="C960" s="84">
        <f>+B960/B980</f>
        <v>1.1813471715957813E-2</v>
      </c>
      <c r="D960" s="89">
        <v>0</v>
      </c>
      <c r="E960" s="112">
        <f>+D960*C951</f>
        <v>0</v>
      </c>
      <c r="F960" s="79">
        <v>0</v>
      </c>
      <c r="G960" s="112">
        <f>F960*C951</f>
        <v>0</v>
      </c>
      <c r="H960" s="23">
        <f t="shared" si="130"/>
        <v>0</v>
      </c>
      <c r="I960" s="117">
        <f t="shared" si="131"/>
        <v>0</v>
      </c>
      <c r="J960" s="39">
        <f>+H960*I983</f>
        <v>0</v>
      </c>
      <c r="K960" s="39">
        <f>+H960*I984</f>
        <v>0</v>
      </c>
      <c r="L960" s="394">
        <f t="shared" si="132"/>
        <v>0</v>
      </c>
    </row>
    <row r="961" spans="1:12" ht="13.8">
      <c r="A961" s="2" t="s">
        <v>6</v>
      </c>
      <c r="B961" s="22">
        <f>+$B$15</f>
        <v>2589500</v>
      </c>
      <c r="C961" s="84">
        <f>+B961/B980</f>
        <v>2.9620900516555561E-2</v>
      </c>
      <c r="D961" s="89">
        <v>0</v>
      </c>
      <c r="E961" s="112">
        <f>+D961*C951</f>
        <v>0</v>
      </c>
      <c r="F961" s="79">
        <v>0</v>
      </c>
      <c r="G961" s="112">
        <f>F961*C951</f>
        <v>0</v>
      </c>
      <c r="H961" s="23">
        <f t="shared" si="130"/>
        <v>0</v>
      </c>
      <c r="I961" s="117">
        <f t="shared" si="131"/>
        <v>0</v>
      </c>
      <c r="J961" s="39">
        <f>+H961*I983</f>
        <v>0</v>
      </c>
      <c r="K961" s="39">
        <f>+H961*I984</f>
        <v>0</v>
      </c>
      <c r="L961" s="394">
        <f t="shared" si="132"/>
        <v>0</v>
      </c>
    </row>
    <row r="962" spans="1:12" ht="13.8">
      <c r="A962" s="2" t="s">
        <v>10</v>
      </c>
      <c r="B962" s="22">
        <f>+$B$16</f>
        <v>2986010</v>
      </c>
      <c r="C962" s="84">
        <f>+B962/B980</f>
        <v>3.4156518691423082E-2</v>
      </c>
      <c r="D962" s="89">
        <v>0</v>
      </c>
      <c r="E962" s="112">
        <f>+D962*C951</f>
        <v>0</v>
      </c>
      <c r="F962" s="79">
        <v>0</v>
      </c>
      <c r="G962" s="112">
        <f>F962*C951</f>
        <v>0</v>
      </c>
      <c r="H962" s="23">
        <f t="shared" si="130"/>
        <v>0</v>
      </c>
      <c r="I962" s="117">
        <f t="shared" si="131"/>
        <v>0</v>
      </c>
      <c r="J962" s="39">
        <f>+H962*I983</f>
        <v>0</v>
      </c>
      <c r="K962" s="39">
        <f>+H962*I984</f>
        <v>0</v>
      </c>
      <c r="L962" s="394">
        <f t="shared" si="132"/>
        <v>0</v>
      </c>
    </row>
    <row r="963" spans="1:12" ht="13.8">
      <c r="A963" s="2" t="s">
        <v>17</v>
      </c>
      <c r="B963" s="22">
        <f>+$B$17</f>
        <v>6997000</v>
      </c>
      <c r="C963" s="84">
        <f>+B963/B980</f>
        <v>8.003762923898021E-2</v>
      </c>
      <c r="D963" s="89">
        <v>0</v>
      </c>
      <c r="E963" s="112">
        <f>+D963*C951</f>
        <v>0</v>
      </c>
      <c r="F963" s="79">
        <v>0</v>
      </c>
      <c r="G963" s="112">
        <f>F963*C951</f>
        <v>0</v>
      </c>
      <c r="H963" s="23">
        <f t="shared" si="130"/>
        <v>0</v>
      </c>
      <c r="I963" s="117">
        <f t="shared" si="131"/>
        <v>0</v>
      </c>
      <c r="J963" s="39">
        <f>+H963*I983</f>
        <v>0</v>
      </c>
      <c r="K963" s="39">
        <f>+H963*I984</f>
        <v>0</v>
      </c>
      <c r="L963" s="394">
        <f t="shared" si="132"/>
        <v>0</v>
      </c>
    </row>
    <row r="964" spans="1:12" ht="13.8">
      <c r="A964" s="2" t="s">
        <v>5</v>
      </c>
      <c r="B964" s="22">
        <f>+$B$18</f>
        <v>9283000</v>
      </c>
      <c r="C964" s="84">
        <f>+B964/B980</f>
        <v>0.10618683896319184</v>
      </c>
      <c r="D964" s="89">
        <v>0</v>
      </c>
      <c r="E964" s="112">
        <f>+D964*C951</f>
        <v>0</v>
      </c>
      <c r="F964" s="79">
        <v>0</v>
      </c>
      <c r="G964" s="112">
        <f>F964*C951</f>
        <v>0</v>
      </c>
      <c r="H964" s="23">
        <f t="shared" si="130"/>
        <v>0</v>
      </c>
      <c r="I964" s="117">
        <f t="shared" si="131"/>
        <v>0</v>
      </c>
      <c r="J964" s="39">
        <f>+H964*I983</f>
        <v>0</v>
      </c>
      <c r="K964" s="39">
        <f>+H964*I984</f>
        <v>0</v>
      </c>
      <c r="L964" s="394">
        <f t="shared" si="132"/>
        <v>0</v>
      </c>
    </row>
    <row r="965" spans="1:12" ht="13.8">
      <c r="A965" s="2" t="s">
        <v>116</v>
      </c>
      <c r="B965" s="22">
        <f>+$B$19</f>
        <v>2800184</v>
      </c>
      <c r="C965" s="84">
        <f>+B965/B980</f>
        <v>3.2030883063159148E-2</v>
      </c>
      <c r="D965" s="89">
        <v>0</v>
      </c>
      <c r="E965" s="112">
        <f>+D965*C951</f>
        <v>0</v>
      </c>
      <c r="F965" s="79">
        <v>0</v>
      </c>
      <c r="G965" s="112">
        <f>F965*C951</f>
        <v>0</v>
      </c>
      <c r="H965" s="23">
        <f t="shared" si="130"/>
        <v>0</v>
      </c>
      <c r="I965" s="117">
        <f t="shared" si="131"/>
        <v>0</v>
      </c>
      <c r="J965" s="39">
        <f>+H965*I983</f>
        <v>0</v>
      </c>
      <c r="K965" s="39">
        <f>+H965*I984</f>
        <v>0</v>
      </c>
      <c r="L965" s="394">
        <f t="shared" si="132"/>
        <v>0</v>
      </c>
    </row>
    <row r="966" spans="1:12" ht="13.8">
      <c r="A966" s="2" t="s">
        <v>1</v>
      </c>
      <c r="B966" s="22">
        <f>+$B$20</f>
        <v>234000</v>
      </c>
      <c r="C966" s="84">
        <f>+B966/B980</f>
        <v>2.6766907591712691E-3</v>
      </c>
      <c r="D966" s="89">
        <v>0</v>
      </c>
      <c r="E966" s="112">
        <f>+D966*C951</f>
        <v>0</v>
      </c>
      <c r="F966" s="79">
        <v>0</v>
      </c>
      <c r="G966" s="112">
        <f>F966*C951</f>
        <v>0</v>
      </c>
      <c r="H966" s="23">
        <f t="shared" si="130"/>
        <v>0</v>
      </c>
      <c r="I966" s="117">
        <f t="shared" si="131"/>
        <v>0</v>
      </c>
      <c r="J966" s="39">
        <f>+H966*I983</f>
        <v>0</v>
      </c>
      <c r="K966" s="39">
        <f>+H966*I984</f>
        <v>0</v>
      </c>
      <c r="L966" s="394">
        <f t="shared" si="132"/>
        <v>0</v>
      </c>
    </row>
    <row r="967" spans="1:12" ht="13.8">
      <c r="A967" s="2" t="s">
        <v>46</v>
      </c>
      <c r="B967" s="22">
        <f>+$B$21</f>
        <v>7060375</v>
      </c>
      <c r="C967" s="84">
        <f>+B967/B980</f>
        <v>8.0762566319589099E-2</v>
      </c>
      <c r="D967" s="89">
        <v>0</v>
      </c>
      <c r="E967" s="112">
        <f>+D967*C951</f>
        <v>0</v>
      </c>
      <c r="F967" s="79">
        <v>1</v>
      </c>
      <c r="G967" s="112">
        <f>F967*C951</f>
        <v>19000000</v>
      </c>
      <c r="H967" s="23">
        <f t="shared" si="130"/>
        <v>1</v>
      </c>
      <c r="I967" s="117">
        <f t="shared" si="131"/>
        <v>19000000</v>
      </c>
      <c r="J967" s="39">
        <f>+H967*I983</f>
        <v>3342245.5601506699</v>
      </c>
      <c r="K967" s="39">
        <f>+H967*I984</f>
        <v>0</v>
      </c>
      <c r="L967" s="394">
        <f t="shared" si="132"/>
        <v>3342245.5601506699</v>
      </c>
    </row>
    <row r="968" spans="1:12" ht="13.8">
      <c r="A968" s="2" t="s">
        <v>45</v>
      </c>
      <c r="B968" s="22">
        <f>+$B$22</f>
        <v>7069072</v>
      </c>
      <c r="C968" s="84">
        <f>+B968/B980</f>
        <v>8.0862049992804969E-2</v>
      </c>
      <c r="D968" s="89">
        <v>0</v>
      </c>
      <c r="E968" s="112">
        <f>+D968*C951</f>
        <v>0</v>
      </c>
      <c r="F968" s="79">
        <v>0</v>
      </c>
      <c r="G968" s="112">
        <f>F968*C951</f>
        <v>0</v>
      </c>
      <c r="H968" s="23">
        <f t="shared" si="130"/>
        <v>0</v>
      </c>
      <c r="I968" s="117">
        <f t="shared" si="131"/>
        <v>0</v>
      </c>
      <c r="J968" s="39">
        <f>+H968*I983</f>
        <v>0</v>
      </c>
      <c r="K968" s="39">
        <f>+H968*I984</f>
        <v>0</v>
      </c>
      <c r="L968" s="394">
        <f t="shared" si="132"/>
        <v>0</v>
      </c>
    </row>
    <row r="969" spans="1:12" ht="13.8">
      <c r="A969" s="2" t="s">
        <v>209</v>
      </c>
      <c r="B969" s="22">
        <f>+$B$23</f>
        <v>483692</v>
      </c>
      <c r="C969" s="84">
        <f>+B969/B980</f>
        <v>5.5328799430985872E-3</v>
      </c>
      <c r="D969" s="89">
        <v>0</v>
      </c>
      <c r="E969" s="112">
        <f>+D969*C951</f>
        <v>0</v>
      </c>
      <c r="F969" s="79">
        <v>0</v>
      </c>
      <c r="G969" s="112">
        <f>F969*C951</f>
        <v>0</v>
      </c>
      <c r="H969" s="23">
        <f t="shared" si="130"/>
        <v>0</v>
      </c>
      <c r="I969" s="117">
        <f t="shared" si="131"/>
        <v>0</v>
      </c>
      <c r="J969" s="39">
        <f>+H969*I983</f>
        <v>0</v>
      </c>
      <c r="K969" s="39">
        <f>+H969*I984</f>
        <v>0</v>
      </c>
      <c r="L969" s="394">
        <f t="shared" si="132"/>
        <v>0</v>
      </c>
    </row>
    <row r="970" spans="1:12" ht="13.8">
      <c r="A970" s="2" t="s">
        <v>210</v>
      </c>
      <c r="B970" s="22">
        <f>+$B$24</f>
        <v>125500</v>
      </c>
      <c r="C970" s="84">
        <f>+B970/B980</f>
        <v>1.435575599470061E-3</v>
      </c>
      <c r="D970" s="89">
        <v>0</v>
      </c>
      <c r="E970" s="112">
        <f>+D970*C951</f>
        <v>0</v>
      </c>
      <c r="F970" s="79">
        <v>0</v>
      </c>
      <c r="G970" s="112">
        <f>F970*C951</f>
        <v>0</v>
      </c>
      <c r="H970" s="23">
        <f t="shared" si="130"/>
        <v>0</v>
      </c>
      <c r="I970" s="117">
        <f t="shared" si="131"/>
        <v>0</v>
      </c>
      <c r="J970" s="39">
        <f>+H970*I983</f>
        <v>0</v>
      </c>
      <c r="K970" s="39">
        <f>+H970*I984</f>
        <v>0</v>
      </c>
      <c r="L970" s="394">
        <f t="shared" si="132"/>
        <v>0</v>
      </c>
    </row>
    <row r="971" spans="1:12" ht="13.8">
      <c r="A971" s="2" t="s">
        <v>2</v>
      </c>
      <c r="B971" s="22">
        <f>+$B$25</f>
        <v>349000</v>
      </c>
      <c r="C971" s="84">
        <f>+B971/B980</f>
        <v>3.992158439960568E-3</v>
      </c>
      <c r="D971" s="89">
        <v>0</v>
      </c>
      <c r="E971" s="112">
        <f>+D971*C951</f>
        <v>0</v>
      </c>
      <c r="F971" s="79">
        <v>0</v>
      </c>
      <c r="G971" s="112">
        <f>F971*C951</f>
        <v>0</v>
      </c>
      <c r="H971" s="23">
        <f t="shared" si="130"/>
        <v>0</v>
      </c>
      <c r="I971" s="117">
        <f t="shared" si="131"/>
        <v>0</v>
      </c>
      <c r="J971" s="39">
        <f>+H971*I983</f>
        <v>0</v>
      </c>
      <c r="K971" s="39">
        <f>+H971*I984</f>
        <v>0</v>
      </c>
      <c r="L971" s="394">
        <f t="shared" si="132"/>
        <v>0</v>
      </c>
    </row>
    <row r="972" spans="1:12" ht="13.8">
      <c r="A972" s="2" t="s">
        <v>12</v>
      </c>
      <c r="B972" s="22">
        <f>+$B$26</f>
        <v>369700</v>
      </c>
      <c r="C972" s="84">
        <f>+B972/B980</f>
        <v>4.2289426225026417E-3</v>
      </c>
      <c r="D972" s="89">
        <v>0</v>
      </c>
      <c r="E972" s="112">
        <f>+D972*C951</f>
        <v>0</v>
      </c>
      <c r="F972" s="79">
        <v>0</v>
      </c>
      <c r="G972" s="112">
        <f>F972*C951</f>
        <v>0</v>
      </c>
      <c r="H972" s="23">
        <f t="shared" si="130"/>
        <v>0</v>
      </c>
      <c r="I972" s="117">
        <f t="shared" si="131"/>
        <v>0</v>
      </c>
      <c r="J972" s="39">
        <f>+H972*I983</f>
        <v>0</v>
      </c>
      <c r="K972" s="39">
        <f>+H972*I984</f>
        <v>0</v>
      </c>
      <c r="L972" s="394">
        <f t="shared" si="132"/>
        <v>0</v>
      </c>
    </row>
    <row r="973" spans="1:12" ht="13.8">
      <c r="A973" s="2" t="s">
        <v>18</v>
      </c>
      <c r="B973" s="22">
        <f>+$B$27</f>
        <v>10701139</v>
      </c>
      <c r="C973" s="84">
        <f>+B973/B980</f>
        <v>0.12240871740986015</v>
      </c>
      <c r="D973" s="89">
        <v>0</v>
      </c>
      <c r="E973" s="112">
        <f>+D973*C951</f>
        <v>0</v>
      </c>
      <c r="F973" s="79">
        <v>0</v>
      </c>
      <c r="G973" s="112">
        <f>F973*C951</f>
        <v>0</v>
      </c>
      <c r="H973" s="23">
        <f t="shared" si="130"/>
        <v>0</v>
      </c>
      <c r="I973" s="117">
        <f t="shared" si="131"/>
        <v>0</v>
      </c>
      <c r="J973" s="39">
        <f>+H973*I983</f>
        <v>0</v>
      </c>
      <c r="K973" s="39">
        <f>+H973*I984</f>
        <v>0</v>
      </c>
      <c r="L973" s="394">
        <f t="shared" si="132"/>
        <v>0</v>
      </c>
    </row>
    <row r="974" spans="1:12" ht="13.8">
      <c r="A974" s="2" t="s">
        <v>9</v>
      </c>
      <c r="B974" s="22">
        <f>+$B$28</f>
        <v>8491257</v>
      </c>
      <c r="C974" s="84">
        <f>+B974/B980</f>
        <v>9.7130210024138255E-2</v>
      </c>
      <c r="D974" s="89">
        <v>0</v>
      </c>
      <c r="E974" s="112">
        <f>+D974*C951</f>
        <v>0</v>
      </c>
      <c r="F974" s="79">
        <v>0</v>
      </c>
      <c r="G974" s="112">
        <f>F974*C951</f>
        <v>0</v>
      </c>
      <c r="H974" s="23">
        <f t="shared" si="130"/>
        <v>0</v>
      </c>
      <c r="I974" s="117">
        <f t="shared" si="131"/>
        <v>0</v>
      </c>
      <c r="J974" s="39">
        <f>+H974*I983</f>
        <v>0</v>
      </c>
      <c r="K974" s="39">
        <f>+H974*I984</f>
        <v>0</v>
      </c>
      <c r="L974" s="394">
        <f t="shared" si="132"/>
        <v>0</v>
      </c>
    </row>
    <row r="975" spans="1:12" ht="13.8">
      <c r="A975" s="2" t="s">
        <v>7</v>
      </c>
      <c r="B975" s="22">
        <f>+$B$29</f>
        <v>1726630</v>
      </c>
      <c r="C975" s="84">
        <f>+B975/B980</f>
        <v>1.9750660536358496E-2</v>
      </c>
      <c r="D975" s="89">
        <v>0</v>
      </c>
      <c r="E975" s="112">
        <f>+D975*C951</f>
        <v>0</v>
      </c>
      <c r="F975" s="79">
        <v>0</v>
      </c>
      <c r="G975" s="112">
        <f>F975*C951</f>
        <v>0</v>
      </c>
      <c r="H975" s="23">
        <f t="shared" si="130"/>
        <v>0</v>
      </c>
      <c r="I975" s="117">
        <f t="shared" si="131"/>
        <v>0</v>
      </c>
      <c r="J975" s="39">
        <f>+H975*I983</f>
        <v>0</v>
      </c>
      <c r="K975" s="39">
        <f>+H975*I984</f>
        <v>0</v>
      </c>
      <c r="L975" s="394">
        <f t="shared" si="132"/>
        <v>0</v>
      </c>
    </row>
    <row r="976" spans="1:12" ht="13.8">
      <c r="A976" s="2" t="s">
        <v>13</v>
      </c>
      <c r="B976" s="22">
        <f>+$B$30</f>
        <v>260430</v>
      </c>
      <c r="C976" s="84">
        <f>+B976/B980</f>
        <v>2.9790195487648446E-3</v>
      </c>
      <c r="D976" s="89">
        <v>0</v>
      </c>
      <c r="E976" s="112">
        <f>+D976*C951</f>
        <v>0</v>
      </c>
      <c r="F976" s="79">
        <v>0</v>
      </c>
      <c r="G976" s="112">
        <f>F976*C951</f>
        <v>0</v>
      </c>
      <c r="H976" s="23">
        <f t="shared" si="130"/>
        <v>0</v>
      </c>
      <c r="I976" s="117">
        <f t="shared" si="131"/>
        <v>0</v>
      </c>
      <c r="J976" s="39">
        <f>+H976*I983</f>
        <v>0</v>
      </c>
      <c r="K976" s="39">
        <f>+H976*I984</f>
        <v>0</v>
      </c>
      <c r="L976" s="394">
        <f t="shared" si="132"/>
        <v>0</v>
      </c>
    </row>
    <row r="977" spans="1:14" ht="13.8">
      <c r="A977" s="2" t="s">
        <v>3</v>
      </c>
      <c r="B977" s="22">
        <f>+$B$31</f>
        <v>1010330</v>
      </c>
      <c r="C977" s="84">
        <f>+B977/B980</f>
        <v>1.155701271245089E-2</v>
      </c>
      <c r="D977" s="89">
        <v>0</v>
      </c>
      <c r="E977" s="112">
        <f>+D977*C951</f>
        <v>0</v>
      </c>
      <c r="F977" s="79">
        <v>0</v>
      </c>
      <c r="G977" s="112">
        <f>F977*C951</f>
        <v>0</v>
      </c>
      <c r="H977" s="23">
        <f t="shared" si="130"/>
        <v>0</v>
      </c>
      <c r="I977" s="117">
        <f t="shared" si="131"/>
        <v>0</v>
      </c>
      <c r="J977" s="39">
        <f>+H977*I983</f>
        <v>0</v>
      </c>
      <c r="K977" s="39">
        <f>+H977*I984</f>
        <v>0</v>
      </c>
      <c r="L977" s="394">
        <f t="shared" si="132"/>
        <v>0</v>
      </c>
    </row>
    <row r="978" spans="1:14" ht="13.8">
      <c r="A978" s="2" t="s">
        <v>11</v>
      </c>
      <c r="B978" s="22">
        <f>+$B$32</f>
        <v>744197</v>
      </c>
      <c r="C978" s="84">
        <f>+B978/B980</f>
        <v>8.5127574055682952E-3</v>
      </c>
      <c r="D978" s="89">
        <v>0</v>
      </c>
      <c r="E978" s="112">
        <f>+D978*C951</f>
        <v>0</v>
      </c>
      <c r="F978" s="79">
        <v>0</v>
      </c>
      <c r="G978" s="112">
        <f>F978*C951</f>
        <v>0</v>
      </c>
      <c r="H978" s="23">
        <f t="shared" si="130"/>
        <v>0</v>
      </c>
      <c r="I978" s="117">
        <f t="shared" si="131"/>
        <v>0</v>
      </c>
      <c r="J978" s="39">
        <f>+H978*I983</f>
        <v>0</v>
      </c>
      <c r="K978" s="39">
        <f>+H978*I984</f>
        <v>0</v>
      </c>
      <c r="L978" s="394">
        <f t="shared" si="132"/>
        <v>0</v>
      </c>
    </row>
    <row r="979" spans="1:14" ht="13.8">
      <c r="A979" s="3" t="s">
        <v>8</v>
      </c>
      <c r="B979" s="22">
        <f>+$B$33</f>
        <v>607368</v>
      </c>
      <c r="C979" s="84">
        <f>+B979/B980</f>
        <v>6.9475910812663907E-3</v>
      </c>
      <c r="D979" s="89">
        <v>0</v>
      </c>
      <c r="E979" s="112">
        <f>+D979*C951</f>
        <v>0</v>
      </c>
      <c r="F979" s="79">
        <v>0</v>
      </c>
      <c r="G979" s="115">
        <f>F979*C951</f>
        <v>0</v>
      </c>
      <c r="H979" s="87">
        <f>+D979+F979</f>
        <v>0</v>
      </c>
      <c r="I979" s="118">
        <f t="shared" si="131"/>
        <v>0</v>
      </c>
      <c r="J979" s="39">
        <f>+H979*I983</f>
        <v>0</v>
      </c>
      <c r="K979" s="39">
        <f>+H979*I984</f>
        <v>0</v>
      </c>
      <c r="L979" s="394">
        <f t="shared" si="132"/>
        <v>0</v>
      </c>
    </row>
    <row r="980" spans="1:14" ht="13.8">
      <c r="A980" s="24"/>
      <c r="B980" s="25">
        <f t="shared" ref="B980:L980" si="133">SUM(B957:B979)</f>
        <v>87421380</v>
      </c>
      <c r="C980" s="85">
        <f t="shared" si="133"/>
        <v>1.0000000000000002</v>
      </c>
      <c r="D980" s="82">
        <f t="shared" si="133"/>
        <v>0</v>
      </c>
      <c r="E980" s="113">
        <f t="shared" si="133"/>
        <v>0</v>
      </c>
      <c r="F980" s="83">
        <f t="shared" si="133"/>
        <v>1</v>
      </c>
      <c r="G980" s="113">
        <f t="shared" si="133"/>
        <v>19000000</v>
      </c>
      <c r="H980" s="86">
        <f t="shared" si="133"/>
        <v>1</v>
      </c>
      <c r="I980" s="119">
        <f t="shared" si="133"/>
        <v>19000000</v>
      </c>
      <c r="J980" s="26">
        <f t="shared" si="133"/>
        <v>3342245.5601506699</v>
      </c>
      <c r="K980" s="26">
        <f t="shared" si="133"/>
        <v>0</v>
      </c>
      <c r="L980" s="26">
        <f t="shared" si="133"/>
        <v>3342245.5601506699</v>
      </c>
    </row>
    <row r="981" spans="1:14">
      <c r="H981" s="80"/>
      <c r="I981" s="81"/>
    </row>
    <row r="982" spans="1:14" ht="13.8">
      <c r="A982" s="90"/>
    </row>
    <row r="983" spans="1:14">
      <c r="G983" t="s">
        <v>114</v>
      </c>
      <c r="H983" s="27"/>
      <c r="I983" s="357">
        <f>+AMMO!L75</f>
        <v>3342245.5601506699</v>
      </c>
    </row>
    <row r="984" spans="1:14">
      <c r="G984" t="s">
        <v>338</v>
      </c>
      <c r="I984" s="357">
        <f>+AMMO!M75</f>
        <v>0</v>
      </c>
    </row>
    <row r="985" spans="1:14">
      <c r="G985" t="s">
        <v>256</v>
      </c>
      <c r="I985" s="120">
        <f>SUM(I983:I984)</f>
        <v>3342245.5601506699</v>
      </c>
      <c r="N985" s="121">
        <f>+I985</f>
        <v>3342245.5601506699</v>
      </c>
    </row>
    <row r="986" spans="1:14">
      <c r="I986" s="88"/>
    </row>
    <row r="987" spans="1:14">
      <c r="I987" s="88"/>
    </row>
    <row r="988" spans="1:14">
      <c r="I988" s="88"/>
    </row>
    <row r="989" spans="1:14" ht="15.6">
      <c r="A989" s="874" t="s">
        <v>19</v>
      </c>
      <c r="B989" s="875"/>
      <c r="C989" s="875">
        <v>2068</v>
      </c>
      <c r="D989" s="875"/>
      <c r="E989" s="875"/>
      <c r="F989" s="875"/>
      <c r="G989" s="875"/>
      <c r="H989" s="876"/>
      <c r="I989" s="4"/>
    </row>
    <row r="990" spans="1:14" ht="15.6">
      <c r="A990" s="867" t="s">
        <v>20</v>
      </c>
      <c r="B990" s="868"/>
      <c r="C990" s="920" t="s">
        <v>240</v>
      </c>
      <c r="D990" s="920"/>
      <c r="E990" s="920"/>
      <c r="F990" s="920"/>
      <c r="G990" s="920"/>
      <c r="H990" s="921"/>
      <c r="I990" s="4"/>
    </row>
    <row r="991" spans="1:14" ht="15.6">
      <c r="A991" s="867" t="s">
        <v>22</v>
      </c>
      <c r="B991" s="868"/>
      <c r="C991" s="913" t="s">
        <v>23</v>
      </c>
      <c r="D991" s="913"/>
      <c r="E991" s="913"/>
      <c r="F991" s="913"/>
      <c r="G991" s="913"/>
      <c r="H991" s="914"/>
      <c r="I991" s="4"/>
    </row>
    <row r="992" spans="1:14" ht="15.6">
      <c r="A992" s="867" t="s">
        <v>24</v>
      </c>
      <c r="B992" s="868"/>
      <c r="C992" s="869">
        <v>15039400</v>
      </c>
      <c r="D992" s="870"/>
      <c r="E992" s="870"/>
      <c r="F992" s="870"/>
      <c r="G992" s="870"/>
      <c r="H992" s="871"/>
      <c r="I992" s="4"/>
    </row>
    <row r="993" spans="1:17" ht="15.6">
      <c r="A993" s="881" t="s">
        <v>25</v>
      </c>
      <c r="B993" s="882"/>
      <c r="C993" s="911" t="s">
        <v>239</v>
      </c>
      <c r="D993" s="911"/>
      <c r="E993" s="911"/>
      <c r="F993" s="911"/>
      <c r="G993" s="911"/>
      <c r="H993" s="912"/>
      <c r="I993" s="4"/>
    </row>
    <row r="994" spans="1:17" ht="13.8">
      <c r="A994" s="5"/>
      <c r="B994" s="5"/>
      <c r="C994" s="5"/>
      <c r="D994" s="5"/>
      <c r="E994" s="5"/>
      <c r="F994" s="5"/>
      <c r="G994" s="5"/>
      <c r="H994" s="5"/>
      <c r="I994" s="5"/>
    </row>
    <row r="995" spans="1:17" ht="13.8">
      <c r="A995" s="6"/>
      <c r="B995" s="7"/>
      <c r="C995" s="8"/>
      <c r="D995" s="886">
        <v>0</v>
      </c>
      <c r="E995" s="887"/>
      <c r="F995" s="886">
        <v>1</v>
      </c>
      <c r="G995" s="887"/>
      <c r="H995" s="9"/>
      <c r="I995" s="10"/>
      <c r="J995" s="11" t="s">
        <v>121</v>
      </c>
      <c r="K995" s="11" t="s">
        <v>269</v>
      </c>
      <c r="L995" s="11" t="s">
        <v>270</v>
      </c>
    </row>
    <row r="996" spans="1:17" ht="13.8">
      <c r="A996" s="12"/>
      <c r="B996" s="13"/>
      <c r="C996" s="14"/>
      <c r="D996" s="872" t="s">
        <v>26</v>
      </c>
      <c r="E996" s="880"/>
      <c r="F996" s="872" t="s">
        <v>27</v>
      </c>
      <c r="G996" s="880"/>
      <c r="H996" s="872" t="s">
        <v>28</v>
      </c>
      <c r="I996" s="873"/>
      <c r="J996" s="15" t="s">
        <v>29</v>
      </c>
      <c r="K996" s="391" t="s">
        <v>29</v>
      </c>
      <c r="L996" s="391" t="s">
        <v>29</v>
      </c>
    </row>
    <row r="997" spans="1:17" ht="27.6">
      <c r="A997" s="16" t="s">
        <v>30</v>
      </c>
      <c r="B997" s="17" t="s">
        <v>31</v>
      </c>
      <c r="C997" s="18" t="s">
        <v>32</v>
      </c>
      <c r="D997" s="19" t="s">
        <v>33</v>
      </c>
      <c r="E997" s="20" t="s">
        <v>34</v>
      </c>
      <c r="F997" s="19" t="s">
        <v>33</v>
      </c>
      <c r="G997" s="20" t="s">
        <v>34</v>
      </c>
      <c r="H997" s="21" t="s">
        <v>33</v>
      </c>
      <c r="I997" s="40" t="s">
        <v>34</v>
      </c>
      <c r="J997" s="18" t="s">
        <v>34</v>
      </c>
      <c r="K997" s="18" t="s">
        <v>34</v>
      </c>
      <c r="L997" s="18" t="s">
        <v>34</v>
      </c>
    </row>
    <row r="998" spans="1:17" ht="13.8">
      <c r="A998" s="1" t="s">
        <v>15</v>
      </c>
      <c r="B998" s="22">
        <f>+$B$10</f>
        <v>11479167</v>
      </c>
      <c r="C998" s="84">
        <f>+B998/B1021</f>
        <v>0.13130846252941786</v>
      </c>
      <c r="D998" s="89">
        <v>2.626169250588355E-2</v>
      </c>
      <c r="E998" s="112">
        <f>+D998*C992</f>
        <v>394960.09827298508</v>
      </c>
      <c r="F998" s="79">
        <v>0</v>
      </c>
      <c r="G998" s="114">
        <f>F998*C992</f>
        <v>0</v>
      </c>
      <c r="H998" s="23">
        <f>+D998+F998</f>
        <v>2.626169250588355E-2</v>
      </c>
      <c r="I998" s="116">
        <f>+E998+G998</f>
        <v>394960.09827298508</v>
      </c>
      <c r="J998" s="39">
        <f>+H998*I1024</f>
        <v>92150.239292839629</v>
      </c>
      <c r="K998" s="39">
        <f>+H998*I1025</f>
        <v>6903.3848473291027</v>
      </c>
      <c r="L998" s="393">
        <f>+J998+K998</f>
        <v>99053.624140168729</v>
      </c>
      <c r="P998" s="819" t="s">
        <v>967</v>
      </c>
      <c r="Q998" s="812"/>
    </row>
    <row r="999" spans="1:17" ht="13.8">
      <c r="A999" s="2" t="s">
        <v>4</v>
      </c>
      <c r="B999" s="22">
        <f>+$B$12</f>
        <v>552209</v>
      </c>
      <c r="C999" s="84">
        <f>+B999/B1021</f>
        <v>6.3166355873128521E-3</v>
      </c>
      <c r="D999" s="89">
        <v>1.2633271174625695E-3</v>
      </c>
      <c r="E999" s="112">
        <f>+D999*C992</f>
        <v>18999.681850366567</v>
      </c>
      <c r="F999" s="79">
        <v>0</v>
      </c>
      <c r="G999" s="112">
        <f>F999*C992</f>
        <v>0</v>
      </c>
      <c r="H999" s="23">
        <f t="shared" ref="H999:H1019" si="134">+D999+F999</f>
        <v>1.2633271174625695E-3</v>
      </c>
      <c r="I999" s="117">
        <f>+G999+E999</f>
        <v>18999.681850366567</v>
      </c>
      <c r="J999" s="39">
        <f>+H999*I1024</f>
        <v>4432.9167342595229</v>
      </c>
      <c r="K999" s="39">
        <f>+H999*I1025</f>
        <v>332.08953604026817</v>
      </c>
      <c r="L999" s="394">
        <f>+J999+K999</f>
        <v>4765.0062702997911</v>
      </c>
      <c r="P999" s="813" t="s">
        <v>638</v>
      </c>
      <c r="Q999" s="814"/>
    </row>
    <row r="1000" spans="1:17" s="127" customFormat="1" ht="13.8">
      <c r="A1000" s="2" t="s">
        <v>0</v>
      </c>
      <c r="B1000" s="471">
        <f>+$B$13</f>
        <v>10468870</v>
      </c>
      <c r="C1000" s="472">
        <f>+B1000/B1021</f>
        <v>0.11975182729899711</v>
      </c>
      <c r="D1000" s="473">
        <v>2.3950365459799405E-2</v>
      </c>
      <c r="E1000" s="474">
        <f>+D1000*C992</f>
        <v>360199.12629610719</v>
      </c>
      <c r="F1000" s="475">
        <v>1.0584396235978424E-3</v>
      </c>
      <c r="G1000" s="474">
        <f>F1000*C992</f>
        <v>15918.296875137392</v>
      </c>
      <c r="H1000" s="476">
        <f t="shared" si="134"/>
        <v>2.5008805083397246E-2</v>
      </c>
      <c r="I1000" s="477">
        <f t="shared" ref="I1000:I1020" si="135">+G1000+E1000</f>
        <v>376117.42317124456</v>
      </c>
      <c r="J1000" s="478">
        <f>+H1000*I1024</f>
        <v>87753.954637414776</v>
      </c>
      <c r="K1000" s="478">
        <f>+H1000*I1025</f>
        <v>6574.039583467551</v>
      </c>
      <c r="L1000" s="811">
        <f t="shared" ref="L1000:L1020" si="136">+J1000+K1000</f>
        <v>94327.994220882334</v>
      </c>
      <c r="P1000" s="815">
        <f>L1000*$O$20</f>
        <v>54615.908653890867</v>
      </c>
      <c r="Q1000" s="816" t="s">
        <v>610</v>
      </c>
    </row>
    <row r="1001" spans="1:17" ht="13.8">
      <c r="A1001" s="2" t="s">
        <v>16</v>
      </c>
      <c r="B1001" s="22">
        <f>+$B$14</f>
        <v>1032750</v>
      </c>
      <c r="C1001" s="84">
        <f>+B1001/B1021</f>
        <v>1.1813471715957813E-2</v>
      </c>
      <c r="D1001" s="89">
        <v>2.3626943431915609E-3</v>
      </c>
      <c r="E1001" s="112">
        <f>+D1001*C992</f>
        <v>35533.50530499516</v>
      </c>
      <c r="F1001" s="79">
        <v>0</v>
      </c>
      <c r="G1001" s="112">
        <f>F1001*C992</f>
        <v>0</v>
      </c>
      <c r="H1001" s="23">
        <f t="shared" si="134"/>
        <v>2.3626943431915609E-3</v>
      </c>
      <c r="I1001" s="117">
        <f t="shared" si="135"/>
        <v>35533.50530499516</v>
      </c>
      <c r="J1001" s="39">
        <f>+H1001*I1024</f>
        <v>8290.5109429700042</v>
      </c>
      <c r="K1001" s="39">
        <f>+H1001*I1025</f>
        <v>621.0790993004224</v>
      </c>
      <c r="L1001" s="394">
        <f t="shared" si="136"/>
        <v>8911.5900422704271</v>
      </c>
      <c r="P1001" s="815">
        <f>L1000*$O$21</f>
        <v>33014.797977308815</v>
      </c>
      <c r="Q1001" s="816" t="s">
        <v>603</v>
      </c>
    </row>
    <row r="1002" spans="1:17" ht="13.8">
      <c r="A1002" s="2" t="s">
        <v>6</v>
      </c>
      <c r="B1002" s="22">
        <f>+$B$15</f>
        <v>2589500</v>
      </c>
      <c r="C1002" s="84">
        <f>+B1002/B1021</f>
        <v>2.9620900516555561E-2</v>
      </c>
      <c r="D1002" s="89">
        <v>5.9241801033111073E-3</v>
      </c>
      <c r="E1002" s="112">
        <f>+D1002*C992</f>
        <v>89096.114245737073</v>
      </c>
      <c r="F1002" s="79">
        <v>0</v>
      </c>
      <c r="G1002" s="112">
        <f>F1002*C992</f>
        <v>0</v>
      </c>
      <c r="H1002" s="23">
        <f t="shared" si="134"/>
        <v>5.9241801033111073E-3</v>
      </c>
      <c r="I1002" s="117">
        <f t="shared" si="135"/>
        <v>89096.114245737073</v>
      </c>
      <c r="J1002" s="39">
        <f>+H1002*I1024</f>
        <v>20787.487859424662</v>
      </c>
      <c r="K1002" s="39">
        <f>+H1002*I1025</f>
        <v>1557.2832995772874</v>
      </c>
      <c r="L1002" s="394">
        <f t="shared" si="136"/>
        <v>22344.77115900195</v>
      </c>
      <c r="P1002" s="817">
        <f>L1000*$O$22</f>
        <v>6697.2875896826454</v>
      </c>
      <c r="Q1002" s="818" t="s">
        <v>604</v>
      </c>
    </row>
    <row r="1003" spans="1:17" ht="13.8">
      <c r="A1003" s="2" t="s">
        <v>10</v>
      </c>
      <c r="B1003" s="22">
        <f>+$B$16</f>
        <v>2986010</v>
      </c>
      <c r="C1003" s="84">
        <f>+B1003/B1021</f>
        <v>3.4156518691423082E-2</v>
      </c>
      <c r="D1003" s="89">
        <v>6.8313037382846109E-3</v>
      </c>
      <c r="E1003" s="112">
        <f>+D1003*C992</f>
        <v>102738.70944155757</v>
      </c>
      <c r="F1003" s="79">
        <v>0</v>
      </c>
      <c r="G1003" s="112">
        <f>F1003*C992</f>
        <v>0</v>
      </c>
      <c r="H1003" s="23">
        <f t="shared" si="134"/>
        <v>6.8313037382846109E-3</v>
      </c>
      <c r="I1003" s="117">
        <f t="shared" si="135"/>
        <v>102738.70944155757</v>
      </c>
      <c r="J1003" s="39">
        <f>+H1003*I1024</f>
        <v>23970.514239475047</v>
      </c>
      <c r="K1003" s="39">
        <f>+H1003*I1025</f>
        <v>1795.7379823791373</v>
      </c>
      <c r="L1003" s="394">
        <f t="shared" si="136"/>
        <v>25766.252221854185</v>
      </c>
    </row>
    <row r="1004" spans="1:17" ht="13.8">
      <c r="A1004" s="2" t="s">
        <v>17</v>
      </c>
      <c r="B1004" s="22">
        <f>+$B$17</f>
        <v>6997000</v>
      </c>
      <c r="C1004" s="84">
        <f>+B1004/B1021</f>
        <v>8.003762923898021E-2</v>
      </c>
      <c r="D1004" s="89">
        <v>1.6007525847796029E-2</v>
      </c>
      <c r="E1004" s="112">
        <f>+D1004*C992</f>
        <v>240743.58423534362</v>
      </c>
      <c r="F1004" s="79">
        <v>0</v>
      </c>
      <c r="G1004" s="112">
        <f>F1004*C992</f>
        <v>0</v>
      </c>
      <c r="H1004" s="23">
        <f t="shared" si="134"/>
        <v>1.6007525847796029E-2</v>
      </c>
      <c r="I1004" s="117">
        <f t="shared" si="135"/>
        <v>240743.58423534362</v>
      </c>
      <c r="J1004" s="39">
        <f>+H1004*I1024</f>
        <v>56169.164916931593</v>
      </c>
      <c r="K1004" s="39">
        <f>+H1004*I1025</f>
        <v>4207.8823120842944</v>
      </c>
      <c r="L1004" s="394">
        <f t="shared" si="136"/>
        <v>60377.047229015887</v>
      </c>
    </row>
    <row r="1005" spans="1:17" ht="13.8">
      <c r="A1005" s="2" t="s">
        <v>5</v>
      </c>
      <c r="B1005" s="22">
        <f>+$B$18</f>
        <v>9283000</v>
      </c>
      <c r="C1005" s="84">
        <f>+B1005/B1021</f>
        <v>0.10618683896319184</v>
      </c>
      <c r="D1005" s="89">
        <v>2.1237367792638351E-2</v>
      </c>
      <c r="E1005" s="112">
        <f>+D1005*C992</f>
        <v>319397.26918060519</v>
      </c>
      <c r="F1005" s="79">
        <v>0</v>
      </c>
      <c r="G1005" s="112">
        <f>F1005*C992</f>
        <v>0</v>
      </c>
      <c r="H1005" s="23">
        <f t="shared" si="134"/>
        <v>2.1237367792638351E-2</v>
      </c>
      <c r="I1005" s="117">
        <f t="shared" si="135"/>
        <v>319397.26918060519</v>
      </c>
      <c r="J1005" s="39">
        <f>+H1005*I1024</f>
        <v>74520.274106599405</v>
      </c>
      <c r="K1005" s="39">
        <f>+H1005*I1025</f>
        <v>5582.6456342830506</v>
      </c>
      <c r="L1005" s="394">
        <f t="shared" si="136"/>
        <v>80102.919740882455</v>
      </c>
    </row>
    <row r="1006" spans="1:17" ht="13.8">
      <c r="A1006" s="2" t="s">
        <v>116</v>
      </c>
      <c r="B1006" s="22">
        <f>+$B$19</f>
        <v>2800184</v>
      </c>
      <c r="C1006" s="84">
        <f>+B1006/B1021</f>
        <v>3.2030883063159148E-2</v>
      </c>
      <c r="D1006" s="89">
        <v>6.4061766126318241E-3</v>
      </c>
      <c r="E1006" s="112">
        <f>+D1006*C992</f>
        <v>96345.052548015054</v>
      </c>
      <c r="F1006" s="79">
        <v>0</v>
      </c>
      <c r="G1006" s="112">
        <f>F1006*C992</f>
        <v>0</v>
      </c>
      <c r="H1006" s="23">
        <f t="shared" si="134"/>
        <v>6.4061766126318241E-3</v>
      </c>
      <c r="I1006" s="117">
        <f t="shared" si="135"/>
        <v>96345.052548015054</v>
      </c>
      <c r="J1006" s="39">
        <f>+H1006*I1024</f>
        <v>22478.776174611001</v>
      </c>
      <c r="K1006" s="39">
        <f>+H1006*I1025</f>
        <v>1683.9852399859151</v>
      </c>
      <c r="L1006" s="394">
        <f t="shared" si="136"/>
        <v>24162.761414596916</v>
      </c>
    </row>
    <row r="1007" spans="1:17" ht="13.8">
      <c r="A1007" s="2" t="s">
        <v>1</v>
      </c>
      <c r="B1007" s="22">
        <f>+$B$20</f>
        <v>234000</v>
      </c>
      <c r="C1007" s="84">
        <f>+B1007/B1021</f>
        <v>2.6766907591712691E-3</v>
      </c>
      <c r="D1007" s="89">
        <v>5.353381518342534E-4</v>
      </c>
      <c r="E1007" s="112">
        <f>+D1007*C992</f>
        <v>8051.1646006960709</v>
      </c>
      <c r="F1007" s="79">
        <v>0</v>
      </c>
      <c r="G1007" s="112">
        <f>F1007*C992</f>
        <v>0</v>
      </c>
      <c r="H1007" s="23">
        <f t="shared" si="134"/>
        <v>5.353381518342534E-4</v>
      </c>
      <c r="I1007" s="117">
        <f t="shared" si="135"/>
        <v>8051.1646006960709</v>
      </c>
      <c r="J1007" s="39">
        <f>+H1007*I1024</f>
        <v>1878.4599957927676</v>
      </c>
      <c r="K1007" s="39">
        <f>+H1007*I1025</f>
        <v>140.72380463451836</v>
      </c>
      <c r="L1007" s="394">
        <f t="shared" si="136"/>
        <v>2019.1838004272859</v>
      </c>
    </row>
    <row r="1008" spans="1:17" ht="13.8">
      <c r="A1008" s="2" t="s">
        <v>46</v>
      </c>
      <c r="B1008" s="22">
        <f>+$B$21</f>
        <v>7060375</v>
      </c>
      <c r="C1008" s="84">
        <f>+B1008/B1021</f>
        <v>8.0762566319589099E-2</v>
      </c>
      <c r="D1008" s="89">
        <v>1.6152513263917808E-2</v>
      </c>
      <c r="E1008" s="112">
        <f>+D1008*C992</f>
        <v>242924.10798136549</v>
      </c>
      <c r="F1008" s="79">
        <v>0</v>
      </c>
      <c r="G1008" s="112">
        <f>F1008*C992</f>
        <v>0</v>
      </c>
      <c r="H1008" s="23">
        <f t="shared" si="134"/>
        <v>1.6152513263917808E-2</v>
      </c>
      <c r="I1008" s="117">
        <f t="shared" si="135"/>
        <v>242924.10798136549</v>
      </c>
      <c r="J1008" s="39">
        <f>+H1008*I1024</f>
        <v>56677.91449912548</v>
      </c>
      <c r="K1008" s="39">
        <f>+H1008*I1025</f>
        <v>4245.9950091728106</v>
      </c>
      <c r="L1008" s="394">
        <f t="shared" si="136"/>
        <v>60923.909508298289</v>
      </c>
    </row>
    <row r="1009" spans="1:12" ht="13.8">
      <c r="A1009" s="2" t="s">
        <v>45</v>
      </c>
      <c r="B1009" s="22">
        <f>+$B$22</f>
        <v>7069072</v>
      </c>
      <c r="C1009" s="84">
        <f>+B1009/B1021</f>
        <v>8.0862049992804969E-2</v>
      </c>
      <c r="D1009" s="89">
        <v>1.6172409998560983E-2</v>
      </c>
      <c r="E1009" s="112">
        <f>+D1009*C992</f>
        <v>243223.34293235803</v>
      </c>
      <c r="F1009" s="79">
        <v>0.79817147864694216</v>
      </c>
      <c r="G1009" s="112">
        <f>F1009*C992</f>
        <v>12004020.135962822</v>
      </c>
      <c r="H1009" s="23">
        <f t="shared" si="134"/>
        <v>0.81434388864550311</v>
      </c>
      <c r="I1009" s="117">
        <f t="shared" si="135"/>
        <v>12247243.47889518</v>
      </c>
      <c r="J1009" s="39">
        <f>+H1009*I1024</f>
        <v>2857469.4562634379</v>
      </c>
      <c r="K1009" s="39">
        <f>+H1009*I1025</f>
        <v>214065.76366435474</v>
      </c>
      <c r="L1009" s="394">
        <f t="shared" si="136"/>
        <v>3071535.2199277924</v>
      </c>
    </row>
    <row r="1010" spans="1:12" ht="13.8">
      <c r="A1010" s="2" t="s">
        <v>209</v>
      </c>
      <c r="B1010" s="22">
        <f>+$B$23</f>
        <v>483692</v>
      </c>
      <c r="C1010" s="84">
        <f>+B1010/B1021</f>
        <v>5.5328799430985872E-3</v>
      </c>
      <c r="D1010" s="89">
        <v>1.1065759886197165E-3</v>
      </c>
      <c r="E1010" s="112">
        <f>+D1010*C992</f>
        <v>16642.238923247365</v>
      </c>
      <c r="F1010" s="79">
        <v>0</v>
      </c>
      <c r="G1010" s="112">
        <f>F1010*C992</f>
        <v>0</v>
      </c>
      <c r="H1010" s="23">
        <f t="shared" si="134"/>
        <v>1.1065759886197165E-3</v>
      </c>
      <c r="I1010" s="117">
        <f t="shared" si="135"/>
        <v>16642.238923247365</v>
      </c>
      <c r="J1010" s="39">
        <f>+H1010*I1024</f>
        <v>3882.8891977991248</v>
      </c>
      <c r="K1010" s="39">
        <f>+H1010*I1025</f>
        <v>290.88452355247625</v>
      </c>
      <c r="L1010" s="394">
        <f t="shared" si="136"/>
        <v>4173.7737213516011</v>
      </c>
    </row>
    <row r="1011" spans="1:12" ht="13.8">
      <c r="A1011" s="2" t="s">
        <v>210</v>
      </c>
      <c r="B1011" s="22">
        <f>+$B$24</f>
        <v>125500</v>
      </c>
      <c r="C1011" s="84">
        <f>+B1011/B1021</f>
        <v>1.435575599470061E-3</v>
      </c>
      <c r="D1011" s="89">
        <v>2.8711511989401199E-4</v>
      </c>
      <c r="E1011" s="112">
        <f>+D1011*C992</f>
        <v>4318.0391341340037</v>
      </c>
      <c r="F1011" s="79">
        <v>0</v>
      </c>
      <c r="G1011" s="112">
        <f>F1011*C992</f>
        <v>0</v>
      </c>
      <c r="H1011" s="23">
        <f t="shared" si="134"/>
        <v>2.8711511989401199E-4</v>
      </c>
      <c r="I1011" s="117">
        <f t="shared" si="135"/>
        <v>4318.0391341340037</v>
      </c>
      <c r="J1011" s="39">
        <f>+H1011*I1024</f>
        <v>1007.4646558632151</v>
      </c>
      <c r="K1011" s="39">
        <f>+H1011*I1025</f>
        <v>75.47366445141904</v>
      </c>
      <c r="L1011" s="394">
        <f t="shared" si="136"/>
        <v>1082.938320314634</v>
      </c>
    </row>
    <row r="1012" spans="1:12" ht="13.8">
      <c r="A1012" s="2" t="s">
        <v>2</v>
      </c>
      <c r="B1012" s="22">
        <f>+$B$25</f>
        <v>349000</v>
      </c>
      <c r="C1012" s="84">
        <f>+B1012/B1021</f>
        <v>3.992158439960568E-3</v>
      </c>
      <c r="D1012" s="89">
        <v>7.9843168799211299E-4</v>
      </c>
      <c r="E1012" s="112">
        <f>+D1012*C992</f>
        <v>12007.933528388585</v>
      </c>
      <c r="F1012" s="79">
        <v>7.7008172946008797E-4</v>
      </c>
      <c r="G1012" s="112">
        <f>F1012*C992</f>
        <v>11581.567162042047</v>
      </c>
      <c r="H1012" s="23">
        <f t="shared" si="134"/>
        <v>1.568513417452201E-3</v>
      </c>
      <c r="I1012" s="117">
        <f t="shared" si="135"/>
        <v>23589.500690430632</v>
      </c>
      <c r="J1012" s="39">
        <f>+H1012*I1024</f>
        <v>5503.7917575140345</v>
      </c>
      <c r="K1012" s="39">
        <f>+H1012*I1025</f>
        <v>412.31355353224262</v>
      </c>
      <c r="L1012" s="394">
        <f t="shared" si="136"/>
        <v>5916.1053110462772</v>
      </c>
    </row>
    <row r="1013" spans="1:12" ht="13.8">
      <c r="A1013" s="2" t="s">
        <v>12</v>
      </c>
      <c r="B1013" s="22">
        <f>+$B$26</f>
        <v>369700</v>
      </c>
      <c r="C1013" s="84">
        <f>+B1013/B1021</f>
        <v>4.2289426225026417E-3</v>
      </c>
      <c r="D1013" s="89">
        <v>8.4578852450052774E-4</v>
      </c>
      <c r="E1013" s="112">
        <f>+D1013*C992</f>
        <v>12720.151935373236</v>
      </c>
      <c r="F1013" s="79">
        <v>0</v>
      </c>
      <c r="G1013" s="112">
        <f>F1013*C992</f>
        <v>0</v>
      </c>
      <c r="H1013" s="23">
        <f t="shared" si="134"/>
        <v>8.4578852450052774E-4</v>
      </c>
      <c r="I1013" s="117">
        <f t="shared" si="135"/>
        <v>12720.151935373236</v>
      </c>
      <c r="J1013" s="39">
        <f>+H1013*I1024</f>
        <v>2967.8062412161803</v>
      </c>
      <c r="K1013" s="39">
        <f>+H1013*I1025</f>
        <v>222.33158364692923</v>
      </c>
      <c r="L1013" s="394">
        <f t="shared" si="136"/>
        <v>3190.1378248631095</v>
      </c>
    </row>
    <row r="1014" spans="1:12" ht="13.8">
      <c r="A1014" s="2" t="s">
        <v>18</v>
      </c>
      <c r="B1014" s="22">
        <f>+$B$27</f>
        <v>10701139</v>
      </c>
      <c r="C1014" s="84">
        <f>+B1014/B1021</f>
        <v>0.12240871740986015</v>
      </c>
      <c r="D1014" s="89">
        <v>2.4481743481972011E-2</v>
      </c>
      <c r="E1014" s="112">
        <f>+D1014*C992</f>
        <v>368190.73292276985</v>
      </c>
      <c r="F1014" s="79">
        <v>0</v>
      </c>
      <c r="G1014" s="112">
        <f>F1014*C992</f>
        <v>0</v>
      </c>
      <c r="H1014" s="23">
        <f t="shared" si="134"/>
        <v>2.4481743481972011E-2</v>
      </c>
      <c r="I1014" s="117">
        <f t="shared" si="135"/>
        <v>368190.73292276985</v>
      </c>
      <c r="J1014" s="39">
        <f>+H1014*I1024</f>
        <v>85904.536414178714</v>
      </c>
      <c r="K1014" s="39">
        <f>+H1014*I1025</f>
        <v>6435.4914273625009</v>
      </c>
      <c r="L1014" s="394">
        <f t="shared" si="136"/>
        <v>92340.027841541218</v>
      </c>
    </row>
    <row r="1015" spans="1:12" ht="13.8">
      <c r="A1015" s="2" t="s">
        <v>9</v>
      </c>
      <c r="B1015" s="22">
        <f>+$B$28</f>
        <v>8491257</v>
      </c>
      <c r="C1015" s="84">
        <f>+B1015/B1021</f>
        <v>9.7130210024138255E-2</v>
      </c>
      <c r="D1015" s="89">
        <v>1.9426042004827636E-2</v>
      </c>
      <c r="E1015" s="112">
        <f>+D1015*C992</f>
        <v>292156.01612740476</v>
      </c>
      <c r="F1015" s="79">
        <v>0</v>
      </c>
      <c r="G1015" s="112">
        <f>F1015*C992</f>
        <v>0</v>
      </c>
      <c r="H1015" s="23">
        <f t="shared" si="134"/>
        <v>1.9426042004827636E-2</v>
      </c>
      <c r="I1015" s="117">
        <f t="shared" si="135"/>
        <v>292156.01612740476</v>
      </c>
      <c r="J1015" s="39">
        <f>+H1015*I1024</f>
        <v>68164.472600407287</v>
      </c>
      <c r="K1015" s="39">
        <f>+H1015*I1025</f>
        <v>5106.5042357670354</v>
      </c>
      <c r="L1015" s="394">
        <f t="shared" si="136"/>
        <v>73270.976836174319</v>
      </c>
    </row>
    <row r="1016" spans="1:12" ht="13.8">
      <c r="A1016" s="2" t="s">
        <v>7</v>
      </c>
      <c r="B1016" s="22">
        <f>+$B$29</f>
        <v>1726630</v>
      </c>
      <c r="C1016" s="84">
        <f>+B1016/B1021</f>
        <v>1.9750660536358496E-2</v>
      </c>
      <c r="D1016" s="89">
        <v>3.9501321072716962E-3</v>
      </c>
      <c r="E1016" s="112">
        <f>+D1016*C992</f>
        <v>59407.616814101944</v>
      </c>
      <c r="F1016" s="79">
        <v>0</v>
      </c>
      <c r="G1016" s="112">
        <f>F1016*C992</f>
        <v>0</v>
      </c>
      <c r="H1016" s="23">
        <f t="shared" si="134"/>
        <v>3.9501321072716962E-3</v>
      </c>
      <c r="I1016" s="117">
        <f t="shared" si="135"/>
        <v>59407.616814101944</v>
      </c>
      <c r="J1016" s="39">
        <f>+H1016*I1024</f>
        <v>13860.706762972932</v>
      </c>
      <c r="K1016" s="39">
        <f>+H1016*I1025</f>
        <v>1038.3672769064035</v>
      </c>
      <c r="L1016" s="394">
        <f t="shared" si="136"/>
        <v>14899.074039879335</v>
      </c>
    </row>
    <row r="1017" spans="1:12" ht="13.8">
      <c r="A1017" s="2" t="s">
        <v>13</v>
      </c>
      <c r="B1017" s="22">
        <f>+$B$30</f>
        <v>260430</v>
      </c>
      <c r="C1017" s="84">
        <f>+B1017/B1021</f>
        <v>2.9790195487648446E-3</v>
      </c>
      <c r="D1017" s="89">
        <v>5.9580390975296849E-4</v>
      </c>
      <c r="E1017" s="112">
        <f>+D1017*C992</f>
        <v>8960.5333203387945</v>
      </c>
      <c r="F1017" s="79">
        <v>0</v>
      </c>
      <c r="G1017" s="112">
        <f>F1017*C992</f>
        <v>0</v>
      </c>
      <c r="H1017" s="23">
        <f t="shared" si="134"/>
        <v>5.9580390975296849E-4</v>
      </c>
      <c r="I1017" s="117">
        <f t="shared" si="135"/>
        <v>8960.5333203387945</v>
      </c>
      <c r="J1017" s="39">
        <f>+H1017*I1024</f>
        <v>2090.629644035515</v>
      </c>
      <c r="K1017" s="39">
        <f>+H1017*I1025</f>
        <v>156.61837795285308</v>
      </c>
      <c r="L1017" s="394">
        <f t="shared" si="136"/>
        <v>2247.2480219883682</v>
      </c>
    </row>
    <row r="1018" spans="1:12" ht="13.8">
      <c r="A1018" s="2" t="s">
        <v>3</v>
      </c>
      <c r="B1018" s="22">
        <f>+$B$31</f>
        <v>1010330</v>
      </c>
      <c r="C1018" s="84">
        <f>+B1018/B1021</f>
        <v>1.155701271245089E-2</v>
      </c>
      <c r="D1018" s="89">
        <v>2.3114025424901762E-3</v>
      </c>
      <c r="E1018" s="112">
        <f>+D1018*C992</f>
        <v>34762.107397526757</v>
      </c>
      <c r="F1018" s="79">
        <v>0</v>
      </c>
      <c r="G1018" s="112">
        <f>F1018*C992</f>
        <v>0</v>
      </c>
      <c r="H1018" s="23">
        <f t="shared" si="134"/>
        <v>2.3114025424901762E-3</v>
      </c>
      <c r="I1018" s="117">
        <f t="shared" si="135"/>
        <v>34762.107397526757</v>
      </c>
      <c r="J1018" s="39">
        <f>+H1018*I1024</f>
        <v>8110.5319980739605</v>
      </c>
      <c r="K1018" s="39">
        <f>+H1018*I1025</f>
        <v>607.59607494185013</v>
      </c>
      <c r="L1018" s="394">
        <f t="shared" si="136"/>
        <v>8718.1280730158105</v>
      </c>
    </row>
    <row r="1019" spans="1:12" ht="13.8">
      <c r="A1019" s="2" t="s">
        <v>11</v>
      </c>
      <c r="B1019" s="22">
        <f>+$B$32</f>
        <v>744197</v>
      </c>
      <c r="C1019" s="84">
        <f>+B1019/B1021</f>
        <v>8.5127574055682952E-3</v>
      </c>
      <c r="D1019" s="89">
        <v>1.7025514811136577E-3</v>
      </c>
      <c r="E1019" s="112">
        <f>+D1019*C992</f>
        <v>25605.352745060743</v>
      </c>
      <c r="F1019" s="79">
        <v>0</v>
      </c>
      <c r="G1019" s="112">
        <f>F1019*C992</f>
        <v>0</v>
      </c>
      <c r="H1019" s="23">
        <f t="shared" si="134"/>
        <v>1.7025514811136577E-3</v>
      </c>
      <c r="I1019" s="117">
        <f t="shared" si="135"/>
        <v>25605.352745060743</v>
      </c>
      <c r="J1019" s="39">
        <f>+H1019*I1024</f>
        <v>5974.1209123461122</v>
      </c>
      <c r="K1019" s="39">
        <f>+H1019*I1025</f>
        <v>447.54800528886608</v>
      </c>
      <c r="L1019" s="394">
        <f t="shared" si="136"/>
        <v>6421.6689176349782</v>
      </c>
    </row>
    <row r="1020" spans="1:12" ht="13.8">
      <c r="A1020" s="3" t="s">
        <v>8</v>
      </c>
      <c r="B1020" s="22">
        <f>+$B$33</f>
        <v>607368</v>
      </c>
      <c r="C1020" s="84">
        <f>+B1020/B1021</f>
        <v>6.9475910812663907E-3</v>
      </c>
      <c r="D1020" s="89">
        <v>1.389518216253277E-3</v>
      </c>
      <c r="E1020" s="112">
        <f>+D1020*C992</f>
        <v>20897.520261519534</v>
      </c>
      <c r="F1020" s="79">
        <v>0</v>
      </c>
      <c r="G1020" s="115">
        <f>F1020*C992</f>
        <v>0</v>
      </c>
      <c r="H1020" s="87">
        <f>+D1020+F1020</f>
        <v>1.389518216253277E-3</v>
      </c>
      <c r="I1020" s="118">
        <f t="shared" si="135"/>
        <v>20897.520261519534</v>
      </c>
      <c r="J1020" s="39">
        <f>+H1020*I1024</f>
        <v>4875.7114988233398</v>
      </c>
      <c r="K1020" s="39">
        <f>+H1020*I1025</f>
        <v>365.26126398828268</v>
      </c>
      <c r="L1020" s="394">
        <f t="shared" si="136"/>
        <v>5240.9727628116225</v>
      </c>
    </row>
    <row r="1021" spans="1:12" ht="13.8">
      <c r="A1021" s="24"/>
      <c r="B1021" s="25">
        <f t="shared" ref="B1021:L1021" si="137">SUM(B998:B1020)</f>
        <v>87421380</v>
      </c>
      <c r="C1021" s="85">
        <f t="shared" si="137"/>
        <v>1.0000000000000002</v>
      </c>
      <c r="D1021" s="82">
        <f t="shared" si="137"/>
        <v>0.19999999999999984</v>
      </c>
      <c r="E1021" s="113">
        <f t="shared" si="137"/>
        <v>3007879.9999999981</v>
      </c>
      <c r="F1021" s="83">
        <f t="shared" si="137"/>
        <v>0.80000000000000016</v>
      </c>
      <c r="G1021" s="113">
        <f t="shared" si="137"/>
        <v>12031520.000000002</v>
      </c>
      <c r="H1021" s="86">
        <f t="shared" si="137"/>
        <v>1</v>
      </c>
      <c r="I1021" s="119">
        <f t="shared" si="137"/>
        <v>15039399.999999996</v>
      </c>
      <c r="J1021" s="26">
        <f t="shared" si="137"/>
        <v>3508922.3313461118</v>
      </c>
      <c r="K1021" s="26">
        <f t="shared" si="137"/>
        <v>262868.99999999994</v>
      </c>
      <c r="L1021" s="26">
        <f t="shared" si="137"/>
        <v>3771791.3313461114</v>
      </c>
    </row>
    <row r="1022" spans="1:12">
      <c r="H1022" s="80"/>
      <c r="I1022" s="81"/>
    </row>
    <row r="1023" spans="1:12" ht="13.8">
      <c r="A1023" s="90"/>
      <c r="I1023" s="127"/>
    </row>
    <row r="1024" spans="1:12">
      <c r="G1024" t="s">
        <v>114</v>
      </c>
      <c r="H1024" s="27"/>
      <c r="I1024" s="357">
        <f>+AMIL!L75</f>
        <v>3508922.3313461123</v>
      </c>
    </row>
    <row r="1025" spans="1:17">
      <c r="G1025" t="s">
        <v>338</v>
      </c>
      <c r="I1025" s="357">
        <f>+AMIL!M75</f>
        <v>262869</v>
      </c>
    </row>
    <row r="1026" spans="1:17">
      <c r="G1026" t="s">
        <v>256</v>
      </c>
      <c r="I1026" s="746">
        <f>SUM(I1024:I1025)</f>
        <v>3771791.3313461123</v>
      </c>
      <c r="N1026" s="121">
        <f>+I1026</f>
        <v>3771791.3313461123</v>
      </c>
    </row>
    <row r="1027" spans="1:17">
      <c r="I1027" s="747"/>
      <c r="N1027" s="121"/>
    </row>
    <row r="1028" spans="1:17">
      <c r="I1028" s="747"/>
      <c r="N1028" s="121"/>
    </row>
    <row r="1030" spans="1:17" ht="15.6">
      <c r="A1030" s="895" t="s">
        <v>19</v>
      </c>
      <c r="B1030" s="896"/>
      <c r="C1030" s="888">
        <v>2069</v>
      </c>
      <c r="D1030" s="889"/>
      <c r="E1030" s="889"/>
      <c r="F1030" s="889"/>
      <c r="G1030" s="889"/>
      <c r="H1030" s="890"/>
      <c r="I1030" s="4"/>
    </row>
    <row r="1031" spans="1:17" ht="15.6">
      <c r="A1031" s="891" t="s">
        <v>20</v>
      </c>
      <c r="B1031" s="892"/>
      <c r="C1031" s="920" t="s">
        <v>241</v>
      </c>
      <c r="D1031" s="920"/>
      <c r="E1031" s="920"/>
      <c r="F1031" s="920"/>
      <c r="G1031" s="920"/>
      <c r="H1031" s="921"/>
      <c r="I1031" s="4"/>
    </row>
    <row r="1032" spans="1:17" ht="15.6">
      <c r="A1032" s="891" t="s">
        <v>22</v>
      </c>
      <c r="B1032" s="892"/>
      <c r="C1032" s="913" t="s">
        <v>99</v>
      </c>
      <c r="D1032" s="913"/>
      <c r="E1032" s="913"/>
      <c r="F1032" s="913"/>
      <c r="G1032" s="913"/>
      <c r="H1032" s="914"/>
      <c r="I1032" s="4"/>
    </row>
    <row r="1033" spans="1:17" ht="15.6">
      <c r="A1033" s="867" t="s">
        <v>24</v>
      </c>
      <c r="B1033" s="868"/>
      <c r="C1033" s="905">
        <v>17600000</v>
      </c>
      <c r="D1033" s="905"/>
      <c r="E1033" s="905"/>
      <c r="F1033" s="905"/>
      <c r="G1033" s="905"/>
      <c r="H1033" s="906"/>
      <c r="I1033" s="4"/>
    </row>
    <row r="1034" spans="1:17" ht="15.6">
      <c r="A1034" s="881" t="s">
        <v>25</v>
      </c>
      <c r="B1034" s="882"/>
      <c r="C1034" s="911" t="s">
        <v>239</v>
      </c>
      <c r="D1034" s="911"/>
      <c r="E1034" s="911"/>
      <c r="F1034" s="911"/>
      <c r="G1034" s="911"/>
      <c r="H1034" s="912"/>
      <c r="I1034" s="4"/>
    </row>
    <row r="1035" spans="1:17" ht="13.8">
      <c r="A1035" s="5"/>
      <c r="B1035" s="5"/>
      <c r="C1035" s="5"/>
      <c r="D1035" s="5"/>
      <c r="E1035" s="5"/>
      <c r="F1035" s="5"/>
      <c r="G1035" s="5"/>
      <c r="H1035" s="5"/>
      <c r="I1035" s="5"/>
    </row>
    <row r="1036" spans="1:17" ht="13.8">
      <c r="A1036" s="6"/>
      <c r="B1036" s="7"/>
      <c r="C1036" s="8"/>
      <c r="D1036" s="886">
        <v>0</v>
      </c>
      <c r="E1036" s="887"/>
      <c r="F1036" s="886">
        <v>1</v>
      </c>
      <c r="G1036" s="887"/>
      <c r="H1036" s="9"/>
      <c r="I1036" s="10"/>
      <c r="J1036" s="11" t="s">
        <v>121</v>
      </c>
      <c r="K1036" s="11" t="s">
        <v>269</v>
      </c>
      <c r="L1036" s="11" t="s">
        <v>270</v>
      </c>
    </row>
    <row r="1037" spans="1:17" ht="13.8">
      <c r="A1037" s="12"/>
      <c r="B1037" s="13"/>
      <c r="C1037" s="14"/>
      <c r="D1037" s="872" t="s">
        <v>26</v>
      </c>
      <c r="E1037" s="880"/>
      <c r="F1037" s="872" t="s">
        <v>27</v>
      </c>
      <c r="G1037" s="880"/>
      <c r="H1037" s="872" t="s">
        <v>28</v>
      </c>
      <c r="I1037" s="873"/>
      <c r="J1037" s="15" t="s">
        <v>29</v>
      </c>
      <c r="K1037" s="391" t="s">
        <v>29</v>
      </c>
      <c r="L1037" s="391" t="s">
        <v>29</v>
      </c>
    </row>
    <row r="1038" spans="1:17" ht="27.6">
      <c r="A1038" s="16" t="s">
        <v>30</v>
      </c>
      <c r="B1038" s="17" t="s">
        <v>31</v>
      </c>
      <c r="C1038" s="18" t="s">
        <v>32</v>
      </c>
      <c r="D1038" s="19" t="s">
        <v>33</v>
      </c>
      <c r="E1038" s="20" t="s">
        <v>34</v>
      </c>
      <c r="F1038" s="19" t="s">
        <v>33</v>
      </c>
      <c r="G1038" s="20" t="s">
        <v>34</v>
      </c>
      <c r="H1038" s="21" t="s">
        <v>33</v>
      </c>
      <c r="I1038" s="40" t="s">
        <v>34</v>
      </c>
      <c r="J1038" s="18" t="s">
        <v>34</v>
      </c>
      <c r="K1038" s="18" t="s">
        <v>34</v>
      </c>
      <c r="L1038" s="18" t="s">
        <v>34</v>
      </c>
    </row>
    <row r="1039" spans="1:17" ht="13.8">
      <c r="A1039" s="1" t="s">
        <v>15</v>
      </c>
      <c r="B1039" s="22">
        <f>+$B$10</f>
        <v>11479167</v>
      </c>
      <c r="C1039" s="84">
        <f>+B1039/B1062</f>
        <v>0.13130846252941786</v>
      </c>
      <c r="D1039" s="89">
        <v>1.6413557816177232E-2</v>
      </c>
      <c r="E1039" s="112">
        <f>+D1039*C1033</f>
        <v>288878.61756471929</v>
      </c>
      <c r="F1039" s="79">
        <v>0</v>
      </c>
      <c r="G1039" s="114">
        <f>F1039*C$1033</f>
        <v>0</v>
      </c>
      <c r="H1039" s="23">
        <f>+D1039+F1039</f>
        <v>1.6413557816177232E-2</v>
      </c>
      <c r="I1039" s="116">
        <f>+E1039+G1039</f>
        <v>288878.61756471929</v>
      </c>
      <c r="J1039" s="39">
        <f>+H1039*I1065</f>
        <v>73713.365747050382</v>
      </c>
      <c r="K1039" s="39">
        <f>+H1039*I1066</f>
        <v>0</v>
      </c>
      <c r="L1039" s="393">
        <f>+J1039+K1039</f>
        <v>73713.365747050382</v>
      </c>
      <c r="P1039" s="819" t="s">
        <v>967</v>
      </c>
      <c r="Q1039" s="812"/>
    </row>
    <row r="1040" spans="1:17" ht="13.8">
      <c r="A1040" s="2" t="s">
        <v>4</v>
      </c>
      <c r="B1040" s="22">
        <f>+$B$12</f>
        <v>552209</v>
      </c>
      <c r="C1040" s="84">
        <f>+B1040/B1062</f>
        <v>6.3166355873128521E-3</v>
      </c>
      <c r="D1040" s="89">
        <v>7.8957944841410652E-4</v>
      </c>
      <c r="E1040" s="112">
        <f>+D1040*C1033</f>
        <v>13896.598292088274</v>
      </c>
      <c r="F1040" s="79">
        <v>0</v>
      </c>
      <c r="G1040" s="112">
        <f t="shared" ref="G1040:G1061" si="138">F1040*C$1033</f>
        <v>0</v>
      </c>
      <c r="H1040" s="23">
        <f t="shared" ref="H1040:H1060" si="139">+D1040+F1040</f>
        <v>7.8957944841410652E-4</v>
      </c>
      <c r="I1040" s="117">
        <f>+G1040+E1040</f>
        <v>13896.598292088274</v>
      </c>
      <c r="J1040" s="39">
        <f>+H1040*I1065</f>
        <v>3546.0050355407275</v>
      </c>
      <c r="K1040" s="39">
        <f>+H1040*I1066</f>
        <v>0</v>
      </c>
      <c r="L1040" s="394">
        <f>+J1040+K1040</f>
        <v>3546.0050355407275</v>
      </c>
      <c r="P1040" s="813" t="s">
        <v>638</v>
      </c>
      <c r="Q1040" s="814"/>
    </row>
    <row r="1041" spans="1:17" s="127" customFormat="1" ht="13.8">
      <c r="A1041" s="2" t="s">
        <v>0</v>
      </c>
      <c r="B1041" s="471">
        <f>+$B$13</f>
        <v>10468870</v>
      </c>
      <c r="C1041" s="472">
        <f>+B1041/B1062</f>
        <v>0.11975182729899711</v>
      </c>
      <c r="D1041" s="473">
        <v>1.4968978412374639E-2</v>
      </c>
      <c r="E1041" s="474">
        <f>+D1041*C1033</f>
        <v>263454.02005779365</v>
      </c>
      <c r="F1041" s="475">
        <v>0</v>
      </c>
      <c r="G1041" s="474">
        <f t="shared" si="138"/>
        <v>0</v>
      </c>
      <c r="H1041" s="476">
        <f t="shared" si="139"/>
        <v>1.4968978412374639E-2</v>
      </c>
      <c r="I1041" s="477">
        <f t="shared" ref="I1041:I1061" si="140">+G1041+E1041</f>
        <v>263454.02005779365</v>
      </c>
      <c r="J1041" s="478">
        <f>+H1041*I1065</f>
        <v>67225.752815367465</v>
      </c>
      <c r="K1041" s="478">
        <f>+H1041*I1066</f>
        <v>0</v>
      </c>
      <c r="L1041" s="811">
        <f t="shared" ref="L1041:L1061" si="141">+J1041+K1041</f>
        <v>67225.752815367465</v>
      </c>
      <c r="P1041" s="815">
        <f>L1041*$O$20</f>
        <v>38923.710880097758</v>
      </c>
      <c r="Q1041" s="816" t="s">
        <v>610</v>
      </c>
    </row>
    <row r="1042" spans="1:17" ht="13.8">
      <c r="A1042" s="2" t="s">
        <v>16</v>
      </c>
      <c r="B1042" s="22">
        <f>+$B$14</f>
        <v>1032750</v>
      </c>
      <c r="C1042" s="84">
        <f>+B1042/B1062</f>
        <v>1.1813471715957813E-2</v>
      </c>
      <c r="D1042" s="89">
        <v>1.4766839644947266E-3</v>
      </c>
      <c r="E1042" s="112">
        <f>+D1042*C1033</f>
        <v>25989.637775107189</v>
      </c>
      <c r="F1042" s="79">
        <v>0</v>
      </c>
      <c r="G1042" s="112">
        <f t="shared" si="138"/>
        <v>0</v>
      </c>
      <c r="H1042" s="23">
        <f t="shared" si="139"/>
        <v>1.4766839644947266E-3</v>
      </c>
      <c r="I1042" s="117">
        <f t="shared" si="140"/>
        <v>25989.637775107189</v>
      </c>
      <c r="J1042" s="39">
        <f>+H1042*I1065</f>
        <v>6631.7946655246224</v>
      </c>
      <c r="K1042" s="39">
        <f>+H1042*I1066</f>
        <v>0</v>
      </c>
      <c r="L1042" s="394">
        <f t="shared" si="141"/>
        <v>6631.7946655246224</v>
      </c>
      <c r="P1042" s="815">
        <f>L1041*$O$21</f>
        <v>23529.013485378611</v>
      </c>
      <c r="Q1042" s="816" t="s">
        <v>603</v>
      </c>
    </row>
    <row r="1043" spans="1:17" ht="13.8">
      <c r="A1043" s="2" t="s">
        <v>6</v>
      </c>
      <c r="B1043" s="22">
        <f>+$B$15</f>
        <v>2589500</v>
      </c>
      <c r="C1043" s="84">
        <f>+B1043/B1062</f>
        <v>2.9620900516555561E-2</v>
      </c>
      <c r="D1043" s="89">
        <v>3.7026125645694451E-3</v>
      </c>
      <c r="E1043" s="112">
        <f>+D1043*C1033</f>
        <v>65165.981136422233</v>
      </c>
      <c r="F1043" s="79">
        <v>0</v>
      </c>
      <c r="G1043" s="112">
        <f t="shared" si="138"/>
        <v>0</v>
      </c>
      <c r="H1043" s="23">
        <f t="shared" si="139"/>
        <v>3.7026125645694451E-3</v>
      </c>
      <c r="I1043" s="117">
        <f t="shared" si="140"/>
        <v>65165.981136422233</v>
      </c>
      <c r="J1043" s="39">
        <f>+H1043*I1065</f>
        <v>16628.450531470357</v>
      </c>
      <c r="K1043" s="39">
        <f>+H1043*I1066</f>
        <v>0</v>
      </c>
      <c r="L1043" s="394">
        <f t="shared" si="141"/>
        <v>16628.450531470357</v>
      </c>
      <c r="P1043" s="817">
        <f>L1041*$O$22</f>
        <v>4773.0284498910896</v>
      </c>
      <c r="Q1043" s="818" t="s">
        <v>604</v>
      </c>
    </row>
    <row r="1044" spans="1:17" ht="13.8">
      <c r="A1044" s="2" t="s">
        <v>10</v>
      </c>
      <c r="B1044" s="22">
        <f>+$B$16</f>
        <v>2986010</v>
      </c>
      <c r="C1044" s="84">
        <f>+B1044/B1062</f>
        <v>3.4156518691423082E-2</v>
      </c>
      <c r="D1044" s="89">
        <v>4.2695648364278853E-3</v>
      </c>
      <c r="E1044" s="112">
        <f>+D1044*C1033</f>
        <v>75144.341121130783</v>
      </c>
      <c r="F1044" s="79">
        <v>0</v>
      </c>
      <c r="G1044" s="112">
        <f t="shared" si="138"/>
        <v>0</v>
      </c>
      <c r="H1044" s="23">
        <f t="shared" si="139"/>
        <v>4.2695648364278853E-3</v>
      </c>
      <c r="I1044" s="117">
        <f t="shared" si="140"/>
        <v>75144.341121130783</v>
      </c>
      <c r="J1044" s="39">
        <f>+H1044*I1065</f>
        <v>19174.635864636337</v>
      </c>
      <c r="K1044" s="39">
        <f>+H1044*I1066</f>
        <v>0</v>
      </c>
      <c r="L1044" s="394">
        <f t="shared" si="141"/>
        <v>19174.635864636337</v>
      </c>
    </row>
    <row r="1045" spans="1:17" ht="13.8">
      <c r="A1045" s="2" t="s">
        <v>17</v>
      </c>
      <c r="B1045" s="22">
        <f>+$B$17</f>
        <v>6997000</v>
      </c>
      <c r="C1045" s="84">
        <f>+B1045/B1062</f>
        <v>8.003762923898021E-2</v>
      </c>
      <c r="D1045" s="89">
        <v>1.0004703654872526E-2</v>
      </c>
      <c r="E1045" s="112">
        <f>+D1045*C1033</f>
        <v>176082.78432575645</v>
      </c>
      <c r="F1045" s="79">
        <v>0</v>
      </c>
      <c r="G1045" s="112">
        <f t="shared" si="138"/>
        <v>0</v>
      </c>
      <c r="H1045" s="23">
        <f t="shared" si="139"/>
        <v>1.0004703654872526E-2</v>
      </c>
      <c r="I1045" s="117">
        <f t="shared" si="140"/>
        <v>176082.78432575645</v>
      </c>
      <c r="J1045" s="39">
        <f>+H1045*I1065</f>
        <v>44931.171410966621</v>
      </c>
      <c r="K1045" s="39">
        <f>+H1045*I1066</f>
        <v>0</v>
      </c>
      <c r="L1045" s="394">
        <f t="shared" si="141"/>
        <v>44931.171410966621</v>
      </c>
    </row>
    <row r="1046" spans="1:17" ht="13.8">
      <c r="A1046" s="2" t="s">
        <v>5</v>
      </c>
      <c r="B1046" s="22">
        <f>+$B$18</f>
        <v>9283000</v>
      </c>
      <c r="C1046" s="84">
        <f>+B1046/B1062</f>
        <v>0.10618683896319184</v>
      </c>
      <c r="D1046" s="89">
        <v>1.327335487039898E-2</v>
      </c>
      <c r="E1046" s="112">
        <f>+D1046*C1033</f>
        <v>233611.04571902205</v>
      </c>
      <c r="F1046" s="79">
        <v>0</v>
      </c>
      <c r="G1046" s="112">
        <f t="shared" si="138"/>
        <v>0</v>
      </c>
      <c r="H1046" s="23">
        <f t="shared" si="139"/>
        <v>1.327335487039898E-2</v>
      </c>
      <c r="I1046" s="117">
        <f t="shared" si="140"/>
        <v>233611.04571902205</v>
      </c>
      <c r="J1046" s="39">
        <f>+H1046*I1065</f>
        <v>59610.699472345739</v>
      </c>
      <c r="K1046" s="39">
        <f>+H1046*I1066</f>
        <v>0</v>
      </c>
      <c r="L1046" s="394">
        <f t="shared" si="141"/>
        <v>59610.699472345739</v>
      </c>
    </row>
    <row r="1047" spans="1:17" ht="13.8">
      <c r="A1047" s="2" t="s">
        <v>116</v>
      </c>
      <c r="B1047" s="22">
        <f>+$B$19</f>
        <v>2800184</v>
      </c>
      <c r="C1047" s="84">
        <f>+B1047/B1062</f>
        <v>3.2030883063159148E-2</v>
      </c>
      <c r="D1047" s="89">
        <v>4.0038603828948935E-3</v>
      </c>
      <c r="E1047" s="112">
        <f>+D1047*C1033</f>
        <v>70467.942738950122</v>
      </c>
      <c r="F1047" s="79">
        <v>0</v>
      </c>
      <c r="G1047" s="112">
        <f t="shared" si="138"/>
        <v>0</v>
      </c>
      <c r="H1047" s="23">
        <f t="shared" si="139"/>
        <v>4.0038603828948935E-3</v>
      </c>
      <c r="I1047" s="117">
        <f t="shared" si="140"/>
        <v>70467.942738950122</v>
      </c>
      <c r="J1047" s="39">
        <f>+H1047*I1065</f>
        <v>17981.355907709898</v>
      </c>
      <c r="K1047" s="39">
        <f>+H1047*I1066</f>
        <v>0</v>
      </c>
      <c r="L1047" s="394">
        <f t="shared" si="141"/>
        <v>17981.355907709898</v>
      </c>
    </row>
    <row r="1048" spans="1:17" ht="13.8">
      <c r="A1048" s="2" t="s">
        <v>1</v>
      </c>
      <c r="B1048" s="22">
        <f>+$B$20</f>
        <v>234000</v>
      </c>
      <c r="C1048" s="84">
        <f>+B1048/B1062</f>
        <v>2.6766907591712691E-3</v>
      </c>
      <c r="D1048" s="89">
        <v>3.3458634489640863E-4</v>
      </c>
      <c r="E1048" s="112">
        <f>+D1048*C1033</f>
        <v>5888.7196701767916</v>
      </c>
      <c r="F1048" s="79">
        <v>0</v>
      </c>
      <c r="G1048" s="112">
        <f t="shared" si="138"/>
        <v>0</v>
      </c>
      <c r="H1048" s="23">
        <f t="shared" si="139"/>
        <v>3.3458634489640863E-4</v>
      </c>
      <c r="I1048" s="117">
        <f t="shared" si="140"/>
        <v>5888.7196701767916</v>
      </c>
      <c r="J1048" s="39">
        <f>+H1048*I1065</f>
        <v>1502.6288566766027</v>
      </c>
      <c r="K1048" s="39">
        <f>+H1048*I1066</f>
        <v>0</v>
      </c>
      <c r="L1048" s="394">
        <f t="shared" si="141"/>
        <v>1502.6288566766027</v>
      </c>
    </row>
    <row r="1049" spans="1:17" ht="13.8">
      <c r="A1049" s="2" t="s">
        <v>46</v>
      </c>
      <c r="B1049" s="22">
        <f>+$B$21</f>
        <v>7060375</v>
      </c>
      <c r="C1049" s="84">
        <f>+B1049/B1062</f>
        <v>8.0762566319589099E-2</v>
      </c>
      <c r="D1049" s="89">
        <v>1.0095320789948637E-2</v>
      </c>
      <c r="E1049" s="112">
        <f>+D1049*C1033</f>
        <v>177677.64590309601</v>
      </c>
      <c r="F1049" s="79">
        <v>0</v>
      </c>
      <c r="G1049" s="112">
        <f t="shared" si="138"/>
        <v>0</v>
      </c>
      <c r="H1049" s="23">
        <f t="shared" si="139"/>
        <v>1.0095320789948637E-2</v>
      </c>
      <c r="I1049" s="117">
        <f t="shared" si="140"/>
        <v>177677.64590309601</v>
      </c>
      <c r="J1049" s="39">
        <f>+H1049*I1065</f>
        <v>45338.133392983204</v>
      </c>
      <c r="K1049" s="39">
        <f>+H1049*I1066</f>
        <v>0</v>
      </c>
      <c r="L1049" s="394">
        <f t="shared" si="141"/>
        <v>45338.133392983204</v>
      </c>
    </row>
    <row r="1050" spans="1:17" ht="13.8">
      <c r="A1050" s="2" t="s">
        <v>45</v>
      </c>
      <c r="B1050" s="22">
        <f>+$B$22</f>
        <v>7069072</v>
      </c>
      <c r="C1050" s="84">
        <f>+B1050/B1062</f>
        <v>8.0862049992804969E-2</v>
      </c>
      <c r="D1050" s="89">
        <v>1.0107756249100621E-2</v>
      </c>
      <c r="E1050" s="112">
        <f>+D1050*C1033</f>
        <v>177896.50998417093</v>
      </c>
      <c r="F1050" s="79">
        <v>0.87075333919801512</v>
      </c>
      <c r="G1050" s="112">
        <f t="shared" si="138"/>
        <v>15325258.769885067</v>
      </c>
      <c r="H1050" s="23">
        <f t="shared" si="139"/>
        <v>0.88086109544711577</v>
      </c>
      <c r="I1050" s="117">
        <f t="shared" si="140"/>
        <v>15503155.279869238</v>
      </c>
      <c r="J1050" s="39">
        <f>+H1050*I1065</f>
        <v>3955951.3438971993</v>
      </c>
      <c r="K1050" s="39">
        <f>+H1050*I1066</f>
        <v>0</v>
      </c>
      <c r="L1050" s="394">
        <f t="shared" si="141"/>
        <v>3955951.3438971993</v>
      </c>
    </row>
    <row r="1051" spans="1:17" ht="13.8">
      <c r="A1051" s="2" t="s">
        <v>209</v>
      </c>
      <c r="B1051" s="22">
        <f>+$B$23</f>
        <v>483692</v>
      </c>
      <c r="C1051" s="84">
        <f>+B1051/B1062</f>
        <v>5.5328799430985872E-3</v>
      </c>
      <c r="D1051" s="89">
        <v>6.916099928873234E-4</v>
      </c>
      <c r="E1051" s="112">
        <f>+D1051*C1033</f>
        <v>12172.335874816892</v>
      </c>
      <c r="F1051" s="79">
        <v>0</v>
      </c>
      <c r="G1051" s="112">
        <f>F1051*C1033</f>
        <v>0</v>
      </c>
      <c r="H1051" s="23">
        <f t="shared" si="139"/>
        <v>6.916099928873234E-4</v>
      </c>
      <c r="I1051" s="117">
        <f t="shared" si="140"/>
        <v>12172.335874816892</v>
      </c>
      <c r="J1051" s="39">
        <f>+H1051*I1065</f>
        <v>3106.0237476223047</v>
      </c>
      <c r="K1051" s="39">
        <f>+H1051*I1066</f>
        <v>0</v>
      </c>
      <c r="L1051" s="394">
        <f t="shared" si="141"/>
        <v>3106.0237476223047</v>
      </c>
    </row>
    <row r="1052" spans="1:17" ht="13.8">
      <c r="A1052" s="2" t="s">
        <v>210</v>
      </c>
      <c r="B1052" s="22">
        <f>+$B$24</f>
        <v>125500</v>
      </c>
      <c r="C1052" s="84">
        <f>+B1052/B1062</f>
        <v>1.435575599470061E-3</v>
      </c>
      <c r="D1052" s="89">
        <v>1.7944694993375762E-4</v>
      </c>
      <c r="E1052" s="112">
        <f>+D1052*C1033</f>
        <v>3158.2663188341339</v>
      </c>
      <c r="F1052" s="79">
        <v>0</v>
      </c>
      <c r="G1052" s="112">
        <f>F1052*C1033</f>
        <v>0</v>
      </c>
      <c r="H1052" s="23">
        <f t="shared" si="139"/>
        <v>1.7944694993375762E-4</v>
      </c>
      <c r="I1052" s="117">
        <f t="shared" si="140"/>
        <v>3158.2663188341339</v>
      </c>
      <c r="J1052" s="39">
        <f>+H1052*I1065</f>
        <v>805.89710048253698</v>
      </c>
      <c r="K1052" s="39">
        <f>+H1052*I1066</f>
        <v>0</v>
      </c>
      <c r="L1052" s="394">
        <f t="shared" si="141"/>
        <v>805.89710048253698</v>
      </c>
    </row>
    <row r="1053" spans="1:17" ht="13.8">
      <c r="A1053" s="2" t="s">
        <v>2</v>
      </c>
      <c r="B1053" s="22">
        <f>+$B$25</f>
        <v>349000</v>
      </c>
      <c r="C1053" s="84">
        <f>+B1053/B1062</f>
        <v>3.992158439960568E-3</v>
      </c>
      <c r="D1053" s="89">
        <v>4.99019804995071E-4</v>
      </c>
      <c r="E1053" s="112">
        <f>+D1053*C1033</f>
        <v>8782.7485679132496</v>
      </c>
      <c r="F1053" s="79">
        <v>4.2466608019849318E-3</v>
      </c>
      <c r="G1053" s="112">
        <f t="shared" si="138"/>
        <v>74741.230114934806</v>
      </c>
      <c r="H1053" s="23">
        <f t="shared" si="139"/>
        <v>4.7456806069800031E-3</v>
      </c>
      <c r="I1053" s="117">
        <f t="shared" si="140"/>
        <v>83523.978682848057</v>
      </c>
      <c r="J1053" s="39">
        <f>+H1053*I1065</f>
        <v>21312.87404100881</v>
      </c>
      <c r="K1053" s="39">
        <f>+H1053*I1066</f>
        <v>0</v>
      </c>
      <c r="L1053" s="394">
        <f t="shared" si="141"/>
        <v>21312.87404100881</v>
      </c>
    </row>
    <row r="1054" spans="1:17" ht="13.8">
      <c r="A1054" s="2" t="s">
        <v>12</v>
      </c>
      <c r="B1054" s="22">
        <f>+$B$26</f>
        <v>369700</v>
      </c>
      <c r="C1054" s="84">
        <f>+B1054/B1062</f>
        <v>4.2289426225026417E-3</v>
      </c>
      <c r="D1054" s="89">
        <v>5.2861782781283022E-4</v>
      </c>
      <c r="E1054" s="112">
        <f>+D1054*C1033</f>
        <v>9303.6737695058109</v>
      </c>
      <c r="F1054" s="79">
        <v>0</v>
      </c>
      <c r="G1054" s="112">
        <f t="shared" si="138"/>
        <v>0</v>
      </c>
      <c r="H1054" s="23">
        <f t="shared" si="139"/>
        <v>5.2861782781283022E-4</v>
      </c>
      <c r="I1054" s="117">
        <f t="shared" si="140"/>
        <v>9303.6737695058109</v>
      </c>
      <c r="J1054" s="39">
        <f>+H1054*I1065</f>
        <v>2374.0251637322226</v>
      </c>
      <c r="K1054" s="39">
        <f>+H1054*I1066</f>
        <v>0</v>
      </c>
      <c r="L1054" s="394">
        <f t="shared" si="141"/>
        <v>2374.0251637322226</v>
      </c>
    </row>
    <row r="1055" spans="1:17" ht="13.8">
      <c r="A1055" s="2" t="s">
        <v>18</v>
      </c>
      <c r="B1055" s="22">
        <f>+$B$27</f>
        <v>10701139</v>
      </c>
      <c r="C1055" s="84">
        <f>+B1055/B1062</f>
        <v>0.12240871740986015</v>
      </c>
      <c r="D1055" s="89">
        <v>1.5301089676232518E-2</v>
      </c>
      <c r="E1055" s="112">
        <f>+D1055*C1033</f>
        <v>269299.1783016923</v>
      </c>
      <c r="F1055" s="79">
        <v>0</v>
      </c>
      <c r="G1055" s="112">
        <f t="shared" si="138"/>
        <v>0</v>
      </c>
      <c r="H1055" s="23">
        <f t="shared" si="139"/>
        <v>1.5301089676232518E-2</v>
      </c>
      <c r="I1055" s="117">
        <f t="shared" si="140"/>
        <v>269299.1783016923</v>
      </c>
      <c r="J1055" s="39">
        <f>+H1055*I1065</f>
        <v>68717.266071399165</v>
      </c>
      <c r="K1055" s="39">
        <f>+H1055*I1066</f>
        <v>0</v>
      </c>
      <c r="L1055" s="394">
        <f t="shared" si="141"/>
        <v>68717.266071399165</v>
      </c>
    </row>
    <row r="1056" spans="1:17" ht="13.8">
      <c r="A1056" s="2" t="s">
        <v>9</v>
      </c>
      <c r="B1056" s="22">
        <f>+$B$28</f>
        <v>8491257</v>
      </c>
      <c r="C1056" s="84">
        <f>+B1056/B1062</f>
        <v>9.7130210024138255E-2</v>
      </c>
      <c r="D1056" s="89">
        <v>1.2141276253017282E-2</v>
      </c>
      <c r="E1056" s="112">
        <f>+D1056*C1033</f>
        <v>213686.46205310416</v>
      </c>
      <c r="F1056" s="79">
        <v>0</v>
      </c>
      <c r="G1056" s="112">
        <f t="shared" si="138"/>
        <v>0</v>
      </c>
      <c r="H1056" s="23">
        <f t="shared" si="139"/>
        <v>1.2141276253017282E-2</v>
      </c>
      <c r="I1056" s="117">
        <f t="shared" si="140"/>
        <v>213686.46205310416</v>
      </c>
      <c r="J1056" s="39">
        <f>+H1056*I1065</f>
        <v>54526.529049817094</v>
      </c>
      <c r="K1056" s="39">
        <f>+H1056*I1066</f>
        <v>0</v>
      </c>
      <c r="L1056" s="394">
        <f t="shared" si="141"/>
        <v>54526.529049817094</v>
      </c>
    </row>
    <row r="1057" spans="1:14" ht="13.8">
      <c r="A1057" s="2" t="s">
        <v>7</v>
      </c>
      <c r="B1057" s="22">
        <f>+$B$29</f>
        <v>1726630</v>
      </c>
      <c r="C1057" s="84">
        <f>+B1057/B1062</f>
        <v>1.9750660536358496E-2</v>
      </c>
      <c r="D1057" s="89">
        <v>2.4688325670448119E-3</v>
      </c>
      <c r="E1057" s="112">
        <f>+D1057*C1033</f>
        <v>43451.45317998869</v>
      </c>
      <c r="F1057" s="79">
        <v>0</v>
      </c>
      <c r="G1057" s="112">
        <f t="shared" si="138"/>
        <v>0</v>
      </c>
      <c r="H1057" s="23">
        <f t="shared" si="139"/>
        <v>2.4688325670448119E-3</v>
      </c>
      <c r="I1057" s="117">
        <f t="shared" si="140"/>
        <v>43451.45317998869</v>
      </c>
      <c r="J1057" s="39">
        <f>+H1057*I1065</f>
        <v>11087.538729929583</v>
      </c>
      <c r="K1057" s="39">
        <f>+H1057*I1066</f>
        <v>0</v>
      </c>
      <c r="L1057" s="394">
        <f t="shared" si="141"/>
        <v>11087.538729929583</v>
      </c>
    </row>
    <row r="1058" spans="1:14" ht="13.8">
      <c r="A1058" s="2" t="s">
        <v>13</v>
      </c>
      <c r="B1058" s="22">
        <f>+$B$30</f>
        <v>260430</v>
      </c>
      <c r="C1058" s="84">
        <f>+B1058/B1062</f>
        <v>2.9790195487648446E-3</v>
      </c>
      <c r="D1058" s="89">
        <v>3.7237744359560558E-4</v>
      </c>
      <c r="E1058" s="112">
        <f>+D1058*C1033</f>
        <v>6553.8430072826577</v>
      </c>
      <c r="F1058" s="79">
        <v>0</v>
      </c>
      <c r="G1058" s="112">
        <f t="shared" si="138"/>
        <v>0</v>
      </c>
      <c r="H1058" s="23">
        <f t="shared" si="139"/>
        <v>3.7237744359560558E-4</v>
      </c>
      <c r="I1058" s="117">
        <f t="shared" si="140"/>
        <v>6553.8430072826577</v>
      </c>
      <c r="J1058" s="39">
        <f>+H1058*I1065</f>
        <v>1672.348859590973</v>
      </c>
      <c r="K1058" s="39">
        <f>+H1058*I1066</f>
        <v>0</v>
      </c>
      <c r="L1058" s="394">
        <f t="shared" si="141"/>
        <v>1672.348859590973</v>
      </c>
    </row>
    <row r="1059" spans="1:14" ht="13.8">
      <c r="A1059" s="2" t="s">
        <v>3</v>
      </c>
      <c r="B1059" s="22">
        <f>+$B$31</f>
        <v>1010330</v>
      </c>
      <c r="C1059" s="84">
        <f>+B1059/B1062</f>
        <v>1.155701271245089E-2</v>
      </c>
      <c r="D1059" s="89">
        <v>1.4446265890563613E-3</v>
      </c>
      <c r="E1059" s="112">
        <f>+D1059*C1033</f>
        <v>25425.427967391959</v>
      </c>
      <c r="F1059" s="79">
        <v>0</v>
      </c>
      <c r="G1059" s="112">
        <f t="shared" si="138"/>
        <v>0</v>
      </c>
      <c r="H1059" s="23">
        <f t="shared" si="139"/>
        <v>1.4446265890563613E-3</v>
      </c>
      <c r="I1059" s="117">
        <f t="shared" si="140"/>
        <v>25425.427967391959</v>
      </c>
      <c r="J1059" s="39">
        <f>+H1059*I1065</f>
        <v>6487.8248408806503</v>
      </c>
      <c r="K1059" s="39">
        <f>+H1059*I1066</f>
        <v>0</v>
      </c>
      <c r="L1059" s="394">
        <f t="shared" si="141"/>
        <v>6487.8248408806503</v>
      </c>
    </row>
    <row r="1060" spans="1:14" ht="13.8">
      <c r="A1060" s="2" t="s">
        <v>11</v>
      </c>
      <c r="B1060" s="22">
        <f>+$B$32</f>
        <v>744197</v>
      </c>
      <c r="C1060" s="84">
        <f>+B1060/B1062</f>
        <v>8.5127574055682952E-3</v>
      </c>
      <c r="D1060" s="89">
        <v>1.0640946756960369E-3</v>
      </c>
      <c r="E1060" s="112">
        <f>+D1060*C1033</f>
        <v>18728.066292250249</v>
      </c>
      <c r="F1060" s="79">
        <v>0</v>
      </c>
      <c r="G1060" s="112">
        <f t="shared" si="138"/>
        <v>0</v>
      </c>
      <c r="H1060" s="23">
        <f t="shared" si="139"/>
        <v>1.0640946756960369E-3</v>
      </c>
      <c r="I1060" s="117">
        <f t="shared" si="140"/>
        <v>18728.066292250249</v>
      </c>
      <c r="J1060" s="39">
        <f>+H1060*I1065</f>
        <v>4778.8542190263161</v>
      </c>
      <c r="K1060" s="39">
        <f>+H1060*I1066</f>
        <v>0</v>
      </c>
      <c r="L1060" s="394">
        <f t="shared" si="141"/>
        <v>4778.8542190263161</v>
      </c>
    </row>
    <row r="1061" spans="1:14" ht="13.8">
      <c r="A1061" s="3" t="s">
        <v>8</v>
      </c>
      <c r="B1061" s="22">
        <f>+$B$33</f>
        <v>607368</v>
      </c>
      <c r="C1061" s="84">
        <f>+B1061/B1062</f>
        <v>6.9475910812663907E-3</v>
      </c>
      <c r="D1061" s="89">
        <v>8.6844888515829883E-4</v>
      </c>
      <c r="E1061" s="112">
        <f>+D1061*C1033</f>
        <v>15284.700378786059</v>
      </c>
      <c r="F1061" s="79">
        <v>0</v>
      </c>
      <c r="G1061" s="115">
        <f t="shared" si="138"/>
        <v>0</v>
      </c>
      <c r="H1061" s="87">
        <f>+D1061+F1061</f>
        <v>8.6844888515829883E-4</v>
      </c>
      <c r="I1061" s="118">
        <f t="shared" si="140"/>
        <v>15284.700378786059</v>
      </c>
      <c r="J1061" s="39">
        <f>+H1061*I1065</f>
        <v>3900.2080488117731</v>
      </c>
      <c r="K1061" s="39">
        <f>+H1061*I1066</f>
        <v>0</v>
      </c>
      <c r="L1061" s="394">
        <f t="shared" si="141"/>
        <v>3900.2080488117731</v>
      </c>
    </row>
    <row r="1062" spans="1:14" ht="13.8">
      <c r="A1062" s="24"/>
      <c r="B1062" s="25">
        <f t="shared" ref="B1062:L1062" si="142">SUM(B1039:B1061)</f>
        <v>87421380</v>
      </c>
      <c r="C1062" s="85">
        <f t="shared" si="142"/>
        <v>1.0000000000000002</v>
      </c>
      <c r="D1062" s="82">
        <f t="shared" si="142"/>
        <v>0.12500000000000003</v>
      </c>
      <c r="E1062" s="113">
        <f t="shared" si="142"/>
        <v>2199999.9999999995</v>
      </c>
      <c r="F1062" s="83">
        <f t="shared" si="142"/>
        <v>0.875</v>
      </c>
      <c r="G1062" s="113">
        <f t="shared" si="142"/>
        <v>15400000.000000002</v>
      </c>
      <c r="H1062" s="86">
        <f t="shared" si="142"/>
        <v>1.0000000000000002</v>
      </c>
      <c r="I1062" s="119">
        <f t="shared" si="142"/>
        <v>17600000.000000007</v>
      </c>
      <c r="J1062" s="26">
        <f t="shared" si="142"/>
        <v>4491004.727469773</v>
      </c>
      <c r="K1062" s="26">
        <f t="shared" si="142"/>
        <v>0</v>
      </c>
      <c r="L1062" s="26">
        <f t="shared" si="142"/>
        <v>4491004.727469773</v>
      </c>
    </row>
    <row r="1063" spans="1:14">
      <c r="H1063" s="80"/>
      <c r="I1063" s="81"/>
    </row>
    <row r="1064" spans="1:14">
      <c r="I1064" s="127"/>
    </row>
    <row r="1065" spans="1:14">
      <c r="G1065" t="s">
        <v>114</v>
      </c>
      <c r="H1065" s="27"/>
      <c r="I1065" s="357">
        <f>+AMIL!L76</f>
        <v>4491004.7274697721</v>
      </c>
    </row>
    <row r="1066" spans="1:14">
      <c r="G1066" t="s">
        <v>338</v>
      </c>
      <c r="I1066" s="357">
        <f>+AMIL!M76</f>
        <v>0</v>
      </c>
    </row>
    <row r="1067" spans="1:14">
      <c r="G1067" t="s">
        <v>256</v>
      </c>
      <c r="I1067" s="746">
        <f>SUM(I1065:I1066)</f>
        <v>4491004.7274697721</v>
      </c>
      <c r="N1067" s="121">
        <f>+I1067</f>
        <v>4491004.7274697721</v>
      </c>
    </row>
    <row r="1068" spans="1:14">
      <c r="I1068" s="748"/>
    </row>
    <row r="1069" spans="1:14">
      <c r="I1069" s="88"/>
    </row>
    <row r="1070" spans="1:14">
      <c r="I1070" s="88"/>
    </row>
    <row r="1071" spans="1:14" ht="15.6">
      <c r="A1071" s="874" t="s">
        <v>19</v>
      </c>
      <c r="B1071" s="875"/>
      <c r="C1071" s="875" t="s">
        <v>242</v>
      </c>
      <c r="D1071" s="875"/>
      <c r="E1071" s="875"/>
      <c r="F1071" s="875"/>
      <c r="G1071" s="875"/>
      <c r="H1071" s="876"/>
      <c r="I1071" s="4"/>
    </row>
    <row r="1072" spans="1:14" ht="15.6">
      <c r="A1072" s="867" t="s">
        <v>20</v>
      </c>
      <c r="B1072" s="868"/>
      <c r="C1072" s="920" t="s">
        <v>243</v>
      </c>
      <c r="D1072" s="920"/>
      <c r="E1072" s="920"/>
      <c r="F1072" s="920"/>
      <c r="G1072" s="920"/>
      <c r="H1072" s="921"/>
      <c r="I1072" s="4"/>
    </row>
    <row r="1073" spans="1:12" ht="15.6">
      <c r="A1073" s="867" t="s">
        <v>22</v>
      </c>
      <c r="B1073" s="868"/>
      <c r="C1073" s="913" t="s">
        <v>244</v>
      </c>
      <c r="D1073" s="913"/>
      <c r="E1073" s="913"/>
      <c r="F1073" s="913"/>
      <c r="G1073" s="913"/>
      <c r="H1073" s="914"/>
      <c r="I1073" s="4"/>
    </row>
    <row r="1074" spans="1:12" ht="15.6">
      <c r="A1074" s="867" t="s">
        <v>24</v>
      </c>
      <c r="B1074" s="868"/>
      <c r="C1074" s="869">
        <v>2241462</v>
      </c>
      <c r="D1074" s="870"/>
      <c r="E1074" s="870"/>
      <c r="F1074" s="870"/>
      <c r="G1074" s="870"/>
      <c r="H1074" s="871"/>
      <c r="I1074" s="4"/>
    </row>
    <row r="1075" spans="1:12" ht="15.6">
      <c r="A1075" s="881" t="s">
        <v>25</v>
      </c>
      <c r="B1075" s="882"/>
      <c r="C1075" s="911" t="s">
        <v>166</v>
      </c>
      <c r="D1075" s="911"/>
      <c r="E1075" s="911"/>
      <c r="F1075" s="911"/>
      <c r="G1075" s="911"/>
      <c r="H1075" s="912"/>
      <c r="I1075" s="4"/>
    </row>
    <row r="1076" spans="1:12" ht="13.8">
      <c r="A1076" s="5"/>
      <c r="B1076" s="5"/>
      <c r="C1076" s="5"/>
      <c r="D1076" s="5"/>
      <c r="E1076" s="5"/>
      <c r="F1076" s="5"/>
      <c r="G1076" s="5"/>
      <c r="H1076" s="5"/>
      <c r="I1076" s="5"/>
    </row>
    <row r="1077" spans="1:12" ht="13.8">
      <c r="A1077" s="6"/>
      <c r="B1077" s="7"/>
      <c r="C1077" s="8"/>
      <c r="D1077" s="886">
        <v>0</v>
      </c>
      <c r="E1077" s="887"/>
      <c r="F1077" s="886">
        <v>1</v>
      </c>
      <c r="G1077" s="887"/>
      <c r="H1077" s="9"/>
      <c r="I1077" s="10"/>
      <c r="J1077" s="11" t="s">
        <v>121</v>
      </c>
      <c r="K1077" s="11" t="s">
        <v>269</v>
      </c>
      <c r="L1077" s="11" t="s">
        <v>270</v>
      </c>
    </row>
    <row r="1078" spans="1:12" ht="13.8">
      <c r="A1078" s="12"/>
      <c r="B1078" s="13"/>
      <c r="C1078" s="14"/>
      <c r="D1078" s="872" t="s">
        <v>26</v>
      </c>
      <c r="E1078" s="880"/>
      <c r="F1078" s="872" t="s">
        <v>27</v>
      </c>
      <c r="G1078" s="880"/>
      <c r="H1078" s="872" t="s">
        <v>28</v>
      </c>
      <c r="I1078" s="873"/>
      <c r="J1078" s="15" t="s">
        <v>29</v>
      </c>
      <c r="K1078" s="391" t="s">
        <v>523</v>
      </c>
      <c r="L1078" s="391" t="s">
        <v>29</v>
      </c>
    </row>
    <row r="1079" spans="1:12" ht="27.6">
      <c r="A1079" s="16" t="s">
        <v>30</v>
      </c>
      <c r="B1079" s="17" t="s">
        <v>31</v>
      </c>
      <c r="C1079" s="18" t="s">
        <v>32</v>
      </c>
      <c r="D1079" s="19" t="s">
        <v>33</v>
      </c>
      <c r="E1079" s="20" t="s">
        <v>34</v>
      </c>
      <c r="F1079" s="19" t="s">
        <v>33</v>
      </c>
      <c r="G1079" s="20" t="s">
        <v>34</v>
      </c>
      <c r="H1079" s="21" t="s">
        <v>33</v>
      </c>
      <c r="I1079" s="40" t="s">
        <v>34</v>
      </c>
      <c r="J1079" s="18" t="s">
        <v>34</v>
      </c>
      <c r="K1079" s="18" t="s">
        <v>34</v>
      </c>
      <c r="L1079" s="18" t="s">
        <v>34</v>
      </c>
    </row>
    <row r="1080" spans="1:12" ht="13.8">
      <c r="A1080" s="1" t="s">
        <v>15</v>
      </c>
      <c r="B1080" s="22">
        <f>+$B$10</f>
        <v>11479167</v>
      </c>
      <c r="C1080" s="84">
        <f>+B1080/B1103</f>
        <v>0.13130846252941786</v>
      </c>
      <c r="D1080" s="89">
        <v>0</v>
      </c>
      <c r="E1080" s="112">
        <f>+D1080*C1074</f>
        <v>0</v>
      </c>
      <c r="F1080" s="79">
        <v>0</v>
      </c>
      <c r="G1080" s="114">
        <f>F1080*C1074</f>
        <v>0</v>
      </c>
      <c r="H1080" s="23">
        <f>+D1080+F1080</f>
        <v>0</v>
      </c>
      <c r="I1080" s="116">
        <f>+E1080+G1080</f>
        <v>0</v>
      </c>
      <c r="J1080" s="39">
        <f>+H1080*I1106</f>
        <v>0</v>
      </c>
      <c r="K1080" s="395">
        <v>0</v>
      </c>
      <c r="L1080" s="393">
        <f>+J1080+K1080</f>
        <v>0</v>
      </c>
    </row>
    <row r="1081" spans="1:12" ht="13.8">
      <c r="A1081" s="2" t="s">
        <v>4</v>
      </c>
      <c r="B1081" s="22">
        <f>+$B$12</f>
        <v>552209</v>
      </c>
      <c r="C1081" s="84">
        <f>+B1081/B1103</f>
        <v>6.3166355873128521E-3</v>
      </c>
      <c r="D1081" s="89">
        <v>0</v>
      </c>
      <c r="E1081" s="112">
        <f>+D1081*C1074</f>
        <v>0</v>
      </c>
      <c r="F1081" s="79">
        <v>0</v>
      </c>
      <c r="G1081" s="112">
        <f>F1081*C1074</f>
        <v>0</v>
      </c>
      <c r="H1081" s="23">
        <f t="shared" ref="H1081:H1101" si="143">+D1081+F1081</f>
        <v>0</v>
      </c>
      <c r="I1081" s="117">
        <f>+G1081+E1081</f>
        <v>0</v>
      </c>
      <c r="J1081" s="39">
        <f>+H1081*I1106</f>
        <v>0</v>
      </c>
      <c r="K1081" s="395">
        <v>0</v>
      </c>
      <c r="L1081" s="394">
        <f>+J1081+K1081</f>
        <v>0</v>
      </c>
    </row>
    <row r="1082" spans="1:12" ht="13.8">
      <c r="A1082" s="2" t="s">
        <v>0</v>
      </c>
      <c r="B1082" s="22">
        <f>+$B$13</f>
        <v>10468870</v>
      </c>
      <c r="C1082" s="84">
        <f>+B1082/B1103</f>
        <v>0.11975182729899711</v>
      </c>
      <c r="D1082" s="89">
        <v>0</v>
      </c>
      <c r="E1082" s="112">
        <f>+D1082*C1074</f>
        <v>0</v>
      </c>
      <c r="F1082" s="79">
        <v>0</v>
      </c>
      <c r="G1082" s="112">
        <f>F1082*C1074</f>
        <v>0</v>
      </c>
      <c r="H1082" s="23">
        <f t="shared" si="143"/>
        <v>0</v>
      </c>
      <c r="I1082" s="117">
        <f t="shared" ref="I1082:I1102" si="144">+G1082+E1082</f>
        <v>0</v>
      </c>
      <c r="J1082" s="39">
        <f>+H1082*I1106</f>
        <v>0</v>
      </c>
      <c r="K1082" s="395">
        <v>0</v>
      </c>
      <c r="L1082" s="394">
        <f t="shared" ref="L1082:L1098" si="145">+J1082+K1082</f>
        <v>0</v>
      </c>
    </row>
    <row r="1083" spans="1:12" ht="13.8">
      <c r="A1083" s="2" t="s">
        <v>16</v>
      </c>
      <c r="B1083" s="22">
        <f>+$B$14</f>
        <v>1032750</v>
      </c>
      <c r="C1083" s="84">
        <f>+B1083/B1103</f>
        <v>1.1813471715957813E-2</v>
      </c>
      <c r="D1083" s="89">
        <v>0</v>
      </c>
      <c r="E1083" s="112">
        <f>+D1083*C1074</f>
        <v>0</v>
      </c>
      <c r="F1083" s="79">
        <v>0</v>
      </c>
      <c r="G1083" s="112">
        <f>F1083*C1074</f>
        <v>0</v>
      </c>
      <c r="H1083" s="23">
        <f t="shared" si="143"/>
        <v>0</v>
      </c>
      <c r="I1083" s="117">
        <f t="shared" si="144"/>
        <v>0</v>
      </c>
      <c r="J1083" s="39">
        <f>+H1083*I1106</f>
        <v>0</v>
      </c>
      <c r="K1083" s="395">
        <v>0</v>
      </c>
      <c r="L1083" s="394">
        <f t="shared" si="145"/>
        <v>0</v>
      </c>
    </row>
    <row r="1084" spans="1:12" ht="13.8">
      <c r="A1084" s="2" t="s">
        <v>6</v>
      </c>
      <c r="B1084" s="22">
        <f>+$B$15</f>
        <v>2589500</v>
      </c>
      <c r="C1084" s="84">
        <f>+B1084/B1103</f>
        <v>2.9620900516555561E-2</v>
      </c>
      <c r="D1084" s="89">
        <v>0</v>
      </c>
      <c r="E1084" s="112">
        <f>+D1084*C1074</f>
        <v>0</v>
      </c>
      <c r="F1084" s="79">
        <v>0</v>
      </c>
      <c r="G1084" s="112">
        <f>F1084*C1074</f>
        <v>0</v>
      </c>
      <c r="H1084" s="23">
        <f t="shared" si="143"/>
        <v>0</v>
      </c>
      <c r="I1084" s="117">
        <f t="shared" si="144"/>
        <v>0</v>
      </c>
      <c r="J1084" s="39">
        <f>+H1084*I1106</f>
        <v>0</v>
      </c>
      <c r="K1084" s="395">
        <v>0</v>
      </c>
      <c r="L1084" s="394">
        <f t="shared" si="145"/>
        <v>0</v>
      </c>
    </row>
    <row r="1085" spans="1:12" ht="13.8">
      <c r="A1085" s="2" t="s">
        <v>10</v>
      </c>
      <c r="B1085" s="22">
        <f>+$B$16</f>
        <v>2986010</v>
      </c>
      <c r="C1085" s="84">
        <f>+B1085/B1103</f>
        <v>3.4156518691423082E-2</v>
      </c>
      <c r="D1085" s="89">
        <v>0</v>
      </c>
      <c r="E1085" s="112">
        <f>+D1085*C1074</f>
        <v>0</v>
      </c>
      <c r="F1085" s="79">
        <v>0</v>
      </c>
      <c r="G1085" s="112">
        <f>F1085*C1074</f>
        <v>0</v>
      </c>
      <c r="H1085" s="23">
        <f t="shared" si="143"/>
        <v>0</v>
      </c>
      <c r="I1085" s="117">
        <f t="shared" si="144"/>
        <v>0</v>
      </c>
      <c r="J1085" s="39">
        <f>+H1085*I1106</f>
        <v>0</v>
      </c>
      <c r="K1085" s="395">
        <v>0</v>
      </c>
      <c r="L1085" s="394">
        <f t="shared" si="145"/>
        <v>0</v>
      </c>
    </row>
    <row r="1086" spans="1:12" ht="13.8">
      <c r="A1086" s="2" t="s">
        <v>17</v>
      </c>
      <c r="B1086" s="22">
        <f>+$B$17</f>
        <v>6997000</v>
      </c>
      <c r="C1086" s="84">
        <f>+B1086/B1103</f>
        <v>8.003762923898021E-2</v>
      </c>
      <c r="D1086" s="89">
        <v>0</v>
      </c>
      <c r="E1086" s="112">
        <f>+D1086*C1074</f>
        <v>0</v>
      </c>
      <c r="F1086" s="79">
        <v>0</v>
      </c>
      <c r="G1086" s="112">
        <f>F1086*C1074</f>
        <v>0</v>
      </c>
      <c r="H1086" s="23">
        <f t="shared" si="143"/>
        <v>0</v>
      </c>
      <c r="I1086" s="117">
        <f t="shared" si="144"/>
        <v>0</v>
      </c>
      <c r="J1086" s="39">
        <f>+H1086*I1106</f>
        <v>0</v>
      </c>
      <c r="K1086" s="395">
        <v>0</v>
      </c>
      <c r="L1086" s="394">
        <f t="shared" si="145"/>
        <v>0</v>
      </c>
    </row>
    <row r="1087" spans="1:12" ht="13.8">
      <c r="A1087" s="2" t="s">
        <v>5</v>
      </c>
      <c r="B1087" s="22">
        <f>+$B$18</f>
        <v>9283000</v>
      </c>
      <c r="C1087" s="84">
        <f>+B1087/B1103</f>
        <v>0.10618683896319184</v>
      </c>
      <c r="D1087" s="89">
        <v>0</v>
      </c>
      <c r="E1087" s="112">
        <f>+D1087*C1074</f>
        <v>0</v>
      </c>
      <c r="F1087" s="79">
        <v>0</v>
      </c>
      <c r="G1087" s="112">
        <f>F1087*C1074</f>
        <v>0</v>
      </c>
      <c r="H1087" s="23">
        <f t="shared" si="143"/>
        <v>0</v>
      </c>
      <c r="I1087" s="117">
        <f t="shared" si="144"/>
        <v>0</v>
      </c>
      <c r="J1087" s="39">
        <f>+H1087*I1106</f>
        <v>0</v>
      </c>
      <c r="K1087" s="395">
        <v>0</v>
      </c>
      <c r="L1087" s="394">
        <f t="shared" si="145"/>
        <v>0</v>
      </c>
    </row>
    <row r="1088" spans="1:12" ht="13.8">
      <c r="A1088" s="2" t="s">
        <v>116</v>
      </c>
      <c r="B1088" s="22">
        <f>+$B$19</f>
        <v>2800184</v>
      </c>
      <c r="C1088" s="84">
        <f>+B1088/B1103</f>
        <v>3.2030883063159148E-2</v>
      </c>
      <c r="D1088" s="89">
        <v>0</v>
      </c>
      <c r="E1088" s="112">
        <f>+D1088*C1074</f>
        <v>0</v>
      </c>
      <c r="F1088" s="79">
        <v>0</v>
      </c>
      <c r="G1088" s="112">
        <f>F1088*C1074</f>
        <v>0</v>
      </c>
      <c r="H1088" s="23">
        <f t="shared" si="143"/>
        <v>0</v>
      </c>
      <c r="I1088" s="117">
        <f t="shared" si="144"/>
        <v>0</v>
      </c>
      <c r="J1088" s="39">
        <f>+H1088*I1106</f>
        <v>0</v>
      </c>
      <c r="K1088" s="395">
        <v>0</v>
      </c>
      <c r="L1088" s="394">
        <f t="shared" si="145"/>
        <v>0</v>
      </c>
    </row>
    <row r="1089" spans="1:12" ht="13.8">
      <c r="A1089" s="2" t="s">
        <v>1</v>
      </c>
      <c r="B1089" s="22">
        <f>+$B$20</f>
        <v>234000</v>
      </c>
      <c r="C1089" s="84">
        <f>+B1089/B1103</f>
        <v>2.6766907591712691E-3</v>
      </c>
      <c r="D1089" s="89">
        <v>0</v>
      </c>
      <c r="E1089" s="112">
        <f>+D1089*C1074</f>
        <v>0</v>
      </c>
      <c r="F1089" s="79">
        <v>0</v>
      </c>
      <c r="G1089" s="112">
        <f>F1089*C1074</f>
        <v>0</v>
      </c>
      <c r="H1089" s="23">
        <f t="shared" si="143"/>
        <v>0</v>
      </c>
      <c r="I1089" s="117">
        <f t="shared" si="144"/>
        <v>0</v>
      </c>
      <c r="J1089" s="39">
        <f>+H1089*I1106</f>
        <v>0</v>
      </c>
      <c r="K1089" s="395">
        <v>0</v>
      </c>
      <c r="L1089" s="394">
        <f t="shared" si="145"/>
        <v>0</v>
      </c>
    </row>
    <row r="1090" spans="1:12" ht="13.8">
      <c r="A1090" s="2" t="s">
        <v>46</v>
      </c>
      <c r="B1090" s="22">
        <f>+$B$21</f>
        <v>7060375</v>
      </c>
      <c r="C1090" s="84">
        <f>+B1090/B1103</f>
        <v>8.0762566319589099E-2</v>
      </c>
      <c r="D1090" s="89">
        <v>0</v>
      </c>
      <c r="E1090" s="112">
        <f>+D1090*C1074</f>
        <v>0</v>
      </c>
      <c r="F1090" s="79">
        <v>0</v>
      </c>
      <c r="G1090" s="112">
        <f>F1090*C1074</f>
        <v>0</v>
      </c>
      <c r="H1090" s="23">
        <f t="shared" si="143"/>
        <v>0</v>
      </c>
      <c r="I1090" s="117">
        <f t="shared" si="144"/>
        <v>0</v>
      </c>
      <c r="J1090" s="39">
        <f>+H1090*I1106</f>
        <v>0</v>
      </c>
      <c r="K1090" s="395">
        <v>0</v>
      </c>
      <c r="L1090" s="394">
        <f t="shared" si="145"/>
        <v>0</v>
      </c>
    </row>
    <row r="1091" spans="1:12" ht="13.8">
      <c r="A1091" s="2" t="s">
        <v>45</v>
      </c>
      <c r="B1091" s="22">
        <f>+$B$22</f>
        <v>7069072</v>
      </c>
      <c r="C1091" s="84">
        <f>+B1091/B1103</f>
        <v>8.0862049992804969E-2</v>
      </c>
      <c r="D1091" s="89">
        <v>0</v>
      </c>
      <c r="E1091" s="112">
        <f>+D1091*C1074</f>
        <v>0</v>
      </c>
      <c r="F1091" s="79">
        <v>0</v>
      </c>
      <c r="G1091" s="112">
        <f>F1091*C1074</f>
        <v>0</v>
      </c>
      <c r="H1091" s="23">
        <f t="shared" si="143"/>
        <v>0</v>
      </c>
      <c r="I1091" s="117">
        <f t="shared" si="144"/>
        <v>0</v>
      </c>
      <c r="J1091" s="39">
        <f>+H1091*I1106</f>
        <v>0</v>
      </c>
      <c r="K1091" s="395">
        <v>0</v>
      </c>
      <c r="L1091" s="394">
        <f t="shared" si="145"/>
        <v>0</v>
      </c>
    </row>
    <row r="1092" spans="1:12" ht="13.8">
      <c r="A1092" s="2" t="s">
        <v>209</v>
      </c>
      <c r="B1092" s="22">
        <f>+$B$23</f>
        <v>483692</v>
      </c>
      <c r="C1092" s="84">
        <f>+B1092/B1103</f>
        <v>5.5328799430985872E-3</v>
      </c>
      <c r="D1092" s="89">
        <v>0</v>
      </c>
      <c r="E1092" s="112">
        <f>+D1092*C1074</f>
        <v>0</v>
      </c>
      <c r="F1092" s="79">
        <v>0</v>
      </c>
      <c r="G1092" s="112">
        <f>F1092*C1074</f>
        <v>0</v>
      </c>
      <c r="H1092" s="23">
        <f t="shared" si="143"/>
        <v>0</v>
      </c>
      <c r="I1092" s="117">
        <f t="shared" si="144"/>
        <v>0</v>
      </c>
      <c r="J1092" s="39">
        <f>+H1092*I1106</f>
        <v>0</v>
      </c>
      <c r="K1092" s="395">
        <v>0</v>
      </c>
      <c r="L1092" s="394">
        <f t="shared" si="145"/>
        <v>0</v>
      </c>
    </row>
    <row r="1093" spans="1:12" ht="13.8">
      <c r="A1093" s="2" t="s">
        <v>210</v>
      </c>
      <c r="B1093" s="22">
        <f>+$B$24</f>
        <v>125500</v>
      </c>
      <c r="C1093" s="84">
        <f>+B1093/B1103</f>
        <v>1.435575599470061E-3</v>
      </c>
      <c r="D1093" s="89">
        <v>0</v>
      </c>
      <c r="E1093" s="112">
        <f>+D1093*C1074</f>
        <v>0</v>
      </c>
      <c r="F1093" s="79">
        <v>0</v>
      </c>
      <c r="G1093" s="112">
        <f>F1093*C1074</f>
        <v>0</v>
      </c>
      <c r="H1093" s="23">
        <f t="shared" si="143"/>
        <v>0</v>
      </c>
      <c r="I1093" s="117">
        <f t="shared" si="144"/>
        <v>0</v>
      </c>
      <c r="J1093" s="39">
        <f>+H1093*I1106</f>
        <v>0</v>
      </c>
      <c r="K1093" s="395">
        <v>0</v>
      </c>
      <c r="L1093" s="394">
        <f t="shared" si="145"/>
        <v>0</v>
      </c>
    </row>
    <row r="1094" spans="1:12" ht="13.8">
      <c r="A1094" s="2" t="s">
        <v>2</v>
      </c>
      <c r="B1094" s="22">
        <f>+$B$25</f>
        <v>349000</v>
      </c>
      <c r="C1094" s="84">
        <f>+B1094/B1103</f>
        <v>3.992158439960568E-3</v>
      </c>
      <c r="D1094" s="89">
        <v>0</v>
      </c>
      <c r="E1094" s="112">
        <f>+D1094*C1074</f>
        <v>0</v>
      </c>
      <c r="F1094" s="79">
        <v>0</v>
      </c>
      <c r="G1094" s="112">
        <f>F1094*C1074</f>
        <v>0</v>
      </c>
      <c r="H1094" s="23">
        <f t="shared" si="143"/>
        <v>0</v>
      </c>
      <c r="I1094" s="117">
        <f t="shared" si="144"/>
        <v>0</v>
      </c>
      <c r="J1094" s="39">
        <f>+H1094*I1106</f>
        <v>0</v>
      </c>
      <c r="K1094" s="395">
        <v>0</v>
      </c>
      <c r="L1094" s="394">
        <f t="shared" si="145"/>
        <v>0</v>
      </c>
    </row>
    <row r="1095" spans="1:12" ht="13.8">
      <c r="A1095" s="2" t="s">
        <v>12</v>
      </c>
      <c r="B1095" s="22">
        <f>+$B$26</f>
        <v>369700</v>
      </c>
      <c r="C1095" s="84">
        <f>+B1095/B1103</f>
        <v>4.2289426225026417E-3</v>
      </c>
      <c r="D1095" s="89">
        <v>0</v>
      </c>
      <c r="E1095" s="112">
        <f>+D1095*C1074</f>
        <v>0</v>
      </c>
      <c r="F1095" s="79">
        <v>0</v>
      </c>
      <c r="G1095" s="112">
        <f>F1095*C1074</f>
        <v>0</v>
      </c>
      <c r="H1095" s="23">
        <f t="shared" si="143"/>
        <v>0</v>
      </c>
      <c r="I1095" s="117">
        <f t="shared" si="144"/>
        <v>0</v>
      </c>
      <c r="J1095" s="39">
        <f>+H1095*I1106</f>
        <v>0</v>
      </c>
      <c r="K1095" s="395">
        <v>0</v>
      </c>
      <c r="L1095" s="394">
        <f t="shared" si="145"/>
        <v>0</v>
      </c>
    </row>
    <row r="1096" spans="1:12" ht="13.8">
      <c r="A1096" s="2" t="s">
        <v>18</v>
      </c>
      <c r="B1096" s="22">
        <f>+$B$27</f>
        <v>10701139</v>
      </c>
      <c r="C1096" s="84">
        <f>+B1096/B1103</f>
        <v>0.12240871740986015</v>
      </c>
      <c r="D1096" s="89">
        <v>0</v>
      </c>
      <c r="E1096" s="112">
        <f>+D1096*C1074</f>
        <v>0</v>
      </c>
      <c r="F1096" s="79">
        <v>0</v>
      </c>
      <c r="G1096" s="112">
        <f>F1096*C1074</f>
        <v>0</v>
      </c>
      <c r="H1096" s="23">
        <f t="shared" si="143"/>
        <v>0</v>
      </c>
      <c r="I1096" s="117">
        <f t="shared" si="144"/>
        <v>0</v>
      </c>
      <c r="J1096" s="39">
        <f>+H1096*I1106</f>
        <v>0</v>
      </c>
      <c r="K1096" s="395">
        <v>0</v>
      </c>
      <c r="L1096" s="394">
        <f t="shared" si="145"/>
        <v>0</v>
      </c>
    </row>
    <row r="1097" spans="1:12" ht="13.8">
      <c r="A1097" s="2" t="s">
        <v>9</v>
      </c>
      <c r="B1097" s="22">
        <f>+$B$28</f>
        <v>8491257</v>
      </c>
      <c r="C1097" s="84">
        <f>+B1097/B1103</f>
        <v>9.7130210024138255E-2</v>
      </c>
      <c r="D1097" s="89">
        <v>0</v>
      </c>
      <c r="E1097" s="112">
        <f>+D1097*C1074</f>
        <v>0</v>
      </c>
      <c r="F1097" s="79">
        <v>1.2969790113386148E-2</v>
      </c>
      <c r="G1097" s="112">
        <f>F1097*C1074</f>
        <v>29071.291687130743</v>
      </c>
      <c r="H1097" s="23">
        <f t="shared" si="143"/>
        <v>1.2969790113386148E-2</v>
      </c>
      <c r="I1097" s="117">
        <f t="shared" si="144"/>
        <v>29071.291687130743</v>
      </c>
      <c r="J1097" s="39">
        <f>+H1097*I1106</f>
        <v>3890.8675337650402</v>
      </c>
      <c r="K1097" s="395">
        <v>155</v>
      </c>
      <c r="L1097" s="394">
        <f t="shared" si="145"/>
        <v>4045.8675337650402</v>
      </c>
    </row>
    <row r="1098" spans="1:12" ht="13.8">
      <c r="A1098" s="2" t="s">
        <v>7</v>
      </c>
      <c r="B1098" s="22">
        <f>+$B$29</f>
        <v>1726630</v>
      </c>
      <c r="C1098" s="84">
        <f>+B1098/B1103</f>
        <v>1.9750660536358496E-2</v>
      </c>
      <c r="D1098" s="89">
        <v>0</v>
      </c>
      <c r="E1098" s="112">
        <f>+D1098*C1074</f>
        <v>0</v>
      </c>
      <c r="F1098" s="79">
        <v>9.7370426209735623E-4</v>
      </c>
      <c r="G1098" s="112">
        <f>F1098*C1074</f>
        <v>2182.5211027292644</v>
      </c>
      <c r="H1098" s="23">
        <f t="shared" si="143"/>
        <v>9.7370426209735623E-4</v>
      </c>
      <c r="I1098" s="117">
        <f t="shared" si="144"/>
        <v>2182.5211027292644</v>
      </c>
      <c r="J1098" s="39">
        <f>+H1098*I1106</f>
        <v>292.10606091251037</v>
      </c>
      <c r="K1098" s="395">
        <v>2</v>
      </c>
      <c r="L1098" s="394">
        <f t="shared" si="145"/>
        <v>294.10606091251037</v>
      </c>
    </row>
    <row r="1099" spans="1:12" ht="13.8">
      <c r="A1099" s="2" t="s">
        <v>13</v>
      </c>
      <c r="B1099" s="22">
        <f>+$B$30</f>
        <v>260430</v>
      </c>
      <c r="C1099" s="84">
        <f>+B1099/B1103</f>
        <v>2.9790195487648446E-3</v>
      </c>
      <c r="D1099" s="89">
        <v>0</v>
      </c>
      <c r="E1099" s="112">
        <f>+D1099*C1074</f>
        <v>0</v>
      </c>
      <c r="F1099" s="79">
        <v>0</v>
      </c>
      <c r="G1099" s="112">
        <f>F1099*C1074</f>
        <v>0</v>
      </c>
      <c r="H1099" s="23">
        <f t="shared" si="143"/>
        <v>0</v>
      </c>
      <c r="I1099" s="117">
        <f t="shared" si="144"/>
        <v>0</v>
      </c>
      <c r="J1099" s="39">
        <f>+H1099*I1106</f>
        <v>0</v>
      </c>
      <c r="K1099" s="395">
        <v>0</v>
      </c>
      <c r="L1099" s="394">
        <f>+J1099+K1099</f>
        <v>0</v>
      </c>
    </row>
    <row r="1100" spans="1:12" ht="13.8">
      <c r="A1100" s="2" t="s">
        <v>3</v>
      </c>
      <c r="B1100" s="22">
        <f>+$B$31</f>
        <v>1010330</v>
      </c>
      <c r="C1100" s="84">
        <f>+B1100/B1103</f>
        <v>1.155701271245089E-2</v>
      </c>
      <c r="D1100" s="89">
        <v>0</v>
      </c>
      <c r="E1100" s="112">
        <f>+D1100*C1074</f>
        <v>0</v>
      </c>
      <c r="F1100" s="79">
        <v>0.98605650562451663</v>
      </c>
      <c r="G1100" s="112">
        <f>F1100*C1074</f>
        <v>2210208.1872101403</v>
      </c>
      <c r="H1100" s="23">
        <f t="shared" si="143"/>
        <v>0.98605650562451663</v>
      </c>
      <c r="I1100" s="117">
        <f t="shared" si="144"/>
        <v>2210208.1872101403</v>
      </c>
      <c r="J1100" s="39">
        <f>+H1100*I1106</f>
        <v>295811.66777960869</v>
      </c>
      <c r="K1100" s="395">
        <v>13430</v>
      </c>
      <c r="L1100" s="394">
        <f t="shared" ref="L1100" si="146">+J1100+K1100</f>
        <v>309241.66777960869</v>
      </c>
    </row>
    <row r="1101" spans="1:12" ht="13.8">
      <c r="A1101" s="2" t="s">
        <v>11</v>
      </c>
      <c r="B1101" s="22">
        <f>+$B$32</f>
        <v>744197</v>
      </c>
      <c r="C1101" s="84">
        <f>+B1101/B1103</f>
        <v>8.5127574055682952E-3</v>
      </c>
      <c r="D1101" s="89">
        <v>0</v>
      </c>
      <c r="E1101" s="112">
        <f>+D1101*C1074</f>
        <v>0</v>
      </c>
      <c r="F1101" s="79">
        <v>0</v>
      </c>
      <c r="G1101" s="112">
        <f>F1101*C1074</f>
        <v>0</v>
      </c>
      <c r="H1101" s="23">
        <f t="shared" si="143"/>
        <v>0</v>
      </c>
      <c r="I1101" s="117">
        <f t="shared" si="144"/>
        <v>0</v>
      </c>
      <c r="J1101" s="39">
        <f>+H1101*I1106</f>
        <v>0</v>
      </c>
      <c r="K1101" s="395">
        <v>0</v>
      </c>
      <c r="L1101" s="394">
        <f>+J1101+K1101</f>
        <v>0</v>
      </c>
    </row>
    <row r="1102" spans="1:12" ht="13.8">
      <c r="A1102" s="3" t="s">
        <v>8</v>
      </c>
      <c r="B1102" s="22">
        <f>+$B$33</f>
        <v>607368</v>
      </c>
      <c r="C1102" s="84">
        <f>+B1102/B1103</f>
        <v>6.9475910812663907E-3</v>
      </c>
      <c r="D1102" s="89">
        <v>0</v>
      </c>
      <c r="E1102" s="112">
        <f>+D1102*C1074</f>
        <v>0</v>
      </c>
      <c r="F1102" s="79">
        <v>0</v>
      </c>
      <c r="G1102" s="115">
        <f>F1102*C1074</f>
        <v>0</v>
      </c>
      <c r="H1102" s="87">
        <f>+D1102+F1102</f>
        <v>0</v>
      </c>
      <c r="I1102" s="118">
        <f t="shared" si="144"/>
        <v>0</v>
      </c>
      <c r="J1102" s="39">
        <f>+H1102*I1106</f>
        <v>0</v>
      </c>
      <c r="K1102" s="395">
        <v>0</v>
      </c>
      <c r="L1102" s="394">
        <f t="shared" ref="L1102" si="147">+J1102+K1102</f>
        <v>0</v>
      </c>
    </row>
    <row r="1103" spans="1:12" ht="13.8">
      <c r="A1103" s="24"/>
      <c r="B1103" s="25">
        <f t="shared" ref="B1103:K1103" si="148">SUM(B1080:B1102)</f>
        <v>87421380</v>
      </c>
      <c r="C1103" s="85">
        <f t="shared" si="148"/>
        <v>1.0000000000000002</v>
      </c>
      <c r="D1103" s="82">
        <f t="shared" si="148"/>
        <v>0</v>
      </c>
      <c r="E1103" s="113">
        <f t="shared" si="148"/>
        <v>0</v>
      </c>
      <c r="F1103" s="83">
        <f t="shared" si="148"/>
        <v>1.0000000000000002</v>
      </c>
      <c r="G1103" s="113">
        <f t="shared" si="148"/>
        <v>2241462.0000000005</v>
      </c>
      <c r="H1103" s="86">
        <f t="shared" si="148"/>
        <v>1.0000000000000002</v>
      </c>
      <c r="I1103" s="119">
        <f t="shared" si="148"/>
        <v>2241462.0000000005</v>
      </c>
      <c r="J1103" s="26">
        <f t="shared" si="148"/>
        <v>299994.64137428626</v>
      </c>
      <c r="K1103" s="26">
        <f t="shared" si="148"/>
        <v>13587</v>
      </c>
      <c r="L1103" s="26">
        <f>SUM(L1080:L1102)</f>
        <v>313581.64137428626</v>
      </c>
    </row>
    <row r="1104" spans="1:12">
      <c r="H1104" s="80"/>
      <c r="I1104" s="81"/>
    </row>
    <row r="1105" spans="1:14" ht="13.8">
      <c r="A1105" s="90"/>
    </row>
    <row r="1106" spans="1:14">
      <c r="G1106" t="s">
        <v>114</v>
      </c>
      <c r="H1106" s="27"/>
      <c r="I1106" s="357">
        <f>+GRE!N80</f>
        <v>299994.64137428621</v>
      </c>
    </row>
    <row r="1107" spans="1:14">
      <c r="G1107" t="s">
        <v>338</v>
      </c>
      <c r="I1107" s="357">
        <f>+GRE!P80</f>
        <v>13587</v>
      </c>
    </row>
    <row r="1108" spans="1:14">
      <c r="G1108" t="s">
        <v>256</v>
      </c>
      <c r="I1108" s="120">
        <f>SUM(I1106:I1107)</f>
        <v>313581.64137428621</v>
      </c>
      <c r="N1108" s="121">
        <f>+I1108</f>
        <v>313581.64137428621</v>
      </c>
    </row>
    <row r="1112" spans="1:14" ht="15.6">
      <c r="A1112" s="874" t="s">
        <v>19</v>
      </c>
      <c r="B1112" s="875"/>
      <c r="C1112" s="875" t="s">
        <v>246</v>
      </c>
      <c r="D1112" s="875"/>
      <c r="E1112" s="875"/>
      <c r="F1112" s="875"/>
      <c r="G1112" s="875"/>
      <c r="H1112" s="876"/>
      <c r="I1112" s="4"/>
    </row>
    <row r="1113" spans="1:14" ht="15.6">
      <c r="A1113" s="867" t="s">
        <v>20</v>
      </c>
      <c r="B1113" s="868"/>
      <c r="C1113" s="920" t="s">
        <v>245</v>
      </c>
      <c r="D1113" s="920"/>
      <c r="E1113" s="920"/>
      <c r="F1113" s="920"/>
      <c r="G1113" s="920"/>
      <c r="H1113" s="921"/>
      <c r="I1113" s="4"/>
    </row>
    <row r="1114" spans="1:14" ht="15.6">
      <c r="A1114" s="867" t="s">
        <v>22</v>
      </c>
      <c r="B1114" s="868"/>
      <c r="C1114" s="913">
        <v>161</v>
      </c>
      <c r="D1114" s="913"/>
      <c r="E1114" s="913"/>
      <c r="F1114" s="913"/>
      <c r="G1114" s="913"/>
      <c r="H1114" s="914"/>
      <c r="I1114" s="4"/>
    </row>
    <row r="1115" spans="1:14" ht="15.6">
      <c r="A1115" s="867" t="s">
        <v>24</v>
      </c>
      <c r="B1115" s="868"/>
      <c r="C1115" s="869">
        <v>1059846</v>
      </c>
      <c r="D1115" s="870"/>
      <c r="E1115" s="870"/>
      <c r="F1115" s="870"/>
      <c r="G1115" s="870"/>
      <c r="H1115" s="871"/>
      <c r="I1115" s="4"/>
    </row>
    <row r="1116" spans="1:14" ht="15.6">
      <c r="A1116" s="881" t="s">
        <v>25</v>
      </c>
      <c r="B1116" s="882"/>
      <c r="C1116" s="911" t="s">
        <v>151</v>
      </c>
      <c r="D1116" s="911"/>
      <c r="E1116" s="911"/>
      <c r="F1116" s="911"/>
      <c r="G1116" s="911"/>
      <c r="H1116" s="912"/>
      <c r="I1116" s="4"/>
    </row>
    <row r="1117" spans="1:14" ht="13.8">
      <c r="A1117" s="5"/>
      <c r="B1117" s="5"/>
      <c r="C1117" s="5"/>
      <c r="D1117" s="5"/>
      <c r="E1117" s="5"/>
      <c r="F1117" s="5"/>
      <c r="G1117" s="5"/>
      <c r="H1117" s="5"/>
      <c r="I1117" s="5"/>
    </row>
    <row r="1118" spans="1:14" ht="13.8">
      <c r="A1118" s="6"/>
      <c r="B1118" s="7"/>
      <c r="C1118" s="8"/>
      <c r="D1118" s="886">
        <v>0.2</v>
      </c>
      <c r="E1118" s="887"/>
      <c r="F1118" s="886">
        <v>0.8</v>
      </c>
      <c r="G1118" s="887"/>
      <c r="H1118" s="9"/>
      <c r="I1118" s="10"/>
      <c r="J1118" s="11" t="s">
        <v>121</v>
      </c>
      <c r="K1118" s="11" t="s">
        <v>269</v>
      </c>
      <c r="L1118" s="11" t="s">
        <v>270</v>
      </c>
    </row>
    <row r="1119" spans="1:14" ht="13.8">
      <c r="A1119" s="12"/>
      <c r="B1119" s="13"/>
      <c r="C1119" s="14"/>
      <c r="D1119" s="872" t="s">
        <v>26</v>
      </c>
      <c r="E1119" s="880"/>
      <c r="F1119" s="872" t="s">
        <v>27</v>
      </c>
      <c r="G1119" s="880"/>
      <c r="H1119" s="872" t="s">
        <v>28</v>
      </c>
      <c r="I1119" s="873"/>
      <c r="J1119" s="15" t="s">
        <v>29</v>
      </c>
      <c r="K1119" s="391" t="s">
        <v>523</v>
      </c>
      <c r="L1119" s="391" t="s">
        <v>29</v>
      </c>
    </row>
    <row r="1120" spans="1:14" ht="27.6">
      <c r="A1120" s="16" t="s">
        <v>30</v>
      </c>
      <c r="B1120" s="17" t="s">
        <v>31</v>
      </c>
      <c r="C1120" s="18" t="s">
        <v>32</v>
      </c>
      <c r="D1120" s="19" t="s">
        <v>33</v>
      </c>
      <c r="E1120" s="20" t="s">
        <v>34</v>
      </c>
      <c r="F1120" s="19" t="s">
        <v>33</v>
      </c>
      <c r="G1120" s="20" t="s">
        <v>34</v>
      </c>
      <c r="H1120" s="21" t="s">
        <v>33</v>
      </c>
      <c r="I1120" s="40" t="s">
        <v>34</v>
      </c>
      <c r="J1120" s="18" t="s">
        <v>34</v>
      </c>
      <c r="K1120" s="18" t="s">
        <v>34</v>
      </c>
      <c r="L1120" s="18" t="s">
        <v>34</v>
      </c>
    </row>
    <row r="1121" spans="1:12" ht="13.8">
      <c r="A1121" s="1" t="s">
        <v>15</v>
      </c>
      <c r="B1121" s="22">
        <f>+$B$10</f>
        <v>11479167</v>
      </c>
      <c r="C1121" s="84">
        <f>+B1121/B1144</f>
        <v>0.13130846252941786</v>
      </c>
      <c r="D1121" s="89">
        <v>0</v>
      </c>
      <c r="E1121" s="112">
        <f>+D1121*C1115</f>
        <v>0</v>
      </c>
      <c r="F1121" s="79">
        <v>0</v>
      </c>
      <c r="G1121" s="114">
        <f>F1121*C1115</f>
        <v>0</v>
      </c>
      <c r="H1121" s="23">
        <f>+D1121+F1121</f>
        <v>0</v>
      </c>
      <c r="I1121" s="116">
        <f>+E1121+G1121</f>
        <v>0</v>
      </c>
      <c r="J1121" s="39">
        <f>+H1121*I1147</f>
        <v>0</v>
      </c>
      <c r="K1121" s="395">
        <v>0</v>
      </c>
      <c r="L1121" s="393">
        <f>+J1121+K1121</f>
        <v>0</v>
      </c>
    </row>
    <row r="1122" spans="1:12" ht="13.8">
      <c r="A1122" s="2" t="s">
        <v>4</v>
      </c>
      <c r="B1122" s="22">
        <f>+$B$12</f>
        <v>552209</v>
      </c>
      <c r="C1122" s="84">
        <f>+B1122/B1144</f>
        <v>6.3166355873128521E-3</v>
      </c>
      <c r="D1122" s="89">
        <v>0</v>
      </c>
      <c r="E1122" s="112">
        <f>+D1122*C1115</f>
        <v>0</v>
      </c>
      <c r="F1122" s="79">
        <v>0</v>
      </c>
      <c r="G1122" s="112">
        <f>F1122*C1115</f>
        <v>0</v>
      </c>
      <c r="H1122" s="23">
        <f t="shared" ref="H1122:H1142" si="149">+D1122+F1122</f>
        <v>0</v>
      </c>
      <c r="I1122" s="117">
        <f>+G1122+E1122</f>
        <v>0</v>
      </c>
      <c r="J1122" s="39">
        <f>+H1122*I1147</f>
        <v>0</v>
      </c>
      <c r="K1122" s="395">
        <v>0</v>
      </c>
      <c r="L1122" s="394">
        <f>+J1122+K1122</f>
        <v>0</v>
      </c>
    </row>
    <row r="1123" spans="1:12" ht="13.8">
      <c r="A1123" s="2" t="s">
        <v>0</v>
      </c>
      <c r="B1123" s="22">
        <f>+$B$13</f>
        <v>10468870</v>
      </c>
      <c r="C1123" s="84">
        <f>+B1123/B1144</f>
        <v>0.11975182729899711</v>
      </c>
      <c r="D1123" s="89">
        <v>0</v>
      </c>
      <c r="E1123" s="112">
        <f>+D1123*C1115</f>
        <v>0</v>
      </c>
      <c r="F1123" s="79">
        <v>0</v>
      </c>
      <c r="G1123" s="112">
        <f>F1123*C1115</f>
        <v>0</v>
      </c>
      <c r="H1123" s="23">
        <f t="shared" si="149"/>
        <v>0</v>
      </c>
      <c r="I1123" s="117">
        <f t="shared" ref="I1123:I1143" si="150">+G1123+E1123</f>
        <v>0</v>
      </c>
      <c r="J1123" s="39">
        <f>+H1123*I1147</f>
        <v>0</v>
      </c>
      <c r="K1123" s="395">
        <v>0</v>
      </c>
      <c r="L1123" s="394">
        <f t="shared" ref="L1123:L1139" si="151">+J1123+K1123</f>
        <v>0</v>
      </c>
    </row>
    <row r="1124" spans="1:12" ht="13.8">
      <c r="A1124" s="2" t="s">
        <v>16</v>
      </c>
      <c r="B1124" s="22">
        <f>+$B$14</f>
        <v>1032750</v>
      </c>
      <c r="C1124" s="84">
        <f>+B1124/B1144</f>
        <v>1.1813471715957813E-2</v>
      </c>
      <c r="D1124" s="89">
        <v>0</v>
      </c>
      <c r="E1124" s="112">
        <f>+D1124*C1115</f>
        <v>0</v>
      </c>
      <c r="F1124" s="79">
        <v>0</v>
      </c>
      <c r="G1124" s="112">
        <f>F1124*C1115</f>
        <v>0</v>
      </c>
      <c r="H1124" s="23">
        <f t="shared" si="149"/>
        <v>0</v>
      </c>
      <c r="I1124" s="117">
        <f t="shared" si="150"/>
        <v>0</v>
      </c>
      <c r="J1124" s="39">
        <f>+H1124*I1147</f>
        <v>0</v>
      </c>
      <c r="K1124" s="395">
        <v>0</v>
      </c>
      <c r="L1124" s="394">
        <f t="shared" si="151"/>
        <v>0</v>
      </c>
    </row>
    <row r="1125" spans="1:12" ht="13.8">
      <c r="A1125" s="2" t="s">
        <v>6</v>
      </c>
      <c r="B1125" s="22">
        <f>+$B$15</f>
        <v>2589500</v>
      </c>
      <c r="C1125" s="84">
        <f>+B1125/B1144</f>
        <v>2.9620900516555561E-2</v>
      </c>
      <c r="D1125" s="89">
        <v>0</v>
      </c>
      <c r="E1125" s="112">
        <f>+D1125*C1115</f>
        <v>0</v>
      </c>
      <c r="F1125" s="79">
        <v>0</v>
      </c>
      <c r="G1125" s="112">
        <f>F1125*C1115</f>
        <v>0</v>
      </c>
      <c r="H1125" s="23">
        <f t="shared" si="149"/>
        <v>0</v>
      </c>
      <c r="I1125" s="117">
        <f t="shared" si="150"/>
        <v>0</v>
      </c>
      <c r="J1125" s="39">
        <f>+H1125*I1147</f>
        <v>0</v>
      </c>
      <c r="K1125" s="395">
        <v>0</v>
      </c>
      <c r="L1125" s="394">
        <f t="shared" si="151"/>
        <v>0</v>
      </c>
    </row>
    <row r="1126" spans="1:12" ht="13.8">
      <c r="A1126" s="2" t="s">
        <v>10</v>
      </c>
      <c r="B1126" s="22">
        <f>+$B$16</f>
        <v>2986010</v>
      </c>
      <c r="C1126" s="84">
        <f>+B1126/B1144</f>
        <v>3.4156518691423082E-2</v>
      </c>
      <c r="D1126" s="89">
        <v>0</v>
      </c>
      <c r="E1126" s="112">
        <f>+D1126*C1115</f>
        <v>0</v>
      </c>
      <c r="F1126" s="79">
        <v>0</v>
      </c>
      <c r="G1126" s="112">
        <f>F1126*C1115</f>
        <v>0</v>
      </c>
      <c r="H1126" s="23">
        <f t="shared" si="149"/>
        <v>0</v>
      </c>
      <c r="I1126" s="117">
        <f t="shared" si="150"/>
        <v>0</v>
      </c>
      <c r="J1126" s="39">
        <f>+H1126*I1147</f>
        <v>0</v>
      </c>
      <c r="K1126" s="395">
        <v>0</v>
      </c>
      <c r="L1126" s="394">
        <f t="shared" si="151"/>
        <v>0</v>
      </c>
    </row>
    <row r="1127" spans="1:12" ht="13.8">
      <c r="A1127" s="2" t="s">
        <v>17</v>
      </c>
      <c r="B1127" s="22">
        <f>+$B$17</f>
        <v>6997000</v>
      </c>
      <c r="C1127" s="84">
        <f>+B1127/B1144</f>
        <v>8.003762923898021E-2</v>
      </c>
      <c r="D1127" s="89">
        <v>0</v>
      </c>
      <c r="E1127" s="112">
        <f>+D1127*C1115</f>
        <v>0</v>
      </c>
      <c r="F1127" s="79">
        <v>0</v>
      </c>
      <c r="G1127" s="112">
        <f>F1127*C1115</f>
        <v>0</v>
      </c>
      <c r="H1127" s="23">
        <f t="shared" si="149"/>
        <v>0</v>
      </c>
      <c r="I1127" s="117">
        <f t="shared" si="150"/>
        <v>0</v>
      </c>
      <c r="J1127" s="39">
        <f>+H1127*I1147</f>
        <v>0</v>
      </c>
      <c r="K1127" s="395">
        <v>0</v>
      </c>
      <c r="L1127" s="394">
        <f t="shared" si="151"/>
        <v>0</v>
      </c>
    </row>
    <row r="1128" spans="1:12" ht="13.8">
      <c r="A1128" s="2" t="s">
        <v>5</v>
      </c>
      <c r="B1128" s="22">
        <f>+$B$18</f>
        <v>9283000</v>
      </c>
      <c r="C1128" s="84">
        <f>+B1128/B1144</f>
        <v>0.10618683896319184</v>
      </c>
      <c r="D1128" s="89">
        <v>0</v>
      </c>
      <c r="E1128" s="112">
        <f>+D1128*C1115</f>
        <v>0</v>
      </c>
      <c r="F1128" s="79">
        <v>0</v>
      </c>
      <c r="G1128" s="112">
        <f>F1128*C1115</f>
        <v>0</v>
      </c>
      <c r="H1128" s="23">
        <f t="shared" si="149"/>
        <v>0</v>
      </c>
      <c r="I1128" s="117">
        <f t="shared" si="150"/>
        <v>0</v>
      </c>
      <c r="J1128" s="39">
        <f>+H1128*I1147</f>
        <v>0</v>
      </c>
      <c r="K1128" s="395">
        <v>0</v>
      </c>
      <c r="L1128" s="394">
        <f t="shared" si="151"/>
        <v>0</v>
      </c>
    </row>
    <row r="1129" spans="1:12" ht="13.8">
      <c r="A1129" s="2" t="s">
        <v>116</v>
      </c>
      <c r="B1129" s="22">
        <f>+$B$19</f>
        <v>2800184</v>
      </c>
      <c r="C1129" s="84">
        <f>+B1129/B1144</f>
        <v>3.2030883063159148E-2</v>
      </c>
      <c r="D1129" s="89">
        <v>0</v>
      </c>
      <c r="E1129" s="112">
        <f>+D1129*C1115</f>
        <v>0</v>
      </c>
      <c r="F1129" s="79">
        <v>1</v>
      </c>
      <c r="G1129" s="112">
        <f>F1129*C1115</f>
        <v>1059846</v>
      </c>
      <c r="H1129" s="23">
        <f t="shared" si="149"/>
        <v>1</v>
      </c>
      <c r="I1129" s="117">
        <f t="shared" si="150"/>
        <v>1059846</v>
      </c>
      <c r="J1129" s="39">
        <f>+H1129*I1147</f>
        <v>429184.40820898779</v>
      </c>
      <c r="K1129" s="395">
        <v>-27757.06</v>
      </c>
      <c r="L1129" s="394">
        <f t="shared" si="151"/>
        <v>401427.34820898779</v>
      </c>
    </row>
    <row r="1130" spans="1:12" ht="13.8">
      <c r="A1130" s="2" t="s">
        <v>1</v>
      </c>
      <c r="B1130" s="22">
        <f>+$B$20</f>
        <v>234000</v>
      </c>
      <c r="C1130" s="84">
        <f>+B1130/B1144</f>
        <v>2.6766907591712691E-3</v>
      </c>
      <c r="D1130" s="89">
        <v>0</v>
      </c>
      <c r="E1130" s="112">
        <f>+D1130*C1115</f>
        <v>0</v>
      </c>
      <c r="F1130" s="79">
        <v>0</v>
      </c>
      <c r="G1130" s="112">
        <f>F1130*C1115</f>
        <v>0</v>
      </c>
      <c r="H1130" s="23">
        <f t="shared" si="149"/>
        <v>0</v>
      </c>
      <c r="I1130" s="117">
        <f t="shared" si="150"/>
        <v>0</v>
      </c>
      <c r="J1130" s="39">
        <f>+H1130*I1147</f>
        <v>0</v>
      </c>
      <c r="K1130" s="395">
        <v>0</v>
      </c>
      <c r="L1130" s="394">
        <f t="shared" si="151"/>
        <v>0</v>
      </c>
    </row>
    <row r="1131" spans="1:12" ht="13.8">
      <c r="A1131" s="2" t="s">
        <v>46</v>
      </c>
      <c r="B1131" s="22">
        <f>+$B$21</f>
        <v>7060375</v>
      </c>
      <c r="C1131" s="84">
        <f>+B1131/B1144</f>
        <v>8.0762566319589099E-2</v>
      </c>
      <c r="D1131" s="89">
        <v>0</v>
      </c>
      <c r="E1131" s="112">
        <f>+D1131*C1115</f>
        <v>0</v>
      </c>
      <c r="F1131" s="79">
        <v>0</v>
      </c>
      <c r="G1131" s="112">
        <f>F1131*C1115</f>
        <v>0</v>
      </c>
      <c r="H1131" s="23">
        <f t="shared" si="149"/>
        <v>0</v>
      </c>
      <c r="I1131" s="117">
        <f t="shared" si="150"/>
        <v>0</v>
      </c>
      <c r="J1131" s="39">
        <f>+H1131*I1147</f>
        <v>0</v>
      </c>
      <c r="K1131" s="395">
        <v>0</v>
      </c>
      <c r="L1131" s="394">
        <f t="shared" si="151"/>
        <v>0</v>
      </c>
    </row>
    <row r="1132" spans="1:12" ht="13.8">
      <c r="A1132" s="2" t="s">
        <v>45</v>
      </c>
      <c r="B1132" s="22">
        <f>+$B$22</f>
        <v>7069072</v>
      </c>
      <c r="C1132" s="84">
        <f>+B1132/B1144</f>
        <v>8.0862049992804969E-2</v>
      </c>
      <c r="D1132" s="89">
        <v>0</v>
      </c>
      <c r="E1132" s="112">
        <f>+D1132*C1115</f>
        <v>0</v>
      </c>
      <c r="F1132" s="79">
        <v>0</v>
      </c>
      <c r="G1132" s="112">
        <f>F1132*C1115</f>
        <v>0</v>
      </c>
      <c r="H1132" s="23">
        <f t="shared" si="149"/>
        <v>0</v>
      </c>
      <c r="I1132" s="117">
        <f t="shared" si="150"/>
        <v>0</v>
      </c>
      <c r="J1132" s="39">
        <f>+H1132*I1147</f>
        <v>0</v>
      </c>
      <c r="K1132" s="395">
        <v>0</v>
      </c>
      <c r="L1132" s="394">
        <f t="shared" si="151"/>
        <v>0</v>
      </c>
    </row>
    <row r="1133" spans="1:12" ht="13.8">
      <c r="A1133" s="2" t="s">
        <v>209</v>
      </c>
      <c r="B1133" s="22">
        <f>+$B$23</f>
        <v>483692</v>
      </c>
      <c r="C1133" s="84">
        <f>+B1133/B1144</f>
        <v>5.5328799430985872E-3</v>
      </c>
      <c r="D1133" s="89">
        <v>0</v>
      </c>
      <c r="E1133" s="112">
        <f>+D1133*C1115</f>
        <v>0</v>
      </c>
      <c r="F1133" s="79">
        <v>0</v>
      </c>
      <c r="G1133" s="112">
        <f>F1133*C1115</f>
        <v>0</v>
      </c>
      <c r="H1133" s="23">
        <f t="shared" si="149"/>
        <v>0</v>
      </c>
      <c r="I1133" s="117">
        <f t="shared" si="150"/>
        <v>0</v>
      </c>
      <c r="J1133" s="39">
        <f>+H1133*I1147</f>
        <v>0</v>
      </c>
      <c r="K1133" s="395">
        <v>0</v>
      </c>
      <c r="L1133" s="394">
        <f t="shared" si="151"/>
        <v>0</v>
      </c>
    </row>
    <row r="1134" spans="1:12" ht="13.8">
      <c r="A1134" s="2" t="s">
        <v>210</v>
      </c>
      <c r="B1134" s="22">
        <f>+$B$24</f>
        <v>125500</v>
      </c>
      <c r="C1134" s="84">
        <f>+B1134/B1144</f>
        <v>1.435575599470061E-3</v>
      </c>
      <c r="D1134" s="89">
        <v>0</v>
      </c>
      <c r="E1134" s="112">
        <f>+D1134*C1115</f>
        <v>0</v>
      </c>
      <c r="F1134" s="79">
        <v>0</v>
      </c>
      <c r="G1134" s="112">
        <f>F1134*C1115</f>
        <v>0</v>
      </c>
      <c r="H1134" s="23">
        <f t="shared" si="149"/>
        <v>0</v>
      </c>
      <c r="I1134" s="117">
        <f t="shared" si="150"/>
        <v>0</v>
      </c>
      <c r="J1134" s="39">
        <f>+H1134*I1147</f>
        <v>0</v>
      </c>
      <c r="K1134" s="395">
        <v>0</v>
      </c>
      <c r="L1134" s="394">
        <f t="shared" si="151"/>
        <v>0</v>
      </c>
    </row>
    <row r="1135" spans="1:12" ht="13.8">
      <c r="A1135" s="2" t="s">
        <v>2</v>
      </c>
      <c r="B1135" s="22">
        <f>+$B$25</f>
        <v>349000</v>
      </c>
      <c r="C1135" s="84">
        <f>+B1135/B1144</f>
        <v>3.992158439960568E-3</v>
      </c>
      <c r="D1135" s="89">
        <v>0</v>
      </c>
      <c r="E1135" s="112">
        <f>+D1135*C1115</f>
        <v>0</v>
      </c>
      <c r="F1135" s="79">
        <v>0</v>
      </c>
      <c r="G1135" s="112">
        <f>F1135*C1115</f>
        <v>0</v>
      </c>
      <c r="H1135" s="23">
        <f t="shared" si="149"/>
        <v>0</v>
      </c>
      <c r="I1135" s="117">
        <f t="shared" si="150"/>
        <v>0</v>
      </c>
      <c r="J1135" s="39">
        <f>+H1135*I1147</f>
        <v>0</v>
      </c>
      <c r="K1135" s="395">
        <v>0</v>
      </c>
      <c r="L1135" s="394">
        <f t="shared" si="151"/>
        <v>0</v>
      </c>
    </row>
    <row r="1136" spans="1:12" ht="13.8">
      <c r="A1136" s="2" t="s">
        <v>12</v>
      </c>
      <c r="B1136" s="22">
        <f>+$B$26</f>
        <v>369700</v>
      </c>
      <c r="C1136" s="84">
        <f>+B1136/B1144</f>
        <v>4.2289426225026417E-3</v>
      </c>
      <c r="D1136" s="89">
        <v>0</v>
      </c>
      <c r="E1136" s="112">
        <f>+D1136*C1115</f>
        <v>0</v>
      </c>
      <c r="F1136" s="79">
        <v>0</v>
      </c>
      <c r="G1136" s="112">
        <f>F1136*C1115</f>
        <v>0</v>
      </c>
      <c r="H1136" s="23">
        <f t="shared" si="149"/>
        <v>0</v>
      </c>
      <c r="I1136" s="117">
        <f t="shared" si="150"/>
        <v>0</v>
      </c>
      <c r="J1136" s="39">
        <f>+H1136*I1147</f>
        <v>0</v>
      </c>
      <c r="K1136" s="395">
        <v>0</v>
      </c>
      <c r="L1136" s="394">
        <f t="shared" si="151"/>
        <v>0</v>
      </c>
    </row>
    <row r="1137" spans="1:14" ht="13.8">
      <c r="A1137" s="2" t="s">
        <v>18</v>
      </c>
      <c r="B1137" s="22">
        <f>+$B$27</f>
        <v>10701139</v>
      </c>
      <c r="C1137" s="84">
        <f>+B1137/B1144</f>
        <v>0.12240871740986015</v>
      </c>
      <c r="D1137" s="89">
        <v>0</v>
      </c>
      <c r="E1137" s="112">
        <f>+D1137*C1115</f>
        <v>0</v>
      </c>
      <c r="F1137" s="79">
        <v>0</v>
      </c>
      <c r="G1137" s="112">
        <f>F1137*C1115</f>
        <v>0</v>
      </c>
      <c r="H1137" s="23">
        <f t="shared" si="149"/>
        <v>0</v>
      </c>
      <c r="I1137" s="117">
        <f t="shared" si="150"/>
        <v>0</v>
      </c>
      <c r="J1137" s="39">
        <f>+H1137*I1147</f>
        <v>0</v>
      </c>
      <c r="K1137" s="395">
        <v>0</v>
      </c>
      <c r="L1137" s="394">
        <f t="shared" si="151"/>
        <v>0</v>
      </c>
    </row>
    <row r="1138" spans="1:14" ht="13.8">
      <c r="A1138" s="2" t="s">
        <v>9</v>
      </c>
      <c r="B1138" s="22">
        <f>+$B$28</f>
        <v>8491257</v>
      </c>
      <c r="C1138" s="84">
        <f>+B1138/B1144</f>
        <v>9.7130210024138255E-2</v>
      </c>
      <c r="D1138" s="89">
        <v>0</v>
      </c>
      <c r="E1138" s="112">
        <f>+D1138*C1115</f>
        <v>0</v>
      </c>
      <c r="F1138" s="79">
        <v>0</v>
      </c>
      <c r="G1138" s="112">
        <f>F1138*C1115</f>
        <v>0</v>
      </c>
      <c r="H1138" s="23">
        <f t="shared" si="149"/>
        <v>0</v>
      </c>
      <c r="I1138" s="117">
        <f t="shared" si="150"/>
        <v>0</v>
      </c>
      <c r="J1138" s="39">
        <f>+H1138*I1147</f>
        <v>0</v>
      </c>
      <c r="K1138" s="395">
        <v>0</v>
      </c>
      <c r="L1138" s="394">
        <f t="shared" si="151"/>
        <v>0</v>
      </c>
    </row>
    <row r="1139" spans="1:14" ht="13.8">
      <c r="A1139" s="2" t="s">
        <v>7</v>
      </c>
      <c r="B1139" s="22">
        <f>+$B$29</f>
        <v>1726630</v>
      </c>
      <c r="C1139" s="84">
        <f>+B1139/B1144</f>
        <v>1.9750660536358496E-2</v>
      </c>
      <c r="D1139" s="89">
        <v>0</v>
      </c>
      <c r="E1139" s="112">
        <f>+D1139*C1115</f>
        <v>0</v>
      </c>
      <c r="F1139" s="79">
        <v>0</v>
      </c>
      <c r="G1139" s="112">
        <f>F1139*C1115</f>
        <v>0</v>
      </c>
      <c r="H1139" s="23">
        <f t="shared" si="149"/>
        <v>0</v>
      </c>
      <c r="I1139" s="117">
        <f t="shared" si="150"/>
        <v>0</v>
      </c>
      <c r="J1139" s="39">
        <f>+H1139*I1147</f>
        <v>0</v>
      </c>
      <c r="K1139" s="395">
        <v>0</v>
      </c>
      <c r="L1139" s="394">
        <f t="shared" si="151"/>
        <v>0</v>
      </c>
    </row>
    <row r="1140" spans="1:14" ht="13.8">
      <c r="A1140" s="2" t="s">
        <v>13</v>
      </c>
      <c r="B1140" s="22">
        <f>+$B$30</f>
        <v>260430</v>
      </c>
      <c r="C1140" s="84">
        <f>+B1140/B1144</f>
        <v>2.9790195487648446E-3</v>
      </c>
      <c r="D1140" s="89">
        <v>0</v>
      </c>
      <c r="E1140" s="112">
        <f>+D1140*C1115</f>
        <v>0</v>
      </c>
      <c r="F1140" s="79">
        <v>0</v>
      </c>
      <c r="G1140" s="112">
        <f>F1140*C1115</f>
        <v>0</v>
      </c>
      <c r="H1140" s="23">
        <f t="shared" si="149"/>
        <v>0</v>
      </c>
      <c r="I1140" s="117">
        <f t="shared" si="150"/>
        <v>0</v>
      </c>
      <c r="J1140" s="39">
        <f>+H1140*I1147</f>
        <v>0</v>
      </c>
      <c r="K1140" s="395">
        <v>0</v>
      </c>
      <c r="L1140" s="394">
        <f>+J1140+K1140</f>
        <v>0</v>
      </c>
    </row>
    <row r="1141" spans="1:14" ht="13.8">
      <c r="A1141" s="2" t="s">
        <v>3</v>
      </c>
      <c r="B1141" s="22">
        <f>+$B$31</f>
        <v>1010330</v>
      </c>
      <c r="C1141" s="84">
        <f>+B1141/B1144</f>
        <v>1.155701271245089E-2</v>
      </c>
      <c r="D1141" s="89">
        <v>0</v>
      </c>
      <c r="E1141" s="112">
        <f>+D1141*C1115</f>
        <v>0</v>
      </c>
      <c r="F1141" s="79">
        <v>0</v>
      </c>
      <c r="G1141" s="112">
        <f>F1141*C1115</f>
        <v>0</v>
      </c>
      <c r="H1141" s="23">
        <f t="shared" si="149"/>
        <v>0</v>
      </c>
      <c r="I1141" s="117">
        <f t="shared" si="150"/>
        <v>0</v>
      </c>
      <c r="J1141" s="39">
        <f>+H1141*I1147</f>
        <v>0</v>
      </c>
      <c r="K1141" s="395">
        <v>0</v>
      </c>
      <c r="L1141" s="394">
        <f t="shared" ref="L1141" si="152">+J1141+K1141</f>
        <v>0</v>
      </c>
    </row>
    <row r="1142" spans="1:14" ht="13.8">
      <c r="A1142" s="2" t="s">
        <v>11</v>
      </c>
      <c r="B1142" s="22">
        <f>+$B$32</f>
        <v>744197</v>
      </c>
      <c r="C1142" s="84">
        <f>+B1142/B1144</f>
        <v>8.5127574055682952E-3</v>
      </c>
      <c r="D1142" s="89">
        <v>0</v>
      </c>
      <c r="E1142" s="112">
        <f>+D1142*C1115</f>
        <v>0</v>
      </c>
      <c r="F1142" s="79">
        <v>0</v>
      </c>
      <c r="G1142" s="112">
        <f>F1142*C1115</f>
        <v>0</v>
      </c>
      <c r="H1142" s="23">
        <f t="shared" si="149"/>
        <v>0</v>
      </c>
      <c r="I1142" s="117">
        <f t="shared" si="150"/>
        <v>0</v>
      </c>
      <c r="J1142" s="39">
        <f>+H1142*I1147</f>
        <v>0</v>
      </c>
      <c r="K1142" s="395">
        <v>0</v>
      </c>
      <c r="L1142" s="394">
        <f>+J1142+K1142</f>
        <v>0</v>
      </c>
    </row>
    <row r="1143" spans="1:14" ht="13.8">
      <c r="A1143" s="3" t="s">
        <v>8</v>
      </c>
      <c r="B1143" s="22">
        <f>+$B$33</f>
        <v>607368</v>
      </c>
      <c r="C1143" s="84">
        <f>+B1143/B1144</f>
        <v>6.9475910812663907E-3</v>
      </c>
      <c r="D1143" s="89">
        <v>0</v>
      </c>
      <c r="E1143" s="112">
        <f>+D1143*C1115</f>
        <v>0</v>
      </c>
      <c r="F1143" s="79">
        <v>0</v>
      </c>
      <c r="G1143" s="115">
        <f>F1143*C1115</f>
        <v>0</v>
      </c>
      <c r="H1143" s="87">
        <f>+D1143+F1143</f>
        <v>0</v>
      </c>
      <c r="I1143" s="118">
        <f t="shared" si="150"/>
        <v>0</v>
      </c>
      <c r="J1143" s="39">
        <f>+H1143*I1147</f>
        <v>0</v>
      </c>
      <c r="K1143" s="395">
        <v>0</v>
      </c>
      <c r="L1143" s="394">
        <f t="shared" ref="L1143" si="153">+J1143+K1143</f>
        <v>0</v>
      </c>
    </row>
    <row r="1144" spans="1:14" ht="13.8">
      <c r="A1144" s="24"/>
      <c r="B1144" s="25">
        <f t="shared" ref="B1144:K1144" si="154">SUM(B1121:B1143)</f>
        <v>87421380</v>
      </c>
      <c r="C1144" s="85">
        <f t="shared" si="154"/>
        <v>1.0000000000000002</v>
      </c>
      <c r="D1144" s="82">
        <f t="shared" si="154"/>
        <v>0</v>
      </c>
      <c r="E1144" s="113">
        <f t="shared" si="154"/>
        <v>0</v>
      </c>
      <c r="F1144" s="83">
        <f t="shared" si="154"/>
        <v>1</v>
      </c>
      <c r="G1144" s="113">
        <f t="shared" si="154"/>
        <v>1059846</v>
      </c>
      <c r="H1144" s="86">
        <f t="shared" si="154"/>
        <v>1</v>
      </c>
      <c r="I1144" s="119">
        <f t="shared" si="154"/>
        <v>1059846</v>
      </c>
      <c r="J1144" s="26">
        <f t="shared" si="154"/>
        <v>429184.40820898779</v>
      </c>
      <c r="K1144" s="26">
        <f t="shared" si="154"/>
        <v>-27757.06</v>
      </c>
      <c r="L1144" s="26">
        <f>SUM(L1121:L1143)</f>
        <v>401427.34820898779</v>
      </c>
    </row>
    <row r="1145" spans="1:14">
      <c r="H1145" s="80"/>
      <c r="I1145" s="81"/>
    </row>
    <row r="1146" spans="1:14">
      <c r="I1146" s="127"/>
    </row>
    <row r="1147" spans="1:14">
      <c r="G1147" t="s">
        <v>114</v>
      </c>
      <c r="H1147" s="27"/>
      <c r="I1147" s="357">
        <f>+ITCM!L81</f>
        <v>429184.40820898779</v>
      </c>
    </row>
    <row r="1148" spans="1:14">
      <c r="G1148" t="s">
        <v>338</v>
      </c>
      <c r="I1148" s="357">
        <f>+ITCM!M81</f>
        <v>-27757</v>
      </c>
    </row>
    <row r="1149" spans="1:14">
      <c r="G1149" t="s">
        <v>256</v>
      </c>
      <c r="I1149" s="746">
        <f>SUM(I1147:I1148)</f>
        <v>401427.40820898779</v>
      </c>
      <c r="N1149" s="121">
        <f>+I1149</f>
        <v>401427.40820898779</v>
      </c>
    </row>
    <row r="1150" spans="1:14">
      <c r="I1150" s="127"/>
    </row>
    <row r="1153" spans="1:12" ht="15.6">
      <c r="A1153" s="874" t="s">
        <v>19</v>
      </c>
      <c r="B1153" s="875"/>
      <c r="C1153" s="875" t="s">
        <v>248</v>
      </c>
      <c r="D1153" s="875"/>
      <c r="E1153" s="875"/>
      <c r="F1153" s="875"/>
      <c r="G1153" s="875"/>
      <c r="H1153" s="876"/>
      <c r="I1153" s="4"/>
    </row>
    <row r="1154" spans="1:12" ht="15.6">
      <c r="A1154" s="867" t="s">
        <v>20</v>
      </c>
      <c r="B1154" s="868"/>
      <c r="C1154" s="920" t="s">
        <v>247</v>
      </c>
      <c r="D1154" s="920"/>
      <c r="E1154" s="920"/>
      <c r="F1154" s="920"/>
      <c r="G1154" s="920"/>
      <c r="H1154" s="921"/>
      <c r="I1154" s="4"/>
    </row>
    <row r="1155" spans="1:12" ht="15.6">
      <c r="A1155" s="867" t="s">
        <v>22</v>
      </c>
      <c r="B1155" s="868"/>
      <c r="C1155" s="913">
        <v>115</v>
      </c>
      <c r="D1155" s="913"/>
      <c r="E1155" s="913"/>
      <c r="F1155" s="913"/>
      <c r="G1155" s="913"/>
      <c r="H1155" s="914"/>
      <c r="I1155" s="4"/>
    </row>
    <row r="1156" spans="1:12" ht="15.6">
      <c r="A1156" s="867" t="s">
        <v>24</v>
      </c>
      <c r="B1156" s="868"/>
      <c r="C1156" s="869">
        <v>17100</v>
      </c>
      <c r="D1156" s="870"/>
      <c r="E1156" s="870"/>
      <c r="F1156" s="870"/>
      <c r="G1156" s="870"/>
      <c r="H1156" s="871"/>
      <c r="I1156" s="4"/>
    </row>
    <row r="1157" spans="1:12" ht="15.6">
      <c r="A1157" s="881" t="s">
        <v>25</v>
      </c>
      <c r="B1157" s="882"/>
      <c r="C1157" s="911" t="s">
        <v>109</v>
      </c>
      <c r="D1157" s="911"/>
      <c r="E1157" s="911"/>
      <c r="F1157" s="911"/>
      <c r="G1157" s="911"/>
      <c r="H1157" s="912"/>
      <c r="I1157" s="4"/>
    </row>
    <row r="1158" spans="1:12" ht="13.8">
      <c r="A1158" s="5"/>
      <c r="B1158" s="5"/>
      <c r="C1158" s="5"/>
      <c r="D1158" s="5"/>
      <c r="E1158" s="5"/>
      <c r="F1158" s="5"/>
      <c r="G1158" s="5"/>
      <c r="H1158" s="5"/>
      <c r="I1158" s="5"/>
    </row>
    <row r="1159" spans="1:12" ht="13.8">
      <c r="A1159" s="6"/>
      <c r="B1159" s="7"/>
      <c r="C1159" s="8"/>
      <c r="D1159" s="886">
        <v>0.2</v>
      </c>
      <c r="E1159" s="887"/>
      <c r="F1159" s="886">
        <v>0.8</v>
      </c>
      <c r="G1159" s="887"/>
      <c r="H1159" s="9"/>
      <c r="I1159" s="10"/>
      <c r="J1159" s="11" t="s">
        <v>121</v>
      </c>
      <c r="K1159" s="11" t="s">
        <v>269</v>
      </c>
      <c r="L1159" s="11" t="s">
        <v>270</v>
      </c>
    </row>
    <row r="1160" spans="1:12" ht="13.8">
      <c r="A1160" s="12"/>
      <c r="B1160" s="13"/>
      <c r="C1160" s="14"/>
      <c r="D1160" s="872" t="s">
        <v>26</v>
      </c>
      <c r="E1160" s="880"/>
      <c r="F1160" s="872" t="s">
        <v>27</v>
      </c>
      <c r="G1160" s="880"/>
      <c r="H1160" s="872" t="s">
        <v>28</v>
      </c>
      <c r="I1160" s="873"/>
      <c r="J1160" s="15" t="s">
        <v>29</v>
      </c>
      <c r="K1160" s="391" t="s">
        <v>523</v>
      </c>
      <c r="L1160" s="391" t="s">
        <v>29</v>
      </c>
    </row>
    <row r="1161" spans="1:12" ht="27.6">
      <c r="A1161" s="16" t="s">
        <v>30</v>
      </c>
      <c r="B1161" s="17" t="s">
        <v>31</v>
      </c>
      <c r="C1161" s="18" t="s">
        <v>32</v>
      </c>
      <c r="D1161" s="19" t="s">
        <v>33</v>
      </c>
      <c r="E1161" s="20" t="s">
        <v>34</v>
      </c>
      <c r="F1161" s="19" t="s">
        <v>33</v>
      </c>
      <c r="G1161" s="20" t="s">
        <v>34</v>
      </c>
      <c r="H1161" s="21" t="s">
        <v>33</v>
      </c>
      <c r="I1161" s="40" t="s">
        <v>34</v>
      </c>
      <c r="J1161" s="18" t="s">
        <v>34</v>
      </c>
      <c r="K1161" s="18" t="s">
        <v>34</v>
      </c>
      <c r="L1161" s="18" t="s">
        <v>34</v>
      </c>
    </row>
    <row r="1162" spans="1:12" ht="13.8">
      <c r="A1162" s="1" t="s">
        <v>15</v>
      </c>
      <c r="B1162" s="22">
        <f>+$B$10</f>
        <v>11479167</v>
      </c>
      <c r="C1162" s="84">
        <f>+B1162/B1185</f>
        <v>0.13130846252941786</v>
      </c>
      <c r="D1162" s="89">
        <v>0</v>
      </c>
      <c r="E1162" s="112">
        <f>+D1162*C1156</f>
        <v>0</v>
      </c>
      <c r="F1162" s="79">
        <v>0</v>
      </c>
      <c r="G1162" s="114">
        <f>F1162*C1156</f>
        <v>0</v>
      </c>
      <c r="H1162" s="23">
        <f>+D1162+F1162</f>
        <v>0</v>
      </c>
      <c r="I1162" s="116">
        <f>+E1162+G1162</f>
        <v>0</v>
      </c>
      <c r="J1162" s="39">
        <f>+H1162*I1188</f>
        <v>0</v>
      </c>
      <c r="K1162" s="395">
        <v>0</v>
      </c>
      <c r="L1162" s="393">
        <f>+J1162+K1162</f>
        <v>0</v>
      </c>
    </row>
    <row r="1163" spans="1:12" ht="13.8">
      <c r="A1163" s="2" t="s">
        <v>4</v>
      </c>
      <c r="B1163" s="22">
        <f>+$B$12</f>
        <v>552209</v>
      </c>
      <c r="C1163" s="84">
        <f>+B1163/B1185</f>
        <v>6.3166355873128521E-3</v>
      </c>
      <c r="D1163" s="89">
        <v>0</v>
      </c>
      <c r="E1163" s="112">
        <f>+D1163*C1156</f>
        <v>0</v>
      </c>
      <c r="F1163" s="79">
        <v>0</v>
      </c>
      <c r="G1163" s="112">
        <f>F1163*C1156</f>
        <v>0</v>
      </c>
      <c r="H1163" s="23">
        <f t="shared" ref="H1163:H1183" si="155">+D1163+F1163</f>
        <v>0</v>
      </c>
      <c r="I1163" s="117">
        <f>+G1163+E1163</f>
        <v>0</v>
      </c>
      <c r="J1163" s="39">
        <f>+H1163*I1188</f>
        <v>0</v>
      </c>
      <c r="K1163" s="395">
        <v>0</v>
      </c>
      <c r="L1163" s="394">
        <f>+J1163+K1163</f>
        <v>0</v>
      </c>
    </row>
    <row r="1164" spans="1:12" ht="13.8">
      <c r="A1164" s="2" t="s">
        <v>0</v>
      </c>
      <c r="B1164" s="22">
        <f>+$B$13</f>
        <v>10468870</v>
      </c>
      <c r="C1164" s="84">
        <f>+B1164/B1185</f>
        <v>0.11975182729899711</v>
      </c>
      <c r="D1164" s="89">
        <v>0</v>
      </c>
      <c r="E1164" s="112">
        <f>+D1164*C1156</f>
        <v>0</v>
      </c>
      <c r="F1164" s="79">
        <v>0</v>
      </c>
      <c r="G1164" s="112">
        <f>F1164*C1156</f>
        <v>0</v>
      </c>
      <c r="H1164" s="23">
        <f t="shared" si="155"/>
        <v>0</v>
      </c>
      <c r="I1164" s="117">
        <f t="shared" ref="I1164:I1184" si="156">+G1164+E1164</f>
        <v>0</v>
      </c>
      <c r="J1164" s="39">
        <f>+H1164*I1188</f>
        <v>0</v>
      </c>
      <c r="K1164" s="395">
        <v>0</v>
      </c>
      <c r="L1164" s="394">
        <f t="shared" ref="L1164:L1180" si="157">+J1164+K1164</f>
        <v>0</v>
      </c>
    </row>
    <row r="1165" spans="1:12" ht="13.8">
      <c r="A1165" s="2" t="s">
        <v>16</v>
      </c>
      <c r="B1165" s="22">
        <f>+$B$14</f>
        <v>1032750</v>
      </c>
      <c r="C1165" s="84">
        <f>+B1165/B1185</f>
        <v>1.1813471715957813E-2</v>
      </c>
      <c r="D1165" s="89">
        <v>0</v>
      </c>
      <c r="E1165" s="112">
        <f>+D1165*C1156</f>
        <v>0</v>
      </c>
      <c r="F1165" s="79">
        <v>0</v>
      </c>
      <c r="G1165" s="112">
        <f>F1165*C1156</f>
        <v>0</v>
      </c>
      <c r="H1165" s="23">
        <f t="shared" si="155"/>
        <v>0</v>
      </c>
      <c r="I1165" s="117">
        <f t="shared" si="156"/>
        <v>0</v>
      </c>
      <c r="J1165" s="39">
        <f>+H1165*I1188</f>
        <v>0</v>
      </c>
      <c r="K1165" s="395">
        <v>0</v>
      </c>
      <c r="L1165" s="394">
        <f t="shared" si="157"/>
        <v>0</v>
      </c>
    </row>
    <row r="1166" spans="1:12" ht="13.8">
      <c r="A1166" s="2" t="s">
        <v>6</v>
      </c>
      <c r="B1166" s="22">
        <f>+$B$15</f>
        <v>2589500</v>
      </c>
      <c r="C1166" s="84">
        <f>+B1166/B1185</f>
        <v>2.9620900516555561E-2</v>
      </c>
      <c r="D1166" s="89">
        <v>0</v>
      </c>
      <c r="E1166" s="112">
        <f>+D1166*C1156</f>
        <v>0</v>
      </c>
      <c r="F1166" s="79">
        <v>0</v>
      </c>
      <c r="G1166" s="112">
        <f>F1166*C1156</f>
        <v>0</v>
      </c>
      <c r="H1166" s="23">
        <f t="shared" si="155"/>
        <v>0</v>
      </c>
      <c r="I1166" s="117">
        <f t="shared" si="156"/>
        <v>0</v>
      </c>
      <c r="J1166" s="39">
        <f>+H1166*I1188</f>
        <v>0</v>
      </c>
      <c r="K1166" s="395">
        <v>0</v>
      </c>
      <c r="L1166" s="394">
        <f t="shared" si="157"/>
        <v>0</v>
      </c>
    </row>
    <row r="1167" spans="1:12" ht="13.8">
      <c r="A1167" s="2" t="s">
        <v>10</v>
      </c>
      <c r="B1167" s="22">
        <f>+$B$16</f>
        <v>2986010</v>
      </c>
      <c r="C1167" s="84">
        <f>+B1167/B1185</f>
        <v>3.4156518691423082E-2</v>
      </c>
      <c r="D1167" s="89">
        <v>0</v>
      </c>
      <c r="E1167" s="112">
        <f>+D1167*C1156</f>
        <v>0</v>
      </c>
      <c r="F1167" s="79">
        <v>0</v>
      </c>
      <c r="G1167" s="112">
        <f>F1167*C1156</f>
        <v>0</v>
      </c>
      <c r="H1167" s="23">
        <f t="shared" si="155"/>
        <v>0</v>
      </c>
      <c r="I1167" s="117">
        <f t="shared" si="156"/>
        <v>0</v>
      </c>
      <c r="J1167" s="39">
        <f>+H1167*I1188</f>
        <v>0</v>
      </c>
      <c r="K1167" s="395">
        <v>0</v>
      </c>
      <c r="L1167" s="394">
        <f t="shared" si="157"/>
        <v>0</v>
      </c>
    </row>
    <row r="1168" spans="1:12" ht="13.8">
      <c r="A1168" s="2" t="s">
        <v>17</v>
      </c>
      <c r="B1168" s="22">
        <f>+$B$17</f>
        <v>6997000</v>
      </c>
      <c r="C1168" s="84">
        <f>+B1168/B1185</f>
        <v>8.003762923898021E-2</v>
      </c>
      <c r="D1168" s="89">
        <v>0</v>
      </c>
      <c r="E1168" s="112">
        <f>+D1168*C1156</f>
        <v>0</v>
      </c>
      <c r="F1168" s="79">
        <v>0</v>
      </c>
      <c r="G1168" s="112">
        <f>F1168*C1156</f>
        <v>0</v>
      </c>
      <c r="H1168" s="23">
        <f t="shared" si="155"/>
        <v>0</v>
      </c>
      <c r="I1168" s="117">
        <f t="shared" si="156"/>
        <v>0</v>
      </c>
      <c r="J1168" s="39">
        <f>+H1168*I1188</f>
        <v>0</v>
      </c>
      <c r="K1168" s="395">
        <v>0</v>
      </c>
      <c r="L1168" s="394">
        <f t="shared" si="157"/>
        <v>0</v>
      </c>
    </row>
    <row r="1169" spans="1:12" ht="13.8">
      <c r="A1169" s="2" t="s">
        <v>5</v>
      </c>
      <c r="B1169" s="22">
        <f>+$B$18</f>
        <v>9283000</v>
      </c>
      <c r="C1169" s="84">
        <f>+B1169/B1185</f>
        <v>0.10618683896319184</v>
      </c>
      <c r="D1169" s="89">
        <v>0</v>
      </c>
      <c r="E1169" s="112">
        <f>+D1169*C1156</f>
        <v>0</v>
      </c>
      <c r="F1169" s="79">
        <v>0</v>
      </c>
      <c r="G1169" s="112">
        <f>F1169*C1156</f>
        <v>0</v>
      </c>
      <c r="H1169" s="23">
        <f t="shared" si="155"/>
        <v>0</v>
      </c>
      <c r="I1169" s="117">
        <f t="shared" si="156"/>
        <v>0</v>
      </c>
      <c r="J1169" s="39">
        <f>+H1169*I1188</f>
        <v>0</v>
      </c>
      <c r="K1169" s="395">
        <v>0</v>
      </c>
      <c r="L1169" s="394">
        <f t="shared" si="157"/>
        <v>0</v>
      </c>
    </row>
    <row r="1170" spans="1:12" ht="13.8">
      <c r="A1170" s="2" t="s">
        <v>116</v>
      </c>
      <c r="B1170" s="22">
        <f>+$B$19</f>
        <v>2800184</v>
      </c>
      <c r="C1170" s="84">
        <f>+B1170/B1185</f>
        <v>3.2030883063159148E-2</v>
      </c>
      <c r="D1170" s="89">
        <v>0</v>
      </c>
      <c r="E1170" s="112">
        <f>+D1170*C1156</f>
        <v>0</v>
      </c>
      <c r="F1170" s="79">
        <v>0</v>
      </c>
      <c r="G1170" s="112">
        <f>F1170*C1156</f>
        <v>0</v>
      </c>
      <c r="H1170" s="23">
        <f t="shared" si="155"/>
        <v>0</v>
      </c>
      <c r="I1170" s="117">
        <f t="shared" si="156"/>
        <v>0</v>
      </c>
      <c r="J1170" s="39">
        <f>+H1170*I1188</f>
        <v>0</v>
      </c>
      <c r="K1170" s="395">
        <v>0</v>
      </c>
      <c r="L1170" s="394">
        <f t="shared" si="157"/>
        <v>0</v>
      </c>
    </row>
    <row r="1171" spans="1:12" ht="13.8">
      <c r="A1171" s="2" t="s">
        <v>1</v>
      </c>
      <c r="B1171" s="22">
        <f>+$B$20</f>
        <v>234000</v>
      </c>
      <c r="C1171" s="84">
        <f>+B1171/B1185</f>
        <v>2.6766907591712691E-3</v>
      </c>
      <c r="D1171" s="89">
        <v>0</v>
      </c>
      <c r="E1171" s="112">
        <f>+D1171*C1156</f>
        <v>0</v>
      </c>
      <c r="F1171" s="79">
        <v>0</v>
      </c>
      <c r="G1171" s="112">
        <f>F1171*C1156</f>
        <v>0</v>
      </c>
      <c r="H1171" s="23">
        <f t="shared" si="155"/>
        <v>0</v>
      </c>
      <c r="I1171" s="117">
        <f t="shared" si="156"/>
        <v>0</v>
      </c>
      <c r="J1171" s="39">
        <f>+H1171*I1188</f>
        <v>0</v>
      </c>
      <c r="K1171" s="395">
        <v>0</v>
      </c>
      <c r="L1171" s="394">
        <f t="shared" si="157"/>
        <v>0</v>
      </c>
    </row>
    <row r="1172" spans="1:12" ht="13.8">
      <c r="A1172" s="2" t="s">
        <v>46</v>
      </c>
      <c r="B1172" s="22">
        <f>+$B$21</f>
        <v>7060375</v>
      </c>
      <c r="C1172" s="84">
        <f>+B1172/B1185</f>
        <v>8.0762566319589099E-2</v>
      </c>
      <c r="D1172" s="89">
        <v>0</v>
      </c>
      <c r="E1172" s="112">
        <f>+D1172*C1156</f>
        <v>0</v>
      </c>
      <c r="F1172" s="79">
        <v>0</v>
      </c>
      <c r="G1172" s="112">
        <f>F1172*C1156</f>
        <v>0</v>
      </c>
      <c r="H1172" s="23">
        <f t="shared" si="155"/>
        <v>0</v>
      </c>
      <c r="I1172" s="117">
        <f t="shared" si="156"/>
        <v>0</v>
      </c>
      <c r="J1172" s="39">
        <f>+H1172*I1188</f>
        <v>0</v>
      </c>
      <c r="K1172" s="395">
        <v>0</v>
      </c>
      <c r="L1172" s="394">
        <f t="shared" si="157"/>
        <v>0</v>
      </c>
    </row>
    <row r="1173" spans="1:12" ht="13.8">
      <c r="A1173" s="2" t="s">
        <v>45</v>
      </c>
      <c r="B1173" s="22">
        <f>+$B$22</f>
        <v>7069072</v>
      </c>
      <c r="C1173" s="84">
        <f>+B1173/B1185</f>
        <v>8.0862049992804969E-2</v>
      </c>
      <c r="D1173" s="89">
        <v>0</v>
      </c>
      <c r="E1173" s="112">
        <f>+D1173*C1156</f>
        <v>0</v>
      </c>
      <c r="F1173" s="79">
        <v>0</v>
      </c>
      <c r="G1173" s="112">
        <f>F1173*C1156</f>
        <v>0</v>
      </c>
      <c r="H1173" s="23">
        <f t="shared" si="155"/>
        <v>0</v>
      </c>
      <c r="I1173" s="117">
        <f t="shared" si="156"/>
        <v>0</v>
      </c>
      <c r="J1173" s="39">
        <f>+H1173*I1188</f>
        <v>0</v>
      </c>
      <c r="K1173" s="395">
        <v>0</v>
      </c>
      <c r="L1173" s="394">
        <f t="shared" si="157"/>
        <v>0</v>
      </c>
    </row>
    <row r="1174" spans="1:12" ht="13.8">
      <c r="A1174" s="2" t="s">
        <v>209</v>
      </c>
      <c r="B1174" s="22">
        <f>+$B$23</f>
        <v>483692</v>
      </c>
      <c r="C1174" s="84">
        <f>+B1174/B1185</f>
        <v>5.5328799430985872E-3</v>
      </c>
      <c r="D1174" s="89">
        <v>0</v>
      </c>
      <c r="E1174" s="112">
        <f>+D1174*C1156</f>
        <v>0</v>
      </c>
      <c r="F1174" s="79">
        <v>0</v>
      </c>
      <c r="G1174" s="112">
        <f>F1174*C1156</f>
        <v>0</v>
      </c>
      <c r="H1174" s="23">
        <f t="shared" si="155"/>
        <v>0</v>
      </c>
      <c r="I1174" s="117">
        <f t="shared" si="156"/>
        <v>0</v>
      </c>
      <c r="J1174" s="39">
        <f>+H1174*I1188</f>
        <v>0</v>
      </c>
      <c r="K1174" s="395">
        <v>0</v>
      </c>
      <c r="L1174" s="394">
        <f t="shared" si="157"/>
        <v>0</v>
      </c>
    </row>
    <row r="1175" spans="1:12" ht="13.8">
      <c r="A1175" s="2" t="s">
        <v>210</v>
      </c>
      <c r="B1175" s="22">
        <f>+$B$24</f>
        <v>125500</v>
      </c>
      <c r="C1175" s="84">
        <f>+B1175/B1185</f>
        <v>1.435575599470061E-3</v>
      </c>
      <c r="D1175" s="89">
        <v>0</v>
      </c>
      <c r="E1175" s="112">
        <f>+D1175*C1156</f>
        <v>0</v>
      </c>
      <c r="F1175" s="79">
        <v>0</v>
      </c>
      <c r="G1175" s="112">
        <f>F1175*C1156</f>
        <v>0</v>
      </c>
      <c r="H1175" s="23">
        <f t="shared" si="155"/>
        <v>0</v>
      </c>
      <c r="I1175" s="117">
        <f t="shared" si="156"/>
        <v>0</v>
      </c>
      <c r="J1175" s="39">
        <f>+H1175*I1188</f>
        <v>0</v>
      </c>
      <c r="K1175" s="395">
        <v>0</v>
      </c>
      <c r="L1175" s="394">
        <f t="shared" si="157"/>
        <v>0</v>
      </c>
    </row>
    <row r="1176" spans="1:12" ht="13.8">
      <c r="A1176" s="2" t="s">
        <v>2</v>
      </c>
      <c r="B1176" s="22">
        <f>+$B$25</f>
        <v>349000</v>
      </c>
      <c r="C1176" s="84">
        <f>+B1176/B1185</f>
        <v>3.992158439960568E-3</v>
      </c>
      <c r="D1176" s="89">
        <v>0</v>
      </c>
      <c r="E1176" s="112">
        <f>+D1176*C1156</f>
        <v>0</v>
      </c>
      <c r="F1176" s="79">
        <v>0</v>
      </c>
      <c r="G1176" s="112">
        <f>F1176*C1156</f>
        <v>0</v>
      </c>
      <c r="H1176" s="23">
        <f t="shared" si="155"/>
        <v>0</v>
      </c>
      <c r="I1176" s="117">
        <f t="shared" si="156"/>
        <v>0</v>
      </c>
      <c r="J1176" s="39">
        <f>+H1176*I1188</f>
        <v>0</v>
      </c>
      <c r="K1176" s="395">
        <v>0</v>
      </c>
      <c r="L1176" s="394">
        <f t="shared" si="157"/>
        <v>0</v>
      </c>
    </row>
    <row r="1177" spans="1:12" ht="13.8">
      <c r="A1177" s="2" t="s">
        <v>12</v>
      </c>
      <c r="B1177" s="22">
        <f>+$B$26</f>
        <v>369700</v>
      </c>
      <c r="C1177" s="84">
        <f>+B1177/B1185</f>
        <v>4.2289426225026417E-3</v>
      </c>
      <c r="D1177" s="89">
        <v>0</v>
      </c>
      <c r="E1177" s="112">
        <f>+D1177*C1156</f>
        <v>0</v>
      </c>
      <c r="F1177" s="79">
        <v>0</v>
      </c>
      <c r="G1177" s="112">
        <f>F1177*C1156</f>
        <v>0</v>
      </c>
      <c r="H1177" s="23">
        <f t="shared" si="155"/>
        <v>0</v>
      </c>
      <c r="I1177" s="117">
        <f t="shared" si="156"/>
        <v>0</v>
      </c>
      <c r="J1177" s="39">
        <f>+H1177*I1188</f>
        <v>0</v>
      </c>
      <c r="K1177" s="395">
        <v>0</v>
      </c>
      <c r="L1177" s="394">
        <f t="shared" si="157"/>
        <v>0</v>
      </c>
    </row>
    <row r="1178" spans="1:12" ht="13.8">
      <c r="A1178" s="2" t="s">
        <v>18</v>
      </c>
      <c r="B1178" s="22">
        <f>+$B$27</f>
        <v>10701139</v>
      </c>
      <c r="C1178" s="84">
        <f>+B1178/B1185</f>
        <v>0.12240871740986015</v>
      </c>
      <c r="D1178" s="89">
        <v>0</v>
      </c>
      <c r="E1178" s="112">
        <f>+D1178*C1156</f>
        <v>0</v>
      </c>
      <c r="F1178" s="79">
        <v>0</v>
      </c>
      <c r="G1178" s="112">
        <f>F1178*C1156</f>
        <v>0</v>
      </c>
      <c r="H1178" s="23">
        <f t="shared" si="155"/>
        <v>0</v>
      </c>
      <c r="I1178" s="117">
        <f t="shared" si="156"/>
        <v>0</v>
      </c>
      <c r="J1178" s="39">
        <f>+H1178*I1188</f>
        <v>0</v>
      </c>
      <c r="K1178" s="395">
        <v>0</v>
      </c>
      <c r="L1178" s="394">
        <f t="shared" si="157"/>
        <v>0</v>
      </c>
    </row>
    <row r="1179" spans="1:12" ht="13.8">
      <c r="A1179" s="2" t="s">
        <v>9</v>
      </c>
      <c r="B1179" s="22">
        <f>+$B$28</f>
        <v>8491257</v>
      </c>
      <c r="C1179" s="84">
        <f>+B1179/B1185</f>
        <v>9.7130210024138255E-2</v>
      </c>
      <c r="D1179" s="89">
        <v>0</v>
      </c>
      <c r="E1179" s="112">
        <f>+D1179*C1156</f>
        <v>0</v>
      </c>
      <c r="F1179" s="79">
        <v>1</v>
      </c>
      <c r="G1179" s="112">
        <f>F1179*C1156</f>
        <v>17100</v>
      </c>
      <c r="H1179" s="23">
        <f t="shared" si="155"/>
        <v>1</v>
      </c>
      <c r="I1179" s="117">
        <f t="shared" si="156"/>
        <v>17100</v>
      </c>
      <c r="J1179" s="39">
        <f>+H1179*I1188</f>
        <v>6507.7315070967989</v>
      </c>
      <c r="K1179" s="395">
        <v>-486.28</v>
      </c>
      <c r="L1179" s="394">
        <f t="shared" si="157"/>
        <v>6021.4515070967991</v>
      </c>
    </row>
    <row r="1180" spans="1:12" ht="13.8">
      <c r="A1180" s="2" t="s">
        <v>7</v>
      </c>
      <c r="B1180" s="22">
        <f>+$B$29</f>
        <v>1726630</v>
      </c>
      <c r="C1180" s="84">
        <f>+B1180/B1185</f>
        <v>1.9750660536358496E-2</v>
      </c>
      <c r="D1180" s="89">
        <v>0</v>
      </c>
      <c r="E1180" s="112">
        <f>+D1180*C1156</f>
        <v>0</v>
      </c>
      <c r="F1180" s="79">
        <v>0</v>
      </c>
      <c r="G1180" s="112">
        <f>F1180*C1156</f>
        <v>0</v>
      </c>
      <c r="H1180" s="23">
        <f t="shared" si="155"/>
        <v>0</v>
      </c>
      <c r="I1180" s="117">
        <f t="shared" si="156"/>
        <v>0</v>
      </c>
      <c r="J1180" s="39">
        <f>+H1180*I1188</f>
        <v>0</v>
      </c>
      <c r="K1180" s="395">
        <v>0</v>
      </c>
      <c r="L1180" s="394">
        <f t="shared" si="157"/>
        <v>0</v>
      </c>
    </row>
    <row r="1181" spans="1:12" ht="13.8">
      <c r="A1181" s="2" t="s">
        <v>13</v>
      </c>
      <c r="B1181" s="22">
        <f>+$B$30</f>
        <v>260430</v>
      </c>
      <c r="C1181" s="84">
        <f>+B1181/B1185</f>
        <v>2.9790195487648446E-3</v>
      </c>
      <c r="D1181" s="89">
        <v>0</v>
      </c>
      <c r="E1181" s="112">
        <f>+D1181*C1156</f>
        <v>0</v>
      </c>
      <c r="F1181" s="79">
        <v>0</v>
      </c>
      <c r="G1181" s="112">
        <f>F1181*C1156</f>
        <v>0</v>
      </c>
      <c r="H1181" s="23">
        <f t="shared" si="155"/>
        <v>0</v>
      </c>
      <c r="I1181" s="117">
        <f t="shared" si="156"/>
        <v>0</v>
      </c>
      <c r="J1181" s="39">
        <f>+H1181*I1188</f>
        <v>0</v>
      </c>
      <c r="K1181" s="395">
        <v>0</v>
      </c>
      <c r="L1181" s="394">
        <f>+J1181+K1181</f>
        <v>0</v>
      </c>
    </row>
    <row r="1182" spans="1:12" ht="13.8">
      <c r="A1182" s="2" t="s">
        <v>3</v>
      </c>
      <c r="B1182" s="22">
        <f>+$B$31</f>
        <v>1010330</v>
      </c>
      <c r="C1182" s="84">
        <f>+B1182/B1185</f>
        <v>1.155701271245089E-2</v>
      </c>
      <c r="D1182" s="89">
        <v>0</v>
      </c>
      <c r="E1182" s="112">
        <f>+D1182*C1156</f>
        <v>0</v>
      </c>
      <c r="F1182" s="79">
        <v>0</v>
      </c>
      <c r="G1182" s="112">
        <f>F1182*C1156</f>
        <v>0</v>
      </c>
      <c r="H1182" s="23">
        <f t="shared" si="155"/>
        <v>0</v>
      </c>
      <c r="I1182" s="117">
        <f t="shared" si="156"/>
        <v>0</v>
      </c>
      <c r="J1182" s="39">
        <f>+H1182*I1188</f>
        <v>0</v>
      </c>
      <c r="K1182" s="395">
        <v>0</v>
      </c>
      <c r="L1182" s="394">
        <f t="shared" ref="L1182" si="158">+J1182+K1182</f>
        <v>0</v>
      </c>
    </row>
    <row r="1183" spans="1:12" ht="13.8">
      <c r="A1183" s="2" t="s">
        <v>11</v>
      </c>
      <c r="B1183" s="22">
        <f>+$B$32</f>
        <v>744197</v>
      </c>
      <c r="C1183" s="84">
        <f>+B1183/B1185</f>
        <v>8.5127574055682952E-3</v>
      </c>
      <c r="D1183" s="89">
        <v>0</v>
      </c>
      <c r="E1183" s="112">
        <f>+D1183*C1156</f>
        <v>0</v>
      </c>
      <c r="F1183" s="79">
        <v>0</v>
      </c>
      <c r="G1183" s="112">
        <f>F1183*C1156</f>
        <v>0</v>
      </c>
      <c r="H1183" s="23">
        <f t="shared" si="155"/>
        <v>0</v>
      </c>
      <c r="I1183" s="117">
        <f t="shared" si="156"/>
        <v>0</v>
      </c>
      <c r="J1183" s="39">
        <f>+H1183*I1188</f>
        <v>0</v>
      </c>
      <c r="K1183" s="395">
        <v>0</v>
      </c>
      <c r="L1183" s="394">
        <f>+J1183+K1183</f>
        <v>0</v>
      </c>
    </row>
    <row r="1184" spans="1:12" ht="13.8">
      <c r="A1184" s="3" t="s">
        <v>8</v>
      </c>
      <c r="B1184" s="22">
        <f>+$B$33</f>
        <v>607368</v>
      </c>
      <c r="C1184" s="84">
        <f>+B1184/B1185</f>
        <v>6.9475910812663907E-3</v>
      </c>
      <c r="D1184" s="89">
        <v>0</v>
      </c>
      <c r="E1184" s="112">
        <f>+D1184*C1156</f>
        <v>0</v>
      </c>
      <c r="F1184" s="79">
        <v>0</v>
      </c>
      <c r="G1184" s="115">
        <f>F1184*C1156</f>
        <v>0</v>
      </c>
      <c r="H1184" s="87">
        <f>+D1184+F1184</f>
        <v>0</v>
      </c>
      <c r="I1184" s="118">
        <f t="shared" si="156"/>
        <v>0</v>
      </c>
      <c r="J1184" s="39">
        <f>+H1184*I1188</f>
        <v>0</v>
      </c>
      <c r="K1184" s="395">
        <v>0</v>
      </c>
      <c r="L1184" s="394">
        <f t="shared" ref="L1184" si="159">+J1184+K1184</f>
        <v>0</v>
      </c>
    </row>
    <row r="1185" spans="1:14" ht="13.8">
      <c r="A1185" s="24"/>
      <c r="B1185" s="25">
        <f t="shared" ref="B1185:K1185" si="160">SUM(B1162:B1184)</f>
        <v>87421380</v>
      </c>
      <c r="C1185" s="85">
        <f t="shared" si="160"/>
        <v>1.0000000000000002</v>
      </c>
      <c r="D1185" s="82">
        <f t="shared" si="160"/>
        <v>0</v>
      </c>
      <c r="E1185" s="113">
        <f t="shared" si="160"/>
        <v>0</v>
      </c>
      <c r="F1185" s="83">
        <f t="shared" si="160"/>
        <v>1</v>
      </c>
      <c r="G1185" s="113">
        <f t="shared" si="160"/>
        <v>17100</v>
      </c>
      <c r="H1185" s="86">
        <f t="shared" si="160"/>
        <v>1</v>
      </c>
      <c r="I1185" s="119">
        <f t="shared" si="160"/>
        <v>17100</v>
      </c>
      <c r="J1185" s="26">
        <f t="shared" si="160"/>
        <v>6507.7315070967989</v>
      </c>
      <c r="K1185" s="26">
        <f t="shared" si="160"/>
        <v>-486.28</v>
      </c>
      <c r="L1185" s="26">
        <f>SUM(L1162:L1184)</f>
        <v>6021.4515070967991</v>
      </c>
    </row>
    <row r="1186" spans="1:14">
      <c r="H1186" s="80"/>
      <c r="I1186" s="81"/>
    </row>
    <row r="1188" spans="1:14">
      <c r="G1188" t="s">
        <v>114</v>
      </c>
      <c r="H1188" s="27"/>
      <c r="I1188" s="357">
        <f>+NSP!L84</f>
        <v>6507.7315070967989</v>
      </c>
    </row>
    <row r="1189" spans="1:14">
      <c r="G1189" t="s">
        <v>338</v>
      </c>
      <c r="I1189" s="357">
        <f>+NSP!M84</f>
        <v>-486</v>
      </c>
    </row>
    <row r="1190" spans="1:14">
      <c r="G1190" t="s">
        <v>256</v>
      </c>
      <c r="I1190" s="120">
        <f>SUM(I1188:I1189)</f>
        <v>6021.7315070967989</v>
      </c>
      <c r="N1190" s="121">
        <f>+I1190</f>
        <v>6021.7315070967989</v>
      </c>
    </row>
    <row r="1194" spans="1:14" ht="15.6">
      <c r="A1194" s="874" t="s">
        <v>19</v>
      </c>
      <c r="B1194" s="875"/>
      <c r="C1194" s="875" t="s">
        <v>249</v>
      </c>
      <c r="D1194" s="875"/>
      <c r="E1194" s="875"/>
      <c r="F1194" s="875"/>
      <c r="G1194" s="875"/>
      <c r="H1194" s="876"/>
      <c r="I1194" s="4"/>
    </row>
    <row r="1195" spans="1:14" ht="15.6">
      <c r="A1195" s="867" t="s">
        <v>20</v>
      </c>
      <c r="B1195" s="868"/>
      <c r="C1195" s="920" t="s">
        <v>250</v>
      </c>
      <c r="D1195" s="920"/>
      <c r="E1195" s="920"/>
      <c r="F1195" s="920"/>
      <c r="G1195" s="920"/>
      <c r="H1195" s="921"/>
      <c r="I1195" s="4"/>
    </row>
    <row r="1196" spans="1:14" ht="15.6">
      <c r="A1196" s="867" t="s">
        <v>22</v>
      </c>
      <c r="B1196" s="868"/>
      <c r="C1196" s="913">
        <v>69</v>
      </c>
      <c r="D1196" s="913"/>
      <c r="E1196" s="913"/>
      <c r="F1196" s="913"/>
      <c r="G1196" s="913"/>
      <c r="H1196" s="914"/>
      <c r="I1196" s="4"/>
    </row>
    <row r="1197" spans="1:14" ht="15.6">
      <c r="A1197" s="867" t="s">
        <v>24</v>
      </c>
      <c r="B1197" s="868"/>
      <c r="C1197" s="869">
        <v>991600</v>
      </c>
      <c r="D1197" s="870"/>
      <c r="E1197" s="870"/>
      <c r="F1197" s="870"/>
      <c r="G1197" s="870"/>
      <c r="H1197" s="871"/>
      <c r="I1197" s="4"/>
    </row>
    <row r="1198" spans="1:14" ht="15.6">
      <c r="A1198" s="881" t="s">
        <v>25</v>
      </c>
      <c r="B1198" s="882"/>
      <c r="C1198" s="911" t="s">
        <v>102</v>
      </c>
      <c r="D1198" s="911"/>
      <c r="E1198" s="911"/>
      <c r="F1198" s="911"/>
      <c r="G1198" s="911"/>
      <c r="H1198" s="912"/>
      <c r="I1198" s="4"/>
    </row>
    <row r="1199" spans="1:14" ht="13.8">
      <c r="A1199" s="5"/>
      <c r="B1199" s="5"/>
      <c r="C1199" s="5"/>
      <c r="D1199" s="5"/>
      <c r="E1199" s="5"/>
      <c r="F1199" s="5"/>
      <c r="G1199" s="5"/>
      <c r="H1199" s="5"/>
      <c r="I1199" s="5"/>
    </row>
    <row r="1200" spans="1:14" ht="13.8">
      <c r="A1200" s="6"/>
      <c r="B1200" s="7"/>
      <c r="C1200" s="8"/>
      <c r="D1200" s="886">
        <v>0.2</v>
      </c>
      <c r="E1200" s="887"/>
      <c r="F1200" s="886">
        <v>0.8</v>
      </c>
      <c r="G1200" s="887"/>
      <c r="H1200" s="9"/>
      <c r="I1200" s="10"/>
      <c r="J1200" s="11" t="s">
        <v>121</v>
      </c>
      <c r="K1200" s="11" t="s">
        <v>269</v>
      </c>
      <c r="L1200" s="11" t="s">
        <v>270</v>
      </c>
    </row>
    <row r="1201" spans="1:12" ht="13.8">
      <c r="A1201" s="12"/>
      <c r="B1201" s="13"/>
      <c r="C1201" s="14"/>
      <c r="D1201" s="872" t="s">
        <v>26</v>
      </c>
      <c r="E1201" s="880"/>
      <c r="F1201" s="872" t="s">
        <v>27</v>
      </c>
      <c r="G1201" s="880"/>
      <c r="H1201" s="872" t="s">
        <v>28</v>
      </c>
      <c r="I1201" s="873"/>
      <c r="J1201" s="15" t="s">
        <v>29</v>
      </c>
      <c r="K1201" s="391" t="s">
        <v>523</v>
      </c>
      <c r="L1201" s="391" t="s">
        <v>29</v>
      </c>
    </row>
    <row r="1202" spans="1:12" ht="27.6">
      <c r="A1202" s="16" t="s">
        <v>30</v>
      </c>
      <c r="B1202" s="17" t="s">
        <v>31</v>
      </c>
      <c r="C1202" s="18" t="s">
        <v>32</v>
      </c>
      <c r="D1202" s="19" t="s">
        <v>33</v>
      </c>
      <c r="E1202" s="20" t="s">
        <v>34</v>
      </c>
      <c r="F1202" s="19" t="s">
        <v>33</v>
      </c>
      <c r="G1202" s="20" t="s">
        <v>34</v>
      </c>
      <c r="H1202" s="21" t="s">
        <v>33</v>
      </c>
      <c r="I1202" s="40" t="s">
        <v>34</v>
      </c>
      <c r="J1202" s="18" t="s">
        <v>34</v>
      </c>
      <c r="K1202" s="18" t="s">
        <v>34</v>
      </c>
      <c r="L1202" s="18" t="s">
        <v>34</v>
      </c>
    </row>
    <row r="1203" spans="1:12" ht="13.8">
      <c r="A1203" s="1" t="s">
        <v>15</v>
      </c>
      <c r="B1203" s="22">
        <f>+$B$10</f>
        <v>11479167</v>
      </c>
      <c r="C1203" s="84">
        <f>+B1203/B1226</f>
        <v>0.13130846252941786</v>
      </c>
      <c r="D1203" s="89">
        <v>0</v>
      </c>
      <c r="E1203" s="112">
        <f>+D1203*C1197</f>
        <v>0</v>
      </c>
      <c r="F1203" s="79">
        <v>0</v>
      </c>
      <c r="G1203" s="114">
        <f>F1203*C1197</f>
        <v>0</v>
      </c>
      <c r="H1203" s="23">
        <f>+D1203+F1203</f>
        <v>0</v>
      </c>
      <c r="I1203" s="116">
        <f>+E1203+G1203</f>
        <v>0</v>
      </c>
      <c r="J1203" s="39">
        <f>+H1203*I1229</f>
        <v>0</v>
      </c>
      <c r="K1203" s="395">
        <v>0</v>
      </c>
      <c r="L1203" s="393">
        <f>+J1203+K1203</f>
        <v>0</v>
      </c>
    </row>
    <row r="1204" spans="1:12" ht="13.8">
      <c r="A1204" s="2" t="s">
        <v>4</v>
      </c>
      <c r="B1204" s="22">
        <f>+$B$12</f>
        <v>552209</v>
      </c>
      <c r="C1204" s="84">
        <f>+B1204/B1226</f>
        <v>6.3166355873128521E-3</v>
      </c>
      <c r="D1204" s="89">
        <v>0</v>
      </c>
      <c r="E1204" s="112">
        <f>+D1204*C1197</f>
        <v>0</v>
      </c>
      <c r="F1204" s="79">
        <v>0</v>
      </c>
      <c r="G1204" s="112">
        <f>F1204*C1197</f>
        <v>0</v>
      </c>
      <c r="H1204" s="23">
        <f t="shared" ref="H1204:H1224" si="161">+D1204+F1204</f>
        <v>0</v>
      </c>
      <c r="I1204" s="117">
        <f>+G1204+E1204</f>
        <v>0</v>
      </c>
      <c r="J1204" s="39">
        <f>+H1204*I1229</f>
        <v>0</v>
      </c>
      <c r="K1204" s="395">
        <v>0</v>
      </c>
      <c r="L1204" s="394">
        <f>+J1204+K1204</f>
        <v>0</v>
      </c>
    </row>
    <row r="1205" spans="1:12" ht="13.8">
      <c r="A1205" s="2" t="s">
        <v>0</v>
      </c>
      <c r="B1205" s="22">
        <f>+$B$13</f>
        <v>10468870</v>
      </c>
      <c r="C1205" s="84">
        <f>+B1205/B1226</f>
        <v>0.11975182729899711</v>
      </c>
      <c r="D1205" s="89">
        <v>0</v>
      </c>
      <c r="E1205" s="112">
        <f>+D1205*C1197</f>
        <v>0</v>
      </c>
      <c r="F1205" s="79">
        <v>0</v>
      </c>
      <c r="G1205" s="112">
        <f>F1205*C1197</f>
        <v>0</v>
      </c>
      <c r="H1205" s="23">
        <f t="shared" si="161"/>
        <v>0</v>
      </c>
      <c r="I1205" s="117">
        <f t="shared" ref="I1205:I1225" si="162">+G1205+E1205</f>
        <v>0</v>
      </c>
      <c r="J1205" s="39">
        <f>+H1205*I1229</f>
        <v>0</v>
      </c>
      <c r="K1205" s="395">
        <v>0</v>
      </c>
      <c r="L1205" s="394">
        <f t="shared" ref="L1205:L1221" si="163">+J1205+K1205</f>
        <v>0</v>
      </c>
    </row>
    <row r="1206" spans="1:12" ht="13.8">
      <c r="A1206" s="2" t="s">
        <v>16</v>
      </c>
      <c r="B1206" s="22">
        <f>+$B$14</f>
        <v>1032750</v>
      </c>
      <c r="C1206" s="84">
        <f>+B1206/B1226</f>
        <v>1.1813471715957813E-2</v>
      </c>
      <c r="D1206" s="89">
        <v>0</v>
      </c>
      <c r="E1206" s="112">
        <f>+D1206*C1197</f>
        <v>0</v>
      </c>
      <c r="F1206" s="79">
        <v>0</v>
      </c>
      <c r="G1206" s="112">
        <f>F1206*C1197</f>
        <v>0</v>
      </c>
      <c r="H1206" s="23">
        <f t="shared" si="161"/>
        <v>0</v>
      </c>
      <c r="I1206" s="117">
        <f t="shared" si="162"/>
        <v>0</v>
      </c>
      <c r="J1206" s="39">
        <f>+H1206*I1229</f>
        <v>0</v>
      </c>
      <c r="K1206" s="395">
        <v>0</v>
      </c>
      <c r="L1206" s="394">
        <f t="shared" si="163"/>
        <v>0</v>
      </c>
    </row>
    <row r="1207" spans="1:12" ht="13.8">
      <c r="A1207" s="2" t="s">
        <v>6</v>
      </c>
      <c r="B1207" s="22">
        <f>+$B$15</f>
        <v>2589500</v>
      </c>
      <c r="C1207" s="84">
        <f>+B1207/B1226</f>
        <v>2.9620900516555561E-2</v>
      </c>
      <c r="D1207" s="89">
        <v>0</v>
      </c>
      <c r="E1207" s="112">
        <f>+D1207*C1197</f>
        <v>0</v>
      </c>
      <c r="F1207" s="79">
        <v>0</v>
      </c>
      <c r="G1207" s="112">
        <f>F1207*C1197</f>
        <v>0</v>
      </c>
      <c r="H1207" s="23">
        <f t="shared" si="161"/>
        <v>0</v>
      </c>
      <c r="I1207" s="117">
        <f t="shared" si="162"/>
        <v>0</v>
      </c>
      <c r="J1207" s="39">
        <f>+H1207*I1229</f>
        <v>0</v>
      </c>
      <c r="K1207" s="395">
        <v>0</v>
      </c>
      <c r="L1207" s="394">
        <f t="shared" si="163"/>
        <v>0</v>
      </c>
    </row>
    <row r="1208" spans="1:12" ht="13.8">
      <c r="A1208" s="2" t="s">
        <v>10</v>
      </c>
      <c r="B1208" s="22">
        <f>+$B$16</f>
        <v>2986010</v>
      </c>
      <c r="C1208" s="84">
        <f>+B1208/B1226</f>
        <v>3.4156518691423082E-2</v>
      </c>
      <c r="D1208" s="89">
        <v>0</v>
      </c>
      <c r="E1208" s="112">
        <f>+D1208*C1197</f>
        <v>0</v>
      </c>
      <c r="F1208" s="79">
        <v>0</v>
      </c>
      <c r="G1208" s="112">
        <f>F1208*C1197</f>
        <v>0</v>
      </c>
      <c r="H1208" s="23">
        <f t="shared" si="161"/>
        <v>0</v>
      </c>
      <c r="I1208" s="117">
        <f t="shared" si="162"/>
        <v>0</v>
      </c>
      <c r="J1208" s="39">
        <f>+H1208*I1229</f>
        <v>0</v>
      </c>
      <c r="K1208" s="395">
        <v>0</v>
      </c>
      <c r="L1208" s="394">
        <f t="shared" si="163"/>
        <v>0</v>
      </c>
    </row>
    <row r="1209" spans="1:12" ht="13.8">
      <c r="A1209" s="2" t="s">
        <v>17</v>
      </c>
      <c r="B1209" s="22">
        <f>+$B$17</f>
        <v>6997000</v>
      </c>
      <c r="C1209" s="84">
        <f>+B1209/B1226</f>
        <v>8.003762923898021E-2</v>
      </c>
      <c r="D1209" s="89">
        <v>0</v>
      </c>
      <c r="E1209" s="112">
        <f>+D1209*C1197</f>
        <v>0</v>
      </c>
      <c r="F1209" s="79">
        <v>0</v>
      </c>
      <c r="G1209" s="112">
        <f>F1209*C1197</f>
        <v>0</v>
      </c>
      <c r="H1209" s="23">
        <f t="shared" si="161"/>
        <v>0</v>
      </c>
      <c r="I1209" s="117">
        <f t="shared" si="162"/>
        <v>0</v>
      </c>
      <c r="J1209" s="39">
        <f>+H1209*I1229</f>
        <v>0</v>
      </c>
      <c r="K1209" s="395">
        <v>0</v>
      </c>
      <c r="L1209" s="394">
        <f t="shared" si="163"/>
        <v>0</v>
      </c>
    </row>
    <row r="1210" spans="1:12" ht="13.8">
      <c r="A1210" s="2" t="s">
        <v>5</v>
      </c>
      <c r="B1210" s="22">
        <f>+$B$18</f>
        <v>9283000</v>
      </c>
      <c r="C1210" s="84">
        <f>+B1210/B1226</f>
        <v>0.10618683896319184</v>
      </c>
      <c r="D1210" s="89">
        <v>0</v>
      </c>
      <c r="E1210" s="112">
        <f>+D1210*C1197</f>
        <v>0</v>
      </c>
      <c r="F1210" s="79">
        <v>0</v>
      </c>
      <c r="G1210" s="112">
        <f>F1210*C1197</f>
        <v>0</v>
      </c>
      <c r="H1210" s="23">
        <f t="shared" si="161"/>
        <v>0</v>
      </c>
      <c r="I1210" s="117">
        <f t="shared" si="162"/>
        <v>0</v>
      </c>
      <c r="J1210" s="39">
        <f>+H1210*I1229</f>
        <v>0</v>
      </c>
      <c r="K1210" s="395">
        <v>0</v>
      </c>
      <c r="L1210" s="394">
        <f t="shared" si="163"/>
        <v>0</v>
      </c>
    </row>
    <row r="1211" spans="1:12" ht="13.8">
      <c r="A1211" s="2" t="s">
        <v>116</v>
      </c>
      <c r="B1211" s="22">
        <f>+$B$19</f>
        <v>2800184</v>
      </c>
      <c r="C1211" s="84">
        <f>+B1211/B1226</f>
        <v>3.2030883063159148E-2</v>
      </c>
      <c r="D1211" s="89">
        <v>0</v>
      </c>
      <c r="E1211" s="112">
        <f>+D1211*C1197</f>
        <v>0</v>
      </c>
      <c r="F1211" s="79">
        <v>0</v>
      </c>
      <c r="G1211" s="112">
        <f>F1211*C1197</f>
        <v>0</v>
      </c>
      <c r="H1211" s="23">
        <f t="shared" si="161"/>
        <v>0</v>
      </c>
      <c r="I1211" s="117">
        <f t="shared" si="162"/>
        <v>0</v>
      </c>
      <c r="J1211" s="39">
        <f>+H1211*I1229</f>
        <v>0</v>
      </c>
      <c r="K1211" s="395">
        <v>0</v>
      </c>
      <c r="L1211" s="394">
        <f t="shared" si="163"/>
        <v>0</v>
      </c>
    </row>
    <row r="1212" spans="1:12" ht="13.8">
      <c r="A1212" s="2" t="s">
        <v>1</v>
      </c>
      <c r="B1212" s="22">
        <f>+$B$20</f>
        <v>234000</v>
      </c>
      <c r="C1212" s="84">
        <f>+B1212/B1226</f>
        <v>2.6766907591712691E-3</v>
      </c>
      <c r="D1212" s="89">
        <v>0</v>
      </c>
      <c r="E1212" s="112">
        <f>+D1212*C1197</f>
        <v>0</v>
      </c>
      <c r="F1212" s="79">
        <v>0</v>
      </c>
      <c r="G1212" s="112">
        <f>F1212*C1197</f>
        <v>0</v>
      </c>
      <c r="H1212" s="23">
        <f t="shared" si="161"/>
        <v>0</v>
      </c>
      <c r="I1212" s="117">
        <f t="shared" si="162"/>
        <v>0</v>
      </c>
      <c r="J1212" s="39">
        <f>+H1212*I1229</f>
        <v>0</v>
      </c>
      <c r="K1212" s="395">
        <v>0</v>
      </c>
      <c r="L1212" s="394">
        <f t="shared" si="163"/>
        <v>0</v>
      </c>
    </row>
    <row r="1213" spans="1:12" ht="13.8">
      <c r="A1213" s="2" t="s">
        <v>46</v>
      </c>
      <c r="B1213" s="22">
        <f>+$B$21</f>
        <v>7060375</v>
      </c>
      <c r="C1213" s="84">
        <f>+B1213/B1226</f>
        <v>8.0762566319589099E-2</v>
      </c>
      <c r="D1213" s="89">
        <v>0</v>
      </c>
      <c r="E1213" s="112">
        <f>+D1213*C1197</f>
        <v>0</v>
      </c>
      <c r="F1213" s="79">
        <v>0</v>
      </c>
      <c r="G1213" s="112">
        <f>F1213*C1197</f>
        <v>0</v>
      </c>
      <c r="H1213" s="23">
        <f t="shared" si="161"/>
        <v>0</v>
      </c>
      <c r="I1213" s="117">
        <f t="shared" si="162"/>
        <v>0</v>
      </c>
      <c r="J1213" s="39">
        <f>+H1213*I1229</f>
        <v>0</v>
      </c>
      <c r="K1213" s="395">
        <v>0</v>
      </c>
      <c r="L1213" s="394">
        <f t="shared" si="163"/>
        <v>0</v>
      </c>
    </row>
    <row r="1214" spans="1:12" ht="13.8">
      <c r="A1214" s="2" t="s">
        <v>45</v>
      </c>
      <c r="B1214" s="22">
        <f>+$B$22</f>
        <v>7069072</v>
      </c>
      <c r="C1214" s="84">
        <f>+B1214/B1226</f>
        <v>8.0862049992804969E-2</v>
      </c>
      <c r="D1214" s="89">
        <v>0</v>
      </c>
      <c r="E1214" s="112">
        <f>+D1214*C1197</f>
        <v>0</v>
      </c>
      <c r="F1214" s="79">
        <v>0</v>
      </c>
      <c r="G1214" s="112">
        <f>F1214*C1197</f>
        <v>0</v>
      </c>
      <c r="H1214" s="23">
        <f t="shared" si="161"/>
        <v>0</v>
      </c>
      <c r="I1214" s="117">
        <f t="shared" si="162"/>
        <v>0</v>
      </c>
      <c r="J1214" s="39">
        <f>+H1214*I1229</f>
        <v>0</v>
      </c>
      <c r="K1214" s="395">
        <v>0</v>
      </c>
      <c r="L1214" s="394">
        <f t="shared" si="163"/>
        <v>0</v>
      </c>
    </row>
    <row r="1215" spans="1:12" ht="13.8">
      <c r="A1215" s="2" t="s">
        <v>209</v>
      </c>
      <c r="B1215" s="22">
        <f>+$B$23</f>
        <v>483692</v>
      </c>
      <c r="C1215" s="84">
        <f>+B1215/B1226</f>
        <v>5.5328799430985872E-3</v>
      </c>
      <c r="D1215" s="89">
        <v>0</v>
      </c>
      <c r="E1215" s="112">
        <f>+D1215*C1197</f>
        <v>0</v>
      </c>
      <c r="F1215" s="79">
        <v>0.79398941548805635</v>
      </c>
      <c r="G1215" s="112">
        <f>F1215*C1197</f>
        <v>787319.90439795668</v>
      </c>
      <c r="H1215" s="23">
        <f t="shared" si="161"/>
        <v>0.79398941548805635</v>
      </c>
      <c r="I1215" s="117">
        <f t="shared" si="162"/>
        <v>787319.90439795668</v>
      </c>
      <c r="J1215" s="39">
        <f>+H1215*I1229</f>
        <v>119995.14853136327</v>
      </c>
      <c r="K1215" s="395">
        <v>0</v>
      </c>
      <c r="L1215" s="394">
        <f t="shared" si="163"/>
        <v>119995.14853136327</v>
      </c>
    </row>
    <row r="1216" spans="1:12" ht="13.8">
      <c r="A1216" s="2" t="s">
        <v>210</v>
      </c>
      <c r="B1216" s="22">
        <f>+$B$24</f>
        <v>125500</v>
      </c>
      <c r="C1216" s="84">
        <f>+B1216/B1226</f>
        <v>1.435575599470061E-3</v>
      </c>
      <c r="D1216" s="89">
        <v>0</v>
      </c>
      <c r="E1216" s="112">
        <f>+D1216*C1197</f>
        <v>0</v>
      </c>
      <c r="F1216" s="79">
        <v>0.20601058451194368</v>
      </c>
      <c r="G1216" s="112">
        <f>F1216*C1197</f>
        <v>204280.09560204335</v>
      </c>
      <c r="H1216" s="23">
        <f t="shared" si="161"/>
        <v>0.20601058451194368</v>
      </c>
      <c r="I1216" s="117">
        <f t="shared" si="162"/>
        <v>204280.09560204335</v>
      </c>
      <c r="J1216" s="39">
        <f>+H1216*I1229</f>
        <v>31134.257214686389</v>
      </c>
      <c r="K1216" s="395">
        <v>0</v>
      </c>
      <c r="L1216" s="394">
        <f t="shared" si="163"/>
        <v>31134.257214686389</v>
      </c>
    </row>
    <row r="1217" spans="1:14" ht="13.8">
      <c r="A1217" s="2" t="s">
        <v>2</v>
      </c>
      <c r="B1217" s="22">
        <f>+$B$25</f>
        <v>349000</v>
      </c>
      <c r="C1217" s="84">
        <f>+B1217/B1226</f>
        <v>3.992158439960568E-3</v>
      </c>
      <c r="D1217" s="89">
        <v>0</v>
      </c>
      <c r="E1217" s="112">
        <f>+D1217*C1197</f>
        <v>0</v>
      </c>
      <c r="F1217" s="79">
        <v>0</v>
      </c>
      <c r="G1217" s="112">
        <f>F1217*C1197</f>
        <v>0</v>
      </c>
      <c r="H1217" s="23">
        <f t="shared" si="161"/>
        <v>0</v>
      </c>
      <c r="I1217" s="117">
        <f t="shared" si="162"/>
        <v>0</v>
      </c>
      <c r="J1217" s="39">
        <f>+H1217*I1229</f>
        <v>0</v>
      </c>
      <c r="K1217" s="395">
        <v>0</v>
      </c>
      <c r="L1217" s="394">
        <f t="shared" si="163"/>
        <v>0</v>
      </c>
    </row>
    <row r="1218" spans="1:14" ht="13.8">
      <c r="A1218" s="2" t="s">
        <v>12</v>
      </c>
      <c r="B1218" s="22">
        <f>+$B$26</f>
        <v>369700</v>
      </c>
      <c r="C1218" s="84">
        <f>+B1218/B1226</f>
        <v>4.2289426225026417E-3</v>
      </c>
      <c r="D1218" s="89">
        <v>0</v>
      </c>
      <c r="E1218" s="112">
        <f>+D1218*C1197</f>
        <v>0</v>
      </c>
      <c r="F1218" s="79">
        <v>0</v>
      </c>
      <c r="G1218" s="112">
        <f>F1218*C1197</f>
        <v>0</v>
      </c>
      <c r="H1218" s="23">
        <f t="shared" si="161"/>
        <v>0</v>
      </c>
      <c r="I1218" s="117">
        <f t="shared" si="162"/>
        <v>0</v>
      </c>
      <c r="J1218" s="39">
        <f>+H1218*I1229</f>
        <v>0</v>
      </c>
      <c r="K1218" s="395">
        <v>0</v>
      </c>
      <c r="L1218" s="394">
        <f t="shared" si="163"/>
        <v>0</v>
      </c>
    </row>
    <row r="1219" spans="1:14" ht="13.8">
      <c r="A1219" s="2" t="s">
        <v>18</v>
      </c>
      <c r="B1219" s="22">
        <f>+$B$27</f>
        <v>10701139</v>
      </c>
      <c r="C1219" s="84">
        <f>+B1219/B1226</f>
        <v>0.12240871740986015</v>
      </c>
      <c r="D1219" s="89">
        <v>0</v>
      </c>
      <c r="E1219" s="112">
        <f>+D1219*C1197</f>
        <v>0</v>
      </c>
      <c r="F1219" s="79">
        <v>0</v>
      </c>
      <c r="G1219" s="112">
        <f>F1219*C1197</f>
        <v>0</v>
      </c>
      <c r="H1219" s="23">
        <f t="shared" si="161"/>
        <v>0</v>
      </c>
      <c r="I1219" s="117">
        <f t="shared" si="162"/>
        <v>0</v>
      </c>
      <c r="J1219" s="39">
        <f>+H1219*I1229</f>
        <v>0</v>
      </c>
      <c r="K1219" s="395">
        <v>0</v>
      </c>
      <c r="L1219" s="394">
        <f t="shared" si="163"/>
        <v>0</v>
      </c>
    </row>
    <row r="1220" spans="1:14" ht="13.8">
      <c r="A1220" s="2" t="s">
        <v>9</v>
      </c>
      <c r="B1220" s="22">
        <f>+$B$28</f>
        <v>8491257</v>
      </c>
      <c r="C1220" s="84">
        <f>+B1220/B1226</f>
        <v>9.7130210024138255E-2</v>
      </c>
      <c r="D1220" s="89">
        <v>0</v>
      </c>
      <c r="E1220" s="112">
        <f>+D1220*C1197</f>
        <v>0</v>
      </c>
      <c r="F1220" s="79">
        <v>0</v>
      </c>
      <c r="G1220" s="112">
        <f>F1220*C1197</f>
        <v>0</v>
      </c>
      <c r="H1220" s="23">
        <f t="shared" si="161"/>
        <v>0</v>
      </c>
      <c r="I1220" s="117">
        <f t="shared" si="162"/>
        <v>0</v>
      </c>
      <c r="J1220" s="39">
        <f>+H1220*I1229</f>
        <v>0</v>
      </c>
      <c r="K1220" s="395">
        <v>0</v>
      </c>
      <c r="L1220" s="394">
        <f t="shared" si="163"/>
        <v>0</v>
      </c>
    </row>
    <row r="1221" spans="1:14" ht="13.8">
      <c r="A1221" s="2" t="s">
        <v>7</v>
      </c>
      <c r="B1221" s="22">
        <f>+$B$29</f>
        <v>1726630</v>
      </c>
      <c r="C1221" s="84">
        <f>+B1221/B1226</f>
        <v>1.9750660536358496E-2</v>
      </c>
      <c r="D1221" s="89">
        <v>0</v>
      </c>
      <c r="E1221" s="112">
        <f>+D1221*C1197</f>
        <v>0</v>
      </c>
      <c r="F1221" s="79">
        <v>0</v>
      </c>
      <c r="G1221" s="112">
        <f>F1221*C1197</f>
        <v>0</v>
      </c>
      <c r="H1221" s="23">
        <f t="shared" si="161"/>
        <v>0</v>
      </c>
      <c r="I1221" s="117">
        <f t="shared" si="162"/>
        <v>0</v>
      </c>
      <c r="J1221" s="39">
        <f>+H1221*I1229</f>
        <v>0</v>
      </c>
      <c r="K1221" s="395">
        <v>0</v>
      </c>
      <c r="L1221" s="394">
        <f t="shared" si="163"/>
        <v>0</v>
      </c>
    </row>
    <row r="1222" spans="1:14" ht="13.8">
      <c r="A1222" s="2" t="s">
        <v>13</v>
      </c>
      <c r="B1222" s="22">
        <f>+$B$30</f>
        <v>260430</v>
      </c>
      <c r="C1222" s="84">
        <f>+B1222/B1226</f>
        <v>2.9790195487648446E-3</v>
      </c>
      <c r="D1222" s="89">
        <v>0</v>
      </c>
      <c r="E1222" s="112">
        <f>+D1222*C1197</f>
        <v>0</v>
      </c>
      <c r="F1222" s="79">
        <v>0</v>
      </c>
      <c r="G1222" s="112">
        <f>F1222*C1197</f>
        <v>0</v>
      </c>
      <c r="H1222" s="23">
        <f t="shared" si="161"/>
        <v>0</v>
      </c>
      <c r="I1222" s="117">
        <f t="shared" si="162"/>
        <v>0</v>
      </c>
      <c r="J1222" s="39">
        <f>+H1222*I1229</f>
        <v>0</v>
      </c>
      <c r="K1222" s="395">
        <v>0</v>
      </c>
      <c r="L1222" s="394">
        <f>+J1222+K1222</f>
        <v>0</v>
      </c>
    </row>
    <row r="1223" spans="1:14" ht="13.8">
      <c r="A1223" s="2" t="s">
        <v>3</v>
      </c>
      <c r="B1223" s="22">
        <f>+$B$31</f>
        <v>1010330</v>
      </c>
      <c r="C1223" s="84">
        <f>+B1223/B1226</f>
        <v>1.155701271245089E-2</v>
      </c>
      <c r="D1223" s="89">
        <v>0</v>
      </c>
      <c r="E1223" s="112">
        <f>+D1223*C1197</f>
        <v>0</v>
      </c>
      <c r="F1223" s="79">
        <v>0</v>
      </c>
      <c r="G1223" s="112">
        <f>F1223*C1197</f>
        <v>0</v>
      </c>
      <c r="H1223" s="23">
        <f t="shared" si="161"/>
        <v>0</v>
      </c>
      <c r="I1223" s="117">
        <f t="shared" si="162"/>
        <v>0</v>
      </c>
      <c r="J1223" s="39">
        <f>+H1223*I1229</f>
        <v>0</v>
      </c>
      <c r="K1223" s="395">
        <v>0</v>
      </c>
      <c r="L1223" s="394">
        <f t="shared" ref="L1223" si="164">+J1223+K1223</f>
        <v>0</v>
      </c>
    </row>
    <row r="1224" spans="1:14" ht="13.8">
      <c r="A1224" s="2" t="s">
        <v>11</v>
      </c>
      <c r="B1224" s="22">
        <f>+$B$32</f>
        <v>744197</v>
      </c>
      <c r="C1224" s="84">
        <f>+B1224/B1226</f>
        <v>8.5127574055682952E-3</v>
      </c>
      <c r="D1224" s="89">
        <v>0</v>
      </c>
      <c r="E1224" s="112">
        <f>+D1224*C1197</f>
        <v>0</v>
      </c>
      <c r="F1224" s="79">
        <v>0</v>
      </c>
      <c r="G1224" s="112">
        <f>F1224*C1197</f>
        <v>0</v>
      </c>
      <c r="H1224" s="23">
        <f t="shared" si="161"/>
        <v>0</v>
      </c>
      <c r="I1224" s="117">
        <f t="shared" si="162"/>
        <v>0</v>
      </c>
      <c r="J1224" s="39">
        <f>+H1224*I1229</f>
        <v>0</v>
      </c>
      <c r="K1224" s="395">
        <v>0</v>
      </c>
      <c r="L1224" s="394">
        <f>+J1224+K1224</f>
        <v>0</v>
      </c>
    </row>
    <row r="1225" spans="1:14" ht="13.8">
      <c r="A1225" s="3" t="s">
        <v>8</v>
      </c>
      <c r="B1225" s="22">
        <f>+$B$33</f>
        <v>607368</v>
      </c>
      <c r="C1225" s="84">
        <f>+B1225/B1226</f>
        <v>6.9475910812663907E-3</v>
      </c>
      <c r="D1225" s="89">
        <v>0</v>
      </c>
      <c r="E1225" s="112">
        <f>+D1225*C1197</f>
        <v>0</v>
      </c>
      <c r="F1225" s="79">
        <v>0</v>
      </c>
      <c r="G1225" s="115">
        <f>F1225*C1197</f>
        <v>0</v>
      </c>
      <c r="H1225" s="87">
        <f>+D1225+F1225</f>
        <v>0</v>
      </c>
      <c r="I1225" s="118">
        <f t="shared" si="162"/>
        <v>0</v>
      </c>
      <c r="J1225" s="39">
        <f>+H1225*I1229</f>
        <v>0</v>
      </c>
      <c r="K1225" s="395">
        <v>0</v>
      </c>
      <c r="L1225" s="394">
        <f t="shared" ref="L1225" si="165">+J1225+K1225</f>
        <v>0</v>
      </c>
    </row>
    <row r="1226" spans="1:14" ht="13.8">
      <c r="A1226" s="24"/>
      <c r="B1226" s="25">
        <f t="shared" ref="B1226:K1226" si="166">SUM(B1203:B1225)</f>
        <v>87421380</v>
      </c>
      <c r="C1226" s="85">
        <f t="shared" si="166"/>
        <v>1.0000000000000002</v>
      </c>
      <c r="D1226" s="82">
        <f t="shared" si="166"/>
        <v>0</v>
      </c>
      <c r="E1226" s="113">
        <f t="shared" si="166"/>
        <v>0</v>
      </c>
      <c r="F1226" s="83">
        <f t="shared" si="166"/>
        <v>1</v>
      </c>
      <c r="G1226" s="113">
        <f t="shared" si="166"/>
        <v>991600</v>
      </c>
      <c r="H1226" s="86">
        <f t="shared" si="166"/>
        <v>1</v>
      </c>
      <c r="I1226" s="119">
        <f t="shared" si="166"/>
        <v>991600</v>
      </c>
      <c r="J1226" s="26">
        <f t="shared" si="166"/>
        <v>151129.40574604966</v>
      </c>
      <c r="K1226" s="26">
        <f t="shared" si="166"/>
        <v>0</v>
      </c>
      <c r="L1226" s="26">
        <f>SUM(L1203:L1225)</f>
        <v>151129.40574604966</v>
      </c>
    </row>
    <row r="1227" spans="1:14">
      <c r="H1227" s="80"/>
      <c r="I1227" s="81"/>
    </row>
    <row r="1228" spans="1:14">
      <c r="A1228" s="137" t="s">
        <v>272</v>
      </c>
      <c r="F1228" s="127"/>
      <c r="G1228" s="127"/>
      <c r="H1228" s="127"/>
      <c r="I1228" s="127"/>
    </row>
    <row r="1229" spans="1:14">
      <c r="F1229" s="127"/>
      <c r="G1229" t="s">
        <v>114</v>
      </c>
      <c r="H1229" s="27"/>
      <c r="I1229" s="357">
        <f>+WOLV!L73</f>
        <v>151129.40574604966</v>
      </c>
    </row>
    <row r="1230" spans="1:14">
      <c r="F1230" s="127"/>
      <c r="G1230" t="s">
        <v>338</v>
      </c>
      <c r="I1230" s="357">
        <f>+WOLV!M73</f>
        <v>0</v>
      </c>
    </row>
    <row r="1231" spans="1:14">
      <c r="F1231" s="127"/>
      <c r="G1231" t="s">
        <v>256</v>
      </c>
      <c r="I1231" s="120">
        <f>SUM(I1229:I1230)</f>
        <v>151129.40574604966</v>
      </c>
      <c r="N1231" s="121">
        <f>+I1231</f>
        <v>151129.40574604966</v>
      </c>
    </row>
    <row r="1235" spans="1:12" ht="15.6">
      <c r="A1235" s="874" t="s">
        <v>19</v>
      </c>
      <c r="B1235" s="875"/>
      <c r="C1235" s="924" t="s">
        <v>454</v>
      </c>
      <c r="D1235" s="924"/>
      <c r="E1235" s="924"/>
      <c r="F1235" s="924"/>
      <c r="G1235" s="924"/>
      <c r="H1235" s="925"/>
      <c r="I1235" s="4"/>
    </row>
    <row r="1236" spans="1:12" ht="15.6">
      <c r="A1236" s="867" t="s">
        <v>20</v>
      </c>
      <c r="B1236" s="868"/>
      <c r="C1236" s="920" t="s">
        <v>251</v>
      </c>
      <c r="D1236" s="920"/>
      <c r="E1236" s="920"/>
      <c r="F1236" s="920"/>
      <c r="G1236" s="920"/>
      <c r="H1236" s="921"/>
      <c r="I1236" s="4"/>
    </row>
    <row r="1237" spans="1:12" ht="15.6">
      <c r="A1237" s="867" t="s">
        <v>22</v>
      </c>
      <c r="B1237" s="868"/>
      <c r="C1237" s="913">
        <v>138</v>
      </c>
      <c r="D1237" s="913"/>
      <c r="E1237" s="913"/>
      <c r="F1237" s="913"/>
      <c r="G1237" s="913"/>
      <c r="H1237" s="914"/>
      <c r="I1237" s="4"/>
    </row>
    <row r="1238" spans="1:12" ht="15.6">
      <c r="A1238" s="867" t="s">
        <v>24</v>
      </c>
      <c r="B1238" s="868"/>
      <c r="C1238" s="869">
        <v>1122000</v>
      </c>
      <c r="D1238" s="870"/>
      <c r="E1238" s="870"/>
      <c r="F1238" s="870"/>
      <c r="G1238" s="870"/>
      <c r="H1238" s="871"/>
      <c r="I1238" s="4"/>
    </row>
    <row r="1239" spans="1:12" ht="15.6">
      <c r="A1239" s="881" t="s">
        <v>25</v>
      </c>
      <c r="B1239" s="882"/>
      <c r="C1239" s="911" t="s">
        <v>239</v>
      </c>
      <c r="D1239" s="911"/>
      <c r="E1239" s="911"/>
      <c r="F1239" s="911"/>
      <c r="G1239" s="911"/>
      <c r="H1239" s="912"/>
      <c r="I1239" s="4"/>
    </row>
    <row r="1240" spans="1:12" ht="13.8">
      <c r="A1240" s="5"/>
      <c r="B1240" s="5"/>
      <c r="C1240" s="5"/>
      <c r="D1240" s="5"/>
      <c r="E1240" s="5"/>
      <c r="F1240" s="5"/>
      <c r="G1240" s="5"/>
      <c r="H1240" s="5"/>
      <c r="I1240" s="5"/>
    </row>
    <row r="1241" spans="1:12" ht="13.8">
      <c r="A1241" s="6"/>
      <c r="B1241" s="7"/>
      <c r="C1241" s="8"/>
      <c r="D1241" s="886">
        <v>0.2</v>
      </c>
      <c r="E1241" s="887"/>
      <c r="F1241" s="886">
        <v>0.8</v>
      </c>
      <c r="G1241" s="887"/>
      <c r="H1241" s="9"/>
      <c r="I1241" s="10"/>
      <c r="J1241" s="11" t="s">
        <v>121</v>
      </c>
      <c r="K1241" s="11" t="s">
        <v>269</v>
      </c>
      <c r="L1241" s="11" t="s">
        <v>270</v>
      </c>
    </row>
    <row r="1242" spans="1:12" ht="13.8">
      <c r="A1242" s="12"/>
      <c r="B1242" s="13"/>
      <c r="C1242" s="14"/>
      <c r="D1242" s="872" t="s">
        <v>26</v>
      </c>
      <c r="E1242" s="880"/>
      <c r="F1242" s="872" t="s">
        <v>27</v>
      </c>
      <c r="G1242" s="880"/>
      <c r="H1242" s="872" t="s">
        <v>28</v>
      </c>
      <c r="I1242" s="873"/>
      <c r="J1242" s="15" t="s">
        <v>29</v>
      </c>
      <c r="K1242" s="391" t="s">
        <v>29</v>
      </c>
      <c r="L1242" s="391" t="s">
        <v>29</v>
      </c>
    </row>
    <row r="1243" spans="1:12" ht="27.6">
      <c r="A1243" s="16" t="s">
        <v>30</v>
      </c>
      <c r="B1243" s="17" t="s">
        <v>31</v>
      </c>
      <c r="C1243" s="18" t="s">
        <v>32</v>
      </c>
      <c r="D1243" s="19" t="s">
        <v>33</v>
      </c>
      <c r="E1243" s="20" t="s">
        <v>34</v>
      </c>
      <c r="F1243" s="19" t="s">
        <v>33</v>
      </c>
      <c r="G1243" s="20" t="s">
        <v>34</v>
      </c>
      <c r="H1243" s="21" t="s">
        <v>33</v>
      </c>
      <c r="I1243" s="40" t="s">
        <v>34</v>
      </c>
      <c r="J1243" s="18" t="s">
        <v>34</v>
      </c>
      <c r="K1243" s="18" t="s">
        <v>34</v>
      </c>
      <c r="L1243" s="18" t="s">
        <v>34</v>
      </c>
    </row>
    <row r="1244" spans="1:12" ht="13.8">
      <c r="A1244" s="1" t="s">
        <v>15</v>
      </c>
      <c r="B1244" s="22">
        <f>+$B$10</f>
        <v>11479167</v>
      </c>
      <c r="C1244" s="84">
        <f>+B1244/B1267</f>
        <v>0.13130846252941786</v>
      </c>
      <c r="D1244" s="89">
        <v>0</v>
      </c>
      <c r="E1244" s="112">
        <f>+D1244*C1238</f>
        <v>0</v>
      </c>
      <c r="F1244" s="79">
        <v>0</v>
      </c>
      <c r="G1244" s="114">
        <f>F1244*C1238</f>
        <v>0</v>
      </c>
      <c r="H1244" s="23">
        <f>+D1244+F1244</f>
        <v>0</v>
      </c>
      <c r="I1244" s="116">
        <f>+E1244+G1244</f>
        <v>0</v>
      </c>
      <c r="J1244" s="39">
        <f>+H1244*I1270</f>
        <v>0</v>
      </c>
      <c r="K1244" s="39">
        <f>+H1244*I1271</f>
        <v>0</v>
      </c>
      <c r="L1244" s="393">
        <f>+J1244+K1244</f>
        <v>0</v>
      </c>
    </row>
    <row r="1245" spans="1:12" ht="13.8">
      <c r="A1245" s="2" t="s">
        <v>4</v>
      </c>
      <c r="B1245" s="22">
        <f>+$B$12</f>
        <v>552209</v>
      </c>
      <c r="C1245" s="84">
        <f>+B1245/B1267</f>
        <v>6.3166355873128521E-3</v>
      </c>
      <c r="D1245" s="89">
        <v>0</v>
      </c>
      <c r="E1245" s="112">
        <f>+D1245*C1238</f>
        <v>0</v>
      </c>
      <c r="F1245" s="79">
        <v>0</v>
      </c>
      <c r="G1245" s="112">
        <f>F1245*C1238</f>
        <v>0</v>
      </c>
      <c r="H1245" s="23">
        <f t="shared" ref="H1245:H1265" si="167">+D1245+F1245</f>
        <v>0</v>
      </c>
      <c r="I1245" s="117">
        <f>+G1245+E1245</f>
        <v>0</v>
      </c>
      <c r="J1245" s="39">
        <f>+H1245*I1270</f>
        <v>0</v>
      </c>
      <c r="K1245" s="39">
        <f>+H1245*I1271</f>
        <v>0</v>
      </c>
      <c r="L1245" s="394">
        <f>+J1245+K1245</f>
        <v>0</v>
      </c>
    </row>
    <row r="1246" spans="1:12" ht="13.8">
      <c r="A1246" s="2" t="s">
        <v>0</v>
      </c>
      <c r="B1246" s="22">
        <f>+$B$13</f>
        <v>10468870</v>
      </c>
      <c r="C1246" s="84">
        <f>+B1246/B1267</f>
        <v>0.11975182729899711</v>
      </c>
      <c r="D1246" s="89">
        <v>0</v>
      </c>
      <c r="E1246" s="112">
        <f>+D1246*C1238</f>
        <v>0</v>
      </c>
      <c r="F1246" s="79">
        <v>0</v>
      </c>
      <c r="G1246" s="112">
        <f>F1246*C1238</f>
        <v>0</v>
      </c>
      <c r="H1246" s="23">
        <f t="shared" si="167"/>
        <v>0</v>
      </c>
      <c r="I1246" s="117">
        <f t="shared" ref="I1246:I1266" si="168">+G1246+E1246</f>
        <v>0</v>
      </c>
      <c r="J1246" s="39">
        <f>+H1246*I1270</f>
        <v>0</v>
      </c>
      <c r="K1246" s="39">
        <f>+H1246*I1271</f>
        <v>0</v>
      </c>
      <c r="L1246" s="394">
        <f t="shared" ref="L1246:L1266" si="169">+J1246+K1246</f>
        <v>0</v>
      </c>
    </row>
    <row r="1247" spans="1:12" ht="13.8">
      <c r="A1247" s="2" t="s">
        <v>16</v>
      </c>
      <c r="B1247" s="22">
        <f>+$B$14</f>
        <v>1032750</v>
      </c>
      <c r="C1247" s="84">
        <f>+B1247/B1267</f>
        <v>1.1813471715957813E-2</v>
      </c>
      <c r="D1247" s="89">
        <v>0</v>
      </c>
      <c r="E1247" s="112">
        <f>+D1247*C1238</f>
        <v>0</v>
      </c>
      <c r="F1247" s="79">
        <v>0</v>
      </c>
      <c r="G1247" s="112">
        <f>F1247*C1238</f>
        <v>0</v>
      </c>
      <c r="H1247" s="23">
        <f t="shared" si="167"/>
        <v>0</v>
      </c>
      <c r="I1247" s="117">
        <f t="shared" si="168"/>
        <v>0</v>
      </c>
      <c r="J1247" s="39">
        <f>+H1247*I1270</f>
        <v>0</v>
      </c>
      <c r="K1247" s="39">
        <f>+H1247*I1271</f>
        <v>0</v>
      </c>
      <c r="L1247" s="394">
        <f t="shared" si="169"/>
        <v>0</v>
      </c>
    </row>
    <row r="1248" spans="1:12" ht="13.8">
      <c r="A1248" s="2" t="s">
        <v>6</v>
      </c>
      <c r="B1248" s="22">
        <f>+$B$15</f>
        <v>2589500</v>
      </c>
      <c r="C1248" s="84">
        <f>+B1248/B1267</f>
        <v>2.9620900516555561E-2</v>
      </c>
      <c r="D1248" s="89">
        <v>0</v>
      </c>
      <c r="E1248" s="112">
        <f>+D1248*C1238</f>
        <v>0</v>
      </c>
      <c r="F1248" s="79">
        <v>0</v>
      </c>
      <c r="G1248" s="112">
        <f>F1248*C1238</f>
        <v>0</v>
      </c>
      <c r="H1248" s="23">
        <f t="shared" si="167"/>
        <v>0</v>
      </c>
      <c r="I1248" s="117">
        <f t="shared" si="168"/>
        <v>0</v>
      </c>
      <c r="J1248" s="39">
        <f>+H1248*I1270</f>
        <v>0</v>
      </c>
      <c r="K1248" s="39">
        <f>+H1248*I1271</f>
        <v>0</v>
      </c>
      <c r="L1248" s="394">
        <f t="shared" si="169"/>
        <v>0</v>
      </c>
    </row>
    <row r="1249" spans="1:12" ht="13.8">
      <c r="A1249" s="2" t="s">
        <v>10</v>
      </c>
      <c r="B1249" s="22">
        <f>+$B$16</f>
        <v>2986010</v>
      </c>
      <c r="C1249" s="84">
        <f>+B1249/B1267</f>
        <v>3.4156518691423082E-2</v>
      </c>
      <c r="D1249" s="89">
        <v>0</v>
      </c>
      <c r="E1249" s="112">
        <f>+D1249*C1238</f>
        <v>0</v>
      </c>
      <c r="F1249" s="79">
        <v>0</v>
      </c>
      <c r="G1249" s="112">
        <f>F1249*C1238</f>
        <v>0</v>
      </c>
      <c r="H1249" s="23">
        <f t="shared" si="167"/>
        <v>0</v>
      </c>
      <c r="I1249" s="117">
        <f t="shared" si="168"/>
        <v>0</v>
      </c>
      <c r="J1249" s="39">
        <f>+H1249*I1270</f>
        <v>0</v>
      </c>
      <c r="K1249" s="39">
        <f>+H1249*I1271</f>
        <v>0</v>
      </c>
      <c r="L1249" s="394">
        <f t="shared" si="169"/>
        <v>0</v>
      </c>
    </row>
    <row r="1250" spans="1:12" ht="13.8">
      <c r="A1250" s="2" t="s">
        <v>17</v>
      </c>
      <c r="B1250" s="22">
        <f>+$B$17</f>
        <v>6997000</v>
      </c>
      <c r="C1250" s="84">
        <f>+B1250/B1267</f>
        <v>8.003762923898021E-2</v>
      </c>
      <c r="D1250" s="89">
        <v>0</v>
      </c>
      <c r="E1250" s="112">
        <f>+D1250*C1238</f>
        <v>0</v>
      </c>
      <c r="F1250" s="79">
        <v>0</v>
      </c>
      <c r="G1250" s="112">
        <f>F1250*C1238</f>
        <v>0</v>
      </c>
      <c r="H1250" s="23">
        <f t="shared" si="167"/>
        <v>0</v>
      </c>
      <c r="I1250" s="117">
        <f t="shared" si="168"/>
        <v>0</v>
      </c>
      <c r="J1250" s="39">
        <f>+H1250*I1270</f>
        <v>0</v>
      </c>
      <c r="K1250" s="39">
        <f>+H1250*I1271</f>
        <v>0</v>
      </c>
      <c r="L1250" s="394">
        <f t="shared" si="169"/>
        <v>0</v>
      </c>
    </row>
    <row r="1251" spans="1:12" ht="13.8">
      <c r="A1251" s="2" t="s">
        <v>5</v>
      </c>
      <c r="B1251" s="22">
        <f>+$B$18</f>
        <v>9283000</v>
      </c>
      <c r="C1251" s="84">
        <f>+B1251/B1267</f>
        <v>0.10618683896319184</v>
      </c>
      <c r="D1251" s="89">
        <v>0</v>
      </c>
      <c r="E1251" s="112">
        <f>+D1251*C1238</f>
        <v>0</v>
      </c>
      <c r="F1251" s="79">
        <v>0</v>
      </c>
      <c r="G1251" s="112">
        <f>F1251*C1238</f>
        <v>0</v>
      </c>
      <c r="H1251" s="23">
        <f t="shared" si="167"/>
        <v>0</v>
      </c>
      <c r="I1251" s="117">
        <f t="shared" si="168"/>
        <v>0</v>
      </c>
      <c r="J1251" s="39">
        <f>+H1251*I1270</f>
        <v>0</v>
      </c>
      <c r="K1251" s="39">
        <f>+H1251*I1271</f>
        <v>0</v>
      </c>
      <c r="L1251" s="394">
        <f t="shared" si="169"/>
        <v>0</v>
      </c>
    </row>
    <row r="1252" spans="1:12" ht="13.8">
      <c r="A1252" s="2" t="s">
        <v>116</v>
      </c>
      <c r="B1252" s="22">
        <f>+$B$19</f>
        <v>2800184</v>
      </c>
      <c r="C1252" s="84">
        <f>+B1252/B1267</f>
        <v>3.2030883063159148E-2</v>
      </c>
      <c r="D1252" s="89">
        <v>0</v>
      </c>
      <c r="E1252" s="112">
        <f>+D1252*C1238</f>
        <v>0</v>
      </c>
      <c r="F1252" s="79">
        <v>0</v>
      </c>
      <c r="G1252" s="112">
        <f>F1252*C1238</f>
        <v>0</v>
      </c>
      <c r="H1252" s="23">
        <f t="shared" si="167"/>
        <v>0</v>
      </c>
      <c r="I1252" s="117">
        <f t="shared" si="168"/>
        <v>0</v>
      </c>
      <c r="J1252" s="39">
        <f>+H1252*I1270</f>
        <v>0</v>
      </c>
      <c r="K1252" s="39">
        <f>+H1252*I1271</f>
        <v>0</v>
      </c>
      <c r="L1252" s="394">
        <f t="shared" si="169"/>
        <v>0</v>
      </c>
    </row>
    <row r="1253" spans="1:12" ht="13.8">
      <c r="A1253" s="2" t="s">
        <v>1</v>
      </c>
      <c r="B1253" s="22">
        <f>+$B$20</f>
        <v>234000</v>
      </c>
      <c r="C1253" s="84">
        <f>+B1253/B1267</f>
        <v>2.6766907591712691E-3</v>
      </c>
      <c r="D1253" s="89">
        <v>0</v>
      </c>
      <c r="E1253" s="112">
        <f>+D1253*C1238</f>
        <v>0</v>
      </c>
      <c r="F1253" s="79">
        <v>0</v>
      </c>
      <c r="G1253" s="112">
        <f>F1253*C1238</f>
        <v>0</v>
      </c>
      <c r="H1253" s="23">
        <f t="shared" si="167"/>
        <v>0</v>
      </c>
      <c r="I1253" s="117">
        <f t="shared" si="168"/>
        <v>0</v>
      </c>
      <c r="J1253" s="39">
        <f>+H1253*I1270</f>
        <v>0</v>
      </c>
      <c r="K1253" s="39">
        <f>+H1253*I1271</f>
        <v>0</v>
      </c>
      <c r="L1253" s="394">
        <f t="shared" si="169"/>
        <v>0</v>
      </c>
    </row>
    <row r="1254" spans="1:12" ht="13.8">
      <c r="A1254" s="2" t="s">
        <v>46</v>
      </c>
      <c r="B1254" s="22">
        <f>+$B$21</f>
        <v>7060375</v>
      </c>
      <c r="C1254" s="84">
        <f>+B1254/B1267</f>
        <v>8.0762566319589099E-2</v>
      </c>
      <c r="D1254" s="89">
        <v>0</v>
      </c>
      <c r="E1254" s="112">
        <f>+D1254*C1238</f>
        <v>0</v>
      </c>
      <c r="F1254" s="79">
        <v>0</v>
      </c>
      <c r="G1254" s="112">
        <f>F1254*C1238</f>
        <v>0</v>
      </c>
      <c r="H1254" s="23">
        <f t="shared" si="167"/>
        <v>0</v>
      </c>
      <c r="I1254" s="117">
        <f t="shared" si="168"/>
        <v>0</v>
      </c>
      <c r="J1254" s="39">
        <f>+H1254*I1270</f>
        <v>0</v>
      </c>
      <c r="K1254" s="39">
        <f>+H1254*I1271</f>
        <v>0</v>
      </c>
      <c r="L1254" s="394">
        <f t="shared" si="169"/>
        <v>0</v>
      </c>
    </row>
    <row r="1255" spans="1:12" ht="13.8">
      <c r="A1255" s="2" t="s">
        <v>45</v>
      </c>
      <c r="B1255" s="22">
        <f>+$B$22</f>
        <v>7069072</v>
      </c>
      <c r="C1255" s="84">
        <f>+B1255/B1267</f>
        <v>8.0862049992804969E-2</v>
      </c>
      <c r="D1255" s="89">
        <v>0</v>
      </c>
      <c r="E1255" s="112">
        <f>+D1255*C1238</f>
        <v>0</v>
      </c>
      <c r="F1255" s="79">
        <v>1</v>
      </c>
      <c r="G1255" s="112">
        <f>F1255*C1238</f>
        <v>1122000</v>
      </c>
      <c r="H1255" s="23">
        <f t="shared" si="167"/>
        <v>1</v>
      </c>
      <c r="I1255" s="117">
        <f t="shared" si="168"/>
        <v>1122000</v>
      </c>
      <c r="J1255" s="39">
        <f>+H1255*I1270</f>
        <v>0</v>
      </c>
      <c r="K1255" s="39">
        <f>+H1255*I1271</f>
        <v>0</v>
      </c>
      <c r="L1255" s="394">
        <f t="shared" si="169"/>
        <v>0</v>
      </c>
    </row>
    <row r="1256" spans="1:12" ht="13.8">
      <c r="A1256" s="2" t="s">
        <v>209</v>
      </c>
      <c r="B1256" s="22">
        <f>+$B$23</f>
        <v>483692</v>
      </c>
      <c r="C1256" s="84">
        <f>+B1256/B1267</f>
        <v>5.5328799430985872E-3</v>
      </c>
      <c r="D1256" s="89">
        <v>0</v>
      </c>
      <c r="E1256" s="112">
        <f>+D1256*C1238</f>
        <v>0</v>
      </c>
      <c r="F1256" s="79">
        <v>0</v>
      </c>
      <c r="G1256" s="112">
        <f>F1256*C1238</f>
        <v>0</v>
      </c>
      <c r="H1256" s="23">
        <f t="shared" si="167"/>
        <v>0</v>
      </c>
      <c r="I1256" s="117">
        <f t="shared" si="168"/>
        <v>0</v>
      </c>
      <c r="J1256" s="39">
        <f>+H1256*I1270</f>
        <v>0</v>
      </c>
      <c r="K1256" s="39">
        <f>+H1256*I1271</f>
        <v>0</v>
      </c>
      <c r="L1256" s="394">
        <f t="shared" si="169"/>
        <v>0</v>
      </c>
    </row>
    <row r="1257" spans="1:12" ht="13.8">
      <c r="A1257" s="2" t="s">
        <v>210</v>
      </c>
      <c r="B1257" s="22">
        <f>+$B$24</f>
        <v>125500</v>
      </c>
      <c r="C1257" s="84">
        <f>+B1257/B1267</f>
        <v>1.435575599470061E-3</v>
      </c>
      <c r="D1257" s="89">
        <v>0</v>
      </c>
      <c r="E1257" s="112">
        <f>+D1257*C1238</f>
        <v>0</v>
      </c>
      <c r="F1257" s="79">
        <v>0</v>
      </c>
      <c r="G1257" s="112">
        <f>F1257*C1238</f>
        <v>0</v>
      </c>
      <c r="H1257" s="23">
        <f t="shared" si="167"/>
        <v>0</v>
      </c>
      <c r="I1257" s="117">
        <f t="shared" si="168"/>
        <v>0</v>
      </c>
      <c r="J1257" s="39">
        <f>+H1257*I1270</f>
        <v>0</v>
      </c>
      <c r="K1257" s="39">
        <f>+H1257*I1271</f>
        <v>0</v>
      </c>
      <c r="L1257" s="394">
        <f t="shared" si="169"/>
        <v>0</v>
      </c>
    </row>
    <row r="1258" spans="1:12" ht="13.8">
      <c r="A1258" s="2" t="s">
        <v>2</v>
      </c>
      <c r="B1258" s="22">
        <f>+$B$25</f>
        <v>349000</v>
      </c>
      <c r="C1258" s="84">
        <f>+B1258/B1267</f>
        <v>3.992158439960568E-3</v>
      </c>
      <c r="D1258" s="89">
        <v>0</v>
      </c>
      <c r="E1258" s="112">
        <f>+D1258*C1238</f>
        <v>0</v>
      </c>
      <c r="F1258" s="79">
        <v>0</v>
      </c>
      <c r="G1258" s="112">
        <f>F1258*C1238</f>
        <v>0</v>
      </c>
      <c r="H1258" s="23">
        <f t="shared" si="167"/>
        <v>0</v>
      </c>
      <c r="I1258" s="117">
        <f t="shared" si="168"/>
        <v>0</v>
      </c>
      <c r="J1258" s="39">
        <f>+H1258*I1270</f>
        <v>0</v>
      </c>
      <c r="K1258" s="39">
        <f>+H1258*I1271</f>
        <v>0</v>
      </c>
      <c r="L1258" s="394">
        <f t="shared" si="169"/>
        <v>0</v>
      </c>
    </row>
    <row r="1259" spans="1:12" ht="13.8">
      <c r="A1259" s="2" t="s">
        <v>12</v>
      </c>
      <c r="B1259" s="22">
        <f>+$B$26</f>
        <v>369700</v>
      </c>
      <c r="C1259" s="84">
        <f>+B1259/B1267</f>
        <v>4.2289426225026417E-3</v>
      </c>
      <c r="D1259" s="89">
        <v>0</v>
      </c>
      <c r="E1259" s="112">
        <f>+D1259*C1238</f>
        <v>0</v>
      </c>
      <c r="F1259" s="79">
        <v>0</v>
      </c>
      <c r="G1259" s="112">
        <f>F1259*C1238</f>
        <v>0</v>
      </c>
      <c r="H1259" s="23">
        <f t="shared" si="167"/>
        <v>0</v>
      </c>
      <c r="I1259" s="117">
        <f t="shared" si="168"/>
        <v>0</v>
      </c>
      <c r="J1259" s="39">
        <f>+H1259*I1270</f>
        <v>0</v>
      </c>
      <c r="K1259" s="39">
        <f>+H1259*I1271</f>
        <v>0</v>
      </c>
      <c r="L1259" s="394">
        <f t="shared" si="169"/>
        <v>0</v>
      </c>
    </row>
    <row r="1260" spans="1:12" ht="13.8">
      <c r="A1260" s="2" t="s">
        <v>18</v>
      </c>
      <c r="B1260" s="22">
        <f>+$B$27</f>
        <v>10701139</v>
      </c>
      <c r="C1260" s="84">
        <f>+B1260/B1267</f>
        <v>0.12240871740986015</v>
      </c>
      <c r="D1260" s="89">
        <v>0</v>
      </c>
      <c r="E1260" s="112">
        <f>+D1260*C1238</f>
        <v>0</v>
      </c>
      <c r="F1260" s="79">
        <v>0</v>
      </c>
      <c r="G1260" s="112">
        <f>F1260*C1238</f>
        <v>0</v>
      </c>
      <c r="H1260" s="23">
        <f t="shared" si="167"/>
        <v>0</v>
      </c>
      <c r="I1260" s="117">
        <f t="shared" si="168"/>
        <v>0</v>
      </c>
      <c r="J1260" s="39">
        <f>+H1260*I1270</f>
        <v>0</v>
      </c>
      <c r="K1260" s="39">
        <f>+H1260*I1271</f>
        <v>0</v>
      </c>
      <c r="L1260" s="394">
        <f t="shared" si="169"/>
        <v>0</v>
      </c>
    </row>
    <row r="1261" spans="1:12" ht="13.8">
      <c r="A1261" s="2" t="s">
        <v>9</v>
      </c>
      <c r="B1261" s="22">
        <f>+$B$28</f>
        <v>8491257</v>
      </c>
      <c r="C1261" s="84">
        <f>+B1261/B1267</f>
        <v>9.7130210024138255E-2</v>
      </c>
      <c r="D1261" s="89">
        <v>0</v>
      </c>
      <c r="E1261" s="112">
        <f>+D1261*C1238</f>
        <v>0</v>
      </c>
      <c r="F1261" s="79">
        <v>0</v>
      </c>
      <c r="G1261" s="112">
        <f>F1261*C1238</f>
        <v>0</v>
      </c>
      <c r="H1261" s="23">
        <f t="shared" si="167"/>
        <v>0</v>
      </c>
      <c r="I1261" s="117">
        <f t="shared" si="168"/>
        <v>0</v>
      </c>
      <c r="J1261" s="39">
        <f>+H1261*I1270</f>
        <v>0</v>
      </c>
      <c r="K1261" s="39">
        <f>+H1261*I1271</f>
        <v>0</v>
      </c>
      <c r="L1261" s="394">
        <f t="shared" si="169"/>
        <v>0</v>
      </c>
    </row>
    <row r="1262" spans="1:12" ht="13.8">
      <c r="A1262" s="2" t="s">
        <v>7</v>
      </c>
      <c r="B1262" s="22">
        <f>+$B$29</f>
        <v>1726630</v>
      </c>
      <c r="C1262" s="84">
        <f>+B1262/B1267</f>
        <v>1.9750660536358496E-2</v>
      </c>
      <c r="D1262" s="89">
        <v>0</v>
      </c>
      <c r="E1262" s="112">
        <f>+D1262*C1238</f>
        <v>0</v>
      </c>
      <c r="F1262" s="79">
        <v>0</v>
      </c>
      <c r="G1262" s="112">
        <f>F1262*C1238</f>
        <v>0</v>
      </c>
      <c r="H1262" s="23">
        <f t="shared" si="167"/>
        <v>0</v>
      </c>
      <c r="I1262" s="117">
        <f t="shared" si="168"/>
        <v>0</v>
      </c>
      <c r="J1262" s="39">
        <f>+H1262*I1270</f>
        <v>0</v>
      </c>
      <c r="K1262" s="39">
        <f>+H1262*I1271</f>
        <v>0</v>
      </c>
      <c r="L1262" s="394">
        <f t="shared" si="169"/>
        <v>0</v>
      </c>
    </row>
    <row r="1263" spans="1:12" ht="13.8">
      <c r="A1263" s="2" t="s">
        <v>13</v>
      </c>
      <c r="B1263" s="22">
        <f>+$B$30</f>
        <v>260430</v>
      </c>
      <c r="C1263" s="84">
        <f>+B1263/B1267</f>
        <v>2.9790195487648446E-3</v>
      </c>
      <c r="D1263" s="89">
        <v>0</v>
      </c>
      <c r="E1263" s="112">
        <f>+D1263*C1238</f>
        <v>0</v>
      </c>
      <c r="F1263" s="79">
        <v>0</v>
      </c>
      <c r="G1263" s="112">
        <f>F1263*C1238</f>
        <v>0</v>
      </c>
      <c r="H1263" s="23">
        <f t="shared" si="167"/>
        <v>0</v>
      </c>
      <c r="I1263" s="117">
        <f t="shared" si="168"/>
        <v>0</v>
      </c>
      <c r="J1263" s="39">
        <f>+H1263*I1270</f>
        <v>0</v>
      </c>
      <c r="K1263" s="39">
        <f>+H1263*I1271</f>
        <v>0</v>
      </c>
      <c r="L1263" s="394">
        <f t="shared" si="169"/>
        <v>0</v>
      </c>
    </row>
    <row r="1264" spans="1:12" ht="13.8">
      <c r="A1264" s="2" t="s">
        <v>3</v>
      </c>
      <c r="B1264" s="22">
        <f>+$B$31</f>
        <v>1010330</v>
      </c>
      <c r="C1264" s="84">
        <f>+B1264/B1267</f>
        <v>1.155701271245089E-2</v>
      </c>
      <c r="D1264" s="89">
        <v>0</v>
      </c>
      <c r="E1264" s="112">
        <f>+D1264*C1238</f>
        <v>0</v>
      </c>
      <c r="F1264" s="79">
        <v>0</v>
      </c>
      <c r="G1264" s="112">
        <f>F1264*C1238</f>
        <v>0</v>
      </c>
      <c r="H1264" s="23">
        <f t="shared" si="167"/>
        <v>0</v>
      </c>
      <c r="I1264" s="117">
        <f t="shared" si="168"/>
        <v>0</v>
      </c>
      <c r="J1264" s="39">
        <f>+H1264*I1270</f>
        <v>0</v>
      </c>
      <c r="K1264" s="39">
        <f>+H1264*I1271</f>
        <v>0</v>
      </c>
      <c r="L1264" s="394">
        <f t="shared" si="169"/>
        <v>0</v>
      </c>
    </row>
    <row r="1265" spans="1:14" ht="13.8">
      <c r="A1265" s="2" t="s">
        <v>11</v>
      </c>
      <c r="B1265" s="22">
        <f>+$B$32</f>
        <v>744197</v>
      </c>
      <c r="C1265" s="84">
        <f>+B1265/B1267</f>
        <v>8.5127574055682952E-3</v>
      </c>
      <c r="D1265" s="89">
        <v>0</v>
      </c>
      <c r="E1265" s="112">
        <f>+D1265*C1238</f>
        <v>0</v>
      </c>
      <c r="F1265" s="79">
        <v>0</v>
      </c>
      <c r="G1265" s="112">
        <f>F1265*C1238</f>
        <v>0</v>
      </c>
      <c r="H1265" s="23">
        <f t="shared" si="167"/>
        <v>0</v>
      </c>
      <c r="I1265" s="117">
        <f t="shared" si="168"/>
        <v>0</v>
      </c>
      <c r="J1265" s="39">
        <f>+H1265*I1270</f>
        <v>0</v>
      </c>
      <c r="K1265" s="39">
        <f>+H1265*I1271</f>
        <v>0</v>
      </c>
      <c r="L1265" s="394">
        <f t="shared" si="169"/>
        <v>0</v>
      </c>
    </row>
    <row r="1266" spans="1:14" ht="13.8">
      <c r="A1266" s="3" t="s">
        <v>8</v>
      </c>
      <c r="B1266" s="22">
        <f>+$B$33</f>
        <v>607368</v>
      </c>
      <c r="C1266" s="84">
        <f>+B1266/B1267</f>
        <v>6.9475910812663907E-3</v>
      </c>
      <c r="D1266" s="89">
        <v>0</v>
      </c>
      <c r="E1266" s="112">
        <f>+D1266*C1238</f>
        <v>0</v>
      </c>
      <c r="F1266" s="79">
        <v>0</v>
      </c>
      <c r="G1266" s="115">
        <f>F1266*C1238</f>
        <v>0</v>
      </c>
      <c r="H1266" s="87">
        <f>+D1266+F1266</f>
        <v>0</v>
      </c>
      <c r="I1266" s="118">
        <f t="shared" si="168"/>
        <v>0</v>
      </c>
      <c r="J1266" s="39">
        <f>+H1266*I1270</f>
        <v>0</v>
      </c>
      <c r="K1266" s="39">
        <f>+H1266*I1271</f>
        <v>0</v>
      </c>
      <c r="L1266" s="394">
        <f t="shared" si="169"/>
        <v>0</v>
      </c>
    </row>
    <row r="1267" spans="1:14" ht="13.8">
      <c r="A1267" s="24"/>
      <c r="B1267" s="25">
        <f t="shared" ref="B1267:L1267" si="170">SUM(B1244:B1266)</f>
        <v>87421380</v>
      </c>
      <c r="C1267" s="85">
        <f t="shared" si="170"/>
        <v>1.0000000000000002</v>
      </c>
      <c r="D1267" s="82">
        <f t="shared" si="170"/>
        <v>0</v>
      </c>
      <c r="E1267" s="113">
        <f t="shared" si="170"/>
        <v>0</v>
      </c>
      <c r="F1267" s="83">
        <f t="shared" si="170"/>
        <v>1</v>
      </c>
      <c r="G1267" s="113">
        <f t="shared" si="170"/>
        <v>1122000</v>
      </c>
      <c r="H1267" s="86">
        <f t="shared" si="170"/>
        <v>1</v>
      </c>
      <c r="I1267" s="119">
        <f t="shared" si="170"/>
        <v>1122000</v>
      </c>
      <c r="J1267" s="26">
        <f t="shared" si="170"/>
        <v>0</v>
      </c>
      <c r="K1267" s="26">
        <f t="shared" si="170"/>
        <v>0</v>
      </c>
      <c r="L1267" s="26">
        <f t="shared" si="170"/>
        <v>0</v>
      </c>
    </row>
    <row r="1268" spans="1:14">
      <c r="H1268" s="80"/>
      <c r="I1268" s="81"/>
    </row>
    <row r="1270" spans="1:14">
      <c r="G1270" t="s">
        <v>114</v>
      </c>
      <c r="H1270" s="27"/>
      <c r="I1270" s="357">
        <f>+AMIL!L77</f>
        <v>0</v>
      </c>
    </row>
    <row r="1271" spans="1:14">
      <c r="G1271" t="s">
        <v>338</v>
      </c>
      <c r="I1271" s="357">
        <f>+AMIL!M77</f>
        <v>0</v>
      </c>
    </row>
    <row r="1272" spans="1:14">
      <c r="G1272" t="s">
        <v>256</v>
      </c>
      <c r="I1272" s="120">
        <f>SUM(I1270:I1271)</f>
        <v>0</v>
      </c>
      <c r="J1272" s="569" t="s">
        <v>719</v>
      </c>
      <c r="K1272" s="570"/>
      <c r="N1272" s="121">
        <f>+I1272</f>
        <v>0</v>
      </c>
    </row>
    <row r="1276" spans="1:14" ht="15.6">
      <c r="A1276" s="874" t="s">
        <v>19</v>
      </c>
      <c r="B1276" s="875"/>
      <c r="C1276" s="922" t="s">
        <v>771</v>
      </c>
      <c r="D1276" s="922"/>
      <c r="E1276" s="922"/>
      <c r="F1276" s="922"/>
      <c r="G1276" s="922"/>
      <c r="H1276" s="923"/>
      <c r="I1276" s="4"/>
    </row>
    <row r="1277" spans="1:14" ht="15.6">
      <c r="A1277" s="867" t="s">
        <v>20</v>
      </c>
      <c r="B1277" s="868"/>
      <c r="C1277" s="920" t="s">
        <v>252</v>
      </c>
      <c r="D1277" s="920"/>
      <c r="E1277" s="920"/>
      <c r="F1277" s="920"/>
      <c r="G1277" s="920"/>
      <c r="H1277" s="921"/>
      <c r="I1277" s="4"/>
    </row>
    <row r="1278" spans="1:14" ht="15.6">
      <c r="A1278" s="867" t="s">
        <v>22</v>
      </c>
      <c r="B1278" s="868"/>
      <c r="C1278" s="913">
        <v>138</v>
      </c>
      <c r="D1278" s="913"/>
      <c r="E1278" s="913"/>
      <c r="F1278" s="913"/>
      <c r="G1278" s="913"/>
      <c r="H1278" s="914"/>
      <c r="I1278" s="4"/>
    </row>
    <row r="1279" spans="1:14" ht="15.6">
      <c r="A1279" s="867" t="s">
        <v>24</v>
      </c>
      <c r="B1279" s="868"/>
      <c r="C1279" s="869">
        <v>1013979</v>
      </c>
      <c r="D1279" s="870"/>
      <c r="E1279" s="870"/>
      <c r="F1279" s="870"/>
      <c r="G1279" s="870"/>
      <c r="H1279" s="871"/>
      <c r="I1279" s="4"/>
    </row>
    <row r="1280" spans="1:14" ht="15.6">
      <c r="A1280" s="881" t="s">
        <v>25</v>
      </c>
      <c r="B1280" s="882"/>
      <c r="C1280" s="911" t="s">
        <v>239</v>
      </c>
      <c r="D1280" s="911"/>
      <c r="E1280" s="911"/>
      <c r="F1280" s="911"/>
      <c r="G1280" s="911"/>
      <c r="H1280" s="912"/>
      <c r="I1280" s="4"/>
    </row>
    <row r="1281" spans="1:12" ht="13.8">
      <c r="A1281" s="5"/>
      <c r="B1281" s="5"/>
      <c r="C1281" s="5"/>
      <c r="D1281" s="5"/>
      <c r="E1281" s="5"/>
      <c r="F1281" s="5"/>
      <c r="G1281" s="5"/>
      <c r="H1281" s="5"/>
      <c r="I1281" s="5"/>
    </row>
    <row r="1282" spans="1:12" ht="13.8">
      <c r="A1282" s="6"/>
      <c r="B1282" s="7"/>
      <c r="C1282" s="8"/>
      <c r="D1282" s="886">
        <v>0.2</v>
      </c>
      <c r="E1282" s="887"/>
      <c r="F1282" s="886">
        <v>0.8</v>
      </c>
      <c r="G1282" s="887"/>
      <c r="H1282" s="9"/>
      <c r="I1282" s="10"/>
      <c r="J1282" s="11" t="s">
        <v>121</v>
      </c>
      <c r="K1282" s="11" t="s">
        <v>269</v>
      </c>
      <c r="L1282" s="11" t="s">
        <v>270</v>
      </c>
    </row>
    <row r="1283" spans="1:12" ht="13.8">
      <c r="A1283" s="12"/>
      <c r="B1283" s="13"/>
      <c r="C1283" s="14"/>
      <c r="D1283" s="872" t="s">
        <v>26</v>
      </c>
      <c r="E1283" s="880"/>
      <c r="F1283" s="872" t="s">
        <v>27</v>
      </c>
      <c r="G1283" s="880"/>
      <c r="H1283" s="872" t="s">
        <v>28</v>
      </c>
      <c r="I1283" s="873"/>
      <c r="J1283" s="15" t="s">
        <v>29</v>
      </c>
      <c r="K1283" s="391" t="s">
        <v>29</v>
      </c>
      <c r="L1283" s="391" t="s">
        <v>29</v>
      </c>
    </row>
    <row r="1284" spans="1:12" ht="27.6">
      <c r="A1284" s="16" t="s">
        <v>30</v>
      </c>
      <c r="B1284" s="17" t="s">
        <v>31</v>
      </c>
      <c r="C1284" s="18" t="s">
        <v>32</v>
      </c>
      <c r="D1284" s="19" t="s">
        <v>33</v>
      </c>
      <c r="E1284" s="20" t="s">
        <v>34</v>
      </c>
      <c r="F1284" s="19" t="s">
        <v>33</v>
      </c>
      <c r="G1284" s="20" t="s">
        <v>34</v>
      </c>
      <c r="H1284" s="21" t="s">
        <v>33</v>
      </c>
      <c r="I1284" s="40" t="s">
        <v>34</v>
      </c>
      <c r="J1284" s="18" t="s">
        <v>34</v>
      </c>
      <c r="K1284" s="18" t="s">
        <v>34</v>
      </c>
      <c r="L1284" s="18" t="s">
        <v>34</v>
      </c>
    </row>
    <row r="1285" spans="1:12" ht="13.8">
      <c r="A1285" s="1" t="s">
        <v>15</v>
      </c>
      <c r="B1285" s="22">
        <f>+$B$10</f>
        <v>11479167</v>
      </c>
      <c r="C1285" s="84">
        <f>+B1285/B1308</f>
        <v>0.13130846252941786</v>
      </c>
      <c r="D1285" s="89">
        <v>0</v>
      </c>
      <c r="E1285" s="112">
        <f>+D1285*C1279</f>
        <v>0</v>
      </c>
      <c r="F1285" s="79">
        <v>0</v>
      </c>
      <c r="G1285" s="114">
        <f>F1285*C1279</f>
        <v>0</v>
      </c>
      <c r="H1285" s="23">
        <f>+D1285+F1285</f>
        <v>0</v>
      </c>
      <c r="I1285" s="116">
        <f>+E1285+G1285</f>
        <v>0</v>
      </c>
      <c r="J1285" s="39">
        <f>+H1285*I1311</f>
        <v>0</v>
      </c>
      <c r="K1285" s="39">
        <f>+H1285*I1312</f>
        <v>0</v>
      </c>
      <c r="L1285" s="393">
        <f>+J1285+K1285</f>
        <v>0</v>
      </c>
    </row>
    <row r="1286" spans="1:12" ht="13.8">
      <c r="A1286" s="2" t="s">
        <v>4</v>
      </c>
      <c r="B1286" s="22">
        <f>+$B$12</f>
        <v>552209</v>
      </c>
      <c r="C1286" s="84">
        <f>+B1286/B1308</f>
        <v>6.3166355873128521E-3</v>
      </c>
      <c r="D1286" s="89">
        <v>0</v>
      </c>
      <c r="E1286" s="112">
        <f>+D1286*C1279</f>
        <v>0</v>
      </c>
      <c r="F1286" s="79">
        <v>0</v>
      </c>
      <c r="G1286" s="112">
        <f>F1286*C1279</f>
        <v>0</v>
      </c>
      <c r="H1286" s="23">
        <f t="shared" ref="H1286:H1306" si="171">+D1286+F1286</f>
        <v>0</v>
      </c>
      <c r="I1286" s="117">
        <f>+G1286+E1286</f>
        <v>0</v>
      </c>
      <c r="J1286" s="39">
        <f>+H1286*I1311</f>
        <v>0</v>
      </c>
      <c r="K1286" s="39">
        <f>+H1286*I1312</f>
        <v>0</v>
      </c>
      <c r="L1286" s="394">
        <f>+J1286+K1286</f>
        <v>0</v>
      </c>
    </row>
    <row r="1287" spans="1:12" ht="13.8">
      <c r="A1287" s="2" t="s">
        <v>0</v>
      </c>
      <c r="B1287" s="22">
        <f>+$B$13</f>
        <v>10468870</v>
      </c>
      <c r="C1287" s="84">
        <f>+B1287/B1308</f>
        <v>0.11975182729899711</v>
      </c>
      <c r="D1287" s="89">
        <v>0</v>
      </c>
      <c r="E1287" s="112">
        <f>+D1287*C1279</f>
        <v>0</v>
      </c>
      <c r="F1287" s="79">
        <v>0</v>
      </c>
      <c r="G1287" s="112">
        <f>F1287*C1279</f>
        <v>0</v>
      </c>
      <c r="H1287" s="23">
        <f t="shared" si="171"/>
        <v>0</v>
      </c>
      <c r="I1287" s="117">
        <f t="shared" ref="I1287:I1307" si="172">+G1287+E1287</f>
        <v>0</v>
      </c>
      <c r="J1287" s="39">
        <f>+H1287*I1311</f>
        <v>0</v>
      </c>
      <c r="K1287" s="39">
        <f>+H1287*I1312</f>
        <v>0</v>
      </c>
      <c r="L1287" s="394">
        <f t="shared" ref="L1287:L1307" si="173">+J1287+K1287</f>
        <v>0</v>
      </c>
    </row>
    <row r="1288" spans="1:12" ht="13.8">
      <c r="A1288" s="2" t="s">
        <v>16</v>
      </c>
      <c r="B1288" s="22">
        <f>+$B$14</f>
        <v>1032750</v>
      </c>
      <c r="C1288" s="84">
        <f>+B1288/B1308</f>
        <v>1.1813471715957813E-2</v>
      </c>
      <c r="D1288" s="89">
        <v>0</v>
      </c>
      <c r="E1288" s="112">
        <f>+D1288*C1279</f>
        <v>0</v>
      </c>
      <c r="F1288" s="79">
        <v>0</v>
      </c>
      <c r="G1288" s="112">
        <f>F1288*C1279</f>
        <v>0</v>
      </c>
      <c r="H1288" s="23">
        <f t="shared" si="171"/>
        <v>0</v>
      </c>
      <c r="I1288" s="117">
        <f t="shared" si="172"/>
        <v>0</v>
      </c>
      <c r="J1288" s="39">
        <f>+H1288*I1311</f>
        <v>0</v>
      </c>
      <c r="K1288" s="39">
        <f>+H1288*I1312</f>
        <v>0</v>
      </c>
      <c r="L1288" s="394">
        <f t="shared" si="173"/>
        <v>0</v>
      </c>
    </row>
    <row r="1289" spans="1:12" ht="13.8">
      <c r="A1289" s="2" t="s">
        <v>6</v>
      </c>
      <c r="B1289" s="22">
        <f>+$B$15</f>
        <v>2589500</v>
      </c>
      <c r="C1289" s="84">
        <f>+B1289/B1308</f>
        <v>2.9620900516555561E-2</v>
      </c>
      <c r="D1289" s="89">
        <v>0</v>
      </c>
      <c r="E1289" s="112">
        <f>+D1289*C1279</f>
        <v>0</v>
      </c>
      <c r="F1289" s="79">
        <v>0</v>
      </c>
      <c r="G1289" s="112">
        <f>F1289*C1279</f>
        <v>0</v>
      </c>
      <c r="H1289" s="23">
        <f t="shared" si="171"/>
        <v>0</v>
      </c>
      <c r="I1289" s="117">
        <f t="shared" si="172"/>
        <v>0</v>
      </c>
      <c r="J1289" s="39">
        <f>+H1289*I1311</f>
        <v>0</v>
      </c>
      <c r="K1289" s="39">
        <f>+H1289*I1312</f>
        <v>0</v>
      </c>
      <c r="L1289" s="394">
        <f t="shared" si="173"/>
        <v>0</v>
      </c>
    </row>
    <row r="1290" spans="1:12" ht="13.8">
      <c r="A1290" s="2" t="s">
        <v>10</v>
      </c>
      <c r="B1290" s="22">
        <f>+$B$16</f>
        <v>2986010</v>
      </c>
      <c r="C1290" s="84">
        <f>+B1290/B1308</f>
        <v>3.4156518691423082E-2</v>
      </c>
      <c r="D1290" s="89">
        <v>0</v>
      </c>
      <c r="E1290" s="112">
        <f>+D1290*C1279</f>
        <v>0</v>
      </c>
      <c r="F1290" s="79">
        <v>0</v>
      </c>
      <c r="G1290" s="112">
        <f>F1290*C1279</f>
        <v>0</v>
      </c>
      <c r="H1290" s="23">
        <f t="shared" si="171"/>
        <v>0</v>
      </c>
      <c r="I1290" s="117">
        <f t="shared" si="172"/>
        <v>0</v>
      </c>
      <c r="J1290" s="39">
        <f>+H1290*I1311</f>
        <v>0</v>
      </c>
      <c r="K1290" s="39">
        <f>+H1290*I1312</f>
        <v>0</v>
      </c>
      <c r="L1290" s="394">
        <f t="shared" si="173"/>
        <v>0</v>
      </c>
    </row>
    <row r="1291" spans="1:12" ht="13.8">
      <c r="A1291" s="2" t="s">
        <v>17</v>
      </c>
      <c r="B1291" s="22">
        <f>+$B$17</f>
        <v>6997000</v>
      </c>
      <c r="C1291" s="84">
        <f>+B1291/B1308</f>
        <v>8.003762923898021E-2</v>
      </c>
      <c r="D1291" s="89">
        <v>0</v>
      </c>
      <c r="E1291" s="112">
        <f>+D1291*C1279</f>
        <v>0</v>
      </c>
      <c r="F1291" s="79">
        <v>0</v>
      </c>
      <c r="G1291" s="112">
        <f>F1291*C1279</f>
        <v>0</v>
      </c>
      <c r="H1291" s="23">
        <f t="shared" si="171"/>
        <v>0</v>
      </c>
      <c r="I1291" s="117">
        <f t="shared" si="172"/>
        <v>0</v>
      </c>
      <c r="J1291" s="39">
        <f>+H1291*I1311</f>
        <v>0</v>
      </c>
      <c r="K1291" s="39">
        <f>+H1291*I1312</f>
        <v>0</v>
      </c>
      <c r="L1291" s="394">
        <f t="shared" si="173"/>
        <v>0</v>
      </c>
    </row>
    <row r="1292" spans="1:12" ht="13.8">
      <c r="A1292" s="2" t="s">
        <v>5</v>
      </c>
      <c r="B1292" s="22">
        <f>+$B$18</f>
        <v>9283000</v>
      </c>
      <c r="C1292" s="84">
        <f>+B1292/B1308</f>
        <v>0.10618683896319184</v>
      </c>
      <c r="D1292" s="89">
        <v>0</v>
      </c>
      <c r="E1292" s="112">
        <f>+D1292*C1279</f>
        <v>0</v>
      </c>
      <c r="F1292" s="79">
        <v>0</v>
      </c>
      <c r="G1292" s="112">
        <f>F1292*C1279</f>
        <v>0</v>
      </c>
      <c r="H1292" s="23">
        <f t="shared" si="171"/>
        <v>0</v>
      </c>
      <c r="I1292" s="117">
        <f t="shared" si="172"/>
        <v>0</v>
      </c>
      <c r="J1292" s="39">
        <f>+H1292*I1311</f>
        <v>0</v>
      </c>
      <c r="K1292" s="39">
        <f>+H1292*I1312</f>
        <v>0</v>
      </c>
      <c r="L1292" s="394">
        <f t="shared" si="173"/>
        <v>0</v>
      </c>
    </row>
    <row r="1293" spans="1:12" ht="13.8">
      <c r="A1293" s="2" t="s">
        <v>116</v>
      </c>
      <c r="B1293" s="22">
        <f>+$B$19</f>
        <v>2800184</v>
      </c>
      <c r="C1293" s="84">
        <f>+B1293/B1308</f>
        <v>3.2030883063159148E-2</v>
      </c>
      <c r="D1293" s="89">
        <v>0</v>
      </c>
      <c r="E1293" s="112">
        <f>+D1293*C1279</f>
        <v>0</v>
      </c>
      <c r="F1293" s="79">
        <v>0</v>
      </c>
      <c r="G1293" s="112">
        <f>F1293*C1279</f>
        <v>0</v>
      </c>
      <c r="H1293" s="23">
        <f t="shared" si="171"/>
        <v>0</v>
      </c>
      <c r="I1293" s="117">
        <f t="shared" si="172"/>
        <v>0</v>
      </c>
      <c r="J1293" s="39">
        <f>+H1293*I1311</f>
        <v>0</v>
      </c>
      <c r="K1293" s="39">
        <f>+H1293*I1312</f>
        <v>0</v>
      </c>
      <c r="L1293" s="394">
        <f t="shared" si="173"/>
        <v>0</v>
      </c>
    </row>
    <row r="1294" spans="1:12" ht="13.8">
      <c r="A1294" s="2" t="s">
        <v>1</v>
      </c>
      <c r="B1294" s="22">
        <f>+$B$20</f>
        <v>234000</v>
      </c>
      <c r="C1294" s="84">
        <f>+B1294/B1308</f>
        <v>2.6766907591712691E-3</v>
      </c>
      <c r="D1294" s="89">
        <v>0</v>
      </c>
      <c r="E1294" s="112">
        <f>+D1294*C1279</f>
        <v>0</v>
      </c>
      <c r="F1294" s="79">
        <v>0</v>
      </c>
      <c r="G1294" s="112">
        <f>F1294*C1279</f>
        <v>0</v>
      </c>
      <c r="H1294" s="23">
        <f t="shared" si="171"/>
        <v>0</v>
      </c>
      <c r="I1294" s="117">
        <f t="shared" si="172"/>
        <v>0</v>
      </c>
      <c r="J1294" s="39">
        <f>+H1294*I1311</f>
        <v>0</v>
      </c>
      <c r="K1294" s="39">
        <f>+H1294*I1312</f>
        <v>0</v>
      </c>
      <c r="L1294" s="394">
        <f t="shared" si="173"/>
        <v>0</v>
      </c>
    </row>
    <row r="1295" spans="1:12" ht="13.8">
      <c r="A1295" s="2" t="s">
        <v>46</v>
      </c>
      <c r="B1295" s="22">
        <f>+$B$21</f>
        <v>7060375</v>
      </c>
      <c r="C1295" s="84">
        <f>+B1295/B1308</f>
        <v>8.0762566319589099E-2</v>
      </c>
      <c r="D1295" s="89">
        <v>0</v>
      </c>
      <c r="E1295" s="112">
        <f>+D1295*C1279</f>
        <v>0</v>
      </c>
      <c r="F1295" s="79">
        <v>0</v>
      </c>
      <c r="G1295" s="112">
        <f>F1295*C1279</f>
        <v>0</v>
      </c>
      <c r="H1295" s="23">
        <f t="shared" si="171"/>
        <v>0</v>
      </c>
      <c r="I1295" s="117">
        <f t="shared" si="172"/>
        <v>0</v>
      </c>
      <c r="J1295" s="39">
        <f>+H1295*I1311</f>
        <v>0</v>
      </c>
      <c r="K1295" s="39">
        <f>+H1295*I1312</f>
        <v>0</v>
      </c>
      <c r="L1295" s="394">
        <f t="shared" si="173"/>
        <v>0</v>
      </c>
    </row>
    <row r="1296" spans="1:12" ht="13.8">
      <c r="A1296" s="2" t="s">
        <v>45</v>
      </c>
      <c r="B1296" s="22">
        <f>+$B$22</f>
        <v>7069072</v>
      </c>
      <c r="C1296" s="84">
        <f>+B1296/B1308</f>
        <v>8.0862049992804969E-2</v>
      </c>
      <c r="D1296" s="89">
        <v>0</v>
      </c>
      <c r="E1296" s="112">
        <f>+D1296*C1279</f>
        <v>0</v>
      </c>
      <c r="F1296" s="79">
        <v>1</v>
      </c>
      <c r="G1296" s="112">
        <f>F1296*C1279</f>
        <v>1013979</v>
      </c>
      <c r="H1296" s="23">
        <f t="shared" si="171"/>
        <v>1</v>
      </c>
      <c r="I1296" s="117">
        <f t="shared" si="172"/>
        <v>1013979</v>
      </c>
      <c r="J1296" s="39">
        <f>+H1296*I1311</f>
        <v>0</v>
      </c>
      <c r="K1296" s="39">
        <f>+H1296*I1312</f>
        <v>0</v>
      </c>
      <c r="L1296" s="394">
        <f t="shared" si="173"/>
        <v>0</v>
      </c>
    </row>
    <row r="1297" spans="1:12" ht="13.8">
      <c r="A1297" s="2" t="s">
        <v>209</v>
      </c>
      <c r="B1297" s="22">
        <f>+$B$23</f>
        <v>483692</v>
      </c>
      <c r="C1297" s="84">
        <f>+B1297/B1308</f>
        <v>5.5328799430985872E-3</v>
      </c>
      <c r="D1297" s="89">
        <v>0</v>
      </c>
      <c r="E1297" s="112">
        <f>+D1297*C1279</f>
        <v>0</v>
      </c>
      <c r="F1297" s="79">
        <v>0</v>
      </c>
      <c r="G1297" s="112">
        <f>F1297*C1279</f>
        <v>0</v>
      </c>
      <c r="H1297" s="23">
        <f t="shared" si="171"/>
        <v>0</v>
      </c>
      <c r="I1297" s="117">
        <f t="shared" si="172"/>
        <v>0</v>
      </c>
      <c r="J1297" s="39">
        <f>+H1297*I1311</f>
        <v>0</v>
      </c>
      <c r="K1297" s="39">
        <f>+H1297*I1312</f>
        <v>0</v>
      </c>
      <c r="L1297" s="394">
        <f t="shared" si="173"/>
        <v>0</v>
      </c>
    </row>
    <row r="1298" spans="1:12" ht="13.8">
      <c r="A1298" s="2" t="s">
        <v>210</v>
      </c>
      <c r="B1298" s="22">
        <f>+$B$24</f>
        <v>125500</v>
      </c>
      <c r="C1298" s="84">
        <f>+B1298/B1308</f>
        <v>1.435575599470061E-3</v>
      </c>
      <c r="D1298" s="89">
        <v>0</v>
      </c>
      <c r="E1298" s="112">
        <f>+D1298*C1279</f>
        <v>0</v>
      </c>
      <c r="F1298" s="79">
        <v>0</v>
      </c>
      <c r="G1298" s="112">
        <f>F1298*C1279</f>
        <v>0</v>
      </c>
      <c r="H1298" s="23">
        <f t="shared" si="171"/>
        <v>0</v>
      </c>
      <c r="I1298" s="117">
        <f t="shared" si="172"/>
        <v>0</v>
      </c>
      <c r="J1298" s="39">
        <f>+H1298*I1311</f>
        <v>0</v>
      </c>
      <c r="K1298" s="39">
        <f>+H1298*I1312</f>
        <v>0</v>
      </c>
      <c r="L1298" s="394">
        <f t="shared" si="173"/>
        <v>0</v>
      </c>
    </row>
    <row r="1299" spans="1:12" ht="13.8">
      <c r="A1299" s="2" t="s">
        <v>2</v>
      </c>
      <c r="B1299" s="22">
        <f>+$B$25</f>
        <v>349000</v>
      </c>
      <c r="C1299" s="84">
        <f>+B1299/B1308</f>
        <v>3.992158439960568E-3</v>
      </c>
      <c r="D1299" s="89">
        <v>0</v>
      </c>
      <c r="E1299" s="112">
        <f>+D1299*C1279</f>
        <v>0</v>
      </c>
      <c r="F1299" s="79">
        <v>0</v>
      </c>
      <c r="G1299" s="112">
        <f>F1299*C1279</f>
        <v>0</v>
      </c>
      <c r="H1299" s="23">
        <f t="shared" si="171"/>
        <v>0</v>
      </c>
      <c r="I1299" s="117">
        <f t="shared" si="172"/>
        <v>0</v>
      </c>
      <c r="J1299" s="39">
        <f>+H1299*I1311</f>
        <v>0</v>
      </c>
      <c r="K1299" s="39">
        <f>+H1299*I1312</f>
        <v>0</v>
      </c>
      <c r="L1299" s="394">
        <f t="shared" si="173"/>
        <v>0</v>
      </c>
    </row>
    <row r="1300" spans="1:12" ht="13.8">
      <c r="A1300" s="2" t="s">
        <v>12</v>
      </c>
      <c r="B1300" s="22">
        <f>+$B$26</f>
        <v>369700</v>
      </c>
      <c r="C1300" s="84">
        <f>+B1300/B1308</f>
        <v>4.2289426225026417E-3</v>
      </c>
      <c r="D1300" s="89">
        <v>0</v>
      </c>
      <c r="E1300" s="112">
        <f>+D1300*C1279</f>
        <v>0</v>
      </c>
      <c r="F1300" s="79">
        <v>0</v>
      </c>
      <c r="G1300" s="112">
        <f>F1300*C1279</f>
        <v>0</v>
      </c>
      <c r="H1300" s="23">
        <f t="shared" si="171"/>
        <v>0</v>
      </c>
      <c r="I1300" s="117">
        <f t="shared" si="172"/>
        <v>0</v>
      </c>
      <c r="J1300" s="39">
        <f>+H1300*I1311</f>
        <v>0</v>
      </c>
      <c r="K1300" s="39">
        <f>+H1300*I1312</f>
        <v>0</v>
      </c>
      <c r="L1300" s="394">
        <f t="shared" si="173"/>
        <v>0</v>
      </c>
    </row>
    <row r="1301" spans="1:12" ht="13.8">
      <c r="A1301" s="2" t="s">
        <v>18</v>
      </c>
      <c r="B1301" s="22">
        <f>+$B$27</f>
        <v>10701139</v>
      </c>
      <c r="C1301" s="84">
        <f>+B1301/B1308</f>
        <v>0.12240871740986015</v>
      </c>
      <c r="D1301" s="89">
        <v>0</v>
      </c>
      <c r="E1301" s="112">
        <f>+D1301*C1279</f>
        <v>0</v>
      </c>
      <c r="F1301" s="79">
        <v>0</v>
      </c>
      <c r="G1301" s="112">
        <f>F1301*C1279</f>
        <v>0</v>
      </c>
      <c r="H1301" s="23">
        <f t="shared" si="171"/>
        <v>0</v>
      </c>
      <c r="I1301" s="117">
        <f t="shared" si="172"/>
        <v>0</v>
      </c>
      <c r="J1301" s="39">
        <f>+H1301*I1311</f>
        <v>0</v>
      </c>
      <c r="K1301" s="39">
        <f>+H1301*I1312</f>
        <v>0</v>
      </c>
      <c r="L1301" s="394">
        <f t="shared" si="173"/>
        <v>0</v>
      </c>
    </row>
    <row r="1302" spans="1:12" ht="13.8">
      <c r="A1302" s="2" t="s">
        <v>9</v>
      </c>
      <c r="B1302" s="22">
        <f>+$B$28</f>
        <v>8491257</v>
      </c>
      <c r="C1302" s="84">
        <f>+B1302/B1308</f>
        <v>9.7130210024138255E-2</v>
      </c>
      <c r="D1302" s="89">
        <v>0</v>
      </c>
      <c r="E1302" s="112">
        <f>+D1302*C1279</f>
        <v>0</v>
      </c>
      <c r="F1302" s="79">
        <v>0</v>
      </c>
      <c r="G1302" s="112">
        <f>F1302*C1279</f>
        <v>0</v>
      </c>
      <c r="H1302" s="23">
        <f t="shared" si="171"/>
        <v>0</v>
      </c>
      <c r="I1302" s="117">
        <f t="shared" si="172"/>
        <v>0</v>
      </c>
      <c r="J1302" s="39">
        <f>+H1302*I1311</f>
        <v>0</v>
      </c>
      <c r="K1302" s="39">
        <f>+H1302*I1312</f>
        <v>0</v>
      </c>
      <c r="L1302" s="394">
        <f t="shared" si="173"/>
        <v>0</v>
      </c>
    </row>
    <row r="1303" spans="1:12" ht="13.8">
      <c r="A1303" s="2" t="s">
        <v>7</v>
      </c>
      <c r="B1303" s="22">
        <f>+$B$29</f>
        <v>1726630</v>
      </c>
      <c r="C1303" s="84">
        <f>+B1303/B1308</f>
        <v>1.9750660536358496E-2</v>
      </c>
      <c r="D1303" s="89">
        <v>0</v>
      </c>
      <c r="E1303" s="112">
        <f>+D1303*C1279</f>
        <v>0</v>
      </c>
      <c r="F1303" s="79">
        <v>0</v>
      </c>
      <c r="G1303" s="112">
        <f>F1303*C1279</f>
        <v>0</v>
      </c>
      <c r="H1303" s="23">
        <f t="shared" si="171"/>
        <v>0</v>
      </c>
      <c r="I1303" s="117">
        <f t="shared" si="172"/>
        <v>0</v>
      </c>
      <c r="J1303" s="39">
        <f>+H1303*I1311</f>
        <v>0</v>
      </c>
      <c r="K1303" s="39">
        <f>+H1303*I1312</f>
        <v>0</v>
      </c>
      <c r="L1303" s="394">
        <f t="shared" si="173"/>
        <v>0</v>
      </c>
    </row>
    <row r="1304" spans="1:12" ht="13.8">
      <c r="A1304" s="2" t="s">
        <v>13</v>
      </c>
      <c r="B1304" s="22">
        <f>+$B$30</f>
        <v>260430</v>
      </c>
      <c r="C1304" s="84">
        <f>+B1304/B1308</f>
        <v>2.9790195487648446E-3</v>
      </c>
      <c r="D1304" s="89">
        <v>0</v>
      </c>
      <c r="E1304" s="112">
        <f>+D1304*C1279</f>
        <v>0</v>
      </c>
      <c r="F1304" s="79">
        <v>0</v>
      </c>
      <c r="G1304" s="112">
        <f>F1304*C1279</f>
        <v>0</v>
      </c>
      <c r="H1304" s="23">
        <f t="shared" si="171"/>
        <v>0</v>
      </c>
      <c r="I1304" s="117">
        <f t="shared" si="172"/>
        <v>0</v>
      </c>
      <c r="J1304" s="39">
        <f>+H1304*I1311</f>
        <v>0</v>
      </c>
      <c r="K1304" s="39">
        <f>+H1304*I1312</f>
        <v>0</v>
      </c>
      <c r="L1304" s="394">
        <f t="shared" si="173"/>
        <v>0</v>
      </c>
    </row>
    <row r="1305" spans="1:12" ht="13.8">
      <c r="A1305" s="2" t="s">
        <v>3</v>
      </c>
      <c r="B1305" s="22">
        <f>+$B$31</f>
        <v>1010330</v>
      </c>
      <c r="C1305" s="84">
        <f>+B1305/B1308</f>
        <v>1.155701271245089E-2</v>
      </c>
      <c r="D1305" s="89">
        <v>0</v>
      </c>
      <c r="E1305" s="112">
        <f>+D1305*C1279</f>
        <v>0</v>
      </c>
      <c r="F1305" s="79">
        <v>0</v>
      </c>
      <c r="G1305" s="112">
        <f>F1305*C1279</f>
        <v>0</v>
      </c>
      <c r="H1305" s="23">
        <f t="shared" si="171"/>
        <v>0</v>
      </c>
      <c r="I1305" s="117">
        <f t="shared" si="172"/>
        <v>0</v>
      </c>
      <c r="J1305" s="39">
        <f>+H1305*I1311</f>
        <v>0</v>
      </c>
      <c r="K1305" s="39">
        <f>+H1305*I1312</f>
        <v>0</v>
      </c>
      <c r="L1305" s="394">
        <f t="shared" si="173"/>
        <v>0</v>
      </c>
    </row>
    <row r="1306" spans="1:12" ht="13.8">
      <c r="A1306" s="2" t="s">
        <v>11</v>
      </c>
      <c r="B1306" s="22">
        <f>+$B$32</f>
        <v>744197</v>
      </c>
      <c r="C1306" s="84">
        <f>+B1306/B1308</f>
        <v>8.5127574055682952E-3</v>
      </c>
      <c r="D1306" s="89">
        <v>0</v>
      </c>
      <c r="E1306" s="112">
        <f>+D1306*C1279</f>
        <v>0</v>
      </c>
      <c r="F1306" s="79">
        <v>0</v>
      </c>
      <c r="G1306" s="112">
        <f>F1306*C1279</f>
        <v>0</v>
      </c>
      <c r="H1306" s="23">
        <f t="shared" si="171"/>
        <v>0</v>
      </c>
      <c r="I1306" s="117">
        <f t="shared" si="172"/>
        <v>0</v>
      </c>
      <c r="J1306" s="39">
        <f>+H1306*I1311</f>
        <v>0</v>
      </c>
      <c r="K1306" s="39">
        <f>+H1306*I1312</f>
        <v>0</v>
      </c>
      <c r="L1306" s="394">
        <f t="shared" si="173"/>
        <v>0</v>
      </c>
    </row>
    <row r="1307" spans="1:12" ht="13.8">
      <c r="A1307" s="3" t="s">
        <v>8</v>
      </c>
      <c r="B1307" s="22">
        <f>+$B$33</f>
        <v>607368</v>
      </c>
      <c r="C1307" s="84">
        <f>+B1307/B1308</f>
        <v>6.9475910812663907E-3</v>
      </c>
      <c r="D1307" s="89">
        <v>0</v>
      </c>
      <c r="E1307" s="112">
        <f>+D1307*C1279</f>
        <v>0</v>
      </c>
      <c r="F1307" s="79">
        <v>0</v>
      </c>
      <c r="G1307" s="115">
        <f>F1307*C1279</f>
        <v>0</v>
      </c>
      <c r="H1307" s="87">
        <f>+D1307+F1307</f>
        <v>0</v>
      </c>
      <c r="I1307" s="118">
        <f t="shared" si="172"/>
        <v>0</v>
      </c>
      <c r="J1307" s="39">
        <f>+H1307*I1311</f>
        <v>0</v>
      </c>
      <c r="K1307" s="39">
        <f>+H1307*I1312</f>
        <v>0</v>
      </c>
      <c r="L1307" s="394">
        <f t="shared" si="173"/>
        <v>0</v>
      </c>
    </row>
    <row r="1308" spans="1:12" ht="13.8">
      <c r="A1308" s="24"/>
      <c r="B1308" s="25">
        <f t="shared" ref="B1308:L1308" si="174">SUM(B1285:B1307)</f>
        <v>87421380</v>
      </c>
      <c r="C1308" s="85">
        <f t="shared" si="174"/>
        <v>1.0000000000000002</v>
      </c>
      <c r="D1308" s="82">
        <f t="shared" si="174"/>
        <v>0</v>
      </c>
      <c r="E1308" s="113">
        <f t="shared" si="174"/>
        <v>0</v>
      </c>
      <c r="F1308" s="83">
        <f t="shared" si="174"/>
        <v>1</v>
      </c>
      <c r="G1308" s="113">
        <f t="shared" si="174"/>
        <v>1013979</v>
      </c>
      <c r="H1308" s="86">
        <f t="shared" si="174"/>
        <v>1</v>
      </c>
      <c r="I1308" s="119">
        <f t="shared" si="174"/>
        <v>1013979</v>
      </c>
      <c r="J1308" s="26">
        <f t="shared" si="174"/>
        <v>0</v>
      </c>
      <c r="K1308" s="26">
        <f t="shared" si="174"/>
        <v>0</v>
      </c>
      <c r="L1308" s="26">
        <f t="shared" si="174"/>
        <v>0</v>
      </c>
    </row>
    <row r="1309" spans="1:12">
      <c r="H1309" s="80"/>
      <c r="I1309" s="81"/>
    </row>
    <row r="1311" spans="1:12">
      <c r="G1311" t="s">
        <v>114</v>
      </c>
      <c r="H1311" s="27"/>
      <c r="I1311" s="357">
        <f>+AMIL!L78</f>
        <v>0</v>
      </c>
    </row>
    <row r="1312" spans="1:12">
      <c r="G1312" t="s">
        <v>338</v>
      </c>
      <c r="I1312" s="357">
        <f>+AMIL!M78</f>
        <v>0</v>
      </c>
    </row>
    <row r="1313" spans="1:14">
      <c r="G1313" t="s">
        <v>256</v>
      </c>
      <c r="I1313" s="120">
        <f>SUM(I1311:I1312)</f>
        <v>0</v>
      </c>
      <c r="J1313" s="455"/>
      <c r="N1313" s="121">
        <f>+I1313</f>
        <v>0</v>
      </c>
    </row>
    <row r="1317" spans="1:14" ht="15.6">
      <c r="A1317" s="874" t="s">
        <v>19</v>
      </c>
      <c r="B1317" s="875"/>
      <c r="C1317" s="875" t="s">
        <v>253</v>
      </c>
      <c r="D1317" s="875"/>
      <c r="E1317" s="875"/>
      <c r="F1317" s="875"/>
      <c r="G1317" s="875"/>
      <c r="H1317" s="876"/>
      <c r="I1317" s="4"/>
    </row>
    <row r="1318" spans="1:14" ht="15.6">
      <c r="A1318" s="867" t="s">
        <v>20</v>
      </c>
      <c r="B1318" s="868"/>
      <c r="C1318" s="920" t="s">
        <v>254</v>
      </c>
      <c r="D1318" s="920"/>
      <c r="E1318" s="920"/>
      <c r="F1318" s="920"/>
      <c r="G1318" s="920"/>
      <c r="H1318" s="921"/>
      <c r="I1318" s="4"/>
    </row>
    <row r="1319" spans="1:14" ht="15.6">
      <c r="A1319" s="867" t="s">
        <v>22</v>
      </c>
      <c r="B1319" s="868"/>
      <c r="C1319" s="913">
        <v>69</v>
      </c>
      <c r="D1319" s="913"/>
      <c r="E1319" s="913"/>
      <c r="F1319" s="913"/>
      <c r="G1319" s="913"/>
      <c r="H1319" s="914"/>
      <c r="I1319" s="4"/>
    </row>
    <row r="1320" spans="1:14" ht="15.6">
      <c r="A1320" s="867" t="s">
        <v>24</v>
      </c>
      <c r="B1320" s="868"/>
      <c r="C1320" s="869">
        <v>129500</v>
      </c>
      <c r="D1320" s="870"/>
      <c r="E1320" s="870"/>
      <c r="F1320" s="870"/>
      <c r="G1320" s="870"/>
      <c r="H1320" s="871"/>
      <c r="I1320" s="4"/>
    </row>
    <row r="1321" spans="1:14" ht="15.6">
      <c r="A1321" s="881" t="s">
        <v>25</v>
      </c>
      <c r="B1321" s="882"/>
      <c r="C1321" s="911" t="s">
        <v>109</v>
      </c>
      <c r="D1321" s="911"/>
      <c r="E1321" s="911"/>
      <c r="F1321" s="911"/>
      <c r="G1321" s="911"/>
      <c r="H1321" s="912"/>
      <c r="I1321" s="4"/>
    </row>
    <row r="1322" spans="1:14" ht="13.8">
      <c r="A1322" s="5"/>
      <c r="B1322" s="5"/>
      <c r="C1322" s="5"/>
      <c r="D1322" s="5"/>
      <c r="E1322" s="5"/>
      <c r="F1322" s="5"/>
      <c r="G1322" s="5"/>
      <c r="H1322" s="5"/>
      <c r="I1322" s="5"/>
    </row>
    <row r="1323" spans="1:14" ht="13.8">
      <c r="A1323" s="6"/>
      <c r="B1323" s="7"/>
      <c r="C1323" s="8"/>
      <c r="D1323" s="886">
        <v>0.2</v>
      </c>
      <c r="E1323" s="887"/>
      <c r="F1323" s="886">
        <v>0.8</v>
      </c>
      <c r="G1323" s="887"/>
      <c r="H1323" s="9"/>
      <c r="I1323" s="10"/>
      <c r="J1323" s="11" t="s">
        <v>121</v>
      </c>
      <c r="K1323" s="11" t="s">
        <v>269</v>
      </c>
      <c r="L1323" s="11" t="s">
        <v>270</v>
      </c>
    </row>
    <row r="1324" spans="1:14" ht="13.8">
      <c r="A1324" s="12"/>
      <c r="B1324" s="13"/>
      <c r="C1324" s="14"/>
      <c r="D1324" s="872" t="s">
        <v>26</v>
      </c>
      <c r="E1324" s="880"/>
      <c r="F1324" s="872" t="s">
        <v>27</v>
      </c>
      <c r="G1324" s="880"/>
      <c r="H1324" s="872" t="s">
        <v>28</v>
      </c>
      <c r="I1324" s="873"/>
      <c r="J1324" s="15" t="s">
        <v>29</v>
      </c>
      <c r="K1324" s="391" t="s">
        <v>523</v>
      </c>
      <c r="L1324" s="391" t="s">
        <v>29</v>
      </c>
    </row>
    <row r="1325" spans="1:14" ht="27.6">
      <c r="A1325" s="16" t="s">
        <v>30</v>
      </c>
      <c r="B1325" s="17" t="s">
        <v>31</v>
      </c>
      <c r="C1325" s="18" t="s">
        <v>32</v>
      </c>
      <c r="D1325" s="19" t="s">
        <v>33</v>
      </c>
      <c r="E1325" s="20" t="s">
        <v>34</v>
      </c>
      <c r="F1325" s="19" t="s">
        <v>33</v>
      </c>
      <c r="G1325" s="20" t="s">
        <v>34</v>
      </c>
      <c r="H1325" s="21" t="s">
        <v>33</v>
      </c>
      <c r="I1325" s="40" t="s">
        <v>34</v>
      </c>
      <c r="J1325" s="18" t="s">
        <v>34</v>
      </c>
      <c r="K1325" s="18" t="s">
        <v>34</v>
      </c>
      <c r="L1325" s="18" t="s">
        <v>34</v>
      </c>
    </row>
    <row r="1326" spans="1:14" ht="13.8">
      <c r="A1326" s="1" t="s">
        <v>15</v>
      </c>
      <c r="B1326" s="22">
        <f>+$B$10</f>
        <v>11479167</v>
      </c>
      <c r="C1326" s="84">
        <f>+B1326/B1349</f>
        <v>0.13130846252941786</v>
      </c>
      <c r="D1326" s="89">
        <v>0</v>
      </c>
      <c r="E1326" s="112">
        <f>+D1326*C1320</f>
        <v>0</v>
      </c>
      <c r="F1326" s="79">
        <v>0</v>
      </c>
      <c r="G1326" s="114">
        <f>F1326*C1320</f>
        <v>0</v>
      </c>
      <c r="H1326" s="23">
        <f>+D1326+F1326</f>
        <v>0</v>
      </c>
      <c r="I1326" s="116">
        <f>+E1326+G1326</f>
        <v>0</v>
      </c>
      <c r="J1326" s="39">
        <f>+H1326*I1352</f>
        <v>0</v>
      </c>
      <c r="K1326" s="395">
        <v>0</v>
      </c>
      <c r="L1326" s="393">
        <f>+J1326+K1326</f>
        <v>0</v>
      </c>
    </row>
    <row r="1327" spans="1:14" ht="13.8">
      <c r="A1327" s="2" t="s">
        <v>4</v>
      </c>
      <c r="B1327" s="22">
        <f>+$B$12</f>
        <v>552209</v>
      </c>
      <c r="C1327" s="84">
        <f>+B1327/B1349</f>
        <v>6.3166355873128521E-3</v>
      </c>
      <c r="D1327" s="89">
        <v>0</v>
      </c>
      <c r="E1327" s="112">
        <f>+D1327*C1320</f>
        <v>0</v>
      </c>
      <c r="F1327" s="79">
        <v>0</v>
      </c>
      <c r="G1327" s="112">
        <f>F1327*C1320</f>
        <v>0</v>
      </c>
      <c r="H1327" s="23">
        <f t="shared" ref="H1327:H1347" si="175">+D1327+F1327</f>
        <v>0</v>
      </c>
      <c r="I1327" s="117">
        <f>+G1327+E1327</f>
        <v>0</v>
      </c>
      <c r="J1327" s="39">
        <f>+H1327*I1352</f>
        <v>0</v>
      </c>
      <c r="K1327" s="395">
        <v>0</v>
      </c>
      <c r="L1327" s="394">
        <f>+J1327+K1327</f>
        <v>0</v>
      </c>
    </row>
    <row r="1328" spans="1:14" ht="13.8">
      <c r="A1328" s="2" t="s">
        <v>0</v>
      </c>
      <c r="B1328" s="22">
        <f>+$B$13</f>
        <v>10468870</v>
      </c>
      <c r="C1328" s="84">
        <f>+B1328/B1349</f>
        <v>0.11975182729899711</v>
      </c>
      <c r="D1328" s="89">
        <v>0</v>
      </c>
      <c r="E1328" s="112">
        <f>+D1328*C1320</f>
        <v>0</v>
      </c>
      <c r="F1328" s="79">
        <v>0</v>
      </c>
      <c r="G1328" s="112">
        <f>F1328*C1320</f>
        <v>0</v>
      </c>
      <c r="H1328" s="23">
        <f t="shared" si="175"/>
        <v>0</v>
      </c>
      <c r="I1328" s="117">
        <f t="shared" ref="I1328:I1348" si="176">+G1328+E1328</f>
        <v>0</v>
      </c>
      <c r="J1328" s="39">
        <f>+H1328*I1352</f>
        <v>0</v>
      </c>
      <c r="K1328" s="395">
        <v>0</v>
      </c>
      <c r="L1328" s="394">
        <f t="shared" ref="L1328:L1344" si="177">+J1328+K1328</f>
        <v>0</v>
      </c>
    </row>
    <row r="1329" spans="1:12" ht="13.8">
      <c r="A1329" s="2" t="s">
        <v>16</v>
      </c>
      <c r="B1329" s="22">
        <f>+$B$14</f>
        <v>1032750</v>
      </c>
      <c r="C1329" s="84">
        <f>+B1329/B1349</f>
        <v>1.1813471715957813E-2</v>
      </c>
      <c r="D1329" s="89">
        <v>0</v>
      </c>
      <c r="E1329" s="112">
        <f>+D1329*C1320</f>
        <v>0</v>
      </c>
      <c r="F1329" s="79">
        <v>0</v>
      </c>
      <c r="G1329" s="112">
        <f>F1329*C1320</f>
        <v>0</v>
      </c>
      <c r="H1329" s="23">
        <f t="shared" si="175"/>
        <v>0</v>
      </c>
      <c r="I1329" s="117">
        <f t="shared" si="176"/>
        <v>0</v>
      </c>
      <c r="J1329" s="39">
        <f>+H1329*I1352</f>
        <v>0</v>
      </c>
      <c r="K1329" s="395">
        <v>0</v>
      </c>
      <c r="L1329" s="394">
        <f t="shared" si="177"/>
        <v>0</v>
      </c>
    </row>
    <row r="1330" spans="1:12" ht="13.8">
      <c r="A1330" s="2" t="s">
        <v>6</v>
      </c>
      <c r="B1330" s="22">
        <f>+$B$15</f>
        <v>2589500</v>
      </c>
      <c r="C1330" s="84">
        <f>+B1330/B1349</f>
        <v>2.9620900516555561E-2</v>
      </c>
      <c r="D1330" s="89">
        <v>0</v>
      </c>
      <c r="E1330" s="112">
        <f>+D1330*C1320</f>
        <v>0</v>
      </c>
      <c r="F1330" s="79">
        <v>0</v>
      </c>
      <c r="G1330" s="112">
        <f>F1330*C1320</f>
        <v>0</v>
      </c>
      <c r="H1330" s="23">
        <f t="shared" si="175"/>
        <v>0</v>
      </c>
      <c r="I1330" s="117">
        <f t="shared" si="176"/>
        <v>0</v>
      </c>
      <c r="J1330" s="39">
        <f>+H1330*I1352</f>
        <v>0</v>
      </c>
      <c r="K1330" s="395">
        <v>0</v>
      </c>
      <c r="L1330" s="394">
        <f t="shared" si="177"/>
        <v>0</v>
      </c>
    </row>
    <row r="1331" spans="1:12" ht="13.8">
      <c r="A1331" s="2" t="s">
        <v>10</v>
      </c>
      <c r="B1331" s="22">
        <f>+$B$16</f>
        <v>2986010</v>
      </c>
      <c r="C1331" s="84">
        <f>+B1331/B1349</f>
        <v>3.4156518691423082E-2</v>
      </c>
      <c r="D1331" s="89">
        <v>0</v>
      </c>
      <c r="E1331" s="112">
        <f>+D1331*C1320</f>
        <v>0</v>
      </c>
      <c r="F1331" s="79">
        <v>0</v>
      </c>
      <c r="G1331" s="112">
        <f>F1331*C1320</f>
        <v>0</v>
      </c>
      <c r="H1331" s="23">
        <f t="shared" si="175"/>
        <v>0</v>
      </c>
      <c r="I1331" s="117">
        <f t="shared" si="176"/>
        <v>0</v>
      </c>
      <c r="J1331" s="39">
        <f>+H1331*I1352</f>
        <v>0</v>
      </c>
      <c r="K1331" s="395">
        <v>0</v>
      </c>
      <c r="L1331" s="394">
        <f t="shared" si="177"/>
        <v>0</v>
      </c>
    </row>
    <row r="1332" spans="1:12" ht="13.8">
      <c r="A1332" s="2" t="s">
        <v>17</v>
      </c>
      <c r="B1332" s="22">
        <f>+$B$17</f>
        <v>6997000</v>
      </c>
      <c r="C1332" s="84">
        <f>+B1332/B1349</f>
        <v>8.003762923898021E-2</v>
      </c>
      <c r="D1332" s="89">
        <v>0</v>
      </c>
      <c r="E1332" s="112">
        <f>+D1332*C1320</f>
        <v>0</v>
      </c>
      <c r="F1332" s="79">
        <v>0</v>
      </c>
      <c r="G1332" s="112">
        <f>F1332*C1320</f>
        <v>0</v>
      </c>
      <c r="H1332" s="23">
        <f t="shared" si="175"/>
        <v>0</v>
      </c>
      <c r="I1332" s="117">
        <f t="shared" si="176"/>
        <v>0</v>
      </c>
      <c r="J1332" s="39">
        <f>+H1332*I1352</f>
        <v>0</v>
      </c>
      <c r="K1332" s="395">
        <v>0</v>
      </c>
      <c r="L1332" s="394">
        <f t="shared" si="177"/>
        <v>0</v>
      </c>
    </row>
    <row r="1333" spans="1:12" ht="13.8">
      <c r="A1333" s="2" t="s">
        <v>5</v>
      </c>
      <c r="B1333" s="22">
        <f>+$B$18</f>
        <v>9283000</v>
      </c>
      <c r="C1333" s="84">
        <f>+B1333/B1349</f>
        <v>0.10618683896319184</v>
      </c>
      <c r="D1333" s="89">
        <v>0</v>
      </c>
      <c r="E1333" s="112">
        <f>+D1333*C1320</f>
        <v>0</v>
      </c>
      <c r="F1333" s="79">
        <v>0</v>
      </c>
      <c r="G1333" s="112">
        <f>F1333*C1320</f>
        <v>0</v>
      </c>
      <c r="H1333" s="23">
        <f t="shared" si="175"/>
        <v>0</v>
      </c>
      <c r="I1333" s="117">
        <f t="shared" si="176"/>
        <v>0</v>
      </c>
      <c r="J1333" s="39">
        <f>+H1333*I1352</f>
        <v>0</v>
      </c>
      <c r="K1333" s="395">
        <v>0</v>
      </c>
      <c r="L1333" s="394">
        <f t="shared" si="177"/>
        <v>0</v>
      </c>
    </row>
    <row r="1334" spans="1:12" ht="13.8">
      <c r="A1334" s="2" t="s">
        <v>116</v>
      </c>
      <c r="B1334" s="22">
        <f>+$B$19</f>
        <v>2800184</v>
      </c>
      <c r="C1334" s="84">
        <f>+B1334/B1349</f>
        <v>3.2030883063159148E-2</v>
      </c>
      <c r="D1334" s="89">
        <v>0</v>
      </c>
      <c r="E1334" s="112">
        <f>+D1334*C1320</f>
        <v>0</v>
      </c>
      <c r="F1334" s="79">
        <v>0</v>
      </c>
      <c r="G1334" s="112">
        <f>F1334*C1320</f>
        <v>0</v>
      </c>
      <c r="H1334" s="23">
        <f t="shared" si="175"/>
        <v>0</v>
      </c>
      <c r="I1334" s="117">
        <f t="shared" si="176"/>
        <v>0</v>
      </c>
      <c r="J1334" s="39">
        <f>+H1334*I1352</f>
        <v>0</v>
      </c>
      <c r="K1334" s="395">
        <v>0</v>
      </c>
      <c r="L1334" s="394">
        <f t="shared" si="177"/>
        <v>0</v>
      </c>
    </row>
    <row r="1335" spans="1:12" ht="13.8">
      <c r="A1335" s="2" t="s">
        <v>1</v>
      </c>
      <c r="B1335" s="22">
        <f>+$B$20</f>
        <v>234000</v>
      </c>
      <c r="C1335" s="84">
        <f>+B1335/B1349</f>
        <v>2.6766907591712691E-3</v>
      </c>
      <c r="D1335" s="89">
        <v>0</v>
      </c>
      <c r="E1335" s="112">
        <f>+D1335*C1320</f>
        <v>0</v>
      </c>
      <c r="F1335" s="79">
        <v>0</v>
      </c>
      <c r="G1335" s="112">
        <f>F1335*C1320</f>
        <v>0</v>
      </c>
      <c r="H1335" s="23">
        <f t="shared" si="175"/>
        <v>0</v>
      </c>
      <c r="I1335" s="117">
        <f t="shared" si="176"/>
        <v>0</v>
      </c>
      <c r="J1335" s="39">
        <f>+H1335*I1352</f>
        <v>0</v>
      </c>
      <c r="K1335" s="395">
        <v>0</v>
      </c>
      <c r="L1335" s="394">
        <f t="shared" si="177"/>
        <v>0</v>
      </c>
    </row>
    <row r="1336" spans="1:12" ht="13.8">
      <c r="A1336" s="2" t="s">
        <v>46</v>
      </c>
      <c r="B1336" s="22">
        <f>+$B$21</f>
        <v>7060375</v>
      </c>
      <c r="C1336" s="84">
        <f>+B1336/B1349</f>
        <v>8.0762566319589099E-2</v>
      </c>
      <c r="D1336" s="89">
        <v>0</v>
      </c>
      <c r="E1336" s="112">
        <f>+D1336*C1320</f>
        <v>0</v>
      </c>
      <c r="F1336" s="79">
        <v>0</v>
      </c>
      <c r="G1336" s="112">
        <f>F1336*C1320</f>
        <v>0</v>
      </c>
      <c r="H1336" s="23">
        <f t="shared" si="175"/>
        <v>0</v>
      </c>
      <c r="I1336" s="117">
        <f t="shared" si="176"/>
        <v>0</v>
      </c>
      <c r="J1336" s="39">
        <f>+H1336*I1352</f>
        <v>0</v>
      </c>
      <c r="K1336" s="395">
        <v>0</v>
      </c>
      <c r="L1336" s="394">
        <f t="shared" si="177"/>
        <v>0</v>
      </c>
    </row>
    <row r="1337" spans="1:12" ht="13.8">
      <c r="A1337" s="2" t="s">
        <v>45</v>
      </c>
      <c r="B1337" s="22">
        <f>+$B$22</f>
        <v>7069072</v>
      </c>
      <c r="C1337" s="84">
        <f>+B1337/B1349</f>
        <v>8.0862049992804969E-2</v>
      </c>
      <c r="D1337" s="89">
        <v>0</v>
      </c>
      <c r="E1337" s="112">
        <f>+D1337*C1320</f>
        <v>0</v>
      </c>
      <c r="F1337" s="79">
        <v>0</v>
      </c>
      <c r="G1337" s="112">
        <f>F1337*C1320</f>
        <v>0</v>
      </c>
      <c r="H1337" s="23">
        <f t="shared" si="175"/>
        <v>0</v>
      </c>
      <c r="I1337" s="117">
        <f t="shared" si="176"/>
        <v>0</v>
      </c>
      <c r="J1337" s="39">
        <f>+H1337*I1352</f>
        <v>0</v>
      </c>
      <c r="K1337" s="395">
        <v>0</v>
      </c>
      <c r="L1337" s="394">
        <f t="shared" si="177"/>
        <v>0</v>
      </c>
    </row>
    <row r="1338" spans="1:12" ht="13.8">
      <c r="A1338" s="2" t="s">
        <v>209</v>
      </c>
      <c r="B1338" s="22">
        <f>+$B$23</f>
        <v>483692</v>
      </c>
      <c r="C1338" s="84">
        <f>+B1338/B1349</f>
        <v>5.5328799430985872E-3</v>
      </c>
      <c r="D1338" s="89">
        <v>0</v>
      </c>
      <c r="E1338" s="112">
        <f>+D1338*C1320</f>
        <v>0</v>
      </c>
      <c r="F1338" s="79">
        <v>0</v>
      </c>
      <c r="G1338" s="112">
        <f>F1338*C1320</f>
        <v>0</v>
      </c>
      <c r="H1338" s="23">
        <f t="shared" si="175"/>
        <v>0</v>
      </c>
      <c r="I1338" s="117">
        <f t="shared" si="176"/>
        <v>0</v>
      </c>
      <c r="J1338" s="39">
        <f>+H1338*I1352</f>
        <v>0</v>
      </c>
      <c r="K1338" s="395">
        <v>0</v>
      </c>
      <c r="L1338" s="394">
        <f t="shared" si="177"/>
        <v>0</v>
      </c>
    </row>
    <row r="1339" spans="1:12" ht="13.8">
      <c r="A1339" s="2" t="s">
        <v>210</v>
      </c>
      <c r="B1339" s="22">
        <f>+$B$24</f>
        <v>125500</v>
      </c>
      <c r="C1339" s="84">
        <f>+B1339/B1349</f>
        <v>1.435575599470061E-3</v>
      </c>
      <c r="D1339" s="89">
        <v>0</v>
      </c>
      <c r="E1339" s="112">
        <f>+D1339*C1320</f>
        <v>0</v>
      </c>
      <c r="F1339" s="79">
        <v>0</v>
      </c>
      <c r="G1339" s="112">
        <f>F1339*C1320</f>
        <v>0</v>
      </c>
      <c r="H1339" s="23">
        <f t="shared" si="175"/>
        <v>0</v>
      </c>
      <c r="I1339" s="117">
        <f t="shared" si="176"/>
        <v>0</v>
      </c>
      <c r="J1339" s="39">
        <f>+H1339*I1352</f>
        <v>0</v>
      </c>
      <c r="K1339" s="395">
        <v>0</v>
      </c>
      <c r="L1339" s="394">
        <f t="shared" si="177"/>
        <v>0</v>
      </c>
    </row>
    <row r="1340" spans="1:12" ht="13.8">
      <c r="A1340" s="2" t="s">
        <v>2</v>
      </c>
      <c r="B1340" s="22">
        <f>+$B$25</f>
        <v>349000</v>
      </c>
      <c r="C1340" s="84">
        <f>+B1340/B1349</f>
        <v>3.992158439960568E-3</v>
      </c>
      <c r="D1340" s="89">
        <v>0</v>
      </c>
      <c r="E1340" s="112">
        <f>+D1340*C1320</f>
        <v>0</v>
      </c>
      <c r="F1340" s="79">
        <v>0</v>
      </c>
      <c r="G1340" s="112">
        <f>F1340*C1320</f>
        <v>0</v>
      </c>
      <c r="H1340" s="23">
        <f t="shared" si="175"/>
        <v>0</v>
      </c>
      <c r="I1340" s="117">
        <f t="shared" si="176"/>
        <v>0</v>
      </c>
      <c r="J1340" s="39">
        <f>+H1340*I1352</f>
        <v>0</v>
      </c>
      <c r="K1340" s="395">
        <v>0</v>
      </c>
      <c r="L1340" s="394">
        <f t="shared" si="177"/>
        <v>0</v>
      </c>
    </row>
    <row r="1341" spans="1:12" ht="13.8">
      <c r="A1341" s="2" t="s">
        <v>12</v>
      </c>
      <c r="B1341" s="22">
        <f>+$B$26</f>
        <v>369700</v>
      </c>
      <c r="C1341" s="84">
        <f>+B1341/B1349</f>
        <v>4.2289426225026417E-3</v>
      </c>
      <c r="D1341" s="89">
        <v>0</v>
      </c>
      <c r="E1341" s="112">
        <f>+D1341*C1320</f>
        <v>0</v>
      </c>
      <c r="F1341" s="79">
        <v>0</v>
      </c>
      <c r="G1341" s="112">
        <f>F1341*C1320</f>
        <v>0</v>
      </c>
      <c r="H1341" s="23">
        <f t="shared" si="175"/>
        <v>0</v>
      </c>
      <c r="I1341" s="117">
        <f t="shared" si="176"/>
        <v>0</v>
      </c>
      <c r="J1341" s="39">
        <f>+H1341*I1352</f>
        <v>0</v>
      </c>
      <c r="K1341" s="395">
        <v>0</v>
      </c>
      <c r="L1341" s="394">
        <f t="shared" si="177"/>
        <v>0</v>
      </c>
    </row>
    <row r="1342" spans="1:12" ht="13.8">
      <c r="A1342" s="2" t="s">
        <v>18</v>
      </c>
      <c r="B1342" s="22">
        <f>+$B$27</f>
        <v>10701139</v>
      </c>
      <c r="C1342" s="84">
        <f>+B1342/B1349</f>
        <v>0.12240871740986015</v>
      </c>
      <c r="D1342" s="89">
        <v>0</v>
      </c>
      <c r="E1342" s="112">
        <f>+D1342*C1320</f>
        <v>0</v>
      </c>
      <c r="F1342" s="79">
        <v>0</v>
      </c>
      <c r="G1342" s="112">
        <f>F1342*C1320</f>
        <v>0</v>
      </c>
      <c r="H1342" s="23">
        <f t="shared" si="175"/>
        <v>0</v>
      </c>
      <c r="I1342" s="117">
        <f t="shared" si="176"/>
        <v>0</v>
      </c>
      <c r="J1342" s="39">
        <f>+H1342*I1352</f>
        <v>0</v>
      </c>
      <c r="K1342" s="395">
        <v>0</v>
      </c>
      <c r="L1342" s="394">
        <f t="shared" si="177"/>
        <v>0</v>
      </c>
    </row>
    <row r="1343" spans="1:12" ht="13.8">
      <c r="A1343" s="2" t="s">
        <v>9</v>
      </c>
      <c r="B1343" s="22">
        <f>+$B$28</f>
        <v>8491257</v>
      </c>
      <c r="C1343" s="84">
        <f>+B1343/B1349</f>
        <v>9.7130210024138255E-2</v>
      </c>
      <c r="D1343" s="89">
        <v>0</v>
      </c>
      <c r="E1343" s="112">
        <f>+D1343*C1320</f>
        <v>0</v>
      </c>
      <c r="F1343" s="79">
        <v>1</v>
      </c>
      <c r="G1343" s="112">
        <f>F1343*C1320</f>
        <v>129500</v>
      </c>
      <c r="H1343" s="23">
        <f t="shared" si="175"/>
        <v>1</v>
      </c>
      <c r="I1343" s="117">
        <f t="shared" si="176"/>
        <v>129500</v>
      </c>
      <c r="J1343" s="39">
        <f>+H1343*I1352</f>
        <v>32336.569033506676</v>
      </c>
      <c r="K1343" s="395">
        <v>-2388.94</v>
      </c>
      <c r="L1343" s="394">
        <f t="shared" si="177"/>
        <v>29947.629033506677</v>
      </c>
    </row>
    <row r="1344" spans="1:12" ht="13.8">
      <c r="A1344" s="2" t="s">
        <v>7</v>
      </c>
      <c r="B1344" s="22">
        <f>+$B$29</f>
        <v>1726630</v>
      </c>
      <c r="C1344" s="84">
        <f>+B1344/B1349</f>
        <v>1.9750660536358496E-2</v>
      </c>
      <c r="D1344" s="89">
        <v>0</v>
      </c>
      <c r="E1344" s="112">
        <f>+D1344*C1320</f>
        <v>0</v>
      </c>
      <c r="F1344" s="79">
        <v>0</v>
      </c>
      <c r="G1344" s="112">
        <f>F1344*C1320</f>
        <v>0</v>
      </c>
      <c r="H1344" s="23">
        <f t="shared" si="175"/>
        <v>0</v>
      </c>
      <c r="I1344" s="117">
        <f t="shared" si="176"/>
        <v>0</v>
      </c>
      <c r="J1344" s="39">
        <f>+H1344*I1352</f>
        <v>0</v>
      </c>
      <c r="K1344" s="395">
        <v>0</v>
      </c>
      <c r="L1344" s="394">
        <f t="shared" si="177"/>
        <v>0</v>
      </c>
    </row>
    <row r="1345" spans="1:14" ht="13.8">
      <c r="A1345" s="2" t="s">
        <v>13</v>
      </c>
      <c r="B1345" s="22">
        <f>+$B$30</f>
        <v>260430</v>
      </c>
      <c r="C1345" s="84">
        <f>+B1345/B1349</f>
        <v>2.9790195487648446E-3</v>
      </c>
      <c r="D1345" s="89">
        <v>0</v>
      </c>
      <c r="E1345" s="112">
        <f>+D1345*C1320</f>
        <v>0</v>
      </c>
      <c r="F1345" s="79">
        <v>0</v>
      </c>
      <c r="G1345" s="112">
        <f>F1345*C1320</f>
        <v>0</v>
      </c>
      <c r="H1345" s="23">
        <f t="shared" si="175"/>
        <v>0</v>
      </c>
      <c r="I1345" s="117">
        <f t="shared" si="176"/>
        <v>0</v>
      </c>
      <c r="J1345" s="39">
        <f>+H1345*I1352</f>
        <v>0</v>
      </c>
      <c r="K1345" s="395">
        <v>0</v>
      </c>
      <c r="L1345" s="394">
        <f>+J1345+K1345</f>
        <v>0</v>
      </c>
    </row>
    <row r="1346" spans="1:14" ht="13.8">
      <c r="A1346" s="2" t="s">
        <v>3</v>
      </c>
      <c r="B1346" s="22">
        <f>+$B$31</f>
        <v>1010330</v>
      </c>
      <c r="C1346" s="84">
        <f>+B1346/B1349</f>
        <v>1.155701271245089E-2</v>
      </c>
      <c r="D1346" s="89">
        <v>0</v>
      </c>
      <c r="E1346" s="112">
        <f>+D1346*C1320</f>
        <v>0</v>
      </c>
      <c r="F1346" s="79">
        <v>0</v>
      </c>
      <c r="G1346" s="112">
        <f>F1346*C1320</f>
        <v>0</v>
      </c>
      <c r="H1346" s="23">
        <f t="shared" si="175"/>
        <v>0</v>
      </c>
      <c r="I1346" s="117">
        <f t="shared" si="176"/>
        <v>0</v>
      </c>
      <c r="J1346" s="39">
        <f>+H1346*I1352</f>
        <v>0</v>
      </c>
      <c r="K1346" s="395">
        <v>0</v>
      </c>
      <c r="L1346" s="394">
        <f t="shared" ref="L1346" si="178">+J1346+K1346</f>
        <v>0</v>
      </c>
    </row>
    <row r="1347" spans="1:14" ht="13.8">
      <c r="A1347" s="2" t="s">
        <v>11</v>
      </c>
      <c r="B1347" s="22">
        <f>+$B$32</f>
        <v>744197</v>
      </c>
      <c r="C1347" s="84">
        <f>+B1347/B1349</f>
        <v>8.5127574055682952E-3</v>
      </c>
      <c r="D1347" s="89">
        <v>0</v>
      </c>
      <c r="E1347" s="112">
        <f>+D1347*C1320</f>
        <v>0</v>
      </c>
      <c r="F1347" s="79">
        <v>0</v>
      </c>
      <c r="G1347" s="112">
        <f>F1347*C1320</f>
        <v>0</v>
      </c>
      <c r="H1347" s="23">
        <f t="shared" si="175"/>
        <v>0</v>
      </c>
      <c r="I1347" s="117">
        <f t="shared" si="176"/>
        <v>0</v>
      </c>
      <c r="J1347" s="39">
        <f>+H1347*I1352</f>
        <v>0</v>
      </c>
      <c r="K1347" s="395">
        <v>0</v>
      </c>
      <c r="L1347" s="394">
        <f>+J1347+K1347</f>
        <v>0</v>
      </c>
    </row>
    <row r="1348" spans="1:14" ht="13.8">
      <c r="A1348" s="3" t="s">
        <v>8</v>
      </c>
      <c r="B1348" s="22">
        <f>+$B$33</f>
        <v>607368</v>
      </c>
      <c r="C1348" s="84">
        <f>+B1348/B1349</f>
        <v>6.9475910812663907E-3</v>
      </c>
      <c r="D1348" s="89">
        <v>0</v>
      </c>
      <c r="E1348" s="112">
        <f>+D1348*C1320</f>
        <v>0</v>
      </c>
      <c r="F1348" s="79">
        <v>0</v>
      </c>
      <c r="G1348" s="115">
        <f>F1348*C1320</f>
        <v>0</v>
      </c>
      <c r="H1348" s="87">
        <f>+D1348+F1348</f>
        <v>0</v>
      </c>
      <c r="I1348" s="118">
        <f t="shared" si="176"/>
        <v>0</v>
      </c>
      <c r="J1348" s="39">
        <f>+H1348*I1352</f>
        <v>0</v>
      </c>
      <c r="K1348" s="395">
        <v>0</v>
      </c>
      <c r="L1348" s="394">
        <f t="shared" ref="L1348" si="179">+J1348+K1348</f>
        <v>0</v>
      </c>
    </row>
    <row r="1349" spans="1:14" ht="13.8">
      <c r="A1349" s="24"/>
      <c r="B1349" s="25">
        <f t="shared" ref="B1349:K1349" si="180">SUM(B1326:B1348)</f>
        <v>87421380</v>
      </c>
      <c r="C1349" s="85">
        <f t="shared" si="180"/>
        <v>1.0000000000000002</v>
      </c>
      <c r="D1349" s="82">
        <f t="shared" si="180"/>
        <v>0</v>
      </c>
      <c r="E1349" s="113">
        <f t="shared" si="180"/>
        <v>0</v>
      </c>
      <c r="F1349" s="83">
        <f t="shared" si="180"/>
        <v>1</v>
      </c>
      <c r="G1349" s="113">
        <f t="shared" si="180"/>
        <v>129500</v>
      </c>
      <c r="H1349" s="86">
        <f t="shared" si="180"/>
        <v>1</v>
      </c>
      <c r="I1349" s="119">
        <f t="shared" si="180"/>
        <v>129500</v>
      </c>
      <c r="J1349" s="26">
        <f t="shared" si="180"/>
        <v>32336.569033506676</v>
      </c>
      <c r="K1349" s="26">
        <f t="shared" si="180"/>
        <v>-2388.94</v>
      </c>
      <c r="L1349" s="26">
        <f>SUM(L1326:L1348)</f>
        <v>29947.629033506677</v>
      </c>
    </row>
    <row r="1350" spans="1:14">
      <c r="H1350" s="80"/>
      <c r="I1350" s="81"/>
    </row>
    <row r="1352" spans="1:14">
      <c r="G1352" t="s">
        <v>114</v>
      </c>
      <c r="H1352" s="27"/>
      <c r="I1352" s="357">
        <f>+NSP!L85</f>
        <v>32336.569033506676</v>
      </c>
    </row>
    <row r="1353" spans="1:14">
      <c r="G1353" t="s">
        <v>338</v>
      </c>
      <c r="I1353" s="357">
        <f>+NSP!M85</f>
        <v>-2389</v>
      </c>
    </row>
    <row r="1354" spans="1:14">
      <c r="G1354" t="s">
        <v>256</v>
      </c>
      <c r="I1354" s="120">
        <f>SUM(I1352:I1353)</f>
        <v>29947.569033506676</v>
      </c>
      <c r="N1354" s="121">
        <f>+I1354</f>
        <v>29947.569033506676</v>
      </c>
    </row>
    <row r="1358" spans="1:14" ht="15.75" customHeight="1">
      <c r="A1358" s="874" t="s">
        <v>19</v>
      </c>
      <c r="B1358" s="875"/>
      <c r="C1358" s="875" t="s">
        <v>420</v>
      </c>
      <c r="D1358" s="875"/>
      <c r="E1358" s="875"/>
      <c r="F1358" s="875"/>
      <c r="G1358" s="875"/>
      <c r="H1358" s="876"/>
      <c r="I1358" s="4"/>
    </row>
    <row r="1359" spans="1:14" ht="15.75" customHeight="1">
      <c r="A1359" s="867" t="s">
        <v>20</v>
      </c>
      <c r="B1359" s="868"/>
      <c r="C1359" s="918" t="s">
        <v>211</v>
      </c>
      <c r="D1359" s="918"/>
      <c r="E1359" s="918"/>
      <c r="F1359" s="918"/>
      <c r="G1359" s="918"/>
      <c r="H1359" s="919"/>
      <c r="I1359" s="4"/>
    </row>
    <row r="1360" spans="1:14" ht="15.75" customHeight="1">
      <c r="A1360" s="867" t="s">
        <v>22</v>
      </c>
      <c r="B1360" s="868"/>
      <c r="C1360" s="913" t="s">
        <v>172</v>
      </c>
      <c r="D1360" s="913"/>
      <c r="E1360" s="913"/>
      <c r="F1360" s="913"/>
      <c r="G1360" s="913"/>
      <c r="H1360" s="914"/>
      <c r="I1360" s="4"/>
    </row>
    <row r="1361" spans="1:18" ht="15.75" customHeight="1">
      <c r="A1361" s="867" t="s">
        <v>24</v>
      </c>
      <c r="B1361" s="868"/>
      <c r="C1361" s="915">
        <v>0</v>
      </c>
      <c r="D1361" s="916"/>
      <c r="E1361" s="916"/>
      <c r="F1361" s="916"/>
      <c r="G1361" s="916"/>
      <c r="H1361" s="917"/>
      <c r="I1361" s="4"/>
    </row>
    <row r="1362" spans="1:18" ht="15.75" customHeight="1">
      <c r="A1362" s="881" t="s">
        <v>25</v>
      </c>
      <c r="B1362" s="882"/>
      <c r="C1362" s="911" t="s">
        <v>592</v>
      </c>
      <c r="D1362" s="911"/>
      <c r="E1362" s="911"/>
      <c r="F1362" s="911"/>
      <c r="G1362" s="911"/>
      <c r="H1362" s="912"/>
      <c r="I1362" s="459" t="s">
        <v>593</v>
      </c>
    </row>
    <row r="1363" spans="1:18" ht="13.8">
      <c r="A1363" s="5"/>
      <c r="B1363" s="5"/>
      <c r="C1363" s="5"/>
      <c r="D1363" s="5"/>
      <c r="E1363" s="5"/>
      <c r="F1363" s="5"/>
      <c r="G1363" s="5"/>
      <c r="H1363" s="5"/>
      <c r="I1363" s="5"/>
    </row>
    <row r="1364" spans="1:18" ht="13.8">
      <c r="A1364" s="6"/>
      <c r="B1364" s="7"/>
      <c r="C1364" s="8"/>
      <c r="D1364" s="886">
        <v>0.2</v>
      </c>
      <c r="E1364" s="887"/>
      <c r="F1364" s="886">
        <v>0.8</v>
      </c>
      <c r="G1364" s="887"/>
      <c r="H1364" s="9"/>
      <c r="I1364" s="10"/>
      <c r="J1364" s="11" t="s">
        <v>121</v>
      </c>
      <c r="K1364" s="11" t="s">
        <v>269</v>
      </c>
      <c r="L1364" s="11" t="s">
        <v>270</v>
      </c>
    </row>
    <row r="1365" spans="1:18" ht="12.75" customHeight="1">
      <c r="A1365" s="12"/>
      <c r="B1365" s="13"/>
      <c r="C1365" s="14"/>
      <c r="D1365" s="872" t="s">
        <v>26</v>
      </c>
      <c r="E1365" s="880"/>
      <c r="F1365" s="872" t="s">
        <v>27</v>
      </c>
      <c r="G1365" s="880"/>
      <c r="H1365" s="872" t="s">
        <v>28</v>
      </c>
      <c r="I1365" s="873"/>
      <c r="J1365" s="15" t="s">
        <v>29</v>
      </c>
      <c r="K1365" s="391" t="s">
        <v>523</v>
      </c>
      <c r="L1365" s="391" t="s">
        <v>29</v>
      </c>
    </row>
    <row r="1366" spans="1:18" ht="27.6">
      <c r="A1366" s="16" t="s">
        <v>30</v>
      </c>
      <c r="B1366" s="17" t="s">
        <v>31</v>
      </c>
      <c r="C1366" s="18" t="s">
        <v>32</v>
      </c>
      <c r="D1366" s="19" t="s">
        <v>33</v>
      </c>
      <c r="E1366" s="20" t="s">
        <v>34</v>
      </c>
      <c r="F1366" s="19" t="s">
        <v>33</v>
      </c>
      <c r="G1366" s="20" t="s">
        <v>34</v>
      </c>
      <c r="H1366" s="21" t="s">
        <v>33</v>
      </c>
      <c r="I1366" s="40" t="s">
        <v>34</v>
      </c>
      <c r="J1366" s="18" t="s">
        <v>34</v>
      </c>
      <c r="K1366" s="18" t="s">
        <v>34</v>
      </c>
      <c r="L1366" s="18" t="s">
        <v>34</v>
      </c>
    </row>
    <row r="1367" spans="1:18" ht="13.8">
      <c r="A1367" s="1" t="s">
        <v>15</v>
      </c>
      <c r="B1367" s="22">
        <f>+$B$10</f>
        <v>11479167</v>
      </c>
      <c r="C1367" s="84">
        <f>+B1367/B1390</f>
        <v>0.13130846252941786</v>
      </c>
      <c r="D1367" s="89">
        <v>0</v>
      </c>
      <c r="E1367" s="112">
        <f>+D1367*C1361</f>
        <v>0</v>
      </c>
      <c r="F1367" s="79">
        <v>0</v>
      </c>
      <c r="G1367" s="114">
        <f>F1367*C1361</f>
        <v>0</v>
      </c>
      <c r="H1367" s="79">
        <v>2.5488081999999999E-2</v>
      </c>
      <c r="I1367" s="116">
        <f>+E1367+G1367</f>
        <v>0</v>
      </c>
      <c r="J1367" s="39">
        <f>+H1367*I1393</f>
        <v>814898.90189520177</v>
      </c>
      <c r="K1367" s="395">
        <v>-22894.959999999999</v>
      </c>
      <c r="L1367" s="393">
        <f>+J1367+K1367</f>
        <v>792003.9418952018</v>
      </c>
      <c r="P1367" s="819" t="s">
        <v>967</v>
      </c>
      <c r="Q1367" s="812"/>
    </row>
    <row r="1368" spans="1:18" ht="13.8">
      <c r="A1368" s="2" t="s">
        <v>4</v>
      </c>
      <c r="B1368" s="22">
        <f>+$B$12</f>
        <v>552209</v>
      </c>
      <c r="C1368" s="84">
        <f>+B1368/B1390</f>
        <v>6.3166355873128521E-3</v>
      </c>
      <c r="D1368" s="89">
        <v>0</v>
      </c>
      <c r="E1368" s="112">
        <f>+D1368*C1361</f>
        <v>0</v>
      </c>
      <c r="F1368" s="79">
        <v>0</v>
      </c>
      <c r="G1368" s="112">
        <f>F1368*C1361</f>
        <v>0</v>
      </c>
      <c r="H1368" s="79">
        <v>1.2261119999999999E-3</v>
      </c>
      <c r="I1368" s="117">
        <f>+G1368+E1368</f>
        <v>0</v>
      </c>
      <c r="J1368" s="39">
        <f>+H1368*I1393</f>
        <v>39200.961547460873</v>
      </c>
      <c r="K1368" s="395">
        <v>-2505.4</v>
      </c>
      <c r="L1368" s="394">
        <f>+J1368+K1368</f>
        <v>36695.561547460871</v>
      </c>
      <c r="P1368" s="813" t="s">
        <v>638</v>
      </c>
      <c r="Q1368" s="814"/>
    </row>
    <row r="1369" spans="1:18" s="127" customFormat="1" ht="13.8">
      <c r="A1369" s="2" t="s">
        <v>0</v>
      </c>
      <c r="B1369" s="471">
        <f>+$B$13</f>
        <v>10468870</v>
      </c>
      <c r="C1369" s="472">
        <f>+B1369/B1390</f>
        <v>0.11975182729899711</v>
      </c>
      <c r="D1369" s="473">
        <v>0</v>
      </c>
      <c r="E1369" s="474">
        <f>+D1369*C1361</f>
        <v>0</v>
      </c>
      <c r="F1369" s="475">
        <v>0</v>
      </c>
      <c r="G1369" s="474">
        <f>F1369*C1361</f>
        <v>0</v>
      </c>
      <c r="H1369" s="475">
        <v>2.3244843000000001E-2</v>
      </c>
      <c r="I1369" s="477">
        <f t="shared" ref="I1369:I1389" si="181">+G1369+E1369</f>
        <v>0</v>
      </c>
      <c r="J1369" s="478">
        <f>+H1369*I1393</f>
        <v>743178.59756675176</v>
      </c>
      <c r="K1369" s="600">
        <f>+Q1373+P1378</f>
        <v>-66833.94</v>
      </c>
      <c r="L1369" s="811">
        <f t="shared" ref="L1369:L1385" si="182">+J1369+K1369</f>
        <v>676344.65756675182</v>
      </c>
      <c r="P1369" s="815">
        <f>+R1373</f>
        <v>372256.92799114925</v>
      </c>
      <c r="Q1369" s="816" t="s">
        <v>610</v>
      </c>
    </row>
    <row r="1370" spans="1:18" ht="13.8">
      <c r="A1370" s="2" t="s">
        <v>16</v>
      </c>
      <c r="B1370" s="22">
        <f>+$B$14</f>
        <v>1032750</v>
      </c>
      <c r="C1370" s="84">
        <f>+B1370/B1390</f>
        <v>1.1813471715957813E-2</v>
      </c>
      <c r="D1370" s="89">
        <v>0</v>
      </c>
      <c r="E1370" s="112">
        <f>+D1370*C1361</f>
        <v>0</v>
      </c>
      <c r="F1370" s="79">
        <v>0</v>
      </c>
      <c r="G1370" s="112">
        <f>F1370*C1361</f>
        <v>0</v>
      </c>
      <c r="H1370" s="79">
        <v>2.2930939999999999E-3</v>
      </c>
      <c r="I1370" s="117">
        <f t="shared" si="181"/>
        <v>0</v>
      </c>
      <c r="J1370" s="39">
        <f>+H1370*I1393</f>
        <v>73314.256543214025</v>
      </c>
      <c r="K1370" s="395">
        <v>-3202.26</v>
      </c>
      <c r="L1370" s="394">
        <f t="shared" si="182"/>
        <v>70111.996543214031</v>
      </c>
      <c r="P1370" s="815">
        <f>+R1374</f>
        <v>252804.52577544149</v>
      </c>
      <c r="Q1370" s="816" t="s">
        <v>603</v>
      </c>
    </row>
    <row r="1371" spans="1:18" ht="13.8">
      <c r="A1371" s="2" t="s">
        <v>6</v>
      </c>
      <c r="B1371" s="22">
        <f>+$B$15</f>
        <v>2589500</v>
      </c>
      <c r="C1371" s="84">
        <f>+B1371/B1390</f>
        <v>2.9620900516555561E-2</v>
      </c>
      <c r="D1371" s="89">
        <v>0</v>
      </c>
      <c r="E1371" s="112">
        <f>+D1371*C1361</f>
        <v>0</v>
      </c>
      <c r="F1371" s="79">
        <v>0</v>
      </c>
      <c r="G1371" s="112">
        <f>F1371*C1361</f>
        <v>0</v>
      </c>
      <c r="H1371" s="79">
        <v>5.749667E-3</v>
      </c>
      <c r="I1371" s="117">
        <f t="shared" si="181"/>
        <v>0</v>
      </c>
      <c r="J1371" s="39">
        <f>+H1371*I1393</f>
        <v>183826.98723909783</v>
      </c>
      <c r="K1371" s="395">
        <v>-5514.83</v>
      </c>
      <c r="L1371" s="394">
        <f t="shared" si="182"/>
        <v>178312.15723909784</v>
      </c>
      <c r="P1371" s="817">
        <f>+R1375</f>
        <v>51283.203800160984</v>
      </c>
      <c r="Q1371" s="818" t="s">
        <v>604</v>
      </c>
    </row>
    <row r="1372" spans="1:18" ht="13.8">
      <c r="A1372" s="2" t="s">
        <v>10</v>
      </c>
      <c r="B1372" s="22">
        <f>+$B$16</f>
        <v>2986010</v>
      </c>
      <c r="C1372" s="84">
        <f>+B1372/B1390</f>
        <v>3.4156518691423082E-2</v>
      </c>
      <c r="D1372" s="89">
        <v>0</v>
      </c>
      <c r="E1372" s="112">
        <f>+D1372*C1361</f>
        <v>0</v>
      </c>
      <c r="F1372" s="79">
        <v>0</v>
      </c>
      <c r="G1372" s="112">
        <f>F1372*C1361</f>
        <v>0</v>
      </c>
      <c r="H1372" s="79">
        <v>6.6300689999999997E-3</v>
      </c>
      <c r="I1372" s="117">
        <f t="shared" si="181"/>
        <v>0</v>
      </c>
      <c r="J1372" s="39">
        <f>+H1372*I1393</f>
        <v>211974.99080509151</v>
      </c>
      <c r="K1372" s="395">
        <v>-16116.98</v>
      </c>
      <c r="L1372" s="394">
        <f t="shared" si="182"/>
        <v>195858.0108050915</v>
      </c>
    </row>
    <row r="1373" spans="1:18" ht="13.8">
      <c r="A1373" s="2" t="s">
        <v>17</v>
      </c>
      <c r="B1373" s="22">
        <f>+$B$17</f>
        <v>6997000</v>
      </c>
      <c r="C1373" s="84">
        <f>+B1373/B1390</f>
        <v>8.003762923898021E-2</v>
      </c>
      <c r="D1373" s="89">
        <v>0</v>
      </c>
      <c r="E1373" s="112">
        <f>+D1373*C1361</f>
        <v>0</v>
      </c>
      <c r="F1373" s="79">
        <v>0</v>
      </c>
      <c r="G1373" s="112">
        <f>F1373*C1361</f>
        <v>0</v>
      </c>
      <c r="H1373" s="79">
        <v>1.553598E-2</v>
      </c>
      <c r="I1373" s="117">
        <f t="shared" si="181"/>
        <v>0</v>
      </c>
      <c r="J1373" s="39">
        <f>+H1373*I1393</f>
        <v>496712.6613083643</v>
      </c>
      <c r="K1373" s="395">
        <v>-6874.65</v>
      </c>
      <c r="L1373" s="394">
        <f t="shared" si="182"/>
        <v>489838.01130836428</v>
      </c>
      <c r="O1373" s="598" t="s">
        <v>610</v>
      </c>
      <c r="P1373" s="496">
        <f>J1369*$O$20</f>
        <v>430300.40799114923</v>
      </c>
      <c r="Q1373" s="597">
        <v>-58043.48</v>
      </c>
      <c r="R1373" s="396">
        <f>+P1373+Q1373</f>
        <v>372256.92799114925</v>
      </c>
    </row>
    <row r="1374" spans="1:18" ht="13.8">
      <c r="A1374" s="2" t="s">
        <v>5</v>
      </c>
      <c r="B1374" s="22">
        <f>+$B$18</f>
        <v>9283000</v>
      </c>
      <c r="C1374" s="84">
        <f>+B1374/B1390</f>
        <v>0.10618683896319184</v>
      </c>
      <c r="D1374" s="89">
        <v>0</v>
      </c>
      <c r="E1374" s="112">
        <f>+D1374*C1361</f>
        <v>0</v>
      </c>
      <c r="F1374" s="79">
        <v>0</v>
      </c>
      <c r="G1374" s="112">
        <f>F1374*C1361</f>
        <v>0</v>
      </c>
      <c r="H1374" s="79">
        <v>2.0611763000000002E-2</v>
      </c>
      <c r="I1374" s="117">
        <f t="shared" si="181"/>
        <v>0</v>
      </c>
      <c r="J1374" s="39">
        <f>+H1374*I1393</f>
        <v>658994.389410084</v>
      </c>
      <c r="K1374" s="395">
        <v>-437.75</v>
      </c>
      <c r="L1374" s="394">
        <f t="shared" si="182"/>
        <v>658556.639410084</v>
      </c>
      <c r="O1374" s="598" t="s">
        <v>603</v>
      </c>
      <c r="P1374" s="496">
        <f>J1369*$O$21</f>
        <v>260112.50914836311</v>
      </c>
      <c r="Q1374" s="496">
        <f>P1378*((P1374/(P1374+P1375)))</f>
        <v>-7307.9833729216143</v>
      </c>
      <c r="R1374" s="396">
        <f t="shared" ref="R1374:R1375" si="183">+P1374+Q1374</f>
        <v>252804.52577544149</v>
      </c>
    </row>
    <row r="1375" spans="1:18" ht="13.8">
      <c r="A1375" s="2" t="s">
        <v>116</v>
      </c>
      <c r="B1375" s="22">
        <f>+$B$19</f>
        <v>2800184</v>
      </c>
      <c r="C1375" s="84">
        <f>+B1375/B1390</f>
        <v>3.2030883063159148E-2</v>
      </c>
      <c r="D1375" s="89">
        <v>0</v>
      </c>
      <c r="E1375" s="112">
        <f>+D1375*C1361</f>
        <v>0</v>
      </c>
      <c r="F1375" s="79">
        <v>0</v>
      </c>
      <c r="G1375" s="112">
        <f>F1375*C1361</f>
        <v>0</v>
      </c>
      <c r="H1375" s="79">
        <v>1.1657959000000001E-2</v>
      </c>
      <c r="I1375" s="117">
        <f t="shared" si="181"/>
        <v>0</v>
      </c>
      <c r="J1375" s="39">
        <f>+H1375*I1393</f>
        <v>372725.49528988823</v>
      </c>
      <c r="K1375" s="395">
        <v>-11173.73</v>
      </c>
      <c r="L1375" s="394">
        <f t="shared" si="182"/>
        <v>361551.76528988825</v>
      </c>
      <c r="O1375" s="598" t="s">
        <v>604</v>
      </c>
      <c r="P1375" s="496">
        <f>J1369*$O$22</f>
        <v>52765.680427239371</v>
      </c>
      <c r="Q1375" s="496">
        <f>P1378*((P1375/(P1374+P1375)))</f>
        <v>-1482.4766270783848</v>
      </c>
      <c r="R1375" s="396">
        <f t="shared" si="183"/>
        <v>51283.203800160984</v>
      </c>
    </row>
    <row r="1376" spans="1:18" ht="14.4" thickBot="1">
      <c r="A1376" s="2" t="s">
        <v>1</v>
      </c>
      <c r="B1376" s="22">
        <f>+$B$20</f>
        <v>234000</v>
      </c>
      <c r="C1376" s="84">
        <f>+B1376/B1390</f>
        <v>2.6766907591712691E-3</v>
      </c>
      <c r="D1376" s="89">
        <v>0</v>
      </c>
      <c r="E1376" s="112">
        <f>+D1376*C1361</f>
        <v>0</v>
      </c>
      <c r="F1376" s="79">
        <v>0</v>
      </c>
      <c r="G1376" s="112">
        <f>F1376*C1361</f>
        <v>0</v>
      </c>
      <c r="H1376" s="79">
        <v>5.1956699999999997E-4</v>
      </c>
      <c r="I1376" s="117">
        <f t="shared" si="181"/>
        <v>0</v>
      </c>
      <c r="J1376" s="39">
        <f>+H1376*I1393</f>
        <v>16611.472678131853</v>
      </c>
      <c r="K1376" s="395">
        <v>-1260.5899999999999</v>
      </c>
      <c r="L1376" s="394">
        <f t="shared" si="182"/>
        <v>15350.882678131853</v>
      </c>
      <c r="P1376" s="414">
        <f>SUM(P1373:P1375)</f>
        <v>743178.59756675176</v>
      </c>
      <c r="Q1376" s="414">
        <f>SUM(Q1373:Q1375)</f>
        <v>-66833.94</v>
      </c>
      <c r="R1376" s="414">
        <f>SUM(R1373:R1375)</f>
        <v>676344.6575667517</v>
      </c>
    </row>
    <row r="1377" spans="1:17" ht="14.4" thickTop="1">
      <c r="A1377" s="2" t="s">
        <v>46</v>
      </c>
      <c r="B1377" s="22">
        <f>+$B$21</f>
        <v>7060375</v>
      </c>
      <c r="C1377" s="84">
        <f>+B1377/B1390</f>
        <v>8.0762566319589099E-2</v>
      </c>
      <c r="D1377" s="89">
        <v>0</v>
      </c>
      <c r="E1377" s="112">
        <f>+D1377*C1361</f>
        <v>0</v>
      </c>
      <c r="F1377" s="79">
        <v>0</v>
      </c>
      <c r="G1377" s="112">
        <f>F1377*C1361</f>
        <v>0</v>
      </c>
      <c r="H1377" s="79">
        <v>1.5676696E-2</v>
      </c>
      <c r="I1377" s="117">
        <f t="shared" si="181"/>
        <v>0</v>
      </c>
      <c r="J1377" s="39">
        <f>+H1377*I1393</f>
        <v>501211.59982712322</v>
      </c>
      <c r="K1377" s="395">
        <v>-22087.34</v>
      </c>
      <c r="L1377" s="394">
        <f t="shared" si="182"/>
        <v>479124.2598271232</v>
      </c>
    </row>
    <row r="1378" spans="1:17" ht="13.8">
      <c r="A1378" s="2" t="s">
        <v>45</v>
      </c>
      <c r="B1378" s="22">
        <f>+$B$22</f>
        <v>7069072</v>
      </c>
      <c r="C1378" s="84">
        <f>+B1378/B1390</f>
        <v>8.0862049992804969E-2</v>
      </c>
      <c r="D1378" s="89">
        <v>0</v>
      </c>
      <c r="E1378" s="112">
        <f>+D1378*C1361</f>
        <v>0</v>
      </c>
      <c r="F1378" s="79">
        <v>0</v>
      </c>
      <c r="G1378" s="112">
        <f>F1378*C1361</f>
        <v>0</v>
      </c>
      <c r="H1378" s="79">
        <v>1.5696008000000001E-2</v>
      </c>
      <c r="I1378" s="117">
        <f t="shared" si="181"/>
        <v>0</v>
      </c>
      <c r="J1378" s="39">
        <f>+H1378*I1393</f>
        <v>501829.03850271291</v>
      </c>
      <c r="K1378" s="395">
        <v>-24702.2</v>
      </c>
      <c r="L1378" s="394">
        <f t="shared" si="182"/>
        <v>477126.8385027129</v>
      </c>
      <c r="O1378" s="598"/>
      <c r="P1378" s="596">
        <v>-8790.4599999999991</v>
      </c>
      <c r="Q1378" t="s">
        <v>869</v>
      </c>
    </row>
    <row r="1379" spans="1:17" ht="13.8">
      <c r="A1379" s="2" t="s">
        <v>209</v>
      </c>
      <c r="B1379" s="22">
        <f>+$B$23</f>
        <v>483692</v>
      </c>
      <c r="C1379" s="84">
        <f>+B1379/B1390</f>
        <v>5.5328799430985872E-3</v>
      </c>
      <c r="D1379" s="89">
        <v>0</v>
      </c>
      <c r="E1379" s="112">
        <f>+D1379*C1361</f>
        <v>0</v>
      </c>
      <c r="F1379" s="79">
        <v>0</v>
      </c>
      <c r="G1379" s="112">
        <f>F1379*C1361</f>
        <v>0</v>
      </c>
      <c r="H1379" s="79">
        <v>1.07398E-3</v>
      </c>
      <c r="I1379" s="117">
        <f t="shared" si="181"/>
        <v>0</v>
      </c>
      <c r="J1379" s="39">
        <f>+H1379*I1393</f>
        <v>34337.033389072145</v>
      </c>
      <c r="K1379" s="395">
        <v>-507.29</v>
      </c>
      <c r="L1379" s="394">
        <f t="shared" si="182"/>
        <v>33829.743389072144</v>
      </c>
    </row>
    <row r="1380" spans="1:17" ht="13.8">
      <c r="A1380" s="2" t="s">
        <v>210</v>
      </c>
      <c r="B1380" s="22">
        <f>+$B$24</f>
        <v>125500</v>
      </c>
      <c r="C1380" s="84">
        <f>+B1380/B1390</f>
        <v>1.435575599470061E-3</v>
      </c>
      <c r="D1380" s="89">
        <v>0</v>
      </c>
      <c r="E1380" s="112">
        <f>+D1380*C1361</f>
        <v>0</v>
      </c>
      <c r="F1380" s="79">
        <v>0</v>
      </c>
      <c r="G1380" s="112">
        <f>F1380*C1361</f>
        <v>0</v>
      </c>
      <c r="H1380" s="79">
        <v>2.7865700000000003E-4</v>
      </c>
      <c r="I1380" s="117">
        <f t="shared" si="181"/>
        <v>0</v>
      </c>
      <c r="J1380" s="39">
        <f>+H1380*I1393</f>
        <v>8909.1553968404241</v>
      </c>
      <c r="K1380" s="395">
        <v>-123.31</v>
      </c>
      <c r="L1380" s="394">
        <f t="shared" si="182"/>
        <v>8785.8453968404247</v>
      </c>
    </row>
    <row r="1381" spans="1:17" ht="13.8">
      <c r="A1381" s="2" t="s">
        <v>2</v>
      </c>
      <c r="B1381" s="22">
        <f>+$B$25</f>
        <v>349000</v>
      </c>
      <c r="C1381" s="84">
        <f>+B1381/B1390</f>
        <v>3.992158439960568E-3</v>
      </c>
      <c r="D1381" s="89">
        <v>0</v>
      </c>
      <c r="E1381" s="112">
        <f>+D1381*C1361</f>
        <v>0</v>
      </c>
      <c r="F1381" s="79">
        <v>0</v>
      </c>
      <c r="G1381" s="112">
        <f>F1381*C1361</f>
        <v>0</v>
      </c>
      <c r="H1381" s="79">
        <v>7.74912E-4</v>
      </c>
      <c r="I1381" s="117">
        <f t="shared" si="181"/>
        <v>0</v>
      </c>
      <c r="J1381" s="39">
        <f>+H1381*I1393</f>
        <v>24775.302349757611</v>
      </c>
      <c r="K1381" s="395">
        <v>-800.31</v>
      </c>
      <c r="L1381" s="394">
        <f t="shared" si="182"/>
        <v>23974.992349757609</v>
      </c>
    </row>
    <row r="1382" spans="1:17" ht="13.8">
      <c r="A1382" s="2" t="s">
        <v>12</v>
      </c>
      <c r="B1382" s="22">
        <f>+$B$26</f>
        <v>369700</v>
      </c>
      <c r="C1382" s="84">
        <f>+B1382/B1390</f>
        <v>4.2289426225026417E-3</v>
      </c>
      <c r="D1382" s="89">
        <v>0</v>
      </c>
      <c r="E1382" s="112">
        <f>+D1382*C1361</f>
        <v>0</v>
      </c>
      <c r="F1382" s="79">
        <v>0</v>
      </c>
      <c r="G1382" s="112">
        <f>F1382*C1361</f>
        <v>0</v>
      </c>
      <c r="H1382" s="79">
        <v>8.2087299999999996E-4</v>
      </c>
      <c r="I1382" s="117">
        <f t="shared" si="181"/>
        <v>0</v>
      </c>
      <c r="J1382" s="39">
        <f>+H1382*I1393</f>
        <v>26244.756521711595</v>
      </c>
      <c r="K1382" s="395">
        <v>-3870.77</v>
      </c>
      <c r="L1382" s="394">
        <f t="shared" si="182"/>
        <v>22373.986521711595</v>
      </c>
    </row>
    <row r="1383" spans="1:17" ht="13.8">
      <c r="A1383" s="2" t="s">
        <v>18</v>
      </c>
      <c r="B1383" s="22">
        <f>+$B$27</f>
        <v>10701139</v>
      </c>
      <c r="C1383" s="84">
        <f>+B1383/B1390</f>
        <v>0.12240871740986015</v>
      </c>
      <c r="D1383" s="89">
        <v>0</v>
      </c>
      <c r="E1383" s="112">
        <f>+D1383*C1361</f>
        <v>0</v>
      </c>
      <c r="F1383" s="79">
        <v>0</v>
      </c>
      <c r="G1383" s="112">
        <f>F1383*C1361</f>
        <v>0</v>
      </c>
      <c r="H1383" s="79">
        <v>3.0205915999999999E-2</v>
      </c>
      <c r="I1383" s="117">
        <f t="shared" si="181"/>
        <v>0</v>
      </c>
      <c r="J1383" s="39">
        <f>+H1383*I1393</f>
        <v>965736.369615364</v>
      </c>
      <c r="K1383" s="395">
        <v>-11019.05</v>
      </c>
      <c r="L1383" s="394">
        <f t="shared" si="182"/>
        <v>954717.31961536396</v>
      </c>
    </row>
    <row r="1384" spans="1:17" ht="13.8">
      <c r="A1384" s="2" t="s">
        <v>9</v>
      </c>
      <c r="B1384" s="22">
        <f>+$B$28</f>
        <v>8491257</v>
      </c>
      <c r="C1384" s="84">
        <f>+B1384/B1390</f>
        <v>9.7130210024138255E-2</v>
      </c>
      <c r="D1384" s="89">
        <v>0</v>
      </c>
      <c r="E1384" s="112">
        <f>+D1384*C1361</f>
        <v>0</v>
      </c>
      <c r="F1384" s="79">
        <v>0</v>
      </c>
      <c r="G1384" s="112">
        <f>F1384*C1361</f>
        <v>0</v>
      </c>
      <c r="H1384" s="79">
        <v>0.49475347800000002</v>
      </c>
      <c r="I1384" s="117">
        <f t="shared" si="181"/>
        <v>0</v>
      </c>
      <c r="J1384" s="39">
        <f>+H1384*I1393</f>
        <v>15818140.648285419</v>
      </c>
      <c r="K1384" s="395">
        <v>-48407.72</v>
      </c>
      <c r="L1384" s="394">
        <f t="shared" si="182"/>
        <v>15769732.928285418</v>
      </c>
    </row>
    <row r="1385" spans="1:17" ht="13.8">
      <c r="A1385" s="2" t="s">
        <v>7</v>
      </c>
      <c r="B1385" s="22">
        <f>+$B$29</f>
        <v>1726630</v>
      </c>
      <c r="C1385" s="84">
        <f>+B1385/B1390</f>
        <v>1.9750660536358496E-2</v>
      </c>
      <c r="D1385" s="89">
        <v>0</v>
      </c>
      <c r="E1385" s="112">
        <f>+D1385*C1361</f>
        <v>0</v>
      </c>
      <c r="F1385" s="79">
        <v>0</v>
      </c>
      <c r="G1385" s="112">
        <f>F1385*C1361</f>
        <v>0</v>
      </c>
      <c r="H1385" s="79">
        <v>9.7935486000000002E-2</v>
      </c>
      <c r="I1385" s="117">
        <f t="shared" si="181"/>
        <v>0</v>
      </c>
      <c r="J1385" s="39">
        <f>+H1385*I1393</f>
        <v>3131170.0895333323</v>
      </c>
      <c r="K1385" s="395">
        <v>-103658.91</v>
      </c>
      <c r="L1385" s="394">
        <f t="shared" si="182"/>
        <v>3027511.1795333321</v>
      </c>
    </row>
    <row r="1386" spans="1:17" ht="13.8">
      <c r="A1386" s="2" t="s">
        <v>13</v>
      </c>
      <c r="B1386" s="22">
        <f>+$B$30</f>
        <v>260430</v>
      </c>
      <c r="C1386" s="84">
        <f>+B1386/B1390</f>
        <v>2.9790195487648446E-3</v>
      </c>
      <c r="D1386" s="89">
        <v>0</v>
      </c>
      <c r="E1386" s="112">
        <f>+D1386*C1361</f>
        <v>0</v>
      </c>
      <c r="F1386" s="79">
        <v>0</v>
      </c>
      <c r="G1386" s="112">
        <f>F1386*C1361</f>
        <v>0</v>
      </c>
      <c r="H1386" s="79">
        <v>5.7825300000000004E-4</v>
      </c>
      <c r="I1386" s="117">
        <f t="shared" si="181"/>
        <v>0</v>
      </c>
      <c r="J1386" s="39">
        <f>+H1386*I1393</f>
        <v>18487.767526705469</v>
      </c>
      <c r="K1386" s="395">
        <v>-1002.48</v>
      </c>
      <c r="L1386" s="394">
        <f>+J1386+K1386</f>
        <v>17485.28752670547</v>
      </c>
    </row>
    <row r="1387" spans="1:17" ht="13.8">
      <c r="A1387" s="2" t="s">
        <v>3</v>
      </c>
      <c r="B1387" s="22">
        <f>+$B$31</f>
        <v>1010330</v>
      </c>
      <c r="C1387" s="84">
        <f>+B1387/B1390</f>
        <v>1.155701271245089E-2</v>
      </c>
      <c r="D1387" s="89">
        <v>0</v>
      </c>
      <c r="E1387" s="112">
        <f>+D1387*C1361</f>
        <v>0</v>
      </c>
      <c r="F1387" s="79">
        <v>0</v>
      </c>
      <c r="G1387" s="112">
        <f>F1387*C1361</f>
        <v>0</v>
      </c>
      <c r="H1387" s="79">
        <v>3.2541869000000001E-2</v>
      </c>
      <c r="I1387" s="117">
        <f t="shared" si="181"/>
        <v>0</v>
      </c>
      <c r="J1387" s="39">
        <f>+H1387*I1393</f>
        <v>1040420.9039235478</v>
      </c>
      <c r="K1387" s="395">
        <v>1884.62</v>
      </c>
      <c r="L1387" s="394">
        <f t="shared" ref="L1387" si="184">+J1387+K1387</f>
        <v>1042305.5239235478</v>
      </c>
    </row>
    <row r="1388" spans="1:17" ht="13.8">
      <c r="A1388" s="2" t="s">
        <v>11</v>
      </c>
      <c r="B1388" s="22">
        <f>+$B$32</f>
        <v>744197</v>
      </c>
      <c r="C1388" s="84">
        <f>+B1388/B1390</f>
        <v>8.5127574055682952E-3</v>
      </c>
      <c r="D1388" s="89">
        <v>0</v>
      </c>
      <c r="E1388" s="112">
        <f>+D1388*C1361</f>
        <v>0</v>
      </c>
      <c r="F1388" s="79">
        <v>0</v>
      </c>
      <c r="G1388" s="112">
        <f>F1388*C1361</f>
        <v>0</v>
      </c>
      <c r="H1388" s="79">
        <v>0.18369840200000001</v>
      </c>
      <c r="I1388" s="117">
        <f t="shared" si="181"/>
        <v>0</v>
      </c>
      <c r="J1388" s="39">
        <f>+H1388*I1393</f>
        <v>5873161.6631531296</v>
      </c>
      <c r="K1388" s="395">
        <v>-555478.22</v>
      </c>
      <c r="L1388" s="394">
        <f>+J1388+K1388</f>
        <v>5317683.4431531299</v>
      </c>
    </row>
    <row r="1389" spans="1:17" ht="13.8">
      <c r="A1389" s="3" t="s">
        <v>8</v>
      </c>
      <c r="B1389" s="22">
        <f>+$B$33</f>
        <v>607368</v>
      </c>
      <c r="C1389" s="84">
        <f>+B1389/B1390</f>
        <v>6.9475910812663907E-3</v>
      </c>
      <c r="D1389" s="89">
        <v>0</v>
      </c>
      <c r="E1389" s="112">
        <f>+D1389*C1361</f>
        <v>0</v>
      </c>
      <c r="F1389" s="79">
        <v>0</v>
      </c>
      <c r="G1389" s="115">
        <f>F1389*C1361</f>
        <v>0</v>
      </c>
      <c r="H1389" s="79">
        <v>1.3008333E-2</v>
      </c>
      <c r="I1389" s="118">
        <f t="shared" si="181"/>
        <v>0</v>
      </c>
      <c r="J1389" s="39">
        <f>+H1389*I1393</f>
        <v>415899.33197747543</v>
      </c>
      <c r="K1389" s="395">
        <v>-5536.28</v>
      </c>
      <c r="L1389" s="394">
        <f t="shared" ref="L1389" si="185">+J1389+K1389</f>
        <v>410363.05197747541</v>
      </c>
    </row>
    <row r="1390" spans="1:17" ht="13.8">
      <c r="A1390" s="24"/>
      <c r="B1390" s="25">
        <f t="shared" ref="B1390:K1390" si="186">SUM(B1367:B1389)</f>
        <v>87421380</v>
      </c>
      <c r="C1390" s="85">
        <f t="shared" si="186"/>
        <v>1.0000000000000002</v>
      </c>
      <c r="D1390" s="82">
        <f t="shared" si="186"/>
        <v>0</v>
      </c>
      <c r="E1390" s="113">
        <f t="shared" si="186"/>
        <v>0</v>
      </c>
      <c r="F1390" s="83">
        <f t="shared" si="186"/>
        <v>0</v>
      </c>
      <c r="G1390" s="113">
        <f t="shared" si="186"/>
        <v>0</v>
      </c>
      <c r="H1390" s="83">
        <f t="shared" si="186"/>
        <v>0.99999999900000014</v>
      </c>
      <c r="I1390" s="119">
        <f t="shared" si="186"/>
        <v>0</v>
      </c>
      <c r="J1390" s="26">
        <f t="shared" si="186"/>
        <v>31971762.374285478</v>
      </c>
      <c r="K1390" s="26">
        <f t="shared" si="186"/>
        <v>-912124.35</v>
      </c>
      <c r="L1390" s="26">
        <f>SUM(L1367:L1389)</f>
        <v>31059638.024285469</v>
      </c>
    </row>
    <row r="1391" spans="1:17">
      <c r="H1391" s="80"/>
      <c r="I1391" s="81"/>
    </row>
    <row r="1393" spans="1:14">
      <c r="G1393" t="s">
        <v>114</v>
      </c>
      <c r="H1393" s="27"/>
      <c r="I1393" s="357">
        <f>+NSP!L74</f>
        <v>31971762.406257238</v>
      </c>
    </row>
    <row r="1394" spans="1:14">
      <c r="G1394" t="s">
        <v>338</v>
      </c>
      <c r="I1394" s="154">
        <f>+NSP!M74</f>
        <v>-912124</v>
      </c>
    </row>
    <row r="1395" spans="1:14">
      <c r="G1395" t="s">
        <v>256</v>
      </c>
      <c r="I1395" s="120">
        <f>SUM(I1393:I1394)</f>
        <v>31059638.406257238</v>
      </c>
      <c r="N1395" s="121">
        <f>+I1395</f>
        <v>31059638.406257238</v>
      </c>
    </row>
    <row r="1396" spans="1:14">
      <c r="I1396" s="122"/>
      <c r="N1396" s="121"/>
    </row>
    <row r="1397" spans="1:14">
      <c r="I1397" s="122"/>
      <c r="N1397" s="121"/>
    </row>
    <row r="1398" spans="1:14">
      <c r="I1398" s="122"/>
      <c r="N1398" s="121"/>
    </row>
    <row r="1400" spans="1:14" ht="15.75" customHeight="1">
      <c r="A1400" s="874" t="s">
        <v>19</v>
      </c>
      <c r="B1400" s="875"/>
      <c r="C1400" s="875" t="s">
        <v>419</v>
      </c>
      <c r="D1400" s="875"/>
      <c r="E1400" s="875"/>
      <c r="F1400" s="875"/>
      <c r="G1400" s="875"/>
      <c r="H1400" s="876"/>
      <c r="I1400" s="4"/>
    </row>
    <row r="1401" spans="1:14" ht="15.75" customHeight="1">
      <c r="A1401" s="867" t="s">
        <v>20</v>
      </c>
      <c r="B1401" s="868"/>
      <c r="C1401" s="918" t="s">
        <v>211</v>
      </c>
      <c r="D1401" s="918"/>
      <c r="E1401" s="918"/>
      <c r="F1401" s="918"/>
      <c r="G1401" s="918"/>
      <c r="H1401" s="919"/>
      <c r="I1401" s="4"/>
    </row>
    <row r="1402" spans="1:14" ht="15.75" customHeight="1">
      <c r="A1402" s="867" t="s">
        <v>22</v>
      </c>
      <c r="B1402" s="868"/>
      <c r="C1402" s="913" t="s">
        <v>172</v>
      </c>
      <c r="D1402" s="913"/>
      <c r="E1402" s="913"/>
      <c r="F1402" s="913"/>
      <c r="G1402" s="913"/>
      <c r="H1402" s="914"/>
      <c r="I1402" s="4"/>
    </row>
    <row r="1403" spans="1:14" ht="15.75" customHeight="1">
      <c r="A1403" s="867" t="s">
        <v>24</v>
      </c>
      <c r="B1403" s="868"/>
      <c r="C1403" s="915">
        <v>0</v>
      </c>
      <c r="D1403" s="916"/>
      <c r="E1403" s="916"/>
      <c r="F1403" s="916"/>
      <c r="G1403" s="916"/>
      <c r="H1403" s="917"/>
      <c r="I1403" s="4"/>
    </row>
    <row r="1404" spans="1:14" ht="15.75" customHeight="1">
      <c r="A1404" s="881" t="s">
        <v>25</v>
      </c>
      <c r="B1404" s="882"/>
      <c r="C1404" s="911" t="s">
        <v>592</v>
      </c>
      <c r="D1404" s="911"/>
      <c r="E1404" s="911"/>
      <c r="F1404" s="911"/>
      <c r="G1404" s="911"/>
      <c r="H1404" s="912"/>
      <c r="I1404" s="459" t="s">
        <v>593</v>
      </c>
    </row>
    <row r="1405" spans="1:14" ht="13.8">
      <c r="A1405" s="5"/>
      <c r="B1405" s="5"/>
      <c r="C1405" s="5"/>
      <c r="D1405" s="5"/>
      <c r="E1405" s="5"/>
      <c r="F1405" s="5"/>
      <c r="G1405" s="5"/>
      <c r="H1405" s="5"/>
      <c r="I1405" s="5"/>
    </row>
    <row r="1406" spans="1:14" ht="13.8">
      <c r="A1406" s="6"/>
      <c r="B1406" s="7"/>
      <c r="C1406" s="8"/>
      <c r="D1406" s="886">
        <v>0.2</v>
      </c>
      <c r="E1406" s="887"/>
      <c r="F1406" s="886">
        <v>0.8</v>
      </c>
      <c r="G1406" s="887"/>
      <c r="H1406" s="9"/>
      <c r="I1406" s="10"/>
      <c r="J1406" s="11" t="s">
        <v>121</v>
      </c>
      <c r="K1406" s="11" t="s">
        <v>269</v>
      </c>
      <c r="L1406" s="11" t="s">
        <v>270</v>
      </c>
    </row>
    <row r="1407" spans="1:14" ht="12.75" customHeight="1">
      <c r="A1407" s="12"/>
      <c r="B1407" s="13"/>
      <c r="C1407" s="14"/>
      <c r="D1407" s="872" t="s">
        <v>26</v>
      </c>
      <c r="E1407" s="880"/>
      <c r="F1407" s="872" t="s">
        <v>27</v>
      </c>
      <c r="G1407" s="880"/>
      <c r="H1407" s="872" t="s">
        <v>28</v>
      </c>
      <c r="I1407" s="873"/>
      <c r="J1407" s="15" t="s">
        <v>29</v>
      </c>
      <c r="K1407" s="391" t="s">
        <v>29</v>
      </c>
      <c r="L1407" s="391" t="s">
        <v>29</v>
      </c>
    </row>
    <row r="1408" spans="1:14" ht="27.6">
      <c r="A1408" s="16" t="s">
        <v>30</v>
      </c>
      <c r="B1408" s="17" t="s">
        <v>31</v>
      </c>
      <c r="C1408" s="18" t="s">
        <v>32</v>
      </c>
      <c r="D1408" s="19" t="s">
        <v>33</v>
      </c>
      <c r="E1408" s="20" t="s">
        <v>34</v>
      </c>
      <c r="F1408" s="19" t="s">
        <v>33</v>
      </c>
      <c r="G1408" s="20" t="s">
        <v>34</v>
      </c>
      <c r="H1408" s="21" t="s">
        <v>33</v>
      </c>
      <c r="I1408" s="40" t="s">
        <v>34</v>
      </c>
      <c r="J1408" s="18" t="s">
        <v>34</v>
      </c>
      <c r="K1408" s="18" t="s">
        <v>34</v>
      </c>
      <c r="L1408" s="18" t="s">
        <v>34</v>
      </c>
    </row>
    <row r="1409" spans="1:17" ht="13.8">
      <c r="A1409" s="1" t="s">
        <v>15</v>
      </c>
      <c r="B1409" s="22">
        <f>+$B$10</f>
        <v>11479167</v>
      </c>
      <c r="C1409" s="84">
        <f>+B1409/B1432</f>
        <v>0.13130846252941786</v>
      </c>
      <c r="D1409" s="89">
        <v>0</v>
      </c>
      <c r="E1409" s="112">
        <f>+D1409*C1403</f>
        <v>0</v>
      </c>
      <c r="F1409" s="79">
        <v>0</v>
      </c>
      <c r="G1409" s="114">
        <f>F1409*C1403</f>
        <v>0</v>
      </c>
      <c r="H1409" s="79">
        <v>2.5488081999999999E-2</v>
      </c>
      <c r="I1409" s="116">
        <f>+E1409+G1409</f>
        <v>0</v>
      </c>
      <c r="J1409" s="39">
        <f>+H1409*I1435</f>
        <v>340035.33159429673</v>
      </c>
      <c r="K1409" s="39">
        <f>+H1409*I1436</f>
        <v>-27902.822888679999</v>
      </c>
      <c r="L1409" s="393">
        <f>+J1409+K1409</f>
        <v>312132.50870561675</v>
      </c>
      <c r="P1409" s="819" t="s">
        <v>967</v>
      </c>
      <c r="Q1409" s="812"/>
    </row>
    <row r="1410" spans="1:17" ht="13.8">
      <c r="A1410" s="2" t="s">
        <v>4</v>
      </c>
      <c r="B1410" s="22">
        <f>+$B$12</f>
        <v>552209</v>
      </c>
      <c r="C1410" s="84">
        <f>+B1410/B1432</f>
        <v>6.3166355873128521E-3</v>
      </c>
      <c r="D1410" s="89">
        <v>0</v>
      </c>
      <c r="E1410" s="112">
        <f>+D1410*C1403</f>
        <v>0</v>
      </c>
      <c r="F1410" s="79">
        <v>0</v>
      </c>
      <c r="G1410" s="112">
        <f>F1410*C1403</f>
        <v>0</v>
      </c>
      <c r="H1410" s="79">
        <v>1.2261119999999999E-3</v>
      </c>
      <c r="I1410" s="117">
        <f>+G1410+E1410</f>
        <v>0</v>
      </c>
      <c r="J1410" s="39">
        <f>+H1410*I1435</f>
        <v>16357.503891102766</v>
      </c>
      <c r="K1410" s="39">
        <f>+H1410*I1436</f>
        <v>-1342.2738508799998</v>
      </c>
      <c r="L1410" s="394">
        <f>+J1410+K1410</f>
        <v>15015.230040222767</v>
      </c>
      <c r="P1410" s="813" t="s">
        <v>638</v>
      </c>
      <c r="Q1410" s="814"/>
    </row>
    <row r="1411" spans="1:17" s="127" customFormat="1" ht="13.8">
      <c r="A1411" s="2" t="s">
        <v>0</v>
      </c>
      <c r="B1411" s="471">
        <f>+$B$13</f>
        <v>10468870</v>
      </c>
      <c r="C1411" s="472">
        <f>+B1411/B1432</f>
        <v>0.11975182729899711</v>
      </c>
      <c r="D1411" s="473">
        <v>0</v>
      </c>
      <c r="E1411" s="474">
        <f>+D1411*C1403</f>
        <v>0</v>
      </c>
      <c r="F1411" s="475">
        <v>0</v>
      </c>
      <c r="G1411" s="474">
        <f>F1411*C1403</f>
        <v>0</v>
      </c>
      <c r="H1411" s="475">
        <v>2.3244843000000001E-2</v>
      </c>
      <c r="I1411" s="477">
        <f t="shared" ref="I1411:I1431" si="187">+G1411+E1411</f>
        <v>0</v>
      </c>
      <c r="J1411" s="478">
        <f>+H1411*I1435</f>
        <v>310108.38310086919</v>
      </c>
      <c r="K1411" s="478">
        <f>+H1411*I1436</f>
        <v>-25447.05942582</v>
      </c>
      <c r="L1411" s="811">
        <f t="shared" ref="L1411:L1431" si="188">+J1411+K1411</f>
        <v>284661.32367504918</v>
      </c>
      <c r="P1411" s="815">
        <f>L1411*$O$20</f>
        <v>164818.90640785347</v>
      </c>
      <c r="Q1411" s="816" t="s">
        <v>610</v>
      </c>
    </row>
    <row r="1412" spans="1:17" ht="13.8">
      <c r="A1412" s="2" t="s">
        <v>16</v>
      </c>
      <c r="B1412" s="22">
        <f>+$B$14</f>
        <v>1032750</v>
      </c>
      <c r="C1412" s="84">
        <f>+B1412/B1432</f>
        <v>1.1813471715957813E-2</v>
      </c>
      <c r="D1412" s="89">
        <v>0</v>
      </c>
      <c r="E1412" s="112">
        <f>+D1412*C1403</f>
        <v>0</v>
      </c>
      <c r="F1412" s="79">
        <v>0</v>
      </c>
      <c r="G1412" s="112">
        <f>F1412*C1403</f>
        <v>0</v>
      </c>
      <c r="H1412" s="79">
        <v>2.2930939999999999E-3</v>
      </c>
      <c r="I1412" s="117">
        <f t="shared" si="187"/>
        <v>0</v>
      </c>
      <c r="J1412" s="39">
        <f>+H1412*I1435</f>
        <v>30592.061759174045</v>
      </c>
      <c r="K1412" s="39">
        <f>+H1412*I1436</f>
        <v>-2510.3417255599998</v>
      </c>
      <c r="L1412" s="394">
        <f t="shared" si="188"/>
        <v>28081.720033614045</v>
      </c>
      <c r="P1412" s="815">
        <f>L1411*$O$21</f>
        <v>99631.463286267201</v>
      </c>
      <c r="Q1412" s="816" t="s">
        <v>603</v>
      </c>
    </row>
    <row r="1413" spans="1:17" ht="13.8">
      <c r="A1413" s="2" t="s">
        <v>6</v>
      </c>
      <c r="B1413" s="22">
        <f>+$B$15</f>
        <v>2589500</v>
      </c>
      <c r="C1413" s="84">
        <f>+B1413/B1432</f>
        <v>2.9620900516555561E-2</v>
      </c>
      <c r="D1413" s="89">
        <v>0</v>
      </c>
      <c r="E1413" s="112">
        <f>+D1413*C1403</f>
        <v>0</v>
      </c>
      <c r="F1413" s="79">
        <v>0</v>
      </c>
      <c r="G1413" s="112">
        <f>F1413*C1403</f>
        <v>0</v>
      </c>
      <c r="H1413" s="79">
        <v>5.749667E-3</v>
      </c>
      <c r="I1413" s="117">
        <f t="shared" si="187"/>
        <v>0</v>
      </c>
      <c r="J1413" s="39">
        <f>+H1413*I1435</f>
        <v>76706.043432447579</v>
      </c>
      <c r="K1413" s="39">
        <f>+H1413*I1436</f>
        <v>-6294.3904515799995</v>
      </c>
      <c r="L1413" s="394">
        <f t="shared" si="188"/>
        <v>70411.652980867584</v>
      </c>
      <c r="P1413" s="817">
        <f>L1411*$O$22</f>
        <v>20210.953980928491</v>
      </c>
      <c r="Q1413" s="818" t="s">
        <v>604</v>
      </c>
    </row>
    <row r="1414" spans="1:17" ht="13.8">
      <c r="A1414" s="2" t="s">
        <v>10</v>
      </c>
      <c r="B1414" s="22">
        <f>+$B$16</f>
        <v>2986010</v>
      </c>
      <c r="C1414" s="84">
        <f>+B1414/B1432</f>
        <v>3.4156518691423082E-2</v>
      </c>
      <c r="D1414" s="89">
        <v>0</v>
      </c>
      <c r="E1414" s="112">
        <f>+D1414*C1403</f>
        <v>0</v>
      </c>
      <c r="F1414" s="79">
        <v>0</v>
      </c>
      <c r="G1414" s="112">
        <f>F1414*C1403</f>
        <v>0</v>
      </c>
      <c r="H1414" s="79">
        <v>6.6300689999999997E-3</v>
      </c>
      <c r="I1414" s="117">
        <f t="shared" si="187"/>
        <v>0</v>
      </c>
      <c r="J1414" s="39">
        <f>+H1414*I1435</f>
        <v>88451.446087942881</v>
      </c>
      <c r="K1414" s="39">
        <f>+H1414*I1436</f>
        <v>-7258.2017370599997</v>
      </c>
      <c r="L1414" s="394">
        <f t="shared" si="188"/>
        <v>81193.244350882887</v>
      </c>
    </row>
    <row r="1415" spans="1:17" ht="13.8">
      <c r="A1415" s="2" t="s">
        <v>17</v>
      </c>
      <c r="B1415" s="22">
        <f>+$B$17</f>
        <v>6997000</v>
      </c>
      <c r="C1415" s="84">
        <f>+B1415/B1432</f>
        <v>8.003762923898021E-2</v>
      </c>
      <c r="D1415" s="89">
        <v>0</v>
      </c>
      <c r="E1415" s="112">
        <f>+D1415*C1403</f>
        <v>0</v>
      </c>
      <c r="F1415" s="79">
        <v>0</v>
      </c>
      <c r="G1415" s="112">
        <f>F1415*C1403</f>
        <v>0</v>
      </c>
      <c r="H1415" s="79">
        <v>1.553598E-2</v>
      </c>
      <c r="I1415" s="117">
        <f t="shared" si="187"/>
        <v>0</v>
      </c>
      <c r="J1415" s="39">
        <f>+H1415*I1435</f>
        <v>207264.7957952412</v>
      </c>
      <c r="K1415" s="39">
        <f>+H1415*I1436</f>
        <v>-17007.858745199999</v>
      </c>
      <c r="L1415" s="394">
        <f t="shared" si="188"/>
        <v>190256.93705004119</v>
      </c>
    </row>
    <row r="1416" spans="1:17" ht="13.8">
      <c r="A1416" s="2" t="s">
        <v>5</v>
      </c>
      <c r="B1416" s="22">
        <f>+$B$18</f>
        <v>9283000</v>
      </c>
      <c r="C1416" s="84">
        <f>+B1416/B1432</f>
        <v>0.10618683896319184</v>
      </c>
      <c r="D1416" s="89">
        <v>0</v>
      </c>
      <c r="E1416" s="112">
        <f>+D1416*C1403</f>
        <v>0</v>
      </c>
      <c r="F1416" s="79">
        <v>0</v>
      </c>
      <c r="G1416" s="112">
        <f>F1416*C1403</f>
        <v>0</v>
      </c>
      <c r="H1416" s="79">
        <v>2.0611763000000002E-2</v>
      </c>
      <c r="I1416" s="117">
        <f t="shared" si="187"/>
        <v>0</v>
      </c>
      <c r="J1416" s="39">
        <f>+H1416*I1435</f>
        <v>274980.58372725174</v>
      </c>
      <c r="K1416" s="39">
        <f>+H1416*I1436</f>
        <v>-22564.521426620002</v>
      </c>
      <c r="L1416" s="394">
        <f t="shared" si="188"/>
        <v>252416.06230063175</v>
      </c>
    </row>
    <row r="1417" spans="1:17" ht="13.8">
      <c r="A1417" s="2" t="s">
        <v>116</v>
      </c>
      <c r="B1417" s="22">
        <f>+$B$19</f>
        <v>2800184</v>
      </c>
      <c r="C1417" s="84">
        <f>+B1417/B1432</f>
        <v>3.2030883063159148E-2</v>
      </c>
      <c r="D1417" s="89">
        <v>0</v>
      </c>
      <c r="E1417" s="112">
        <f>+D1417*C1403</f>
        <v>0</v>
      </c>
      <c r="F1417" s="79">
        <v>0</v>
      </c>
      <c r="G1417" s="112">
        <f>F1417*C1403</f>
        <v>0</v>
      </c>
      <c r="H1417" s="79">
        <v>1.1657959000000001E-2</v>
      </c>
      <c r="I1417" s="117">
        <f t="shared" si="187"/>
        <v>0</v>
      </c>
      <c r="J1417" s="39">
        <f>+H1417*I1435</f>
        <v>155528.29570611537</v>
      </c>
      <c r="K1417" s="39">
        <f>+H1417*I1436</f>
        <v>-12762.434035660001</v>
      </c>
      <c r="L1417" s="394">
        <f t="shared" si="188"/>
        <v>142765.86167045537</v>
      </c>
    </row>
    <row r="1418" spans="1:17" ht="13.8">
      <c r="A1418" s="2" t="s">
        <v>1</v>
      </c>
      <c r="B1418" s="22">
        <f>+$B$20</f>
        <v>234000</v>
      </c>
      <c r="C1418" s="84">
        <f>+B1418/B1432</f>
        <v>2.6766907591712691E-3</v>
      </c>
      <c r="D1418" s="89">
        <v>0</v>
      </c>
      <c r="E1418" s="112">
        <f>+D1418*C1403</f>
        <v>0</v>
      </c>
      <c r="F1418" s="79">
        <v>0</v>
      </c>
      <c r="G1418" s="112">
        <f>F1418*C1403</f>
        <v>0</v>
      </c>
      <c r="H1418" s="79">
        <v>5.1956699999999997E-4</v>
      </c>
      <c r="I1418" s="117">
        <f t="shared" si="187"/>
        <v>0</v>
      </c>
      <c r="J1418" s="39">
        <f>+H1418*I1435</f>
        <v>6931.5194894011238</v>
      </c>
      <c r="K1418" s="39">
        <f>+H1418*I1436</f>
        <v>-568.79077757999994</v>
      </c>
      <c r="L1418" s="394">
        <f t="shared" si="188"/>
        <v>6362.7287118211243</v>
      </c>
    </row>
    <row r="1419" spans="1:17" ht="13.8">
      <c r="A1419" s="2" t="s">
        <v>46</v>
      </c>
      <c r="B1419" s="22">
        <f>+$B$21</f>
        <v>7060375</v>
      </c>
      <c r="C1419" s="84">
        <f>+B1419/B1432</f>
        <v>8.0762566319589099E-2</v>
      </c>
      <c r="D1419" s="89">
        <v>0</v>
      </c>
      <c r="E1419" s="112">
        <f>+D1419*C1403</f>
        <v>0</v>
      </c>
      <c r="F1419" s="79">
        <v>0</v>
      </c>
      <c r="G1419" s="112">
        <f>F1419*C1403</f>
        <v>0</v>
      </c>
      <c r="H1419" s="79">
        <v>1.5676696E-2</v>
      </c>
      <c r="I1419" s="117">
        <f t="shared" si="187"/>
        <v>0</v>
      </c>
      <c r="J1419" s="39">
        <f>+H1419*I1435</f>
        <v>209142.08148981104</v>
      </c>
      <c r="K1419" s="39">
        <f>+H1419*I1436</f>
        <v>-17161.906179040001</v>
      </c>
      <c r="L1419" s="394">
        <f t="shared" si="188"/>
        <v>191980.17531077104</v>
      </c>
    </row>
    <row r="1420" spans="1:17" ht="13.8">
      <c r="A1420" s="2" t="s">
        <v>45</v>
      </c>
      <c r="B1420" s="22">
        <f>+$B$22</f>
        <v>7069072</v>
      </c>
      <c r="C1420" s="84">
        <f>+B1420/B1432</f>
        <v>8.0862049992804969E-2</v>
      </c>
      <c r="D1420" s="89">
        <v>0</v>
      </c>
      <c r="E1420" s="112">
        <f>+D1420*C1403</f>
        <v>0</v>
      </c>
      <c r="F1420" s="79">
        <v>0</v>
      </c>
      <c r="G1420" s="112">
        <f>F1420*C1403</f>
        <v>0</v>
      </c>
      <c r="H1420" s="79">
        <v>1.5696008000000001E-2</v>
      </c>
      <c r="I1420" s="117">
        <f t="shared" si="187"/>
        <v>0</v>
      </c>
      <c r="J1420" s="39">
        <f>+H1420*I1435</f>
        <v>209399.72199503813</v>
      </c>
      <c r="K1420" s="39">
        <f>+H1420*I1436</f>
        <v>-17183.04779792</v>
      </c>
      <c r="L1420" s="394">
        <f t="shared" si="188"/>
        <v>192216.67419711812</v>
      </c>
    </row>
    <row r="1421" spans="1:17" ht="13.8">
      <c r="A1421" s="2" t="s">
        <v>209</v>
      </c>
      <c r="B1421" s="22">
        <f>+$B$23</f>
        <v>483692</v>
      </c>
      <c r="C1421" s="84">
        <f>+B1421/B1432</f>
        <v>5.5328799430985872E-3</v>
      </c>
      <c r="D1421" s="89">
        <v>0</v>
      </c>
      <c r="E1421" s="112">
        <f>+D1421*C1403</f>
        <v>0</v>
      </c>
      <c r="F1421" s="79">
        <v>0</v>
      </c>
      <c r="G1421" s="112">
        <f>F1421*C1403</f>
        <v>0</v>
      </c>
      <c r="H1421" s="79">
        <v>1.07398E-3</v>
      </c>
      <c r="I1421" s="117">
        <f t="shared" si="187"/>
        <v>0</v>
      </c>
      <c r="J1421" s="39">
        <f>+H1421*I1435</f>
        <v>14327.91786473548</v>
      </c>
      <c r="K1421" s="39">
        <f>+H1421*I1436</f>
        <v>-1175.7288652</v>
      </c>
      <c r="L1421" s="394">
        <f t="shared" si="188"/>
        <v>13152.18899953548</v>
      </c>
    </row>
    <row r="1422" spans="1:17" ht="13.8">
      <c r="A1422" s="2" t="s">
        <v>210</v>
      </c>
      <c r="B1422" s="22">
        <f>+$B$24</f>
        <v>125500</v>
      </c>
      <c r="C1422" s="84">
        <f>+B1422/B1432</f>
        <v>1.435575599470061E-3</v>
      </c>
      <c r="D1422" s="89">
        <v>0</v>
      </c>
      <c r="E1422" s="112">
        <f>+D1422*C1403</f>
        <v>0</v>
      </c>
      <c r="F1422" s="79">
        <v>0</v>
      </c>
      <c r="G1422" s="112">
        <f>F1422*C1403</f>
        <v>0</v>
      </c>
      <c r="H1422" s="79">
        <v>2.7865700000000003E-4</v>
      </c>
      <c r="I1422" s="117">
        <f t="shared" si="187"/>
        <v>0</v>
      </c>
      <c r="J1422" s="39">
        <f>+H1422*I1435</f>
        <v>3717.5502415627807</v>
      </c>
      <c r="K1422" s="39">
        <f>+H1422*I1436</f>
        <v>-305.05696418000002</v>
      </c>
      <c r="L1422" s="394">
        <f t="shared" si="188"/>
        <v>3412.4932773827804</v>
      </c>
    </row>
    <row r="1423" spans="1:17" ht="13.8">
      <c r="A1423" s="2" t="s">
        <v>2</v>
      </c>
      <c r="B1423" s="22">
        <f>+$B$25</f>
        <v>349000</v>
      </c>
      <c r="C1423" s="84">
        <f>+B1423/B1432</f>
        <v>3.992158439960568E-3</v>
      </c>
      <c r="D1423" s="89">
        <v>0</v>
      </c>
      <c r="E1423" s="112">
        <f>+D1423*C1403</f>
        <v>0</v>
      </c>
      <c r="F1423" s="79">
        <v>0</v>
      </c>
      <c r="G1423" s="112">
        <f>F1423*C1403</f>
        <v>0</v>
      </c>
      <c r="H1423" s="79">
        <v>7.74912E-4</v>
      </c>
      <c r="I1423" s="117">
        <f t="shared" si="187"/>
        <v>0</v>
      </c>
      <c r="J1423" s="39">
        <f>+H1423*I1435</f>
        <v>10338.065409409766</v>
      </c>
      <c r="K1423" s="39">
        <f>+H1423*I1436</f>
        <v>-848.32716287999995</v>
      </c>
      <c r="L1423" s="394">
        <f t="shared" si="188"/>
        <v>9489.7382465297669</v>
      </c>
    </row>
    <row r="1424" spans="1:17" ht="13.8">
      <c r="A1424" s="2" t="s">
        <v>12</v>
      </c>
      <c r="B1424" s="22">
        <f>+$B$26</f>
        <v>369700</v>
      </c>
      <c r="C1424" s="84">
        <f>+B1424/B1432</f>
        <v>4.2289426225026417E-3</v>
      </c>
      <c r="D1424" s="89">
        <v>0</v>
      </c>
      <c r="E1424" s="112">
        <f>+D1424*C1403</f>
        <v>0</v>
      </c>
      <c r="F1424" s="79">
        <v>0</v>
      </c>
      <c r="G1424" s="112">
        <f>F1424*C1403</f>
        <v>0</v>
      </c>
      <c r="H1424" s="79">
        <v>8.2087299999999996E-4</v>
      </c>
      <c r="I1424" s="117">
        <f t="shared" si="187"/>
        <v>0</v>
      </c>
      <c r="J1424" s="39">
        <f>+H1424*I1435</f>
        <v>10951.228999961832</v>
      </c>
      <c r="K1424" s="39">
        <f>+H1424*I1436</f>
        <v>-898.64250801999992</v>
      </c>
      <c r="L1424" s="394">
        <f t="shared" si="188"/>
        <v>10052.586491941831</v>
      </c>
    </row>
    <row r="1425" spans="1:14" ht="13.8">
      <c r="A1425" s="2" t="s">
        <v>18</v>
      </c>
      <c r="B1425" s="22">
        <f>+$B$27</f>
        <v>10701139</v>
      </c>
      <c r="C1425" s="84">
        <f>+B1425/B1432</f>
        <v>0.12240871740986015</v>
      </c>
      <c r="D1425" s="89">
        <v>0</v>
      </c>
      <c r="E1425" s="112">
        <f>+D1425*C1403</f>
        <v>0</v>
      </c>
      <c r="F1425" s="79">
        <v>0</v>
      </c>
      <c r="G1425" s="112">
        <f>F1425*C1403</f>
        <v>0</v>
      </c>
      <c r="H1425" s="79">
        <v>3.0205915999999999E-2</v>
      </c>
      <c r="I1425" s="117">
        <f t="shared" si="187"/>
        <v>0</v>
      </c>
      <c r="J1425" s="39">
        <f>+H1425*I1435</f>
        <v>402975.73835369304</v>
      </c>
      <c r="K1425" s="39">
        <f>+H1425*I1436</f>
        <v>-33067.624481840001</v>
      </c>
      <c r="L1425" s="394">
        <f t="shared" si="188"/>
        <v>369908.11387185304</v>
      </c>
    </row>
    <row r="1426" spans="1:14" ht="13.8">
      <c r="A1426" s="2" t="s">
        <v>9</v>
      </c>
      <c r="B1426" s="22">
        <f>+$B$28</f>
        <v>8491257</v>
      </c>
      <c r="C1426" s="84">
        <f>+B1426/B1432</f>
        <v>9.7130210024138255E-2</v>
      </c>
      <c r="D1426" s="89">
        <v>0</v>
      </c>
      <c r="E1426" s="112">
        <f>+D1426*C1403</f>
        <v>0</v>
      </c>
      <c r="F1426" s="79">
        <v>0</v>
      </c>
      <c r="G1426" s="112">
        <f>F1426*C1403</f>
        <v>0</v>
      </c>
      <c r="H1426" s="79">
        <v>0.49475347800000002</v>
      </c>
      <c r="I1426" s="117">
        <f t="shared" si="187"/>
        <v>0</v>
      </c>
      <c r="J1426" s="39">
        <f>+H1426*I1435</f>
        <v>6600483.4317922238</v>
      </c>
      <c r="K1426" s="39">
        <f>+H1426*I1436</f>
        <v>-541626.42250572005</v>
      </c>
      <c r="L1426" s="394">
        <f t="shared" si="188"/>
        <v>6058857.0092865042</v>
      </c>
    </row>
    <row r="1427" spans="1:14" ht="13.8">
      <c r="A1427" s="2" t="s">
        <v>7</v>
      </c>
      <c r="B1427" s="22">
        <f>+$B$29</f>
        <v>1726630</v>
      </c>
      <c r="C1427" s="84">
        <f>+B1427/B1432</f>
        <v>1.9750660536358496E-2</v>
      </c>
      <c r="D1427" s="89">
        <v>0</v>
      </c>
      <c r="E1427" s="112">
        <f>+D1427*C1403</f>
        <v>0</v>
      </c>
      <c r="F1427" s="79">
        <v>0</v>
      </c>
      <c r="G1427" s="112">
        <f>F1427*C1403</f>
        <v>0</v>
      </c>
      <c r="H1427" s="79">
        <v>9.7935486000000002E-2</v>
      </c>
      <c r="I1427" s="117">
        <f t="shared" si="187"/>
        <v>0</v>
      </c>
      <c r="J1427" s="39">
        <f>+H1427*I1435</f>
        <v>1306552.8217014764</v>
      </c>
      <c r="K1427" s="39">
        <f>+H1427*I1436</f>
        <v>-107213.89394364</v>
      </c>
      <c r="L1427" s="394">
        <f t="shared" si="188"/>
        <v>1199338.9277578364</v>
      </c>
    </row>
    <row r="1428" spans="1:14" ht="13.8">
      <c r="A1428" s="2" t="s">
        <v>13</v>
      </c>
      <c r="B1428" s="22">
        <f>+$B$30</f>
        <v>260430</v>
      </c>
      <c r="C1428" s="84">
        <f>+B1428/B1432</f>
        <v>2.9790195487648446E-3</v>
      </c>
      <c r="D1428" s="89">
        <v>0</v>
      </c>
      <c r="E1428" s="112">
        <f>+D1428*C1403</f>
        <v>0</v>
      </c>
      <c r="F1428" s="79">
        <v>0</v>
      </c>
      <c r="G1428" s="112">
        <f>F1428*C1403</f>
        <v>0</v>
      </c>
      <c r="H1428" s="79">
        <v>5.7825300000000004E-4</v>
      </c>
      <c r="I1428" s="117">
        <f t="shared" si="187"/>
        <v>0</v>
      </c>
      <c r="J1428" s="39">
        <f>+H1428*I1435</f>
        <v>7714.4467206436675</v>
      </c>
      <c r="K1428" s="39">
        <f>+H1428*I1436</f>
        <v>-633.03668922000008</v>
      </c>
      <c r="L1428" s="394">
        <f t="shared" si="188"/>
        <v>7081.4100314236675</v>
      </c>
    </row>
    <row r="1429" spans="1:14" ht="13.8">
      <c r="A1429" s="2" t="s">
        <v>3</v>
      </c>
      <c r="B1429" s="22">
        <f>+$B$31</f>
        <v>1010330</v>
      </c>
      <c r="C1429" s="84">
        <f>+B1429/B1432</f>
        <v>1.155701271245089E-2</v>
      </c>
      <c r="D1429" s="89">
        <v>0</v>
      </c>
      <c r="E1429" s="112">
        <f>+D1429*C1403</f>
        <v>0</v>
      </c>
      <c r="F1429" s="79">
        <v>0</v>
      </c>
      <c r="G1429" s="112">
        <f>F1429*C1403</f>
        <v>0</v>
      </c>
      <c r="H1429" s="79">
        <v>3.2541869000000001E-2</v>
      </c>
      <c r="I1429" s="117">
        <f t="shared" si="187"/>
        <v>0</v>
      </c>
      <c r="J1429" s="39">
        <f>+H1429*I1435</f>
        <v>434139.58006385755</v>
      </c>
      <c r="K1429" s="39">
        <f>+H1429*I1436</f>
        <v>-35624.885669060001</v>
      </c>
      <c r="L1429" s="394">
        <f t="shared" si="188"/>
        <v>398514.69439479755</v>
      </c>
    </row>
    <row r="1430" spans="1:14" ht="13.8">
      <c r="A1430" s="2" t="s">
        <v>11</v>
      </c>
      <c r="B1430" s="22">
        <f>+$B$32</f>
        <v>744197</v>
      </c>
      <c r="C1430" s="84">
        <f>+B1430/B1432</f>
        <v>8.5127574055682952E-3</v>
      </c>
      <c r="D1430" s="89">
        <v>0</v>
      </c>
      <c r="E1430" s="112">
        <f>+D1430*C1403</f>
        <v>0</v>
      </c>
      <c r="F1430" s="79">
        <v>0</v>
      </c>
      <c r="G1430" s="112">
        <f>F1430*C1403</f>
        <v>0</v>
      </c>
      <c r="H1430" s="79">
        <v>0.18369840200000001</v>
      </c>
      <c r="I1430" s="117">
        <f t="shared" si="187"/>
        <v>0</v>
      </c>
      <c r="J1430" s="39">
        <f>+H1430*I1435</f>
        <v>2450711.9459758657</v>
      </c>
      <c r="K1430" s="39">
        <f>+H1430*I1436</f>
        <v>-201101.98860548</v>
      </c>
      <c r="L1430" s="394">
        <f t="shared" si="188"/>
        <v>2249609.9573703855</v>
      </c>
    </row>
    <row r="1431" spans="1:14" ht="13.8">
      <c r="A1431" s="3" t="s">
        <v>8</v>
      </c>
      <c r="B1431" s="22">
        <f>+$B$33</f>
        <v>607368</v>
      </c>
      <c r="C1431" s="84">
        <f>+B1431/B1432</f>
        <v>6.9475910812663907E-3</v>
      </c>
      <c r="D1431" s="89">
        <v>0</v>
      </c>
      <c r="E1431" s="112">
        <f>+D1431*C1403</f>
        <v>0</v>
      </c>
      <c r="F1431" s="79">
        <v>0</v>
      </c>
      <c r="G1431" s="115">
        <f>F1431*C1403</f>
        <v>0</v>
      </c>
      <c r="H1431" s="79">
        <v>1.3008333E-2</v>
      </c>
      <c r="I1431" s="118">
        <f t="shared" si="187"/>
        <v>0</v>
      </c>
      <c r="J1431" s="39">
        <f>+H1431*I1435</f>
        <v>173543.57323332661</v>
      </c>
      <c r="K1431" s="39">
        <f>+H1431*I1436</f>
        <v>-14240.74246842</v>
      </c>
      <c r="L1431" s="394">
        <f t="shared" si="188"/>
        <v>159302.8307649066</v>
      </c>
    </row>
    <row r="1432" spans="1:14" ht="13.8">
      <c r="A1432" s="24"/>
      <c r="B1432" s="25">
        <f t="shared" ref="B1432:L1432" si="189">SUM(B1409:B1431)</f>
        <v>87421380</v>
      </c>
      <c r="C1432" s="85">
        <f t="shared" si="189"/>
        <v>1.0000000000000002</v>
      </c>
      <c r="D1432" s="82">
        <f t="shared" si="189"/>
        <v>0</v>
      </c>
      <c r="E1432" s="113">
        <f t="shared" si="189"/>
        <v>0</v>
      </c>
      <c r="F1432" s="83">
        <f t="shared" si="189"/>
        <v>0</v>
      </c>
      <c r="G1432" s="113">
        <f t="shared" si="189"/>
        <v>0</v>
      </c>
      <c r="H1432" s="83">
        <f t="shared" si="189"/>
        <v>0.99999999900000014</v>
      </c>
      <c r="I1432" s="119">
        <f t="shared" si="189"/>
        <v>0</v>
      </c>
      <c r="J1432" s="26">
        <f t="shared" si="189"/>
        <v>13340954.068425449</v>
      </c>
      <c r="K1432" s="26">
        <f t="shared" si="189"/>
        <v>-1094739.9989052601</v>
      </c>
      <c r="L1432" s="26">
        <f t="shared" si="189"/>
        <v>12246214.069520188</v>
      </c>
    </row>
    <row r="1433" spans="1:14">
      <c r="H1433" s="80"/>
      <c r="I1433" s="81"/>
    </row>
    <row r="1434" spans="1:14">
      <c r="I1434" s="127"/>
    </row>
    <row r="1435" spans="1:14">
      <c r="G1435" t="s">
        <v>114</v>
      </c>
      <c r="H1435" s="27"/>
      <c r="I1435" s="357">
        <f>+OTP!L74</f>
        <v>13340954.081766402</v>
      </c>
    </row>
    <row r="1436" spans="1:14">
      <c r="G1436" t="s">
        <v>338</v>
      </c>
      <c r="I1436" s="744">
        <f>+OTP!M74</f>
        <v>-1094740</v>
      </c>
    </row>
    <row r="1437" spans="1:14">
      <c r="G1437" t="s">
        <v>256</v>
      </c>
      <c r="I1437" s="746">
        <f>SUM(I1435:I1436)</f>
        <v>12246214.081766402</v>
      </c>
      <c r="N1437" s="121">
        <f>+I1437</f>
        <v>12246214.081766402</v>
      </c>
    </row>
    <row r="1438" spans="1:14">
      <c r="I1438" s="122"/>
      <c r="N1438" s="121"/>
    </row>
    <row r="1439" spans="1:14">
      <c r="I1439" s="122"/>
      <c r="N1439" s="121"/>
    </row>
    <row r="1440" spans="1:14">
      <c r="I1440" s="122"/>
      <c r="N1440" s="121"/>
    </row>
    <row r="1441" spans="1:17" ht="15.6">
      <c r="A1441" s="874" t="s">
        <v>19</v>
      </c>
      <c r="B1441" s="875"/>
      <c r="C1441" s="875" t="s">
        <v>418</v>
      </c>
      <c r="D1441" s="875"/>
      <c r="E1441" s="875"/>
      <c r="F1441" s="875"/>
      <c r="G1441" s="875"/>
      <c r="H1441" s="876"/>
      <c r="I1441" s="4"/>
    </row>
    <row r="1442" spans="1:17" ht="15.6">
      <c r="A1442" s="867" t="s">
        <v>20</v>
      </c>
      <c r="B1442" s="868"/>
      <c r="C1442" s="918" t="s">
        <v>211</v>
      </c>
      <c r="D1442" s="918"/>
      <c r="E1442" s="918"/>
      <c r="F1442" s="918"/>
      <c r="G1442" s="918"/>
      <c r="H1442" s="919"/>
      <c r="I1442" s="4"/>
    </row>
    <row r="1443" spans="1:17" ht="15.6">
      <c r="A1443" s="867" t="s">
        <v>22</v>
      </c>
      <c r="B1443" s="868"/>
      <c r="C1443" s="913" t="s">
        <v>172</v>
      </c>
      <c r="D1443" s="913"/>
      <c r="E1443" s="913"/>
      <c r="F1443" s="913"/>
      <c r="G1443" s="913"/>
      <c r="H1443" s="914"/>
      <c r="I1443" s="4"/>
    </row>
    <row r="1444" spans="1:17" ht="15.6">
      <c r="A1444" s="867" t="s">
        <v>24</v>
      </c>
      <c r="B1444" s="868"/>
      <c r="C1444" s="915">
        <v>0</v>
      </c>
      <c r="D1444" s="916"/>
      <c r="E1444" s="916"/>
      <c r="F1444" s="916"/>
      <c r="G1444" s="916"/>
      <c r="H1444" s="917"/>
      <c r="I1444" s="4"/>
    </row>
    <row r="1445" spans="1:17" ht="15.75" customHeight="1">
      <c r="A1445" s="881" t="s">
        <v>25</v>
      </c>
      <c r="B1445" s="882"/>
      <c r="C1445" s="911" t="s">
        <v>592</v>
      </c>
      <c r="D1445" s="911"/>
      <c r="E1445" s="911"/>
      <c r="F1445" s="911"/>
      <c r="G1445" s="911"/>
      <c r="H1445" s="912"/>
      <c r="I1445" s="459" t="s">
        <v>593</v>
      </c>
    </row>
    <row r="1446" spans="1:17" ht="13.8">
      <c r="A1446" s="5"/>
      <c r="B1446" s="5"/>
      <c r="C1446" s="5"/>
      <c r="D1446" s="5"/>
      <c r="E1446" s="5"/>
      <c r="F1446" s="5"/>
      <c r="G1446" s="5"/>
      <c r="H1446" s="5"/>
      <c r="I1446" s="5"/>
    </row>
    <row r="1447" spans="1:17" ht="13.8">
      <c r="A1447" s="6"/>
      <c r="B1447" s="7"/>
      <c r="C1447" s="8"/>
      <c r="D1447" s="886">
        <v>0.2</v>
      </c>
      <c r="E1447" s="887"/>
      <c r="F1447" s="886">
        <v>0.8</v>
      </c>
      <c r="G1447" s="887"/>
      <c r="H1447" s="9"/>
      <c r="I1447" s="10"/>
      <c r="J1447" s="11" t="s">
        <v>121</v>
      </c>
      <c r="K1447" s="11" t="s">
        <v>269</v>
      </c>
      <c r="L1447" s="11" t="s">
        <v>270</v>
      </c>
    </row>
    <row r="1448" spans="1:17" ht="13.8">
      <c r="A1448" s="12"/>
      <c r="B1448" s="13"/>
      <c r="C1448" s="14"/>
      <c r="D1448" s="872" t="s">
        <v>26</v>
      </c>
      <c r="E1448" s="880"/>
      <c r="F1448" s="872" t="s">
        <v>27</v>
      </c>
      <c r="G1448" s="880"/>
      <c r="H1448" s="872" t="s">
        <v>28</v>
      </c>
      <c r="I1448" s="873"/>
      <c r="J1448" s="15" t="s">
        <v>29</v>
      </c>
      <c r="K1448" s="391" t="s">
        <v>29</v>
      </c>
      <c r="L1448" s="391" t="s">
        <v>29</v>
      </c>
    </row>
    <row r="1449" spans="1:17" ht="27.6">
      <c r="A1449" s="16" t="s">
        <v>30</v>
      </c>
      <c r="B1449" s="17" t="s">
        <v>31</v>
      </c>
      <c r="C1449" s="18" t="s">
        <v>32</v>
      </c>
      <c r="D1449" s="19" t="s">
        <v>33</v>
      </c>
      <c r="E1449" s="20" t="s">
        <v>34</v>
      </c>
      <c r="F1449" s="19" t="s">
        <v>33</v>
      </c>
      <c r="G1449" s="20" t="s">
        <v>34</v>
      </c>
      <c r="H1449" s="21" t="s">
        <v>33</v>
      </c>
      <c r="I1449" s="40" t="s">
        <v>34</v>
      </c>
      <c r="J1449" s="18" t="s">
        <v>34</v>
      </c>
      <c r="K1449" s="18" t="s">
        <v>34</v>
      </c>
      <c r="L1449" s="18" t="s">
        <v>34</v>
      </c>
    </row>
    <row r="1450" spans="1:17" ht="13.8">
      <c r="A1450" s="1" t="s">
        <v>15</v>
      </c>
      <c r="B1450" s="22">
        <f>+$B$10</f>
        <v>11479167</v>
      </c>
      <c r="C1450" s="84">
        <f>+B1450/B1473</f>
        <v>0.13130846252941786</v>
      </c>
      <c r="D1450" s="89">
        <v>0</v>
      </c>
      <c r="E1450" s="112">
        <f>+D1450*C1444</f>
        <v>0</v>
      </c>
      <c r="F1450" s="79">
        <v>0</v>
      </c>
      <c r="G1450" s="114">
        <f>F1450*C1444</f>
        <v>0</v>
      </c>
      <c r="H1450" s="79">
        <v>2.5488081999999999E-2</v>
      </c>
      <c r="I1450" s="116">
        <f>+E1450+G1450</f>
        <v>0</v>
      </c>
      <c r="J1450" s="39">
        <f>+H1450*I1476</f>
        <v>453362.63158471818</v>
      </c>
      <c r="K1450" s="39">
        <f>+H1450*I1477</f>
        <v>11565.675992975999</v>
      </c>
      <c r="L1450" s="393">
        <f>+J1450+K1450</f>
        <v>464928.30757769418</v>
      </c>
      <c r="P1450" s="819" t="s">
        <v>967</v>
      </c>
      <c r="Q1450" s="812"/>
    </row>
    <row r="1451" spans="1:17" ht="13.8">
      <c r="A1451" s="2" t="s">
        <v>4</v>
      </c>
      <c r="B1451" s="22">
        <f>+$B$12</f>
        <v>552209</v>
      </c>
      <c r="C1451" s="84">
        <f>+B1451/B1473</f>
        <v>6.3166355873128521E-3</v>
      </c>
      <c r="D1451" s="89">
        <v>0</v>
      </c>
      <c r="E1451" s="112">
        <f>+D1451*C1444</f>
        <v>0</v>
      </c>
      <c r="F1451" s="79">
        <v>0</v>
      </c>
      <c r="G1451" s="112">
        <f>F1451*C1444</f>
        <v>0</v>
      </c>
      <c r="H1451" s="79">
        <v>1.2261119999999999E-3</v>
      </c>
      <c r="I1451" s="117">
        <f>+G1451+E1451</f>
        <v>0</v>
      </c>
      <c r="J1451" s="39">
        <f>+H1451*I1476</f>
        <v>21809.148406600463</v>
      </c>
      <c r="K1451" s="39">
        <f>+H1451*I1477</f>
        <v>556.37039001599999</v>
      </c>
      <c r="L1451" s="394">
        <f>+J1451+K1451</f>
        <v>22365.518796616463</v>
      </c>
      <c r="P1451" s="813" t="s">
        <v>638</v>
      </c>
      <c r="Q1451" s="814"/>
    </row>
    <row r="1452" spans="1:17" s="127" customFormat="1" ht="13.8">
      <c r="A1452" s="2" t="s">
        <v>0</v>
      </c>
      <c r="B1452" s="471">
        <f>+$B$13</f>
        <v>10468870</v>
      </c>
      <c r="C1452" s="472">
        <f>+B1452/B1473</f>
        <v>0.11975182729899711</v>
      </c>
      <c r="D1452" s="473">
        <v>0</v>
      </c>
      <c r="E1452" s="474">
        <f>+D1452*C1444</f>
        <v>0</v>
      </c>
      <c r="F1452" s="475">
        <v>0</v>
      </c>
      <c r="G1452" s="474">
        <f>F1452*C1444</f>
        <v>0</v>
      </c>
      <c r="H1452" s="475">
        <v>2.3244843000000001E-2</v>
      </c>
      <c r="I1452" s="477">
        <f t="shared" ref="I1452:I1472" si="190">+G1452+E1452</f>
        <v>0</v>
      </c>
      <c r="J1452" s="478">
        <f>+H1452*I1476</f>
        <v>413461.60112218786</v>
      </c>
      <c r="K1452" s="478">
        <f>+H1452*I1477</f>
        <v>10547.765918424</v>
      </c>
      <c r="L1452" s="811">
        <f t="shared" ref="L1452:L1472" si="191">+J1452+K1452</f>
        <v>424009.36704061186</v>
      </c>
      <c r="P1452" s="815">
        <f>L1452*$O$20</f>
        <v>245501.42351651425</v>
      </c>
      <c r="Q1452" s="816" t="s">
        <v>610</v>
      </c>
    </row>
    <row r="1453" spans="1:17" ht="13.8">
      <c r="A1453" s="2" t="s">
        <v>16</v>
      </c>
      <c r="B1453" s="22">
        <f>+$B$14</f>
        <v>1032750</v>
      </c>
      <c r="C1453" s="84">
        <f>+B1453/B1473</f>
        <v>1.1813471715957813E-2</v>
      </c>
      <c r="D1453" s="89">
        <v>0</v>
      </c>
      <c r="E1453" s="112">
        <f>+D1453*C1444</f>
        <v>0</v>
      </c>
      <c r="F1453" s="79">
        <v>0</v>
      </c>
      <c r="G1453" s="112">
        <f>F1453*C1444</f>
        <v>0</v>
      </c>
      <c r="H1453" s="79">
        <v>2.2930939999999999E-3</v>
      </c>
      <c r="I1453" s="117">
        <f t="shared" si="190"/>
        <v>0</v>
      </c>
      <c r="J1453" s="39">
        <f>+H1453*I1476</f>
        <v>40787.813312556347</v>
      </c>
      <c r="K1453" s="39">
        <f>+H1453*I1477</f>
        <v>1040.532678192</v>
      </c>
      <c r="L1453" s="394">
        <f t="shared" si="191"/>
        <v>41828.345990748348</v>
      </c>
      <c r="P1453" s="815">
        <f>L1452*$O$21</f>
        <v>148403.27846421415</v>
      </c>
      <c r="Q1453" s="816" t="s">
        <v>603</v>
      </c>
    </row>
    <row r="1454" spans="1:17" ht="13.8">
      <c r="A1454" s="2" t="s">
        <v>6</v>
      </c>
      <c r="B1454" s="22">
        <f>+$B$15</f>
        <v>2589500</v>
      </c>
      <c r="C1454" s="84">
        <f>+B1454/B1473</f>
        <v>2.9620900516555561E-2</v>
      </c>
      <c r="D1454" s="89">
        <v>0</v>
      </c>
      <c r="E1454" s="112">
        <f>+D1454*C1444</f>
        <v>0</v>
      </c>
      <c r="F1454" s="79">
        <v>0</v>
      </c>
      <c r="G1454" s="112">
        <f>F1454*C1444</f>
        <v>0</v>
      </c>
      <c r="H1454" s="79">
        <v>5.749667E-3</v>
      </c>
      <c r="I1454" s="117">
        <f t="shared" si="190"/>
        <v>0</v>
      </c>
      <c r="J1454" s="39">
        <f>+H1454*I1476</f>
        <v>102270.70682901177</v>
      </c>
      <c r="K1454" s="39">
        <f>+H1454*I1477</f>
        <v>2609.0148952559998</v>
      </c>
      <c r="L1454" s="394">
        <f t="shared" si="191"/>
        <v>104879.72172426777</v>
      </c>
      <c r="P1454" s="817">
        <f>L1452*$O$22</f>
        <v>30104.665059883439</v>
      </c>
      <c r="Q1454" s="818" t="s">
        <v>604</v>
      </c>
    </row>
    <row r="1455" spans="1:17" ht="13.8">
      <c r="A1455" s="2" t="s">
        <v>10</v>
      </c>
      <c r="B1455" s="22">
        <f>+$B$16</f>
        <v>2986010</v>
      </c>
      <c r="C1455" s="84">
        <f>+B1455/B1473</f>
        <v>3.4156518691423082E-2</v>
      </c>
      <c r="D1455" s="89">
        <v>0</v>
      </c>
      <c r="E1455" s="112">
        <f>+D1455*C1444</f>
        <v>0</v>
      </c>
      <c r="F1455" s="79">
        <v>0</v>
      </c>
      <c r="G1455" s="112">
        <f>F1455*C1444</f>
        <v>0</v>
      </c>
      <c r="H1455" s="79">
        <v>6.6300689999999997E-3</v>
      </c>
      <c r="I1455" s="117">
        <f t="shared" si="190"/>
        <v>0</v>
      </c>
      <c r="J1455" s="39">
        <f>+H1455*I1476</f>
        <v>117930.62849641887</v>
      </c>
      <c r="K1455" s="39">
        <f>+H1455*I1477</f>
        <v>3008.5131499919999</v>
      </c>
      <c r="L1455" s="394">
        <f t="shared" si="191"/>
        <v>120939.14164641086</v>
      </c>
    </row>
    <row r="1456" spans="1:17" ht="13.8">
      <c r="A1456" s="2" t="s">
        <v>17</v>
      </c>
      <c r="B1456" s="22">
        <f>+$B$17</f>
        <v>6997000</v>
      </c>
      <c r="C1456" s="84">
        <f>+B1456/B1473</f>
        <v>8.003762923898021E-2</v>
      </c>
      <c r="D1456" s="89">
        <v>0</v>
      </c>
      <c r="E1456" s="112">
        <f>+D1456*C1444</f>
        <v>0</v>
      </c>
      <c r="F1456" s="79">
        <v>0</v>
      </c>
      <c r="G1456" s="112">
        <f>F1456*C1444</f>
        <v>0</v>
      </c>
      <c r="H1456" s="79">
        <v>1.553598E-2</v>
      </c>
      <c r="I1456" s="117">
        <f t="shared" si="190"/>
        <v>0</v>
      </c>
      <c r="J1456" s="39">
        <f>+H1456*I1476</f>
        <v>276342.2048409743</v>
      </c>
      <c r="K1456" s="39">
        <f>+H1456*I1477</f>
        <v>7049.73057264</v>
      </c>
      <c r="L1456" s="394">
        <f t="shared" si="191"/>
        <v>283391.93541361432</v>
      </c>
    </row>
    <row r="1457" spans="1:12" ht="13.8">
      <c r="A1457" s="2" t="s">
        <v>5</v>
      </c>
      <c r="B1457" s="22">
        <f>+$B$18</f>
        <v>9283000</v>
      </c>
      <c r="C1457" s="84">
        <f>+B1457/B1473</f>
        <v>0.10618683896319184</v>
      </c>
      <c r="D1457" s="89">
        <v>0</v>
      </c>
      <c r="E1457" s="112">
        <f>+D1457*C1444</f>
        <v>0</v>
      </c>
      <c r="F1457" s="79">
        <v>0</v>
      </c>
      <c r="G1457" s="112">
        <f>F1457*C1444</f>
        <v>0</v>
      </c>
      <c r="H1457" s="79">
        <v>2.0611763000000002E-2</v>
      </c>
      <c r="I1457" s="117">
        <f t="shared" si="190"/>
        <v>0</v>
      </c>
      <c r="J1457" s="39">
        <f>+H1457*I1476</f>
        <v>366626.37523217819</v>
      </c>
      <c r="K1457" s="39">
        <f>+H1457*I1477</f>
        <v>9352.9584729840008</v>
      </c>
      <c r="L1457" s="394">
        <f t="shared" si="191"/>
        <v>375979.33370516222</v>
      </c>
    </row>
    <row r="1458" spans="1:12" ht="13.8">
      <c r="A1458" s="2" t="s">
        <v>116</v>
      </c>
      <c r="B1458" s="22">
        <f>+$B$19</f>
        <v>2800184</v>
      </c>
      <c r="C1458" s="84">
        <f>+B1458/B1473</f>
        <v>3.2030883063159148E-2</v>
      </c>
      <c r="D1458" s="89">
        <v>0</v>
      </c>
      <c r="E1458" s="112">
        <f>+D1458*C1444</f>
        <v>0</v>
      </c>
      <c r="F1458" s="79">
        <v>0</v>
      </c>
      <c r="G1458" s="112">
        <f>F1458*C1444</f>
        <v>0</v>
      </c>
      <c r="H1458" s="79">
        <v>1.1657959000000001E-2</v>
      </c>
      <c r="I1458" s="117">
        <f t="shared" si="190"/>
        <v>0</v>
      </c>
      <c r="J1458" s="39">
        <f>+H1458*I1476</f>
        <v>207362.91460246991</v>
      </c>
      <c r="K1458" s="39">
        <f>+H1458*I1477</f>
        <v>5290.0087395119999</v>
      </c>
      <c r="L1458" s="394">
        <f t="shared" si="191"/>
        <v>212652.92334198192</v>
      </c>
    </row>
    <row r="1459" spans="1:12" ht="13.8">
      <c r="A1459" s="2" t="s">
        <v>1</v>
      </c>
      <c r="B1459" s="22">
        <f>+$B$20</f>
        <v>234000</v>
      </c>
      <c r="C1459" s="84">
        <f>+B1459/B1473</f>
        <v>2.6766907591712691E-3</v>
      </c>
      <c r="D1459" s="89">
        <v>0</v>
      </c>
      <c r="E1459" s="112">
        <f>+D1459*C1444</f>
        <v>0</v>
      </c>
      <c r="F1459" s="79">
        <v>0</v>
      </c>
      <c r="G1459" s="112">
        <f>F1459*C1444</f>
        <v>0</v>
      </c>
      <c r="H1459" s="79">
        <v>5.1956699999999997E-4</v>
      </c>
      <c r="I1459" s="117">
        <f t="shared" si="190"/>
        <v>0</v>
      </c>
      <c r="J1459" s="39">
        <f>+H1459*I1476</f>
        <v>9241.66292326654</v>
      </c>
      <c r="K1459" s="39">
        <f>+H1459*I1477</f>
        <v>235.76287845599998</v>
      </c>
      <c r="L1459" s="394">
        <f t="shared" si="191"/>
        <v>9477.4258017225402</v>
      </c>
    </row>
    <row r="1460" spans="1:12" ht="13.8">
      <c r="A1460" s="2" t="s">
        <v>46</v>
      </c>
      <c r="B1460" s="22">
        <f>+$B$21</f>
        <v>7060375</v>
      </c>
      <c r="C1460" s="84">
        <f>+B1460/B1473</f>
        <v>8.0762566319589099E-2</v>
      </c>
      <c r="D1460" s="89">
        <v>0</v>
      </c>
      <c r="E1460" s="112">
        <f>+D1460*C1444</f>
        <v>0</v>
      </c>
      <c r="F1460" s="79">
        <v>0</v>
      </c>
      <c r="G1460" s="112">
        <f>F1460*C1444</f>
        <v>0</v>
      </c>
      <c r="H1460" s="79">
        <v>1.5676696E-2</v>
      </c>
      <c r="I1460" s="117">
        <f t="shared" si="190"/>
        <v>0</v>
      </c>
      <c r="J1460" s="39">
        <f>+H1460*I1476</f>
        <v>278845.15410432318</v>
      </c>
      <c r="K1460" s="39">
        <f>+H1460*I1477</f>
        <v>7113.5829905279998</v>
      </c>
      <c r="L1460" s="394">
        <f t="shared" si="191"/>
        <v>285958.73709485121</v>
      </c>
    </row>
    <row r="1461" spans="1:12" ht="13.8">
      <c r="A1461" s="2" t="s">
        <v>45</v>
      </c>
      <c r="B1461" s="22">
        <f>+$B$22</f>
        <v>7069072</v>
      </c>
      <c r="C1461" s="84">
        <f>+B1461/B1473</f>
        <v>8.0862049992804969E-2</v>
      </c>
      <c r="D1461" s="89">
        <v>0</v>
      </c>
      <c r="E1461" s="112">
        <f>+D1461*C1444</f>
        <v>0</v>
      </c>
      <c r="F1461" s="79">
        <v>0</v>
      </c>
      <c r="G1461" s="112">
        <f>F1461*C1444</f>
        <v>0</v>
      </c>
      <c r="H1461" s="79">
        <v>1.5696008000000001E-2</v>
      </c>
      <c r="I1461" s="117">
        <f t="shared" si="190"/>
        <v>0</v>
      </c>
      <c r="J1461" s="39">
        <f>+H1461*I1476</f>
        <v>279188.66128313576</v>
      </c>
      <c r="K1461" s="39">
        <f>+H1461*I1477</f>
        <v>7122.3461581440006</v>
      </c>
      <c r="L1461" s="394">
        <f t="shared" si="191"/>
        <v>286311.00744127977</v>
      </c>
    </row>
    <row r="1462" spans="1:12" ht="13.8">
      <c r="A1462" s="2" t="s">
        <v>209</v>
      </c>
      <c r="B1462" s="22">
        <f>+$B$23</f>
        <v>483692</v>
      </c>
      <c r="C1462" s="84">
        <f>+B1462/B1473</f>
        <v>5.5328799430985872E-3</v>
      </c>
      <c r="D1462" s="89">
        <v>0</v>
      </c>
      <c r="E1462" s="112">
        <f>+D1462*C1444</f>
        <v>0</v>
      </c>
      <c r="F1462" s="79">
        <v>0</v>
      </c>
      <c r="G1462" s="112">
        <f>F1462*C1444</f>
        <v>0</v>
      </c>
      <c r="H1462" s="79">
        <v>1.07398E-3</v>
      </c>
      <c r="I1462" s="117">
        <f t="shared" si="190"/>
        <v>0</v>
      </c>
      <c r="J1462" s="39">
        <f>+H1462*I1476</f>
        <v>19103.140011451458</v>
      </c>
      <c r="K1462" s="39">
        <f>+H1462*I1477</f>
        <v>487.33775664000001</v>
      </c>
      <c r="L1462" s="394">
        <f t="shared" si="191"/>
        <v>19590.477768091459</v>
      </c>
    </row>
    <row r="1463" spans="1:12" ht="13.8">
      <c r="A1463" s="2" t="s">
        <v>210</v>
      </c>
      <c r="B1463" s="22">
        <f>+$B$24</f>
        <v>125500</v>
      </c>
      <c r="C1463" s="84">
        <f>+B1463/B1473</f>
        <v>1.435575599470061E-3</v>
      </c>
      <c r="D1463" s="89">
        <v>0</v>
      </c>
      <c r="E1463" s="112">
        <f>+D1463*C1444</f>
        <v>0</v>
      </c>
      <c r="F1463" s="79">
        <v>0</v>
      </c>
      <c r="G1463" s="112">
        <f>F1463*C1444</f>
        <v>0</v>
      </c>
      <c r="H1463" s="79">
        <v>2.7865700000000003E-4</v>
      </c>
      <c r="I1463" s="117">
        <f t="shared" si="190"/>
        <v>0</v>
      </c>
      <c r="J1463" s="39">
        <f>+H1463*I1476</f>
        <v>4956.5389357073955</v>
      </c>
      <c r="K1463" s="39">
        <f>+H1463*I1477</f>
        <v>126.44562957600002</v>
      </c>
      <c r="L1463" s="394">
        <f t="shared" si="191"/>
        <v>5082.9845652833956</v>
      </c>
    </row>
    <row r="1464" spans="1:12" ht="13.8">
      <c r="A1464" s="2" t="s">
        <v>2</v>
      </c>
      <c r="B1464" s="22">
        <f>+$B$25</f>
        <v>349000</v>
      </c>
      <c r="C1464" s="84">
        <f>+B1464/B1473</f>
        <v>3.992158439960568E-3</v>
      </c>
      <c r="D1464" s="89">
        <v>0</v>
      </c>
      <c r="E1464" s="112">
        <f>+D1464*C1444</f>
        <v>0</v>
      </c>
      <c r="F1464" s="79">
        <v>0</v>
      </c>
      <c r="G1464" s="112">
        <f>F1464*C1444</f>
        <v>0</v>
      </c>
      <c r="H1464" s="79">
        <v>7.74912E-4</v>
      </c>
      <c r="I1464" s="117">
        <f t="shared" si="190"/>
        <v>0</v>
      </c>
      <c r="J1464" s="39">
        <f>+H1464*I1476</f>
        <v>13783.545720175302</v>
      </c>
      <c r="K1464" s="39">
        <f>+H1464*I1477</f>
        <v>351.63026841599998</v>
      </c>
      <c r="L1464" s="394">
        <f t="shared" si="191"/>
        <v>14135.175988591302</v>
      </c>
    </row>
    <row r="1465" spans="1:12" ht="13.8">
      <c r="A1465" s="2" t="s">
        <v>12</v>
      </c>
      <c r="B1465" s="22">
        <f>+$B$26</f>
        <v>369700</v>
      </c>
      <c r="C1465" s="84">
        <f>+B1465/B1473</f>
        <v>4.2289426225026417E-3</v>
      </c>
      <c r="D1465" s="89">
        <v>0</v>
      </c>
      <c r="E1465" s="112">
        <f>+D1465*C1444</f>
        <v>0</v>
      </c>
      <c r="F1465" s="79">
        <v>0</v>
      </c>
      <c r="G1465" s="112">
        <f>F1465*C1444</f>
        <v>0</v>
      </c>
      <c r="H1465" s="79">
        <v>8.2087299999999996E-4</v>
      </c>
      <c r="I1465" s="117">
        <f t="shared" si="190"/>
        <v>0</v>
      </c>
      <c r="J1465" s="39">
        <f>+H1465*I1476</f>
        <v>14601.065057654883</v>
      </c>
      <c r="K1465" s="39">
        <f>+H1465*I1477</f>
        <v>372.485899464</v>
      </c>
      <c r="L1465" s="394">
        <f t="shared" si="191"/>
        <v>14973.550957118883</v>
      </c>
    </row>
    <row r="1466" spans="1:12" ht="13.8">
      <c r="A1466" s="2" t="s">
        <v>18</v>
      </c>
      <c r="B1466" s="22">
        <f>+$B$27</f>
        <v>10701139</v>
      </c>
      <c r="C1466" s="84">
        <f>+B1466/B1473</f>
        <v>0.12240871740986015</v>
      </c>
      <c r="D1466" s="89">
        <v>0</v>
      </c>
      <c r="E1466" s="112">
        <f>+D1466*C1444</f>
        <v>0</v>
      </c>
      <c r="F1466" s="79">
        <v>0</v>
      </c>
      <c r="G1466" s="112">
        <f>F1466*C1444</f>
        <v>0</v>
      </c>
      <c r="H1466" s="79">
        <v>3.0205915999999999E-2</v>
      </c>
      <c r="I1466" s="117">
        <f t="shared" si="190"/>
        <v>0</v>
      </c>
      <c r="J1466" s="39">
        <f>+H1466*I1476</f>
        <v>537279.87720641145</v>
      </c>
      <c r="K1466" s="39">
        <f>+H1466*I1477</f>
        <v>13706.478091487999</v>
      </c>
      <c r="L1466" s="394">
        <f t="shared" si="191"/>
        <v>550986.35529789946</v>
      </c>
    </row>
    <row r="1467" spans="1:12" ht="13.8">
      <c r="A1467" s="2" t="s">
        <v>9</v>
      </c>
      <c r="B1467" s="22">
        <f>+$B$28</f>
        <v>8491257</v>
      </c>
      <c r="C1467" s="84">
        <f>+B1467/B1473</f>
        <v>9.7130210024138255E-2</v>
      </c>
      <c r="D1467" s="89">
        <v>0</v>
      </c>
      <c r="E1467" s="112">
        <f>+D1467*C1444</f>
        <v>0</v>
      </c>
      <c r="F1467" s="79">
        <v>0</v>
      </c>
      <c r="G1467" s="112">
        <f>F1467*C1444</f>
        <v>0</v>
      </c>
      <c r="H1467" s="79">
        <v>0.49475347800000002</v>
      </c>
      <c r="I1467" s="117">
        <f t="shared" si="190"/>
        <v>0</v>
      </c>
      <c r="J1467" s="39">
        <f>+H1467*I1476</f>
        <v>8800298.8522938676</v>
      </c>
      <c r="K1467" s="39">
        <f>+H1467*I1477</f>
        <v>224503.29620510401</v>
      </c>
      <c r="L1467" s="394">
        <f t="shared" si="191"/>
        <v>9024802.148498971</v>
      </c>
    </row>
    <row r="1468" spans="1:12" ht="13.8">
      <c r="A1468" s="2" t="s">
        <v>7</v>
      </c>
      <c r="B1468" s="22">
        <f>+$B$29</f>
        <v>1726630</v>
      </c>
      <c r="C1468" s="84">
        <f>+B1468/B1473</f>
        <v>1.9750660536358496E-2</v>
      </c>
      <c r="D1468" s="89">
        <v>0</v>
      </c>
      <c r="E1468" s="112">
        <f>+D1468*C1444</f>
        <v>0</v>
      </c>
      <c r="F1468" s="79">
        <v>0</v>
      </c>
      <c r="G1468" s="112">
        <f>F1468*C1444</f>
        <v>0</v>
      </c>
      <c r="H1468" s="79">
        <v>9.7935486000000002E-2</v>
      </c>
      <c r="I1468" s="117">
        <f t="shared" si="190"/>
        <v>0</v>
      </c>
      <c r="J1468" s="39">
        <f>+H1468*I1476</f>
        <v>1742001.9936568129</v>
      </c>
      <c r="K1468" s="39">
        <f>+H1468*I1477</f>
        <v>44439.989611247998</v>
      </c>
      <c r="L1468" s="394">
        <f t="shared" si="191"/>
        <v>1786441.983268061</v>
      </c>
    </row>
    <row r="1469" spans="1:12" ht="13.8">
      <c r="A1469" s="2" t="s">
        <v>13</v>
      </c>
      <c r="B1469" s="22">
        <f>+$B$30</f>
        <v>260430</v>
      </c>
      <c r="C1469" s="84">
        <f>+B1469/B1473</f>
        <v>2.9790195487648446E-3</v>
      </c>
      <c r="D1469" s="89">
        <v>0</v>
      </c>
      <c r="E1469" s="112">
        <f>+D1469*C1444</f>
        <v>0</v>
      </c>
      <c r="F1469" s="79">
        <v>0</v>
      </c>
      <c r="G1469" s="112">
        <f>F1469*C1444</f>
        <v>0</v>
      </c>
      <c r="H1469" s="79">
        <v>5.7825300000000004E-4</v>
      </c>
      <c r="I1469" s="117">
        <f t="shared" si="190"/>
        <v>0</v>
      </c>
      <c r="J1469" s="39">
        <f>+H1469*I1476</f>
        <v>10285.524889701708</v>
      </c>
      <c r="K1469" s="39">
        <f>+H1469*I1477</f>
        <v>262.392707304</v>
      </c>
      <c r="L1469" s="394">
        <f t="shared" si="191"/>
        <v>10547.917597005708</v>
      </c>
    </row>
    <row r="1470" spans="1:12" ht="13.8">
      <c r="A1470" s="2" t="s">
        <v>3</v>
      </c>
      <c r="B1470" s="22">
        <f>+$B$31</f>
        <v>1010330</v>
      </c>
      <c r="C1470" s="84">
        <f>+B1470/B1473</f>
        <v>1.155701271245089E-2</v>
      </c>
      <c r="D1470" s="89">
        <v>0</v>
      </c>
      <c r="E1470" s="112">
        <f>+D1470*C1444</f>
        <v>0</v>
      </c>
      <c r="F1470" s="79">
        <v>0</v>
      </c>
      <c r="G1470" s="112">
        <f>F1470*C1444</f>
        <v>0</v>
      </c>
      <c r="H1470" s="79">
        <v>3.2541869000000001E-2</v>
      </c>
      <c r="I1470" s="117">
        <f t="shared" si="190"/>
        <v>0</v>
      </c>
      <c r="J1470" s="39">
        <f>+H1470*I1476</f>
        <v>578830.03383797815</v>
      </c>
      <c r="K1470" s="39">
        <f>+H1470*I1477</f>
        <v>14766.458812392</v>
      </c>
      <c r="L1470" s="394">
        <f t="shared" si="191"/>
        <v>593596.49265037011</v>
      </c>
    </row>
    <row r="1471" spans="1:12" ht="13.8">
      <c r="A1471" s="2" t="s">
        <v>11</v>
      </c>
      <c r="B1471" s="22">
        <f>+$B$32</f>
        <v>744197</v>
      </c>
      <c r="C1471" s="84">
        <f>+B1471/B1473</f>
        <v>8.5127574055682952E-3</v>
      </c>
      <c r="D1471" s="89">
        <v>0</v>
      </c>
      <c r="E1471" s="112">
        <f>+D1471*C1444</f>
        <v>0</v>
      </c>
      <c r="F1471" s="79">
        <v>0</v>
      </c>
      <c r="G1471" s="112">
        <f>F1471*C1444</f>
        <v>0</v>
      </c>
      <c r="H1471" s="79">
        <v>0.18369840200000001</v>
      </c>
      <c r="I1471" s="117">
        <f t="shared" si="190"/>
        <v>0</v>
      </c>
      <c r="J1471" s="39">
        <f>+H1471*I1476</f>
        <v>3267487.5633493122</v>
      </c>
      <c r="K1471" s="39">
        <f>+H1471*I1477</f>
        <v>83356.456478736</v>
      </c>
      <c r="L1471" s="394">
        <f t="shared" si="191"/>
        <v>3350844.0198280481</v>
      </c>
    </row>
    <row r="1472" spans="1:12" ht="13.8">
      <c r="A1472" s="3" t="s">
        <v>8</v>
      </c>
      <c r="B1472" s="22">
        <f>+$B$33</f>
        <v>607368</v>
      </c>
      <c r="C1472" s="84">
        <f>+B1472/B1473</f>
        <v>6.9475910812663907E-3</v>
      </c>
      <c r="D1472" s="89">
        <v>0</v>
      </c>
      <c r="E1472" s="112">
        <f>+D1472*C1444</f>
        <v>0</v>
      </c>
      <c r="F1472" s="79">
        <v>0</v>
      </c>
      <c r="G1472" s="115">
        <f>F1472*C1444</f>
        <v>0</v>
      </c>
      <c r="H1472" s="79">
        <v>1.3008333E-2</v>
      </c>
      <c r="I1472" s="118">
        <f t="shared" si="190"/>
        <v>0</v>
      </c>
      <c r="J1472" s="39">
        <f>+H1472*I1476</f>
        <v>231382.34102551665</v>
      </c>
      <c r="K1472" s="39">
        <f>+H1472*I1477</f>
        <v>5902.765248744</v>
      </c>
      <c r="L1472" s="394">
        <f t="shared" si="191"/>
        <v>237285.10627426064</v>
      </c>
    </row>
    <row r="1473" spans="1:14" ht="13.8">
      <c r="A1473" s="24"/>
      <c r="B1473" s="25">
        <f t="shared" ref="B1473:L1473" si="192">SUM(B1450:B1472)</f>
        <v>87421380</v>
      </c>
      <c r="C1473" s="85">
        <f t="shared" si="192"/>
        <v>1.0000000000000002</v>
      </c>
      <c r="D1473" s="82">
        <f t="shared" si="192"/>
        <v>0</v>
      </c>
      <c r="E1473" s="113">
        <f t="shared" si="192"/>
        <v>0</v>
      </c>
      <c r="F1473" s="83">
        <f t="shared" si="192"/>
        <v>0</v>
      </c>
      <c r="G1473" s="113">
        <f t="shared" si="192"/>
        <v>0</v>
      </c>
      <c r="H1473" s="83">
        <f t="shared" si="192"/>
        <v>0.99999999900000014</v>
      </c>
      <c r="I1473" s="119">
        <f t="shared" si="192"/>
        <v>0</v>
      </c>
      <c r="J1473" s="26">
        <f t="shared" si="192"/>
        <v>17787239.978722431</v>
      </c>
      <c r="K1473" s="26">
        <f t="shared" si="192"/>
        <v>453767.99954623205</v>
      </c>
      <c r="L1473" s="26">
        <f t="shared" si="192"/>
        <v>18241007.978268664</v>
      </c>
    </row>
    <row r="1474" spans="1:14">
      <c r="H1474" s="80"/>
      <c r="I1474" s="81"/>
    </row>
    <row r="1476" spans="1:14">
      <c r="G1476" t="s">
        <v>114</v>
      </c>
      <c r="H1476" s="27"/>
      <c r="I1476" s="357">
        <f>+MP!L75</f>
        <v>17787239.996509671</v>
      </c>
    </row>
    <row r="1477" spans="1:14">
      <c r="G1477" t="s">
        <v>338</v>
      </c>
      <c r="I1477" s="154">
        <f>+MP!M75</f>
        <v>453768</v>
      </c>
    </row>
    <row r="1478" spans="1:14">
      <c r="G1478" t="s">
        <v>256</v>
      </c>
      <c r="I1478" s="120">
        <f>SUM(I1476:I1477)</f>
        <v>18241007.996509671</v>
      </c>
      <c r="N1478" s="121">
        <f>+I1478</f>
        <v>18241007.996509671</v>
      </c>
    </row>
    <row r="1479" spans="1:14">
      <c r="I1479" s="122"/>
      <c r="N1479" s="121"/>
    </row>
    <row r="1480" spans="1:14">
      <c r="I1480" s="122"/>
      <c r="N1480" s="121"/>
    </row>
    <row r="1481" spans="1:14">
      <c r="I1481" s="122"/>
      <c r="N1481" s="121"/>
    </row>
    <row r="1482" spans="1:14" ht="15.6">
      <c r="A1482" s="874" t="s">
        <v>19</v>
      </c>
      <c r="B1482" s="875"/>
      <c r="C1482" s="875" t="s">
        <v>559</v>
      </c>
      <c r="D1482" s="875"/>
      <c r="E1482" s="875"/>
      <c r="F1482" s="875"/>
      <c r="G1482" s="875"/>
      <c r="H1482" s="876"/>
      <c r="I1482" s="4"/>
    </row>
    <row r="1483" spans="1:14" ht="15.6">
      <c r="A1483" s="867" t="s">
        <v>20</v>
      </c>
      <c r="B1483" s="868"/>
      <c r="C1483" s="918" t="s">
        <v>215</v>
      </c>
      <c r="D1483" s="918"/>
      <c r="E1483" s="918"/>
      <c r="F1483" s="918"/>
      <c r="G1483" s="918"/>
      <c r="H1483" s="919"/>
      <c r="I1483" s="4"/>
    </row>
    <row r="1484" spans="1:14" ht="15.6">
      <c r="A1484" s="867" t="s">
        <v>22</v>
      </c>
      <c r="B1484" s="868"/>
      <c r="C1484" s="913" t="s">
        <v>172</v>
      </c>
      <c r="D1484" s="913"/>
      <c r="E1484" s="913"/>
      <c r="F1484" s="913"/>
      <c r="G1484" s="913"/>
      <c r="H1484" s="914"/>
      <c r="I1484" s="4"/>
    </row>
    <row r="1485" spans="1:14" ht="15.6">
      <c r="A1485" s="867" t="s">
        <v>24</v>
      </c>
      <c r="B1485" s="868"/>
      <c r="C1485" s="941">
        <v>241526270</v>
      </c>
      <c r="D1485" s="941"/>
      <c r="E1485" s="941"/>
      <c r="F1485" s="941"/>
      <c r="G1485" s="941"/>
      <c r="H1485" s="942"/>
      <c r="I1485" s="4"/>
    </row>
    <row r="1486" spans="1:14" ht="15.6">
      <c r="A1486" s="881" t="s">
        <v>25</v>
      </c>
      <c r="B1486" s="882"/>
      <c r="C1486" s="911" t="s">
        <v>109</v>
      </c>
      <c r="D1486" s="911"/>
      <c r="E1486" s="911"/>
      <c r="F1486" s="911"/>
      <c r="G1486" s="911"/>
      <c r="H1486" s="912"/>
      <c r="I1486" s="459" t="s">
        <v>962</v>
      </c>
    </row>
    <row r="1487" spans="1:14" ht="13.8">
      <c r="A1487" s="5"/>
      <c r="B1487" s="5"/>
      <c r="C1487" s="5"/>
      <c r="D1487" s="5"/>
      <c r="E1487" s="5"/>
      <c r="F1487" s="5"/>
      <c r="G1487" s="5"/>
      <c r="H1487" s="5"/>
      <c r="I1487" s="5"/>
    </row>
    <row r="1488" spans="1:14" ht="13.8">
      <c r="A1488" s="6"/>
      <c r="B1488" s="7"/>
      <c r="C1488" s="8"/>
      <c r="D1488" s="886">
        <v>0.2</v>
      </c>
      <c r="E1488" s="887"/>
      <c r="F1488" s="886">
        <v>0.8</v>
      </c>
      <c r="G1488" s="887"/>
      <c r="H1488" s="398"/>
      <c r="I1488" s="10"/>
      <c r="J1488" s="11" t="s">
        <v>121</v>
      </c>
      <c r="K1488" s="11" t="s">
        <v>269</v>
      </c>
      <c r="L1488" s="11" t="s">
        <v>270</v>
      </c>
    </row>
    <row r="1489" spans="1:20" ht="13.8">
      <c r="A1489" s="12"/>
      <c r="B1489" s="13"/>
      <c r="C1489" s="14"/>
      <c r="D1489" s="872" t="s">
        <v>26</v>
      </c>
      <c r="E1489" s="880"/>
      <c r="F1489" s="872" t="s">
        <v>27</v>
      </c>
      <c r="G1489" s="880"/>
      <c r="H1489" s="872" t="s">
        <v>28</v>
      </c>
      <c r="I1489" s="873"/>
      <c r="J1489" s="15" t="s">
        <v>29</v>
      </c>
      <c r="K1489" s="391" t="s">
        <v>523</v>
      </c>
      <c r="L1489" s="391" t="s">
        <v>29</v>
      </c>
    </row>
    <row r="1490" spans="1:20" ht="27.6">
      <c r="A1490" s="16" t="s">
        <v>30</v>
      </c>
      <c r="B1490" s="17" t="s">
        <v>31</v>
      </c>
      <c r="C1490" s="18" t="s">
        <v>32</v>
      </c>
      <c r="D1490" s="19" t="s">
        <v>33</v>
      </c>
      <c r="E1490" s="20" t="s">
        <v>34</v>
      </c>
      <c r="F1490" s="19" t="s">
        <v>33</v>
      </c>
      <c r="G1490" s="20" t="s">
        <v>34</v>
      </c>
      <c r="H1490" s="21" t="s">
        <v>33</v>
      </c>
      <c r="I1490" s="40" t="s">
        <v>34</v>
      </c>
      <c r="J1490" s="18" t="s">
        <v>34</v>
      </c>
      <c r="K1490" s="18" t="s">
        <v>34</v>
      </c>
      <c r="L1490" s="18" t="s">
        <v>34</v>
      </c>
    </row>
    <row r="1491" spans="1:20" ht="13.8">
      <c r="A1491" s="1" t="s">
        <v>15</v>
      </c>
      <c r="B1491" s="22">
        <f>+$B$10</f>
        <v>11479167</v>
      </c>
      <c r="C1491" s="84">
        <f>+B1491/B1514</f>
        <v>0.13130846252941786</v>
      </c>
      <c r="D1491" s="473">
        <v>2.2164937859183092E-2</v>
      </c>
      <c r="E1491" s="474">
        <f>+D1491*C1485</f>
        <v>5353414.7659102771</v>
      </c>
      <c r="F1491" s="475">
        <v>0</v>
      </c>
      <c r="G1491" s="114">
        <f>F1491*C1485</f>
        <v>0</v>
      </c>
      <c r="H1491" s="23">
        <f>+D1491+F1491</f>
        <v>2.2164937859183092E-2</v>
      </c>
      <c r="I1491" s="116">
        <f>+E1491+G1491</f>
        <v>5353414.7659102771</v>
      </c>
      <c r="J1491" s="39">
        <f>+H1491*I1517</f>
        <v>27945.158139192878</v>
      </c>
      <c r="K1491" s="395">
        <v>0</v>
      </c>
      <c r="L1491" s="393">
        <f>+J1491+K1491</f>
        <v>27945.158139192878</v>
      </c>
      <c r="P1491" s="819" t="s">
        <v>967</v>
      </c>
      <c r="Q1491" s="812"/>
    </row>
    <row r="1492" spans="1:20" ht="13.8">
      <c r="A1492" s="2" t="s">
        <v>4</v>
      </c>
      <c r="B1492" s="22">
        <f>+$B$12</f>
        <v>552209</v>
      </c>
      <c r="C1492" s="84">
        <f>+B1492/B1514</f>
        <v>6.3166355873128521E-3</v>
      </c>
      <c r="D1492" s="473">
        <v>1.0662514248883771E-3</v>
      </c>
      <c r="E1492" s="474">
        <f>+D1492*C1485</f>
        <v>257527.72953547491</v>
      </c>
      <c r="F1492" s="475">
        <v>0</v>
      </c>
      <c r="G1492" s="112">
        <f>F1492*C1485</f>
        <v>0</v>
      </c>
      <c r="H1492" s="23">
        <f t="shared" ref="H1492:H1512" si="193">+D1492+F1492</f>
        <v>1.0662514248883771E-3</v>
      </c>
      <c r="I1492" s="117">
        <f>+G1492+E1492</f>
        <v>257527.72953547491</v>
      </c>
      <c r="J1492" s="39">
        <f>+H1492*I1517</f>
        <v>1344.3107701879032</v>
      </c>
      <c r="K1492" s="395">
        <v>0</v>
      </c>
      <c r="L1492" s="394">
        <f>+J1492+K1492</f>
        <v>1344.3107701879032</v>
      </c>
      <c r="P1492" s="813" t="s">
        <v>638</v>
      </c>
      <c r="Q1492" s="814"/>
    </row>
    <row r="1493" spans="1:20" s="127" customFormat="1" ht="13.8">
      <c r="A1493" s="2" t="s">
        <v>0</v>
      </c>
      <c r="B1493" s="471">
        <f>+$B$13</f>
        <v>10468870</v>
      </c>
      <c r="C1493" s="472">
        <f>+B1493/B1514</f>
        <v>0.11975182729899711</v>
      </c>
      <c r="D1493" s="473">
        <v>2.0214171725689338E-2</v>
      </c>
      <c r="E1493" s="474">
        <f>+D1493*C1485</f>
        <v>4882253.4980452089</v>
      </c>
      <c r="F1493" s="475">
        <v>0</v>
      </c>
      <c r="G1493" s="474">
        <f>F1493*C1485</f>
        <v>0</v>
      </c>
      <c r="H1493" s="476">
        <f t="shared" si="193"/>
        <v>2.0214171725689338E-2</v>
      </c>
      <c r="I1493" s="477">
        <f t="shared" ref="I1493:I1513" si="194">+G1493+E1493</f>
        <v>4882253.4980452089</v>
      </c>
      <c r="J1493" s="478">
        <f>+H1493*I1517</f>
        <v>25485.667007776101</v>
      </c>
      <c r="K1493" s="479">
        <v>0</v>
      </c>
      <c r="L1493" s="811">
        <f t="shared" ref="L1493:L1509" si="195">+J1493+K1493</f>
        <v>25485.667007776101</v>
      </c>
      <c r="P1493" s="815">
        <f>L1493*$O$20</f>
        <v>14756.201197502362</v>
      </c>
      <c r="Q1493" s="816" t="s">
        <v>610</v>
      </c>
    </row>
    <row r="1494" spans="1:20" ht="13.8">
      <c r="A1494" s="2" t="s">
        <v>16</v>
      </c>
      <c r="B1494" s="22">
        <f>+$B$14</f>
        <v>1032750</v>
      </c>
      <c r="C1494" s="84">
        <f>+B1494/B1514</f>
        <v>1.1813471715957813E-2</v>
      </c>
      <c r="D1494" s="473">
        <v>1.9941202679664245E-3</v>
      </c>
      <c r="E1494" s="474">
        <f>+D1494*C1485</f>
        <v>481632.43025333097</v>
      </c>
      <c r="F1494" s="475">
        <v>0</v>
      </c>
      <c r="G1494" s="112">
        <f>F1494*C1485</f>
        <v>0</v>
      </c>
      <c r="H1494" s="23">
        <f t="shared" si="193"/>
        <v>1.9941202679664245E-3</v>
      </c>
      <c r="I1494" s="117">
        <f t="shared" si="194"/>
        <v>481632.43025333097</v>
      </c>
      <c r="J1494" s="39">
        <f>+H1494*I1517</f>
        <v>2514.1512505438282</v>
      </c>
      <c r="K1494" s="395">
        <v>0</v>
      </c>
      <c r="L1494" s="394">
        <f t="shared" si="195"/>
        <v>2514.1512505438282</v>
      </c>
      <c r="P1494" s="815">
        <f>L1493*$O$21</f>
        <v>8919.9834527216353</v>
      </c>
      <c r="Q1494" s="816" t="s">
        <v>603</v>
      </c>
    </row>
    <row r="1495" spans="1:20" ht="13.8">
      <c r="A1495" s="2" t="s">
        <v>6</v>
      </c>
      <c r="B1495" s="22">
        <f>+$B$15</f>
        <v>2589500</v>
      </c>
      <c r="C1495" s="84">
        <f>+B1495/B1514</f>
        <v>2.9620900516555561E-2</v>
      </c>
      <c r="D1495" s="473">
        <v>5.0000236590646875E-3</v>
      </c>
      <c r="E1495" s="474">
        <f>+D1495*C1485</f>
        <v>1207637.0642856457</v>
      </c>
      <c r="F1495" s="475">
        <v>0</v>
      </c>
      <c r="G1495" s="112">
        <f>F1495*C1485</f>
        <v>0</v>
      </c>
      <c r="H1495" s="23">
        <f t="shared" si="193"/>
        <v>5.0000236590646875E-3</v>
      </c>
      <c r="I1495" s="117">
        <f t="shared" si="194"/>
        <v>1207637.0642856457</v>
      </c>
      <c r="J1495" s="39">
        <f>+H1495*I1517</f>
        <v>6303.9406083594704</v>
      </c>
      <c r="K1495" s="395">
        <v>0</v>
      </c>
      <c r="L1495" s="394">
        <f t="shared" si="195"/>
        <v>6303.9406083594704</v>
      </c>
      <c r="P1495" s="817">
        <f>L1493*$O$22</f>
        <v>1809.4823575521029</v>
      </c>
      <c r="Q1495" s="818" t="s">
        <v>604</v>
      </c>
    </row>
    <row r="1496" spans="1:20" ht="13.8">
      <c r="A1496" s="2" t="s">
        <v>10</v>
      </c>
      <c r="B1496" s="22">
        <f>+$B$16</f>
        <v>2986010</v>
      </c>
      <c r="C1496" s="84">
        <f>+B1496/B1514</f>
        <v>3.4156518691423082E-2</v>
      </c>
      <c r="D1496" s="473">
        <v>5.765638403631492E-3</v>
      </c>
      <c r="E1496" s="474">
        <f>+D1496*C1485</f>
        <v>1392553.1377978688</v>
      </c>
      <c r="F1496" s="475">
        <v>0</v>
      </c>
      <c r="G1496" s="112">
        <f>F1496*C1485</f>
        <v>0</v>
      </c>
      <c r="H1496" s="23">
        <f t="shared" si="193"/>
        <v>5.765638403631492E-3</v>
      </c>
      <c r="I1496" s="117">
        <f t="shared" si="194"/>
        <v>1392553.1377978688</v>
      </c>
      <c r="J1496" s="39">
        <f>+H1496*I1517</f>
        <v>7269.2140165929568</v>
      </c>
      <c r="K1496" s="395">
        <v>0</v>
      </c>
      <c r="L1496" s="394">
        <f t="shared" si="195"/>
        <v>7269.2140165929568</v>
      </c>
      <c r="O1496" s="732"/>
      <c r="P1496" s="732"/>
      <c r="Q1496" s="732"/>
      <c r="R1496" s="732"/>
      <c r="S1496" s="732"/>
      <c r="T1496" s="732"/>
    </row>
    <row r="1497" spans="1:20" ht="13.8">
      <c r="A1497" s="2" t="s">
        <v>17</v>
      </c>
      <c r="B1497" s="22">
        <f>+$B$17</f>
        <v>6997000</v>
      </c>
      <c r="C1497" s="84">
        <f>+B1497/B1514</f>
        <v>8.003762923898021E-2</v>
      </c>
      <c r="D1497" s="473">
        <v>1.351039410792648E-2</v>
      </c>
      <c r="E1497" s="474">
        <f>+D1497*C1485</f>
        <v>3263115.0951174605</v>
      </c>
      <c r="F1497" s="475">
        <v>0</v>
      </c>
      <c r="G1497" s="112">
        <f>F1497*C1485</f>
        <v>0</v>
      </c>
      <c r="H1497" s="23">
        <f t="shared" si="193"/>
        <v>1.351039410792648E-2</v>
      </c>
      <c r="I1497" s="117">
        <f t="shared" si="194"/>
        <v>3263115.0951174605</v>
      </c>
      <c r="J1497" s="39">
        <f>+H1497*I1517</f>
        <v>17033.663810268863</v>
      </c>
      <c r="K1497" s="395">
        <v>0</v>
      </c>
      <c r="L1497" s="394">
        <f t="shared" si="195"/>
        <v>17033.663810268863</v>
      </c>
      <c r="O1497" s="168"/>
      <c r="P1497" s="733"/>
      <c r="Q1497" s="734"/>
      <c r="R1497" s="733"/>
      <c r="S1497" s="732"/>
      <c r="T1497" s="732"/>
    </row>
    <row r="1498" spans="1:20" ht="13.8">
      <c r="A1498" s="2" t="s">
        <v>5</v>
      </c>
      <c r="B1498" s="22">
        <f>+$B$18</f>
        <v>9283000</v>
      </c>
      <c r="C1498" s="84">
        <f>+B1498/B1514</f>
        <v>0.10618683896319184</v>
      </c>
      <c r="D1498" s="473">
        <v>1.7924394526780265E-2</v>
      </c>
      <c r="E1498" s="474">
        <f>+D1498*C1485</f>
        <v>4329212.1520616524</v>
      </c>
      <c r="F1498" s="475">
        <v>0</v>
      </c>
      <c r="G1498" s="112">
        <f>F1498*C1485</f>
        <v>0</v>
      </c>
      <c r="H1498" s="23">
        <f t="shared" si="193"/>
        <v>1.7924394526780265E-2</v>
      </c>
      <c r="I1498" s="117">
        <f t="shared" si="194"/>
        <v>4329212.1520616524</v>
      </c>
      <c r="J1498" s="39">
        <f>+H1498*I1517</f>
        <v>22598.756774435591</v>
      </c>
      <c r="K1498" s="395">
        <v>0</v>
      </c>
      <c r="L1498" s="394">
        <f t="shared" si="195"/>
        <v>22598.756774435591</v>
      </c>
      <c r="O1498" s="168"/>
      <c r="P1498" s="733"/>
      <c r="Q1498" s="733"/>
      <c r="R1498" s="733"/>
      <c r="S1498" s="732"/>
      <c r="T1498" s="732"/>
    </row>
    <row r="1499" spans="1:20" ht="13.8">
      <c r="A1499" s="2" t="s">
        <v>116</v>
      </c>
      <c r="B1499" s="22">
        <f>+$B$19</f>
        <v>2800184</v>
      </c>
      <c r="C1499" s="84">
        <f>+B1499/B1514</f>
        <v>3.2030883063159148E-2</v>
      </c>
      <c r="D1499" s="473">
        <v>5.4068299863813066E-3</v>
      </c>
      <c r="E1499" s="474">
        <f>+D1499*C1485</f>
        <v>1305891.4791348279</v>
      </c>
      <c r="F1499" s="475">
        <v>9.2883207179103311E-2</v>
      </c>
      <c r="G1499" s="112">
        <f>F1499*C1485</f>
        <v>22433734.575606044</v>
      </c>
      <c r="H1499" s="23">
        <f t="shared" si="193"/>
        <v>9.8290037165484623E-2</v>
      </c>
      <c r="I1499" s="117">
        <f t="shared" si="194"/>
        <v>23739626.054740872</v>
      </c>
      <c r="J1499" s="39">
        <f>+H1499*I1517</f>
        <v>123922.32495967152</v>
      </c>
      <c r="K1499" s="395">
        <v>0</v>
      </c>
      <c r="L1499" s="394">
        <f t="shared" si="195"/>
        <v>123922.32495967152</v>
      </c>
      <c r="O1499" s="168"/>
      <c r="P1499" s="733"/>
      <c r="Q1499" s="733"/>
      <c r="R1499" s="733"/>
      <c r="S1499" s="732"/>
      <c r="T1499" s="732"/>
    </row>
    <row r="1500" spans="1:20" ht="13.8">
      <c r="A1500" s="2" t="s">
        <v>1</v>
      </c>
      <c r="B1500" s="22">
        <f>+$B$20</f>
        <v>234000</v>
      </c>
      <c r="C1500" s="84">
        <f>+B1500/B1514</f>
        <v>2.6766907591712691E-3</v>
      </c>
      <c r="D1500" s="473">
        <v>4.5182681452834018E-4</v>
      </c>
      <c r="E1500" s="474">
        <f>+D1500*C1485</f>
        <v>109128.04519901182</v>
      </c>
      <c r="F1500" s="475">
        <v>0</v>
      </c>
      <c r="G1500" s="112">
        <f>F1500*C1485</f>
        <v>0</v>
      </c>
      <c r="H1500" s="23">
        <f t="shared" si="193"/>
        <v>4.5182681452834018E-4</v>
      </c>
      <c r="I1500" s="117">
        <f t="shared" si="194"/>
        <v>109128.04519901182</v>
      </c>
      <c r="J1500" s="39">
        <f>+H1500*I1517</f>
        <v>569.65518530840552</v>
      </c>
      <c r="K1500" s="395">
        <v>0</v>
      </c>
      <c r="L1500" s="394">
        <f t="shared" si="195"/>
        <v>569.65518530840552</v>
      </c>
      <c r="O1500" s="732"/>
      <c r="P1500" s="733"/>
      <c r="Q1500" s="733"/>
      <c r="R1500" s="733"/>
      <c r="S1500" s="732"/>
      <c r="T1500" s="732"/>
    </row>
    <row r="1501" spans="1:20" ht="13.8">
      <c r="A1501" s="2" t="s">
        <v>46</v>
      </c>
      <c r="B1501" s="22">
        <f>+$B$21</f>
        <v>7060375</v>
      </c>
      <c r="C1501" s="84">
        <f>+B1501/B1514</f>
        <v>8.0762566319589099E-2</v>
      </c>
      <c r="D1501" s="473">
        <v>1.3632763870194574E-2</v>
      </c>
      <c r="E1501" s="474">
        <f>+D1501*C1485</f>
        <v>3292670.6073588594</v>
      </c>
      <c r="F1501" s="475">
        <v>0</v>
      </c>
      <c r="G1501" s="112">
        <f>F1501*C1485</f>
        <v>0</v>
      </c>
      <c r="H1501" s="23">
        <f t="shared" si="193"/>
        <v>1.3632763870194574E-2</v>
      </c>
      <c r="I1501" s="117">
        <f t="shared" si="194"/>
        <v>3292670.6073588594</v>
      </c>
      <c r="J1501" s="39">
        <f>+H1501*I1517</f>
        <v>17187.945422956556</v>
      </c>
      <c r="K1501" s="395">
        <v>0</v>
      </c>
      <c r="L1501" s="394">
        <f t="shared" si="195"/>
        <v>17187.945422956556</v>
      </c>
      <c r="O1501" s="732"/>
      <c r="P1501" s="732"/>
      <c r="Q1501" s="732"/>
      <c r="R1501" s="732"/>
      <c r="S1501" s="732"/>
      <c r="T1501" s="732"/>
    </row>
    <row r="1502" spans="1:20" ht="13.8">
      <c r="A1502" s="2" t="s">
        <v>45</v>
      </c>
      <c r="B1502" s="22">
        <f>+$B$22</f>
        <v>7069072</v>
      </c>
      <c r="C1502" s="84">
        <f>+B1502/B1514</f>
        <v>8.0862049992804969E-2</v>
      </c>
      <c r="D1502" s="473">
        <v>1.364955676680121E-2</v>
      </c>
      <c r="E1502" s="474">
        <f>+D1502*C1485</f>
        <v>3296726.5330387559</v>
      </c>
      <c r="F1502" s="475">
        <v>0</v>
      </c>
      <c r="G1502" s="112">
        <f>F1502*C1485</f>
        <v>0</v>
      </c>
      <c r="H1502" s="23">
        <f t="shared" si="193"/>
        <v>1.364955676680121E-2</v>
      </c>
      <c r="I1502" s="117">
        <f t="shared" si="194"/>
        <v>3296726.5330387559</v>
      </c>
      <c r="J1502" s="39">
        <f>+H1502*I1517</f>
        <v>17209.117607343851</v>
      </c>
      <c r="K1502" s="395">
        <v>0</v>
      </c>
      <c r="L1502" s="394">
        <f t="shared" si="195"/>
        <v>17209.117607343851</v>
      </c>
      <c r="O1502" s="168"/>
      <c r="P1502" s="734"/>
      <c r="Q1502" s="732"/>
      <c r="R1502" s="732"/>
      <c r="S1502" s="732"/>
      <c r="T1502" s="732"/>
    </row>
    <row r="1503" spans="1:20" ht="13.8">
      <c r="A1503" s="2" t="s">
        <v>209</v>
      </c>
      <c r="B1503" s="22">
        <f>+$B$23</f>
        <v>483692</v>
      </c>
      <c r="C1503" s="84">
        <f>+B1503/B1514</f>
        <v>5.5328799430985872E-3</v>
      </c>
      <c r="D1503" s="473">
        <v>9.3395305800359797E-4</v>
      </c>
      <c r="E1503" s="474">
        <f>+D1503*C1485</f>
        <v>225574.19845470265</v>
      </c>
      <c r="F1503" s="475">
        <v>0</v>
      </c>
      <c r="G1503" s="112">
        <f>F1503*C1485</f>
        <v>0</v>
      </c>
      <c r="H1503" s="23">
        <f t="shared" si="193"/>
        <v>9.3395305800359797E-4</v>
      </c>
      <c r="I1503" s="117">
        <f t="shared" si="194"/>
        <v>225574.19845470265</v>
      </c>
      <c r="J1503" s="39">
        <f>+H1503*I1517</f>
        <v>1177.5113499666379</v>
      </c>
      <c r="K1503" s="395">
        <v>0</v>
      </c>
      <c r="L1503" s="394">
        <f t="shared" si="195"/>
        <v>1177.5113499666379</v>
      </c>
      <c r="O1503" s="732"/>
      <c r="P1503" s="732"/>
      <c r="Q1503" s="732"/>
      <c r="R1503" s="732"/>
      <c r="S1503" s="732"/>
      <c r="T1503" s="732"/>
    </row>
    <row r="1504" spans="1:20" ht="13.8">
      <c r="A1504" s="2" t="s">
        <v>210</v>
      </c>
      <c r="B1504" s="22">
        <f>+$B$24</f>
        <v>125500</v>
      </c>
      <c r="C1504" s="84">
        <f>+B1504/B1514</f>
        <v>1.435575599470061E-3</v>
      </c>
      <c r="D1504" s="473">
        <v>2.4232591975772091E-4</v>
      </c>
      <c r="E1504" s="474">
        <f>+D1504*C1485</f>
        <v>58528.075523401632</v>
      </c>
      <c r="F1504" s="475">
        <v>0</v>
      </c>
      <c r="G1504" s="112">
        <f>F1504*C1485</f>
        <v>0</v>
      </c>
      <c r="H1504" s="23">
        <f t="shared" si="193"/>
        <v>2.4232591975772091E-4</v>
      </c>
      <c r="I1504" s="117">
        <f t="shared" si="194"/>
        <v>58528.075523401632</v>
      </c>
      <c r="J1504" s="39">
        <f>+H1504*I1517</f>
        <v>305.52019553933712</v>
      </c>
      <c r="K1504" s="395">
        <v>0</v>
      </c>
      <c r="L1504" s="394">
        <f t="shared" si="195"/>
        <v>305.52019553933712</v>
      </c>
      <c r="O1504" s="732"/>
      <c r="P1504" s="732"/>
      <c r="Q1504" s="732"/>
      <c r="R1504" s="732"/>
      <c r="S1504" s="732"/>
      <c r="T1504" s="732"/>
    </row>
    <row r="1505" spans="1:20" ht="13.8">
      <c r="A1505" s="2" t="s">
        <v>2</v>
      </c>
      <c r="B1505" s="22">
        <f>+$B$25</f>
        <v>349000</v>
      </c>
      <c r="C1505" s="84">
        <f>+B1505/B1514</f>
        <v>3.992158439960568E-3</v>
      </c>
      <c r="D1505" s="473">
        <v>6.7387845414696888E-4</v>
      </c>
      <c r="E1505" s="474">
        <f>+D1505*C1485</f>
        <v>162759.34946348344</v>
      </c>
      <c r="F1505" s="475">
        <v>0</v>
      </c>
      <c r="G1505" s="112">
        <f>F1505*C1485</f>
        <v>0</v>
      </c>
      <c r="H1505" s="23">
        <f t="shared" si="193"/>
        <v>6.7387845414696888E-4</v>
      </c>
      <c r="I1505" s="117">
        <f t="shared" si="194"/>
        <v>162759.34946348344</v>
      </c>
      <c r="J1505" s="39">
        <f>+H1505*I1517</f>
        <v>849.6139302249295</v>
      </c>
      <c r="K1505" s="395">
        <v>0</v>
      </c>
      <c r="L1505" s="394">
        <f t="shared" si="195"/>
        <v>849.6139302249295</v>
      </c>
      <c r="O1505" s="732"/>
      <c r="P1505" s="732"/>
      <c r="Q1505" s="732"/>
      <c r="R1505" s="732"/>
      <c r="S1505" s="732"/>
      <c r="T1505" s="732"/>
    </row>
    <row r="1506" spans="1:20" ht="13.8">
      <c r="A1506" s="2" t="s">
        <v>12</v>
      </c>
      <c r="B1506" s="22">
        <f>+$B$26</f>
        <v>369700</v>
      </c>
      <c r="C1506" s="84">
        <f>+B1506/B1514</f>
        <v>4.2289426225026417E-3</v>
      </c>
      <c r="D1506" s="473">
        <v>7.138477492783221E-4</v>
      </c>
      <c r="E1506" s="474">
        <f>+D1506*C1485</f>
        <v>172412.98423108834</v>
      </c>
      <c r="F1506" s="475">
        <v>0</v>
      </c>
      <c r="G1506" s="112">
        <f>F1506*C1485</f>
        <v>0</v>
      </c>
      <c r="H1506" s="23">
        <f t="shared" si="193"/>
        <v>7.138477492783221E-4</v>
      </c>
      <c r="I1506" s="117">
        <f t="shared" si="194"/>
        <v>172412.98423108834</v>
      </c>
      <c r="J1506" s="39">
        <f>+H1506*I1517</f>
        <v>900.0065043099039</v>
      </c>
      <c r="K1506" s="395">
        <v>0</v>
      </c>
      <c r="L1506" s="394">
        <f t="shared" si="195"/>
        <v>900.0065043099039</v>
      </c>
    </row>
    <row r="1507" spans="1:20" ht="13.8">
      <c r="A1507" s="2" t="s">
        <v>18</v>
      </c>
      <c r="B1507" s="22">
        <f>+$B$27</f>
        <v>10701139</v>
      </c>
      <c r="C1507" s="84">
        <f>+B1507/B1514</f>
        <v>0.12240871740986015</v>
      </c>
      <c r="D1507" s="473">
        <v>2.0662656180320461E-2</v>
      </c>
      <c r="E1507" s="474">
        <f>+D1507*C1485</f>
        <v>4990574.2755252486</v>
      </c>
      <c r="F1507" s="475">
        <v>0.12383791272523298</v>
      </c>
      <c r="G1507" s="112">
        <f>F1507*C1485</f>
        <v>29910109.145111058</v>
      </c>
      <c r="H1507" s="23">
        <f t="shared" si="193"/>
        <v>0.14450056890555343</v>
      </c>
      <c r="I1507" s="117">
        <f t="shared" si="194"/>
        <v>34900683.420636304</v>
      </c>
      <c r="J1507" s="39">
        <f>+H1507*I1517</f>
        <v>182183.7387915806</v>
      </c>
      <c r="K1507" s="395">
        <v>0</v>
      </c>
      <c r="L1507" s="394">
        <f t="shared" si="195"/>
        <v>182183.7387915806</v>
      </c>
    </row>
    <row r="1508" spans="1:20" ht="13.8">
      <c r="A1508" s="2" t="s">
        <v>9</v>
      </c>
      <c r="B1508" s="22">
        <f>+$B$28</f>
        <v>8491257</v>
      </c>
      <c r="C1508" s="84">
        <f>+B1508/B1514</f>
        <v>9.7130210024138255E-2</v>
      </c>
      <c r="D1508" s="473">
        <v>1.6395630776288334E-2</v>
      </c>
      <c r="E1508" s="474">
        <f>+D1508*C1485</f>
        <v>3959975.5456941258</v>
      </c>
      <c r="F1508" s="475">
        <v>0.5114161270691896</v>
      </c>
      <c r="G1508" s="112">
        <f>F1508*C1485</f>
        <v>123520429.5888674</v>
      </c>
      <c r="H1508" s="23">
        <f t="shared" si="193"/>
        <v>0.52781175784547796</v>
      </c>
      <c r="I1508" s="117">
        <f t="shared" si="194"/>
        <v>127480405.13456152</v>
      </c>
      <c r="J1508" s="39">
        <f>+H1508*I1517</f>
        <v>665455.64595870581</v>
      </c>
      <c r="K1508" s="395">
        <v>0</v>
      </c>
      <c r="L1508" s="394">
        <f t="shared" si="195"/>
        <v>665455.64595870581</v>
      </c>
    </row>
    <row r="1509" spans="1:20" ht="13.8">
      <c r="A1509" s="2" t="s">
        <v>7</v>
      </c>
      <c r="B1509" s="22">
        <f>+$B$29</f>
        <v>1726630</v>
      </c>
      <c r="C1509" s="84">
        <f>+B1509/B1514</f>
        <v>1.9750660536358496E-2</v>
      </c>
      <c r="D1509" s="473">
        <v>3.3339219349105471E-3</v>
      </c>
      <c r="E1509" s="474">
        <f>+D1509*C1485</f>
        <v>805229.72941012727</v>
      </c>
      <c r="F1509" s="475">
        <v>1.1853826798131063E-2</v>
      </c>
      <c r="G1509" s="112">
        <f>F1509*C1485</f>
        <v>2863010.5717786383</v>
      </c>
      <c r="H1509" s="23">
        <f t="shared" si="193"/>
        <v>1.5187748733041609E-2</v>
      </c>
      <c r="I1509" s="117">
        <f t="shared" si="194"/>
        <v>3668240.3011887656</v>
      </c>
      <c r="J1509" s="39">
        <f>+H1509*I1517</f>
        <v>19148.442590707837</v>
      </c>
      <c r="K1509" s="395">
        <v>0</v>
      </c>
      <c r="L1509" s="394">
        <f t="shared" si="195"/>
        <v>19148.442590707837</v>
      </c>
    </row>
    <row r="1510" spans="1:20" ht="13.8">
      <c r="A1510" s="2" t="s">
        <v>13</v>
      </c>
      <c r="B1510" s="22">
        <f>+$B$30</f>
        <v>260430</v>
      </c>
      <c r="C1510" s="84">
        <f>+B1510/B1514</f>
        <v>2.9790195487648446E-3</v>
      </c>
      <c r="D1510" s="473">
        <v>5.0286007396416947E-4</v>
      </c>
      <c r="E1510" s="474">
        <f>+D1510*C1485</f>
        <v>121453.91799648997</v>
      </c>
      <c r="F1510" s="475">
        <v>7.8639038151330498E-2</v>
      </c>
      <c r="G1510" s="112">
        <f>F1510*C1485</f>
        <v>18993393.561078552</v>
      </c>
      <c r="H1510" s="23">
        <f t="shared" si="193"/>
        <v>7.9141898225294674E-2</v>
      </c>
      <c r="I1510" s="117">
        <f t="shared" si="194"/>
        <v>19114847.479075041</v>
      </c>
      <c r="J1510" s="39">
        <f>+H1510*I1517</f>
        <v>99780.69306544312</v>
      </c>
      <c r="K1510" s="395">
        <v>0</v>
      </c>
      <c r="L1510" s="394">
        <f>+J1510+K1510</f>
        <v>99780.69306544312</v>
      </c>
    </row>
    <row r="1511" spans="1:20" ht="13.8">
      <c r="A1511" s="2" t="s">
        <v>3</v>
      </c>
      <c r="B1511" s="22">
        <f>+$B$31</f>
        <v>1010330</v>
      </c>
      <c r="C1511" s="84">
        <f>+B1511/B1514</f>
        <v>1.155701271245089E-2</v>
      </c>
      <c r="D1511" s="473">
        <v>1.9508298526599059E-3</v>
      </c>
      <c r="E1511" s="474">
        <f>+D1511*C1485</f>
        <v>471176.65771759662</v>
      </c>
      <c r="F1511" s="475">
        <v>1.2569359670723817E-2</v>
      </c>
      <c r="G1511" s="112">
        <f>F1511*C1485</f>
        <v>3035830.5575583517</v>
      </c>
      <c r="H1511" s="23">
        <f t="shared" si="193"/>
        <v>1.4520189523383723E-2</v>
      </c>
      <c r="I1511" s="117">
        <f t="shared" si="194"/>
        <v>3507007.2152759484</v>
      </c>
      <c r="J1511" s="39">
        <f>+H1511*I1517</f>
        <v>18306.795851173425</v>
      </c>
      <c r="K1511" s="395">
        <v>0</v>
      </c>
      <c r="L1511" s="394">
        <f t="shared" ref="L1511" si="196">+J1511+K1511</f>
        <v>18306.795851173425</v>
      </c>
    </row>
    <row r="1512" spans="1:20" ht="13.8">
      <c r="A1512" s="2" t="s">
        <v>11</v>
      </c>
      <c r="B1512" s="22">
        <f>+$B$32</f>
        <v>744197</v>
      </c>
      <c r="C1512" s="84">
        <f>+B1512/B1514</f>
        <v>8.5127574055682952E-3</v>
      </c>
      <c r="D1512" s="473">
        <v>1.4369579482544754E-3</v>
      </c>
      <c r="E1512" s="474">
        <f>+D1512*C1485</f>
        <v>347063.09338875645</v>
      </c>
      <c r="F1512" s="475">
        <v>0</v>
      </c>
      <c r="G1512" s="112">
        <f>F1512*C1485</f>
        <v>0</v>
      </c>
      <c r="H1512" s="23">
        <f t="shared" si="193"/>
        <v>1.4369579482544754E-3</v>
      </c>
      <c r="I1512" s="117">
        <f t="shared" si="194"/>
        <v>347063.09338875645</v>
      </c>
      <c r="J1512" s="39">
        <f>+H1512*I1517</f>
        <v>1811.6909399186304</v>
      </c>
      <c r="K1512" s="395">
        <v>0</v>
      </c>
      <c r="L1512" s="394">
        <f>+J1512+K1512</f>
        <v>1811.6909399186304</v>
      </c>
    </row>
    <row r="1513" spans="1:20" ht="13.8">
      <c r="A1513" s="3" t="s">
        <v>8</v>
      </c>
      <c r="B1513" s="22">
        <f>+$B$33</f>
        <v>607368</v>
      </c>
      <c r="C1513" s="84">
        <f>+B1513/B1514</f>
        <v>6.9475910812663907E-3</v>
      </c>
      <c r="D1513" s="473">
        <v>1.1727570456685852E-3</v>
      </c>
      <c r="E1513" s="474">
        <f>+D1513*C1485</f>
        <v>283251.63485655305</v>
      </c>
      <c r="F1513" s="475">
        <v>0</v>
      </c>
      <c r="G1513" s="115">
        <f>F1513*C1485</f>
        <v>0</v>
      </c>
      <c r="H1513" s="87">
        <f>+D1513+F1513</f>
        <v>1.1727570456685852E-3</v>
      </c>
      <c r="I1513" s="118">
        <f t="shared" si="194"/>
        <v>283251.63485655305</v>
      </c>
      <c r="J1513" s="39">
        <f>+H1513*I1517</f>
        <v>1478.5911563692123</v>
      </c>
      <c r="K1513" s="395">
        <v>0</v>
      </c>
      <c r="L1513" s="394">
        <f t="shared" ref="L1513" si="197">+J1513+K1513</f>
        <v>1478.5911563692123</v>
      </c>
    </row>
    <row r="1514" spans="1:20" ht="13.8">
      <c r="A1514" s="24"/>
      <c r="B1514" s="25">
        <f t="shared" ref="B1514:K1514" si="198">SUM(B1491:B1513)</f>
        <v>87421380</v>
      </c>
      <c r="C1514" s="85">
        <f t="shared" si="198"/>
        <v>1.0000000000000002</v>
      </c>
      <c r="D1514" s="82">
        <f t="shared" si="198"/>
        <v>0.16880052840628867</v>
      </c>
      <c r="E1514" s="113">
        <f t="shared" si="198"/>
        <v>40769761.99999994</v>
      </c>
      <c r="F1514" s="83">
        <f t="shared" si="198"/>
        <v>0.83119947159371133</v>
      </c>
      <c r="G1514" s="113">
        <f t="shared" si="198"/>
        <v>200756508.00000003</v>
      </c>
      <c r="H1514" s="86">
        <f t="shared" si="198"/>
        <v>1</v>
      </c>
      <c r="I1514" s="119">
        <f t="shared" si="198"/>
        <v>241526269.99999997</v>
      </c>
      <c r="J1514" s="26">
        <f t="shared" si="198"/>
        <v>1260782.1558865772</v>
      </c>
      <c r="K1514" s="26">
        <f t="shared" si="198"/>
        <v>0</v>
      </c>
      <c r="L1514" s="26">
        <f>SUM(L1491:L1513)</f>
        <v>1260782.1558865772</v>
      </c>
    </row>
    <row r="1515" spans="1:20">
      <c r="H1515" s="80"/>
      <c r="I1515" s="81"/>
    </row>
    <row r="1517" spans="1:20">
      <c r="G1517" t="s">
        <v>114</v>
      </c>
      <c r="H1517" s="27"/>
      <c r="I1517" s="357">
        <f>+SMMPA!L73</f>
        <v>1260782.1558865774</v>
      </c>
    </row>
    <row r="1518" spans="1:20">
      <c r="G1518" t="s">
        <v>338</v>
      </c>
      <c r="I1518" s="357">
        <f>+SMMPA!M73</f>
        <v>0</v>
      </c>
    </row>
    <row r="1519" spans="1:20">
      <c r="G1519" t="s">
        <v>256</v>
      </c>
      <c r="I1519" s="120">
        <f>SUM(I1517:I1518)</f>
        <v>1260782.1558865774</v>
      </c>
      <c r="N1519" s="121">
        <f>+I1519</f>
        <v>1260782.1558865774</v>
      </c>
    </row>
    <row r="1523" spans="1:17" ht="15.6">
      <c r="A1523" s="874" t="s">
        <v>19</v>
      </c>
      <c r="B1523" s="875"/>
      <c r="C1523" s="875" t="s">
        <v>591</v>
      </c>
      <c r="D1523" s="875"/>
      <c r="E1523" s="875"/>
      <c r="F1523" s="875"/>
      <c r="G1523" s="875"/>
      <c r="H1523" s="876"/>
      <c r="I1523" s="4"/>
    </row>
    <row r="1524" spans="1:17" ht="15.6">
      <c r="A1524" s="867" t="s">
        <v>20</v>
      </c>
      <c r="B1524" s="868"/>
      <c r="C1524" s="918" t="s">
        <v>211</v>
      </c>
      <c r="D1524" s="918"/>
      <c r="E1524" s="918"/>
      <c r="F1524" s="918"/>
      <c r="G1524" s="918"/>
      <c r="H1524" s="919"/>
      <c r="I1524" s="4"/>
    </row>
    <row r="1525" spans="1:17" ht="15.6">
      <c r="A1525" s="867" t="s">
        <v>22</v>
      </c>
      <c r="B1525" s="868"/>
      <c r="C1525" s="913" t="s">
        <v>172</v>
      </c>
      <c r="D1525" s="913"/>
      <c r="E1525" s="913"/>
      <c r="F1525" s="913"/>
      <c r="G1525" s="913"/>
      <c r="H1525" s="914"/>
      <c r="I1525" s="4"/>
    </row>
    <row r="1526" spans="1:17" ht="15.6">
      <c r="A1526" s="867" t="s">
        <v>24</v>
      </c>
      <c r="B1526" s="868"/>
      <c r="C1526" s="915">
        <v>0</v>
      </c>
      <c r="D1526" s="916"/>
      <c r="E1526" s="916"/>
      <c r="F1526" s="916"/>
      <c r="G1526" s="916"/>
      <c r="H1526" s="917"/>
      <c r="I1526" s="459" t="s">
        <v>593</v>
      </c>
    </row>
    <row r="1527" spans="1:17" ht="15.6">
      <c r="A1527" s="881" t="s">
        <v>25</v>
      </c>
      <c r="B1527" s="882"/>
      <c r="C1527" s="911" t="s">
        <v>592</v>
      </c>
      <c r="D1527" s="911"/>
      <c r="E1527" s="911"/>
      <c r="F1527" s="911"/>
      <c r="G1527" s="911"/>
      <c r="H1527" s="912"/>
      <c r="I1527" t="s">
        <v>609</v>
      </c>
    </row>
    <row r="1528" spans="1:17" ht="13.8">
      <c r="A1528" s="5"/>
      <c r="B1528" s="5"/>
      <c r="C1528" s="5"/>
      <c r="D1528" s="5"/>
      <c r="E1528" s="5"/>
      <c r="F1528" s="5"/>
      <c r="G1528" s="5"/>
      <c r="H1528" s="5"/>
      <c r="I1528" s="5"/>
    </row>
    <row r="1529" spans="1:17" ht="13.8">
      <c r="A1529" s="6"/>
      <c r="B1529" s="7"/>
      <c r="C1529" s="8"/>
      <c r="D1529" s="886">
        <v>0.2</v>
      </c>
      <c r="E1529" s="887"/>
      <c r="F1529" s="886">
        <v>0.8</v>
      </c>
      <c r="G1529" s="887"/>
      <c r="H1529" s="456"/>
      <c r="I1529" s="10"/>
      <c r="J1529" s="11" t="s">
        <v>121</v>
      </c>
      <c r="K1529" s="11" t="s">
        <v>269</v>
      </c>
      <c r="L1529" s="11" t="s">
        <v>270</v>
      </c>
    </row>
    <row r="1530" spans="1:17" ht="13.8">
      <c r="A1530" s="12"/>
      <c r="B1530" s="13"/>
      <c r="C1530" s="14"/>
      <c r="D1530" s="872" t="s">
        <v>26</v>
      </c>
      <c r="E1530" s="880"/>
      <c r="F1530" s="872" t="s">
        <v>27</v>
      </c>
      <c r="G1530" s="880"/>
      <c r="H1530" s="872" t="s">
        <v>28</v>
      </c>
      <c r="I1530" s="873"/>
      <c r="J1530" s="15" t="s">
        <v>29</v>
      </c>
      <c r="K1530" s="391" t="s">
        <v>29</v>
      </c>
      <c r="L1530" s="391" t="s">
        <v>29</v>
      </c>
    </row>
    <row r="1531" spans="1:17" ht="27.6">
      <c r="A1531" s="16" t="s">
        <v>30</v>
      </c>
      <c r="B1531" s="17" t="s">
        <v>31</v>
      </c>
      <c r="C1531" s="18" t="s">
        <v>32</v>
      </c>
      <c r="D1531" s="19" t="s">
        <v>33</v>
      </c>
      <c r="E1531" s="20" t="s">
        <v>34</v>
      </c>
      <c r="F1531" s="19" t="s">
        <v>33</v>
      </c>
      <c r="G1531" s="20" t="s">
        <v>34</v>
      </c>
      <c r="H1531" s="21" t="s">
        <v>33</v>
      </c>
      <c r="I1531" s="40" t="s">
        <v>34</v>
      </c>
      <c r="J1531" s="18" t="s">
        <v>34</v>
      </c>
      <c r="K1531" s="18" t="s">
        <v>34</v>
      </c>
      <c r="L1531" s="18" t="s">
        <v>34</v>
      </c>
    </row>
    <row r="1532" spans="1:17" ht="13.8">
      <c r="A1532" s="1" t="s">
        <v>15</v>
      </c>
      <c r="B1532" s="22">
        <f>+$B$10</f>
        <v>11479167</v>
      </c>
      <c r="C1532" s="84">
        <f>+B1532/B1555</f>
        <v>0.13130846252941786</v>
      </c>
      <c r="D1532" s="89">
        <v>0</v>
      </c>
      <c r="E1532" s="112">
        <f>+D1532*C1526</f>
        <v>0</v>
      </c>
      <c r="F1532" s="79">
        <v>0</v>
      </c>
      <c r="G1532" s="114">
        <f>F1532*C1526</f>
        <v>0</v>
      </c>
      <c r="H1532" s="79">
        <v>2.5488081999999999E-2</v>
      </c>
      <c r="I1532" s="116">
        <f>+E1532+G1532</f>
        <v>0</v>
      </c>
      <c r="J1532" s="39">
        <f>+H1532*I1558</f>
        <v>242601.25389780855</v>
      </c>
      <c r="K1532" s="39">
        <f>+H1532*I1559</f>
        <v>3407.425218334</v>
      </c>
      <c r="L1532" s="393">
        <f>+J1532+K1532</f>
        <v>246008.67911614256</v>
      </c>
      <c r="P1532" s="819" t="s">
        <v>967</v>
      </c>
      <c r="Q1532" s="812"/>
    </row>
    <row r="1533" spans="1:17" ht="13.8">
      <c r="A1533" s="2" t="s">
        <v>4</v>
      </c>
      <c r="B1533" s="22">
        <f>+$B$12</f>
        <v>552209</v>
      </c>
      <c r="C1533" s="84">
        <f>+B1533/B1555</f>
        <v>6.3166355873128521E-3</v>
      </c>
      <c r="D1533" s="89">
        <v>0</v>
      </c>
      <c r="E1533" s="112">
        <f>+D1533*C1526</f>
        <v>0</v>
      </c>
      <c r="F1533" s="79">
        <v>0</v>
      </c>
      <c r="G1533" s="112">
        <f>F1533*C1526</f>
        <v>0</v>
      </c>
      <c r="H1533" s="79">
        <v>1.2261119999999999E-3</v>
      </c>
      <c r="I1533" s="117">
        <f>+G1533+E1533</f>
        <v>0</v>
      </c>
      <c r="J1533" s="39">
        <f>+H1533*I1558</f>
        <v>11670.407707380644</v>
      </c>
      <c r="K1533" s="39">
        <f>+H1533*I1559</f>
        <v>163.91523494399999</v>
      </c>
      <c r="L1533" s="394">
        <f>+J1533+K1533</f>
        <v>11834.322942324643</v>
      </c>
      <c r="P1533" s="813" t="s">
        <v>638</v>
      </c>
      <c r="Q1533" s="814"/>
    </row>
    <row r="1534" spans="1:17" ht="13.8">
      <c r="A1534" s="2" t="s">
        <v>0</v>
      </c>
      <c r="B1534" s="22">
        <f>+$B$13</f>
        <v>10468870</v>
      </c>
      <c r="C1534" s="84">
        <f>+B1534/B1555</f>
        <v>0.11975182729899711</v>
      </c>
      <c r="D1534" s="89">
        <v>0</v>
      </c>
      <c r="E1534" s="112">
        <f>+D1534*C1526</f>
        <v>0</v>
      </c>
      <c r="F1534" s="79">
        <v>0</v>
      </c>
      <c r="G1534" s="112">
        <f>F1534*C1526</f>
        <v>0</v>
      </c>
      <c r="H1534" s="79">
        <v>2.3244843000000001E-2</v>
      </c>
      <c r="I1534" s="117">
        <f t="shared" ref="I1534:I1554" si="199">+G1534+E1534</f>
        <v>0</v>
      </c>
      <c r="J1534" s="39">
        <f>+H1534*I1558</f>
        <v>221249.6043624506</v>
      </c>
      <c r="K1534" s="39">
        <f>+H1534*I1559</f>
        <v>3107.5333261410001</v>
      </c>
      <c r="L1534" s="811">
        <f>+J1534+K1534</f>
        <v>224357.13768859161</v>
      </c>
      <c r="P1534" s="815">
        <f>L1534*$O$20</f>
        <v>129902.78272169453</v>
      </c>
      <c r="Q1534" s="816" t="s">
        <v>610</v>
      </c>
    </row>
    <row r="1535" spans="1:17" ht="13.8">
      <c r="A1535" s="2" t="s">
        <v>16</v>
      </c>
      <c r="B1535" s="22">
        <f>+$B$14</f>
        <v>1032750</v>
      </c>
      <c r="C1535" s="84">
        <f>+B1535/B1555</f>
        <v>1.1813471715957813E-2</v>
      </c>
      <c r="D1535" s="89">
        <v>0</v>
      </c>
      <c r="E1535" s="112">
        <f>+D1535*C1526</f>
        <v>0</v>
      </c>
      <c r="F1535" s="79">
        <v>0</v>
      </c>
      <c r="G1535" s="112">
        <f>F1535*C1526</f>
        <v>0</v>
      </c>
      <c r="H1535" s="79">
        <v>2.2930939999999999E-3</v>
      </c>
      <c r="I1535" s="117">
        <f t="shared" si="199"/>
        <v>0</v>
      </c>
      <c r="J1535" s="39">
        <f>+H1535*I1558</f>
        <v>21826.180553936596</v>
      </c>
      <c r="K1535" s="39">
        <f>+H1535*I1559</f>
        <v>306.55685757800001</v>
      </c>
      <c r="L1535" s="394">
        <f t="shared" ref="L1535:L1554" si="200">+J1535+K1535</f>
        <v>22132.737411514598</v>
      </c>
      <c r="P1535" s="815">
        <f>L1534*$O$21</f>
        <v>78524.998191007064</v>
      </c>
      <c r="Q1535" s="816" t="s">
        <v>603</v>
      </c>
    </row>
    <row r="1536" spans="1:17" ht="13.8">
      <c r="A1536" s="2" t="s">
        <v>6</v>
      </c>
      <c r="B1536" s="22">
        <f>+$B$15</f>
        <v>2589500</v>
      </c>
      <c r="C1536" s="84">
        <f>+B1536/B1555</f>
        <v>2.9620900516555561E-2</v>
      </c>
      <c r="D1536" s="89">
        <v>0</v>
      </c>
      <c r="E1536" s="112">
        <f>+D1536*C1526</f>
        <v>0</v>
      </c>
      <c r="F1536" s="79">
        <v>0</v>
      </c>
      <c r="G1536" s="112">
        <f>F1536*C1526</f>
        <v>0</v>
      </c>
      <c r="H1536" s="79">
        <v>5.749667E-3</v>
      </c>
      <c r="I1536" s="117">
        <f t="shared" si="199"/>
        <v>0</v>
      </c>
      <c r="J1536" s="39">
        <f>+H1536*I1558</f>
        <v>54726.613940384028</v>
      </c>
      <c r="K1536" s="39">
        <f>+H1536*I1559</f>
        <v>768.65573222900002</v>
      </c>
      <c r="L1536" s="394">
        <f t="shared" si="200"/>
        <v>55495.269672613031</v>
      </c>
      <c r="P1536" s="817">
        <f>L1534*$O$22</f>
        <v>15929.356775890003</v>
      </c>
      <c r="Q1536" s="818" t="s">
        <v>604</v>
      </c>
    </row>
    <row r="1537" spans="1:12" ht="13.8">
      <c r="A1537" s="2" t="s">
        <v>10</v>
      </c>
      <c r="B1537" s="22">
        <f>+$B$16</f>
        <v>2986010</v>
      </c>
      <c r="C1537" s="84">
        <f>+B1537/B1555</f>
        <v>3.4156518691423082E-2</v>
      </c>
      <c r="D1537" s="89">
        <v>0</v>
      </c>
      <c r="E1537" s="112">
        <f>+D1537*C1526</f>
        <v>0</v>
      </c>
      <c r="F1537" s="79">
        <v>0</v>
      </c>
      <c r="G1537" s="112">
        <f>F1537*C1526</f>
        <v>0</v>
      </c>
      <c r="H1537" s="79">
        <v>6.6300689999999997E-3</v>
      </c>
      <c r="I1537" s="117">
        <f t="shared" si="199"/>
        <v>0</v>
      </c>
      <c r="J1537" s="39">
        <f>+H1537*I1558</f>
        <v>63106.476698756291</v>
      </c>
      <c r="K1537" s="39">
        <f>+H1537*I1559</f>
        <v>886.35403440300001</v>
      </c>
      <c r="L1537" s="394">
        <f t="shared" si="200"/>
        <v>63992.830733159288</v>
      </c>
    </row>
    <row r="1538" spans="1:12" ht="13.8">
      <c r="A1538" s="2" t="s">
        <v>17</v>
      </c>
      <c r="B1538" s="22">
        <f>+$B$17</f>
        <v>6997000</v>
      </c>
      <c r="C1538" s="84">
        <f>+B1538/B1555</f>
        <v>8.003762923898021E-2</v>
      </c>
      <c r="D1538" s="89">
        <v>0</v>
      </c>
      <c r="E1538" s="112">
        <f>+D1538*C1526</f>
        <v>0</v>
      </c>
      <c r="F1538" s="79">
        <v>0</v>
      </c>
      <c r="G1538" s="112">
        <f>F1538*C1526</f>
        <v>0</v>
      </c>
      <c r="H1538" s="79">
        <v>1.553598E-2</v>
      </c>
      <c r="I1538" s="117">
        <f t="shared" si="199"/>
        <v>0</v>
      </c>
      <c r="J1538" s="39">
        <f>+H1538*I1558</f>
        <v>147874.92556447661</v>
      </c>
      <c r="K1538" s="39">
        <f>+H1538*I1559</f>
        <v>2076.9585582599998</v>
      </c>
      <c r="L1538" s="394">
        <f t="shared" si="200"/>
        <v>149951.88412273661</v>
      </c>
    </row>
    <row r="1539" spans="1:12" ht="13.8">
      <c r="A1539" s="2" t="s">
        <v>5</v>
      </c>
      <c r="B1539" s="22">
        <f>+$B$18</f>
        <v>9283000</v>
      </c>
      <c r="C1539" s="84">
        <f>+B1539/B1555</f>
        <v>0.10618683896319184</v>
      </c>
      <c r="D1539" s="89">
        <v>0</v>
      </c>
      <c r="E1539" s="112">
        <f>+D1539*C1526</f>
        <v>0</v>
      </c>
      <c r="F1539" s="79">
        <v>0</v>
      </c>
      <c r="G1539" s="112">
        <f>F1539*C1526</f>
        <v>0</v>
      </c>
      <c r="H1539" s="79">
        <v>2.0611763000000002E-2</v>
      </c>
      <c r="I1539" s="117">
        <f t="shared" si="199"/>
        <v>0</v>
      </c>
      <c r="J1539" s="39">
        <f>+H1539*I1558</f>
        <v>196187.36116921064</v>
      </c>
      <c r="K1539" s="39">
        <f>+H1539*I1559</f>
        <v>2755.5247601810001</v>
      </c>
      <c r="L1539" s="394">
        <f t="shared" si="200"/>
        <v>198942.88592939163</v>
      </c>
    </row>
    <row r="1540" spans="1:12" ht="13.8">
      <c r="A1540" s="2" t="s">
        <v>116</v>
      </c>
      <c r="B1540" s="22">
        <f>+$B$19</f>
        <v>2800184</v>
      </c>
      <c r="C1540" s="84">
        <f>+B1540/B1555</f>
        <v>3.2030883063159148E-2</v>
      </c>
      <c r="D1540" s="89">
        <v>0</v>
      </c>
      <c r="E1540" s="112">
        <f>+D1540*C1526</f>
        <v>0</v>
      </c>
      <c r="F1540" s="79">
        <v>0</v>
      </c>
      <c r="G1540" s="112">
        <f>F1540*C1526</f>
        <v>0</v>
      </c>
      <c r="H1540" s="79">
        <v>1.1657959000000001E-2</v>
      </c>
      <c r="I1540" s="117">
        <f t="shared" si="199"/>
        <v>0</v>
      </c>
      <c r="J1540" s="39">
        <f>+H1540*I1558</f>
        <v>110963.05603886722</v>
      </c>
      <c r="K1540" s="39">
        <f>+H1540*I1559</f>
        <v>1558.5175648330001</v>
      </c>
      <c r="L1540" s="394">
        <f t="shared" si="200"/>
        <v>112521.57360370022</v>
      </c>
    </row>
    <row r="1541" spans="1:12" ht="13.8">
      <c r="A1541" s="2" t="s">
        <v>1</v>
      </c>
      <c r="B1541" s="22">
        <f>+$B$20</f>
        <v>234000</v>
      </c>
      <c r="C1541" s="84">
        <f>+B1541/B1555</f>
        <v>2.6766907591712691E-3</v>
      </c>
      <c r="D1541" s="89">
        <v>0</v>
      </c>
      <c r="E1541" s="112">
        <f>+D1541*C1526</f>
        <v>0</v>
      </c>
      <c r="F1541" s="79">
        <v>0</v>
      </c>
      <c r="G1541" s="112">
        <f>F1541*C1526</f>
        <v>0</v>
      </c>
      <c r="H1541" s="79">
        <v>5.1956699999999997E-4</v>
      </c>
      <c r="I1541" s="117">
        <f t="shared" si="199"/>
        <v>0</v>
      </c>
      <c r="J1541" s="39">
        <f>+H1541*I1558</f>
        <v>4945.354683177914</v>
      </c>
      <c r="K1541" s="39">
        <f>+H1541*I1559</f>
        <v>69.459353528999998</v>
      </c>
      <c r="L1541" s="394">
        <f t="shared" si="200"/>
        <v>5014.8140367069136</v>
      </c>
    </row>
    <row r="1542" spans="1:12" ht="13.8">
      <c r="A1542" s="2" t="s">
        <v>46</v>
      </c>
      <c r="B1542" s="22">
        <f>+$B$21</f>
        <v>7060375</v>
      </c>
      <c r="C1542" s="84">
        <f>+B1542/B1555</f>
        <v>8.0762566319589099E-2</v>
      </c>
      <c r="D1542" s="89">
        <v>0</v>
      </c>
      <c r="E1542" s="112">
        <f>+D1542*C1526</f>
        <v>0</v>
      </c>
      <c r="F1542" s="79">
        <v>0</v>
      </c>
      <c r="G1542" s="112">
        <f>F1542*C1526</f>
        <v>0</v>
      </c>
      <c r="H1542" s="79">
        <v>1.5676696E-2</v>
      </c>
      <c r="I1542" s="117">
        <f t="shared" si="199"/>
        <v>0</v>
      </c>
      <c r="J1542" s="39">
        <f>+H1542*I1558</f>
        <v>149214.29186294833</v>
      </c>
      <c r="K1542" s="39">
        <f>+H1542*I1559</f>
        <v>2095.7704581520002</v>
      </c>
      <c r="L1542" s="394">
        <f t="shared" si="200"/>
        <v>151310.06232110033</v>
      </c>
    </row>
    <row r="1543" spans="1:12" ht="13.8">
      <c r="A1543" s="2" t="s">
        <v>45</v>
      </c>
      <c r="B1543" s="22">
        <f>+$B$22</f>
        <v>7069072</v>
      </c>
      <c r="C1543" s="84">
        <f>+B1543/B1555</f>
        <v>8.0862049992804969E-2</v>
      </c>
      <c r="D1543" s="89">
        <v>0</v>
      </c>
      <c r="E1543" s="112">
        <f>+D1543*C1526</f>
        <v>0</v>
      </c>
      <c r="F1543" s="79">
        <v>0</v>
      </c>
      <c r="G1543" s="112">
        <f>F1543*C1526</f>
        <v>0</v>
      </c>
      <c r="H1543" s="79">
        <v>1.5696008000000001E-2</v>
      </c>
      <c r="I1543" s="117">
        <f t="shared" si="199"/>
        <v>0</v>
      </c>
      <c r="J1543" s="39">
        <f>+H1543*I1558</f>
        <v>149398.10778975187</v>
      </c>
      <c r="K1543" s="39">
        <f>+H1543*I1559</f>
        <v>2098.3522214960003</v>
      </c>
      <c r="L1543" s="394">
        <f t="shared" si="200"/>
        <v>151496.46001124787</v>
      </c>
    </row>
    <row r="1544" spans="1:12" ht="13.8">
      <c r="A1544" s="2" t="s">
        <v>209</v>
      </c>
      <c r="B1544" s="22">
        <f>+$B$23</f>
        <v>483692</v>
      </c>
      <c r="C1544" s="84">
        <f>+B1544/B1555</f>
        <v>5.5328799430985872E-3</v>
      </c>
      <c r="D1544" s="89">
        <v>0</v>
      </c>
      <c r="E1544" s="112">
        <f>+D1544*C1526</f>
        <v>0</v>
      </c>
      <c r="F1544" s="79">
        <v>0</v>
      </c>
      <c r="G1544" s="112">
        <f>F1544*C1526</f>
        <v>0</v>
      </c>
      <c r="H1544" s="79">
        <v>1.07398E-3</v>
      </c>
      <c r="I1544" s="117">
        <f t="shared" si="199"/>
        <v>0</v>
      </c>
      <c r="J1544" s="39">
        <f>+H1544*I1558</f>
        <v>10222.381372641867</v>
      </c>
      <c r="K1544" s="39">
        <f>+H1544*I1559</f>
        <v>143.57716425999999</v>
      </c>
      <c r="L1544" s="394">
        <f t="shared" si="200"/>
        <v>10365.958536901866</v>
      </c>
    </row>
    <row r="1545" spans="1:12" ht="13.8">
      <c r="A1545" s="2" t="s">
        <v>210</v>
      </c>
      <c r="B1545" s="22">
        <f>+$B$24</f>
        <v>125500</v>
      </c>
      <c r="C1545" s="84">
        <f>+B1545/B1555</f>
        <v>1.435575599470061E-3</v>
      </c>
      <c r="D1545" s="89">
        <v>0</v>
      </c>
      <c r="E1545" s="112">
        <f>+D1545*C1526</f>
        <v>0</v>
      </c>
      <c r="F1545" s="79">
        <v>0</v>
      </c>
      <c r="G1545" s="112">
        <f>F1545*C1526</f>
        <v>0</v>
      </c>
      <c r="H1545" s="79">
        <v>2.7865700000000003E-4</v>
      </c>
      <c r="I1545" s="117">
        <f t="shared" si="199"/>
        <v>0</v>
      </c>
      <c r="J1545" s="39">
        <f>+H1545*I1558</f>
        <v>2652.3195275110011</v>
      </c>
      <c r="K1545" s="39">
        <f>+H1545*I1559</f>
        <v>37.252818359000003</v>
      </c>
      <c r="L1545" s="394">
        <f t="shared" si="200"/>
        <v>2689.5723458700013</v>
      </c>
    </row>
    <row r="1546" spans="1:12" ht="13.8">
      <c r="A1546" s="2" t="s">
        <v>2</v>
      </c>
      <c r="B1546" s="22">
        <f>+$B$25</f>
        <v>349000</v>
      </c>
      <c r="C1546" s="84">
        <f>+B1546/B1555</f>
        <v>3.992158439960568E-3</v>
      </c>
      <c r="D1546" s="89">
        <v>0</v>
      </c>
      <c r="E1546" s="112">
        <f>+D1546*C1526</f>
        <v>0</v>
      </c>
      <c r="F1546" s="79">
        <v>0</v>
      </c>
      <c r="G1546" s="112">
        <f>F1546*C1526</f>
        <v>0</v>
      </c>
      <c r="H1546" s="79">
        <v>7.74912E-4</v>
      </c>
      <c r="I1546" s="117">
        <f t="shared" si="199"/>
        <v>0</v>
      </c>
      <c r="J1546" s="39">
        <f>+H1546*I1558</f>
        <v>7375.7853910097529</v>
      </c>
      <c r="K1546" s="39">
        <f>+H1546*I1559</f>
        <v>103.595660544</v>
      </c>
      <c r="L1546" s="394">
        <f t="shared" si="200"/>
        <v>7479.3810515537525</v>
      </c>
    </row>
    <row r="1547" spans="1:12" ht="13.8">
      <c r="A1547" s="2" t="s">
        <v>12</v>
      </c>
      <c r="B1547" s="22">
        <f>+$B$26</f>
        <v>369700</v>
      </c>
      <c r="C1547" s="84">
        <f>+B1547/B1555</f>
        <v>4.2289426225026417E-3</v>
      </c>
      <c r="D1547" s="89">
        <v>0</v>
      </c>
      <c r="E1547" s="112">
        <f>+D1547*C1526</f>
        <v>0</v>
      </c>
      <c r="F1547" s="79">
        <v>0</v>
      </c>
      <c r="G1547" s="112">
        <f>F1547*C1526</f>
        <v>0</v>
      </c>
      <c r="H1547" s="79">
        <v>8.2087299999999996E-4</v>
      </c>
      <c r="I1547" s="117">
        <f t="shared" si="199"/>
        <v>0</v>
      </c>
      <c r="J1547" s="39">
        <f>+H1547*I1558</f>
        <v>7813.2524483739426</v>
      </c>
      <c r="K1547" s="39">
        <f>+H1547*I1559</f>
        <v>109.74004875099999</v>
      </c>
      <c r="L1547" s="394">
        <f t="shared" si="200"/>
        <v>7922.9924971249429</v>
      </c>
    </row>
    <row r="1548" spans="1:12" ht="13.8">
      <c r="A1548" s="2" t="s">
        <v>18</v>
      </c>
      <c r="B1548" s="22">
        <f>+$B$27</f>
        <v>10701139</v>
      </c>
      <c r="C1548" s="84">
        <f>+B1548/B1555</f>
        <v>0.12240871740986015</v>
      </c>
      <c r="D1548" s="89">
        <v>0</v>
      </c>
      <c r="E1548" s="112">
        <f>+D1548*C1526</f>
        <v>0</v>
      </c>
      <c r="F1548" s="79">
        <v>0</v>
      </c>
      <c r="G1548" s="112">
        <f>F1548*C1526</f>
        <v>0</v>
      </c>
      <c r="H1548" s="79">
        <v>3.0205915999999999E-2</v>
      </c>
      <c r="I1548" s="117">
        <f t="shared" si="199"/>
        <v>0</v>
      </c>
      <c r="J1548" s="39">
        <f>+H1548*I1558</f>
        <v>287506.65101955802</v>
      </c>
      <c r="K1548" s="39">
        <f>+H1548*I1559</f>
        <v>4038.1382922919997</v>
      </c>
      <c r="L1548" s="394">
        <f t="shared" si="200"/>
        <v>291544.78931185004</v>
      </c>
    </row>
    <row r="1549" spans="1:12" ht="13.8">
      <c r="A1549" s="2" t="s">
        <v>9</v>
      </c>
      <c r="B1549" s="22">
        <f>+$B$28</f>
        <v>8491257</v>
      </c>
      <c r="C1549" s="84">
        <f>+B1549/B1555</f>
        <v>9.7130210024138255E-2</v>
      </c>
      <c r="D1549" s="89">
        <v>0</v>
      </c>
      <c r="E1549" s="112">
        <f>+D1549*C1526</f>
        <v>0</v>
      </c>
      <c r="F1549" s="79">
        <v>0</v>
      </c>
      <c r="G1549" s="112">
        <f>F1549*C1526</f>
        <v>0</v>
      </c>
      <c r="H1549" s="79">
        <v>0.49475347800000002</v>
      </c>
      <c r="I1549" s="117">
        <f t="shared" si="199"/>
        <v>0</v>
      </c>
      <c r="J1549" s="39">
        <f>+H1549*I1558</f>
        <v>4709174.0419346523</v>
      </c>
      <c r="K1549" s="39">
        <f>+H1549*I1559</f>
        <v>66142.108213386004</v>
      </c>
      <c r="L1549" s="394">
        <f t="shared" si="200"/>
        <v>4775316.1501480378</v>
      </c>
    </row>
    <row r="1550" spans="1:12" ht="13.8">
      <c r="A1550" s="2" t="s">
        <v>7</v>
      </c>
      <c r="B1550" s="22">
        <f>+$B$29</f>
        <v>1726630</v>
      </c>
      <c r="C1550" s="84">
        <f>+B1550/B1555</f>
        <v>1.9750660536358496E-2</v>
      </c>
      <c r="D1550" s="89">
        <v>0</v>
      </c>
      <c r="E1550" s="112">
        <f>+D1550*C1526</f>
        <v>0</v>
      </c>
      <c r="F1550" s="79">
        <v>0</v>
      </c>
      <c r="G1550" s="112">
        <f>F1550*C1526</f>
        <v>0</v>
      </c>
      <c r="H1550" s="79">
        <v>9.7935486000000002E-2</v>
      </c>
      <c r="I1550" s="117">
        <f t="shared" si="199"/>
        <v>0</v>
      </c>
      <c r="J1550" s="39">
        <f>+H1550*I1558</f>
        <v>932171.816800153</v>
      </c>
      <c r="K1550" s="39">
        <f>+H1550*I1559</f>
        <v>13092.701316881999</v>
      </c>
      <c r="L1550" s="394">
        <f t="shared" si="200"/>
        <v>945264.51811703504</v>
      </c>
    </row>
    <row r="1551" spans="1:12" ht="13.8">
      <c r="A1551" s="2" t="s">
        <v>13</v>
      </c>
      <c r="B1551" s="22">
        <f>+$B$30</f>
        <v>260430</v>
      </c>
      <c r="C1551" s="84">
        <f>+B1551/B1555</f>
        <v>2.9790195487648446E-3</v>
      </c>
      <c r="D1551" s="89">
        <v>0</v>
      </c>
      <c r="E1551" s="112">
        <f>+D1551*C1526</f>
        <v>0</v>
      </c>
      <c r="F1551" s="79">
        <v>0</v>
      </c>
      <c r="G1551" s="112">
        <f>F1551*C1526</f>
        <v>0</v>
      </c>
      <c r="H1551" s="79">
        <v>5.7825300000000004E-4</v>
      </c>
      <c r="I1551" s="117">
        <f t="shared" si="199"/>
        <v>0</v>
      </c>
      <c r="J1551" s="39">
        <f>+H1551*I1558</f>
        <v>5503.9411310026981</v>
      </c>
      <c r="K1551" s="39">
        <f>+H1551*I1559</f>
        <v>77.304908811000004</v>
      </c>
      <c r="L1551" s="394">
        <f t="shared" si="200"/>
        <v>5581.2460398136982</v>
      </c>
    </row>
    <row r="1552" spans="1:12" ht="13.8">
      <c r="A1552" s="2" t="s">
        <v>3</v>
      </c>
      <c r="B1552" s="22">
        <f>+$B$31</f>
        <v>1010330</v>
      </c>
      <c r="C1552" s="84">
        <f>+B1552/B1555</f>
        <v>1.155701271245089E-2</v>
      </c>
      <c r="D1552" s="89">
        <v>0</v>
      </c>
      <c r="E1552" s="112">
        <f>+D1552*C1526</f>
        <v>0</v>
      </c>
      <c r="F1552" s="79">
        <v>0</v>
      </c>
      <c r="G1552" s="112">
        <f>F1552*C1526</f>
        <v>0</v>
      </c>
      <c r="H1552" s="79">
        <v>3.2541869000000001E-2</v>
      </c>
      <c r="I1552" s="117">
        <f t="shared" si="199"/>
        <v>0</v>
      </c>
      <c r="J1552" s="39">
        <f>+H1552*I1558</f>
        <v>309740.77310243377</v>
      </c>
      <c r="K1552" s="39">
        <f>+H1552*I1559</f>
        <v>4350.4248410030004</v>
      </c>
      <c r="L1552" s="394">
        <f t="shared" si="200"/>
        <v>314091.1979434368</v>
      </c>
    </row>
    <row r="1553" spans="1:14" ht="13.8">
      <c r="A1553" s="2" t="s">
        <v>11</v>
      </c>
      <c r="B1553" s="22">
        <f>+$B$32</f>
        <v>744197</v>
      </c>
      <c r="C1553" s="84">
        <f>+B1553/B1555</f>
        <v>8.5127574055682952E-3</v>
      </c>
      <c r="D1553" s="89">
        <v>0</v>
      </c>
      <c r="E1553" s="112">
        <f>+D1553*C1526</f>
        <v>0</v>
      </c>
      <c r="F1553" s="79">
        <v>0</v>
      </c>
      <c r="G1553" s="112">
        <f>F1553*C1526</f>
        <v>0</v>
      </c>
      <c r="H1553" s="79">
        <v>0.18369840200000001</v>
      </c>
      <c r="I1553" s="117">
        <f t="shared" si="199"/>
        <v>0</v>
      </c>
      <c r="J1553" s="39">
        <f>+H1553*I1558</f>
        <v>1748482.3951925337</v>
      </c>
      <c r="K1553" s="39">
        <f>+H1553*I1559</f>
        <v>24558.088268174</v>
      </c>
      <c r="L1553" s="394">
        <f t="shared" si="200"/>
        <v>1773040.4834607078</v>
      </c>
    </row>
    <row r="1554" spans="1:14" ht="13.8">
      <c r="A1554" s="3" t="s">
        <v>8</v>
      </c>
      <c r="B1554" s="22">
        <f>+$B$33</f>
        <v>607368</v>
      </c>
      <c r="C1554" s="84">
        <f>+B1554/B1555</f>
        <v>6.9475910812663907E-3</v>
      </c>
      <c r="D1554" s="89">
        <v>0</v>
      </c>
      <c r="E1554" s="112">
        <f>+D1554*C1526</f>
        <v>0</v>
      </c>
      <c r="F1554" s="79">
        <v>0</v>
      </c>
      <c r="G1554" s="115">
        <f>F1554*C1526</f>
        <v>0</v>
      </c>
      <c r="H1554" s="79">
        <v>1.3008333E-2</v>
      </c>
      <c r="I1554" s="118">
        <f t="shared" si="199"/>
        <v>0</v>
      </c>
      <c r="J1554" s="39">
        <f>+H1554*I1558</f>
        <v>123816.21719987568</v>
      </c>
      <c r="K1554" s="39">
        <f>+H1554*I1559</f>
        <v>1739.045013771</v>
      </c>
      <c r="L1554" s="394">
        <f t="shared" si="200"/>
        <v>125555.26221364668</v>
      </c>
    </row>
    <row r="1555" spans="1:14" ht="13.8">
      <c r="A1555" s="24"/>
      <c r="B1555" s="25">
        <f t="shared" ref="B1555:L1555" si="201">SUM(B1532:B1554)</f>
        <v>87421380</v>
      </c>
      <c r="C1555" s="85">
        <f t="shared" si="201"/>
        <v>1.0000000000000002</v>
      </c>
      <c r="D1555" s="82">
        <f t="shared" si="201"/>
        <v>0</v>
      </c>
      <c r="E1555" s="113">
        <f t="shared" si="201"/>
        <v>0</v>
      </c>
      <c r="F1555" s="83">
        <f t="shared" si="201"/>
        <v>0</v>
      </c>
      <c r="G1555" s="113">
        <f t="shared" si="201"/>
        <v>0</v>
      </c>
      <c r="H1555" s="83">
        <f t="shared" si="201"/>
        <v>0.99999999900000014</v>
      </c>
      <c r="I1555" s="119">
        <f t="shared" si="201"/>
        <v>0</v>
      </c>
      <c r="J1555" s="26">
        <f t="shared" si="201"/>
        <v>9518223.2093888931</v>
      </c>
      <c r="K1555" s="26">
        <f t="shared" si="201"/>
        <v>133686.99986631301</v>
      </c>
      <c r="L1555" s="26">
        <f t="shared" si="201"/>
        <v>9651910.2092552092</v>
      </c>
    </row>
    <row r="1556" spans="1:14">
      <c r="H1556" s="80"/>
      <c r="I1556" s="81"/>
    </row>
    <row r="1558" spans="1:14">
      <c r="G1558" t="s">
        <v>114</v>
      </c>
      <c r="H1558" s="27"/>
      <c r="I1558" s="357">
        <f>MRES!M73+MRES!M74+MRES!M75</f>
        <v>9518223.2189071178</v>
      </c>
      <c r="K1558" s="357"/>
    </row>
    <row r="1559" spans="1:14">
      <c r="G1559" t="s">
        <v>338</v>
      </c>
      <c r="I1559" s="744">
        <f>MRES!N73+MRES!N74+MRES!N75</f>
        <v>133687</v>
      </c>
    </row>
    <row r="1560" spans="1:14">
      <c r="G1560" t="s">
        <v>256</v>
      </c>
      <c r="I1560" s="746">
        <f>SUM(I1558:I1559)</f>
        <v>9651910.2189071178</v>
      </c>
      <c r="N1560" s="121">
        <f>+I1560</f>
        <v>9651910.2189071178</v>
      </c>
    </row>
    <row r="1561" spans="1:14">
      <c r="I1561" s="127"/>
    </row>
  </sheetData>
  <mergeCells count="569">
    <mergeCell ref="D1529:E1529"/>
    <mergeCell ref="F1529:G1529"/>
    <mergeCell ref="D1530:E1530"/>
    <mergeCell ref="F1530:G1530"/>
    <mergeCell ref="H1530:I1530"/>
    <mergeCell ref="A1523:B1523"/>
    <mergeCell ref="C1523:H1523"/>
    <mergeCell ref="A1524:B1524"/>
    <mergeCell ref="C1524:H1524"/>
    <mergeCell ref="A1525:B1525"/>
    <mergeCell ref="C1525:H1525"/>
    <mergeCell ref="A1526:B1526"/>
    <mergeCell ref="C1526:H1526"/>
    <mergeCell ref="A1527:B1527"/>
    <mergeCell ref="C1527:H1527"/>
    <mergeCell ref="D1488:E1488"/>
    <mergeCell ref="F1488:G1488"/>
    <mergeCell ref="D1489:E1489"/>
    <mergeCell ref="F1489:G1489"/>
    <mergeCell ref="H1489:I1489"/>
    <mergeCell ref="A1482:B1482"/>
    <mergeCell ref="C1482:H1482"/>
    <mergeCell ref="A1483:B1483"/>
    <mergeCell ref="C1483:H1483"/>
    <mergeCell ref="A1484:B1484"/>
    <mergeCell ref="C1484:H1484"/>
    <mergeCell ref="A1485:B1485"/>
    <mergeCell ref="C1485:H1485"/>
    <mergeCell ref="A1486:B1486"/>
    <mergeCell ref="C1486:H1486"/>
    <mergeCell ref="D1448:E1448"/>
    <mergeCell ref="F1448:G1448"/>
    <mergeCell ref="H1448:I1448"/>
    <mergeCell ref="A1445:B1445"/>
    <mergeCell ref="C1445:H1445"/>
    <mergeCell ref="D1447:E1447"/>
    <mergeCell ref="F1447:G1447"/>
    <mergeCell ref="A1442:B1442"/>
    <mergeCell ref="C1442:H1442"/>
    <mergeCell ref="A1443:B1443"/>
    <mergeCell ref="C1443:H1443"/>
    <mergeCell ref="A1444:B1444"/>
    <mergeCell ref="C1444:H1444"/>
    <mergeCell ref="A1:B1"/>
    <mergeCell ref="C1:H1"/>
    <mergeCell ref="A2:B2"/>
    <mergeCell ref="C2:H2"/>
    <mergeCell ref="A1441:B1441"/>
    <mergeCell ref="C1441:H1441"/>
    <mergeCell ref="D7:E7"/>
    <mergeCell ref="F7:G7"/>
    <mergeCell ref="D8:E8"/>
    <mergeCell ref="F8:G8"/>
    <mergeCell ref="A3:B3"/>
    <mergeCell ref="C3:H3"/>
    <mergeCell ref="A4:B4"/>
    <mergeCell ref="A5:B5"/>
    <mergeCell ref="C5:H5"/>
    <mergeCell ref="A45:B45"/>
    <mergeCell ref="C45:H45"/>
    <mergeCell ref="A46:B46"/>
    <mergeCell ref="C46:H46"/>
    <mergeCell ref="H8:I8"/>
    <mergeCell ref="A43:B43"/>
    <mergeCell ref="C43:H43"/>
    <mergeCell ref="A44:B44"/>
    <mergeCell ref="C44:H44"/>
    <mergeCell ref="D50:E50"/>
    <mergeCell ref="F50:G50"/>
    <mergeCell ref="H50:I50"/>
    <mergeCell ref="A84:B84"/>
    <mergeCell ref="C84:H84"/>
    <mergeCell ref="A47:B47"/>
    <mergeCell ref="C47:H47"/>
    <mergeCell ref="D49:E49"/>
    <mergeCell ref="F49:G49"/>
    <mergeCell ref="A87:B87"/>
    <mergeCell ref="C87:H87"/>
    <mergeCell ref="A88:B88"/>
    <mergeCell ref="C88:H88"/>
    <mergeCell ref="A85:B85"/>
    <mergeCell ref="C85:H85"/>
    <mergeCell ref="A86:B86"/>
    <mergeCell ref="C86:H86"/>
    <mergeCell ref="H91:I91"/>
    <mergeCell ref="A125:B125"/>
    <mergeCell ref="C125:H125"/>
    <mergeCell ref="A126:B126"/>
    <mergeCell ref="C126:H126"/>
    <mergeCell ref="D90:E90"/>
    <mergeCell ref="F90:G90"/>
    <mergeCell ref="D91:E91"/>
    <mergeCell ref="F91:G91"/>
    <mergeCell ref="A129:B129"/>
    <mergeCell ref="C129:H129"/>
    <mergeCell ref="D131:E131"/>
    <mergeCell ref="F131:G131"/>
    <mergeCell ref="A127:B127"/>
    <mergeCell ref="C127:H127"/>
    <mergeCell ref="A128:B128"/>
    <mergeCell ref="C128:H128"/>
    <mergeCell ref="A167:B167"/>
    <mergeCell ref="C167:H167"/>
    <mergeCell ref="A168:B168"/>
    <mergeCell ref="C168:H168"/>
    <mergeCell ref="D132:E132"/>
    <mergeCell ref="F132:G132"/>
    <mergeCell ref="H132:I132"/>
    <mergeCell ref="A166:B166"/>
    <mergeCell ref="C166:H166"/>
    <mergeCell ref="D172:E172"/>
    <mergeCell ref="F172:G172"/>
    <mergeCell ref="D173:E173"/>
    <mergeCell ref="F173:G173"/>
    <mergeCell ref="A169:B169"/>
    <mergeCell ref="C169:H169"/>
    <mergeCell ref="A170:B170"/>
    <mergeCell ref="C170:H170"/>
    <mergeCell ref="A253:B253"/>
    <mergeCell ref="C253:H253"/>
    <mergeCell ref="A207:B207"/>
    <mergeCell ref="C207:H207"/>
    <mergeCell ref="A208:B208"/>
    <mergeCell ref="C208:H208"/>
    <mergeCell ref="A209:B209"/>
    <mergeCell ref="C209:H209"/>
    <mergeCell ref="A210:B210"/>
    <mergeCell ref="C210:H210"/>
    <mergeCell ref="A211:B211"/>
    <mergeCell ref="C211:H211"/>
    <mergeCell ref="D213:E213"/>
    <mergeCell ref="F213:G213"/>
    <mergeCell ref="D214:E214"/>
    <mergeCell ref="F214:G214"/>
    <mergeCell ref="A254:B254"/>
    <mergeCell ref="C254:H254"/>
    <mergeCell ref="H173:I173"/>
    <mergeCell ref="A251:B251"/>
    <mergeCell ref="C251:H251"/>
    <mergeCell ref="A252:B252"/>
    <mergeCell ref="C252:H252"/>
    <mergeCell ref="D258:E258"/>
    <mergeCell ref="F258:G258"/>
    <mergeCell ref="H258:I258"/>
    <mergeCell ref="H214:I214"/>
    <mergeCell ref="A292:B292"/>
    <mergeCell ref="C292:H292"/>
    <mergeCell ref="A255:B255"/>
    <mergeCell ref="C255:H255"/>
    <mergeCell ref="D257:E257"/>
    <mergeCell ref="F257:G257"/>
    <mergeCell ref="A295:B295"/>
    <mergeCell ref="C295:H295"/>
    <mergeCell ref="A296:B296"/>
    <mergeCell ref="C296:H296"/>
    <mergeCell ref="A293:B293"/>
    <mergeCell ref="C293:H293"/>
    <mergeCell ref="A294:B294"/>
    <mergeCell ref="C294:H294"/>
    <mergeCell ref="H299:I299"/>
    <mergeCell ref="A333:B333"/>
    <mergeCell ref="C333:H333"/>
    <mergeCell ref="A334:B334"/>
    <mergeCell ref="C334:H334"/>
    <mergeCell ref="D298:E298"/>
    <mergeCell ref="F298:G298"/>
    <mergeCell ref="D299:E299"/>
    <mergeCell ref="F299:G299"/>
    <mergeCell ref="A337:B337"/>
    <mergeCell ref="C337:H337"/>
    <mergeCell ref="D339:E339"/>
    <mergeCell ref="F339:G339"/>
    <mergeCell ref="A335:B335"/>
    <mergeCell ref="C335:H335"/>
    <mergeCell ref="A336:B336"/>
    <mergeCell ref="C336:H336"/>
    <mergeCell ref="A375:B375"/>
    <mergeCell ref="C375:H375"/>
    <mergeCell ref="A376:B376"/>
    <mergeCell ref="C376:H376"/>
    <mergeCell ref="D340:E340"/>
    <mergeCell ref="F340:G340"/>
    <mergeCell ref="H340:I340"/>
    <mergeCell ref="A374:B374"/>
    <mergeCell ref="C374:H374"/>
    <mergeCell ref="D380:E380"/>
    <mergeCell ref="F380:G380"/>
    <mergeCell ref="D381:E381"/>
    <mergeCell ref="F381:G381"/>
    <mergeCell ref="A377:B377"/>
    <mergeCell ref="C377:H377"/>
    <mergeCell ref="A378:B378"/>
    <mergeCell ref="C378:H378"/>
    <mergeCell ref="A417:B417"/>
    <mergeCell ref="C417:H417"/>
    <mergeCell ref="A418:B418"/>
    <mergeCell ref="C418:H418"/>
    <mergeCell ref="H381:I381"/>
    <mergeCell ref="A415:B415"/>
    <mergeCell ref="C415:H415"/>
    <mergeCell ref="A416:B416"/>
    <mergeCell ref="C416:H416"/>
    <mergeCell ref="D422:E422"/>
    <mergeCell ref="F422:G422"/>
    <mergeCell ref="H422:I422"/>
    <mergeCell ref="A456:B456"/>
    <mergeCell ref="C456:H456"/>
    <mergeCell ref="A419:B419"/>
    <mergeCell ref="C419:H419"/>
    <mergeCell ref="D421:E421"/>
    <mergeCell ref="F421:G421"/>
    <mergeCell ref="A459:B459"/>
    <mergeCell ref="C459:H459"/>
    <mergeCell ref="A460:B460"/>
    <mergeCell ref="C460:H460"/>
    <mergeCell ref="A457:B457"/>
    <mergeCell ref="C457:H457"/>
    <mergeCell ref="A458:B458"/>
    <mergeCell ref="C458:H458"/>
    <mergeCell ref="H463:I463"/>
    <mergeCell ref="A497:B497"/>
    <mergeCell ref="C497:H497"/>
    <mergeCell ref="A498:B498"/>
    <mergeCell ref="C498:H498"/>
    <mergeCell ref="D462:E462"/>
    <mergeCell ref="F462:G462"/>
    <mergeCell ref="D463:E463"/>
    <mergeCell ref="F463:G463"/>
    <mergeCell ref="A501:B501"/>
    <mergeCell ref="C501:H501"/>
    <mergeCell ref="D503:E503"/>
    <mergeCell ref="F503:G503"/>
    <mergeCell ref="A499:B499"/>
    <mergeCell ref="C499:H499"/>
    <mergeCell ref="A500:B500"/>
    <mergeCell ref="C500:H500"/>
    <mergeCell ref="A539:B539"/>
    <mergeCell ref="C539:H539"/>
    <mergeCell ref="A540:B540"/>
    <mergeCell ref="C540:H540"/>
    <mergeCell ref="D504:E504"/>
    <mergeCell ref="F504:G504"/>
    <mergeCell ref="H504:I504"/>
    <mergeCell ref="A538:B538"/>
    <mergeCell ref="C538:H538"/>
    <mergeCell ref="D544:E544"/>
    <mergeCell ref="F544:G544"/>
    <mergeCell ref="D545:E545"/>
    <mergeCell ref="F545:G545"/>
    <mergeCell ref="A541:B541"/>
    <mergeCell ref="C541:H541"/>
    <mergeCell ref="A542:B542"/>
    <mergeCell ref="C542:H542"/>
    <mergeCell ref="A581:B581"/>
    <mergeCell ref="C581:H581"/>
    <mergeCell ref="A582:B582"/>
    <mergeCell ref="C582:H582"/>
    <mergeCell ref="H545:I545"/>
    <mergeCell ref="A579:B579"/>
    <mergeCell ref="C579:H579"/>
    <mergeCell ref="A580:B580"/>
    <mergeCell ref="C580:H580"/>
    <mergeCell ref="D586:E586"/>
    <mergeCell ref="F586:G586"/>
    <mergeCell ref="H586:I586"/>
    <mergeCell ref="A620:B620"/>
    <mergeCell ref="C620:H620"/>
    <mergeCell ref="A583:B583"/>
    <mergeCell ref="C583:H583"/>
    <mergeCell ref="D585:E585"/>
    <mergeCell ref="F585:G585"/>
    <mergeCell ref="A623:B623"/>
    <mergeCell ref="C623:H623"/>
    <mergeCell ref="A624:B624"/>
    <mergeCell ref="C624:H624"/>
    <mergeCell ref="A621:B621"/>
    <mergeCell ref="C621:H621"/>
    <mergeCell ref="A622:B622"/>
    <mergeCell ref="C622:H622"/>
    <mergeCell ref="H627:I627"/>
    <mergeCell ref="A661:B661"/>
    <mergeCell ref="C661:H661"/>
    <mergeCell ref="A662:B662"/>
    <mergeCell ref="C662:H662"/>
    <mergeCell ref="D626:E626"/>
    <mergeCell ref="F626:G626"/>
    <mergeCell ref="D627:E627"/>
    <mergeCell ref="F627:G627"/>
    <mergeCell ref="A665:B665"/>
    <mergeCell ref="C665:H665"/>
    <mergeCell ref="D667:E667"/>
    <mergeCell ref="F667:G667"/>
    <mergeCell ref="A663:B663"/>
    <mergeCell ref="C663:H663"/>
    <mergeCell ref="A664:B664"/>
    <mergeCell ref="C664:H664"/>
    <mergeCell ref="A703:B703"/>
    <mergeCell ref="C703:H703"/>
    <mergeCell ref="A704:B704"/>
    <mergeCell ref="C704:H704"/>
    <mergeCell ref="D668:E668"/>
    <mergeCell ref="F668:G668"/>
    <mergeCell ref="H668:I668"/>
    <mergeCell ref="A702:B702"/>
    <mergeCell ref="C702:H702"/>
    <mergeCell ref="D708:E708"/>
    <mergeCell ref="F708:G708"/>
    <mergeCell ref="D709:E709"/>
    <mergeCell ref="F709:G709"/>
    <mergeCell ref="A705:B705"/>
    <mergeCell ref="C705:H705"/>
    <mergeCell ref="A706:B706"/>
    <mergeCell ref="C706:H706"/>
    <mergeCell ref="A745:B745"/>
    <mergeCell ref="C745:H745"/>
    <mergeCell ref="A746:B746"/>
    <mergeCell ref="C746:H746"/>
    <mergeCell ref="H709:I709"/>
    <mergeCell ref="A743:B743"/>
    <mergeCell ref="C743:H743"/>
    <mergeCell ref="A744:B744"/>
    <mergeCell ref="C744:H744"/>
    <mergeCell ref="D750:E750"/>
    <mergeCell ref="F750:G750"/>
    <mergeCell ref="H750:I750"/>
    <mergeCell ref="A784:B784"/>
    <mergeCell ref="C784:H784"/>
    <mergeCell ref="A747:B747"/>
    <mergeCell ref="C747:H747"/>
    <mergeCell ref="D749:E749"/>
    <mergeCell ref="F749:G749"/>
    <mergeCell ref="A787:B787"/>
    <mergeCell ref="C787:H787"/>
    <mergeCell ref="A788:B788"/>
    <mergeCell ref="C788:H788"/>
    <mergeCell ref="A785:B785"/>
    <mergeCell ref="C785:H785"/>
    <mergeCell ref="A786:B786"/>
    <mergeCell ref="C786:H786"/>
    <mergeCell ref="H791:I791"/>
    <mergeCell ref="A825:B825"/>
    <mergeCell ref="C825:H825"/>
    <mergeCell ref="A826:B826"/>
    <mergeCell ref="C826:H826"/>
    <mergeCell ref="D790:E790"/>
    <mergeCell ref="F790:G790"/>
    <mergeCell ref="D791:E791"/>
    <mergeCell ref="F791:G791"/>
    <mergeCell ref="A829:B829"/>
    <mergeCell ref="C829:H829"/>
    <mergeCell ref="D831:E831"/>
    <mergeCell ref="F831:G831"/>
    <mergeCell ref="A827:B827"/>
    <mergeCell ref="C827:H827"/>
    <mergeCell ref="A828:B828"/>
    <mergeCell ref="C828:H828"/>
    <mergeCell ref="A867:B867"/>
    <mergeCell ref="C867:H867"/>
    <mergeCell ref="A868:B868"/>
    <mergeCell ref="C868:H868"/>
    <mergeCell ref="D832:E832"/>
    <mergeCell ref="F832:G832"/>
    <mergeCell ref="H832:I832"/>
    <mergeCell ref="A866:B866"/>
    <mergeCell ref="C866:H866"/>
    <mergeCell ref="D872:E872"/>
    <mergeCell ref="F872:G872"/>
    <mergeCell ref="D873:E873"/>
    <mergeCell ref="F873:G873"/>
    <mergeCell ref="A869:B869"/>
    <mergeCell ref="C869:H869"/>
    <mergeCell ref="A870:B870"/>
    <mergeCell ref="C870:H870"/>
    <mergeCell ref="A909:B909"/>
    <mergeCell ref="C909:H909"/>
    <mergeCell ref="A910:B910"/>
    <mergeCell ref="C910:H910"/>
    <mergeCell ref="H873:I873"/>
    <mergeCell ref="A907:B907"/>
    <mergeCell ref="C907:H907"/>
    <mergeCell ref="A908:B908"/>
    <mergeCell ref="C908:H908"/>
    <mergeCell ref="D914:E914"/>
    <mergeCell ref="F914:G914"/>
    <mergeCell ref="H914:I914"/>
    <mergeCell ref="A948:B948"/>
    <mergeCell ref="C948:H948"/>
    <mergeCell ref="A911:B911"/>
    <mergeCell ref="C911:H911"/>
    <mergeCell ref="D913:E913"/>
    <mergeCell ref="F913:G913"/>
    <mergeCell ref="A951:B951"/>
    <mergeCell ref="C951:H951"/>
    <mergeCell ref="A952:B952"/>
    <mergeCell ref="C952:H952"/>
    <mergeCell ref="A949:B949"/>
    <mergeCell ref="C949:H949"/>
    <mergeCell ref="A950:B950"/>
    <mergeCell ref="C950:H950"/>
    <mergeCell ref="H955:I955"/>
    <mergeCell ref="A989:B989"/>
    <mergeCell ref="C989:H989"/>
    <mergeCell ref="A990:B990"/>
    <mergeCell ref="C990:H990"/>
    <mergeCell ref="D954:E954"/>
    <mergeCell ref="F954:G954"/>
    <mergeCell ref="D955:E955"/>
    <mergeCell ref="F955:G955"/>
    <mergeCell ref="A993:B993"/>
    <mergeCell ref="C993:H993"/>
    <mergeCell ref="D995:E995"/>
    <mergeCell ref="F995:G995"/>
    <mergeCell ref="A991:B991"/>
    <mergeCell ref="C991:H991"/>
    <mergeCell ref="A992:B992"/>
    <mergeCell ref="C992:H992"/>
    <mergeCell ref="A1031:B1031"/>
    <mergeCell ref="C1031:H1031"/>
    <mergeCell ref="A1032:B1032"/>
    <mergeCell ref="C1032:H1032"/>
    <mergeCell ref="D996:E996"/>
    <mergeCell ref="F996:G996"/>
    <mergeCell ref="H996:I996"/>
    <mergeCell ref="A1030:B1030"/>
    <mergeCell ref="C1030:H1030"/>
    <mergeCell ref="D1036:E1036"/>
    <mergeCell ref="F1036:G1036"/>
    <mergeCell ref="D1037:E1037"/>
    <mergeCell ref="F1037:G1037"/>
    <mergeCell ref="A1033:B1033"/>
    <mergeCell ref="C1033:H1033"/>
    <mergeCell ref="A1034:B1034"/>
    <mergeCell ref="C1034:H1034"/>
    <mergeCell ref="A1073:B1073"/>
    <mergeCell ref="C1073:H1073"/>
    <mergeCell ref="A1074:B1074"/>
    <mergeCell ref="C1074:H1074"/>
    <mergeCell ref="H1037:I1037"/>
    <mergeCell ref="A1071:B1071"/>
    <mergeCell ref="C1071:H1071"/>
    <mergeCell ref="A1072:B1072"/>
    <mergeCell ref="C1072:H1072"/>
    <mergeCell ref="D1078:E1078"/>
    <mergeCell ref="F1078:G1078"/>
    <mergeCell ref="H1078:I1078"/>
    <mergeCell ref="A1112:B1112"/>
    <mergeCell ref="C1112:H1112"/>
    <mergeCell ref="A1075:B1075"/>
    <mergeCell ref="C1075:H1075"/>
    <mergeCell ref="D1077:E1077"/>
    <mergeCell ref="F1077:G1077"/>
    <mergeCell ref="A1115:B1115"/>
    <mergeCell ref="C1115:H1115"/>
    <mergeCell ref="A1116:B1116"/>
    <mergeCell ref="C1116:H1116"/>
    <mergeCell ref="A1113:B1113"/>
    <mergeCell ref="C1113:H1113"/>
    <mergeCell ref="A1114:B1114"/>
    <mergeCell ref="C1114:H1114"/>
    <mergeCell ref="H1119:I1119"/>
    <mergeCell ref="A1153:B1153"/>
    <mergeCell ref="C1153:H1153"/>
    <mergeCell ref="A1154:B1154"/>
    <mergeCell ref="C1154:H1154"/>
    <mergeCell ref="D1118:E1118"/>
    <mergeCell ref="F1118:G1118"/>
    <mergeCell ref="D1119:E1119"/>
    <mergeCell ref="F1119:G1119"/>
    <mergeCell ref="A1157:B1157"/>
    <mergeCell ref="C1157:H1157"/>
    <mergeCell ref="D1159:E1159"/>
    <mergeCell ref="F1159:G1159"/>
    <mergeCell ref="A1155:B1155"/>
    <mergeCell ref="C1155:H1155"/>
    <mergeCell ref="A1156:B1156"/>
    <mergeCell ref="C1156:H1156"/>
    <mergeCell ref="A1195:B1195"/>
    <mergeCell ref="C1195:H1195"/>
    <mergeCell ref="A1196:B1196"/>
    <mergeCell ref="C1196:H1196"/>
    <mergeCell ref="D1160:E1160"/>
    <mergeCell ref="F1160:G1160"/>
    <mergeCell ref="H1160:I1160"/>
    <mergeCell ref="A1194:B1194"/>
    <mergeCell ref="C1194:H1194"/>
    <mergeCell ref="D1200:E1200"/>
    <mergeCell ref="F1200:G1200"/>
    <mergeCell ref="D1201:E1201"/>
    <mergeCell ref="F1201:G1201"/>
    <mergeCell ref="A1197:B1197"/>
    <mergeCell ref="C1197:H1197"/>
    <mergeCell ref="A1198:B1198"/>
    <mergeCell ref="C1198:H1198"/>
    <mergeCell ref="A1237:B1237"/>
    <mergeCell ref="C1237:H1237"/>
    <mergeCell ref="A1238:B1238"/>
    <mergeCell ref="C1238:H1238"/>
    <mergeCell ref="H1201:I1201"/>
    <mergeCell ref="A1235:B1235"/>
    <mergeCell ref="C1235:H1235"/>
    <mergeCell ref="A1236:B1236"/>
    <mergeCell ref="C1236:H1236"/>
    <mergeCell ref="D1242:E1242"/>
    <mergeCell ref="F1242:G1242"/>
    <mergeCell ref="H1242:I1242"/>
    <mergeCell ref="A1276:B1276"/>
    <mergeCell ref="C1276:H1276"/>
    <mergeCell ref="A1239:B1239"/>
    <mergeCell ref="C1239:H1239"/>
    <mergeCell ref="D1241:E1241"/>
    <mergeCell ref="F1241:G1241"/>
    <mergeCell ref="A1279:B1279"/>
    <mergeCell ref="C1279:H1279"/>
    <mergeCell ref="A1280:B1280"/>
    <mergeCell ref="C1280:H1280"/>
    <mergeCell ref="A1277:B1277"/>
    <mergeCell ref="C1277:H1277"/>
    <mergeCell ref="A1278:B1278"/>
    <mergeCell ref="C1278:H1278"/>
    <mergeCell ref="H1283:I1283"/>
    <mergeCell ref="A1317:B1317"/>
    <mergeCell ref="C1317:H1317"/>
    <mergeCell ref="A1318:B1318"/>
    <mergeCell ref="C1318:H1318"/>
    <mergeCell ref="D1282:E1282"/>
    <mergeCell ref="F1282:G1282"/>
    <mergeCell ref="D1283:E1283"/>
    <mergeCell ref="F1283:G1283"/>
    <mergeCell ref="A1321:B1321"/>
    <mergeCell ref="C1321:H1321"/>
    <mergeCell ref="D1323:E1323"/>
    <mergeCell ref="F1323:G1323"/>
    <mergeCell ref="A1319:B1319"/>
    <mergeCell ref="C1319:H1319"/>
    <mergeCell ref="A1320:B1320"/>
    <mergeCell ref="C1320:H1320"/>
    <mergeCell ref="A1359:B1359"/>
    <mergeCell ref="C1359:H1359"/>
    <mergeCell ref="A1360:B1360"/>
    <mergeCell ref="C1360:H1360"/>
    <mergeCell ref="D1324:E1324"/>
    <mergeCell ref="F1324:G1324"/>
    <mergeCell ref="H1324:I1324"/>
    <mergeCell ref="A1358:B1358"/>
    <mergeCell ref="C1358:H1358"/>
    <mergeCell ref="D1364:E1364"/>
    <mergeCell ref="F1364:G1364"/>
    <mergeCell ref="A1361:B1361"/>
    <mergeCell ref="C1361:H1361"/>
    <mergeCell ref="A1362:B1362"/>
    <mergeCell ref="C1362:H1362"/>
    <mergeCell ref="D1407:E1407"/>
    <mergeCell ref="F1407:G1407"/>
    <mergeCell ref="H1407:I1407"/>
    <mergeCell ref="A1404:B1404"/>
    <mergeCell ref="C1404:H1404"/>
    <mergeCell ref="D1406:E1406"/>
    <mergeCell ref="F1406:G1406"/>
    <mergeCell ref="D1365:E1365"/>
    <mergeCell ref="F1365:G1365"/>
    <mergeCell ref="A1402:B1402"/>
    <mergeCell ref="C1402:H1402"/>
    <mergeCell ref="A1403:B1403"/>
    <mergeCell ref="C1403:H1403"/>
    <mergeCell ref="H1365:I1365"/>
    <mergeCell ref="A1400:B1400"/>
    <mergeCell ref="C1400:H1400"/>
    <mergeCell ref="A1401:B1401"/>
    <mergeCell ref="C1401:H1401"/>
  </mergeCells>
  <phoneticPr fontId="0" type="noConversion"/>
  <conditionalFormatting sqref="C991 C44:H44 C85:H85 C86 C88 C126:H126 C127 C129 C167:H167 C168 C170 C255 C252:H252 C253 C296 C293:H293 C294 C334:H334 C335 C337 C378 C375:H375 C376 C419 C416:H416 C417 C460 C457:H457 C458 C498:H498 C499 C501 C542 C539:H539 C540 C583 C624 C580:H580 C581 C621:H621 C622 C665 C663 C662:H662 C706 C703:H703 C704 C747 C744:H744 C745 C788 C785:H785 C786 C829 C826:H826 C827 C867:H867 C868 C870 C911 C908:H908 C909 C952 C949:H949 C950 C993 C990:H990 C1031:H1031 C1032:C1034 C1072:H1072 C1073 C1075 C1113:H1113 C1114 C1116 C1154:H1154 C1155 C1157 C1196 C1195:H1195 C1198 C1239 C1236:H1236 C1237 C1280 C1277:H1277 C1278 C1318:H1318 C1319 C1321 C1359:H1359 C1401:H1401 C1442:H1442 C1483:H1483 C1484 C1486 C1524:H1524 C1525:C1527 C1443:C1445 C1402:C1404 C1360:C1362 C45:C47">
    <cfRule type="cellIs" dxfId="28" priority="8" stopIfTrue="1" operator="equal">
      <formula>0</formula>
    </cfRule>
  </conditionalFormatting>
  <conditionalFormatting sqref="C208:H208 C209 C211">
    <cfRule type="cellIs" dxfId="27"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1" max="9" man="1"/>
    <brk id="82" max="9" man="1"/>
    <brk id="123" max="9" man="1"/>
    <brk id="164" max="9" man="1"/>
    <brk id="249" max="9" man="1"/>
    <brk id="290" max="9" man="1"/>
    <brk id="331" max="9" man="1"/>
    <brk id="372" max="9" man="1"/>
    <brk id="413" max="9" man="1"/>
    <brk id="454" max="9" man="1"/>
    <brk id="495" max="9" man="1"/>
    <brk id="536" max="9" man="1"/>
    <brk id="577" max="9" man="1"/>
    <brk id="618" max="9" man="1"/>
    <brk id="659" max="9" man="1"/>
    <brk id="700" max="9" man="1"/>
    <brk id="741" max="9" man="1"/>
    <brk id="782" max="9" man="1"/>
    <brk id="823" max="9" man="1"/>
    <brk id="864" max="9" man="1"/>
    <brk id="905" max="9" man="1"/>
    <brk id="946" max="9" man="1"/>
    <brk id="987" max="9" man="1"/>
    <brk id="1028" max="9" man="1"/>
    <brk id="1069" max="9" man="1"/>
    <brk id="1110" max="9" man="1"/>
    <brk id="1151" max="9" man="1"/>
    <brk id="1192" max="9" man="1"/>
    <brk id="1233" max="9" man="1"/>
    <brk id="1274" max="9" man="1"/>
    <brk id="1315" max="9" man="1"/>
    <brk id="1356" max="9" man="1"/>
    <brk id="1398" max="9"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393"/>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0.109375" bestFit="1" customWidth="1"/>
    <col min="9" max="9" width="17.109375" customWidth="1"/>
    <col min="10" max="10" width="16.33203125" customWidth="1"/>
    <col min="11" max="11" width="15.6640625" customWidth="1"/>
    <col min="12" max="12" width="16.44140625" customWidth="1"/>
    <col min="13" max="13" width="2.6640625" customWidth="1"/>
    <col min="14" max="14" width="13" customWidth="1"/>
    <col min="15" max="15" width="12.109375" customWidth="1"/>
    <col min="16" max="16" width="14.5546875" customWidth="1"/>
    <col min="17" max="17" width="14.88671875" customWidth="1"/>
    <col min="18" max="18" width="14.44140625" customWidth="1"/>
  </cols>
  <sheetData>
    <row r="1" spans="1:12" ht="15.6">
      <c r="A1" s="874" t="s">
        <v>19</v>
      </c>
      <c r="B1" s="875"/>
      <c r="C1" s="875" t="s">
        <v>275</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SUMIF($A$39:$A$3654,A4,$C$39:$C$3654)</f>
        <v>254586581.5</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9"/>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+B10/B34</f>
        <v>#DIV/0!</v>
      </c>
      <c r="D10" s="97">
        <v>0</v>
      </c>
      <c r="E10" s="98">
        <f t="shared" ref="E10:E33" si="0">SUMIF($A$39:$A$3654,A10,$E$39:$E$3654)</f>
        <v>0</v>
      </c>
      <c r="F10" s="97">
        <v>0</v>
      </c>
      <c r="G10" s="98">
        <f t="shared" ref="G10:G33" si="1">SUMIF($A$39:$A$3654,A10,$G$39:$G$3654)</f>
        <v>0</v>
      </c>
      <c r="H10" s="99">
        <f>+D10+F10</f>
        <v>0</v>
      </c>
      <c r="I10" s="359">
        <f>SUMIF($A$39:$A$3654,A10,$I$39:$I$3654)</f>
        <v>40347791.419707686</v>
      </c>
      <c r="J10" s="98">
        <f t="shared" ref="J10:J33" si="2">SUMIF($A$39:$A$3654,A10,$J$39:$J$3654)</f>
        <v>263323.54285323567</v>
      </c>
      <c r="K10" s="98">
        <f>SUMIF($A$39:$A$3654,A10,$K$39:$K$3654)</f>
        <v>-3369.5926322423602</v>
      </c>
      <c r="L10" s="100">
        <f>+J10+K10</f>
        <v>259953.95022099331</v>
      </c>
    </row>
    <row r="11" spans="1:12" ht="13.8">
      <c r="A11" s="1" t="s">
        <v>660</v>
      </c>
      <c r="B11" s="95"/>
      <c r="C11" s="96"/>
      <c r="D11" s="97"/>
      <c r="E11" s="98"/>
      <c r="F11" s="97"/>
      <c r="G11" s="98"/>
      <c r="H11" s="99"/>
      <c r="I11" s="360"/>
      <c r="J11" s="98"/>
      <c r="K11" s="98"/>
      <c r="L11" s="465">
        <f>+P21+P22</f>
        <v>480335.14915814198</v>
      </c>
    </row>
    <row r="12" spans="1:12" ht="13.8">
      <c r="A12" s="2" t="s">
        <v>4</v>
      </c>
      <c r="B12" s="95">
        <v>0</v>
      </c>
      <c r="C12" s="96" t="e">
        <f>+B12/B34</f>
        <v>#DIV/0!</v>
      </c>
      <c r="D12" s="97">
        <v>0</v>
      </c>
      <c r="E12" s="98">
        <f t="shared" si="0"/>
        <v>0</v>
      </c>
      <c r="F12" s="97">
        <v>0</v>
      </c>
      <c r="G12" s="98">
        <f t="shared" si="1"/>
        <v>0</v>
      </c>
      <c r="H12" s="99">
        <f t="shared" ref="H12:H33" si="3">+D12+F12</f>
        <v>0</v>
      </c>
      <c r="I12" s="360">
        <f t="shared" ref="I12:I33" si="4">SUMIF($A$39:$A$3654,A12,$I$39:$I$3654)</f>
        <v>1984754.3649399683</v>
      </c>
      <c r="J12" s="98">
        <f t="shared" si="2"/>
        <v>279280.28000860859</v>
      </c>
      <c r="K12" s="98">
        <f>SUMIF($A$39:$A$3654,A12,$K$39:$K$3654)</f>
        <v>-174.90856788463523</v>
      </c>
      <c r="L12" s="101">
        <f>+J12+K12</f>
        <v>279105.37144072395</v>
      </c>
    </row>
    <row r="13" spans="1:12" s="127" customFormat="1" ht="13.8">
      <c r="A13" s="2" t="s">
        <v>0</v>
      </c>
      <c r="B13" s="490">
        <v>0</v>
      </c>
      <c r="C13" s="491" t="e">
        <f>+B13/B34</f>
        <v>#DIV/0!</v>
      </c>
      <c r="D13" s="492">
        <v>0</v>
      </c>
      <c r="E13" s="493">
        <f t="shared" si="0"/>
        <v>0</v>
      </c>
      <c r="F13" s="492">
        <v>0</v>
      </c>
      <c r="G13" s="493">
        <f t="shared" si="1"/>
        <v>0</v>
      </c>
      <c r="H13" s="494">
        <f t="shared" si="3"/>
        <v>0</v>
      </c>
      <c r="I13" s="510">
        <f t="shared" si="4"/>
        <v>10925862.07464491</v>
      </c>
      <c r="J13" s="493">
        <f>SUMIF($A$39:$A$3654,A13,$J$39:$J$3654)</f>
        <v>1142960.4210338672</v>
      </c>
      <c r="K13" s="493">
        <f t="shared" ref="K13:K32" si="5">SUMIF($A$39:$A$3654,A13,$K$39:$K$3654)</f>
        <v>-4047.2616321048181</v>
      </c>
      <c r="L13" s="465">
        <f>+J13+K13-P21-P22</f>
        <v>658578.01024362037</v>
      </c>
    </row>
    <row r="14" spans="1:12" ht="13.8">
      <c r="A14" s="2" t="s">
        <v>16</v>
      </c>
      <c r="B14" s="95">
        <v>0</v>
      </c>
      <c r="C14" s="96" t="e">
        <f>+B14/B34</f>
        <v>#DIV/0!</v>
      </c>
      <c r="D14" s="97">
        <v>0</v>
      </c>
      <c r="E14" s="98">
        <f t="shared" si="0"/>
        <v>0</v>
      </c>
      <c r="F14" s="97">
        <v>0</v>
      </c>
      <c r="G14" s="98">
        <f t="shared" si="1"/>
        <v>0</v>
      </c>
      <c r="H14" s="99">
        <f t="shared" si="3"/>
        <v>0</v>
      </c>
      <c r="I14" s="360">
        <f t="shared" si="4"/>
        <v>1493642.7383584578</v>
      </c>
      <c r="J14" s="98">
        <f t="shared" si="2"/>
        <v>203012.76116780328</v>
      </c>
      <c r="K14" s="98">
        <f t="shared" si="5"/>
        <v>-272.39392608957473</v>
      </c>
      <c r="L14" s="101">
        <f t="shared" ref="L14:L33" si="6">+J14+K14</f>
        <v>202740.36724171371</v>
      </c>
    </row>
    <row r="15" spans="1:12" ht="13.8">
      <c r="A15" s="2" t="s">
        <v>6</v>
      </c>
      <c r="B15" s="95">
        <v>0</v>
      </c>
      <c r="C15" s="96" t="e">
        <f>+B15/B34</f>
        <v>#DIV/0!</v>
      </c>
      <c r="D15" s="97">
        <v>0</v>
      </c>
      <c r="E15" s="98">
        <f t="shared" si="0"/>
        <v>0</v>
      </c>
      <c r="F15" s="97">
        <v>0</v>
      </c>
      <c r="G15" s="98">
        <f t="shared" si="1"/>
        <v>0</v>
      </c>
      <c r="H15" s="99">
        <f t="shared" si="3"/>
        <v>0</v>
      </c>
      <c r="I15" s="360">
        <f t="shared" si="4"/>
        <v>4000305.9299884099</v>
      </c>
      <c r="J15" s="98">
        <f t="shared" si="2"/>
        <v>547297.00494309282</v>
      </c>
      <c r="K15" s="98">
        <f t="shared" si="5"/>
        <v>-531.19538871756754</v>
      </c>
      <c r="L15" s="101">
        <f t="shared" si="6"/>
        <v>546765.80955437524</v>
      </c>
    </row>
    <row r="16" spans="1:12" ht="13.8">
      <c r="A16" s="2" t="s">
        <v>10</v>
      </c>
      <c r="B16" s="95">
        <v>0</v>
      </c>
      <c r="C16" s="96" t="e">
        <f>+B16/B34</f>
        <v>#DIV/0!</v>
      </c>
      <c r="D16" s="97">
        <v>0</v>
      </c>
      <c r="E16" s="98">
        <f t="shared" si="0"/>
        <v>0</v>
      </c>
      <c r="F16" s="97">
        <v>0</v>
      </c>
      <c r="G16" s="98">
        <f t="shared" si="1"/>
        <v>0</v>
      </c>
      <c r="H16" s="99">
        <f t="shared" si="3"/>
        <v>0</v>
      </c>
      <c r="I16" s="360">
        <f t="shared" si="4"/>
        <v>1030362.9859813119</v>
      </c>
      <c r="J16" s="98">
        <f t="shared" si="2"/>
        <v>133447.50230744635</v>
      </c>
      <c r="K16" s="98">
        <f t="shared" si="5"/>
        <v>-4264.4892057331826</v>
      </c>
      <c r="L16" s="101">
        <f t="shared" si="6"/>
        <v>129183.01310171316</v>
      </c>
    </row>
    <row r="17" spans="1:17" ht="13.8">
      <c r="A17" s="2" t="s">
        <v>17</v>
      </c>
      <c r="B17" s="95">
        <v>0</v>
      </c>
      <c r="C17" s="96" t="e">
        <f>+B17/B34</f>
        <v>#DIV/0!</v>
      </c>
      <c r="D17" s="97">
        <v>0</v>
      </c>
      <c r="E17" s="98">
        <f t="shared" si="0"/>
        <v>0</v>
      </c>
      <c r="F17" s="97">
        <v>0</v>
      </c>
      <c r="G17" s="98">
        <f t="shared" si="1"/>
        <v>0</v>
      </c>
      <c r="H17" s="99">
        <f t="shared" si="3"/>
        <v>0</v>
      </c>
      <c r="I17" s="360">
        <f t="shared" si="4"/>
        <v>49492632.212007172</v>
      </c>
      <c r="J17" s="98">
        <f t="shared" si="2"/>
        <v>8280112.8032735251</v>
      </c>
      <c r="K17" s="98">
        <f t="shared" si="5"/>
        <v>-346700.18014971231</v>
      </c>
      <c r="L17" s="101">
        <f t="shared" si="6"/>
        <v>7933412.6231238125</v>
      </c>
    </row>
    <row r="18" spans="1:17" ht="13.8">
      <c r="A18" s="2" t="s">
        <v>5</v>
      </c>
      <c r="B18" s="95">
        <v>0</v>
      </c>
      <c r="C18" s="96" t="e">
        <f>+B18/B34</f>
        <v>#DIV/0!</v>
      </c>
      <c r="D18" s="97">
        <v>0</v>
      </c>
      <c r="E18" s="98">
        <f t="shared" si="0"/>
        <v>0</v>
      </c>
      <c r="F18" s="97">
        <v>0</v>
      </c>
      <c r="G18" s="98">
        <f t="shared" si="1"/>
        <v>0</v>
      </c>
      <c r="H18" s="99">
        <f t="shared" si="3"/>
        <v>0</v>
      </c>
      <c r="I18" s="360">
        <f t="shared" si="4"/>
        <v>1998636.6061022787</v>
      </c>
      <c r="J18" s="98">
        <f t="shared" si="2"/>
        <v>190672.09380067198</v>
      </c>
      <c r="K18" s="98">
        <f t="shared" si="5"/>
        <v>-911.32561179488448</v>
      </c>
      <c r="L18" s="101">
        <f t="shared" si="6"/>
        <v>189760.76818887709</v>
      </c>
      <c r="N18" s="463" t="s">
        <v>638</v>
      </c>
      <c r="O18" s="463"/>
    </row>
    <row r="19" spans="1:17" ht="13.8">
      <c r="A19" s="2" t="s">
        <v>116</v>
      </c>
      <c r="B19" s="95">
        <v>0</v>
      </c>
      <c r="C19" s="96" t="e">
        <f>+B19/B34</f>
        <v>#DIV/0!</v>
      </c>
      <c r="D19" s="97">
        <v>0</v>
      </c>
      <c r="E19" s="98">
        <f t="shared" si="0"/>
        <v>0</v>
      </c>
      <c r="F19" s="97">
        <v>0</v>
      </c>
      <c r="G19" s="98">
        <f t="shared" si="1"/>
        <v>0</v>
      </c>
      <c r="H19" s="99">
        <f t="shared" si="3"/>
        <v>0</v>
      </c>
      <c r="I19" s="360">
        <f t="shared" si="4"/>
        <v>33396458.17324768</v>
      </c>
      <c r="J19" s="98">
        <f t="shared" si="2"/>
        <v>9044347.5335947815</v>
      </c>
      <c r="K19" s="98">
        <f t="shared" si="5"/>
        <v>-7873.0467697989661</v>
      </c>
      <c r="L19" s="101">
        <f t="shared" si="6"/>
        <v>9036474.4868249819</v>
      </c>
      <c r="N19" s="462" t="s">
        <v>608</v>
      </c>
      <c r="O19" s="462"/>
      <c r="P19" s="462"/>
      <c r="Q19" s="462"/>
    </row>
    <row r="20" spans="1:17" ht="13.8">
      <c r="A20" s="2" t="s">
        <v>1</v>
      </c>
      <c r="B20" s="95">
        <v>0</v>
      </c>
      <c r="C20" s="96" t="e">
        <f>+B20/B34</f>
        <v>#DIV/0!</v>
      </c>
      <c r="D20" s="97">
        <v>0</v>
      </c>
      <c r="E20" s="98">
        <f t="shared" si="0"/>
        <v>0</v>
      </c>
      <c r="F20" s="97">
        <v>0</v>
      </c>
      <c r="G20" s="98">
        <f t="shared" si="1"/>
        <v>0</v>
      </c>
      <c r="H20" s="99">
        <f t="shared" si="3"/>
        <v>0</v>
      </c>
      <c r="I20" s="360">
        <f t="shared" si="4"/>
        <v>57906.094970487189</v>
      </c>
      <c r="J20" s="98">
        <f t="shared" si="2"/>
        <v>5783.6323506149247</v>
      </c>
      <c r="K20" s="98">
        <f t="shared" si="5"/>
        <v>-84.343047821859528</v>
      </c>
      <c r="L20" s="101">
        <f t="shared" si="6"/>
        <v>5699.289302793065</v>
      </c>
      <c r="N20" s="462" t="s">
        <v>610</v>
      </c>
      <c r="O20" s="466">
        <v>0.57899999999999996</v>
      </c>
      <c r="P20" s="498">
        <f>SUMIF($Q$38:$Q$3592,N20,$P$38:$P$3592)</f>
        <v>658578.01024362037</v>
      </c>
      <c r="Q20" s="499"/>
    </row>
    <row r="21" spans="1:17" ht="13.8">
      <c r="A21" s="2" t="s">
        <v>46</v>
      </c>
      <c r="B21" s="95">
        <v>0</v>
      </c>
      <c r="C21" s="96" t="e">
        <f>+B21/B34</f>
        <v>#DIV/0!</v>
      </c>
      <c r="D21" s="97">
        <v>0</v>
      </c>
      <c r="E21" s="98">
        <f t="shared" si="0"/>
        <v>0</v>
      </c>
      <c r="F21" s="97">
        <v>0</v>
      </c>
      <c r="G21" s="98">
        <f t="shared" si="1"/>
        <v>0</v>
      </c>
      <c r="H21" s="99">
        <f t="shared" si="3"/>
        <v>0</v>
      </c>
      <c r="I21" s="360">
        <f t="shared" si="4"/>
        <v>13638988.789378807</v>
      </c>
      <c r="J21" s="98">
        <f t="shared" si="2"/>
        <v>2428449.7554951953</v>
      </c>
      <c r="K21" s="98">
        <f t="shared" si="5"/>
        <v>5715.0914287176192</v>
      </c>
      <c r="L21" s="101">
        <f t="shared" si="6"/>
        <v>2434164.8469239129</v>
      </c>
      <c r="N21" s="462" t="s">
        <v>603</v>
      </c>
      <c r="O21" s="466">
        <v>0.35</v>
      </c>
      <c r="P21" s="498">
        <f t="shared" ref="P21:P22" si="7">SUMIF($Q$38:$Q$3592,N21,$P$38:$P$3592)</f>
        <v>399328.50880130567</v>
      </c>
      <c r="Q21" s="499"/>
    </row>
    <row r="22" spans="1:17" ht="13.8">
      <c r="A22" s="2" t="s">
        <v>45</v>
      </c>
      <c r="B22" s="95">
        <v>0</v>
      </c>
      <c r="C22" s="96" t="e">
        <f>+B22/B34</f>
        <v>#DIV/0!</v>
      </c>
      <c r="D22" s="97">
        <v>0</v>
      </c>
      <c r="E22" s="98">
        <f t="shared" si="0"/>
        <v>0</v>
      </c>
      <c r="F22" s="97">
        <v>0</v>
      </c>
      <c r="G22" s="98">
        <f t="shared" si="1"/>
        <v>0</v>
      </c>
      <c r="H22" s="99">
        <f t="shared" si="3"/>
        <v>0</v>
      </c>
      <c r="I22" s="360">
        <f t="shared" si="4"/>
        <v>58348837.329435974</v>
      </c>
      <c r="J22" s="98">
        <f t="shared" si="2"/>
        <v>4315692.7525079232</v>
      </c>
      <c r="K22" s="98">
        <f t="shared" si="5"/>
        <v>-1909.5405319088363</v>
      </c>
      <c r="L22" s="101">
        <f t="shared" si="6"/>
        <v>4313783.2119760141</v>
      </c>
      <c r="N22" s="462" t="s">
        <v>604</v>
      </c>
      <c r="O22" s="466">
        <v>7.0999999999999994E-2</v>
      </c>
      <c r="P22" s="498">
        <f t="shared" si="7"/>
        <v>81006.640356836302</v>
      </c>
      <c r="Q22" s="499"/>
    </row>
    <row r="23" spans="1:17" ht="13.8">
      <c r="A23" s="2" t="s">
        <v>209</v>
      </c>
      <c r="B23" s="95">
        <v>0</v>
      </c>
      <c r="C23" s="96" t="e">
        <f>+B23/B34</f>
        <v>#DIV/0!</v>
      </c>
      <c r="D23" s="97">
        <v>0</v>
      </c>
      <c r="E23" s="98">
        <f t="shared" si="0"/>
        <v>0</v>
      </c>
      <c r="F23" s="97">
        <v>0</v>
      </c>
      <c r="G23" s="98">
        <f t="shared" si="1"/>
        <v>0</v>
      </c>
      <c r="H23" s="99">
        <f t="shared" si="3"/>
        <v>0</v>
      </c>
      <c r="I23" s="360">
        <f t="shared" si="4"/>
        <v>97467.949740919314</v>
      </c>
      <c r="J23" s="98">
        <f t="shared" si="2"/>
        <v>9237.4756542709638</v>
      </c>
      <c r="K23" s="98">
        <f t="shared" si="5"/>
        <v>-15.017846407438023</v>
      </c>
      <c r="L23" s="101">
        <f t="shared" si="6"/>
        <v>9222.4578078635259</v>
      </c>
    </row>
    <row r="24" spans="1:17" ht="13.8">
      <c r="A24" s="2" t="s">
        <v>210</v>
      </c>
      <c r="B24" s="95">
        <v>0</v>
      </c>
      <c r="C24" s="96" t="e">
        <f>+B24/B34</f>
        <v>#DIV/0!</v>
      </c>
      <c r="D24" s="97">
        <v>0</v>
      </c>
      <c r="E24" s="98">
        <f t="shared" si="0"/>
        <v>0</v>
      </c>
      <c r="F24" s="97">
        <v>0</v>
      </c>
      <c r="G24" s="98">
        <f t="shared" si="1"/>
        <v>0</v>
      </c>
      <c r="H24" s="99">
        <f t="shared" si="3"/>
        <v>0</v>
      </c>
      <c r="I24" s="360">
        <f t="shared" si="4"/>
        <v>28772.90664298831</v>
      </c>
      <c r="J24" s="98">
        <f t="shared" si="2"/>
        <v>2744.9664124029823</v>
      </c>
      <c r="K24" s="98">
        <f t="shared" si="5"/>
        <v>-18.451845327421516</v>
      </c>
      <c r="L24" s="101">
        <f t="shared" si="6"/>
        <v>2726.514567075561</v>
      </c>
      <c r="P24" s="396">
        <f>SUM(P20:P23)</f>
        <v>1138913.1594017623</v>
      </c>
    </row>
    <row r="25" spans="1:17" ht="13.8">
      <c r="A25" s="2" t="s">
        <v>2</v>
      </c>
      <c r="B25" s="95">
        <v>0</v>
      </c>
      <c r="C25" s="96" t="e">
        <f>+B25/B34</f>
        <v>#DIV/0!</v>
      </c>
      <c r="D25" s="97">
        <v>0</v>
      </c>
      <c r="E25" s="98">
        <f t="shared" si="0"/>
        <v>0</v>
      </c>
      <c r="F25" s="97">
        <v>0</v>
      </c>
      <c r="G25" s="98">
        <f t="shared" si="1"/>
        <v>0</v>
      </c>
      <c r="H25" s="99">
        <f t="shared" si="3"/>
        <v>0</v>
      </c>
      <c r="I25" s="360">
        <f t="shared" si="4"/>
        <v>159176.42740037537</v>
      </c>
      <c r="J25" s="98">
        <f t="shared" si="2"/>
        <v>13696.032984930935</v>
      </c>
      <c r="K25" s="98">
        <f t="shared" si="5"/>
        <v>-76.277149344335655</v>
      </c>
      <c r="L25" s="101">
        <f t="shared" si="6"/>
        <v>13619.755835586599</v>
      </c>
      <c r="P25" s="396">
        <f>+L218+L259+L382+L423</f>
        <v>1138913.1594017623</v>
      </c>
      <c r="Q25" t="s">
        <v>638</v>
      </c>
    </row>
    <row r="26" spans="1:17" ht="13.8">
      <c r="A26" s="2" t="s">
        <v>12</v>
      </c>
      <c r="B26" s="95">
        <v>0</v>
      </c>
      <c r="C26" s="96" t="e">
        <f>+B26/B34</f>
        <v>#DIV/0!</v>
      </c>
      <c r="D26" s="97">
        <v>0</v>
      </c>
      <c r="E26" s="98">
        <f t="shared" si="0"/>
        <v>0</v>
      </c>
      <c r="F26" s="97">
        <v>0</v>
      </c>
      <c r="G26" s="98">
        <f t="shared" si="1"/>
        <v>0</v>
      </c>
      <c r="H26" s="99">
        <f t="shared" si="3"/>
        <v>0</v>
      </c>
      <c r="I26" s="360">
        <f t="shared" si="4"/>
        <v>94504.752397721517</v>
      </c>
      <c r="J26" s="98">
        <f t="shared" si="2"/>
        <v>9439.0882951594231</v>
      </c>
      <c r="K26" s="98">
        <f t="shared" si="5"/>
        <v>-227.99882696467984</v>
      </c>
      <c r="L26" s="101">
        <f t="shared" si="6"/>
        <v>9211.0894681947429</v>
      </c>
      <c r="P26" s="396">
        <f>+P24-P25</f>
        <v>0</v>
      </c>
      <c r="Q26" t="s">
        <v>652</v>
      </c>
    </row>
    <row r="27" spans="1:17" ht="13.8">
      <c r="A27" s="2" t="s">
        <v>18</v>
      </c>
      <c r="B27" s="95">
        <v>0</v>
      </c>
      <c r="C27" s="96" t="e">
        <f>+B27/B34</f>
        <v>#DIV/0!</v>
      </c>
      <c r="D27" s="97">
        <v>0</v>
      </c>
      <c r="E27" s="98">
        <f t="shared" si="0"/>
        <v>0</v>
      </c>
      <c r="F27" s="97">
        <v>0</v>
      </c>
      <c r="G27" s="98">
        <f t="shared" si="1"/>
        <v>0</v>
      </c>
      <c r="H27" s="99">
        <f t="shared" si="3"/>
        <v>0</v>
      </c>
      <c r="I27" s="360">
        <f t="shared" si="4"/>
        <v>8794875.5310637839</v>
      </c>
      <c r="J27" s="98">
        <f t="shared" si="2"/>
        <v>513576.55775852187</v>
      </c>
      <c r="K27" s="98">
        <f t="shared" si="5"/>
        <v>-142443.03999635653</v>
      </c>
      <c r="L27" s="101">
        <f t="shared" si="6"/>
        <v>371133.51776216534</v>
      </c>
    </row>
    <row r="28" spans="1:17" ht="13.8">
      <c r="A28" s="2" t="s">
        <v>9</v>
      </c>
      <c r="B28" s="95">
        <v>0</v>
      </c>
      <c r="C28" s="96" t="e">
        <f>+B28/B34</f>
        <v>#DIV/0!</v>
      </c>
      <c r="D28" s="97">
        <v>0</v>
      </c>
      <c r="E28" s="98">
        <f t="shared" si="0"/>
        <v>0</v>
      </c>
      <c r="F28" s="97">
        <v>0</v>
      </c>
      <c r="G28" s="98">
        <f t="shared" si="1"/>
        <v>0</v>
      </c>
      <c r="H28" s="99">
        <f t="shared" si="3"/>
        <v>0</v>
      </c>
      <c r="I28" s="360">
        <f t="shared" si="4"/>
        <v>11706591.482860986</v>
      </c>
      <c r="J28" s="98">
        <f t="shared" si="2"/>
        <v>1132484.5640929437</v>
      </c>
      <c r="K28" s="98">
        <f t="shared" si="5"/>
        <v>-3999.4776732725027</v>
      </c>
      <c r="L28" s="101">
        <f t="shared" si="6"/>
        <v>1128485.0864196711</v>
      </c>
    </row>
    <row r="29" spans="1:17" ht="13.8">
      <c r="A29" s="2" t="s">
        <v>7</v>
      </c>
      <c r="B29" s="95">
        <v>0</v>
      </c>
      <c r="C29" s="96" t="e">
        <f>+B29/B34</f>
        <v>#DIV/0!</v>
      </c>
      <c r="D29" s="97">
        <v>0</v>
      </c>
      <c r="E29" s="98">
        <f t="shared" si="0"/>
        <v>0</v>
      </c>
      <c r="F29" s="97">
        <v>0</v>
      </c>
      <c r="G29" s="98">
        <f t="shared" si="1"/>
        <v>0</v>
      </c>
      <c r="H29" s="99">
        <f t="shared" si="3"/>
        <v>0</v>
      </c>
      <c r="I29" s="360">
        <f t="shared" si="4"/>
        <v>878453.83648705354</v>
      </c>
      <c r="J29" s="98">
        <f t="shared" si="2"/>
        <v>29591.342664444681</v>
      </c>
      <c r="K29" s="98">
        <f t="shared" si="5"/>
        <v>-345.74066231436228</v>
      </c>
      <c r="L29" s="101">
        <f t="shared" si="6"/>
        <v>29245.602002130319</v>
      </c>
    </row>
    <row r="30" spans="1:17" ht="13.8">
      <c r="A30" s="2" t="s">
        <v>13</v>
      </c>
      <c r="B30" s="95">
        <v>0</v>
      </c>
      <c r="C30" s="96" t="e">
        <f>+B30/B34</f>
        <v>#DIV/0!</v>
      </c>
      <c r="D30" s="97">
        <v>0</v>
      </c>
      <c r="E30" s="98">
        <f t="shared" si="0"/>
        <v>0</v>
      </c>
      <c r="F30" s="97">
        <v>0</v>
      </c>
      <c r="G30" s="98">
        <f t="shared" si="1"/>
        <v>0</v>
      </c>
      <c r="H30" s="99">
        <f t="shared" si="3"/>
        <v>0</v>
      </c>
      <c r="I30" s="360">
        <f t="shared" si="4"/>
        <v>368216.42099954362</v>
      </c>
      <c r="J30" s="98">
        <f t="shared" si="2"/>
        <v>44405.870658883032</v>
      </c>
      <c r="K30" s="98">
        <f t="shared" si="5"/>
        <v>-9938.5644424138682</v>
      </c>
      <c r="L30" s="101">
        <f t="shared" si="6"/>
        <v>34467.306216469166</v>
      </c>
    </row>
    <row r="31" spans="1:17" ht="13.8">
      <c r="A31" s="2" t="s">
        <v>3</v>
      </c>
      <c r="B31" s="95">
        <v>0</v>
      </c>
      <c r="C31" s="96" t="e">
        <f>+B31/B34</f>
        <v>#DIV/0!</v>
      </c>
      <c r="D31" s="97">
        <v>0</v>
      </c>
      <c r="E31" s="98">
        <f t="shared" si="0"/>
        <v>0</v>
      </c>
      <c r="F31" s="97">
        <v>0</v>
      </c>
      <c r="G31" s="98">
        <f t="shared" si="1"/>
        <v>0</v>
      </c>
      <c r="H31" s="99">
        <f t="shared" si="3"/>
        <v>0</v>
      </c>
      <c r="I31" s="360">
        <f t="shared" si="4"/>
        <v>3615613.5260747629</v>
      </c>
      <c r="J31" s="98">
        <f t="shared" si="2"/>
        <v>419129.77224205574</v>
      </c>
      <c r="K31" s="98">
        <f t="shared" si="5"/>
        <v>4654.7442129931051</v>
      </c>
      <c r="L31" s="101">
        <f t="shared" si="6"/>
        <v>423784.51645504887</v>
      </c>
    </row>
    <row r="32" spans="1:17" ht="13.8">
      <c r="A32" s="2" t="s">
        <v>11</v>
      </c>
      <c r="B32" s="95">
        <v>0</v>
      </c>
      <c r="C32" s="96" t="e">
        <f>+B32/B34</f>
        <v>#DIV/0!</v>
      </c>
      <c r="D32" s="97">
        <v>0</v>
      </c>
      <c r="E32" s="98">
        <f t="shared" si="0"/>
        <v>0</v>
      </c>
      <c r="F32" s="97">
        <v>0</v>
      </c>
      <c r="G32" s="98">
        <f t="shared" si="1"/>
        <v>0</v>
      </c>
      <c r="H32" s="99">
        <f t="shared" si="3"/>
        <v>0</v>
      </c>
      <c r="I32" s="360">
        <f t="shared" si="4"/>
        <v>1253386.9374818716</v>
      </c>
      <c r="J32" s="98">
        <f t="shared" si="2"/>
        <v>185619.52910347292</v>
      </c>
      <c r="K32" s="98">
        <f t="shared" si="5"/>
        <v>3042.3387315180935</v>
      </c>
      <c r="L32" s="101">
        <f t="shared" si="6"/>
        <v>188661.86783499102</v>
      </c>
    </row>
    <row r="33" spans="1:12" ht="13.8">
      <c r="A33" s="3" t="s">
        <v>8</v>
      </c>
      <c r="B33" s="95">
        <v>0</v>
      </c>
      <c r="C33" s="96" t="e">
        <f>+B33/B34</f>
        <v>#DIV/0!</v>
      </c>
      <c r="D33" s="97">
        <v>0</v>
      </c>
      <c r="E33" s="98">
        <f t="shared" si="0"/>
        <v>0</v>
      </c>
      <c r="F33" s="97">
        <v>0</v>
      </c>
      <c r="G33" s="98">
        <f t="shared" si="1"/>
        <v>0</v>
      </c>
      <c r="H33" s="102">
        <f t="shared" si="3"/>
        <v>0</v>
      </c>
      <c r="I33" s="361">
        <f t="shared" si="4"/>
        <v>10873343.010086847</v>
      </c>
      <c r="J33" s="98">
        <f t="shared" si="2"/>
        <v>1779351.7712380788</v>
      </c>
      <c r="K33" s="98">
        <f>SUMIF($A$39:$A$3654,A33,$K$39:$K$3654)</f>
        <v>147560.37153298131</v>
      </c>
      <c r="L33" s="101">
        <f t="shared" si="6"/>
        <v>1926912.1427710601</v>
      </c>
    </row>
    <row r="34" spans="1:12" ht="13.8">
      <c r="A34" s="24"/>
      <c r="B34" s="104">
        <f t="shared" ref="B34:L34" si="8">SUM(B10:B33)</f>
        <v>0</v>
      </c>
      <c r="C34" s="105" t="e">
        <f t="shared" si="8"/>
        <v>#DIV/0!</v>
      </c>
      <c r="D34" s="106">
        <f t="shared" si="8"/>
        <v>0</v>
      </c>
      <c r="E34" s="107">
        <f t="shared" si="8"/>
        <v>0</v>
      </c>
      <c r="F34" s="108">
        <f t="shared" si="8"/>
        <v>0</v>
      </c>
      <c r="G34" s="107">
        <f t="shared" si="8"/>
        <v>0</v>
      </c>
      <c r="H34" s="109">
        <f t="shared" si="8"/>
        <v>0</v>
      </c>
      <c r="I34" s="362">
        <f t="shared" si="8"/>
        <v>254586581.5</v>
      </c>
      <c r="J34" s="111">
        <f t="shared" si="8"/>
        <v>30973657.054441921</v>
      </c>
      <c r="K34" s="111">
        <f t="shared" si="8"/>
        <v>-366230.30000000005</v>
      </c>
      <c r="L34" s="111">
        <f t="shared" si="8"/>
        <v>30607426.754441939</v>
      </c>
    </row>
    <row r="35" spans="1:12">
      <c r="H35" s="80"/>
      <c r="I35" s="81"/>
    </row>
    <row r="36" spans="1:12">
      <c r="I36" t="s">
        <v>370</v>
      </c>
      <c r="K36" s="166"/>
      <c r="L36" s="166">
        <f>SUM(N39:N5654)</f>
        <v>30607426.054441936</v>
      </c>
    </row>
    <row r="37" spans="1:12">
      <c r="B37" s="367" t="str">
        <f>+MTEP06!B35</f>
        <v>* Note</v>
      </c>
    </row>
    <row r="38" spans="1:12">
      <c r="B38" s="367" t="str">
        <f>+MTEP06!B36</f>
        <v xml:space="preserve">ATC, OTP, MP, Vecten allocate true-ups based on the allocation totals in column "H" as approved by FERC </v>
      </c>
      <c r="K38" t="s">
        <v>653</v>
      </c>
      <c r="L38" s="396">
        <f>+L34-L36</f>
        <v>0.70000000298023224</v>
      </c>
    </row>
    <row r="39" spans="1:12">
      <c r="B39" s="367" t="str">
        <f>+MTEP06!B37</f>
        <v>GRE, ITC, ITCM, METC, NSP allocate true-ups based on FERC approved calculations.</v>
      </c>
    </row>
    <row r="43" spans="1:12" ht="15.6">
      <c r="A43" s="874" t="s">
        <v>19</v>
      </c>
      <c r="B43" s="875"/>
      <c r="C43" s="875">
        <v>662</v>
      </c>
      <c r="D43" s="875"/>
      <c r="E43" s="875"/>
      <c r="F43" s="875"/>
      <c r="G43" s="875"/>
      <c r="H43" s="876"/>
      <c r="I43" s="4"/>
    </row>
    <row r="44" spans="1:12" ht="15.6">
      <c r="A44" s="867" t="s">
        <v>20</v>
      </c>
      <c r="B44" s="868"/>
      <c r="C44" s="918"/>
      <c r="D44" s="918"/>
      <c r="E44" s="918"/>
      <c r="F44" s="918"/>
      <c r="G44" s="918"/>
      <c r="H44" s="919"/>
      <c r="I44" s="4"/>
    </row>
    <row r="45" spans="1:12" ht="15.6">
      <c r="A45" s="867" t="s">
        <v>22</v>
      </c>
      <c r="B45" s="868"/>
      <c r="C45" s="913"/>
      <c r="D45" s="913"/>
      <c r="E45" s="913"/>
      <c r="F45" s="913"/>
      <c r="G45" s="913"/>
      <c r="H45" s="914"/>
      <c r="I45" s="4"/>
    </row>
    <row r="46" spans="1:12" ht="15.6">
      <c r="A46" s="867" t="s">
        <v>24</v>
      </c>
      <c r="B46" s="868"/>
      <c r="C46" s="869">
        <v>39800002</v>
      </c>
      <c r="D46" s="870"/>
      <c r="E46" s="870"/>
      <c r="F46" s="870"/>
      <c r="G46" s="870"/>
      <c r="H46" s="871"/>
      <c r="I46" s="4"/>
    </row>
    <row r="47" spans="1:12" ht="15.6">
      <c r="A47" s="881" t="s">
        <v>25</v>
      </c>
      <c r="B47" s="882"/>
      <c r="C47" s="911" t="s">
        <v>17</v>
      </c>
      <c r="D47" s="911"/>
      <c r="E47" s="911"/>
      <c r="F47" s="911"/>
      <c r="G47" s="911"/>
      <c r="H47" s="912"/>
      <c r="I47" s="4"/>
    </row>
    <row r="48" spans="1:12" ht="13.8">
      <c r="A48" s="5"/>
      <c r="B48" s="5"/>
      <c r="C48" s="5"/>
      <c r="D48" s="5"/>
      <c r="E48" s="5"/>
      <c r="F48" s="5"/>
      <c r="G48" s="5"/>
      <c r="H48" s="5"/>
      <c r="I48" s="5"/>
    </row>
    <row r="49" spans="1:12" ht="13.8">
      <c r="A49" s="6"/>
      <c r="B49" s="7"/>
      <c r="C49" s="8"/>
      <c r="D49" s="886">
        <v>0.2</v>
      </c>
      <c r="E49" s="887"/>
      <c r="F49" s="886">
        <v>0.8</v>
      </c>
      <c r="G49" s="887"/>
      <c r="H49" s="9"/>
      <c r="I49" s="10"/>
      <c r="J49" s="11" t="s">
        <v>121</v>
      </c>
      <c r="K49" s="11" t="s">
        <v>269</v>
      </c>
      <c r="L49" s="11" t="s">
        <v>270</v>
      </c>
    </row>
    <row r="50" spans="1:12" ht="13.8">
      <c r="A50" s="12"/>
      <c r="B50" s="13"/>
      <c r="C50" s="14"/>
      <c r="D50" s="872" t="s">
        <v>26</v>
      </c>
      <c r="E50" s="880"/>
      <c r="F50" s="872" t="s">
        <v>27</v>
      </c>
      <c r="G50" s="880"/>
      <c r="H50" s="872" t="s">
        <v>28</v>
      </c>
      <c r="I50" s="873"/>
      <c r="J50" s="15" t="s">
        <v>29</v>
      </c>
      <c r="K50" s="391" t="s">
        <v>523</v>
      </c>
      <c r="L50" s="391" t="s">
        <v>29</v>
      </c>
    </row>
    <row r="51" spans="1:12" ht="27.6">
      <c r="A51" s="16" t="s">
        <v>30</v>
      </c>
      <c r="B51" s="17" t="s">
        <v>31</v>
      </c>
      <c r="C51" s="18" t="s">
        <v>32</v>
      </c>
      <c r="D51" s="19" t="s">
        <v>33</v>
      </c>
      <c r="E51" s="20" t="s">
        <v>34</v>
      </c>
      <c r="F51" s="19" t="s">
        <v>33</v>
      </c>
      <c r="G51" s="20" t="s">
        <v>34</v>
      </c>
      <c r="H51" s="21" t="s">
        <v>33</v>
      </c>
      <c r="I51" s="40" t="s">
        <v>34</v>
      </c>
      <c r="J51" s="18" t="s">
        <v>34</v>
      </c>
      <c r="K51" s="18" t="s">
        <v>34</v>
      </c>
      <c r="L51" s="18" t="s">
        <v>34</v>
      </c>
    </row>
    <row r="52" spans="1:12" ht="13.8">
      <c r="A52" s="1" t="s">
        <v>15</v>
      </c>
      <c r="B52" s="22">
        <f>+$B$10</f>
        <v>0</v>
      </c>
      <c r="C52" s="84" t="e">
        <f>+B52/B75</f>
        <v>#DIV/0!</v>
      </c>
      <c r="D52" s="89">
        <v>0</v>
      </c>
      <c r="E52" s="112">
        <f>+D52*C46</f>
        <v>0</v>
      </c>
      <c r="F52" s="79">
        <v>0</v>
      </c>
      <c r="G52" s="114">
        <f>F52*C46</f>
        <v>0</v>
      </c>
      <c r="H52" s="89">
        <v>4.0252195576970492E-3</v>
      </c>
      <c r="I52" s="116">
        <f>H52*C46</f>
        <v>160203.74644678168</v>
      </c>
      <c r="J52" s="39">
        <f>+H52*I78</f>
        <v>29634.331776593157</v>
      </c>
      <c r="K52" s="395">
        <v>-1268.97</v>
      </c>
      <c r="L52" s="393">
        <f>+J52+K52</f>
        <v>28365.361776593156</v>
      </c>
    </row>
    <row r="53" spans="1:12" ht="13.8">
      <c r="A53" s="2" t="s">
        <v>4</v>
      </c>
      <c r="B53" s="22">
        <f>+$B$12</f>
        <v>0</v>
      </c>
      <c r="C53" s="84" t="e">
        <f>+B53/B75</f>
        <v>#DIV/0!</v>
      </c>
      <c r="D53" s="89">
        <v>0</v>
      </c>
      <c r="E53" s="112">
        <f>+D53*C46</f>
        <v>0</v>
      </c>
      <c r="F53" s="79">
        <v>0</v>
      </c>
      <c r="G53" s="112">
        <f>F53*C46</f>
        <v>0</v>
      </c>
      <c r="H53" s="89">
        <v>0</v>
      </c>
      <c r="I53" s="117">
        <f>H53*C46</f>
        <v>0</v>
      </c>
      <c r="J53" s="39">
        <f>+H53*I78</f>
        <v>0</v>
      </c>
      <c r="K53" s="395">
        <v>0</v>
      </c>
      <c r="L53" s="394">
        <f>+J53+K53</f>
        <v>0</v>
      </c>
    </row>
    <row r="54" spans="1:12" ht="13.8">
      <c r="A54" s="2" t="s">
        <v>0</v>
      </c>
      <c r="B54" s="22">
        <f>+$B$13</f>
        <v>0</v>
      </c>
      <c r="C54" s="84" t="e">
        <f>+B54/B75</f>
        <v>#DIV/0!</v>
      </c>
      <c r="D54" s="89">
        <v>0</v>
      </c>
      <c r="E54" s="112">
        <f>+D54*C46</f>
        <v>0</v>
      </c>
      <c r="F54" s="79">
        <v>0</v>
      </c>
      <c r="G54" s="112">
        <f>F54*C46</f>
        <v>0</v>
      </c>
      <c r="H54" s="89">
        <v>0</v>
      </c>
      <c r="I54" s="117">
        <f>H54*C46</f>
        <v>0</v>
      </c>
      <c r="J54" s="39">
        <f>+H54*I78</f>
        <v>0</v>
      </c>
      <c r="K54" s="395">
        <v>0</v>
      </c>
      <c r="L54" s="394">
        <f t="shared" ref="L54:L74" si="9">+J54+K54</f>
        <v>0</v>
      </c>
    </row>
    <row r="55" spans="1:12" ht="13.8">
      <c r="A55" s="2" t="s">
        <v>16</v>
      </c>
      <c r="B55" s="22">
        <f>+$B$14</f>
        <v>0</v>
      </c>
      <c r="C55" s="84" t="e">
        <f>+B55/B75</f>
        <v>#DIV/0!</v>
      </c>
      <c r="D55" s="89">
        <v>0</v>
      </c>
      <c r="E55" s="112">
        <f>+D55*C46</f>
        <v>0</v>
      </c>
      <c r="F55" s="79">
        <v>0</v>
      </c>
      <c r="G55" s="112">
        <f>F55*C46</f>
        <v>0</v>
      </c>
      <c r="H55" s="89">
        <v>0</v>
      </c>
      <c r="I55" s="117">
        <f>H55*C46</f>
        <v>0</v>
      </c>
      <c r="J55" s="39">
        <f>+H55*I78</f>
        <v>0</v>
      </c>
      <c r="K55" s="395">
        <v>0</v>
      </c>
      <c r="L55" s="394">
        <f t="shared" si="9"/>
        <v>0</v>
      </c>
    </row>
    <row r="56" spans="1:12" ht="13.8">
      <c r="A56" s="2" t="s">
        <v>6</v>
      </c>
      <c r="B56" s="22">
        <f>+$B$15</f>
        <v>0</v>
      </c>
      <c r="C56" s="84" t="e">
        <f>+B56/B75</f>
        <v>#DIV/0!</v>
      </c>
      <c r="D56" s="89">
        <v>0</v>
      </c>
      <c r="E56" s="112">
        <f>+D56*C46</f>
        <v>0</v>
      </c>
      <c r="F56" s="79">
        <v>0</v>
      </c>
      <c r="G56" s="112">
        <f>F56*C46</f>
        <v>0</v>
      </c>
      <c r="H56" s="89">
        <v>0</v>
      </c>
      <c r="I56" s="117">
        <f>H56*C46</f>
        <v>0</v>
      </c>
      <c r="J56" s="39">
        <f>+H56*I78</f>
        <v>0</v>
      </c>
      <c r="K56" s="395">
        <v>0</v>
      </c>
      <c r="L56" s="394">
        <f t="shared" si="9"/>
        <v>0</v>
      </c>
    </row>
    <row r="57" spans="1:12" ht="13.8">
      <c r="A57" s="2" t="s">
        <v>10</v>
      </c>
      <c r="B57" s="22">
        <f>+$B$16</f>
        <v>0</v>
      </c>
      <c r="C57" s="84" t="e">
        <f>+B57/B75</f>
        <v>#DIV/0!</v>
      </c>
      <c r="D57" s="89">
        <v>0</v>
      </c>
      <c r="E57" s="112">
        <f>+D57*C46</f>
        <v>0</v>
      </c>
      <c r="F57" s="79">
        <v>0</v>
      </c>
      <c r="G57" s="112">
        <f>F57*C46</f>
        <v>0</v>
      </c>
      <c r="H57" s="89">
        <v>9.859121134150094E-3</v>
      </c>
      <c r="I57" s="117">
        <f>H57*C46</f>
        <v>392393.040857416</v>
      </c>
      <c r="J57" s="39">
        <f>+H57*I78</f>
        <v>72584.479561205299</v>
      </c>
      <c r="K57" s="395">
        <v>-3270.06</v>
      </c>
      <c r="L57" s="394">
        <f t="shared" si="9"/>
        <v>69314.419561205301</v>
      </c>
    </row>
    <row r="58" spans="1:12" ht="13.8">
      <c r="A58" s="2" t="s">
        <v>17</v>
      </c>
      <c r="B58" s="22">
        <f>+$B$17</f>
        <v>0</v>
      </c>
      <c r="C58" s="84" t="e">
        <f>+B58/B75</f>
        <v>#DIV/0!</v>
      </c>
      <c r="D58" s="89">
        <v>0</v>
      </c>
      <c r="E58" s="112">
        <f>+D58*C46</f>
        <v>0</v>
      </c>
      <c r="F58" s="79">
        <v>0</v>
      </c>
      <c r="G58" s="112">
        <f>F58*C46</f>
        <v>0</v>
      </c>
      <c r="H58" s="89">
        <v>0.98611565930815281</v>
      </c>
      <c r="I58" s="117">
        <f>H58*C46</f>
        <v>39247405.2126958</v>
      </c>
      <c r="J58" s="39">
        <f>+H58*I78</f>
        <v>7259946.4946332034</v>
      </c>
      <c r="K58" s="395">
        <v>-306275.24</v>
      </c>
      <c r="L58" s="394">
        <f t="shared" si="9"/>
        <v>6953671.2546332031</v>
      </c>
    </row>
    <row r="59" spans="1:12" ht="13.8">
      <c r="A59" s="2" t="s">
        <v>5</v>
      </c>
      <c r="B59" s="22">
        <f>+$B$18</f>
        <v>0</v>
      </c>
      <c r="C59" s="84" t="e">
        <f>+B59/B75</f>
        <v>#DIV/0!</v>
      </c>
      <c r="D59" s="89">
        <v>0</v>
      </c>
      <c r="E59" s="112">
        <f>+D59*C46</f>
        <v>0</v>
      </c>
      <c r="F59" s="79">
        <v>0</v>
      </c>
      <c r="G59" s="112">
        <f>F59*C46</f>
        <v>0</v>
      </c>
      <c r="H59" s="89">
        <v>0</v>
      </c>
      <c r="I59" s="117">
        <f>H59*C46</f>
        <v>0</v>
      </c>
      <c r="J59" s="39">
        <f>+H59*I78</f>
        <v>0</v>
      </c>
      <c r="K59" s="395">
        <v>0</v>
      </c>
      <c r="L59" s="394">
        <f t="shared" si="9"/>
        <v>0</v>
      </c>
    </row>
    <row r="60" spans="1:12" ht="13.8">
      <c r="A60" s="2" t="s">
        <v>116</v>
      </c>
      <c r="B60" s="22">
        <f>+$B$19</f>
        <v>0</v>
      </c>
      <c r="C60" s="84" t="e">
        <f>+B60/B75</f>
        <v>#DIV/0!</v>
      </c>
      <c r="D60" s="89">
        <v>0</v>
      </c>
      <c r="E60" s="112">
        <f>+D60*C46</f>
        <v>0</v>
      </c>
      <c r="F60" s="79">
        <v>0</v>
      </c>
      <c r="G60" s="112">
        <f>F60*C46</f>
        <v>0</v>
      </c>
      <c r="H60" s="89">
        <v>0</v>
      </c>
      <c r="I60" s="117">
        <f>H60*C46</f>
        <v>0</v>
      </c>
      <c r="J60" s="39">
        <f>+H60*I78</f>
        <v>0</v>
      </c>
      <c r="K60" s="395">
        <v>0</v>
      </c>
      <c r="L60" s="394">
        <f t="shared" si="9"/>
        <v>0</v>
      </c>
    </row>
    <row r="61" spans="1:12" ht="13.8">
      <c r="A61" s="2" t="s">
        <v>1</v>
      </c>
      <c r="B61" s="22">
        <f>+$B$20</f>
        <v>0</v>
      </c>
      <c r="C61" s="84" t="e">
        <f>+B61/B75</f>
        <v>#DIV/0!</v>
      </c>
      <c r="D61" s="89">
        <v>0</v>
      </c>
      <c r="E61" s="112">
        <f>+D61*C46</f>
        <v>0</v>
      </c>
      <c r="F61" s="79">
        <v>0</v>
      </c>
      <c r="G61" s="112">
        <f>F61*C46</f>
        <v>0</v>
      </c>
      <c r="H61" s="89">
        <v>0</v>
      </c>
      <c r="I61" s="117">
        <f>H61*C46</f>
        <v>0</v>
      </c>
      <c r="J61" s="39">
        <f>+H61*I78</f>
        <v>0</v>
      </c>
      <c r="K61" s="395">
        <v>0</v>
      </c>
      <c r="L61" s="394">
        <f t="shared" si="9"/>
        <v>0</v>
      </c>
    </row>
    <row r="62" spans="1:12" ht="13.8">
      <c r="A62" s="2" t="s">
        <v>46</v>
      </c>
      <c r="B62" s="22">
        <f>+$B$21</f>
        <v>0</v>
      </c>
      <c r="C62" s="84" t="e">
        <f>+B62/B75</f>
        <v>#DIV/0!</v>
      </c>
      <c r="D62" s="89">
        <v>0</v>
      </c>
      <c r="E62" s="112">
        <f>+D62*C46</f>
        <v>0</v>
      </c>
      <c r="F62" s="79">
        <v>0</v>
      </c>
      <c r="G62" s="112">
        <f>F62*C46</f>
        <v>0</v>
      </c>
      <c r="H62" s="89">
        <v>0</v>
      </c>
      <c r="I62" s="117">
        <f>H62*C46</f>
        <v>0</v>
      </c>
      <c r="J62" s="39">
        <f>+H62*I78</f>
        <v>0</v>
      </c>
      <c r="K62" s="395">
        <v>0</v>
      </c>
      <c r="L62" s="394">
        <f t="shared" si="9"/>
        <v>0</v>
      </c>
    </row>
    <row r="63" spans="1:12" ht="13.8">
      <c r="A63" s="2" t="s">
        <v>45</v>
      </c>
      <c r="B63" s="22">
        <f>+$B$22</f>
        <v>0</v>
      </c>
      <c r="C63" s="84" t="e">
        <f>+B63/B75</f>
        <v>#DIV/0!</v>
      </c>
      <c r="D63" s="89">
        <v>0</v>
      </c>
      <c r="E63" s="112">
        <f>+D63*C46</f>
        <v>0</v>
      </c>
      <c r="F63" s="79">
        <v>0</v>
      </c>
      <c r="G63" s="112">
        <f>F63*C46</f>
        <v>0</v>
      </c>
      <c r="H63" s="89">
        <v>0</v>
      </c>
      <c r="I63" s="117">
        <f>H63*C46</f>
        <v>0</v>
      </c>
      <c r="J63" s="39">
        <f>+H63*I78</f>
        <v>0</v>
      </c>
      <c r="K63" s="395">
        <v>0</v>
      </c>
      <c r="L63" s="394">
        <f t="shared" si="9"/>
        <v>0</v>
      </c>
    </row>
    <row r="64" spans="1:12" ht="13.8">
      <c r="A64" s="2" t="s">
        <v>209</v>
      </c>
      <c r="B64" s="22">
        <f>+$B$23</f>
        <v>0</v>
      </c>
      <c r="C64" s="84" t="e">
        <f>+B64/B75</f>
        <v>#DIV/0!</v>
      </c>
      <c r="D64" s="89">
        <v>0</v>
      </c>
      <c r="E64" s="112">
        <f>+D64*C46</f>
        <v>0</v>
      </c>
      <c r="F64" s="79">
        <v>0</v>
      </c>
      <c r="G64" s="112">
        <f>F64*C46</f>
        <v>0</v>
      </c>
      <c r="H64" s="89">
        <v>0</v>
      </c>
      <c r="I64" s="117">
        <f>H64*C46</f>
        <v>0</v>
      </c>
      <c r="J64" s="39">
        <f>+H64*I78</f>
        <v>0</v>
      </c>
      <c r="K64" s="395">
        <v>0</v>
      </c>
      <c r="L64" s="394">
        <f t="shared" si="9"/>
        <v>0</v>
      </c>
    </row>
    <row r="65" spans="1:14" ht="13.8">
      <c r="A65" s="2" t="s">
        <v>210</v>
      </c>
      <c r="B65" s="22">
        <f>+$B$24</f>
        <v>0</v>
      </c>
      <c r="C65" s="84" t="e">
        <f>+B65/B75</f>
        <v>#DIV/0!</v>
      </c>
      <c r="D65" s="89">
        <v>0</v>
      </c>
      <c r="E65" s="112">
        <f>+D65*C46</f>
        <v>0</v>
      </c>
      <c r="F65" s="79">
        <v>0</v>
      </c>
      <c r="G65" s="112">
        <f>F65*C46</f>
        <v>0</v>
      </c>
      <c r="H65" s="89">
        <v>0</v>
      </c>
      <c r="I65" s="117">
        <f>H65*C46</f>
        <v>0</v>
      </c>
      <c r="J65" s="39">
        <f>+H65*I78</f>
        <v>0</v>
      </c>
      <c r="K65" s="395">
        <v>0</v>
      </c>
      <c r="L65" s="394">
        <f t="shared" si="9"/>
        <v>0</v>
      </c>
    </row>
    <row r="66" spans="1:14" ht="13.8">
      <c r="A66" s="2" t="s">
        <v>2</v>
      </c>
      <c r="B66" s="22">
        <f>+$B$25</f>
        <v>0</v>
      </c>
      <c r="C66" s="84" t="e">
        <f>+B66/B75</f>
        <v>#DIV/0!</v>
      </c>
      <c r="D66" s="89">
        <v>0</v>
      </c>
      <c r="E66" s="112">
        <f>+D66*C46</f>
        <v>0</v>
      </c>
      <c r="F66" s="79">
        <v>0</v>
      </c>
      <c r="G66" s="112">
        <f>F66*C46</f>
        <v>0</v>
      </c>
      <c r="H66" s="89">
        <v>0</v>
      </c>
      <c r="I66" s="117">
        <f>H66*C46</f>
        <v>0</v>
      </c>
      <c r="J66" s="39">
        <f>+H66*I78</f>
        <v>0</v>
      </c>
      <c r="K66" s="395">
        <v>0</v>
      </c>
      <c r="L66" s="394">
        <f t="shared" si="9"/>
        <v>0</v>
      </c>
    </row>
    <row r="67" spans="1:14" ht="13.8">
      <c r="A67" s="2" t="s">
        <v>12</v>
      </c>
      <c r="B67" s="22">
        <f>+$B$26</f>
        <v>0</v>
      </c>
      <c r="C67" s="84" t="e">
        <f>+B67/B75</f>
        <v>#DIV/0!</v>
      </c>
      <c r="D67" s="89">
        <v>0</v>
      </c>
      <c r="E67" s="112">
        <f>+D67*C46</f>
        <v>0</v>
      </c>
      <c r="F67" s="79">
        <v>0</v>
      </c>
      <c r="G67" s="112">
        <f>F67*C46</f>
        <v>0</v>
      </c>
      <c r="H67" s="89">
        <v>0</v>
      </c>
      <c r="I67" s="117">
        <f>H67*C46</f>
        <v>0</v>
      </c>
      <c r="J67" s="39">
        <f>+H67*I78</f>
        <v>0</v>
      </c>
      <c r="K67" s="395">
        <v>0</v>
      </c>
      <c r="L67" s="394">
        <f t="shared" si="9"/>
        <v>0</v>
      </c>
    </row>
    <row r="68" spans="1:14" ht="13.8">
      <c r="A68" s="2" t="s">
        <v>18</v>
      </c>
      <c r="B68" s="22">
        <f>+$B$27</f>
        <v>0</v>
      </c>
      <c r="C68" s="84" t="e">
        <f>+B68/B75</f>
        <v>#DIV/0!</v>
      </c>
      <c r="D68" s="89">
        <v>0</v>
      </c>
      <c r="E68" s="112">
        <f>+D68*C46</f>
        <v>0</v>
      </c>
      <c r="F68" s="79">
        <v>0</v>
      </c>
      <c r="G68" s="112">
        <f>F68*C46</f>
        <v>0</v>
      </c>
      <c r="H68" s="89">
        <v>0</v>
      </c>
      <c r="I68" s="117">
        <f>H68*C46</f>
        <v>0</v>
      </c>
      <c r="J68" s="39">
        <f>+H68*I78</f>
        <v>0</v>
      </c>
      <c r="K68" s="395">
        <v>0</v>
      </c>
      <c r="L68" s="394">
        <f t="shared" si="9"/>
        <v>0</v>
      </c>
    </row>
    <row r="69" spans="1:14" ht="13.8">
      <c r="A69" s="2" t="s">
        <v>9</v>
      </c>
      <c r="B69" s="22">
        <f>+$B$28</f>
        <v>0</v>
      </c>
      <c r="C69" s="84" t="e">
        <f>+B69/B75</f>
        <v>#DIV/0!</v>
      </c>
      <c r="D69" s="89">
        <v>0</v>
      </c>
      <c r="E69" s="112">
        <f>+D69*C46</f>
        <v>0</v>
      </c>
      <c r="F69" s="79">
        <v>0</v>
      </c>
      <c r="G69" s="112">
        <f>F69*C46</f>
        <v>0</v>
      </c>
      <c r="H69" s="89">
        <v>0</v>
      </c>
      <c r="I69" s="117">
        <f>H69*C46</f>
        <v>0</v>
      </c>
      <c r="J69" s="39">
        <f>+H69*I78</f>
        <v>0</v>
      </c>
      <c r="K69" s="395">
        <v>0</v>
      </c>
      <c r="L69" s="394">
        <f t="shared" si="9"/>
        <v>0</v>
      </c>
    </row>
    <row r="70" spans="1:14" ht="13.8">
      <c r="A70" s="2" t="s">
        <v>7</v>
      </c>
      <c r="B70" s="22">
        <f>+$B$29</f>
        <v>0</v>
      </c>
      <c r="C70" s="84" t="e">
        <f>+B70/B75</f>
        <v>#DIV/0!</v>
      </c>
      <c r="D70" s="89">
        <v>0</v>
      </c>
      <c r="E70" s="112">
        <f>+D70*C46</f>
        <v>0</v>
      </c>
      <c r="F70" s="79">
        <v>0</v>
      </c>
      <c r="G70" s="112">
        <f>F70*C46</f>
        <v>0</v>
      </c>
      <c r="H70" s="89">
        <v>0</v>
      </c>
      <c r="I70" s="117">
        <f>H70*C46</f>
        <v>0</v>
      </c>
      <c r="J70" s="39">
        <f>+H70*I78</f>
        <v>0</v>
      </c>
      <c r="K70" s="395">
        <v>0</v>
      </c>
      <c r="L70" s="394">
        <f t="shared" si="9"/>
        <v>0</v>
      </c>
    </row>
    <row r="71" spans="1:14" ht="13.8">
      <c r="A71" s="2" t="s">
        <v>13</v>
      </c>
      <c r="B71" s="22">
        <f>+$B$30</f>
        <v>0</v>
      </c>
      <c r="C71" s="84" t="e">
        <f>+B71/B75</f>
        <v>#DIV/0!</v>
      </c>
      <c r="D71" s="89">
        <v>0</v>
      </c>
      <c r="E71" s="112">
        <f>+D71*C46</f>
        <v>0</v>
      </c>
      <c r="F71" s="79">
        <v>0</v>
      </c>
      <c r="G71" s="112">
        <f>F71*C46</f>
        <v>0</v>
      </c>
      <c r="H71" s="89">
        <v>0</v>
      </c>
      <c r="I71" s="117">
        <f>H71*C46</f>
        <v>0</v>
      </c>
      <c r="J71" s="39">
        <f>+H71*I78</f>
        <v>0</v>
      </c>
      <c r="K71" s="395">
        <v>0</v>
      </c>
      <c r="L71" s="394">
        <f>+J71+K71</f>
        <v>0</v>
      </c>
    </row>
    <row r="72" spans="1:14" ht="13.8">
      <c r="A72" s="2" t="s">
        <v>3</v>
      </c>
      <c r="B72" s="22">
        <f>+$B$31</f>
        <v>0</v>
      </c>
      <c r="C72" s="84" t="e">
        <f>+B72/B75</f>
        <v>#DIV/0!</v>
      </c>
      <c r="D72" s="89">
        <v>0</v>
      </c>
      <c r="E72" s="112">
        <f>+D72*C46</f>
        <v>0</v>
      </c>
      <c r="F72" s="79">
        <v>0</v>
      </c>
      <c r="G72" s="112">
        <f>F72*C46</f>
        <v>0</v>
      </c>
      <c r="H72" s="89">
        <v>0</v>
      </c>
      <c r="I72" s="117">
        <f>H72*C46</f>
        <v>0</v>
      </c>
      <c r="J72" s="39">
        <f>+H72*I78</f>
        <v>0</v>
      </c>
      <c r="K72" s="395">
        <v>0</v>
      </c>
      <c r="L72" s="394">
        <f t="shared" si="9"/>
        <v>0</v>
      </c>
    </row>
    <row r="73" spans="1:14" ht="13.8">
      <c r="A73" s="2" t="s">
        <v>11</v>
      </c>
      <c r="B73" s="22">
        <f>+$B$32</f>
        <v>0</v>
      </c>
      <c r="C73" s="84" t="e">
        <f>+B73/B75</f>
        <v>#DIV/0!</v>
      </c>
      <c r="D73" s="89">
        <v>0</v>
      </c>
      <c r="E73" s="112">
        <f>+D73*C46</f>
        <v>0</v>
      </c>
      <c r="F73" s="79">
        <v>0</v>
      </c>
      <c r="G73" s="112">
        <f>F73*C46</f>
        <v>0</v>
      </c>
      <c r="H73" s="89">
        <v>0</v>
      </c>
      <c r="I73" s="117">
        <f>H73*C46</f>
        <v>0</v>
      </c>
      <c r="J73" s="39">
        <f>+H73*I78</f>
        <v>0</v>
      </c>
      <c r="K73" s="395">
        <v>0</v>
      </c>
      <c r="L73" s="394">
        <f>+J73+K73</f>
        <v>0</v>
      </c>
    </row>
    <row r="74" spans="1:14" ht="13.8">
      <c r="A74" s="3" t="s">
        <v>8</v>
      </c>
      <c r="B74" s="22">
        <f>+$B$33</f>
        <v>0</v>
      </c>
      <c r="C74" s="84" t="e">
        <f>+B74/B75</f>
        <v>#DIV/0!</v>
      </c>
      <c r="D74" s="89">
        <v>0</v>
      </c>
      <c r="E74" s="112">
        <f>+D74*C46</f>
        <v>0</v>
      </c>
      <c r="F74" s="79">
        <v>0</v>
      </c>
      <c r="G74" s="115">
        <f>F74*C46</f>
        <v>0</v>
      </c>
      <c r="H74" s="358">
        <v>0</v>
      </c>
      <c r="I74" s="118">
        <f>H74*C46</f>
        <v>0</v>
      </c>
      <c r="J74" s="39">
        <f>+H74*I78</f>
        <v>0</v>
      </c>
      <c r="K74" s="395">
        <v>0</v>
      </c>
      <c r="L74" s="394">
        <f t="shared" si="9"/>
        <v>0</v>
      </c>
    </row>
    <row r="75" spans="1:14" ht="13.8">
      <c r="A75" s="24"/>
      <c r="B75" s="25">
        <f t="shared" ref="B75:K75" si="10">SUM(B52:B74)</f>
        <v>0</v>
      </c>
      <c r="C75" s="85" t="e">
        <f t="shared" si="10"/>
        <v>#DIV/0!</v>
      </c>
      <c r="D75" s="82">
        <f t="shared" si="10"/>
        <v>0</v>
      </c>
      <c r="E75" s="113">
        <f t="shared" si="10"/>
        <v>0</v>
      </c>
      <c r="F75" s="83">
        <f t="shared" si="10"/>
        <v>0</v>
      </c>
      <c r="G75" s="113">
        <f t="shared" si="10"/>
        <v>0</v>
      </c>
      <c r="H75" s="86">
        <f t="shared" si="10"/>
        <v>1</v>
      </c>
      <c r="I75" s="363">
        <f t="shared" si="10"/>
        <v>39800002</v>
      </c>
      <c r="J75" s="26">
        <f t="shared" si="10"/>
        <v>7362165.3059710022</v>
      </c>
      <c r="K75" s="26">
        <f t="shared" si="10"/>
        <v>-310814.27</v>
      </c>
      <c r="L75" s="26">
        <f>SUM(L52:L74)</f>
        <v>7051351.0359710017</v>
      </c>
    </row>
    <row r="76" spans="1:14">
      <c r="H76" s="80"/>
      <c r="I76" s="81"/>
    </row>
    <row r="77" spans="1:14">
      <c r="I77" s="127"/>
    </row>
    <row r="78" spans="1:14">
      <c r="G78" t="s">
        <v>114</v>
      </c>
      <c r="H78" s="27"/>
      <c r="I78" s="357">
        <f>+METC!L76</f>
        <v>7362165.3059710022</v>
      </c>
    </row>
    <row r="79" spans="1:14">
      <c r="G79" t="s">
        <v>338</v>
      </c>
      <c r="I79" s="357">
        <f>+METC!M76</f>
        <v>-310814</v>
      </c>
    </row>
    <row r="80" spans="1:14">
      <c r="G80" t="s">
        <v>256</v>
      </c>
      <c r="I80" s="746">
        <f>SUM(I78:I79)</f>
        <v>7051351.3059710022</v>
      </c>
      <c r="N80" s="121">
        <f>+I80</f>
        <v>7051351.3059710022</v>
      </c>
    </row>
    <row r="81" spans="1:14">
      <c r="I81" s="747"/>
      <c r="N81" s="121"/>
    </row>
    <row r="82" spans="1:14">
      <c r="I82" s="122"/>
      <c r="N82" s="121"/>
    </row>
    <row r="83" spans="1:14">
      <c r="I83" s="122"/>
      <c r="N83" s="121"/>
    </row>
    <row r="84" spans="1:14" ht="15.6">
      <c r="A84" s="874" t="s">
        <v>19</v>
      </c>
      <c r="B84" s="875"/>
      <c r="C84" s="875">
        <v>1240</v>
      </c>
      <c r="D84" s="875"/>
      <c r="E84" s="875"/>
      <c r="F84" s="875"/>
      <c r="G84" s="875"/>
      <c r="H84" s="876"/>
      <c r="I84" s="4"/>
    </row>
    <row r="85" spans="1:14" ht="15.6">
      <c r="A85" s="867" t="s">
        <v>20</v>
      </c>
      <c r="B85" s="868"/>
      <c r="C85" s="920"/>
      <c r="D85" s="920"/>
      <c r="E85" s="920"/>
      <c r="F85" s="920"/>
      <c r="G85" s="920"/>
      <c r="H85" s="921"/>
      <c r="I85" s="4"/>
    </row>
    <row r="86" spans="1:14" ht="15.6">
      <c r="A86" s="867" t="s">
        <v>22</v>
      </c>
      <c r="B86" s="868"/>
      <c r="C86" s="913"/>
      <c r="D86" s="913"/>
      <c r="E86" s="913"/>
      <c r="F86" s="913"/>
      <c r="G86" s="913"/>
      <c r="H86" s="914"/>
      <c r="I86" s="4"/>
    </row>
    <row r="87" spans="1:14" ht="15.6">
      <c r="A87" s="867" t="s">
        <v>24</v>
      </c>
      <c r="B87" s="868"/>
      <c r="C87" s="869">
        <v>12966000</v>
      </c>
      <c r="D87" s="870"/>
      <c r="E87" s="870"/>
      <c r="F87" s="870"/>
      <c r="G87" s="870"/>
      <c r="H87" s="871"/>
      <c r="I87" s="4"/>
    </row>
    <row r="88" spans="1:14" ht="15.6">
      <c r="A88" s="881" t="s">
        <v>25</v>
      </c>
      <c r="B88" s="882"/>
      <c r="C88" s="911" t="s">
        <v>46</v>
      </c>
      <c r="D88" s="911"/>
      <c r="E88" s="911"/>
      <c r="F88" s="911"/>
      <c r="G88" s="911"/>
      <c r="H88" s="912"/>
      <c r="I88" s="4"/>
    </row>
    <row r="89" spans="1:14" ht="13.8">
      <c r="A89" s="5"/>
      <c r="B89" s="5"/>
      <c r="C89" s="5"/>
      <c r="D89" s="5"/>
      <c r="E89" s="5"/>
      <c r="F89" s="5"/>
      <c r="G89" s="5"/>
      <c r="H89" s="5"/>
      <c r="I89" s="5"/>
    </row>
    <row r="90" spans="1:14" ht="13.8">
      <c r="A90" s="6"/>
      <c r="B90" s="7"/>
      <c r="C90" s="8"/>
      <c r="D90" s="886">
        <v>0.2</v>
      </c>
      <c r="E90" s="887"/>
      <c r="F90" s="886">
        <v>0.8</v>
      </c>
      <c r="G90" s="887"/>
      <c r="H90" s="9"/>
      <c r="I90" s="10"/>
      <c r="J90" s="11" t="s">
        <v>121</v>
      </c>
      <c r="K90" s="11" t="s">
        <v>269</v>
      </c>
      <c r="L90" s="11" t="s">
        <v>270</v>
      </c>
    </row>
    <row r="91" spans="1:14" ht="13.8">
      <c r="A91" s="12"/>
      <c r="B91" s="13"/>
      <c r="C91" s="14"/>
      <c r="D91" s="872" t="s">
        <v>26</v>
      </c>
      <c r="E91" s="880"/>
      <c r="F91" s="872" t="s">
        <v>27</v>
      </c>
      <c r="G91" s="880"/>
      <c r="H91" s="872" t="s">
        <v>28</v>
      </c>
      <c r="I91" s="873"/>
      <c r="J91" s="15" t="s">
        <v>29</v>
      </c>
      <c r="K91" s="391" t="s">
        <v>29</v>
      </c>
      <c r="L91" s="391" t="s">
        <v>29</v>
      </c>
    </row>
    <row r="92" spans="1:14" ht="27.6">
      <c r="A92" s="16" t="s">
        <v>30</v>
      </c>
      <c r="B92" s="17" t="s">
        <v>31</v>
      </c>
      <c r="C92" s="18" t="s">
        <v>32</v>
      </c>
      <c r="D92" s="19" t="s">
        <v>33</v>
      </c>
      <c r="E92" s="20" t="s">
        <v>34</v>
      </c>
      <c r="F92" s="19" t="s">
        <v>33</v>
      </c>
      <c r="G92" s="20" t="s">
        <v>34</v>
      </c>
      <c r="H92" s="21" t="s">
        <v>33</v>
      </c>
      <c r="I92" s="40" t="s">
        <v>34</v>
      </c>
      <c r="J92" s="18" t="s">
        <v>34</v>
      </c>
      <c r="K92" s="18" t="s">
        <v>34</v>
      </c>
      <c r="L92" s="18" t="s">
        <v>34</v>
      </c>
    </row>
    <row r="93" spans="1:14" ht="13.8">
      <c r="A93" s="1" t="s">
        <v>15</v>
      </c>
      <c r="B93" s="22">
        <f>+$B$10</f>
        <v>0</v>
      </c>
      <c r="C93" s="84" t="e">
        <f>+B93/B116</f>
        <v>#DIV/0!</v>
      </c>
      <c r="D93" s="89">
        <v>0</v>
      </c>
      <c r="E93" s="112">
        <f>+D93*C87</f>
        <v>0</v>
      </c>
      <c r="F93" s="79">
        <v>0</v>
      </c>
      <c r="G93" s="114">
        <f>F93*C87</f>
        <v>0</v>
      </c>
      <c r="H93" s="89">
        <v>0</v>
      </c>
      <c r="I93" s="116">
        <f>H93*C87</f>
        <v>0</v>
      </c>
      <c r="J93" s="39">
        <f>+H93*I119</f>
        <v>0</v>
      </c>
      <c r="K93" s="39">
        <f>+H93*I120</f>
        <v>0</v>
      </c>
      <c r="L93" s="393">
        <f>+J93+K93</f>
        <v>0</v>
      </c>
    </row>
    <row r="94" spans="1:14" ht="13.8">
      <c r="A94" s="2" t="s">
        <v>4</v>
      </c>
      <c r="B94" s="22">
        <f>+$B$12</f>
        <v>0</v>
      </c>
      <c r="C94" s="84" t="e">
        <f>+B94/B116</f>
        <v>#DIV/0!</v>
      </c>
      <c r="D94" s="89">
        <v>0</v>
      </c>
      <c r="E94" s="112">
        <f>+D94*C87</f>
        <v>0</v>
      </c>
      <c r="F94" s="79">
        <v>0</v>
      </c>
      <c r="G94" s="112">
        <f>F94*C87</f>
        <v>0</v>
      </c>
      <c r="H94" s="89">
        <v>0</v>
      </c>
      <c r="I94" s="117">
        <f>H94*C87</f>
        <v>0</v>
      </c>
      <c r="J94" s="39">
        <f>+H94*I119</f>
        <v>0</v>
      </c>
      <c r="K94" s="39">
        <f>+H94*I120</f>
        <v>0</v>
      </c>
      <c r="L94" s="394">
        <f>+J94+K94</f>
        <v>0</v>
      </c>
    </row>
    <row r="95" spans="1:14" ht="13.8">
      <c r="A95" s="2" t="s">
        <v>0</v>
      </c>
      <c r="B95" s="22">
        <f>+$B$13</f>
        <v>0</v>
      </c>
      <c r="C95" s="84" t="e">
        <f>+B95/B116</f>
        <v>#DIV/0!</v>
      </c>
      <c r="D95" s="89">
        <v>0</v>
      </c>
      <c r="E95" s="112">
        <f>+D95*C87</f>
        <v>0</v>
      </c>
      <c r="F95" s="79">
        <v>0</v>
      </c>
      <c r="G95" s="112">
        <f>F95*C87</f>
        <v>0</v>
      </c>
      <c r="H95" s="89">
        <v>0</v>
      </c>
      <c r="I95" s="117">
        <f>H95*C87</f>
        <v>0</v>
      </c>
      <c r="J95" s="39">
        <f>+H95*I119</f>
        <v>0</v>
      </c>
      <c r="K95" s="39">
        <f>+H95*I120</f>
        <v>0</v>
      </c>
      <c r="L95" s="394">
        <f t="shared" ref="L95:L115" si="11">+J95+K95</f>
        <v>0</v>
      </c>
    </row>
    <row r="96" spans="1:14" ht="13.8">
      <c r="A96" s="2" t="s">
        <v>16</v>
      </c>
      <c r="B96" s="22">
        <f>+$B$14</f>
        <v>0</v>
      </c>
      <c r="C96" s="84" t="e">
        <f>+B96/B116</f>
        <v>#DIV/0!</v>
      </c>
      <c r="D96" s="89">
        <v>0</v>
      </c>
      <c r="E96" s="112">
        <f>+D96*C87</f>
        <v>0</v>
      </c>
      <c r="F96" s="79">
        <v>0</v>
      </c>
      <c r="G96" s="112">
        <f>F96*C87</f>
        <v>0</v>
      </c>
      <c r="H96" s="89">
        <v>0</v>
      </c>
      <c r="I96" s="117">
        <f>H96*C87</f>
        <v>0</v>
      </c>
      <c r="J96" s="39">
        <f>+H96*I119</f>
        <v>0</v>
      </c>
      <c r="K96" s="39">
        <f>+H96*I120</f>
        <v>0</v>
      </c>
      <c r="L96" s="394">
        <f t="shared" si="11"/>
        <v>0</v>
      </c>
    </row>
    <row r="97" spans="1:12" ht="13.8">
      <c r="A97" s="2" t="s">
        <v>6</v>
      </c>
      <c r="B97" s="22">
        <f>+$B$15</f>
        <v>0</v>
      </c>
      <c r="C97" s="84" t="e">
        <f>+B97/B116</f>
        <v>#DIV/0!</v>
      </c>
      <c r="D97" s="89">
        <v>0</v>
      </c>
      <c r="E97" s="112">
        <f>+D97*C87</f>
        <v>0</v>
      </c>
      <c r="F97" s="79">
        <v>0</v>
      </c>
      <c r="G97" s="112">
        <f>F97*C87</f>
        <v>0</v>
      </c>
      <c r="H97" s="89">
        <v>0</v>
      </c>
      <c r="I97" s="117">
        <f>H97*C87</f>
        <v>0</v>
      </c>
      <c r="J97" s="39">
        <f>+H97*I119</f>
        <v>0</v>
      </c>
      <c r="K97" s="39">
        <f>+H97*I120</f>
        <v>0</v>
      </c>
      <c r="L97" s="394">
        <f t="shared" si="11"/>
        <v>0</v>
      </c>
    </row>
    <row r="98" spans="1:12" ht="13.8">
      <c r="A98" s="2" t="s">
        <v>10</v>
      </c>
      <c r="B98" s="22">
        <f>+$B$16</f>
        <v>0</v>
      </c>
      <c r="C98" s="84" t="e">
        <f>+B98/B116</f>
        <v>#DIV/0!</v>
      </c>
      <c r="D98" s="89">
        <v>0</v>
      </c>
      <c r="E98" s="112">
        <f>+D98*C87</f>
        <v>0</v>
      </c>
      <c r="F98" s="79">
        <v>0</v>
      </c>
      <c r="G98" s="112">
        <f>F98*C87</f>
        <v>0</v>
      </c>
      <c r="H98" s="89">
        <v>0</v>
      </c>
      <c r="I98" s="117">
        <f>H98*C87</f>
        <v>0</v>
      </c>
      <c r="J98" s="39">
        <f>+H98*I119</f>
        <v>0</v>
      </c>
      <c r="K98" s="39">
        <f>+H98*I120</f>
        <v>0</v>
      </c>
      <c r="L98" s="394">
        <f t="shared" si="11"/>
        <v>0</v>
      </c>
    </row>
    <row r="99" spans="1:12" ht="13.8">
      <c r="A99" s="2" t="s">
        <v>17</v>
      </c>
      <c r="B99" s="22">
        <f>+$B$17</f>
        <v>0</v>
      </c>
      <c r="C99" s="84" t="e">
        <f>+B99/B116</f>
        <v>#DIV/0!</v>
      </c>
      <c r="D99" s="89">
        <v>0</v>
      </c>
      <c r="E99" s="112">
        <f>+D99*C87</f>
        <v>0</v>
      </c>
      <c r="F99" s="79">
        <v>0</v>
      </c>
      <c r="G99" s="112">
        <f>F99*C87</f>
        <v>0</v>
      </c>
      <c r="H99" s="89">
        <v>0</v>
      </c>
      <c r="I99" s="117">
        <f>H99*C87</f>
        <v>0</v>
      </c>
      <c r="J99" s="39">
        <f>+H99*I119</f>
        <v>0</v>
      </c>
      <c r="K99" s="39">
        <f>+H99*I120</f>
        <v>0</v>
      </c>
      <c r="L99" s="394">
        <f t="shared" si="11"/>
        <v>0</v>
      </c>
    </row>
    <row r="100" spans="1:12" ht="13.8">
      <c r="A100" s="2" t="s">
        <v>5</v>
      </c>
      <c r="B100" s="22">
        <f>+$B$18</f>
        <v>0</v>
      </c>
      <c r="C100" s="84" t="e">
        <f>+B100/B116</f>
        <v>#DIV/0!</v>
      </c>
      <c r="D100" s="89">
        <v>0</v>
      </c>
      <c r="E100" s="112">
        <f>+D100*C87</f>
        <v>0</v>
      </c>
      <c r="F100" s="79">
        <v>0</v>
      </c>
      <c r="G100" s="112">
        <f>F100*C87</f>
        <v>0</v>
      </c>
      <c r="H100" s="89">
        <v>0</v>
      </c>
      <c r="I100" s="117">
        <f>H100*C87</f>
        <v>0</v>
      </c>
      <c r="J100" s="39">
        <f>+H100*I119</f>
        <v>0</v>
      </c>
      <c r="K100" s="39">
        <f>+H100*I120</f>
        <v>0</v>
      </c>
      <c r="L100" s="394">
        <f t="shared" si="11"/>
        <v>0</v>
      </c>
    </row>
    <row r="101" spans="1:12" ht="13.8">
      <c r="A101" s="2" t="s">
        <v>116</v>
      </c>
      <c r="B101" s="22">
        <f>+$B$19</f>
        <v>0</v>
      </c>
      <c r="C101" s="84" t="e">
        <f>+B101/B116</f>
        <v>#DIV/0!</v>
      </c>
      <c r="D101" s="89">
        <v>0</v>
      </c>
      <c r="E101" s="112">
        <f>+D101*C87</f>
        <v>0</v>
      </c>
      <c r="F101" s="79">
        <v>0</v>
      </c>
      <c r="G101" s="112">
        <f>F101*C87</f>
        <v>0</v>
      </c>
      <c r="H101" s="89">
        <v>0</v>
      </c>
      <c r="I101" s="117">
        <f>H101*C87</f>
        <v>0</v>
      </c>
      <c r="J101" s="39">
        <f>+H101*I119</f>
        <v>0</v>
      </c>
      <c r="K101" s="39">
        <f>+H101*I120</f>
        <v>0</v>
      </c>
      <c r="L101" s="394">
        <f t="shared" si="11"/>
        <v>0</v>
      </c>
    </row>
    <row r="102" spans="1:12" ht="13.8">
      <c r="A102" s="2" t="s">
        <v>1</v>
      </c>
      <c r="B102" s="22">
        <f>+$B$20</f>
        <v>0</v>
      </c>
      <c r="C102" s="84" t="e">
        <f>+B102/B116</f>
        <v>#DIV/0!</v>
      </c>
      <c r="D102" s="89">
        <v>0</v>
      </c>
      <c r="E102" s="112">
        <f>+D102*C87</f>
        <v>0</v>
      </c>
      <c r="F102" s="79">
        <v>0</v>
      </c>
      <c r="G102" s="112">
        <f>F102*C87</f>
        <v>0</v>
      </c>
      <c r="H102" s="89">
        <v>0</v>
      </c>
      <c r="I102" s="117">
        <f>H102*C87</f>
        <v>0</v>
      </c>
      <c r="J102" s="39">
        <f>+H102*I119</f>
        <v>0</v>
      </c>
      <c r="K102" s="39">
        <f>+H102*I120</f>
        <v>0</v>
      </c>
      <c r="L102" s="394">
        <f t="shared" si="11"/>
        <v>0</v>
      </c>
    </row>
    <row r="103" spans="1:12" ht="13.8">
      <c r="A103" s="2" t="s">
        <v>46</v>
      </c>
      <c r="B103" s="22">
        <f>+$B$21</f>
        <v>0</v>
      </c>
      <c r="C103" s="84" t="e">
        <f>+B103/B116</f>
        <v>#DIV/0!</v>
      </c>
      <c r="D103" s="89">
        <v>0</v>
      </c>
      <c r="E103" s="112">
        <f>+D103*C87</f>
        <v>0</v>
      </c>
      <c r="F103" s="79">
        <v>0</v>
      </c>
      <c r="G103" s="112">
        <f>F103*C87</f>
        <v>0</v>
      </c>
      <c r="H103" s="89">
        <v>0.90048019238614541</v>
      </c>
      <c r="I103" s="117">
        <f>H103*C87</f>
        <v>11675626.174478762</v>
      </c>
      <c r="J103" s="39">
        <f>+H103*I119</f>
        <v>2175547.4127183566</v>
      </c>
      <c r="K103" s="39">
        <f>+H103*I120</f>
        <v>0</v>
      </c>
      <c r="L103" s="394">
        <f t="shared" si="11"/>
        <v>2175547.4127183566</v>
      </c>
    </row>
    <row r="104" spans="1:12" ht="13.8">
      <c r="A104" s="2" t="s">
        <v>45</v>
      </c>
      <c r="B104" s="22">
        <f>+$B$22</f>
        <v>0</v>
      </c>
      <c r="C104" s="84" t="e">
        <f>+B104/B116</f>
        <v>#DIV/0!</v>
      </c>
      <c r="D104" s="89">
        <v>0</v>
      </c>
      <c r="E104" s="112">
        <f>+D104*C87</f>
        <v>0</v>
      </c>
      <c r="F104" s="79">
        <v>0</v>
      </c>
      <c r="G104" s="112">
        <f>F104*C87</f>
        <v>0</v>
      </c>
      <c r="H104" s="89">
        <v>9.9519807613854622E-2</v>
      </c>
      <c r="I104" s="117">
        <f>H104*C87</f>
        <v>1290373.8255212391</v>
      </c>
      <c r="J104" s="39">
        <f>+H104*I119</f>
        <v>240438.44806272633</v>
      </c>
      <c r="K104" s="39">
        <f>+H104*I120</f>
        <v>0</v>
      </c>
      <c r="L104" s="394">
        <f t="shared" si="11"/>
        <v>240438.44806272633</v>
      </c>
    </row>
    <row r="105" spans="1:12" ht="13.8">
      <c r="A105" s="2" t="s">
        <v>209</v>
      </c>
      <c r="B105" s="22">
        <f>+$B$23</f>
        <v>0</v>
      </c>
      <c r="C105" s="84" t="e">
        <f>+B105/B116</f>
        <v>#DIV/0!</v>
      </c>
      <c r="D105" s="89">
        <v>0</v>
      </c>
      <c r="E105" s="112">
        <f>+D105*C87</f>
        <v>0</v>
      </c>
      <c r="F105" s="79">
        <v>0</v>
      </c>
      <c r="G105" s="112">
        <f>F105*C87</f>
        <v>0</v>
      </c>
      <c r="H105" s="89">
        <v>0</v>
      </c>
      <c r="I105" s="117">
        <f>H105*C87</f>
        <v>0</v>
      </c>
      <c r="J105" s="39">
        <f>+H105*I119</f>
        <v>0</v>
      </c>
      <c r="K105" s="39">
        <f>+H105*I120</f>
        <v>0</v>
      </c>
      <c r="L105" s="394">
        <f t="shared" si="11"/>
        <v>0</v>
      </c>
    </row>
    <row r="106" spans="1:12" ht="13.8">
      <c r="A106" s="2" t="s">
        <v>210</v>
      </c>
      <c r="B106" s="22">
        <f>+$B$24</f>
        <v>0</v>
      </c>
      <c r="C106" s="84" t="e">
        <f>+B106/B116</f>
        <v>#DIV/0!</v>
      </c>
      <c r="D106" s="89">
        <v>0</v>
      </c>
      <c r="E106" s="112">
        <f>+D106*C87</f>
        <v>0</v>
      </c>
      <c r="F106" s="79">
        <v>0</v>
      </c>
      <c r="G106" s="112">
        <f>F106*C87</f>
        <v>0</v>
      </c>
      <c r="H106" s="89">
        <v>0</v>
      </c>
      <c r="I106" s="117">
        <f>H106*C87</f>
        <v>0</v>
      </c>
      <c r="J106" s="39">
        <f>+H106*I119</f>
        <v>0</v>
      </c>
      <c r="K106" s="39">
        <f>+H106*I120</f>
        <v>0</v>
      </c>
      <c r="L106" s="394">
        <f t="shared" si="11"/>
        <v>0</v>
      </c>
    </row>
    <row r="107" spans="1:12" ht="13.8">
      <c r="A107" s="2" t="s">
        <v>2</v>
      </c>
      <c r="B107" s="22">
        <f>+$B$25</f>
        <v>0</v>
      </c>
      <c r="C107" s="84" t="e">
        <f>+B107/B116</f>
        <v>#DIV/0!</v>
      </c>
      <c r="D107" s="89">
        <v>0</v>
      </c>
      <c r="E107" s="112">
        <f>+D107*C87</f>
        <v>0</v>
      </c>
      <c r="F107" s="79">
        <v>0</v>
      </c>
      <c r="G107" s="112">
        <f>F107*C87</f>
        <v>0</v>
      </c>
      <c r="H107" s="89">
        <v>0</v>
      </c>
      <c r="I107" s="117">
        <f>H107*C87</f>
        <v>0</v>
      </c>
      <c r="J107" s="39">
        <f>+H107*I119</f>
        <v>0</v>
      </c>
      <c r="K107" s="39">
        <f>+H107*I120</f>
        <v>0</v>
      </c>
      <c r="L107" s="394">
        <f t="shared" si="11"/>
        <v>0</v>
      </c>
    </row>
    <row r="108" spans="1:12" ht="13.8">
      <c r="A108" s="2" t="s">
        <v>12</v>
      </c>
      <c r="B108" s="22">
        <f>+$B$26</f>
        <v>0</v>
      </c>
      <c r="C108" s="84" t="e">
        <f>+B108/B116</f>
        <v>#DIV/0!</v>
      </c>
      <c r="D108" s="89">
        <v>0</v>
      </c>
      <c r="E108" s="112">
        <f>+D108*C87</f>
        <v>0</v>
      </c>
      <c r="F108" s="79">
        <v>0</v>
      </c>
      <c r="G108" s="112">
        <f>F108*C87</f>
        <v>0</v>
      </c>
      <c r="H108" s="89">
        <v>0</v>
      </c>
      <c r="I108" s="117">
        <f>H108*C87</f>
        <v>0</v>
      </c>
      <c r="J108" s="39">
        <f>+H108*I119</f>
        <v>0</v>
      </c>
      <c r="K108" s="39">
        <f>+H108*I120</f>
        <v>0</v>
      </c>
      <c r="L108" s="394">
        <f t="shared" si="11"/>
        <v>0</v>
      </c>
    </row>
    <row r="109" spans="1:12" ht="13.8">
      <c r="A109" s="2" t="s">
        <v>18</v>
      </c>
      <c r="B109" s="22">
        <f>+$B$27</f>
        <v>0</v>
      </c>
      <c r="C109" s="84" t="e">
        <f>+B109/B116</f>
        <v>#DIV/0!</v>
      </c>
      <c r="D109" s="89">
        <v>0</v>
      </c>
      <c r="E109" s="112">
        <f>+D109*C87</f>
        <v>0</v>
      </c>
      <c r="F109" s="79">
        <v>0</v>
      </c>
      <c r="G109" s="112">
        <f>F109*C87</f>
        <v>0</v>
      </c>
      <c r="H109" s="89">
        <v>0</v>
      </c>
      <c r="I109" s="117">
        <f>H109*C87</f>
        <v>0</v>
      </c>
      <c r="J109" s="39">
        <f>+H109*I119</f>
        <v>0</v>
      </c>
      <c r="K109" s="39">
        <f>+H109*I120</f>
        <v>0</v>
      </c>
      <c r="L109" s="394">
        <f t="shared" si="11"/>
        <v>0</v>
      </c>
    </row>
    <row r="110" spans="1:12" ht="13.8">
      <c r="A110" s="2" t="s">
        <v>9</v>
      </c>
      <c r="B110" s="22">
        <f>+$B$28</f>
        <v>0</v>
      </c>
      <c r="C110" s="84" t="e">
        <f>+B110/B116</f>
        <v>#DIV/0!</v>
      </c>
      <c r="D110" s="89">
        <v>0</v>
      </c>
      <c r="E110" s="112">
        <f>+D110*C87</f>
        <v>0</v>
      </c>
      <c r="F110" s="79">
        <v>0</v>
      </c>
      <c r="G110" s="112">
        <f>F110*C87</f>
        <v>0</v>
      </c>
      <c r="H110" s="89">
        <v>0</v>
      </c>
      <c r="I110" s="117">
        <f>H110*C87</f>
        <v>0</v>
      </c>
      <c r="J110" s="39">
        <f>+H110*I119</f>
        <v>0</v>
      </c>
      <c r="K110" s="39">
        <f>+H110*I120</f>
        <v>0</v>
      </c>
      <c r="L110" s="394">
        <f t="shared" si="11"/>
        <v>0</v>
      </c>
    </row>
    <row r="111" spans="1:12" ht="13.8">
      <c r="A111" s="2" t="s">
        <v>7</v>
      </c>
      <c r="B111" s="22">
        <f>+$B$29</f>
        <v>0</v>
      </c>
      <c r="C111" s="84" t="e">
        <f>+B111/B116</f>
        <v>#DIV/0!</v>
      </c>
      <c r="D111" s="89">
        <v>0</v>
      </c>
      <c r="E111" s="112">
        <f>+D111*C87</f>
        <v>0</v>
      </c>
      <c r="F111" s="79">
        <v>0</v>
      </c>
      <c r="G111" s="112">
        <f>F111*C87</f>
        <v>0</v>
      </c>
      <c r="H111" s="89">
        <v>0</v>
      </c>
      <c r="I111" s="117">
        <f>H111*C87</f>
        <v>0</v>
      </c>
      <c r="J111" s="39">
        <f>+H111*I119</f>
        <v>0</v>
      </c>
      <c r="K111" s="39">
        <f>+H111*I120</f>
        <v>0</v>
      </c>
      <c r="L111" s="394">
        <f t="shared" si="11"/>
        <v>0</v>
      </c>
    </row>
    <row r="112" spans="1:12" ht="13.8">
      <c r="A112" s="2" t="s">
        <v>13</v>
      </c>
      <c r="B112" s="22">
        <f>+$B$30</f>
        <v>0</v>
      </c>
      <c r="C112" s="84" t="e">
        <f>+B112/B116</f>
        <v>#DIV/0!</v>
      </c>
      <c r="D112" s="89">
        <v>0</v>
      </c>
      <c r="E112" s="112">
        <f>+D112*C87</f>
        <v>0</v>
      </c>
      <c r="F112" s="79">
        <v>0</v>
      </c>
      <c r="G112" s="112">
        <f>F112*C87</f>
        <v>0</v>
      </c>
      <c r="H112" s="89">
        <v>0</v>
      </c>
      <c r="I112" s="117">
        <f>H112*C87</f>
        <v>0</v>
      </c>
      <c r="J112" s="39">
        <f>+H112*I119</f>
        <v>0</v>
      </c>
      <c r="K112" s="39">
        <f>+H112*I120</f>
        <v>0</v>
      </c>
      <c r="L112" s="394">
        <f t="shared" si="11"/>
        <v>0</v>
      </c>
    </row>
    <row r="113" spans="1:14" ht="13.8">
      <c r="A113" s="2" t="s">
        <v>3</v>
      </c>
      <c r="B113" s="22">
        <f>+$B$31</f>
        <v>0</v>
      </c>
      <c r="C113" s="84" t="e">
        <f>+B113/B116</f>
        <v>#DIV/0!</v>
      </c>
      <c r="D113" s="89">
        <v>0</v>
      </c>
      <c r="E113" s="112">
        <f>+D113*C87</f>
        <v>0</v>
      </c>
      <c r="F113" s="79">
        <v>0</v>
      </c>
      <c r="G113" s="112">
        <f>F113*C87</f>
        <v>0</v>
      </c>
      <c r="H113" s="89">
        <v>0</v>
      </c>
      <c r="I113" s="117">
        <f>H113*C87</f>
        <v>0</v>
      </c>
      <c r="J113" s="39">
        <f>+H113*I119</f>
        <v>0</v>
      </c>
      <c r="K113" s="39">
        <f>+H113*I120</f>
        <v>0</v>
      </c>
      <c r="L113" s="394">
        <f t="shared" si="11"/>
        <v>0</v>
      </c>
    </row>
    <row r="114" spans="1:14" ht="13.8">
      <c r="A114" s="2" t="s">
        <v>11</v>
      </c>
      <c r="B114" s="22">
        <f>+$B$32</f>
        <v>0</v>
      </c>
      <c r="C114" s="84" t="e">
        <f>+B114/B116</f>
        <v>#DIV/0!</v>
      </c>
      <c r="D114" s="89">
        <v>0</v>
      </c>
      <c r="E114" s="112">
        <f>+D114*C87</f>
        <v>0</v>
      </c>
      <c r="F114" s="79">
        <v>0</v>
      </c>
      <c r="G114" s="112">
        <f>F114*C87</f>
        <v>0</v>
      </c>
      <c r="H114" s="89">
        <v>0</v>
      </c>
      <c r="I114" s="117">
        <f>H114*C87</f>
        <v>0</v>
      </c>
      <c r="J114" s="39">
        <f>+H114*I119</f>
        <v>0</v>
      </c>
      <c r="K114" s="39">
        <f>+H114*I120</f>
        <v>0</v>
      </c>
      <c r="L114" s="394">
        <f t="shared" si="11"/>
        <v>0</v>
      </c>
    </row>
    <row r="115" spans="1:14" ht="13.8">
      <c r="A115" s="3" t="s">
        <v>8</v>
      </c>
      <c r="B115" s="22">
        <f>+$B$33</f>
        <v>0</v>
      </c>
      <c r="C115" s="84" t="e">
        <f>+B115/B116</f>
        <v>#DIV/0!</v>
      </c>
      <c r="D115" s="89">
        <v>0</v>
      </c>
      <c r="E115" s="112">
        <f>+D115*C87</f>
        <v>0</v>
      </c>
      <c r="F115" s="79">
        <v>0</v>
      </c>
      <c r="G115" s="115">
        <f>F115*C87</f>
        <v>0</v>
      </c>
      <c r="H115" s="358">
        <v>0</v>
      </c>
      <c r="I115" s="118">
        <f>H115*C87</f>
        <v>0</v>
      </c>
      <c r="J115" s="39">
        <f>+H115*I119</f>
        <v>0</v>
      </c>
      <c r="K115" s="39">
        <f>+H115*I120</f>
        <v>0</v>
      </c>
      <c r="L115" s="394">
        <f t="shared" si="11"/>
        <v>0</v>
      </c>
    </row>
    <row r="116" spans="1:14" ht="13.8">
      <c r="A116" s="24"/>
      <c r="B116" s="25">
        <f t="shared" ref="B116:L116" si="12">SUM(B93:B115)</f>
        <v>0</v>
      </c>
      <c r="C116" s="85" t="e">
        <f t="shared" si="12"/>
        <v>#DIV/0!</v>
      </c>
      <c r="D116" s="82">
        <f t="shared" si="12"/>
        <v>0</v>
      </c>
      <c r="E116" s="113">
        <f t="shared" si="12"/>
        <v>0</v>
      </c>
      <c r="F116" s="83">
        <f t="shared" si="12"/>
        <v>0</v>
      </c>
      <c r="G116" s="113">
        <f t="shared" si="12"/>
        <v>0</v>
      </c>
      <c r="H116" s="86">
        <f t="shared" si="12"/>
        <v>1</v>
      </c>
      <c r="I116" s="363">
        <f t="shared" si="12"/>
        <v>12966000</v>
      </c>
      <c r="J116" s="26">
        <f t="shared" si="12"/>
        <v>2415985.8607810829</v>
      </c>
      <c r="K116" s="26">
        <f t="shared" si="12"/>
        <v>0</v>
      </c>
      <c r="L116" s="26">
        <f t="shared" si="12"/>
        <v>2415985.8607810829</v>
      </c>
    </row>
    <row r="117" spans="1:14">
      <c r="H117" s="80"/>
      <c r="I117" s="81"/>
    </row>
    <row r="119" spans="1:14">
      <c r="G119" t="s">
        <v>114</v>
      </c>
      <c r="H119" s="27"/>
      <c r="I119" s="357">
        <f>+AMMO!L74</f>
        <v>2415985.8607810829</v>
      </c>
    </row>
    <row r="120" spans="1:14">
      <c r="G120" t="s">
        <v>338</v>
      </c>
      <c r="I120" s="357">
        <f>+AMMO!M74</f>
        <v>0</v>
      </c>
    </row>
    <row r="121" spans="1:14">
      <c r="G121" t="s">
        <v>256</v>
      </c>
      <c r="I121" s="120">
        <f>SUM(I119:I120)</f>
        <v>2415985.8607810829</v>
      </c>
      <c r="N121" s="121">
        <f>+I121</f>
        <v>2415985.8607810829</v>
      </c>
    </row>
    <row r="125" spans="1:14" ht="15.6">
      <c r="A125" s="874" t="s">
        <v>19</v>
      </c>
      <c r="B125" s="875"/>
      <c r="C125" s="888">
        <v>1355</v>
      </c>
      <c r="D125" s="889"/>
      <c r="E125" s="889"/>
      <c r="F125" s="889"/>
      <c r="G125" s="889"/>
      <c r="H125" s="890"/>
      <c r="I125" s="4"/>
    </row>
    <row r="126" spans="1:14" ht="15.6">
      <c r="A126" s="867" t="s">
        <v>20</v>
      </c>
      <c r="B126" s="868"/>
      <c r="C126" s="920"/>
      <c r="D126" s="920"/>
      <c r="E126" s="920"/>
      <c r="F126" s="920"/>
      <c r="G126" s="920"/>
      <c r="H126" s="921"/>
      <c r="I126" s="4"/>
    </row>
    <row r="127" spans="1:14" ht="15.6">
      <c r="A127" s="867" t="s">
        <v>22</v>
      </c>
      <c r="B127" s="868"/>
      <c r="C127" s="913"/>
      <c r="D127" s="913"/>
      <c r="E127" s="913"/>
      <c r="F127" s="913"/>
      <c r="G127" s="913"/>
      <c r="H127" s="914"/>
      <c r="I127" s="4"/>
    </row>
    <row r="128" spans="1:14" ht="15.6">
      <c r="A128" s="867" t="s">
        <v>24</v>
      </c>
      <c r="B128" s="868"/>
      <c r="C128" s="869">
        <v>11000000</v>
      </c>
      <c r="D128" s="870"/>
      <c r="E128" s="870"/>
      <c r="F128" s="870"/>
      <c r="G128" s="870"/>
      <c r="H128" s="871"/>
      <c r="I128" s="4"/>
    </row>
    <row r="129" spans="1:15" ht="15.6">
      <c r="A129" s="881" t="s">
        <v>25</v>
      </c>
      <c r="B129" s="882"/>
      <c r="C129" s="911" t="s">
        <v>8</v>
      </c>
      <c r="D129" s="911"/>
      <c r="E129" s="911"/>
      <c r="F129" s="911"/>
      <c r="G129" s="911"/>
      <c r="H129" s="912"/>
      <c r="I129" s="4"/>
    </row>
    <row r="130" spans="1:15" ht="13.8">
      <c r="A130" s="5"/>
      <c r="B130" s="5"/>
      <c r="C130" s="5"/>
      <c r="D130" s="5"/>
      <c r="E130" s="5"/>
      <c r="F130" s="5"/>
      <c r="G130" s="5"/>
      <c r="H130" s="5"/>
      <c r="I130" s="5"/>
    </row>
    <row r="131" spans="1:15" ht="13.8">
      <c r="A131" s="6"/>
      <c r="B131" s="7"/>
      <c r="C131" s="8"/>
      <c r="D131" s="886">
        <v>0.2</v>
      </c>
      <c r="E131" s="887"/>
      <c r="F131" s="886">
        <v>0.8</v>
      </c>
      <c r="G131" s="887"/>
      <c r="H131" s="9"/>
      <c r="I131" s="10"/>
      <c r="J131" s="11" t="s">
        <v>121</v>
      </c>
      <c r="K131" s="11" t="s">
        <v>269</v>
      </c>
      <c r="L131" s="11" t="s">
        <v>270</v>
      </c>
    </row>
    <row r="132" spans="1:15" ht="13.8">
      <c r="A132" s="12"/>
      <c r="B132" s="13"/>
      <c r="C132" s="14"/>
      <c r="D132" s="872" t="s">
        <v>26</v>
      </c>
      <c r="E132" s="880"/>
      <c r="F132" s="872" t="s">
        <v>27</v>
      </c>
      <c r="G132" s="880"/>
      <c r="H132" s="872" t="s">
        <v>28</v>
      </c>
      <c r="I132" s="873"/>
      <c r="J132" s="15" t="s">
        <v>29</v>
      </c>
      <c r="K132" s="391" t="s">
        <v>29</v>
      </c>
      <c r="L132" s="391" t="s">
        <v>29</v>
      </c>
    </row>
    <row r="133" spans="1:15" ht="27.6">
      <c r="A133" s="16" t="s">
        <v>30</v>
      </c>
      <c r="B133" s="17" t="s">
        <v>31</v>
      </c>
      <c r="C133" s="18" t="s">
        <v>32</v>
      </c>
      <c r="D133" s="19" t="s">
        <v>33</v>
      </c>
      <c r="E133" s="20" t="s">
        <v>34</v>
      </c>
      <c r="F133" s="19" t="s">
        <v>33</v>
      </c>
      <c r="G133" s="20" t="s">
        <v>34</v>
      </c>
      <c r="H133" s="21" t="s">
        <v>33</v>
      </c>
      <c r="I133" s="40" t="s">
        <v>34</v>
      </c>
      <c r="J133" s="18" t="s">
        <v>34</v>
      </c>
      <c r="K133" s="18" t="s">
        <v>34</v>
      </c>
      <c r="L133" s="18" t="s">
        <v>34</v>
      </c>
    </row>
    <row r="134" spans="1:15" ht="13.8">
      <c r="A134" s="1" t="s">
        <v>15</v>
      </c>
      <c r="B134" s="22">
        <f>+$B$10</f>
        <v>0</v>
      </c>
      <c r="C134" s="84" t="e">
        <f>+B134/B157</f>
        <v>#DIV/0!</v>
      </c>
      <c r="D134" s="89">
        <v>0</v>
      </c>
      <c r="E134" s="112">
        <f>+D134*C128</f>
        <v>0</v>
      </c>
      <c r="F134" s="79">
        <v>0</v>
      </c>
      <c r="G134" s="114">
        <f>F134*C128</f>
        <v>0</v>
      </c>
      <c r="H134" s="89">
        <v>0</v>
      </c>
      <c r="I134" s="116">
        <f>H134*C128</f>
        <v>0</v>
      </c>
      <c r="J134" s="39">
        <f>+H134*I160</f>
        <v>0</v>
      </c>
      <c r="K134" s="39">
        <f>+H134*I161</f>
        <v>0</v>
      </c>
      <c r="L134" s="393">
        <f>+J134+K134</f>
        <v>0</v>
      </c>
      <c r="N134" s="36"/>
      <c r="O134" s="36"/>
    </row>
    <row r="135" spans="1:15" ht="13.8">
      <c r="A135" s="2" t="s">
        <v>4</v>
      </c>
      <c r="B135" s="22">
        <f>+$B$12</f>
        <v>0</v>
      </c>
      <c r="C135" s="84" t="e">
        <f>+B135/B157</f>
        <v>#DIV/0!</v>
      </c>
      <c r="D135" s="89">
        <v>0</v>
      </c>
      <c r="E135" s="112">
        <f>+D135*C128</f>
        <v>0</v>
      </c>
      <c r="F135" s="79">
        <v>0</v>
      </c>
      <c r="G135" s="112">
        <f>F135*C128</f>
        <v>0</v>
      </c>
      <c r="H135" s="89">
        <v>0</v>
      </c>
      <c r="I135" s="117">
        <f>H135*C128</f>
        <v>0</v>
      </c>
      <c r="J135" s="39">
        <f>+H135*I160</f>
        <v>0</v>
      </c>
      <c r="K135" s="39">
        <f>+H135*I161</f>
        <v>0</v>
      </c>
      <c r="L135" s="394">
        <f>+J135+K135</f>
        <v>0</v>
      </c>
      <c r="N135" s="36"/>
      <c r="O135" s="36"/>
    </row>
    <row r="136" spans="1:15" ht="13.8">
      <c r="A136" s="2" t="s">
        <v>0</v>
      </c>
      <c r="B136" s="22">
        <f>+$B$13</f>
        <v>0</v>
      </c>
      <c r="C136" s="84" t="e">
        <f>+B136/B157</f>
        <v>#DIV/0!</v>
      </c>
      <c r="D136" s="89">
        <v>0</v>
      </c>
      <c r="E136" s="112">
        <f>+D136*C128</f>
        <v>0</v>
      </c>
      <c r="F136" s="79">
        <v>0</v>
      </c>
      <c r="G136" s="112">
        <f>F136*C128</f>
        <v>0</v>
      </c>
      <c r="H136" s="89">
        <v>0</v>
      </c>
      <c r="I136" s="117">
        <f>H136*C128</f>
        <v>0</v>
      </c>
      <c r="J136" s="39">
        <f>+H136*I160</f>
        <v>0</v>
      </c>
      <c r="K136" s="39">
        <f>+H136*I161</f>
        <v>0</v>
      </c>
      <c r="L136" s="394">
        <f t="shared" ref="L136:L156" si="13">+J136+K136</f>
        <v>0</v>
      </c>
      <c r="N136" s="36"/>
      <c r="O136" s="36"/>
    </row>
    <row r="137" spans="1:15" ht="13.8">
      <c r="A137" s="2" t="s">
        <v>16</v>
      </c>
      <c r="B137" s="22">
        <f>+$B$14</f>
        <v>0</v>
      </c>
      <c r="C137" s="84" t="e">
        <f>+B137/B157</f>
        <v>#DIV/0!</v>
      </c>
      <c r="D137" s="89">
        <v>0</v>
      </c>
      <c r="E137" s="112">
        <f>+D137*C128</f>
        <v>0</v>
      </c>
      <c r="F137" s="79">
        <v>0</v>
      </c>
      <c r="G137" s="112">
        <f>F137*C128</f>
        <v>0</v>
      </c>
      <c r="H137" s="89">
        <v>0</v>
      </c>
      <c r="I137" s="117">
        <f>H137*C128</f>
        <v>0</v>
      </c>
      <c r="J137" s="39">
        <f>+H137*I160</f>
        <v>0</v>
      </c>
      <c r="K137" s="39">
        <f>+H137*I161</f>
        <v>0</v>
      </c>
      <c r="L137" s="394">
        <f t="shared" si="13"/>
        <v>0</v>
      </c>
      <c r="N137" s="36"/>
      <c r="O137" s="36"/>
    </row>
    <row r="138" spans="1:15" ht="13.8">
      <c r="A138" s="2" t="s">
        <v>6</v>
      </c>
      <c r="B138" s="22">
        <f>+$B$15</f>
        <v>0</v>
      </c>
      <c r="C138" s="84" t="e">
        <f>+B138/B157</f>
        <v>#DIV/0!</v>
      </c>
      <c r="D138" s="89">
        <v>0</v>
      </c>
      <c r="E138" s="112">
        <f>+D138*C128</f>
        <v>0</v>
      </c>
      <c r="F138" s="79">
        <v>0</v>
      </c>
      <c r="G138" s="112">
        <f>F138*C128</f>
        <v>0</v>
      </c>
      <c r="H138" s="89">
        <v>0</v>
      </c>
      <c r="I138" s="117">
        <f>H138*C128</f>
        <v>0</v>
      </c>
      <c r="J138" s="39">
        <f>+H138*I160</f>
        <v>0</v>
      </c>
      <c r="K138" s="39">
        <f>+H138*I161</f>
        <v>0</v>
      </c>
      <c r="L138" s="394">
        <f t="shared" si="13"/>
        <v>0</v>
      </c>
      <c r="N138" s="36"/>
      <c r="O138" s="36"/>
    </row>
    <row r="139" spans="1:15" ht="13.8">
      <c r="A139" s="2" t="s">
        <v>10</v>
      </c>
      <c r="B139" s="22">
        <f>+$B$16</f>
        <v>0</v>
      </c>
      <c r="C139" s="84" t="e">
        <f>+B139/B157</f>
        <v>#DIV/0!</v>
      </c>
      <c r="D139" s="89">
        <v>0</v>
      </c>
      <c r="E139" s="112">
        <f>+D139*C128</f>
        <v>0</v>
      </c>
      <c r="F139" s="79">
        <v>0</v>
      </c>
      <c r="G139" s="112">
        <f>F139*C128</f>
        <v>0</v>
      </c>
      <c r="H139" s="89">
        <v>0</v>
      </c>
      <c r="I139" s="117">
        <f>H139*C128</f>
        <v>0</v>
      </c>
      <c r="J139" s="39">
        <f>+H139*I160</f>
        <v>0</v>
      </c>
      <c r="K139" s="39">
        <f>+H139*I161</f>
        <v>0</v>
      </c>
      <c r="L139" s="394">
        <f t="shared" si="13"/>
        <v>0</v>
      </c>
      <c r="N139" s="36"/>
      <c r="O139" s="36"/>
    </row>
    <row r="140" spans="1:15" ht="13.8">
      <c r="A140" s="2" t="s">
        <v>17</v>
      </c>
      <c r="B140" s="22">
        <f>+$B$17</f>
        <v>0</v>
      </c>
      <c r="C140" s="84" t="e">
        <f>+B140/B157</f>
        <v>#DIV/0!</v>
      </c>
      <c r="D140" s="89">
        <v>0</v>
      </c>
      <c r="E140" s="112">
        <f>+D140*C128</f>
        <v>0</v>
      </c>
      <c r="F140" s="79">
        <v>0</v>
      </c>
      <c r="G140" s="112">
        <f>F140*C128</f>
        <v>0</v>
      </c>
      <c r="H140" s="89">
        <v>0</v>
      </c>
      <c r="I140" s="117">
        <f>H140*C128</f>
        <v>0</v>
      </c>
      <c r="J140" s="39">
        <f>+H140*I160</f>
        <v>0</v>
      </c>
      <c r="K140" s="39">
        <f>+H140*I161</f>
        <v>0</v>
      </c>
      <c r="L140" s="394">
        <f t="shared" si="13"/>
        <v>0</v>
      </c>
      <c r="N140" s="36"/>
      <c r="O140" s="36"/>
    </row>
    <row r="141" spans="1:15" ht="13.8">
      <c r="A141" s="2" t="s">
        <v>5</v>
      </c>
      <c r="B141" s="22">
        <f>+$B$18</f>
        <v>0</v>
      </c>
      <c r="C141" s="84" t="e">
        <f>+B141/B157</f>
        <v>#DIV/0!</v>
      </c>
      <c r="D141" s="89">
        <v>0</v>
      </c>
      <c r="E141" s="112">
        <f>+D141*C128</f>
        <v>0</v>
      </c>
      <c r="F141" s="79">
        <v>0</v>
      </c>
      <c r="G141" s="112">
        <f>F141*C128</f>
        <v>0</v>
      </c>
      <c r="H141" s="89">
        <v>0</v>
      </c>
      <c r="I141" s="117">
        <f>H141*C128</f>
        <v>0</v>
      </c>
      <c r="J141" s="39">
        <f>+H141*I160</f>
        <v>0</v>
      </c>
      <c r="K141" s="39">
        <f>+H141*I161</f>
        <v>0</v>
      </c>
      <c r="L141" s="394">
        <f t="shared" si="13"/>
        <v>0</v>
      </c>
      <c r="N141" s="36"/>
      <c r="O141" s="36"/>
    </row>
    <row r="142" spans="1:15" ht="13.8">
      <c r="A142" s="2" t="s">
        <v>116</v>
      </c>
      <c r="B142" s="22">
        <f>+$B$19</f>
        <v>0</v>
      </c>
      <c r="C142" s="84" t="e">
        <f>+B142/B157</f>
        <v>#DIV/0!</v>
      </c>
      <c r="D142" s="89">
        <v>0</v>
      </c>
      <c r="E142" s="112">
        <f>+D142*C128</f>
        <v>0</v>
      </c>
      <c r="F142" s="79">
        <v>0</v>
      </c>
      <c r="G142" s="112">
        <f>F142*C128</f>
        <v>0</v>
      </c>
      <c r="H142" s="89">
        <v>0</v>
      </c>
      <c r="I142" s="117">
        <f>H142*C128</f>
        <v>0</v>
      </c>
      <c r="J142" s="39">
        <f>+H142*I160</f>
        <v>0</v>
      </c>
      <c r="K142" s="39">
        <f>+H142*I161</f>
        <v>0</v>
      </c>
      <c r="L142" s="394">
        <f t="shared" si="13"/>
        <v>0</v>
      </c>
      <c r="N142" s="36"/>
      <c r="O142" s="36"/>
    </row>
    <row r="143" spans="1:15" ht="13.8">
      <c r="A143" s="2" t="s">
        <v>1</v>
      </c>
      <c r="B143" s="22">
        <f>+$B$20</f>
        <v>0</v>
      </c>
      <c r="C143" s="84" t="e">
        <f>+B143/B157</f>
        <v>#DIV/0!</v>
      </c>
      <c r="D143" s="89">
        <v>0</v>
      </c>
      <c r="E143" s="112">
        <f>+D143*C128</f>
        <v>0</v>
      </c>
      <c r="F143" s="79">
        <v>0</v>
      </c>
      <c r="G143" s="112">
        <f>F143*C128</f>
        <v>0</v>
      </c>
      <c r="H143" s="89">
        <v>0</v>
      </c>
      <c r="I143" s="117">
        <f>H143*C128</f>
        <v>0</v>
      </c>
      <c r="J143" s="39">
        <f>+H143*I160</f>
        <v>0</v>
      </c>
      <c r="K143" s="39">
        <f>+H143*I161</f>
        <v>0</v>
      </c>
      <c r="L143" s="394">
        <f t="shared" si="13"/>
        <v>0</v>
      </c>
      <c r="N143" s="36"/>
      <c r="O143" s="36"/>
    </row>
    <row r="144" spans="1:15" ht="13.8">
      <c r="A144" s="2" t="s">
        <v>46</v>
      </c>
      <c r="B144" s="22">
        <f>+$B$21</f>
        <v>0</v>
      </c>
      <c r="C144" s="84" t="e">
        <f>+B144/B157</f>
        <v>#DIV/0!</v>
      </c>
      <c r="D144" s="89">
        <v>0</v>
      </c>
      <c r="E144" s="112">
        <f>+D144*C128</f>
        <v>0</v>
      </c>
      <c r="F144" s="79">
        <v>0</v>
      </c>
      <c r="G144" s="112">
        <f>F144*C128</f>
        <v>0</v>
      </c>
      <c r="H144" s="89">
        <v>0</v>
      </c>
      <c r="I144" s="117">
        <f>H144*C128</f>
        <v>0</v>
      </c>
      <c r="J144" s="39">
        <f>+H144*I160</f>
        <v>0</v>
      </c>
      <c r="K144" s="39">
        <f>+H144*I161</f>
        <v>0</v>
      </c>
      <c r="L144" s="394">
        <f t="shared" si="13"/>
        <v>0</v>
      </c>
      <c r="N144" s="36"/>
      <c r="O144" s="36"/>
    </row>
    <row r="145" spans="1:15" ht="13.8">
      <c r="A145" s="2" t="s">
        <v>45</v>
      </c>
      <c r="B145" s="22">
        <f>+$B$22</f>
        <v>0</v>
      </c>
      <c r="C145" s="84" t="e">
        <f>+B145/B157</f>
        <v>#DIV/0!</v>
      </c>
      <c r="D145" s="89">
        <v>0</v>
      </c>
      <c r="E145" s="112">
        <f>+D145*C128</f>
        <v>0</v>
      </c>
      <c r="F145" s="79">
        <v>0</v>
      </c>
      <c r="G145" s="112">
        <f>F145*C128</f>
        <v>0</v>
      </c>
      <c r="H145" s="89">
        <v>0</v>
      </c>
      <c r="I145" s="117">
        <f>H145*C128</f>
        <v>0</v>
      </c>
      <c r="J145" s="39">
        <f>+H145*I160</f>
        <v>0</v>
      </c>
      <c r="K145" s="39">
        <f>+H145*I161</f>
        <v>0</v>
      </c>
      <c r="L145" s="394">
        <f t="shared" si="13"/>
        <v>0</v>
      </c>
      <c r="N145" s="36"/>
      <c r="O145" s="36"/>
    </row>
    <row r="146" spans="1:15" ht="13.8">
      <c r="A146" s="2" t="s">
        <v>209</v>
      </c>
      <c r="B146" s="22">
        <f>+$B$23</f>
        <v>0</v>
      </c>
      <c r="C146" s="84" t="e">
        <f>+B146/B157</f>
        <v>#DIV/0!</v>
      </c>
      <c r="D146" s="89">
        <v>0</v>
      </c>
      <c r="E146" s="112">
        <f>+D146*C128</f>
        <v>0</v>
      </c>
      <c r="F146" s="79">
        <v>0</v>
      </c>
      <c r="G146" s="112">
        <f>F146*C128</f>
        <v>0</v>
      </c>
      <c r="H146" s="89">
        <v>0</v>
      </c>
      <c r="I146" s="117">
        <f>H146*C128</f>
        <v>0</v>
      </c>
      <c r="J146" s="39">
        <f>+H146*I160</f>
        <v>0</v>
      </c>
      <c r="K146" s="39">
        <f>+H146*I161</f>
        <v>0</v>
      </c>
      <c r="L146" s="394">
        <f t="shared" si="13"/>
        <v>0</v>
      </c>
      <c r="N146" s="36"/>
      <c r="O146" s="36"/>
    </row>
    <row r="147" spans="1:15" ht="13.8">
      <c r="A147" s="2" t="s">
        <v>210</v>
      </c>
      <c r="B147" s="22">
        <f>+$B$24</f>
        <v>0</v>
      </c>
      <c r="C147" s="84" t="e">
        <f>+B147/B157</f>
        <v>#DIV/0!</v>
      </c>
      <c r="D147" s="89">
        <v>0</v>
      </c>
      <c r="E147" s="112">
        <f>+D147*C128</f>
        <v>0</v>
      </c>
      <c r="F147" s="79">
        <v>0</v>
      </c>
      <c r="G147" s="112">
        <f>F147*C128</f>
        <v>0</v>
      </c>
      <c r="H147" s="89">
        <v>0</v>
      </c>
      <c r="I147" s="117">
        <f>H147*C128</f>
        <v>0</v>
      </c>
      <c r="J147" s="39">
        <f>+H147*I160</f>
        <v>0</v>
      </c>
      <c r="K147" s="39">
        <f>+H147*I161</f>
        <v>0</v>
      </c>
      <c r="L147" s="394">
        <f t="shared" si="13"/>
        <v>0</v>
      </c>
      <c r="N147" s="36"/>
      <c r="O147" s="36"/>
    </row>
    <row r="148" spans="1:15" ht="13.8">
      <c r="A148" s="2" t="s">
        <v>2</v>
      </c>
      <c r="B148" s="22">
        <f>+$B$25</f>
        <v>0</v>
      </c>
      <c r="C148" s="84" t="e">
        <f>+B148/B157</f>
        <v>#DIV/0!</v>
      </c>
      <c r="D148" s="89">
        <v>0</v>
      </c>
      <c r="E148" s="112">
        <f>+D148*C128</f>
        <v>0</v>
      </c>
      <c r="F148" s="79">
        <v>0</v>
      </c>
      <c r="G148" s="112">
        <f>F148*C128</f>
        <v>0</v>
      </c>
      <c r="H148" s="89">
        <v>0</v>
      </c>
      <c r="I148" s="117">
        <f>H148*C128</f>
        <v>0</v>
      </c>
      <c r="J148" s="39">
        <f>+H148*I160</f>
        <v>0</v>
      </c>
      <c r="K148" s="39">
        <f>+H148*I161</f>
        <v>0</v>
      </c>
      <c r="L148" s="394">
        <f t="shared" si="13"/>
        <v>0</v>
      </c>
      <c r="N148" s="36"/>
      <c r="O148" s="36"/>
    </row>
    <row r="149" spans="1:15" ht="13.8">
      <c r="A149" s="2" t="s">
        <v>12</v>
      </c>
      <c r="B149" s="22">
        <f>+$B$26</f>
        <v>0</v>
      </c>
      <c r="C149" s="84" t="e">
        <f>+B149/B157</f>
        <v>#DIV/0!</v>
      </c>
      <c r="D149" s="89">
        <v>0</v>
      </c>
      <c r="E149" s="112">
        <f>+D149*C128</f>
        <v>0</v>
      </c>
      <c r="F149" s="79">
        <v>0</v>
      </c>
      <c r="G149" s="112">
        <f>F149*C128</f>
        <v>0</v>
      </c>
      <c r="H149" s="89">
        <v>0</v>
      </c>
      <c r="I149" s="117">
        <f>H149*C128</f>
        <v>0</v>
      </c>
      <c r="J149" s="39">
        <f>+H149*I160</f>
        <v>0</v>
      </c>
      <c r="K149" s="39">
        <f>+H149*I161</f>
        <v>0</v>
      </c>
      <c r="L149" s="394">
        <f t="shared" si="13"/>
        <v>0</v>
      </c>
      <c r="N149" s="36"/>
      <c r="O149" s="36"/>
    </row>
    <row r="150" spans="1:15" ht="13.8">
      <c r="A150" s="2" t="s">
        <v>18</v>
      </c>
      <c r="B150" s="22">
        <f>+$B$27</f>
        <v>0</v>
      </c>
      <c r="C150" s="84" t="e">
        <f>+B150/B157</f>
        <v>#DIV/0!</v>
      </c>
      <c r="D150" s="89">
        <v>0</v>
      </c>
      <c r="E150" s="112">
        <f>+D150*C128</f>
        <v>0</v>
      </c>
      <c r="F150" s="79">
        <v>0</v>
      </c>
      <c r="G150" s="112">
        <f>F150*C128</f>
        <v>0</v>
      </c>
      <c r="H150" s="89">
        <v>0</v>
      </c>
      <c r="I150" s="117">
        <f>H150*C128</f>
        <v>0</v>
      </c>
      <c r="J150" s="39">
        <f>+H150*I160</f>
        <v>0</v>
      </c>
      <c r="K150" s="39">
        <f>+H150*I161</f>
        <v>0</v>
      </c>
      <c r="L150" s="394">
        <f t="shared" si="13"/>
        <v>0</v>
      </c>
      <c r="N150" s="36"/>
      <c r="O150" s="36"/>
    </row>
    <row r="151" spans="1:15" ht="13.8">
      <c r="A151" s="2" t="s">
        <v>9</v>
      </c>
      <c r="B151" s="22">
        <f>+$B$28</f>
        <v>0</v>
      </c>
      <c r="C151" s="84" t="e">
        <f>+B151/B157</f>
        <v>#DIV/0!</v>
      </c>
      <c r="D151" s="89">
        <v>0</v>
      </c>
      <c r="E151" s="112">
        <f>+D151*C128</f>
        <v>0</v>
      </c>
      <c r="F151" s="79">
        <v>0</v>
      </c>
      <c r="G151" s="112">
        <f>F151*C128</f>
        <v>0</v>
      </c>
      <c r="H151" s="89">
        <v>0</v>
      </c>
      <c r="I151" s="117">
        <f>H151*C128</f>
        <v>0</v>
      </c>
      <c r="J151" s="39">
        <f>+H151*I160</f>
        <v>0</v>
      </c>
      <c r="K151" s="39">
        <f>+H151*I161</f>
        <v>0</v>
      </c>
      <c r="L151" s="394">
        <f t="shared" si="13"/>
        <v>0</v>
      </c>
      <c r="N151" s="36"/>
      <c r="O151" s="36"/>
    </row>
    <row r="152" spans="1:15" ht="13.8">
      <c r="A152" s="2" t="s">
        <v>7</v>
      </c>
      <c r="B152" s="22">
        <f>+$B$29</f>
        <v>0</v>
      </c>
      <c r="C152" s="84" t="e">
        <f>+B152/B157</f>
        <v>#DIV/0!</v>
      </c>
      <c r="D152" s="89">
        <v>0</v>
      </c>
      <c r="E152" s="112">
        <f>+D152*C128</f>
        <v>0</v>
      </c>
      <c r="F152" s="79">
        <v>0</v>
      </c>
      <c r="G152" s="112">
        <f>F152*C128</f>
        <v>0</v>
      </c>
      <c r="H152" s="89">
        <v>0</v>
      </c>
      <c r="I152" s="117">
        <f>H152*C128</f>
        <v>0</v>
      </c>
      <c r="J152" s="39">
        <f>+H152*I160</f>
        <v>0</v>
      </c>
      <c r="K152" s="39">
        <f>+H152*I161</f>
        <v>0</v>
      </c>
      <c r="L152" s="394">
        <f t="shared" si="13"/>
        <v>0</v>
      </c>
      <c r="N152" s="36"/>
      <c r="O152" s="36"/>
    </row>
    <row r="153" spans="1:15" ht="13.8">
      <c r="A153" s="2" t="s">
        <v>13</v>
      </c>
      <c r="B153" s="22">
        <f>+$B$30</f>
        <v>0</v>
      </c>
      <c r="C153" s="84" t="e">
        <f>+B153/B157</f>
        <v>#DIV/0!</v>
      </c>
      <c r="D153" s="89">
        <v>0</v>
      </c>
      <c r="E153" s="112">
        <f>+D153*C128</f>
        <v>0</v>
      </c>
      <c r="F153" s="79">
        <v>0</v>
      </c>
      <c r="G153" s="112">
        <f>F153*C128</f>
        <v>0</v>
      </c>
      <c r="H153" s="89">
        <v>0</v>
      </c>
      <c r="I153" s="117">
        <f>H153*C128</f>
        <v>0</v>
      </c>
      <c r="J153" s="39">
        <f>+H153*I160</f>
        <v>0</v>
      </c>
      <c r="K153" s="39">
        <f>+H153*I161</f>
        <v>0</v>
      </c>
      <c r="L153" s="394">
        <f t="shared" si="13"/>
        <v>0</v>
      </c>
      <c r="N153" s="36"/>
      <c r="O153" s="36"/>
    </row>
    <row r="154" spans="1:15" ht="13.8">
      <c r="A154" s="2" t="s">
        <v>3</v>
      </c>
      <c r="B154" s="22">
        <f>+$B$31</f>
        <v>0</v>
      </c>
      <c r="C154" s="84" t="e">
        <f>+B154/B157</f>
        <v>#DIV/0!</v>
      </c>
      <c r="D154" s="89">
        <v>0</v>
      </c>
      <c r="E154" s="112">
        <f>+D154*C128</f>
        <v>0</v>
      </c>
      <c r="F154" s="79">
        <v>0</v>
      </c>
      <c r="G154" s="112">
        <f>F154*C128</f>
        <v>0</v>
      </c>
      <c r="H154" s="89">
        <v>0</v>
      </c>
      <c r="I154" s="117">
        <f>H154*C128</f>
        <v>0</v>
      </c>
      <c r="J154" s="39">
        <f>+H154*I160</f>
        <v>0</v>
      </c>
      <c r="K154" s="39">
        <f>+H154*I161</f>
        <v>0</v>
      </c>
      <c r="L154" s="394">
        <f t="shared" si="13"/>
        <v>0</v>
      </c>
      <c r="N154" s="36"/>
      <c r="O154" s="36"/>
    </row>
    <row r="155" spans="1:15" ht="13.8">
      <c r="A155" s="2" t="s">
        <v>11</v>
      </c>
      <c r="B155" s="22">
        <f>+$B$32</f>
        <v>0</v>
      </c>
      <c r="C155" s="84" t="e">
        <f>+B155/B157</f>
        <v>#DIV/0!</v>
      </c>
      <c r="D155" s="89">
        <v>0</v>
      </c>
      <c r="E155" s="112">
        <f>+D155*C128</f>
        <v>0</v>
      </c>
      <c r="F155" s="79">
        <v>0</v>
      </c>
      <c r="G155" s="112">
        <f>F155*C128</f>
        <v>0</v>
      </c>
      <c r="H155" s="89">
        <v>2.2138595365716131E-2</v>
      </c>
      <c r="I155" s="117">
        <f>H155*C128</f>
        <v>243524.54902287744</v>
      </c>
      <c r="J155" s="39">
        <f>+H155*I160</f>
        <v>40054.278286939698</v>
      </c>
      <c r="K155" s="39">
        <f>+H155*I161</f>
        <v>3342.5072669111873</v>
      </c>
      <c r="L155" s="394">
        <f t="shared" si="13"/>
        <v>43396.785553850888</v>
      </c>
      <c r="N155" s="36"/>
      <c r="O155" s="36"/>
    </row>
    <row r="156" spans="1:15" ht="13.8">
      <c r="A156" s="3" t="s">
        <v>8</v>
      </c>
      <c r="B156" s="22">
        <f>+$B$33</f>
        <v>0</v>
      </c>
      <c r="C156" s="84" t="e">
        <f>+B156/B157</f>
        <v>#DIV/0!</v>
      </c>
      <c r="D156" s="89">
        <v>0</v>
      </c>
      <c r="E156" s="112">
        <f>+D156*C128</f>
        <v>0</v>
      </c>
      <c r="F156" s="79">
        <v>0</v>
      </c>
      <c r="G156" s="115">
        <f>F156*C128</f>
        <v>0</v>
      </c>
      <c r="H156" s="358">
        <v>0.97786140463428384</v>
      </c>
      <c r="I156" s="118">
        <f>H156*C128</f>
        <v>10756475.450977122</v>
      </c>
      <c r="J156" s="39">
        <f>+H156*I160</f>
        <v>1769196.8338666265</v>
      </c>
      <c r="K156" s="39">
        <f>+H156*I161</f>
        <v>147638.49273308882</v>
      </c>
      <c r="L156" s="394">
        <f t="shared" si="13"/>
        <v>1916835.3265997153</v>
      </c>
      <c r="N156" s="36"/>
      <c r="O156" s="36"/>
    </row>
    <row r="157" spans="1:15" ht="13.8">
      <c r="A157" s="24"/>
      <c r="B157" s="25">
        <f t="shared" ref="B157:L157" si="14">SUM(B134:B156)</f>
        <v>0</v>
      </c>
      <c r="C157" s="85" t="e">
        <f t="shared" si="14"/>
        <v>#DIV/0!</v>
      </c>
      <c r="D157" s="82">
        <f t="shared" si="14"/>
        <v>0</v>
      </c>
      <c r="E157" s="113">
        <f t="shared" si="14"/>
        <v>0</v>
      </c>
      <c r="F157" s="83">
        <f t="shared" si="14"/>
        <v>0</v>
      </c>
      <c r="G157" s="113">
        <f t="shared" si="14"/>
        <v>0</v>
      </c>
      <c r="H157" s="86">
        <f t="shared" si="14"/>
        <v>1</v>
      </c>
      <c r="I157" s="363">
        <f t="shared" si="14"/>
        <v>11000000</v>
      </c>
      <c r="J157" s="26">
        <f t="shared" si="14"/>
        <v>1809251.1121535662</v>
      </c>
      <c r="K157" s="26">
        <f t="shared" si="14"/>
        <v>150981</v>
      </c>
      <c r="L157" s="26">
        <f t="shared" si="14"/>
        <v>1960232.1121535662</v>
      </c>
    </row>
    <row r="158" spans="1:15">
      <c r="H158" s="80"/>
      <c r="I158" s="81"/>
    </row>
    <row r="160" spans="1:15">
      <c r="G160" t="s">
        <v>114</v>
      </c>
      <c r="H160" s="27"/>
      <c r="I160" s="357">
        <f>+MDU!L73</f>
        <v>1809251.1121535662</v>
      </c>
    </row>
    <row r="161" spans="1:14">
      <c r="G161" t="s">
        <v>338</v>
      </c>
      <c r="I161" s="357">
        <f>+MDU!M73</f>
        <v>150981</v>
      </c>
    </row>
    <row r="162" spans="1:14">
      <c r="G162" t="s">
        <v>256</v>
      </c>
      <c r="I162" s="746">
        <f>SUM(I160:I161)</f>
        <v>1960232.1121535662</v>
      </c>
      <c r="N162" s="121">
        <f>+I162</f>
        <v>1960232.1121535662</v>
      </c>
    </row>
    <row r="163" spans="1:14">
      <c r="I163" s="127"/>
    </row>
    <row r="164" spans="1:14">
      <c r="I164" s="127"/>
    </row>
    <row r="166" spans="1:14" ht="15.6">
      <c r="A166" s="874" t="s">
        <v>19</v>
      </c>
      <c r="B166" s="875"/>
      <c r="C166" s="928" t="s">
        <v>537</v>
      </c>
      <c r="D166" s="929"/>
      <c r="E166" s="929"/>
      <c r="F166" s="929"/>
      <c r="G166" s="929"/>
      <c r="H166" s="930"/>
      <c r="I166" s="4"/>
    </row>
    <row r="167" spans="1:14" ht="15.6">
      <c r="A167" s="867" t="s">
        <v>20</v>
      </c>
      <c r="B167" s="868"/>
      <c r="C167" s="918"/>
      <c r="D167" s="918"/>
      <c r="E167" s="918"/>
      <c r="F167" s="918"/>
      <c r="G167" s="918"/>
      <c r="H167" s="919"/>
      <c r="I167" s="4"/>
    </row>
    <row r="168" spans="1:14" ht="15.6">
      <c r="A168" s="867" t="s">
        <v>22</v>
      </c>
      <c r="B168" s="868"/>
      <c r="C168" s="913"/>
      <c r="D168" s="913"/>
      <c r="E168" s="913"/>
      <c r="F168" s="913"/>
      <c r="G168" s="913"/>
      <c r="H168" s="914"/>
      <c r="I168" s="4"/>
    </row>
    <row r="169" spans="1:14" ht="15.6">
      <c r="A169" s="867" t="s">
        <v>24</v>
      </c>
      <c r="B169" s="868"/>
      <c r="C169" s="898">
        <v>37738043</v>
      </c>
      <c r="D169" s="898"/>
      <c r="E169" s="898"/>
      <c r="F169" s="898"/>
      <c r="G169" s="898"/>
      <c r="H169" s="899"/>
      <c r="I169" s="4"/>
    </row>
    <row r="170" spans="1:14" ht="15.6">
      <c r="A170" s="881" t="s">
        <v>25</v>
      </c>
      <c r="B170" s="882"/>
      <c r="C170" s="911" t="s">
        <v>15</v>
      </c>
      <c r="D170" s="911"/>
      <c r="E170" s="911"/>
      <c r="F170" s="911"/>
      <c r="G170" s="911"/>
      <c r="H170" s="912"/>
      <c r="I170" s="4"/>
    </row>
    <row r="171" spans="1:14" ht="13.8">
      <c r="A171" s="5"/>
      <c r="B171" s="5"/>
      <c r="C171" s="5"/>
      <c r="D171" s="5"/>
      <c r="E171" s="5"/>
      <c r="F171" s="5"/>
      <c r="G171" s="5"/>
      <c r="H171" s="5"/>
      <c r="I171" s="5"/>
    </row>
    <row r="172" spans="1:14" ht="13.8">
      <c r="A172" s="6"/>
      <c r="B172" s="7"/>
      <c r="C172" s="8"/>
      <c r="D172" s="886">
        <v>0.2</v>
      </c>
      <c r="E172" s="887"/>
      <c r="F172" s="886">
        <v>0.8</v>
      </c>
      <c r="G172" s="887"/>
      <c r="H172" s="9"/>
      <c r="I172" s="10"/>
      <c r="J172" s="11" t="s">
        <v>121</v>
      </c>
      <c r="K172" s="11" t="s">
        <v>269</v>
      </c>
      <c r="L172" s="11" t="s">
        <v>270</v>
      </c>
    </row>
    <row r="173" spans="1:14" ht="13.8">
      <c r="A173" s="12"/>
      <c r="B173" s="13"/>
      <c r="C173" s="14"/>
      <c r="D173" s="872" t="s">
        <v>26</v>
      </c>
      <c r="E173" s="880"/>
      <c r="F173" s="872" t="s">
        <v>27</v>
      </c>
      <c r="G173" s="880"/>
      <c r="H173" s="872" t="s">
        <v>28</v>
      </c>
      <c r="I173" s="873"/>
      <c r="J173" s="15" t="s">
        <v>29</v>
      </c>
      <c r="K173" s="391" t="s">
        <v>29</v>
      </c>
      <c r="L173" s="391" t="s">
        <v>29</v>
      </c>
    </row>
    <row r="174" spans="1:14" ht="27.6">
      <c r="A174" s="16" t="s">
        <v>30</v>
      </c>
      <c r="B174" s="17" t="s">
        <v>31</v>
      </c>
      <c r="C174" s="18" t="s">
        <v>32</v>
      </c>
      <c r="D174" s="19" t="s">
        <v>33</v>
      </c>
      <c r="E174" s="20" t="s">
        <v>34</v>
      </c>
      <c r="F174" s="19" t="s">
        <v>33</v>
      </c>
      <c r="G174" s="20" t="s">
        <v>34</v>
      </c>
      <c r="H174" s="21" t="s">
        <v>33</v>
      </c>
      <c r="I174" s="40" t="s">
        <v>34</v>
      </c>
      <c r="J174" s="18" t="s">
        <v>34</v>
      </c>
      <c r="K174" s="18" t="s">
        <v>34</v>
      </c>
      <c r="L174" s="18" t="s">
        <v>34</v>
      </c>
    </row>
    <row r="175" spans="1:14" ht="13.8">
      <c r="A175" s="1" t="s">
        <v>15</v>
      </c>
      <c r="B175" s="22">
        <f>+$B$10</f>
        <v>0</v>
      </c>
      <c r="C175" s="84" t="e">
        <f>+B175/B198</f>
        <v>#DIV/0!</v>
      </c>
      <c r="D175" s="89">
        <v>0</v>
      </c>
      <c r="E175" s="112">
        <f>+D175*C169</f>
        <v>0</v>
      </c>
      <c r="F175" s="79">
        <v>0</v>
      </c>
      <c r="G175" s="114">
        <f>F175*C169</f>
        <v>0</v>
      </c>
      <c r="H175" s="89">
        <v>1</v>
      </c>
      <c r="I175" s="116">
        <f>H175*C169</f>
        <v>37738043</v>
      </c>
      <c r="J175" s="39">
        <f>+H175*I201</f>
        <v>0</v>
      </c>
      <c r="K175" s="39">
        <f>+H175*I202</f>
        <v>0</v>
      </c>
      <c r="L175" s="393">
        <f>+J175+K175</f>
        <v>0</v>
      </c>
    </row>
    <row r="176" spans="1:14" ht="13.8">
      <c r="A176" s="2" t="s">
        <v>4</v>
      </c>
      <c r="B176" s="22">
        <f>+$B$12</f>
        <v>0</v>
      </c>
      <c r="C176" s="84" t="e">
        <f>+B176/B198</f>
        <v>#DIV/0!</v>
      </c>
      <c r="D176" s="89">
        <v>0</v>
      </c>
      <c r="E176" s="112">
        <f>+D176*C169</f>
        <v>0</v>
      </c>
      <c r="F176" s="79">
        <v>0</v>
      </c>
      <c r="G176" s="112">
        <f>F176*C169</f>
        <v>0</v>
      </c>
      <c r="H176" s="89">
        <v>0</v>
      </c>
      <c r="I176" s="117">
        <f>H176*C169</f>
        <v>0</v>
      </c>
      <c r="J176" s="39">
        <f>+H176*I201</f>
        <v>0</v>
      </c>
      <c r="K176" s="39">
        <f>+H176*I202</f>
        <v>0</v>
      </c>
      <c r="L176" s="394">
        <f>+J176+K176</f>
        <v>0</v>
      </c>
    </row>
    <row r="177" spans="1:12" ht="13.8">
      <c r="A177" s="2" t="s">
        <v>0</v>
      </c>
      <c r="B177" s="22">
        <f>+$B$13</f>
        <v>0</v>
      </c>
      <c r="C177" s="84" t="e">
        <f>+B177/B198</f>
        <v>#DIV/0!</v>
      </c>
      <c r="D177" s="89">
        <v>0</v>
      </c>
      <c r="E177" s="112">
        <f>+D177*C169</f>
        <v>0</v>
      </c>
      <c r="F177" s="79">
        <v>0</v>
      </c>
      <c r="G177" s="112">
        <f>F177*C169</f>
        <v>0</v>
      </c>
      <c r="H177" s="89">
        <v>0</v>
      </c>
      <c r="I177" s="117">
        <f>H177*C169</f>
        <v>0</v>
      </c>
      <c r="J177" s="39">
        <f>+H177*I201</f>
        <v>0</v>
      </c>
      <c r="K177" s="39">
        <f>+H177*I202</f>
        <v>0</v>
      </c>
      <c r="L177" s="394">
        <f t="shared" ref="L177:L197" si="15">+J177+K177</f>
        <v>0</v>
      </c>
    </row>
    <row r="178" spans="1:12" ht="13.8">
      <c r="A178" s="2" t="s">
        <v>16</v>
      </c>
      <c r="B178" s="22">
        <f>+$B$14</f>
        <v>0</v>
      </c>
      <c r="C178" s="84" t="e">
        <f>+B178/B198</f>
        <v>#DIV/0!</v>
      </c>
      <c r="D178" s="89">
        <v>0</v>
      </c>
      <c r="E178" s="112">
        <f>+D178*C169</f>
        <v>0</v>
      </c>
      <c r="F178" s="79">
        <v>0</v>
      </c>
      <c r="G178" s="112">
        <f>F178*C169</f>
        <v>0</v>
      </c>
      <c r="H178" s="89">
        <v>0</v>
      </c>
      <c r="I178" s="117">
        <f>H178*C169</f>
        <v>0</v>
      </c>
      <c r="J178" s="39">
        <f>+H178*I201</f>
        <v>0</v>
      </c>
      <c r="K178" s="39">
        <f>+H178*I202</f>
        <v>0</v>
      </c>
      <c r="L178" s="394">
        <f t="shared" si="15"/>
        <v>0</v>
      </c>
    </row>
    <row r="179" spans="1:12" ht="13.8">
      <c r="A179" s="2" t="s">
        <v>6</v>
      </c>
      <c r="B179" s="22">
        <f>+$B$15</f>
        <v>0</v>
      </c>
      <c r="C179" s="84" t="e">
        <f>+B179/B198</f>
        <v>#DIV/0!</v>
      </c>
      <c r="D179" s="89">
        <v>0</v>
      </c>
      <c r="E179" s="112">
        <f>+D179*C169</f>
        <v>0</v>
      </c>
      <c r="F179" s="79">
        <v>0</v>
      </c>
      <c r="G179" s="112">
        <f>F179*C169</f>
        <v>0</v>
      </c>
      <c r="H179" s="89">
        <v>0</v>
      </c>
      <c r="I179" s="117">
        <f>H179*C169</f>
        <v>0</v>
      </c>
      <c r="J179" s="39">
        <f>+H179*I201</f>
        <v>0</v>
      </c>
      <c r="K179" s="39">
        <f>+H179*I202</f>
        <v>0</v>
      </c>
      <c r="L179" s="394">
        <f t="shared" si="15"/>
        <v>0</v>
      </c>
    </row>
    <row r="180" spans="1:12" ht="13.8">
      <c r="A180" s="2" t="s">
        <v>10</v>
      </c>
      <c r="B180" s="22">
        <f>+$B$16</f>
        <v>0</v>
      </c>
      <c r="C180" s="84" t="e">
        <f>+B180/B198</f>
        <v>#DIV/0!</v>
      </c>
      <c r="D180" s="89">
        <v>0</v>
      </c>
      <c r="E180" s="112">
        <f>+D180*C169</f>
        <v>0</v>
      </c>
      <c r="F180" s="79">
        <v>0</v>
      </c>
      <c r="G180" s="112">
        <f>F180*C169</f>
        <v>0</v>
      </c>
      <c r="H180" s="89">
        <v>0</v>
      </c>
      <c r="I180" s="117">
        <f>H180*C169</f>
        <v>0</v>
      </c>
      <c r="J180" s="39">
        <f>+H180*I201</f>
        <v>0</v>
      </c>
      <c r="K180" s="39">
        <f>+H180*I202</f>
        <v>0</v>
      </c>
      <c r="L180" s="394">
        <f t="shared" si="15"/>
        <v>0</v>
      </c>
    </row>
    <row r="181" spans="1:12" ht="13.8">
      <c r="A181" s="2" t="s">
        <v>17</v>
      </c>
      <c r="B181" s="22">
        <f>+$B$17</f>
        <v>0</v>
      </c>
      <c r="C181" s="84" t="e">
        <f>+B181/B198</f>
        <v>#DIV/0!</v>
      </c>
      <c r="D181" s="89">
        <v>0</v>
      </c>
      <c r="E181" s="112">
        <f>+D181*C169</f>
        <v>0</v>
      </c>
      <c r="F181" s="79">
        <v>0</v>
      </c>
      <c r="G181" s="112">
        <f>F181*C169</f>
        <v>0</v>
      </c>
      <c r="H181" s="89">
        <v>0</v>
      </c>
      <c r="I181" s="117">
        <f>H181*C169</f>
        <v>0</v>
      </c>
      <c r="J181" s="39">
        <f>+H181*I201</f>
        <v>0</v>
      </c>
      <c r="K181" s="39">
        <f>+H181*I202</f>
        <v>0</v>
      </c>
      <c r="L181" s="394">
        <f t="shared" si="15"/>
        <v>0</v>
      </c>
    </row>
    <row r="182" spans="1:12" ht="13.8">
      <c r="A182" s="2" t="s">
        <v>5</v>
      </c>
      <c r="B182" s="22">
        <f>+$B$18</f>
        <v>0</v>
      </c>
      <c r="C182" s="84" t="e">
        <f>+B182/B198</f>
        <v>#DIV/0!</v>
      </c>
      <c r="D182" s="89">
        <v>0</v>
      </c>
      <c r="E182" s="112">
        <f>+D182*C169</f>
        <v>0</v>
      </c>
      <c r="F182" s="79">
        <v>0</v>
      </c>
      <c r="G182" s="112">
        <f>F182*C169</f>
        <v>0</v>
      </c>
      <c r="H182" s="89">
        <v>0</v>
      </c>
      <c r="I182" s="117">
        <f>H182*C169</f>
        <v>0</v>
      </c>
      <c r="J182" s="39">
        <f>+H182*I201</f>
        <v>0</v>
      </c>
      <c r="K182" s="39">
        <f>+H182*I202</f>
        <v>0</v>
      </c>
      <c r="L182" s="394">
        <f t="shared" si="15"/>
        <v>0</v>
      </c>
    </row>
    <row r="183" spans="1:12" ht="13.8">
      <c r="A183" s="2" t="s">
        <v>116</v>
      </c>
      <c r="B183" s="22">
        <f>+$B$19</f>
        <v>0</v>
      </c>
      <c r="C183" s="84" t="e">
        <f>+B183/B198</f>
        <v>#DIV/0!</v>
      </c>
      <c r="D183" s="89">
        <v>0</v>
      </c>
      <c r="E183" s="112">
        <f>+D183*C169</f>
        <v>0</v>
      </c>
      <c r="F183" s="79">
        <v>0</v>
      </c>
      <c r="G183" s="112">
        <f>F183*C169</f>
        <v>0</v>
      </c>
      <c r="H183" s="89">
        <v>0</v>
      </c>
      <c r="I183" s="117">
        <f>H183*C169</f>
        <v>0</v>
      </c>
      <c r="J183" s="39">
        <f>+H183*I201</f>
        <v>0</v>
      </c>
      <c r="K183" s="39">
        <f>+H183*I202</f>
        <v>0</v>
      </c>
      <c r="L183" s="394">
        <f t="shared" si="15"/>
        <v>0</v>
      </c>
    </row>
    <row r="184" spans="1:12" ht="13.8">
      <c r="A184" s="2" t="s">
        <v>1</v>
      </c>
      <c r="B184" s="22">
        <f>+$B$20</f>
        <v>0</v>
      </c>
      <c r="C184" s="84" t="e">
        <f>+B184/B198</f>
        <v>#DIV/0!</v>
      </c>
      <c r="D184" s="89">
        <v>0</v>
      </c>
      <c r="E184" s="112">
        <f>+D184*C169</f>
        <v>0</v>
      </c>
      <c r="F184" s="79">
        <v>0</v>
      </c>
      <c r="G184" s="112">
        <f>F184*C169</f>
        <v>0</v>
      </c>
      <c r="H184" s="89">
        <v>0</v>
      </c>
      <c r="I184" s="117">
        <f>H184*C169</f>
        <v>0</v>
      </c>
      <c r="J184" s="39">
        <f>+H184*I201</f>
        <v>0</v>
      </c>
      <c r="K184" s="39">
        <f>+H184*I202</f>
        <v>0</v>
      </c>
      <c r="L184" s="394">
        <f t="shared" si="15"/>
        <v>0</v>
      </c>
    </row>
    <row r="185" spans="1:12" ht="13.8">
      <c r="A185" s="2" t="s">
        <v>46</v>
      </c>
      <c r="B185" s="22">
        <f>+$B$21</f>
        <v>0</v>
      </c>
      <c r="C185" s="84" t="e">
        <f>+B185/B198</f>
        <v>#DIV/0!</v>
      </c>
      <c r="D185" s="89">
        <v>0</v>
      </c>
      <c r="E185" s="112">
        <f>+D185*C169</f>
        <v>0</v>
      </c>
      <c r="F185" s="79">
        <v>0</v>
      </c>
      <c r="G185" s="112">
        <f>F185*C169</f>
        <v>0</v>
      </c>
      <c r="H185" s="89">
        <v>0</v>
      </c>
      <c r="I185" s="117">
        <f>H185*C169</f>
        <v>0</v>
      </c>
      <c r="J185" s="39">
        <f>+H185*I201</f>
        <v>0</v>
      </c>
      <c r="K185" s="39">
        <f>+H185*I202</f>
        <v>0</v>
      </c>
      <c r="L185" s="394">
        <f t="shared" si="15"/>
        <v>0</v>
      </c>
    </row>
    <row r="186" spans="1:12" ht="13.8">
      <c r="A186" s="2" t="s">
        <v>45</v>
      </c>
      <c r="B186" s="22">
        <f>+$B$22</f>
        <v>0</v>
      </c>
      <c r="C186" s="84" t="e">
        <f>+B186/B198</f>
        <v>#DIV/0!</v>
      </c>
      <c r="D186" s="89">
        <v>0</v>
      </c>
      <c r="E186" s="112">
        <f>+D186*C169</f>
        <v>0</v>
      </c>
      <c r="F186" s="79">
        <v>0</v>
      </c>
      <c r="G186" s="112">
        <f>F186*C169</f>
        <v>0</v>
      </c>
      <c r="H186" s="89">
        <v>0</v>
      </c>
      <c r="I186" s="117">
        <f>H186*C169</f>
        <v>0</v>
      </c>
      <c r="J186" s="39">
        <f>+H186*I201</f>
        <v>0</v>
      </c>
      <c r="K186" s="39">
        <f>+H186*I202</f>
        <v>0</v>
      </c>
      <c r="L186" s="394">
        <f t="shared" si="15"/>
        <v>0</v>
      </c>
    </row>
    <row r="187" spans="1:12" ht="13.8">
      <c r="A187" s="2" t="s">
        <v>209</v>
      </c>
      <c r="B187" s="22">
        <f>+$B$23</f>
        <v>0</v>
      </c>
      <c r="C187" s="84" t="e">
        <f>+B187/B198</f>
        <v>#DIV/0!</v>
      </c>
      <c r="D187" s="89">
        <v>0</v>
      </c>
      <c r="E187" s="112">
        <f>+D187*C169</f>
        <v>0</v>
      </c>
      <c r="F187" s="79">
        <v>0</v>
      </c>
      <c r="G187" s="112">
        <f>F187*C169</f>
        <v>0</v>
      </c>
      <c r="H187" s="89">
        <v>0</v>
      </c>
      <c r="I187" s="117">
        <f>H187*C169</f>
        <v>0</v>
      </c>
      <c r="J187" s="39">
        <f>+H187*I201</f>
        <v>0</v>
      </c>
      <c r="K187" s="39">
        <f>+H187*I202</f>
        <v>0</v>
      </c>
      <c r="L187" s="394">
        <f t="shared" si="15"/>
        <v>0</v>
      </c>
    </row>
    <row r="188" spans="1:12" ht="13.8">
      <c r="A188" s="2" t="s">
        <v>210</v>
      </c>
      <c r="B188" s="22">
        <f>+$B$24</f>
        <v>0</v>
      </c>
      <c r="C188" s="84" t="e">
        <f>+B188/B198</f>
        <v>#DIV/0!</v>
      </c>
      <c r="D188" s="89">
        <v>0</v>
      </c>
      <c r="E188" s="112">
        <f>+D188*C169</f>
        <v>0</v>
      </c>
      <c r="F188" s="79">
        <v>0</v>
      </c>
      <c r="G188" s="112">
        <f>F188*C169</f>
        <v>0</v>
      </c>
      <c r="H188" s="89">
        <v>0</v>
      </c>
      <c r="I188" s="117">
        <f>H188*C169</f>
        <v>0</v>
      </c>
      <c r="J188" s="39">
        <f>+H188*I201</f>
        <v>0</v>
      </c>
      <c r="K188" s="39">
        <f>+H188*I202</f>
        <v>0</v>
      </c>
      <c r="L188" s="394">
        <f t="shared" si="15"/>
        <v>0</v>
      </c>
    </row>
    <row r="189" spans="1:12" ht="13.8">
      <c r="A189" s="2" t="s">
        <v>2</v>
      </c>
      <c r="B189" s="22">
        <f>+$B$25</f>
        <v>0</v>
      </c>
      <c r="C189" s="84" t="e">
        <f>+B189/B198</f>
        <v>#DIV/0!</v>
      </c>
      <c r="D189" s="89">
        <v>0</v>
      </c>
      <c r="E189" s="112">
        <f>+D189*C169</f>
        <v>0</v>
      </c>
      <c r="F189" s="79">
        <v>0</v>
      </c>
      <c r="G189" s="112">
        <f>F189*C169</f>
        <v>0</v>
      </c>
      <c r="H189" s="89">
        <v>0</v>
      </c>
      <c r="I189" s="117">
        <f>H189*C169</f>
        <v>0</v>
      </c>
      <c r="J189" s="39">
        <f>+H189*I201</f>
        <v>0</v>
      </c>
      <c r="K189" s="39">
        <f>+H189*I202</f>
        <v>0</v>
      </c>
      <c r="L189" s="394">
        <f t="shared" si="15"/>
        <v>0</v>
      </c>
    </row>
    <row r="190" spans="1:12" ht="13.8">
      <c r="A190" s="2" t="s">
        <v>12</v>
      </c>
      <c r="B190" s="22">
        <f>+$B$26</f>
        <v>0</v>
      </c>
      <c r="C190" s="84" t="e">
        <f>+B190/B198</f>
        <v>#DIV/0!</v>
      </c>
      <c r="D190" s="89">
        <v>0</v>
      </c>
      <c r="E190" s="112">
        <f>+D190*C169</f>
        <v>0</v>
      </c>
      <c r="F190" s="79">
        <v>0</v>
      </c>
      <c r="G190" s="112">
        <f>F190*C169</f>
        <v>0</v>
      </c>
      <c r="H190" s="89">
        <v>0</v>
      </c>
      <c r="I190" s="117">
        <f>H190*C169</f>
        <v>0</v>
      </c>
      <c r="J190" s="39">
        <f>+H190*I201</f>
        <v>0</v>
      </c>
      <c r="K190" s="39">
        <f>+H190*I202</f>
        <v>0</v>
      </c>
      <c r="L190" s="394">
        <f t="shared" si="15"/>
        <v>0</v>
      </c>
    </row>
    <row r="191" spans="1:12" ht="13.8">
      <c r="A191" s="2" t="s">
        <v>18</v>
      </c>
      <c r="B191" s="22">
        <f>+$B$27</f>
        <v>0</v>
      </c>
      <c r="C191" s="84" t="e">
        <f>+B191/B198</f>
        <v>#DIV/0!</v>
      </c>
      <c r="D191" s="89">
        <v>0</v>
      </c>
      <c r="E191" s="112">
        <f>+D191*C169</f>
        <v>0</v>
      </c>
      <c r="F191" s="79">
        <v>0</v>
      </c>
      <c r="G191" s="112">
        <f>F191*C169</f>
        <v>0</v>
      </c>
      <c r="H191" s="89">
        <v>0</v>
      </c>
      <c r="I191" s="117">
        <f>H191*C169</f>
        <v>0</v>
      </c>
      <c r="J191" s="39">
        <f>+H191*I201</f>
        <v>0</v>
      </c>
      <c r="K191" s="39">
        <f>+H191*I202</f>
        <v>0</v>
      </c>
      <c r="L191" s="394">
        <f t="shared" si="15"/>
        <v>0</v>
      </c>
    </row>
    <row r="192" spans="1:12" ht="13.8">
      <c r="A192" s="2" t="s">
        <v>9</v>
      </c>
      <c r="B192" s="22">
        <f>+$B$28</f>
        <v>0</v>
      </c>
      <c r="C192" s="84" t="e">
        <f>+B192/B198</f>
        <v>#DIV/0!</v>
      </c>
      <c r="D192" s="89">
        <v>0</v>
      </c>
      <c r="E192" s="112">
        <f>+D192*C169</f>
        <v>0</v>
      </c>
      <c r="F192" s="79">
        <v>0</v>
      </c>
      <c r="G192" s="112">
        <f>F192*C169</f>
        <v>0</v>
      </c>
      <c r="H192" s="89">
        <v>0</v>
      </c>
      <c r="I192" s="117">
        <f>H192*C169</f>
        <v>0</v>
      </c>
      <c r="J192" s="39">
        <f>+H192*I201</f>
        <v>0</v>
      </c>
      <c r="K192" s="39">
        <f>+H192*I202</f>
        <v>0</v>
      </c>
      <c r="L192" s="394">
        <f t="shared" si="15"/>
        <v>0</v>
      </c>
    </row>
    <row r="193" spans="1:14" ht="13.8">
      <c r="A193" s="2" t="s">
        <v>7</v>
      </c>
      <c r="B193" s="22">
        <f>+$B$29</f>
        <v>0</v>
      </c>
      <c r="C193" s="84" t="e">
        <f>+B193/B198</f>
        <v>#DIV/0!</v>
      </c>
      <c r="D193" s="89">
        <v>0</v>
      </c>
      <c r="E193" s="112">
        <f>+D193*C169</f>
        <v>0</v>
      </c>
      <c r="F193" s="79">
        <v>0</v>
      </c>
      <c r="G193" s="112">
        <f>F193*C169</f>
        <v>0</v>
      </c>
      <c r="H193" s="89">
        <v>0</v>
      </c>
      <c r="I193" s="117">
        <f>H193*C169</f>
        <v>0</v>
      </c>
      <c r="J193" s="39">
        <f>+H193*I201</f>
        <v>0</v>
      </c>
      <c r="K193" s="39">
        <f>+H193*I202</f>
        <v>0</v>
      </c>
      <c r="L193" s="394">
        <f t="shared" si="15"/>
        <v>0</v>
      </c>
    </row>
    <row r="194" spans="1:14" ht="13.8">
      <c r="A194" s="2" t="s">
        <v>13</v>
      </c>
      <c r="B194" s="22">
        <f>+$B$30</f>
        <v>0</v>
      </c>
      <c r="C194" s="84" t="e">
        <f>+B194/B198</f>
        <v>#DIV/0!</v>
      </c>
      <c r="D194" s="89">
        <v>0</v>
      </c>
      <c r="E194" s="112">
        <f>+D194*C169</f>
        <v>0</v>
      </c>
      <c r="F194" s="79">
        <v>0</v>
      </c>
      <c r="G194" s="112">
        <f>F194*C169</f>
        <v>0</v>
      </c>
      <c r="H194" s="89">
        <v>0</v>
      </c>
      <c r="I194" s="117">
        <f>H194*C169</f>
        <v>0</v>
      </c>
      <c r="J194" s="39">
        <f>+H194*I201</f>
        <v>0</v>
      </c>
      <c r="K194" s="39">
        <f>+H194*I202</f>
        <v>0</v>
      </c>
      <c r="L194" s="394">
        <f t="shared" si="15"/>
        <v>0</v>
      </c>
    </row>
    <row r="195" spans="1:14" ht="13.8">
      <c r="A195" s="2" t="s">
        <v>3</v>
      </c>
      <c r="B195" s="22">
        <f>+$B$31</f>
        <v>0</v>
      </c>
      <c r="C195" s="84" t="e">
        <f>+B195/B198</f>
        <v>#DIV/0!</v>
      </c>
      <c r="D195" s="89">
        <v>0</v>
      </c>
      <c r="E195" s="112">
        <f>+D195*C169</f>
        <v>0</v>
      </c>
      <c r="F195" s="79">
        <v>0</v>
      </c>
      <c r="G195" s="112">
        <f>F195*C169</f>
        <v>0</v>
      </c>
      <c r="H195" s="89">
        <v>0</v>
      </c>
      <c r="I195" s="117">
        <f>H195*C169</f>
        <v>0</v>
      </c>
      <c r="J195" s="39">
        <f>+H195*I201</f>
        <v>0</v>
      </c>
      <c r="K195" s="39">
        <f>+H195*I202</f>
        <v>0</v>
      </c>
      <c r="L195" s="394">
        <f t="shared" si="15"/>
        <v>0</v>
      </c>
    </row>
    <row r="196" spans="1:14" ht="13.8">
      <c r="A196" s="2" t="s">
        <v>11</v>
      </c>
      <c r="B196" s="22">
        <f>+$B$32</f>
        <v>0</v>
      </c>
      <c r="C196" s="84" t="e">
        <f>+B196/B198</f>
        <v>#DIV/0!</v>
      </c>
      <c r="D196" s="89">
        <v>0</v>
      </c>
      <c r="E196" s="112">
        <f>+D196*C169</f>
        <v>0</v>
      </c>
      <c r="F196" s="79">
        <v>0</v>
      </c>
      <c r="G196" s="112">
        <f>F196*C169</f>
        <v>0</v>
      </c>
      <c r="H196" s="89">
        <v>0</v>
      </c>
      <c r="I196" s="117">
        <f>H196*C169</f>
        <v>0</v>
      </c>
      <c r="J196" s="39">
        <f>+H196*I201</f>
        <v>0</v>
      </c>
      <c r="K196" s="39">
        <f>+H196*I202</f>
        <v>0</v>
      </c>
      <c r="L196" s="394">
        <f t="shared" si="15"/>
        <v>0</v>
      </c>
    </row>
    <row r="197" spans="1:14" ht="13.8">
      <c r="A197" s="3" t="s">
        <v>8</v>
      </c>
      <c r="B197" s="22">
        <f>+$B$33</f>
        <v>0</v>
      </c>
      <c r="C197" s="84" t="e">
        <f>+B197/B198</f>
        <v>#DIV/0!</v>
      </c>
      <c r="D197" s="89">
        <v>0</v>
      </c>
      <c r="E197" s="112">
        <f>+D197*C169</f>
        <v>0</v>
      </c>
      <c r="F197" s="79">
        <v>0</v>
      </c>
      <c r="G197" s="115">
        <f>F197*C169</f>
        <v>0</v>
      </c>
      <c r="H197" s="358">
        <v>0</v>
      </c>
      <c r="I197" s="118">
        <f>H197*C169</f>
        <v>0</v>
      </c>
      <c r="J197" s="39">
        <f>+H197*I201</f>
        <v>0</v>
      </c>
      <c r="K197" s="39">
        <f>+H197*I202</f>
        <v>0</v>
      </c>
      <c r="L197" s="394">
        <f t="shared" si="15"/>
        <v>0</v>
      </c>
    </row>
    <row r="198" spans="1:14" ht="13.8">
      <c r="A198" s="24"/>
      <c r="B198" s="25">
        <f t="shared" ref="B198:L198" si="16">SUM(B175:B197)</f>
        <v>0</v>
      </c>
      <c r="C198" s="85" t="e">
        <f t="shared" si="16"/>
        <v>#DIV/0!</v>
      </c>
      <c r="D198" s="82">
        <f t="shared" si="16"/>
        <v>0</v>
      </c>
      <c r="E198" s="113">
        <f t="shared" si="16"/>
        <v>0</v>
      </c>
      <c r="F198" s="83">
        <f t="shared" si="16"/>
        <v>0</v>
      </c>
      <c r="G198" s="113">
        <f t="shared" si="16"/>
        <v>0</v>
      </c>
      <c r="H198" s="86">
        <f t="shared" si="16"/>
        <v>1</v>
      </c>
      <c r="I198" s="363">
        <f t="shared" si="16"/>
        <v>37738043</v>
      </c>
      <c r="J198" s="26">
        <f t="shared" si="16"/>
        <v>0</v>
      </c>
      <c r="K198" s="26">
        <f t="shared" si="16"/>
        <v>0</v>
      </c>
      <c r="L198" s="26">
        <f t="shared" si="16"/>
        <v>0</v>
      </c>
    </row>
    <row r="199" spans="1:14">
      <c r="H199" s="80"/>
      <c r="I199" s="81"/>
    </row>
    <row r="201" spans="1:14">
      <c r="G201" t="s">
        <v>114</v>
      </c>
      <c r="H201" s="27"/>
      <c r="I201" s="357">
        <f>+FE!L73</f>
        <v>0</v>
      </c>
    </row>
    <row r="202" spans="1:14">
      <c r="G202" t="s">
        <v>338</v>
      </c>
      <c r="I202" s="357">
        <f>+FE!M73</f>
        <v>0</v>
      </c>
    </row>
    <row r="203" spans="1:14">
      <c r="G203" t="s">
        <v>256</v>
      </c>
      <c r="I203" s="120">
        <f>SUM(I201:I202)</f>
        <v>0</v>
      </c>
      <c r="N203" s="121">
        <f>+I203</f>
        <v>0</v>
      </c>
    </row>
    <row r="204" spans="1:14" ht="13.8">
      <c r="D204" s="89"/>
      <c r="I204" s="88"/>
    </row>
    <row r="205" spans="1:14">
      <c r="I205" s="88"/>
    </row>
    <row r="206" spans="1:14">
      <c r="I206" s="88"/>
    </row>
    <row r="207" spans="1:14" ht="15.6">
      <c r="A207" s="874" t="s">
        <v>19</v>
      </c>
      <c r="B207" s="875"/>
      <c r="C207" s="875">
        <v>1828</v>
      </c>
      <c r="D207" s="875"/>
      <c r="E207" s="875"/>
      <c r="F207" s="875"/>
      <c r="G207" s="875"/>
      <c r="H207" s="876"/>
      <c r="I207" s="4"/>
    </row>
    <row r="208" spans="1:14" ht="15.6">
      <c r="A208" s="867" t="s">
        <v>20</v>
      </c>
      <c r="B208" s="868"/>
      <c r="C208" s="920"/>
      <c r="D208" s="920"/>
      <c r="E208" s="920"/>
      <c r="F208" s="920"/>
      <c r="G208" s="920"/>
      <c r="H208" s="921"/>
      <c r="I208" s="4"/>
    </row>
    <row r="209" spans="1:18" ht="15.6">
      <c r="A209" s="867" t="s">
        <v>22</v>
      </c>
      <c r="B209" s="868"/>
      <c r="C209" s="913"/>
      <c r="D209" s="913"/>
      <c r="E209" s="913"/>
      <c r="F209" s="913"/>
      <c r="G209" s="913"/>
      <c r="H209" s="914"/>
      <c r="I209" s="4"/>
    </row>
    <row r="210" spans="1:18" ht="15.6">
      <c r="A210" s="867" t="s">
        <v>24</v>
      </c>
      <c r="B210" s="868"/>
      <c r="C210" s="869">
        <v>10880000</v>
      </c>
      <c r="D210" s="870"/>
      <c r="E210" s="870"/>
      <c r="F210" s="870"/>
      <c r="G210" s="870"/>
      <c r="H210" s="871"/>
      <c r="I210" s="4"/>
    </row>
    <row r="211" spans="1:18" ht="15.6">
      <c r="A211" s="881" t="s">
        <v>25</v>
      </c>
      <c r="B211" s="882"/>
      <c r="C211" s="911" t="s">
        <v>17</v>
      </c>
      <c r="D211" s="911"/>
      <c r="E211" s="911"/>
      <c r="F211" s="911"/>
      <c r="G211" s="911"/>
      <c r="H211" s="912"/>
      <c r="I211" s="4"/>
    </row>
    <row r="212" spans="1:18" ht="13.8">
      <c r="A212" s="5"/>
      <c r="B212" s="5"/>
      <c r="C212" s="5"/>
      <c r="D212" s="5"/>
      <c r="E212" s="5"/>
      <c r="F212" s="5"/>
      <c r="G212" s="5"/>
      <c r="H212" s="5"/>
      <c r="I212" s="5"/>
    </row>
    <row r="213" spans="1:18" ht="13.8">
      <c r="A213" s="6"/>
      <c r="B213" s="7"/>
      <c r="C213" s="8"/>
      <c r="D213" s="886">
        <v>0.2</v>
      </c>
      <c r="E213" s="887"/>
      <c r="F213" s="886">
        <v>0.8</v>
      </c>
      <c r="G213" s="887"/>
      <c r="H213" s="9"/>
      <c r="I213" s="10"/>
      <c r="J213" s="11" t="s">
        <v>121</v>
      </c>
      <c r="K213" s="11" t="s">
        <v>269</v>
      </c>
      <c r="L213" s="11" t="s">
        <v>270</v>
      </c>
    </row>
    <row r="214" spans="1:18" ht="13.8">
      <c r="A214" s="12"/>
      <c r="B214" s="13"/>
      <c r="C214" s="14"/>
      <c r="D214" s="872" t="s">
        <v>26</v>
      </c>
      <c r="E214" s="880"/>
      <c r="F214" s="872" t="s">
        <v>27</v>
      </c>
      <c r="G214" s="880"/>
      <c r="H214" s="872" t="s">
        <v>28</v>
      </c>
      <c r="I214" s="873"/>
      <c r="J214" s="15" t="s">
        <v>29</v>
      </c>
      <c r="K214" s="391" t="s">
        <v>523</v>
      </c>
      <c r="L214" s="391" t="s">
        <v>29</v>
      </c>
    </row>
    <row r="215" spans="1:18" ht="27.6">
      <c r="A215" s="16" t="s">
        <v>30</v>
      </c>
      <c r="B215" s="17" t="s">
        <v>31</v>
      </c>
      <c r="C215" s="18" t="s">
        <v>32</v>
      </c>
      <c r="D215" s="19" t="s">
        <v>33</v>
      </c>
      <c r="E215" s="20" t="s">
        <v>34</v>
      </c>
      <c r="F215" s="19" t="s">
        <v>33</v>
      </c>
      <c r="G215" s="20" t="s">
        <v>34</v>
      </c>
      <c r="H215" s="21" t="s">
        <v>33</v>
      </c>
      <c r="I215" s="40" t="s">
        <v>34</v>
      </c>
      <c r="J215" s="18" t="s">
        <v>34</v>
      </c>
      <c r="K215" s="18" t="s">
        <v>34</v>
      </c>
      <c r="L215" s="18" t="s">
        <v>34</v>
      </c>
    </row>
    <row r="216" spans="1:18" ht="13.8">
      <c r="A216" s="1" t="s">
        <v>15</v>
      </c>
      <c r="B216" s="22">
        <f>+$B$10</f>
        <v>0</v>
      </c>
      <c r="C216" s="84" t="e">
        <f>+B216/B239</f>
        <v>#DIV/0!</v>
      </c>
      <c r="D216" s="89">
        <v>0</v>
      </c>
      <c r="E216" s="112">
        <f>+D216*C210</f>
        <v>0</v>
      </c>
      <c r="F216" s="79">
        <v>0</v>
      </c>
      <c r="G216" s="114">
        <f>F216*C210</f>
        <v>0</v>
      </c>
      <c r="H216" s="79">
        <v>2.5467140735994133E-2</v>
      </c>
      <c r="I216" s="116">
        <f>H216*C210</f>
        <v>277082.49120761617</v>
      </c>
      <c r="J216" s="39">
        <f>+H216*I242</f>
        <v>27795.206228025098</v>
      </c>
      <c r="K216" s="479">
        <v>-1765.89</v>
      </c>
      <c r="L216" s="393">
        <f>+J216+K216</f>
        <v>26029.316228025098</v>
      </c>
      <c r="P216" s="819" t="s">
        <v>967</v>
      </c>
      <c r="Q216" s="812"/>
    </row>
    <row r="217" spans="1:18" ht="13.8">
      <c r="A217" s="2" t="s">
        <v>4</v>
      </c>
      <c r="B217" s="22">
        <f>+$B$12</f>
        <v>0</v>
      </c>
      <c r="C217" s="84" t="e">
        <f>+B217/B239</f>
        <v>#DIV/0!</v>
      </c>
      <c r="D217" s="89">
        <v>0</v>
      </c>
      <c r="E217" s="112">
        <f>+D217*C210</f>
        <v>0</v>
      </c>
      <c r="F217" s="79">
        <v>0</v>
      </c>
      <c r="G217" s="112">
        <f>F217*C210</f>
        <v>0</v>
      </c>
      <c r="H217" s="79">
        <v>1.2727970603881459E-3</v>
      </c>
      <c r="I217" s="117">
        <f>H217*C210</f>
        <v>13848.032017023026</v>
      </c>
      <c r="J217" s="39">
        <f>+H217*I242</f>
        <v>1389.1491450357994</v>
      </c>
      <c r="K217" s="395">
        <v>-152.51</v>
      </c>
      <c r="L217" s="394">
        <f>+J217+K217</f>
        <v>1236.6391450357994</v>
      </c>
      <c r="P217" s="813" t="s">
        <v>638</v>
      </c>
      <c r="Q217" s="814"/>
    </row>
    <row r="218" spans="1:18" s="127" customFormat="1" ht="13.8">
      <c r="A218" s="2" t="s">
        <v>0</v>
      </c>
      <c r="B218" s="471">
        <f>+$B$13</f>
        <v>0</v>
      </c>
      <c r="C218" s="472" t="e">
        <f>+B218/B239</f>
        <v>#DIV/0!</v>
      </c>
      <c r="D218" s="473">
        <v>0</v>
      </c>
      <c r="E218" s="474">
        <f>+D218*C210</f>
        <v>0</v>
      </c>
      <c r="F218" s="475">
        <v>0</v>
      </c>
      <c r="G218" s="474">
        <f>F218*C210</f>
        <v>0</v>
      </c>
      <c r="H218" s="475">
        <v>2.3253422500147058E-2</v>
      </c>
      <c r="I218" s="477">
        <f>H218*C210</f>
        <v>252997.2368016</v>
      </c>
      <c r="J218" s="478">
        <f>+H218*I242</f>
        <v>25379.12208516942</v>
      </c>
      <c r="K218" s="600">
        <f>+Q222+P227</f>
        <v>-3638.0499999999997</v>
      </c>
      <c r="L218" s="811">
        <f t="shared" ref="L218:L234" si="17">+J218+K218</f>
        <v>21741.07208516942</v>
      </c>
      <c r="P218" s="815">
        <f>+R222</f>
        <v>11735.371687313094</v>
      </c>
      <c r="Q218" s="816" t="s">
        <v>610</v>
      </c>
    </row>
    <row r="219" spans="1:18" ht="13.8">
      <c r="A219" s="2" t="s">
        <v>16</v>
      </c>
      <c r="B219" s="22">
        <f>+$B$14</f>
        <v>0</v>
      </c>
      <c r="C219" s="84" t="e">
        <f>+B219/B239</f>
        <v>#DIV/0!</v>
      </c>
      <c r="D219" s="89">
        <v>0</v>
      </c>
      <c r="E219" s="112">
        <f>+D219*C210</f>
        <v>0</v>
      </c>
      <c r="F219" s="79">
        <v>0</v>
      </c>
      <c r="G219" s="112">
        <f>F219*C210</f>
        <v>0</v>
      </c>
      <c r="H219" s="79">
        <v>2.4999517866566494E-3</v>
      </c>
      <c r="I219" s="117">
        <f>H219*C210</f>
        <v>27199.475438824345</v>
      </c>
      <c r="J219" s="39">
        <f>+H219*I242</f>
        <v>2728.4835855967126</v>
      </c>
      <c r="K219" s="395">
        <v>-228.4</v>
      </c>
      <c r="L219" s="394">
        <f t="shared" si="17"/>
        <v>2500.0835855967125</v>
      </c>
      <c r="P219" s="815">
        <f>+R223</f>
        <v>8318.2782404981317</v>
      </c>
      <c r="Q219" s="816" t="s">
        <v>603</v>
      </c>
    </row>
    <row r="220" spans="1:18" ht="13.8">
      <c r="A220" s="2" t="s">
        <v>6</v>
      </c>
      <c r="B220" s="22">
        <f>+$B$15</f>
        <v>0</v>
      </c>
      <c r="C220" s="84" t="e">
        <f>+B220/B239</f>
        <v>#DIV/0!</v>
      </c>
      <c r="D220" s="89">
        <v>0</v>
      </c>
      <c r="E220" s="112">
        <f>+D220*C210</f>
        <v>0</v>
      </c>
      <c r="F220" s="79">
        <v>0</v>
      </c>
      <c r="G220" s="112">
        <f>F220*C210</f>
        <v>0</v>
      </c>
      <c r="H220" s="79">
        <v>5.9237369550647224E-3</v>
      </c>
      <c r="I220" s="117">
        <f>H220*C210</f>
        <v>64450.258071104181</v>
      </c>
      <c r="J220" s="39">
        <f>+H220*I242</f>
        <v>6465.2523034863607</v>
      </c>
      <c r="K220" s="395">
        <v>-426.95</v>
      </c>
      <c r="L220" s="394">
        <f t="shared" si="17"/>
        <v>6038.3023034863609</v>
      </c>
      <c r="P220" s="817">
        <f>+R224</f>
        <v>1687.4221573581926</v>
      </c>
      <c r="Q220" s="818" t="s">
        <v>604</v>
      </c>
    </row>
    <row r="221" spans="1:18" ht="13.8">
      <c r="A221" s="2" t="s">
        <v>10</v>
      </c>
      <c r="B221" s="22">
        <f>+$B$16</f>
        <v>0</v>
      </c>
      <c r="C221" s="84" t="e">
        <f>+B221/B239</f>
        <v>#DIV/0!</v>
      </c>
      <c r="D221" s="89">
        <v>0</v>
      </c>
      <c r="E221" s="112">
        <f>+D221*C210</f>
        <v>0</v>
      </c>
      <c r="F221" s="79">
        <v>0</v>
      </c>
      <c r="G221" s="112">
        <f>F221*C210</f>
        <v>0</v>
      </c>
      <c r="H221" s="79">
        <v>6.6327716147245716E-3</v>
      </c>
      <c r="I221" s="117">
        <f>H221*C210</f>
        <v>72164.55516820334</v>
      </c>
      <c r="J221" s="39">
        <f>+H221*I242</f>
        <v>7239.1029996585075</v>
      </c>
      <c r="K221" s="395">
        <v>-907.25</v>
      </c>
      <c r="L221" s="394">
        <f t="shared" si="17"/>
        <v>6331.8529996585075</v>
      </c>
    </row>
    <row r="222" spans="1:18" ht="13.8">
      <c r="A222" s="2" t="s">
        <v>17</v>
      </c>
      <c r="B222" s="22">
        <f>+$B$17</f>
        <v>0</v>
      </c>
      <c r="C222" s="84" t="e">
        <f>+B222/B239</f>
        <v>#DIV/0!</v>
      </c>
      <c r="D222" s="89">
        <v>0</v>
      </c>
      <c r="E222" s="112">
        <f>+D222*C210</f>
        <v>0</v>
      </c>
      <c r="F222" s="79">
        <v>0</v>
      </c>
      <c r="G222" s="112">
        <f>F222*C210</f>
        <v>0</v>
      </c>
      <c r="H222" s="79">
        <v>0.81602364934431881</v>
      </c>
      <c r="I222" s="117">
        <f>H222*C210</f>
        <v>8878337.3048661891</v>
      </c>
      <c r="J222" s="39">
        <f>+H222*I242</f>
        <v>890620.02898558159</v>
      </c>
      <c r="K222" s="395">
        <v>-40214.33</v>
      </c>
      <c r="L222" s="394">
        <f t="shared" si="17"/>
        <v>850405.69898558164</v>
      </c>
      <c r="O222" s="598" t="s">
        <v>610</v>
      </c>
      <c r="P222" s="496">
        <f>J218*$O$20</f>
        <v>14694.511687313094</v>
      </c>
      <c r="Q222" s="597">
        <v>-2959.14</v>
      </c>
      <c r="R222" s="396">
        <f>+P222+Q222</f>
        <v>11735.371687313094</v>
      </c>
    </row>
    <row r="223" spans="1:18" ht="13.8">
      <c r="A223" s="2" t="s">
        <v>5</v>
      </c>
      <c r="B223" s="22">
        <f>+$B$18</f>
        <v>0</v>
      </c>
      <c r="C223" s="84" t="e">
        <f>+B223/B239</f>
        <v>#DIV/0!</v>
      </c>
      <c r="D223" s="89">
        <v>0</v>
      </c>
      <c r="E223" s="112">
        <f>+D223*C210</f>
        <v>0</v>
      </c>
      <c r="F223" s="79">
        <v>0</v>
      </c>
      <c r="G223" s="112">
        <f>F223*C210</f>
        <v>0</v>
      </c>
      <c r="H223" s="79">
        <v>2.0779192265131224E-2</v>
      </c>
      <c r="I223" s="117">
        <f>H223*C210</f>
        <v>226077.61184462771</v>
      </c>
      <c r="J223" s="39">
        <f>+H223*I242</f>
        <v>22678.711373546768</v>
      </c>
      <c r="K223" s="395">
        <v>-638.21</v>
      </c>
      <c r="L223" s="394">
        <f t="shared" si="17"/>
        <v>22040.501373546769</v>
      </c>
      <c r="O223" s="598" t="s">
        <v>603</v>
      </c>
      <c r="P223" s="496">
        <f>J218*$O$21</f>
        <v>8882.692729809296</v>
      </c>
      <c r="Q223" s="496">
        <f>P227*((P223/(P223+P224)))</f>
        <v>-564.41448931116383</v>
      </c>
      <c r="R223" s="396">
        <f t="shared" ref="R223:R224" si="18">+P223+Q223</f>
        <v>8318.2782404981317</v>
      </c>
    </row>
    <row r="224" spans="1:18" ht="13.8">
      <c r="A224" s="2" t="s">
        <v>116</v>
      </c>
      <c r="B224" s="22">
        <f>+$B$19</f>
        <v>0</v>
      </c>
      <c r="C224" s="84" t="e">
        <f>+B224/B239</f>
        <v>#DIV/0!</v>
      </c>
      <c r="D224" s="89">
        <v>0</v>
      </c>
      <c r="E224" s="112">
        <f>+D224*C210</f>
        <v>0</v>
      </c>
      <c r="F224" s="79">
        <v>0</v>
      </c>
      <c r="G224" s="112">
        <f>F224*C210</f>
        <v>0</v>
      </c>
      <c r="H224" s="79">
        <v>6.9751825288493271E-3</v>
      </c>
      <c r="I224" s="117">
        <f>H224*C210</f>
        <v>75889.985913880679</v>
      </c>
      <c r="J224" s="39">
        <f>+H224*I242</f>
        <v>7612.8152303123679</v>
      </c>
      <c r="K224" s="395">
        <v>-502.9</v>
      </c>
      <c r="L224" s="394">
        <f t="shared" si="17"/>
        <v>7109.9152303123683</v>
      </c>
      <c r="O224" s="598" t="s">
        <v>604</v>
      </c>
      <c r="P224" s="496">
        <f>J218*$O$22</f>
        <v>1801.9176680470287</v>
      </c>
      <c r="Q224" s="496">
        <f>P227*((P224/(P223+P224)))</f>
        <v>-114.49551068883611</v>
      </c>
      <c r="R224" s="396">
        <f t="shared" si="18"/>
        <v>1687.4221573581926</v>
      </c>
    </row>
    <row r="225" spans="1:18" ht="14.4" thickBot="1">
      <c r="A225" s="2" t="s">
        <v>1</v>
      </c>
      <c r="B225" s="22">
        <f>+$B$20</f>
        <v>0</v>
      </c>
      <c r="C225" s="84" t="e">
        <f>+B225/B239</f>
        <v>#DIV/0!</v>
      </c>
      <c r="D225" s="89">
        <v>0</v>
      </c>
      <c r="E225" s="112">
        <f>+D225*C210</f>
        <v>0</v>
      </c>
      <c r="F225" s="79">
        <v>0</v>
      </c>
      <c r="G225" s="112">
        <f>F225*C210</f>
        <v>0</v>
      </c>
      <c r="H225" s="79">
        <v>5.4626077310177684E-4</v>
      </c>
      <c r="I225" s="117">
        <f>H225*C210</f>
        <v>5943.317211347332</v>
      </c>
      <c r="J225" s="39">
        <f>+H225*I242</f>
        <v>596.19691900413159</v>
      </c>
      <c r="K225" s="395">
        <v>-74.73</v>
      </c>
      <c r="L225" s="394">
        <f t="shared" si="17"/>
        <v>521.46691900413157</v>
      </c>
      <c r="P225" s="414">
        <f>SUM(P222:P224)</f>
        <v>25379.12208516942</v>
      </c>
      <c r="Q225" s="414">
        <f>SUM(Q222:Q224)</f>
        <v>-3638.0499999999997</v>
      </c>
      <c r="R225" s="414">
        <f>SUM(R222:R224)</f>
        <v>21741.072085169417</v>
      </c>
    </row>
    <row r="226" spans="1:18" ht="14.4" thickTop="1">
      <c r="A226" s="2" t="s">
        <v>46</v>
      </c>
      <c r="B226" s="22">
        <f>+$B$21</f>
        <v>0</v>
      </c>
      <c r="C226" s="84" t="e">
        <f>+B226/B239</f>
        <v>#DIV/0!</v>
      </c>
      <c r="D226" s="89">
        <v>0</v>
      </c>
      <c r="E226" s="112">
        <f>+D226*C210</f>
        <v>0</v>
      </c>
      <c r="F226" s="79">
        <v>0</v>
      </c>
      <c r="G226" s="112">
        <f>F226*C210</f>
        <v>0</v>
      </c>
      <c r="H226" s="79">
        <v>1.6385387484844235E-2</v>
      </c>
      <c r="I226" s="117">
        <f>H226*C210</f>
        <v>178273.0158351053</v>
      </c>
      <c r="J226" s="39">
        <f>+H226*I242</f>
        <v>17883.249202909337</v>
      </c>
      <c r="K226" s="395">
        <v>-1505.86</v>
      </c>
      <c r="L226" s="394">
        <f t="shared" si="17"/>
        <v>16377.389202909337</v>
      </c>
    </row>
    <row r="227" spans="1:18" ht="13.8">
      <c r="A227" s="2" t="s">
        <v>45</v>
      </c>
      <c r="B227" s="22">
        <f>+$B$22</f>
        <v>0</v>
      </c>
      <c r="C227" s="84" t="e">
        <f>+B227/B239</f>
        <v>#DIV/0!</v>
      </c>
      <c r="D227" s="89">
        <v>0</v>
      </c>
      <c r="E227" s="112">
        <f>+D227*C210</f>
        <v>0</v>
      </c>
      <c r="F227" s="79">
        <v>0</v>
      </c>
      <c r="G227" s="112">
        <f>F227*C210</f>
        <v>0</v>
      </c>
      <c r="H227" s="79">
        <v>1.6354813434907297E-2</v>
      </c>
      <c r="I227" s="117">
        <f>H227*C210</f>
        <v>177940.37017179138</v>
      </c>
      <c r="J227" s="39">
        <f>+H227*I242</f>
        <v>17849.880242018411</v>
      </c>
      <c r="K227" s="395">
        <v>-1621.73</v>
      </c>
      <c r="L227" s="394">
        <f t="shared" si="17"/>
        <v>16228.150242018412</v>
      </c>
      <c r="O227" s="598"/>
      <c r="P227" s="596">
        <v>-678.91</v>
      </c>
      <c r="Q227" t="s">
        <v>869</v>
      </c>
    </row>
    <row r="228" spans="1:18" ht="13.8">
      <c r="A228" s="2" t="s">
        <v>209</v>
      </c>
      <c r="B228" s="22">
        <f>+$B$23</f>
        <v>0</v>
      </c>
      <c r="C228" s="84" t="e">
        <f>+B228/B239</f>
        <v>#DIV/0!</v>
      </c>
      <c r="D228" s="89">
        <v>0</v>
      </c>
      <c r="E228" s="112">
        <f>+D228*C210</f>
        <v>0</v>
      </c>
      <c r="F228" s="79">
        <v>0</v>
      </c>
      <c r="G228" s="112">
        <f>F228*C210</f>
        <v>0</v>
      </c>
      <c r="H228" s="79">
        <v>0</v>
      </c>
      <c r="I228" s="117">
        <f>H228*C210</f>
        <v>0</v>
      </c>
      <c r="J228" s="39">
        <f>+H228*I242</f>
        <v>0</v>
      </c>
      <c r="K228" s="395">
        <v>0</v>
      </c>
      <c r="L228" s="394">
        <f t="shared" si="17"/>
        <v>0</v>
      </c>
    </row>
    <row r="229" spans="1:18" ht="13.8">
      <c r="A229" s="2" t="s">
        <v>210</v>
      </c>
      <c r="B229" s="22">
        <f>+$B$24</f>
        <v>0</v>
      </c>
      <c r="C229" s="84" t="e">
        <f>+B229/B239</f>
        <v>#DIV/0!</v>
      </c>
      <c r="D229" s="89">
        <v>0</v>
      </c>
      <c r="E229" s="112">
        <f>+D229*C210</f>
        <v>0</v>
      </c>
      <c r="F229" s="79">
        <v>0</v>
      </c>
      <c r="G229" s="112">
        <f>F229*C210</f>
        <v>0</v>
      </c>
      <c r="H229" s="79">
        <v>2.9914280431763963E-4</v>
      </c>
      <c r="I229" s="117">
        <f>H229*C210</f>
        <v>3254.6737109759192</v>
      </c>
      <c r="J229" s="39">
        <f>+H229*I242</f>
        <v>326.48878897845293</v>
      </c>
      <c r="K229" s="395">
        <v>-14.52</v>
      </c>
      <c r="L229" s="394">
        <f t="shared" si="17"/>
        <v>311.96878897845295</v>
      </c>
    </row>
    <row r="230" spans="1:18" ht="13.8">
      <c r="A230" s="2" t="s">
        <v>2</v>
      </c>
      <c r="B230" s="22">
        <f>+$B$25</f>
        <v>0</v>
      </c>
      <c r="C230" s="84" t="e">
        <f>+B230/B239</f>
        <v>#DIV/0!</v>
      </c>
      <c r="D230" s="89">
        <v>0</v>
      </c>
      <c r="E230" s="112">
        <f>+D230*C210</f>
        <v>0</v>
      </c>
      <c r="F230" s="79">
        <v>0</v>
      </c>
      <c r="G230" s="112">
        <f>F230*C210</f>
        <v>0</v>
      </c>
      <c r="H230" s="79">
        <v>8.1584401177538105E-4</v>
      </c>
      <c r="I230" s="117">
        <f>H230*C210</f>
        <v>8876.3828481161454</v>
      </c>
      <c r="J230" s="39">
        <f>+H230*I242</f>
        <v>890.42396994123544</v>
      </c>
      <c r="K230" s="395">
        <v>-61.92</v>
      </c>
      <c r="L230" s="394">
        <f t="shared" si="17"/>
        <v>828.50396994123548</v>
      </c>
    </row>
    <row r="231" spans="1:18" ht="13.8">
      <c r="A231" s="2" t="s">
        <v>12</v>
      </c>
      <c r="B231" s="22">
        <f>+$B$26</f>
        <v>0</v>
      </c>
      <c r="C231" s="84" t="e">
        <f>+B231/B239</f>
        <v>#DIV/0!</v>
      </c>
      <c r="D231" s="89">
        <v>0</v>
      </c>
      <c r="E231" s="112">
        <f>+D231*C210</f>
        <v>0</v>
      </c>
      <c r="F231" s="79">
        <v>0</v>
      </c>
      <c r="G231" s="112">
        <f>F231*C210</f>
        <v>0</v>
      </c>
      <c r="H231" s="79">
        <v>8.9151649982411208E-4</v>
      </c>
      <c r="I231" s="117">
        <f>H231*C210</f>
        <v>9699.6995180863396</v>
      </c>
      <c r="J231" s="39">
        <f>+H231*I242</f>
        <v>973.01401932708927</v>
      </c>
      <c r="K231" s="395">
        <v>-212.31</v>
      </c>
      <c r="L231" s="394">
        <f t="shared" si="17"/>
        <v>760.70401932708933</v>
      </c>
    </row>
    <row r="232" spans="1:18" ht="13.8">
      <c r="A232" s="2" t="s">
        <v>18</v>
      </c>
      <c r="B232" s="22">
        <f>+$B$27</f>
        <v>0</v>
      </c>
      <c r="C232" s="84" t="e">
        <f>+B232/B239</f>
        <v>#DIV/0!</v>
      </c>
      <c r="D232" s="89">
        <v>0</v>
      </c>
      <c r="E232" s="112">
        <f>+D232*C210</f>
        <v>0</v>
      </c>
      <c r="F232" s="79">
        <v>0</v>
      </c>
      <c r="G232" s="112">
        <f>F232*C210</f>
        <v>0</v>
      </c>
      <c r="H232" s="79">
        <v>2.581179594768538E-2</v>
      </c>
      <c r="I232" s="117">
        <f>H232*C210</f>
        <v>280832.33991081693</v>
      </c>
      <c r="J232" s="39">
        <f>+H232*I242</f>
        <v>28171.367917546148</v>
      </c>
      <c r="K232" s="395">
        <v>-1183.49</v>
      </c>
      <c r="L232" s="394">
        <f t="shared" si="17"/>
        <v>26987.877917546146</v>
      </c>
    </row>
    <row r="233" spans="1:18" ht="13.8">
      <c r="A233" s="2" t="s">
        <v>9</v>
      </c>
      <c r="B233" s="22">
        <f>+$B$28</f>
        <v>0</v>
      </c>
      <c r="C233" s="84" t="e">
        <f>+B233/B239</f>
        <v>#DIV/0!</v>
      </c>
      <c r="D233" s="89">
        <v>0</v>
      </c>
      <c r="E233" s="112">
        <f>+D233*C210</f>
        <v>0</v>
      </c>
      <c r="F233" s="79">
        <v>0</v>
      </c>
      <c r="G233" s="112">
        <f>F233*C210</f>
        <v>0</v>
      </c>
      <c r="H233" s="79">
        <v>1.9818475639751802E-2</v>
      </c>
      <c r="I233" s="117">
        <f>H233*C210</f>
        <v>215625.0149604996</v>
      </c>
      <c r="J233" s="39">
        <f>+H233*I242</f>
        <v>21630.171334995361</v>
      </c>
      <c r="K233" s="395">
        <v>-675.34</v>
      </c>
      <c r="L233" s="394">
        <f t="shared" si="17"/>
        <v>20954.831334995361</v>
      </c>
    </row>
    <row r="234" spans="1:18" ht="13.8">
      <c r="A234" s="2" t="s">
        <v>7</v>
      </c>
      <c r="B234" s="22">
        <f>+$B$29</f>
        <v>0</v>
      </c>
      <c r="C234" s="84" t="e">
        <f>+B234/B239</f>
        <v>#DIV/0!</v>
      </c>
      <c r="D234" s="89">
        <v>0</v>
      </c>
      <c r="E234" s="112">
        <f>+D234*C210</f>
        <v>0</v>
      </c>
      <c r="F234" s="79">
        <v>0</v>
      </c>
      <c r="G234" s="112">
        <f>F234*C210</f>
        <v>0</v>
      </c>
      <c r="H234" s="79">
        <v>4.1637320394358286E-3</v>
      </c>
      <c r="I234" s="117">
        <f>H234*C210</f>
        <v>45301.404589061814</v>
      </c>
      <c r="J234" s="39">
        <f>+H234*I242</f>
        <v>4544.3574492359157</v>
      </c>
      <c r="K234" s="395">
        <v>-318.2</v>
      </c>
      <c r="L234" s="394">
        <f t="shared" si="17"/>
        <v>4226.1574492359159</v>
      </c>
    </row>
    <row r="235" spans="1:18" ht="13.8">
      <c r="A235" s="2" t="s">
        <v>13</v>
      </c>
      <c r="B235" s="22">
        <f>+$B$30</f>
        <v>0</v>
      </c>
      <c r="C235" s="84" t="e">
        <f>+B235/B239</f>
        <v>#DIV/0!</v>
      </c>
      <c r="D235" s="89">
        <v>0</v>
      </c>
      <c r="E235" s="112">
        <f>+D235*C210</f>
        <v>0</v>
      </c>
      <c r="F235" s="79">
        <v>0</v>
      </c>
      <c r="G235" s="112">
        <f>F235*C210</f>
        <v>0</v>
      </c>
      <c r="H235" s="79">
        <v>5.9029270208513218E-4</v>
      </c>
      <c r="I235" s="117">
        <f>H235*C210</f>
        <v>6422.384598686238</v>
      </c>
      <c r="J235" s="39">
        <f>+H235*I242</f>
        <v>644.25400399052512</v>
      </c>
      <c r="K235" s="395">
        <v>-62.33</v>
      </c>
      <c r="L235" s="394">
        <f>+J235+K235</f>
        <v>581.92400399052508</v>
      </c>
    </row>
    <row r="236" spans="1:18" ht="13.8">
      <c r="A236" s="2" t="s">
        <v>3</v>
      </c>
      <c r="B236" s="22">
        <f>+$B$31</f>
        <v>0</v>
      </c>
      <c r="C236" s="84" t="e">
        <f>+B236/B239</f>
        <v>#DIV/0!</v>
      </c>
      <c r="D236" s="89">
        <v>0</v>
      </c>
      <c r="E236" s="112">
        <f>+D236*C210</f>
        <v>0</v>
      </c>
      <c r="F236" s="79">
        <v>0</v>
      </c>
      <c r="G236" s="112">
        <f>F236*C210</f>
        <v>0</v>
      </c>
      <c r="H236" s="79">
        <v>2.2988852563806681E-3</v>
      </c>
      <c r="I236" s="117">
        <f>H236*C210</f>
        <v>25011.871589421669</v>
      </c>
      <c r="J236" s="39">
        <f>+H236*I242</f>
        <v>2509.0366625004126</v>
      </c>
      <c r="K236" s="395">
        <v>-62.55</v>
      </c>
      <c r="L236" s="394">
        <f t="shared" ref="L236" si="19">+J236+K236</f>
        <v>2446.4866625004124</v>
      </c>
    </row>
    <row r="237" spans="1:18" ht="13.8">
      <c r="A237" s="2" t="s">
        <v>11</v>
      </c>
      <c r="B237" s="22">
        <f>+$B$32</f>
        <v>0</v>
      </c>
      <c r="C237" s="84" t="e">
        <f>+B237/B239</f>
        <v>#DIV/0!</v>
      </c>
      <c r="D237" s="89">
        <v>0</v>
      </c>
      <c r="E237" s="112">
        <f>+D237*C210</f>
        <v>0</v>
      </c>
      <c r="F237" s="79">
        <v>0</v>
      </c>
      <c r="G237" s="112">
        <f>F237*C210</f>
        <v>0</v>
      </c>
      <c r="H237" s="79">
        <v>1.7671299533317327E-3</v>
      </c>
      <c r="I237" s="117">
        <f>H237*C210</f>
        <v>19226.373892249252</v>
      </c>
      <c r="J237" s="39">
        <f>+H237*I242</f>
        <v>1928.6712235879322</v>
      </c>
      <c r="K237" s="395">
        <v>-288.48</v>
      </c>
      <c r="L237" s="394">
        <f>+J237+K237</f>
        <v>1640.1912235879322</v>
      </c>
    </row>
    <row r="238" spans="1:18" ht="13.8">
      <c r="A238" s="3" t="s">
        <v>8</v>
      </c>
      <c r="B238" s="22">
        <f>+$B$33</f>
        <v>0</v>
      </c>
      <c r="C238" s="84" t="e">
        <f>+B238/B239</f>
        <v>#DIV/0!</v>
      </c>
      <c r="D238" s="89">
        <v>0</v>
      </c>
      <c r="E238" s="112">
        <f>+D238*C210</f>
        <v>0</v>
      </c>
      <c r="F238" s="79">
        <v>0</v>
      </c>
      <c r="G238" s="115">
        <f>F238*C210</f>
        <v>0</v>
      </c>
      <c r="H238" s="358">
        <v>1.4288786612844083E-3</v>
      </c>
      <c r="I238" s="118">
        <f>H238*C210</f>
        <v>15546.199834774361</v>
      </c>
      <c r="J238" s="39">
        <f>+H238*I242</f>
        <v>1559.4988647112527</v>
      </c>
      <c r="K238" s="395">
        <v>-68.67</v>
      </c>
      <c r="L238" s="394">
        <f t="shared" ref="L238" si="20">+J238+K238</f>
        <v>1490.8288647112527</v>
      </c>
    </row>
    <row r="239" spans="1:18" ht="13.8">
      <c r="A239" s="24"/>
      <c r="B239" s="25">
        <f t="shared" ref="B239:K239" si="21">SUM(B216:B238)</f>
        <v>0</v>
      </c>
      <c r="C239" s="85" t="e">
        <f t="shared" si="21"/>
        <v>#DIV/0!</v>
      </c>
      <c r="D239" s="82">
        <f t="shared" si="21"/>
        <v>0</v>
      </c>
      <c r="E239" s="113">
        <f t="shared" si="21"/>
        <v>0</v>
      </c>
      <c r="F239" s="83">
        <f t="shared" si="21"/>
        <v>0</v>
      </c>
      <c r="G239" s="113">
        <f t="shared" si="21"/>
        <v>0</v>
      </c>
      <c r="H239" s="86">
        <f t="shared" si="21"/>
        <v>1</v>
      </c>
      <c r="I239" s="363">
        <f t="shared" si="21"/>
        <v>10879999.999999998</v>
      </c>
      <c r="J239" s="26">
        <f t="shared" si="21"/>
        <v>1091414.4825351585</v>
      </c>
      <c r="K239" s="26">
        <f t="shared" si="21"/>
        <v>-54624.62</v>
      </c>
      <c r="L239" s="26">
        <f>SUM(L216:L238)</f>
        <v>1036789.8625351588</v>
      </c>
    </row>
    <row r="240" spans="1:18">
      <c r="H240" s="80"/>
      <c r="I240" s="81"/>
    </row>
    <row r="241" spans="1:14">
      <c r="I241" s="127"/>
    </row>
    <row r="242" spans="1:14">
      <c r="G242" t="s">
        <v>114</v>
      </c>
      <c r="H242" s="27"/>
      <c r="I242" s="357">
        <f>+METC!L88</f>
        <v>1091414.4825351587</v>
      </c>
    </row>
    <row r="243" spans="1:14">
      <c r="G243" t="s">
        <v>338</v>
      </c>
      <c r="I243" s="357">
        <f>+METC!M88</f>
        <v>-54625</v>
      </c>
    </row>
    <row r="244" spans="1:14" ht="13.8">
      <c r="D244" s="89"/>
      <c r="G244" t="s">
        <v>256</v>
      </c>
      <c r="I244" s="746">
        <f>SUM(I242:I243)</f>
        <v>1036789.4825351587</v>
      </c>
      <c r="N244" s="121">
        <f>+I244</f>
        <v>1036789.4825351587</v>
      </c>
    </row>
    <row r="245" spans="1:14" ht="13.8">
      <c r="D245" s="126"/>
      <c r="I245" s="747"/>
      <c r="N245" s="121"/>
    </row>
    <row r="246" spans="1:14" ht="13.8">
      <c r="D246" s="126"/>
      <c r="I246" s="747"/>
      <c r="N246" s="121"/>
    </row>
    <row r="247" spans="1:14" ht="13.8">
      <c r="D247" s="126"/>
      <c r="I247" s="122"/>
      <c r="N247" s="121"/>
    </row>
    <row r="248" spans="1:14" ht="15.6">
      <c r="A248" s="874" t="s">
        <v>19</v>
      </c>
      <c r="B248" s="875"/>
      <c r="C248" s="875">
        <v>2053</v>
      </c>
      <c r="D248" s="875"/>
      <c r="E248" s="875"/>
      <c r="F248" s="875"/>
      <c r="G248" s="875"/>
      <c r="H248" s="876"/>
      <c r="I248" s="4"/>
    </row>
    <row r="249" spans="1:14" ht="15.6">
      <c r="A249" s="867" t="s">
        <v>20</v>
      </c>
      <c r="B249" s="868"/>
      <c r="C249" s="920"/>
      <c r="D249" s="920"/>
      <c r="E249" s="920"/>
      <c r="F249" s="920"/>
      <c r="G249" s="920"/>
      <c r="H249" s="921"/>
      <c r="I249" s="4"/>
    </row>
    <row r="250" spans="1:14" ht="15.6">
      <c r="A250" s="867" t="s">
        <v>22</v>
      </c>
      <c r="B250" s="868"/>
      <c r="C250" s="913"/>
      <c r="D250" s="913"/>
      <c r="E250" s="913"/>
      <c r="F250" s="913"/>
      <c r="G250" s="913"/>
      <c r="H250" s="914"/>
      <c r="I250" s="4"/>
    </row>
    <row r="251" spans="1:14" ht="15.6">
      <c r="A251" s="867" t="s">
        <v>24</v>
      </c>
      <c r="B251" s="868"/>
      <c r="C251" s="869">
        <v>13400000</v>
      </c>
      <c r="D251" s="870"/>
      <c r="E251" s="870"/>
      <c r="F251" s="870"/>
      <c r="G251" s="870"/>
      <c r="H251" s="871"/>
      <c r="I251" s="4"/>
    </row>
    <row r="252" spans="1:14" ht="15.6">
      <c r="A252" s="881" t="s">
        <v>25</v>
      </c>
      <c r="B252" s="882"/>
      <c r="C252" s="911" t="s">
        <v>6</v>
      </c>
      <c r="D252" s="911"/>
      <c r="E252" s="911"/>
      <c r="F252" s="911"/>
      <c r="G252" s="911"/>
      <c r="H252" s="912"/>
      <c r="I252" s="4"/>
    </row>
    <row r="253" spans="1:14" ht="13.8">
      <c r="A253" s="5"/>
      <c r="B253" s="5"/>
      <c r="C253" s="5"/>
      <c r="D253" s="5"/>
      <c r="E253" s="5"/>
      <c r="F253" s="5"/>
      <c r="G253" s="5"/>
      <c r="H253" s="5"/>
      <c r="I253" s="5"/>
    </row>
    <row r="254" spans="1:14" ht="13.8">
      <c r="A254" s="6"/>
      <c r="B254" s="7"/>
      <c r="C254" s="8"/>
      <c r="D254" s="886">
        <v>0.2</v>
      </c>
      <c r="E254" s="887"/>
      <c r="F254" s="886">
        <v>0.8</v>
      </c>
      <c r="G254" s="887"/>
      <c r="H254" s="9"/>
      <c r="I254" s="10"/>
      <c r="J254" s="11" t="s">
        <v>121</v>
      </c>
      <c r="K254" s="11" t="s">
        <v>269</v>
      </c>
      <c r="L254" s="11" t="s">
        <v>270</v>
      </c>
    </row>
    <row r="255" spans="1:14" ht="13.8">
      <c r="A255" s="12"/>
      <c r="B255" s="13"/>
      <c r="C255" s="14"/>
      <c r="D255" s="872" t="s">
        <v>26</v>
      </c>
      <c r="E255" s="880"/>
      <c r="F255" s="872" t="s">
        <v>27</v>
      </c>
      <c r="G255" s="880"/>
      <c r="H255" s="872" t="s">
        <v>28</v>
      </c>
      <c r="I255" s="873"/>
      <c r="J255" s="15" t="s">
        <v>29</v>
      </c>
      <c r="K255" s="391" t="s">
        <v>29</v>
      </c>
      <c r="L255" s="391" t="s">
        <v>29</v>
      </c>
    </row>
    <row r="256" spans="1:14" ht="27.6">
      <c r="A256" s="16" t="s">
        <v>30</v>
      </c>
      <c r="B256" s="17" t="s">
        <v>31</v>
      </c>
      <c r="C256" s="18" t="s">
        <v>32</v>
      </c>
      <c r="D256" s="19" t="s">
        <v>33</v>
      </c>
      <c r="E256" s="20" t="s">
        <v>34</v>
      </c>
      <c r="F256" s="19" t="s">
        <v>33</v>
      </c>
      <c r="G256" s="20" t="s">
        <v>34</v>
      </c>
      <c r="H256" s="21" t="s">
        <v>33</v>
      </c>
      <c r="I256" s="40" t="s">
        <v>34</v>
      </c>
      <c r="J256" s="18" t="s">
        <v>34</v>
      </c>
      <c r="K256" s="18" t="s">
        <v>34</v>
      </c>
      <c r="L256" s="18" t="s">
        <v>34</v>
      </c>
    </row>
    <row r="257" spans="1:17" ht="13.8">
      <c r="A257" s="1" t="s">
        <v>15</v>
      </c>
      <c r="B257" s="22">
        <f>+$B$10</f>
        <v>0</v>
      </c>
      <c r="C257" s="84" t="e">
        <f>+B257/B280</f>
        <v>#DIV/0!</v>
      </c>
      <c r="D257" s="89">
        <v>0</v>
      </c>
      <c r="E257" s="112">
        <f>+D257*C251</f>
        <v>0</v>
      </c>
      <c r="F257" s="79">
        <v>0</v>
      </c>
      <c r="G257" s="114">
        <f>F257*C251</f>
        <v>0</v>
      </c>
      <c r="H257" s="89">
        <v>0</v>
      </c>
      <c r="I257" s="116">
        <f>H257*C251</f>
        <v>0</v>
      </c>
      <c r="J257" s="39">
        <f>+H257*I283</f>
        <v>0</v>
      </c>
      <c r="K257" s="39">
        <f>+H257*I284</f>
        <v>0</v>
      </c>
      <c r="L257" s="393">
        <f>+J257+K257</f>
        <v>0</v>
      </c>
      <c r="P257" s="819" t="s">
        <v>967</v>
      </c>
      <c r="Q257" s="812"/>
    </row>
    <row r="258" spans="1:17" ht="13.8">
      <c r="A258" s="2" t="s">
        <v>4</v>
      </c>
      <c r="B258" s="22">
        <f>+$B$12</f>
        <v>0</v>
      </c>
      <c r="C258" s="84" t="e">
        <f>+B258/B280</f>
        <v>#DIV/0!</v>
      </c>
      <c r="D258" s="89">
        <v>0</v>
      </c>
      <c r="E258" s="112">
        <f>+D258*C251</f>
        <v>0</v>
      </c>
      <c r="F258" s="79">
        <v>0</v>
      </c>
      <c r="G258" s="112">
        <f>F258*C251</f>
        <v>0</v>
      </c>
      <c r="H258" s="89">
        <v>0.13804717619073059</v>
      </c>
      <c r="I258" s="117">
        <f>H258*C251</f>
        <v>1849832.16095579</v>
      </c>
      <c r="J258" s="39">
        <f>+H258*I283</f>
        <v>265804.31648219796</v>
      </c>
      <c r="K258" s="39">
        <f>+H258*I284</f>
        <v>0</v>
      </c>
      <c r="L258" s="394">
        <f>+J258+K258</f>
        <v>265804.31648219796</v>
      </c>
      <c r="P258" s="813" t="s">
        <v>638</v>
      </c>
      <c r="Q258" s="814"/>
    </row>
    <row r="259" spans="1:17" s="127" customFormat="1" ht="13.8">
      <c r="A259" s="2" t="s">
        <v>0</v>
      </c>
      <c r="B259" s="471">
        <f>+$B$13</f>
        <v>0</v>
      </c>
      <c r="C259" s="472" t="e">
        <f>+B259/B280</f>
        <v>#DIV/0!</v>
      </c>
      <c r="D259" s="473">
        <v>0</v>
      </c>
      <c r="E259" s="474">
        <f>+D259*C251</f>
        <v>0</v>
      </c>
      <c r="F259" s="475">
        <v>0</v>
      </c>
      <c r="G259" s="474">
        <f>F259*C251</f>
        <v>0</v>
      </c>
      <c r="H259" s="473">
        <v>0.46573842302469226</v>
      </c>
      <c r="I259" s="477">
        <f>H259*C251</f>
        <v>6240894.868530876</v>
      </c>
      <c r="J259" s="478">
        <f>+H259*I283</f>
        <v>896760.70606859354</v>
      </c>
      <c r="K259" s="478">
        <f>+H259*I284</f>
        <v>0</v>
      </c>
      <c r="L259" s="811">
        <f t="shared" ref="L259:L279" si="22">+J259+K259</f>
        <v>896760.70606859354</v>
      </c>
      <c r="P259" s="815">
        <f>L259*$O$20</f>
        <v>519224.4488137156</v>
      </c>
      <c r="Q259" s="816" t="s">
        <v>610</v>
      </c>
    </row>
    <row r="260" spans="1:17" ht="13.8">
      <c r="A260" s="2" t="s">
        <v>16</v>
      </c>
      <c r="B260" s="22">
        <f>+$B$14</f>
        <v>0</v>
      </c>
      <c r="C260" s="84" t="e">
        <f>+B260/B280</f>
        <v>#DIV/0!</v>
      </c>
      <c r="D260" s="89">
        <v>0</v>
      </c>
      <c r="E260" s="112">
        <f>+D260*C251</f>
        <v>0</v>
      </c>
      <c r="F260" s="79">
        <v>0</v>
      </c>
      <c r="G260" s="112">
        <f>F260*C251</f>
        <v>0</v>
      </c>
      <c r="H260" s="89">
        <v>9.1689300206480168E-2</v>
      </c>
      <c r="I260" s="117">
        <f>H260*C251</f>
        <v>1228636.6227668342</v>
      </c>
      <c r="J260" s="39">
        <f>+H260*I283</f>
        <v>176544.08038337674</v>
      </c>
      <c r="K260" s="39">
        <f>+H260*I284</f>
        <v>0</v>
      </c>
      <c r="L260" s="394">
        <f t="shared" si="22"/>
        <v>176544.08038337674</v>
      </c>
      <c r="P260" s="815">
        <f>L259*$O$21</f>
        <v>313866.24712400773</v>
      </c>
      <c r="Q260" s="816" t="s">
        <v>603</v>
      </c>
    </row>
    <row r="261" spans="1:17" ht="13.8">
      <c r="A261" s="2" t="s">
        <v>6</v>
      </c>
      <c r="B261" s="22">
        <f>+$B$15</f>
        <v>0</v>
      </c>
      <c r="C261" s="84" t="e">
        <f>+B261/B280</f>
        <v>#DIV/0!</v>
      </c>
      <c r="D261" s="89">
        <v>0</v>
      </c>
      <c r="E261" s="112">
        <f>+D261*C251</f>
        <v>0</v>
      </c>
      <c r="F261" s="79">
        <v>0</v>
      </c>
      <c r="G261" s="112">
        <f>F261*C251</f>
        <v>0</v>
      </c>
      <c r="H261" s="89">
        <v>0.25166889640313117</v>
      </c>
      <c r="I261" s="117">
        <f>H261*C251</f>
        <v>3372363.2118019578</v>
      </c>
      <c r="J261" s="39">
        <f>+H261*I283</f>
        <v>484578.3943877233</v>
      </c>
      <c r="K261" s="39">
        <f>+H261*I284</f>
        <v>0</v>
      </c>
      <c r="L261" s="394">
        <f t="shared" si="22"/>
        <v>484578.3943877233</v>
      </c>
      <c r="P261" s="817">
        <f>L259*$O$22</f>
        <v>63670.010130870134</v>
      </c>
      <c r="Q261" s="818" t="s">
        <v>604</v>
      </c>
    </row>
    <row r="262" spans="1:17" ht="13.8">
      <c r="A262" s="2" t="s">
        <v>10</v>
      </c>
      <c r="B262" s="22">
        <f>+$B$16</f>
        <v>0</v>
      </c>
      <c r="C262" s="84" t="e">
        <f>+B262/B280</f>
        <v>#DIV/0!</v>
      </c>
      <c r="D262" s="89">
        <v>0</v>
      </c>
      <c r="E262" s="112">
        <f>+D262*C251</f>
        <v>0</v>
      </c>
      <c r="F262" s="79">
        <v>0</v>
      </c>
      <c r="G262" s="112">
        <f>F262*C251</f>
        <v>0</v>
      </c>
      <c r="H262" s="89">
        <v>0</v>
      </c>
      <c r="I262" s="117">
        <f>H262*C251</f>
        <v>0</v>
      </c>
      <c r="J262" s="39">
        <f>+H262*I283</f>
        <v>0</v>
      </c>
      <c r="K262" s="39">
        <f>+H262*I284</f>
        <v>0</v>
      </c>
      <c r="L262" s="394">
        <f t="shared" si="22"/>
        <v>0</v>
      </c>
    </row>
    <row r="263" spans="1:17" ht="13.8">
      <c r="A263" s="2" t="s">
        <v>17</v>
      </c>
      <c r="B263" s="22">
        <f>+$B$17</f>
        <v>0</v>
      </c>
      <c r="C263" s="84" t="e">
        <f>+B263/B280</f>
        <v>#DIV/0!</v>
      </c>
      <c r="D263" s="89">
        <v>0</v>
      </c>
      <c r="E263" s="112">
        <f>+D263*C251</f>
        <v>0</v>
      </c>
      <c r="F263" s="79">
        <v>0</v>
      </c>
      <c r="G263" s="112">
        <f>F263*C251</f>
        <v>0</v>
      </c>
      <c r="H263" s="89">
        <v>0</v>
      </c>
      <c r="I263" s="117">
        <f>H263*C251</f>
        <v>0</v>
      </c>
      <c r="J263" s="39">
        <f>+H263*I283</f>
        <v>0</v>
      </c>
      <c r="K263" s="39">
        <f>+H263*I284</f>
        <v>0</v>
      </c>
      <c r="L263" s="394">
        <f t="shared" si="22"/>
        <v>0</v>
      </c>
    </row>
    <row r="264" spans="1:17" ht="13.8">
      <c r="A264" s="2" t="s">
        <v>5</v>
      </c>
      <c r="B264" s="22">
        <f>+$B$18</f>
        <v>0</v>
      </c>
      <c r="C264" s="84" t="e">
        <f>+B264/B280</f>
        <v>#DIV/0!</v>
      </c>
      <c r="D264" s="89">
        <v>0</v>
      </c>
      <c r="E264" s="112">
        <f>+D264*C251</f>
        <v>0</v>
      </c>
      <c r="F264" s="79">
        <v>0</v>
      </c>
      <c r="G264" s="112">
        <f>F264*C251</f>
        <v>0</v>
      </c>
      <c r="H264" s="89">
        <v>0</v>
      </c>
      <c r="I264" s="117">
        <f>H264*C251</f>
        <v>0</v>
      </c>
      <c r="J264" s="39">
        <f>+H264*I283</f>
        <v>0</v>
      </c>
      <c r="K264" s="39">
        <f>+H264*I284</f>
        <v>0</v>
      </c>
      <c r="L264" s="394">
        <f t="shared" si="22"/>
        <v>0</v>
      </c>
    </row>
    <row r="265" spans="1:17" ht="13.8">
      <c r="A265" s="2" t="s">
        <v>116</v>
      </c>
      <c r="B265" s="22">
        <f>+$B$19</f>
        <v>0</v>
      </c>
      <c r="C265" s="84" t="e">
        <f>+B265/B280</f>
        <v>#DIV/0!</v>
      </c>
      <c r="D265" s="89">
        <v>0</v>
      </c>
      <c r="E265" s="112">
        <f>+D265*C251</f>
        <v>0</v>
      </c>
      <c r="F265" s="79">
        <v>0</v>
      </c>
      <c r="G265" s="112">
        <f>F265*C251</f>
        <v>0</v>
      </c>
      <c r="H265" s="89">
        <v>0</v>
      </c>
      <c r="I265" s="117">
        <f>H265*C251</f>
        <v>0</v>
      </c>
      <c r="J265" s="39">
        <f>+H265*I283</f>
        <v>0</v>
      </c>
      <c r="K265" s="39">
        <f>+H265*I284</f>
        <v>0</v>
      </c>
      <c r="L265" s="394">
        <f t="shared" si="22"/>
        <v>0</v>
      </c>
    </row>
    <row r="266" spans="1:17" ht="13.8">
      <c r="A266" s="2" t="s">
        <v>1</v>
      </c>
      <c r="B266" s="22">
        <f>+$B$20</f>
        <v>0</v>
      </c>
      <c r="C266" s="84" t="e">
        <f>+B266/B280</f>
        <v>#DIV/0!</v>
      </c>
      <c r="D266" s="89">
        <v>0</v>
      </c>
      <c r="E266" s="112">
        <f>+D266*C251</f>
        <v>0</v>
      </c>
      <c r="F266" s="79">
        <v>0</v>
      </c>
      <c r="G266" s="112">
        <f>F266*C251</f>
        <v>0</v>
      </c>
      <c r="H266" s="89">
        <v>0</v>
      </c>
      <c r="I266" s="117">
        <f>H266*C251</f>
        <v>0</v>
      </c>
      <c r="J266" s="39">
        <f>+H266*I283</f>
        <v>0</v>
      </c>
      <c r="K266" s="39">
        <f>+H266*I284</f>
        <v>0</v>
      </c>
      <c r="L266" s="394">
        <f t="shared" si="22"/>
        <v>0</v>
      </c>
    </row>
    <row r="267" spans="1:17" ht="13.8">
      <c r="A267" s="2" t="s">
        <v>46</v>
      </c>
      <c r="B267" s="22">
        <f>+$B$21</f>
        <v>0</v>
      </c>
      <c r="C267" s="84" t="e">
        <f>+B267/B280</f>
        <v>#DIV/0!</v>
      </c>
      <c r="D267" s="89">
        <v>0</v>
      </c>
      <c r="E267" s="112">
        <f>+D267*C251</f>
        <v>0</v>
      </c>
      <c r="F267" s="79">
        <v>0</v>
      </c>
      <c r="G267" s="112">
        <f>F267*C251</f>
        <v>0</v>
      </c>
      <c r="H267" s="89">
        <v>0</v>
      </c>
      <c r="I267" s="117">
        <f>H267*C251</f>
        <v>0</v>
      </c>
      <c r="J267" s="39">
        <f>+H267*I283</f>
        <v>0</v>
      </c>
      <c r="K267" s="39">
        <f>+H267*I284</f>
        <v>0</v>
      </c>
      <c r="L267" s="394">
        <f t="shared" si="22"/>
        <v>0</v>
      </c>
    </row>
    <row r="268" spans="1:17" ht="13.8">
      <c r="A268" s="2" t="s">
        <v>45</v>
      </c>
      <c r="B268" s="22">
        <f>+$B$22</f>
        <v>0</v>
      </c>
      <c r="C268" s="84" t="e">
        <f>+B268/B280</f>
        <v>#DIV/0!</v>
      </c>
      <c r="D268" s="89">
        <v>0</v>
      </c>
      <c r="E268" s="112">
        <f>+D268*C251</f>
        <v>0</v>
      </c>
      <c r="F268" s="79">
        <v>0</v>
      </c>
      <c r="G268" s="112">
        <f>F268*C251</f>
        <v>0</v>
      </c>
      <c r="H268" s="89">
        <v>5.2856204174965733E-2</v>
      </c>
      <c r="I268" s="117">
        <f>H268*C251</f>
        <v>708273.13594454085</v>
      </c>
      <c r="J268" s="39">
        <f>+H268*I283</f>
        <v>101772.50712581861</v>
      </c>
      <c r="K268" s="39">
        <f>+H268*I284</f>
        <v>0</v>
      </c>
      <c r="L268" s="394">
        <f t="shared" si="22"/>
        <v>101772.50712581861</v>
      </c>
    </row>
    <row r="269" spans="1:17" ht="13.8">
      <c r="A269" s="2" t="s">
        <v>209</v>
      </c>
      <c r="B269" s="22">
        <f>+$B$23</f>
        <v>0</v>
      </c>
      <c r="C269" s="84" t="e">
        <f>+B269/B280</f>
        <v>#DIV/0!</v>
      </c>
      <c r="D269" s="89">
        <v>0</v>
      </c>
      <c r="E269" s="112">
        <f>+D269*C251</f>
        <v>0</v>
      </c>
      <c r="F269" s="79">
        <v>0</v>
      </c>
      <c r="G269" s="112">
        <f>F269*C251</f>
        <v>0</v>
      </c>
      <c r="H269" s="89">
        <v>0</v>
      </c>
      <c r="I269" s="117">
        <f>H269*C251</f>
        <v>0</v>
      </c>
      <c r="J269" s="39">
        <f>+H269*I283</f>
        <v>0</v>
      </c>
      <c r="K269" s="39">
        <f>+H269*I284</f>
        <v>0</v>
      </c>
      <c r="L269" s="394">
        <f t="shared" si="22"/>
        <v>0</v>
      </c>
    </row>
    <row r="270" spans="1:17" ht="13.8">
      <c r="A270" s="2" t="s">
        <v>210</v>
      </c>
      <c r="B270" s="22">
        <f>+$B$24</f>
        <v>0</v>
      </c>
      <c r="C270" s="84" t="e">
        <f>+B270/B280</f>
        <v>#DIV/0!</v>
      </c>
      <c r="D270" s="89">
        <v>0</v>
      </c>
      <c r="E270" s="112">
        <f>+D270*C251</f>
        <v>0</v>
      </c>
      <c r="F270" s="79">
        <v>0</v>
      </c>
      <c r="G270" s="112">
        <f>F270*C251</f>
        <v>0</v>
      </c>
      <c r="H270" s="89">
        <v>0</v>
      </c>
      <c r="I270" s="117">
        <f>H270*C251</f>
        <v>0</v>
      </c>
      <c r="J270" s="39">
        <f>+H270*I283</f>
        <v>0</v>
      </c>
      <c r="K270" s="39">
        <f>+H270*I284</f>
        <v>0</v>
      </c>
      <c r="L270" s="394">
        <f t="shared" si="22"/>
        <v>0</v>
      </c>
    </row>
    <row r="271" spans="1:17" ht="13.8">
      <c r="A271" s="2" t="s">
        <v>2</v>
      </c>
      <c r="B271" s="22">
        <f>+$B$25</f>
        <v>0</v>
      </c>
      <c r="C271" s="84" t="e">
        <f>+B271/B280</f>
        <v>#DIV/0!</v>
      </c>
      <c r="D271" s="89">
        <v>0</v>
      </c>
      <c r="E271" s="112">
        <f>+D271*C251</f>
        <v>0</v>
      </c>
      <c r="F271" s="79">
        <v>0</v>
      </c>
      <c r="G271" s="112">
        <f>F271*C251</f>
        <v>0</v>
      </c>
      <c r="H271" s="89">
        <v>0</v>
      </c>
      <c r="I271" s="117">
        <f>H271*C251</f>
        <v>0</v>
      </c>
      <c r="J271" s="39">
        <f>+H271*I283</f>
        <v>0</v>
      </c>
      <c r="K271" s="39">
        <f>+H271*I284</f>
        <v>0</v>
      </c>
      <c r="L271" s="394">
        <f t="shared" si="22"/>
        <v>0</v>
      </c>
    </row>
    <row r="272" spans="1:17" ht="13.8">
      <c r="A272" s="2" t="s">
        <v>12</v>
      </c>
      <c r="B272" s="22">
        <f>+$B$26</f>
        <v>0</v>
      </c>
      <c r="C272" s="84" t="e">
        <f>+B272/B280</f>
        <v>#DIV/0!</v>
      </c>
      <c r="D272" s="89">
        <v>0</v>
      </c>
      <c r="E272" s="112">
        <f>+D272*C251</f>
        <v>0</v>
      </c>
      <c r="F272" s="79">
        <v>0</v>
      </c>
      <c r="G272" s="112">
        <f>F272*C251</f>
        <v>0</v>
      </c>
      <c r="H272" s="89">
        <v>0</v>
      </c>
      <c r="I272" s="117">
        <f>H272*C251</f>
        <v>0</v>
      </c>
      <c r="J272" s="39">
        <f>+H272*I283</f>
        <v>0</v>
      </c>
      <c r="K272" s="39">
        <f>+H272*I284</f>
        <v>0</v>
      </c>
      <c r="L272" s="394">
        <f t="shared" si="22"/>
        <v>0</v>
      </c>
    </row>
    <row r="273" spans="1:14" ht="13.8">
      <c r="A273" s="2" t="s">
        <v>18</v>
      </c>
      <c r="B273" s="22">
        <f>+$B$27</f>
        <v>0</v>
      </c>
      <c r="C273" s="84" t="e">
        <f>+B273/B280</f>
        <v>#DIV/0!</v>
      </c>
      <c r="D273" s="89">
        <v>0</v>
      </c>
      <c r="E273" s="112">
        <f>+D273*C251</f>
        <v>0</v>
      </c>
      <c r="F273" s="79">
        <v>0</v>
      </c>
      <c r="G273" s="112">
        <f>F273*C251</f>
        <v>0</v>
      </c>
      <c r="H273" s="89">
        <v>0</v>
      </c>
      <c r="I273" s="117">
        <f>H273*C251</f>
        <v>0</v>
      </c>
      <c r="J273" s="39">
        <f>+H273*I283</f>
        <v>0</v>
      </c>
      <c r="K273" s="39">
        <f>+H273*I284</f>
        <v>0</v>
      </c>
      <c r="L273" s="394">
        <f t="shared" si="22"/>
        <v>0</v>
      </c>
    </row>
    <row r="274" spans="1:14" ht="13.8">
      <c r="A274" s="2" t="s">
        <v>9</v>
      </c>
      <c r="B274" s="22">
        <f>+$B$28</f>
        <v>0</v>
      </c>
      <c r="C274" s="84" t="e">
        <f>+B274/B280</f>
        <v>#DIV/0!</v>
      </c>
      <c r="D274" s="89">
        <v>0</v>
      </c>
      <c r="E274" s="112">
        <f>+D274*C251</f>
        <v>0</v>
      </c>
      <c r="F274" s="79">
        <v>0</v>
      </c>
      <c r="G274" s="112">
        <f>F274*C251</f>
        <v>0</v>
      </c>
      <c r="H274" s="89">
        <v>0</v>
      </c>
      <c r="I274" s="117">
        <f>H274*C251</f>
        <v>0</v>
      </c>
      <c r="J274" s="39">
        <f>+H274*I283</f>
        <v>0</v>
      </c>
      <c r="K274" s="39">
        <f>+H274*I284</f>
        <v>0</v>
      </c>
      <c r="L274" s="394">
        <f t="shared" si="22"/>
        <v>0</v>
      </c>
    </row>
    <row r="275" spans="1:14" ht="13.8">
      <c r="A275" s="2" t="s">
        <v>7</v>
      </c>
      <c r="B275" s="22">
        <f>+$B$29</f>
        <v>0</v>
      </c>
      <c r="C275" s="84" t="e">
        <f>+B275/B280</f>
        <v>#DIV/0!</v>
      </c>
      <c r="D275" s="89">
        <v>0</v>
      </c>
      <c r="E275" s="112">
        <f>+D275*C251</f>
        <v>0</v>
      </c>
      <c r="F275" s="79">
        <v>0</v>
      </c>
      <c r="G275" s="112">
        <f>F275*C251</f>
        <v>0</v>
      </c>
      <c r="H275" s="89">
        <v>0</v>
      </c>
      <c r="I275" s="117">
        <f>H275*C251</f>
        <v>0</v>
      </c>
      <c r="J275" s="39">
        <f>+H275*I283</f>
        <v>0</v>
      </c>
      <c r="K275" s="39">
        <f>+H275*I284</f>
        <v>0</v>
      </c>
      <c r="L275" s="394">
        <f t="shared" si="22"/>
        <v>0</v>
      </c>
    </row>
    <row r="276" spans="1:14" ht="13.8">
      <c r="A276" s="2" t="s">
        <v>13</v>
      </c>
      <c r="B276" s="22">
        <f>+$B$30</f>
        <v>0</v>
      </c>
      <c r="C276" s="84" t="e">
        <f>+B276/B280</f>
        <v>#DIV/0!</v>
      </c>
      <c r="D276" s="89">
        <v>0</v>
      </c>
      <c r="E276" s="112">
        <f>+D276*C251</f>
        <v>0</v>
      </c>
      <c r="F276" s="79">
        <v>0</v>
      </c>
      <c r="G276" s="112">
        <f>F276*C251</f>
        <v>0</v>
      </c>
      <c r="H276" s="89">
        <v>0</v>
      </c>
      <c r="I276" s="117">
        <f>H276*C251</f>
        <v>0</v>
      </c>
      <c r="J276" s="39">
        <f>+H276*I283</f>
        <v>0</v>
      </c>
      <c r="K276" s="39">
        <f>+H276*I284</f>
        <v>0</v>
      </c>
      <c r="L276" s="394">
        <f t="shared" si="22"/>
        <v>0</v>
      </c>
    </row>
    <row r="277" spans="1:14" ht="13.8">
      <c r="A277" s="2" t="s">
        <v>3</v>
      </c>
      <c r="B277" s="22">
        <f>+$B$31</f>
        <v>0</v>
      </c>
      <c r="C277" s="84" t="e">
        <f>+B277/B280</f>
        <v>#DIV/0!</v>
      </c>
      <c r="D277" s="89">
        <v>0</v>
      </c>
      <c r="E277" s="112">
        <f>+D277*C251</f>
        <v>0</v>
      </c>
      <c r="F277" s="79">
        <v>0</v>
      </c>
      <c r="G277" s="112">
        <f>F277*C251</f>
        <v>0</v>
      </c>
      <c r="H277" s="89">
        <v>0</v>
      </c>
      <c r="I277" s="117">
        <f>H277*C251</f>
        <v>0</v>
      </c>
      <c r="J277" s="39">
        <f>+H277*I283</f>
        <v>0</v>
      </c>
      <c r="K277" s="39">
        <f>+H277*I284</f>
        <v>0</v>
      </c>
      <c r="L277" s="394">
        <f t="shared" si="22"/>
        <v>0</v>
      </c>
    </row>
    <row r="278" spans="1:14" ht="13.8">
      <c r="A278" s="2" t="s">
        <v>11</v>
      </c>
      <c r="B278" s="22">
        <f>+$B$32</f>
        <v>0</v>
      </c>
      <c r="C278" s="84" t="e">
        <f>+B278/B280</f>
        <v>#DIV/0!</v>
      </c>
      <c r="D278" s="89">
        <v>0</v>
      </c>
      <c r="E278" s="112">
        <f>+D278*C251</f>
        <v>0</v>
      </c>
      <c r="F278" s="79">
        <v>0</v>
      </c>
      <c r="G278" s="112">
        <f>F278*C251</f>
        <v>0</v>
      </c>
      <c r="H278" s="89">
        <v>0</v>
      </c>
      <c r="I278" s="117">
        <f>H278*C251</f>
        <v>0</v>
      </c>
      <c r="J278" s="39">
        <f>+H278*I283</f>
        <v>0</v>
      </c>
      <c r="K278" s="39">
        <f>+H278*I284</f>
        <v>0</v>
      </c>
      <c r="L278" s="394">
        <f t="shared" si="22"/>
        <v>0</v>
      </c>
    </row>
    <row r="279" spans="1:14" ht="13.8">
      <c r="A279" s="3" t="s">
        <v>8</v>
      </c>
      <c r="B279" s="22">
        <f>+$B$33</f>
        <v>0</v>
      </c>
      <c r="C279" s="84" t="e">
        <f>+B279/B280</f>
        <v>#DIV/0!</v>
      </c>
      <c r="D279" s="89">
        <v>0</v>
      </c>
      <c r="E279" s="112">
        <f>+D279*C251</f>
        <v>0</v>
      </c>
      <c r="F279" s="79">
        <v>0</v>
      </c>
      <c r="G279" s="115">
        <f>F279*C251</f>
        <v>0</v>
      </c>
      <c r="H279" s="358">
        <v>0</v>
      </c>
      <c r="I279" s="118">
        <f>H279*C251</f>
        <v>0</v>
      </c>
      <c r="J279" s="39">
        <f>+H279*I283</f>
        <v>0</v>
      </c>
      <c r="K279" s="39">
        <f>+H279*I284</f>
        <v>0</v>
      </c>
      <c r="L279" s="394">
        <f t="shared" si="22"/>
        <v>0</v>
      </c>
    </row>
    <row r="280" spans="1:14" ht="13.8">
      <c r="A280" s="24"/>
      <c r="B280" s="25">
        <f t="shared" ref="B280:L280" si="23">SUM(B257:B279)</f>
        <v>0</v>
      </c>
      <c r="C280" s="85" t="e">
        <f t="shared" si="23"/>
        <v>#DIV/0!</v>
      </c>
      <c r="D280" s="82">
        <f t="shared" si="23"/>
        <v>0</v>
      </c>
      <c r="E280" s="113">
        <f t="shared" si="23"/>
        <v>0</v>
      </c>
      <c r="F280" s="83">
        <f t="shared" si="23"/>
        <v>0</v>
      </c>
      <c r="G280" s="113">
        <f t="shared" si="23"/>
        <v>0</v>
      </c>
      <c r="H280" s="86">
        <f t="shared" si="23"/>
        <v>0.99999999999999989</v>
      </c>
      <c r="I280" s="363">
        <f t="shared" si="23"/>
        <v>13399999.999999998</v>
      </c>
      <c r="J280" s="26">
        <f t="shared" si="23"/>
        <v>1925460.0044477102</v>
      </c>
      <c r="K280" s="26">
        <f t="shared" si="23"/>
        <v>0</v>
      </c>
      <c r="L280" s="26">
        <f t="shared" si="23"/>
        <v>1925460.0044477102</v>
      </c>
    </row>
    <row r="281" spans="1:14">
      <c r="H281" s="80"/>
      <c r="I281" s="81"/>
    </row>
    <row r="283" spans="1:14">
      <c r="G283" t="s">
        <v>114</v>
      </c>
      <c r="H283" s="27"/>
      <c r="I283" s="357">
        <f>+IPL!L73</f>
        <v>1925460.0044477102</v>
      </c>
    </row>
    <row r="284" spans="1:14">
      <c r="G284" t="s">
        <v>338</v>
      </c>
      <c r="I284" s="357">
        <f>+IPL!M73</f>
        <v>0</v>
      </c>
    </row>
    <row r="285" spans="1:14">
      <c r="G285" t="s">
        <v>256</v>
      </c>
      <c r="I285" s="120">
        <f>SUM(I283:I284)</f>
        <v>1925460.0044477102</v>
      </c>
      <c r="N285" s="121">
        <f>+I285</f>
        <v>1925460.0044477102</v>
      </c>
    </row>
    <row r="286" spans="1:14" ht="13.8">
      <c r="D286" s="126"/>
      <c r="I286" s="122"/>
      <c r="N286" s="121"/>
    </row>
    <row r="287" spans="1:14" ht="13.8">
      <c r="D287" s="126"/>
      <c r="I287" s="122"/>
      <c r="N287" s="121"/>
    </row>
    <row r="288" spans="1:14" ht="13.8">
      <c r="D288" s="126"/>
      <c r="I288" s="122"/>
      <c r="N288" s="121"/>
    </row>
    <row r="289" spans="1:12" ht="15.6">
      <c r="A289" s="874" t="s">
        <v>19</v>
      </c>
      <c r="B289" s="875"/>
      <c r="C289" s="907" t="s">
        <v>910</v>
      </c>
      <c r="D289" s="907"/>
      <c r="E289" s="907"/>
      <c r="F289" s="907"/>
      <c r="G289" s="907"/>
      <c r="H289" s="908"/>
      <c r="I289" s="4"/>
    </row>
    <row r="290" spans="1:12" ht="15.6">
      <c r="A290" s="867" t="s">
        <v>20</v>
      </c>
      <c r="B290" s="868"/>
      <c r="C290" s="920"/>
      <c r="D290" s="920"/>
      <c r="E290" s="920"/>
      <c r="F290" s="920"/>
      <c r="G290" s="920"/>
      <c r="H290" s="921"/>
      <c r="I290" s="4"/>
    </row>
    <row r="291" spans="1:12" ht="15.6">
      <c r="A291" s="867" t="s">
        <v>22</v>
      </c>
      <c r="B291" s="868"/>
      <c r="C291" s="913"/>
      <c r="D291" s="913"/>
      <c r="E291" s="913"/>
      <c r="F291" s="913"/>
      <c r="G291" s="913"/>
      <c r="H291" s="914"/>
      <c r="I291" s="4"/>
    </row>
    <row r="292" spans="1:12" ht="15.6">
      <c r="A292" s="867" t="s">
        <v>24</v>
      </c>
      <c r="B292" s="868"/>
      <c r="C292" s="869">
        <v>6100000</v>
      </c>
      <c r="D292" s="870"/>
      <c r="E292" s="870"/>
      <c r="F292" s="870"/>
      <c r="G292" s="870"/>
      <c r="H292" s="871"/>
      <c r="I292" s="4"/>
    </row>
    <row r="293" spans="1:12" ht="15.6">
      <c r="A293" s="881" t="s">
        <v>25</v>
      </c>
      <c r="B293" s="882"/>
      <c r="C293" s="911" t="s">
        <v>9</v>
      </c>
      <c r="D293" s="911"/>
      <c r="E293" s="911"/>
      <c r="F293" s="911"/>
      <c r="G293" s="911"/>
      <c r="H293" s="912"/>
      <c r="I293" s="4"/>
    </row>
    <row r="294" spans="1:12" ht="13.8">
      <c r="A294" s="5"/>
      <c r="B294" s="5"/>
      <c r="C294" s="5"/>
      <c r="D294" s="5"/>
      <c r="E294" s="5"/>
      <c r="F294" s="5"/>
      <c r="G294" s="5"/>
      <c r="H294" s="5"/>
      <c r="I294" s="5"/>
    </row>
    <row r="295" spans="1:12" ht="13.8">
      <c r="A295" s="6"/>
      <c r="B295" s="7"/>
      <c r="C295" s="8"/>
      <c r="D295" s="886">
        <v>0.2</v>
      </c>
      <c r="E295" s="887"/>
      <c r="F295" s="886">
        <v>0.8</v>
      </c>
      <c r="G295" s="887"/>
      <c r="H295" s="9"/>
      <c r="I295" s="10"/>
      <c r="J295" s="11" t="s">
        <v>121</v>
      </c>
      <c r="K295" s="11" t="s">
        <v>269</v>
      </c>
      <c r="L295" s="11" t="s">
        <v>270</v>
      </c>
    </row>
    <row r="296" spans="1:12" ht="13.8">
      <c r="A296" s="12"/>
      <c r="B296" s="13"/>
      <c r="C296" s="14"/>
      <c r="D296" s="872" t="s">
        <v>26</v>
      </c>
      <c r="E296" s="880"/>
      <c r="F296" s="872" t="s">
        <v>27</v>
      </c>
      <c r="G296" s="880"/>
      <c r="H296" s="872" t="s">
        <v>28</v>
      </c>
      <c r="I296" s="873"/>
      <c r="J296" s="15" t="s">
        <v>29</v>
      </c>
      <c r="K296" s="391" t="s">
        <v>523</v>
      </c>
      <c r="L296" s="391" t="s">
        <v>29</v>
      </c>
    </row>
    <row r="297" spans="1:12" ht="27.6">
      <c r="A297" s="16" t="s">
        <v>30</v>
      </c>
      <c r="B297" s="17" t="s">
        <v>31</v>
      </c>
      <c r="C297" s="18" t="s">
        <v>32</v>
      </c>
      <c r="D297" s="19" t="s">
        <v>33</v>
      </c>
      <c r="E297" s="20" t="s">
        <v>34</v>
      </c>
      <c r="F297" s="19" t="s">
        <v>33</v>
      </c>
      <c r="G297" s="20" t="s">
        <v>34</v>
      </c>
      <c r="H297" s="21" t="s">
        <v>33</v>
      </c>
      <c r="I297" s="40" t="s">
        <v>34</v>
      </c>
      <c r="J297" s="18" t="s">
        <v>34</v>
      </c>
      <c r="K297" s="18" t="s">
        <v>34</v>
      </c>
      <c r="L297" s="18" t="s">
        <v>34</v>
      </c>
    </row>
    <row r="298" spans="1:12" ht="13.8">
      <c r="A298" s="1" t="s">
        <v>15</v>
      </c>
      <c r="B298" s="22">
        <f>+$B$10</f>
        <v>0</v>
      </c>
      <c r="C298" s="84" t="e">
        <f>+B298/B321</f>
        <v>#DIV/0!</v>
      </c>
      <c r="D298" s="89">
        <v>0</v>
      </c>
      <c r="E298" s="112">
        <f>+D298*C292</f>
        <v>0</v>
      </c>
      <c r="F298" s="79">
        <v>0</v>
      </c>
      <c r="G298" s="114">
        <f>F298*C292</f>
        <v>0</v>
      </c>
      <c r="H298" s="89">
        <v>0</v>
      </c>
      <c r="I298" s="116">
        <f>H298*C292</f>
        <v>0</v>
      </c>
      <c r="J298" s="39">
        <f>+H298*I324</f>
        <v>0</v>
      </c>
      <c r="K298" s="395">
        <v>0</v>
      </c>
      <c r="L298" s="393">
        <f>+J298+K298</f>
        <v>0</v>
      </c>
    </row>
    <row r="299" spans="1:12" ht="13.8">
      <c r="A299" s="2" t="s">
        <v>4</v>
      </c>
      <c r="B299" s="22">
        <f>+$B$12</f>
        <v>0</v>
      </c>
      <c r="C299" s="84" t="e">
        <f>+B299/B321</f>
        <v>#DIV/0!</v>
      </c>
      <c r="D299" s="89">
        <v>0</v>
      </c>
      <c r="E299" s="112">
        <f>+D299*C292</f>
        <v>0</v>
      </c>
      <c r="F299" s="79">
        <v>0</v>
      </c>
      <c r="G299" s="112">
        <f>F299*C292</f>
        <v>0</v>
      </c>
      <c r="H299" s="89">
        <v>0</v>
      </c>
      <c r="I299" s="117">
        <f>H299*C292</f>
        <v>0</v>
      </c>
      <c r="J299" s="39">
        <f>+H299*I324</f>
        <v>0</v>
      </c>
      <c r="K299" s="395">
        <v>0</v>
      </c>
      <c r="L299" s="394">
        <f>+J299+K299</f>
        <v>0</v>
      </c>
    </row>
    <row r="300" spans="1:12" ht="13.8">
      <c r="A300" s="2" t="s">
        <v>0</v>
      </c>
      <c r="B300" s="22">
        <f>+$B$13</f>
        <v>0</v>
      </c>
      <c r="C300" s="84" t="e">
        <f>+B300/B321</f>
        <v>#DIV/0!</v>
      </c>
      <c r="D300" s="89">
        <v>0</v>
      </c>
      <c r="E300" s="112">
        <f>+D300*C292</f>
        <v>0</v>
      </c>
      <c r="F300" s="79">
        <v>0</v>
      </c>
      <c r="G300" s="112">
        <f>F300*C292</f>
        <v>0</v>
      </c>
      <c r="H300" s="89">
        <v>0</v>
      </c>
      <c r="I300" s="117">
        <f>H300*C292</f>
        <v>0</v>
      </c>
      <c r="J300" s="39">
        <f>+H300*I324</f>
        <v>0</v>
      </c>
      <c r="K300" s="395">
        <v>0</v>
      </c>
      <c r="L300" s="394">
        <f t="shared" ref="L300:L316" si="24">+J300+K300</f>
        <v>0</v>
      </c>
    </row>
    <row r="301" spans="1:12" ht="13.8">
      <c r="A301" s="2" t="s">
        <v>16</v>
      </c>
      <c r="B301" s="22">
        <f>+$B$14</f>
        <v>0</v>
      </c>
      <c r="C301" s="84" t="e">
        <f>+B301/B321</f>
        <v>#DIV/0!</v>
      </c>
      <c r="D301" s="89">
        <v>0</v>
      </c>
      <c r="E301" s="112">
        <f>+D301*C292</f>
        <v>0</v>
      </c>
      <c r="F301" s="79">
        <v>0</v>
      </c>
      <c r="G301" s="112">
        <f>F301*C292</f>
        <v>0</v>
      </c>
      <c r="H301" s="89">
        <v>0</v>
      </c>
      <c r="I301" s="117">
        <f>H301*C292</f>
        <v>0</v>
      </c>
      <c r="J301" s="39">
        <f>+H301*I324</f>
        <v>0</v>
      </c>
      <c r="K301" s="395">
        <v>0</v>
      </c>
      <c r="L301" s="394">
        <f t="shared" si="24"/>
        <v>0</v>
      </c>
    </row>
    <row r="302" spans="1:12" ht="13.8">
      <c r="A302" s="2" t="s">
        <v>6</v>
      </c>
      <c r="B302" s="22">
        <f>+$B$15</f>
        <v>0</v>
      </c>
      <c r="C302" s="84" t="e">
        <f>+B302/B321</f>
        <v>#DIV/0!</v>
      </c>
      <c r="D302" s="89">
        <v>0</v>
      </c>
      <c r="E302" s="112">
        <f>+D302*C292</f>
        <v>0</v>
      </c>
      <c r="F302" s="79">
        <v>0</v>
      </c>
      <c r="G302" s="112">
        <f>F302*C292</f>
        <v>0</v>
      </c>
      <c r="H302" s="89">
        <v>0</v>
      </c>
      <c r="I302" s="117">
        <f>H302*C292</f>
        <v>0</v>
      </c>
      <c r="J302" s="39">
        <f>+H302*I324</f>
        <v>0</v>
      </c>
      <c r="K302" s="395">
        <v>0</v>
      </c>
      <c r="L302" s="394">
        <f t="shared" si="24"/>
        <v>0</v>
      </c>
    </row>
    <row r="303" spans="1:12" ht="13.8">
      <c r="A303" s="2" t="s">
        <v>10</v>
      </c>
      <c r="B303" s="22">
        <f>+$B$16</f>
        <v>0</v>
      </c>
      <c r="C303" s="84" t="e">
        <f>+B303/B321</f>
        <v>#DIV/0!</v>
      </c>
      <c r="D303" s="89">
        <v>0</v>
      </c>
      <c r="E303" s="112">
        <f>+D303*C292</f>
        <v>0</v>
      </c>
      <c r="F303" s="79">
        <v>0</v>
      </c>
      <c r="G303" s="112">
        <f>F303*C292</f>
        <v>0</v>
      </c>
      <c r="H303" s="89">
        <v>0</v>
      </c>
      <c r="I303" s="117">
        <f>H303*C292</f>
        <v>0</v>
      </c>
      <c r="J303" s="39">
        <f>+H303*I324</f>
        <v>0</v>
      </c>
      <c r="K303" s="395">
        <v>0</v>
      </c>
      <c r="L303" s="394">
        <f t="shared" si="24"/>
        <v>0</v>
      </c>
    </row>
    <row r="304" spans="1:12" ht="13.8">
      <c r="A304" s="2" t="s">
        <v>17</v>
      </c>
      <c r="B304" s="22">
        <f>+$B$17</f>
        <v>0</v>
      </c>
      <c r="C304" s="84" t="e">
        <f>+B304/B321</f>
        <v>#DIV/0!</v>
      </c>
      <c r="D304" s="89">
        <v>0</v>
      </c>
      <c r="E304" s="112">
        <f>+D304*C292</f>
        <v>0</v>
      </c>
      <c r="F304" s="79">
        <v>0</v>
      </c>
      <c r="G304" s="112">
        <f>F304*C292</f>
        <v>0</v>
      </c>
      <c r="H304" s="89">
        <v>0</v>
      </c>
      <c r="I304" s="117">
        <f>H304*C292</f>
        <v>0</v>
      </c>
      <c r="J304" s="39">
        <f>+H304*I324</f>
        <v>0</v>
      </c>
      <c r="K304" s="395">
        <v>0</v>
      </c>
      <c r="L304" s="394">
        <f t="shared" si="24"/>
        <v>0</v>
      </c>
    </row>
    <row r="305" spans="1:12" ht="13.8">
      <c r="A305" s="2" t="s">
        <v>5</v>
      </c>
      <c r="B305" s="22">
        <f>+$B$18</f>
        <v>0</v>
      </c>
      <c r="C305" s="84" t="e">
        <f>+B305/B321</f>
        <v>#DIV/0!</v>
      </c>
      <c r="D305" s="89">
        <v>0</v>
      </c>
      <c r="E305" s="112">
        <f>+D305*C292</f>
        <v>0</v>
      </c>
      <c r="F305" s="79">
        <v>0</v>
      </c>
      <c r="G305" s="112">
        <f>F305*C292</f>
        <v>0</v>
      </c>
      <c r="H305" s="89">
        <v>0</v>
      </c>
      <c r="I305" s="117">
        <f>H305*C292</f>
        <v>0</v>
      </c>
      <c r="J305" s="39">
        <f>+H305*I324</f>
        <v>0</v>
      </c>
      <c r="K305" s="395">
        <v>0</v>
      </c>
      <c r="L305" s="394">
        <f t="shared" si="24"/>
        <v>0</v>
      </c>
    </row>
    <row r="306" spans="1:12" ht="13.8">
      <c r="A306" s="2" t="s">
        <v>116</v>
      </c>
      <c r="B306" s="22">
        <f>+$B$19</f>
        <v>0</v>
      </c>
      <c r="C306" s="84" t="e">
        <f>+B306/B321</f>
        <v>#DIV/0!</v>
      </c>
      <c r="D306" s="89">
        <v>0</v>
      </c>
      <c r="E306" s="112">
        <f>+D306*C292</f>
        <v>0</v>
      </c>
      <c r="F306" s="79">
        <v>0</v>
      </c>
      <c r="G306" s="112">
        <f>F306*C292</f>
        <v>0</v>
      </c>
      <c r="H306" s="89">
        <v>1.75114914939136E-3</v>
      </c>
      <c r="I306" s="117">
        <f>H306*C292</f>
        <v>10682.009811287297</v>
      </c>
      <c r="J306" s="39">
        <f>+H306*I324</f>
        <v>0</v>
      </c>
      <c r="K306" s="395">
        <v>0</v>
      </c>
      <c r="L306" s="394">
        <f t="shared" si="24"/>
        <v>0</v>
      </c>
    </row>
    <row r="307" spans="1:12" ht="13.8">
      <c r="A307" s="2" t="s">
        <v>1</v>
      </c>
      <c r="B307" s="22">
        <f>+$B$20</f>
        <v>0</v>
      </c>
      <c r="C307" s="84" t="e">
        <f>+B307/B321</f>
        <v>#DIV/0!</v>
      </c>
      <c r="D307" s="89">
        <v>0</v>
      </c>
      <c r="E307" s="112">
        <f>+D307*C292</f>
        <v>0</v>
      </c>
      <c r="F307" s="79">
        <v>0</v>
      </c>
      <c r="G307" s="112">
        <f>F307*C292</f>
        <v>0</v>
      </c>
      <c r="H307" s="89">
        <v>0</v>
      </c>
      <c r="I307" s="117">
        <f>H307*C292</f>
        <v>0</v>
      </c>
      <c r="J307" s="39">
        <f>+H307*I324</f>
        <v>0</v>
      </c>
      <c r="K307" s="395">
        <v>0</v>
      </c>
      <c r="L307" s="394">
        <f t="shared" si="24"/>
        <v>0</v>
      </c>
    </row>
    <row r="308" spans="1:12" ht="13.8">
      <c r="A308" s="2" t="s">
        <v>46</v>
      </c>
      <c r="B308" s="22">
        <f>+$B$21</f>
        <v>0</v>
      </c>
      <c r="C308" s="84" t="e">
        <f>+B308/B321</f>
        <v>#DIV/0!</v>
      </c>
      <c r="D308" s="89">
        <v>0</v>
      </c>
      <c r="E308" s="112">
        <f>+D308*C292</f>
        <v>0</v>
      </c>
      <c r="F308" s="79">
        <v>0</v>
      </c>
      <c r="G308" s="112">
        <f>F308*C292</f>
        <v>0</v>
      </c>
      <c r="H308" s="89">
        <v>0</v>
      </c>
      <c r="I308" s="117">
        <f>H308*C292</f>
        <v>0</v>
      </c>
      <c r="J308" s="39">
        <f>+H308*I324</f>
        <v>0</v>
      </c>
      <c r="K308" s="395">
        <v>0</v>
      </c>
      <c r="L308" s="394">
        <f t="shared" si="24"/>
        <v>0</v>
      </c>
    </row>
    <row r="309" spans="1:12" ht="13.8">
      <c r="A309" s="2" t="s">
        <v>45</v>
      </c>
      <c r="B309" s="22">
        <f>+$B$22</f>
        <v>0</v>
      </c>
      <c r="C309" s="84" t="e">
        <f>+B309/B321</f>
        <v>#DIV/0!</v>
      </c>
      <c r="D309" s="89">
        <v>0</v>
      </c>
      <c r="E309" s="112">
        <f>+D309*C292</f>
        <v>0</v>
      </c>
      <c r="F309" s="79">
        <v>0</v>
      </c>
      <c r="G309" s="112">
        <f>F309*C292</f>
        <v>0</v>
      </c>
      <c r="H309" s="89">
        <v>0</v>
      </c>
      <c r="I309" s="117">
        <f>H309*C292</f>
        <v>0</v>
      </c>
      <c r="J309" s="39">
        <f>+H309*I324</f>
        <v>0</v>
      </c>
      <c r="K309" s="395">
        <v>0</v>
      </c>
      <c r="L309" s="394">
        <f t="shared" si="24"/>
        <v>0</v>
      </c>
    </row>
    <row r="310" spans="1:12" ht="13.8">
      <c r="A310" s="2" t="s">
        <v>209</v>
      </c>
      <c r="B310" s="22">
        <f>+$B$23</f>
        <v>0</v>
      </c>
      <c r="C310" s="84" t="e">
        <f>+B310/B321</f>
        <v>#DIV/0!</v>
      </c>
      <c r="D310" s="89">
        <v>0</v>
      </c>
      <c r="E310" s="112">
        <f>+D310*C292</f>
        <v>0</v>
      </c>
      <c r="F310" s="79">
        <v>0</v>
      </c>
      <c r="G310" s="112">
        <f>F310*C292</f>
        <v>0</v>
      </c>
      <c r="H310" s="89">
        <v>0</v>
      </c>
      <c r="I310" s="117">
        <f>H310*C292</f>
        <v>0</v>
      </c>
      <c r="J310" s="39">
        <f>+H310*I324</f>
        <v>0</v>
      </c>
      <c r="K310" s="395">
        <v>0</v>
      </c>
      <c r="L310" s="394">
        <f t="shared" si="24"/>
        <v>0</v>
      </c>
    </row>
    <row r="311" spans="1:12" ht="13.8">
      <c r="A311" s="2" t="s">
        <v>210</v>
      </c>
      <c r="B311" s="22">
        <f>+$B$24</f>
        <v>0</v>
      </c>
      <c r="C311" s="84" t="e">
        <f>+B311/B321</f>
        <v>#DIV/0!</v>
      </c>
      <c r="D311" s="89">
        <v>0</v>
      </c>
      <c r="E311" s="112">
        <f>+D311*C292</f>
        <v>0</v>
      </c>
      <c r="F311" s="79">
        <v>0</v>
      </c>
      <c r="G311" s="112">
        <f>F311*C292</f>
        <v>0</v>
      </c>
      <c r="H311" s="89">
        <v>0</v>
      </c>
      <c r="I311" s="117">
        <f>H311*C292</f>
        <v>0</v>
      </c>
      <c r="J311" s="39">
        <f>+H311*I324</f>
        <v>0</v>
      </c>
      <c r="K311" s="395">
        <v>0</v>
      </c>
      <c r="L311" s="394">
        <f t="shared" si="24"/>
        <v>0</v>
      </c>
    </row>
    <row r="312" spans="1:12" ht="13.8">
      <c r="A312" s="2" t="s">
        <v>2</v>
      </c>
      <c r="B312" s="22">
        <f>+$B$25</f>
        <v>0</v>
      </c>
      <c r="C312" s="84" t="e">
        <f>+B312/B321</f>
        <v>#DIV/0!</v>
      </c>
      <c r="D312" s="89">
        <v>0</v>
      </c>
      <c r="E312" s="112">
        <f>+D312*C292</f>
        <v>0</v>
      </c>
      <c r="F312" s="79">
        <v>0</v>
      </c>
      <c r="G312" s="112">
        <f>F312*C292</f>
        <v>0</v>
      </c>
      <c r="H312" s="89">
        <v>0</v>
      </c>
      <c r="I312" s="117">
        <f>H312*C292</f>
        <v>0</v>
      </c>
      <c r="J312" s="39">
        <f>+H312*I324</f>
        <v>0</v>
      </c>
      <c r="K312" s="395">
        <v>0</v>
      </c>
      <c r="L312" s="394">
        <f t="shared" si="24"/>
        <v>0</v>
      </c>
    </row>
    <row r="313" spans="1:12" ht="13.8">
      <c r="A313" s="2" t="s">
        <v>12</v>
      </c>
      <c r="B313" s="22">
        <f>+$B$26</f>
        <v>0</v>
      </c>
      <c r="C313" s="84" t="e">
        <f>+B313/B321</f>
        <v>#DIV/0!</v>
      </c>
      <c r="D313" s="89">
        <v>0</v>
      </c>
      <c r="E313" s="112">
        <f>+D313*C292</f>
        <v>0</v>
      </c>
      <c r="F313" s="79">
        <v>0</v>
      </c>
      <c r="G313" s="112">
        <f>F313*C292</f>
        <v>0</v>
      </c>
      <c r="H313" s="89">
        <v>0</v>
      </c>
      <c r="I313" s="117">
        <f>H313*C292</f>
        <v>0</v>
      </c>
      <c r="J313" s="39">
        <f>+H313*I324</f>
        <v>0</v>
      </c>
      <c r="K313" s="395">
        <v>0</v>
      </c>
      <c r="L313" s="394">
        <f t="shared" si="24"/>
        <v>0</v>
      </c>
    </row>
    <row r="314" spans="1:12" ht="13.8">
      <c r="A314" s="2" t="s">
        <v>18</v>
      </c>
      <c r="B314" s="22">
        <f>+$B$27</f>
        <v>0</v>
      </c>
      <c r="C314" s="84" t="e">
        <f>+B314/B321</f>
        <v>#DIV/0!</v>
      </c>
      <c r="D314" s="89">
        <v>0</v>
      </c>
      <c r="E314" s="112">
        <f>+D314*C292</f>
        <v>0</v>
      </c>
      <c r="F314" s="79">
        <v>0</v>
      </c>
      <c r="G314" s="112">
        <f>F314*C292</f>
        <v>0</v>
      </c>
      <c r="H314" s="89">
        <v>0</v>
      </c>
      <c r="I314" s="117">
        <f>H314*C292</f>
        <v>0</v>
      </c>
      <c r="J314" s="39">
        <f>+H314*I324</f>
        <v>0</v>
      </c>
      <c r="K314" s="395">
        <v>0</v>
      </c>
      <c r="L314" s="394">
        <f t="shared" si="24"/>
        <v>0</v>
      </c>
    </row>
    <row r="315" spans="1:12" ht="13.8">
      <c r="A315" s="2" t="s">
        <v>9</v>
      </c>
      <c r="B315" s="22">
        <f>+$B$28</f>
        <v>0</v>
      </c>
      <c r="C315" s="84" t="e">
        <f>+B315/B321</f>
        <v>#DIV/0!</v>
      </c>
      <c r="D315" s="89">
        <v>0</v>
      </c>
      <c r="E315" s="112">
        <f>+D315*C292</f>
        <v>0</v>
      </c>
      <c r="F315" s="79">
        <v>0</v>
      </c>
      <c r="G315" s="112">
        <f>F315*C292</f>
        <v>0</v>
      </c>
      <c r="H315" s="89">
        <v>0.68200430584373495</v>
      </c>
      <c r="I315" s="117">
        <f>H315*C292</f>
        <v>4160226.2656467832</v>
      </c>
      <c r="J315" s="39">
        <f>+H315*I324</f>
        <v>0</v>
      </c>
      <c r="K315" s="395">
        <v>0</v>
      </c>
      <c r="L315" s="394">
        <f t="shared" si="24"/>
        <v>0</v>
      </c>
    </row>
    <row r="316" spans="1:12" ht="13.8">
      <c r="A316" s="2" t="s">
        <v>7</v>
      </c>
      <c r="B316" s="22">
        <f>+$B$29</f>
        <v>0</v>
      </c>
      <c r="C316" s="84" t="e">
        <f>+B316/B321</f>
        <v>#DIV/0!</v>
      </c>
      <c r="D316" s="89">
        <v>0</v>
      </c>
      <c r="E316" s="112">
        <f>+D316*C292</f>
        <v>0</v>
      </c>
      <c r="F316" s="79">
        <v>0</v>
      </c>
      <c r="G316" s="112">
        <f>F316*C292</f>
        <v>0</v>
      </c>
      <c r="H316" s="89">
        <v>8.8180891160389685E-2</v>
      </c>
      <c r="I316" s="117">
        <f>H316*C292</f>
        <v>537903.43607837707</v>
      </c>
      <c r="J316" s="39">
        <f>+H316*I324</f>
        <v>0</v>
      </c>
      <c r="K316" s="395">
        <v>0</v>
      </c>
      <c r="L316" s="394">
        <f t="shared" si="24"/>
        <v>0</v>
      </c>
    </row>
    <row r="317" spans="1:12" ht="13.8">
      <c r="A317" s="2" t="s">
        <v>13</v>
      </c>
      <c r="B317" s="22">
        <f>+$B$30</f>
        <v>0</v>
      </c>
      <c r="C317" s="84" t="e">
        <f>+B317/B321</f>
        <v>#DIV/0!</v>
      </c>
      <c r="D317" s="89">
        <v>0</v>
      </c>
      <c r="E317" s="112">
        <f>+D317*C292</f>
        <v>0</v>
      </c>
      <c r="F317" s="79">
        <v>0</v>
      </c>
      <c r="G317" s="112">
        <f>F317*C292</f>
        <v>0</v>
      </c>
      <c r="H317" s="89">
        <v>0</v>
      </c>
      <c r="I317" s="117">
        <f>H317*C292</f>
        <v>0</v>
      </c>
      <c r="J317" s="39">
        <f>+H317*I324</f>
        <v>0</v>
      </c>
      <c r="K317" s="395">
        <v>0</v>
      </c>
      <c r="L317" s="394">
        <f>+J317+K317</f>
        <v>0</v>
      </c>
    </row>
    <row r="318" spans="1:12" ht="13.8">
      <c r="A318" s="2" t="s">
        <v>3</v>
      </c>
      <c r="B318" s="22">
        <f>+$B$31</f>
        <v>0</v>
      </c>
      <c r="C318" s="84" t="e">
        <f>+B318/B321</f>
        <v>#DIV/0!</v>
      </c>
      <c r="D318" s="89">
        <v>0</v>
      </c>
      <c r="E318" s="112">
        <f>+D318*C292</f>
        <v>0</v>
      </c>
      <c r="F318" s="79">
        <v>0</v>
      </c>
      <c r="G318" s="112">
        <f>F318*C292</f>
        <v>0</v>
      </c>
      <c r="H318" s="89">
        <v>0.20261761168929929</v>
      </c>
      <c r="I318" s="117">
        <f>H318*C292</f>
        <v>1235967.4313047256</v>
      </c>
      <c r="J318" s="39">
        <f>+H318*I324</f>
        <v>0</v>
      </c>
      <c r="K318" s="395">
        <v>0</v>
      </c>
      <c r="L318" s="394">
        <f t="shared" ref="L318" si="25">+J318+K318</f>
        <v>0</v>
      </c>
    </row>
    <row r="319" spans="1:12" ht="13.8">
      <c r="A319" s="2" t="s">
        <v>11</v>
      </c>
      <c r="B319" s="22">
        <f>+$B$32</f>
        <v>0</v>
      </c>
      <c r="C319" s="84" t="e">
        <f>+B319/B321</f>
        <v>#DIV/0!</v>
      </c>
      <c r="D319" s="89">
        <v>0</v>
      </c>
      <c r="E319" s="112">
        <f>+D319*C292</f>
        <v>0</v>
      </c>
      <c r="F319" s="79">
        <v>0</v>
      </c>
      <c r="G319" s="112">
        <f>F319*C292</f>
        <v>0</v>
      </c>
      <c r="H319" s="89">
        <v>2.5446042157184746E-2</v>
      </c>
      <c r="I319" s="117">
        <f>H319*C292</f>
        <v>155220.85715882696</v>
      </c>
      <c r="J319" s="39">
        <f>+H319*I324</f>
        <v>0</v>
      </c>
      <c r="K319" s="395">
        <v>0</v>
      </c>
      <c r="L319" s="394">
        <f>+J319+K319</f>
        <v>0</v>
      </c>
    </row>
    <row r="320" spans="1:12" ht="13.8">
      <c r="A320" s="3" t="s">
        <v>8</v>
      </c>
      <c r="B320" s="22">
        <f>+$B$33</f>
        <v>0</v>
      </c>
      <c r="C320" s="84" t="e">
        <f>+B320/B321</f>
        <v>#DIV/0!</v>
      </c>
      <c r="D320" s="89">
        <v>0</v>
      </c>
      <c r="E320" s="112">
        <f>+D320*C292</f>
        <v>0</v>
      </c>
      <c r="F320" s="79">
        <v>0</v>
      </c>
      <c r="G320" s="115">
        <f>F320*C292</f>
        <v>0</v>
      </c>
      <c r="H320" s="358">
        <v>0</v>
      </c>
      <c r="I320" s="118">
        <f>H320*C292</f>
        <v>0</v>
      </c>
      <c r="J320" s="39">
        <f>+H320*I324</f>
        <v>0</v>
      </c>
      <c r="K320" s="395">
        <v>0</v>
      </c>
      <c r="L320" s="394">
        <f t="shared" ref="L320" si="26">+J320+K320</f>
        <v>0</v>
      </c>
    </row>
    <row r="321" spans="1:14" ht="13.8">
      <c r="A321" s="24"/>
      <c r="B321" s="25">
        <f t="shared" ref="B321:K321" si="27">SUM(B298:B320)</f>
        <v>0</v>
      </c>
      <c r="C321" s="85" t="e">
        <f t="shared" si="27"/>
        <v>#DIV/0!</v>
      </c>
      <c r="D321" s="82">
        <f t="shared" si="27"/>
        <v>0</v>
      </c>
      <c r="E321" s="113">
        <f t="shared" si="27"/>
        <v>0</v>
      </c>
      <c r="F321" s="83">
        <f t="shared" si="27"/>
        <v>0</v>
      </c>
      <c r="G321" s="113">
        <f t="shared" si="27"/>
        <v>0</v>
      </c>
      <c r="H321" s="86">
        <f t="shared" si="27"/>
        <v>1</v>
      </c>
      <c r="I321" s="363">
        <f t="shared" si="27"/>
        <v>6100000</v>
      </c>
      <c r="J321" s="26">
        <f t="shared" si="27"/>
        <v>0</v>
      </c>
      <c r="K321" s="26">
        <f t="shared" si="27"/>
        <v>0</v>
      </c>
      <c r="L321" s="26">
        <f>SUM(L298:L320)</f>
        <v>0</v>
      </c>
    </row>
    <row r="322" spans="1:14">
      <c r="H322" s="80"/>
      <c r="I322" s="81"/>
    </row>
    <row r="324" spans="1:14">
      <c r="G324" t="s">
        <v>114</v>
      </c>
      <c r="H324" s="27"/>
      <c r="I324" s="357">
        <f>+NSP!L87</f>
        <v>0</v>
      </c>
    </row>
    <row r="325" spans="1:14">
      <c r="G325" t="s">
        <v>338</v>
      </c>
      <c r="I325" s="357">
        <f>+NSP!M87</f>
        <v>0</v>
      </c>
    </row>
    <row r="326" spans="1:14">
      <c r="G326" t="s">
        <v>256</v>
      </c>
      <c r="I326" s="120">
        <f>SUM(I324:I325)</f>
        <v>0</v>
      </c>
      <c r="J326" s="455" t="s">
        <v>586</v>
      </c>
      <c r="N326" s="121">
        <f>+I326</f>
        <v>0</v>
      </c>
    </row>
    <row r="327" spans="1:14">
      <c r="I327" s="88"/>
    </row>
    <row r="328" spans="1:14">
      <c r="I328" s="88"/>
    </row>
    <row r="329" spans="1:14">
      <c r="I329" s="88"/>
    </row>
    <row r="330" spans="1:14" ht="15.6">
      <c r="A330" s="874" t="s">
        <v>19</v>
      </c>
      <c r="B330" s="875"/>
      <c r="C330" s="907" t="s">
        <v>814</v>
      </c>
      <c r="D330" s="907"/>
      <c r="E330" s="907"/>
      <c r="F330" s="907"/>
      <c r="G330" s="907"/>
      <c r="H330" s="908"/>
      <c r="I330" s="4"/>
    </row>
    <row r="331" spans="1:14" ht="15.6">
      <c r="A331" s="867" t="s">
        <v>20</v>
      </c>
      <c r="B331" s="868"/>
      <c r="C331" s="920"/>
      <c r="D331" s="920"/>
      <c r="E331" s="920"/>
      <c r="F331" s="920"/>
      <c r="G331" s="920"/>
      <c r="H331" s="921"/>
      <c r="I331" s="4"/>
    </row>
    <row r="332" spans="1:14" ht="15.6">
      <c r="A332" s="867" t="s">
        <v>22</v>
      </c>
      <c r="B332" s="868"/>
      <c r="C332" s="913"/>
      <c r="D332" s="913"/>
      <c r="E332" s="913"/>
      <c r="F332" s="913"/>
      <c r="G332" s="913"/>
      <c r="H332" s="914"/>
      <c r="I332" s="4"/>
    </row>
    <row r="333" spans="1:14" ht="15.6">
      <c r="A333" s="867" t="s">
        <v>24</v>
      </c>
      <c r="B333" s="868"/>
      <c r="C333" s="869">
        <v>5400000</v>
      </c>
      <c r="D333" s="870"/>
      <c r="E333" s="870"/>
      <c r="F333" s="870"/>
      <c r="G333" s="870"/>
      <c r="H333" s="871"/>
      <c r="I333" s="4"/>
    </row>
    <row r="334" spans="1:14" ht="15.6">
      <c r="A334" s="881" t="s">
        <v>25</v>
      </c>
      <c r="B334" s="882"/>
      <c r="C334" s="911" t="s">
        <v>116</v>
      </c>
      <c r="D334" s="911"/>
      <c r="E334" s="911"/>
      <c r="F334" s="911"/>
      <c r="G334" s="911"/>
      <c r="H334" s="912"/>
      <c r="I334" s="4"/>
    </row>
    <row r="335" spans="1:14" ht="13.8">
      <c r="A335" s="5"/>
      <c r="B335" s="5"/>
      <c r="C335" s="5"/>
      <c r="D335" s="5"/>
      <c r="E335" s="5"/>
      <c r="F335" s="5"/>
      <c r="G335" s="5"/>
      <c r="H335" s="5"/>
      <c r="I335" s="5"/>
    </row>
    <row r="336" spans="1:14" ht="13.8">
      <c r="A336" s="6"/>
      <c r="B336" s="7"/>
      <c r="C336" s="8"/>
      <c r="D336" s="886">
        <v>0.2</v>
      </c>
      <c r="E336" s="887"/>
      <c r="F336" s="886">
        <v>0.8</v>
      </c>
      <c r="G336" s="887"/>
      <c r="H336" s="9"/>
      <c r="I336" s="10"/>
      <c r="J336" s="11" t="s">
        <v>121</v>
      </c>
      <c r="K336" s="11" t="s">
        <v>269</v>
      </c>
      <c r="L336" s="11" t="s">
        <v>270</v>
      </c>
    </row>
    <row r="337" spans="1:12" ht="13.8">
      <c r="A337" s="12"/>
      <c r="B337" s="13"/>
      <c r="C337" s="14"/>
      <c r="D337" s="872" t="s">
        <v>26</v>
      </c>
      <c r="E337" s="880"/>
      <c r="F337" s="872" t="s">
        <v>27</v>
      </c>
      <c r="G337" s="880"/>
      <c r="H337" s="872" t="s">
        <v>28</v>
      </c>
      <c r="I337" s="873"/>
      <c r="J337" s="15" t="s">
        <v>29</v>
      </c>
      <c r="K337" s="391" t="s">
        <v>523</v>
      </c>
      <c r="L337" s="391" t="s">
        <v>29</v>
      </c>
    </row>
    <row r="338" spans="1:12" ht="27.6">
      <c r="A338" s="16" t="s">
        <v>30</v>
      </c>
      <c r="B338" s="17" t="s">
        <v>31</v>
      </c>
      <c r="C338" s="18" t="s">
        <v>32</v>
      </c>
      <c r="D338" s="19" t="s">
        <v>33</v>
      </c>
      <c r="E338" s="20" t="s">
        <v>34</v>
      </c>
      <c r="F338" s="19" t="s">
        <v>33</v>
      </c>
      <c r="G338" s="20" t="s">
        <v>34</v>
      </c>
      <c r="H338" s="21" t="s">
        <v>33</v>
      </c>
      <c r="I338" s="40" t="s">
        <v>34</v>
      </c>
      <c r="J338" s="18" t="s">
        <v>34</v>
      </c>
      <c r="K338" s="18" t="s">
        <v>34</v>
      </c>
      <c r="L338" s="18" t="s">
        <v>34</v>
      </c>
    </row>
    <row r="339" spans="1:12" ht="13.8">
      <c r="A339" s="1" t="s">
        <v>15</v>
      </c>
      <c r="B339" s="22">
        <f>+$B$10</f>
        <v>0</v>
      </c>
      <c r="C339" s="84" t="e">
        <f>+B339/B362</f>
        <v>#DIV/0!</v>
      </c>
      <c r="D339" s="89">
        <v>0</v>
      </c>
      <c r="E339" s="112">
        <f>+D339*C333</f>
        <v>0</v>
      </c>
      <c r="F339" s="79">
        <v>0</v>
      </c>
      <c r="G339" s="114">
        <f>F339*C333</f>
        <v>0</v>
      </c>
      <c r="H339" s="89">
        <v>0</v>
      </c>
      <c r="I339" s="116">
        <f>H339*C333</f>
        <v>0</v>
      </c>
      <c r="J339" s="39">
        <f>+H339*I365</f>
        <v>0</v>
      </c>
      <c r="K339" s="395">
        <v>0</v>
      </c>
      <c r="L339" s="393">
        <f>+J339+K339</f>
        <v>0</v>
      </c>
    </row>
    <row r="340" spans="1:12" ht="13.8">
      <c r="A340" s="2" t="s">
        <v>4</v>
      </c>
      <c r="B340" s="22">
        <f>+$B$12</f>
        <v>0</v>
      </c>
      <c r="C340" s="84" t="e">
        <f>+B340/B362</f>
        <v>#DIV/0!</v>
      </c>
      <c r="D340" s="89">
        <v>0</v>
      </c>
      <c r="E340" s="112">
        <f>+D340*C333</f>
        <v>0</v>
      </c>
      <c r="F340" s="79">
        <v>0</v>
      </c>
      <c r="G340" s="112">
        <f>F340*C333</f>
        <v>0</v>
      </c>
      <c r="H340" s="89">
        <v>0</v>
      </c>
      <c r="I340" s="117">
        <f>H340*C333</f>
        <v>0</v>
      </c>
      <c r="J340" s="39">
        <f>+H340*I365</f>
        <v>0</v>
      </c>
      <c r="K340" s="395">
        <v>0</v>
      </c>
      <c r="L340" s="394">
        <f>+J340+K340</f>
        <v>0</v>
      </c>
    </row>
    <row r="341" spans="1:12" ht="13.8">
      <c r="A341" s="2" t="s">
        <v>0</v>
      </c>
      <c r="B341" s="22">
        <f>+$B$13</f>
        <v>0</v>
      </c>
      <c r="C341" s="84" t="e">
        <f>+B341/B362</f>
        <v>#DIV/0!</v>
      </c>
      <c r="D341" s="89">
        <v>0</v>
      </c>
      <c r="E341" s="112">
        <f>+D341*C333</f>
        <v>0</v>
      </c>
      <c r="F341" s="79">
        <v>0</v>
      </c>
      <c r="G341" s="112">
        <f>F341*C333</f>
        <v>0</v>
      </c>
      <c r="H341" s="89">
        <v>0</v>
      </c>
      <c r="I341" s="117">
        <f>H341*C333</f>
        <v>0</v>
      </c>
      <c r="J341" s="39">
        <f>+H341*I365</f>
        <v>0</v>
      </c>
      <c r="K341" s="395">
        <v>0</v>
      </c>
      <c r="L341" s="394">
        <f t="shared" ref="L341:L357" si="28">+J341+K341</f>
        <v>0</v>
      </c>
    </row>
    <row r="342" spans="1:12" ht="13.8">
      <c r="A342" s="2" t="s">
        <v>16</v>
      </c>
      <c r="B342" s="22">
        <f>+$B$14</f>
        <v>0</v>
      </c>
      <c r="C342" s="84" t="e">
        <f>+B342/B362</f>
        <v>#DIV/0!</v>
      </c>
      <c r="D342" s="89">
        <v>0</v>
      </c>
      <c r="E342" s="112">
        <f>+D342*C333</f>
        <v>0</v>
      </c>
      <c r="F342" s="79">
        <v>0</v>
      </c>
      <c r="G342" s="112">
        <f>F342*C333</f>
        <v>0</v>
      </c>
      <c r="H342" s="89">
        <v>0</v>
      </c>
      <c r="I342" s="117">
        <f>H342*C333</f>
        <v>0</v>
      </c>
      <c r="J342" s="39">
        <f>+H342*I365</f>
        <v>0</v>
      </c>
      <c r="K342" s="395">
        <v>0</v>
      </c>
      <c r="L342" s="394">
        <f t="shared" si="28"/>
        <v>0</v>
      </c>
    </row>
    <row r="343" spans="1:12" ht="13.8">
      <c r="A343" s="2" t="s">
        <v>6</v>
      </c>
      <c r="B343" s="22">
        <f>+$B$15</f>
        <v>0</v>
      </c>
      <c r="C343" s="84" t="e">
        <f>+B343/B362</f>
        <v>#DIV/0!</v>
      </c>
      <c r="D343" s="89">
        <v>0</v>
      </c>
      <c r="E343" s="112">
        <f>+D343*C333</f>
        <v>0</v>
      </c>
      <c r="F343" s="79">
        <v>0</v>
      </c>
      <c r="G343" s="112">
        <f>F343*C333</f>
        <v>0</v>
      </c>
      <c r="H343" s="89">
        <v>0</v>
      </c>
      <c r="I343" s="117">
        <f>H343*C333</f>
        <v>0</v>
      </c>
      <c r="J343" s="39">
        <f>+H343*I365</f>
        <v>0</v>
      </c>
      <c r="K343" s="395">
        <v>0</v>
      </c>
      <c r="L343" s="394">
        <f t="shared" si="28"/>
        <v>0</v>
      </c>
    </row>
    <row r="344" spans="1:12" ht="13.8">
      <c r="A344" s="2" t="s">
        <v>10</v>
      </c>
      <c r="B344" s="22">
        <f>+$B$16</f>
        <v>0</v>
      </c>
      <c r="C344" s="84" t="e">
        <f>+B344/B362</f>
        <v>#DIV/0!</v>
      </c>
      <c r="D344" s="89">
        <v>0</v>
      </c>
      <c r="E344" s="112">
        <f>+D344*C333</f>
        <v>0</v>
      </c>
      <c r="F344" s="79">
        <v>0</v>
      </c>
      <c r="G344" s="112">
        <f>F344*C333</f>
        <v>0</v>
      </c>
      <c r="H344" s="89">
        <v>0</v>
      </c>
      <c r="I344" s="117">
        <f>H344*C333</f>
        <v>0</v>
      </c>
      <c r="J344" s="39">
        <f>+H344*I365</f>
        <v>0</v>
      </c>
      <c r="K344" s="395">
        <v>0</v>
      </c>
      <c r="L344" s="394">
        <f t="shared" si="28"/>
        <v>0</v>
      </c>
    </row>
    <row r="345" spans="1:12" ht="13.8">
      <c r="A345" s="2" t="s">
        <v>17</v>
      </c>
      <c r="B345" s="22">
        <f>+$B$17</f>
        <v>0</v>
      </c>
      <c r="C345" s="84" t="e">
        <f>+B345/B362</f>
        <v>#DIV/0!</v>
      </c>
      <c r="D345" s="89">
        <v>0</v>
      </c>
      <c r="E345" s="112">
        <f>+D345*C333</f>
        <v>0</v>
      </c>
      <c r="F345" s="79">
        <v>0</v>
      </c>
      <c r="G345" s="112">
        <f>F345*C333</f>
        <v>0</v>
      </c>
      <c r="H345" s="89">
        <v>0</v>
      </c>
      <c r="I345" s="117">
        <f>H345*C333</f>
        <v>0</v>
      </c>
      <c r="J345" s="39">
        <f>+H345*I365</f>
        <v>0</v>
      </c>
      <c r="K345" s="395">
        <v>0</v>
      </c>
      <c r="L345" s="394">
        <f t="shared" si="28"/>
        <v>0</v>
      </c>
    </row>
    <row r="346" spans="1:12" ht="13.8">
      <c r="A346" s="2" t="s">
        <v>5</v>
      </c>
      <c r="B346" s="22">
        <f>+$B$18</f>
        <v>0</v>
      </c>
      <c r="C346" s="84" t="e">
        <f>+B346/B362</f>
        <v>#DIV/0!</v>
      </c>
      <c r="D346" s="89">
        <v>0</v>
      </c>
      <c r="E346" s="112">
        <f>+D346*C333</f>
        <v>0</v>
      </c>
      <c r="F346" s="79">
        <v>0</v>
      </c>
      <c r="G346" s="112">
        <f>F346*C333</f>
        <v>0</v>
      </c>
      <c r="H346" s="89">
        <v>0</v>
      </c>
      <c r="I346" s="117">
        <f>H346*C333</f>
        <v>0</v>
      </c>
      <c r="J346" s="39">
        <f>+H346*I365</f>
        <v>0</v>
      </c>
      <c r="K346" s="395">
        <v>0</v>
      </c>
      <c r="L346" s="394">
        <f t="shared" si="28"/>
        <v>0</v>
      </c>
    </row>
    <row r="347" spans="1:12" ht="13.8">
      <c r="A347" s="2" t="s">
        <v>116</v>
      </c>
      <c r="B347" s="22">
        <f>+$B$19</f>
        <v>0</v>
      </c>
      <c r="C347" s="84" t="e">
        <f>+B347/B362</f>
        <v>#DIV/0!</v>
      </c>
      <c r="D347" s="89">
        <v>0</v>
      </c>
      <c r="E347" s="112">
        <f>+D347*C333</f>
        <v>0</v>
      </c>
      <c r="F347" s="79">
        <v>0</v>
      </c>
      <c r="G347" s="112">
        <f>F347*C333</f>
        <v>0</v>
      </c>
      <c r="H347" s="89">
        <v>0.88843329110987457</v>
      </c>
      <c r="I347" s="117">
        <f>H347*C333</f>
        <v>4797539.7719933223</v>
      </c>
      <c r="J347" s="39">
        <f>+H347*I365</f>
        <v>0</v>
      </c>
      <c r="K347" s="395">
        <v>0</v>
      </c>
      <c r="L347" s="394">
        <f t="shared" si="28"/>
        <v>0</v>
      </c>
    </row>
    <row r="348" spans="1:12" ht="13.8">
      <c r="A348" s="2" t="s">
        <v>1</v>
      </c>
      <c r="B348" s="22">
        <f>+$B$20</f>
        <v>0</v>
      </c>
      <c r="C348" s="84" t="e">
        <f>+B348/B362</f>
        <v>#DIV/0!</v>
      </c>
      <c r="D348" s="89">
        <v>0</v>
      </c>
      <c r="E348" s="112">
        <f>+D348*C333</f>
        <v>0</v>
      </c>
      <c r="F348" s="79">
        <v>0</v>
      </c>
      <c r="G348" s="112">
        <f>F348*C333</f>
        <v>0</v>
      </c>
      <c r="H348" s="89">
        <v>0</v>
      </c>
      <c r="I348" s="117">
        <f>H348*C333</f>
        <v>0</v>
      </c>
      <c r="J348" s="39">
        <f>+H348*I365</f>
        <v>0</v>
      </c>
      <c r="K348" s="395">
        <v>0</v>
      </c>
      <c r="L348" s="394">
        <f t="shared" si="28"/>
        <v>0</v>
      </c>
    </row>
    <row r="349" spans="1:12" ht="13.8">
      <c r="A349" s="2" t="s">
        <v>46</v>
      </c>
      <c r="B349" s="22">
        <f>+$B$21</f>
        <v>0</v>
      </c>
      <c r="C349" s="84" t="e">
        <f>+B349/B362</f>
        <v>#DIV/0!</v>
      </c>
      <c r="D349" s="89">
        <v>0</v>
      </c>
      <c r="E349" s="112">
        <f>+D349*C333</f>
        <v>0</v>
      </c>
      <c r="F349" s="79">
        <v>0</v>
      </c>
      <c r="G349" s="112">
        <f>F349*C333</f>
        <v>0</v>
      </c>
      <c r="H349" s="89">
        <v>0</v>
      </c>
      <c r="I349" s="117">
        <f>H349*C333</f>
        <v>0</v>
      </c>
      <c r="J349" s="39">
        <f>+H349*I365</f>
        <v>0</v>
      </c>
      <c r="K349" s="395">
        <v>0</v>
      </c>
      <c r="L349" s="394">
        <f t="shared" si="28"/>
        <v>0</v>
      </c>
    </row>
    <row r="350" spans="1:12" ht="13.8">
      <c r="A350" s="2" t="s">
        <v>45</v>
      </c>
      <c r="B350" s="22">
        <f>+$B$22</f>
        <v>0</v>
      </c>
      <c r="C350" s="84" t="e">
        <f>+B350/B362</f>
        <v>#DIV/0!</v>
      </c>
      <c r="D350" s="89">
        <v>0</v>
      </c>
      <c r="E350" s="112">
        <f>+D350*C333</f>
        <v>0</v>
      </c>
      <c r="F350" s="79">
        <v>0</v>
      </c>
      <c r="G350" s="112">
        <f>F350*C333</f>
        <v>0</v>
      </c>
      <c r="H350" s="89">
        <v>0</v>
      </c>
      <c r="I350" s="117">
        <f>H350*C333</f>
        <v>0</v>
      </c>
      <c r="J350" s="39">
        <f>+H350*I365</f>
        <v>0</v>
      </c>
      <c r="K350" s="395">
        <v>0</v>
      </c>
      <c r="L350" s="394">
        <f t="shared" si="28"/>
        <v>0</v>
      </c>
    </row>
    <row r="351" spans="1:12" ht="13.8">
      <c r="A351" s="2" t="s">
        <v>209</v>
      </c>
      <c r="B351" s="22">
        <f>+$B$23</f>
        <v>0</v>
      </c>
      <c r="C351" s="84" t="e">
        <f>+B351/B362</f>
        <v>#DIV/0!</v>
      </c>
      <c r="D351" s="89">
        <v>0</v>
      </c>
      <c r="E351" s="112">
        <f>+D351*C333</f>
        <v>0</v>
      </c>
      <c r="F351" s="79">
        <v>0</v>
      </c>
      <c r="G351" s="112">
        <f>F351*C333</f>
        <v>0</v>
      </c>
      <c r="H351" s="89">
        <v>0</v>
      </c>
      <c r="I351" s="117">
        <f>H351*C333</f>
        <v>0</v>
      </c>
      <c r="J351" s="39">
        <f>+H351*I365</f>
        <v>0</v>
      </c>
      <c r="K351" s="395">
        <v>0</v>
      </c>
      <c r="L351" s="394">
        <f t="shared" si="28"/>
        <v>0</v>
      </c>
    </row>
    <row r="352" spans="1:12" ht="13.8">
      <c r="A352" s="2" t="s">
        <v>210</v>
      </c>
      <c r="B352" s="22">
        <f>+$B$24</f>
        <v>0</v>
      </c>
      <c r="C352" s="84" t="e">
        <f>+B352/B362</f>
        <v>#DIV/0!</v>
      </c>
      <c r="D352" s="89">
        <v>0</v>
      </c>
      <c r="E352" s="112">
        <f>+D352*C333</f>
        <v>0</v>
      </c>
      <c r="F352" s="79">
        <v>0</v>
      </c>
      <c r="G352" s="112">
        <f>F352*C333</f>
        <v>0</v>
      </c>
      <c r="H352" s="89">
        <v>0</v>
      </c>
      <c r="I352" s="117">
        <f>H352*C333</f>
        <v>0</v>
      </c>
      <c r="J352" s="39">
        <f>+H352*I365</f>
        <v>0</v>
      </c>
      <c r="K352" s="395">
        <v>0</v>
      </c>
      <c r="L352" s="394">
        <f t="shared" si="28"/>
        <v>0</v>
      </c>
    </row>
    <row r="353" spans="1:14" ht="13.8">
      <c r="A353" s="2" t="s">
        <v>2</v>
      </c>
      <c r="B353" s="22">
        <f>+$B$25</f>
        <v>0</v>
      </c>
      <c r="C353" s="84" t="e">
        <f>+B353/B362</f>
        <v>#DIV/0!</v>
      </c>
      <c r="D353" s="89">
        <v>0</v>
      </c>
      <c r="E353" s="112">
        <f>+D353*C333</f>
        <v>0</v>
      </c>
      <c r="F353" s="79">
        <v>0</v>
      </c>
      <c r="G353" s="112">
        <f>F353*C333</f>
        <v>0</v>
      </c>
      <c r="H353" s="89">
        <v>0</v>
      </c>
      <c r="I353" s="117">
        <f>H353*C333</f>
        <v>0</v>
      </c>
      <c r="J353" s="39">
        <f>+H353*I365</f>
        <v>0</v>
      </c>
      <c r="K353" s="395">
        <v>0</v>
      </c>
      <c r="L353" s="394">
        <f t="shared" si="28"/>
        <v>0</v>
      </c>
    </row>
    <row r="354" spans="1:14" ht="13.8">
      <c r="A354" s="2" t="s">
        <v>12</v>
      </c>
      <c r="B354" s="22">
        <f>+$B$26</f>
        <v>0</v>
      </c>
      <c r="C354" s="84" t="e">
        <f>+B354/B362</f>
        <v>#DIV/0!</v>
      </c>
      <c r="D354" s="89">
        <v>0</v>
      </c>
      <c r="E354" s="112">
        <f>+D354*C333</f>
        <v>0</v>
      </c>
      <c r="F354" s="79">
        <v>0</v>
      </c>
      <c r="G354" s="112">
        <f>F354*C333</f>
        <v>0</v>
      </c>
      <c r="H354" s="89">
        <v>0</v>
      </c>
      <c r="I354" s="117">
        <f>H354*C333</f>
        <v>0</v>
      </c>
      <c r="J354" s="39">
        <f>+H354*I365</f>
        <v>0</v>
      </c>
      <c r="K354" s="395">
        <v>0</v>
      </c>
      <c r="L354" s="394">
        <f t="shared" si="28"/>
        <v>0</v>
      </c>
    </row>
    <row r="355" spans="1:14" ht="13.8">
      <c r="A355" s="2" t="s">
        <v>18</v>
      </c>
      <c r="B355" s="22">
        <f>+$B$27</f>
        <v>0</v>
      </c>
      <c r="C355" s="84" t="e">
        <f>+B355/B362</f>
        <v>#DIV/0!</v>
      </c>
      <c r="D355" s="89">
        <v>0</v>
      </c>
      <c r="E355" s="112">
        <f>+D355*C333</f>
        <v>0</v>
      </c>
      <c r="F355" s="79">
        <v>0</v>
      </c>
      <c r="G355" s="112">
        <f>F355*C333</f>
        <v>0</v>
      </c>
      <c r="H355" s="89">
        <v>0</v>
      </c>
      <c r="I355" s="117">
        <f>H355*C333</f>
        <v>0</v>
      </c>
      <c r="J355" s="39">
        <f>+H355*I365</f>
        <v>0</v>
      </c>
      <c r="K355" s="395">
        <v>0</v>
      </c>
      <c r="L355" s="394">
        <f t="shared" si="28"/>
        <v>0</v>
      </c>
    </row>
    <row r="356" spans="1:14" ht="13.8">
      <c r="A356" s="2" t="s">
        <v>9</v>
      </c>
      <c r="B356" s="22">
        <f>+$B$28</f>
        <v>0</v>
      </c>
      <c r="C356" s="84" t="e">
        <f>+B356/B362</f>
        <v>#DIV/0!</v>
      </c>
      <c r="D356" s="89">
        <v>0</v>
      </c>
      <c r="E356" s="112">
        <f>+D356*C333</f>
        <v>0</v>
      </c>
      <c r="F356" s="79">
        <v>0</v>
      </c>
      <c r="G356" s="112">
        <f>F356*C333</f>
        <v>0</v>
      </c>
      <c r="H356" s="89">
        <v>0.10408737621764108</v>
      </c>
      <c r="I356" s="117">
        <f>H356*C333</f>
        <v>562071.83157526189</v>
      </c>
      <c r="J356" s="39">
        <f>+H356*I365</f>
        <v>0</v>
      </c>
      <c r="K356" s="395">
        <v>0</v>
      </c>
      <c r="L356" s="394">
        <f t="shared" si="28"/>
        <v>0</v>
      </c>
    </row>
    <row r="357" spans="1:14" ht="13.8">
      <c r="A357" s="2" t="s">
        <v>7</v>
      </c>
      <c r="B357" s="22">
        <f>+$B$29</f>
        <v>0</v>
      </c>
      <c r="C357" s="84" t="e">
        <f>+B357/B362</f>
        <v>#DIV/0!</v>
      </c>
      <c r="D357" s="89">
        <v>0</v>
      </c>
      <c r="E357" s="112">
        <f>+D357*C333</f>
        <v>0</v>
      </c>
      <c r="F357" s="79">
        <v>0</v>
      </c>
      <c r="G357" s="112">
        <f>F357*C333</f>
        <v>0</v>
      </c>
      <c r="H357" s="89">
        <v>0</v>
      </c>
      <c r="I357" s="117">
        <f>H357*C333</f>
        <v>0</v>
      </c>
      <c r="J357" s="39">
        <f>+H357*I365</f>
        <v>0</v>
      </c>
      <c r="K357" s="395">
        <v>0</v>
      </c>
      <c r="L357" s="394">
        <f t="shared" si="28"/>
        <v>0</v>
      </c>
    </row>
    <row r="358" spans="1:14" ht="13.8">
      <c r="A358" s="2" t="s">
        <v>13</v>
      </c>
      <c r="B358" s="22">
        <f>+$B$30</f>
        <v>0</v>
      </c>
      <c r="C358" s="84" t="e">
        <f>+B358/B362</f>
        <v>#DIV/0!</v>
      </c>
      <c r="D358" s="89">
        <v>0</v>
      </c>
      <c r="E358" s="112">
        <f>+D358*C333</f>
        <v>0</v>
      </c>
      <c r="F358" s="79">
        <v>0</v>
      </c>
      <c r="G358" s="112">
        <f>F358*C333</f>
        <v>0</v>
      </c>
      <c r="H358" s="89">
        <v>0</v>
      </c>
      <c r="I358" s="117">
        <f>H358*C333</f>
        <v>0</v>
      </c>
      <c r="J358" s="39">
        <f>+H358*I365</f>
        <v>0</v>
      </c>
      <c r="K358" s="395">
        <v>0</v>
      </c>
      <c r="L358" s="394">
        <f>+J358+K358</f>
        <v>0</v>
      </c>
    </row>
    <row r="359" spans="1:14" ht="13.8">
      <c r="A359" s="2" t="s">
        <v>3</v>
      </c>
      <c r="B359" s="22">
        <f>+$B$31</f>
        <v>0</v>
      </c>
      <c r="C359" s="84" t="e">
        <f>+B359/B362</f>
        <v>#DIV/0!</v>
      </c>
      <c r="D359" s="89">
        <v>0</v>
      </c>
      <c r="E359" s="112">
        <f>+D359*C333</f>
        <v>0</v>
      </c>
      <c r="F359" s="79">
        <v>0</v>
      </c>
      <c r="G359" s="112">
        <f>F359*C333</f>
        <v>0</v>
      </c>
      <c r="H359" s="89">
        <v>7.4793326724842402E-3</v>
      </c>
      <c r="I359" s="117">
        <f>H359*C333</f>
        <v>40388.396431414898</v>
      </c>
      <c r="J359" s="39">
        <f>+H359*I365</f>
        <v>0</v>
      </c>
      <c r="K359" s="395">
        <v>0</v>
      </c>
      <c r="L359" s="394">
        <f t="shared" ref="L359" si="29">+J359+K359</f>
        <v>0</v>
      </c>
    </row>
    <row r="360" spans="1:14" ht="13.8">
      <c r="A360" s="2" t="s">
        <v>11</v>
      </c>
      <c r="B360" s="22">
        <f>+$B$32</f>
        <v>0</v>
      </c>
      <c r="C360" s="84" t="e">
        <f>+B360/B362</f>
        <v>#DIV/0!</v>
      </c>
      <c r="D360" s="89">
        <v>0</v>
      </c>
      <c r="E360" s="112">
        <f>+D360*C333</f>
        <v>0</v>
      </c>
      <c r="F360" s="79">
        <v>0</v>
      </c>
      <c r="G360" s="112">
        <f>F360*C333</f>
        <v>0</v>
      </c>
      <c r="H360" s="89">
        <v>0</v>
      </c>
      <c r="I360" s="117">
        <f>H360*C333</f>
        <v>0</v>
      </c>
      <c r="J360" s="39">
        <f>+H360*I365</f>
        <v>0</v>
      </c>
      <c r="K360" s="395">
        <v>0</v>
      </c>
      <c r="L360" s="394">
        <f>+J360+K360</f>
        <v>0</v>
      </c>
    </row>
    <row r="361" spans="1:14" ht="13.8">
      <c r="A361" s="3" t="s">
        <v>8</v>
      </c>
      <c r="B361" s="22">
        <f>+$B$33</f>
        <v>0</v>
      </c>
      <c r="C361" s="84" t="e">
        <f>+B361/B362</f>
        <v>#DIV/0!</v>
      </c>
      <c r="D361" s="89">
        <v>0</v>
      </c>
      <c r="E361" s="112">
        <f>+D361*C333</f>
        <v>0</v>
      </c>
      <c r="F361" s="79">
        <v>0</v>
      </c>
      <c r="G361" s="112">
        <f>F361*C333</f>
        <v>0</v>
      </c>
      <c r="H361" s="358">
        <v>0</v>
      </c>
      <c r="I361" s="118">
        <f>H361*C333</f>
        <v>0</v>
      </c>
      <c r="J361" s="39">
        <f>+H361*I365</f>
        <v>0</v>
      </c>
      <c r="K361" s="395">
        <v>0</v>
      </c>
      <c r="L361" s="394">
        <f t="shared" ref="L361" si="30">+J361+K361</f>
        <v>0</v>
      </c>
    </row>
    <row r="362" spans="1:14" ht="13.8">
      <c r="A362" s="24"/>
      <c r="B362" s="25">
        <f t="shared" ref="B362:K362" si="31">SUM(B339:B361)</f>
        <v>0</v>
      </c>
      <c r="C362" s="85" t="e">
        <f t="shared" si="31"/>
        <v>#DIV/0!</v>
      </c>
      <c r="D362" s="82">
        <f t="shared" si="31"/>
        <v>0</v>
      </c>
      <c r="E362" s="113">
        <f t="shared" si="31"/>
        <v>0</v>
      </c>
      <c r="F362" s="83">
        <f t="shared" si="31"/>
        <v>0</v>
      </c>
      <c r="G362" s="113">
        <f t="shared" si="31"/>
        <v>0</v>
      </c>
      <c r="H362" s="86">
        <f t="shared" si="31"/>
        <v>0.99999999999999989</v>
      </c>
      <c r="I362" s="363">
        <f t="shared" si="31"/>
        <v>5399999.9999999991</v>
      </c>
      <c r="J362" s="26">
        <f t="shared" si="31"/>
        <v>0</v>
      </c>
      <c r="K362" s="26">
        <f t="shared" si="31"/>
        <v>0</v>
      </c>
      <c r="L362" s="26">
        <f>SUM(L339:L361)</f>
        <v>0</v>
      </c>
    </row>
    <row r="363" spans="1:14">
      <c r="H363" s="80"/>
      <c r="I363" s="81"/>
    </row>
    <row r="365" spans="1:14">
      <c r="G365" t="s">
        <v>114</v>
      </c>
      <c r="H365" s="27"/>
      <c r="I365" s="357">
        <f>+ITCM!L83</f>
        <v>0</v>
      </c>
    </row>
    <row r="366" spans="1:14">
      <c r="G366" t="s">
        <v>338</v>
      </c>
      <c r="I366" s="357">
        <f>+ITCM!M83</f>
        <v>0</v>
      </c>
    </row>
    <row r="367" spans="1:14">
      <c r="G367" t="s">
        <v>256</v>
      </c>
      <c r="I367" s="120">
        <f>SUM(I365:I366)</f>
        <v>0</v>
      </c>
      <c r="J367" s="455" t="s">
        <v>586</v>
      </c>
      <c r="N367" s="121">
        <f>+I367</f>
        <v>0</v>
      </c>
    </row>
    <row r="368" spans="1:14">
      <c r="I368" s="122"/>
      <c r="N368" s="121"/>
    </row>
    <row r="369" spans="1:17">
      <c r="I369" s="122"/>
      <c r="N369" s="121"/>
    </row>
    <row r="370" spans="1:17">
      <c r="I370" s="122"/>
      <c r="N370" s="121"/>
    </row>
    <row r="371" spans="1:17" ht="15.6">
      <c r="A371" s="874" t="s">
        <v>19</v>
      </c>
      <c r="B371" s="875"/>
      <c r="C371" s="875">
        <v>2472</v>
      </c>
      <c r="D371" s="875"/>
      <c r="E371" s="875"/>
      <c r="F371" s="875"/>
      <c r="G371" s="875"/>
      <c r="H371" s="876"/>
      <c r="I371" s="4"/>
    </row>
    <row r="372" spans="1:17" ht="15.6">
      <c r="A372" s="867" t="s">
        <v>20</v>
      </c>
      <c r="B372" s="868"/>
      <c r="C372" s="920"/>
      <c r="D372" s="920"/>
      <c r="E372" s="920"/>
      <c r="F372" s="920"/>
      <c r="G372" s="920"/>
      <c r="H372" s="921"/>
      <c r="I372" s="4"/>
    </row>
    <row r="373" spans="1:17" ht="15.6">
      <c r="A373" s="867" t="s">
        <v>22</v>
      </c>
      <c r="B373" s="868"/>
      <c r="C373" s="913"/>
      <c r="D373" s="913"/>
      <c r="E373" s="913"/>
      <c r="F373" s="913"/>
      <c r="G373" s="913"/>
      <c r="H373" s="914"/>
      <c r="I373" s="4"/>
    </row>
    <row r="374" spans="1:17" ht="15.6">
      <c r="A374" s="867" t="s">
        <v>24</v>
      </c>
      <c r="B374" s="868"/>
      <c r="C374" s="869">
        <v>66019000</v>
      </c>
      <c r="D374" s="870"/>
      <c r="E374" s="870"/>
      <c r="F374" s="870"/>
      <c r="G374" s="870"/>
      <c r="H374" s="871"/>
      <c r="I374" s="4"/>
    </row>
    <row r="375" spans="1:17" ht="15.6">
      <c r="A375" s="881" t="s">
        <v>25</v>
      </c>
      <c r="B375" s="882"/>
      <c r="C375" s="911" t="s">
        <v>45</v>
      </c>
      <c r="D375" s="911"/>
      <c r="E375" s="911"/>
      <c r="F375" s="911"/>
      <c r="G375" s="911"/>
      <c r="H375" s="912"/>
      <c r="I375" s="4"/>
    </row>
    <row r="376" spans="1:17" ht="13.8">
      <c r="A376" s="5"/>
      <c r="B376" s="5"/>
      <c r="C376" s="5"/>
      <c r="D376" s="5"/>
      <c r="E376" s="5"/>
      <c r="F376" s="5"/>
      <c r="G376" s="5"/>
      <c r="H376" s="5"/>
      <c r="I376" s="5"/>
    </row>
    <row r="377" spans="1:17" ht="13.8">
      <c r="A377" s="6"/>
      <c r="B377" s="7"/>
      <c r="C377" s="8"/>
      <c r="D377" s="886">
        <v>0.2</v>
      </c>
      <c r="E377" s="887"/>
      <c r="F377" s="886">
        <v>0.8</v>
      </c>
      <c r="G377" s="887"/>
      <c r="H377" s="9"/>
      <c r="I377" s="10"/>
      <c r="J377" s="11" t="s">
        <v>121</v>
      </c>
      <c r="K377" s="11" t="s">
        <v>269</v>
      </c>
      <c r="L377" s="11" t="s">
        <v>270</v>
      </c>
    </row>
    <row r="378" spans="1:17" ht="13.8">
      <c r="A378" s="12"/>
      <c r="B378" s="13"/>
      <c r="C378" s="14"/>
      <c r="D378" s="872" t="s">
        <v>26</v>
      </c>
      <c r="E378" s="880"/>
      <c r="F378" s="872" t="s">
        <v>27</v>
      </c>
      <c r="G378" s="880"/>
      <c r="H378" s="872" t="s">
        <v>28</v>
      </c>
      <c r="I378" s="873"/>
      <c r="J378" s="15" t="s">
        <v>29</v>
      </c>
      <c r="K378" s="391" t="s">
        <v>29</v>
      </c>
      <c r="L378" s="391" t="s">
        <v>29</v>
      </c>
    </row>
    <row r="379" spans="1:17" ht="27.6">
      <c r="A379" s="16" t="s">
        <v>30</v>
      </c>
      <c r="B379" s="17" t="s">
        <v>31</v>
      </c>
      <c r="C379" s="18" t="s">
        <v>32</v>
      </c>
      <c r="D379" s="19" t="s">
        <v>33</v>
      </c>
      <c r="E379" s="20" t="s">
        <v>34</v>
      </c>
      <c r="F379" s="19" t="s">
        <v>33</v>
      </c>
      <c r="G379" s="20" t="s">
        <v>34</v>
      </c>
      <c r="H379" s="21" t="s">
        <v>33</v>
      </c>
      <c r="I379" s="40" t="s">
        <v>34</v>
      </c>
      <c r="J379" s="18" t="s">
        <v>34</v>
      </c>
      <c r="K379" s="18" t="s">
        <v>34</v>
      </c>
      <c r="L379" s="18" t="s">
        <v>34</v>
      </c>
    </row>
    <row r="380" spans="1:17" ht="13.8">
      <c r="A380" s="1" t="s">
        <v>15</v>
      </c>
      <c r="B380" s="22">
        <f>+$B$10</f>
        <v>0</v>
      </c>
      <c r="C380" s="84" t="e">
        <f>+B380/B403</f>
        <v>#DIV/0!</v>
      </c>
      <c r="D380" s="89">
        <v>0</v>
      </c>
      <c r="E380" s="112">
        <f>+D380*C374</f>
        <v>0</v>
      </c>
      <c r="F380" s="79">
        <v>0</v>
      </c>
      <c r="G380" s="114">
        <f>F380*C374</f>
        <v>0</v>
      </c>
      <c r="H380" s="89">
        <v>2.1728485454766248E-2</v>
      </c>
      <c r="I380" s="116">
        <f>H380*C374</f>
        <v>1434492.8812382128</v>
      </c>
      <c r="J380" s="39">
        <f>+H380*I406</f>
        <v>99814.793157444234</v>
      </c>
      <c r="K380" s="39">
        <f>+H380*I407</f>
        <v>0</v>
      </c>
      <c r="L380" s="393">
        <f>+J380+K380</f>
        <v>99814.793157444234</v>
      </c>
      <c r="P380" s="819" t="s">
        <v>967</v>
      </c>
      <c r="Q380" s="812"/>
    </row>
    <row r="381" spans="1:17" ht="13.8">
      <c r="A381" s="2" t="s">
        <v>4</v>
      </c>
      <c r="B381" s="22">
        <f>+$B$12</f>
        <v>0</v>
      </c>
      <c r="C381" s="84" t="e">
        <f>+B381/B403</f>
        <v>#DIV/0!</v>
      </c>
      <c r="D381" s="89">
        <v>0</v>
      </c>
      <c r="E381" s="112">
        <f>+D381*C374</f>
        <v>0</v>
      </c>
      <c r="F381" s="79">
        <v>0</v>
      </c>
      <c r="G381" s="112">
        <f>F381*C374</f>
        <v>0</v>
      </c>
      <c r="H381" s="89">
        <v>1.085946502601502E-3</v>
      </c>
      <c r="I381" s="117">
        <f>H381*C374</f>
        <v>71693.102155248562</v>
      </c>
      <c r="J381" s="39">
        <f>+H381*I406</f>
        <v>4988.5449109128895</v>
      </c>
      <c r="K381" s="39">
        <f>+H381*I407</f>
        <v>0</v>
      </c>
      <c r="L381" s="394">
        <f>+J381+K381</f>
        <v>4988.5449109128895</v>
      </c>
      <c r="P381" s="820" t="s">
        <v>638</v>
      </c>
      <c r="Q381" s="821"/>
    </row>
    <row r="382" spans="1:17" s="127" customFormat="1" ht="13.8">
      <c r="A382" s="2" t="s">
        <v>0</v>
      </c>
      <c r="B382" s="471">
        <f>+$B$13</f>
        <v>0</v>
      </c>
      <c r="C382" s="472" t="e">
        <f>+B382/B403</f>
        <v>#DIV/0!</v>
      </c>
      <c r="D382" s="473">
        <v>0</v>
      </c>
      <c r="E382" s="474">
        <f>+D382*C374</f>
        <v>0</v>
      </c>
      <c r="F382" s="475">
        <v>0</v>
      </c>
      <c r="G382" s="474">
        <f>F382*C374</f>
        <v>0</v>
      </c>
      <c r="H382" s="473">
        <v>1.9839747924817689E-2</v>
      </c>
      <c r="I382" s="477">
        <f>H382*C374</f>
        <v>1309800.318248539</v>
      </c>
      <c r="J382" s="478">
        <f>+H382*I406</f>
        <v>91138.443106586739</v>
      </c>
      <c r="K382" s="478">
        <f>+H382*I407</f>
        <v>0</v>
      </c>
      <c r="L382" s="480">
        <f t="shared" ref="L382:L402" si="32">+J382+K382</f>
        <v>91138.443106586739</v>
      </c>
      <c r="P382" s="815">
        <f>L382*$O$20</f>
        <v>52769.158558713716</v>
      </c>
      <c r="Q382" s="816" t="s">
        <v>610</v>
      </c>
    </row>
    <row r="383" spans="1:17" ht="13.8">
      <c r="A383" s="2" t="s">
        <v>16</v>
      </c>
      <c r="B383" s="22">
        <f>+$B$14</f>
        <v>0</v>
      </c>
      <c r="C383" s="84" t="e">
        <f>+B383/B403</f>
        <v>#DIV/0!</v>
      </c>
      <c r="D383" s="89">
        <v>0</v>
      </c>
      <c r="E383" s="112">
        <f>+D383*C374</f>
        <v>0</v>
      </c>
      <c r="F383" s="79">
        <v>0</v>
      </c>
      <c r="G383" s="112">
        <f>F383*C374</f>
        <v>0</v>
      </c>
      <c r="H383" s="89">
        <v>2.1329511073542771E-3</v>
      </c>
      <c r="I383" s="117">
        <f>H383*C374</f>
        <v>140815.29915642203</v>
      </c>
      <c r="J383" s="39">
        <f>+H383*I406</f>
        <v>9798.2012615982003</v>
      </c>
      <c r="K383" s="39">
        <f>+H383*I407</f>
        <v>0</v>
      </c>
      <c r="L383" s="394">
        <f t="shared" si="32"/>
        <v>9798.2012615982003</v>
      </c>
      <c r="P383" s="815">
        <f>L382*$O$21</f>
        <v>31898.455087305356</v>
      </c>
      <c r="Q383" s="816" t="s">
        <v>603</v>
      </c>
    </row>
    <row r="384" spans="1:17" ht="13.8">
      <c r="A384" s="2" t="s">
        <v>6</v>
      </c>
      <c r="B384" s="22">
        <f>+$B$15</f>
        <v>0</v>
      </c>
      <c r="C384" s="84" t="e">
        <f>+B384/B403</f>
        <v>#DIV/0!</v>
      </c>
      <c r="D384" s="89">
        <v>0</v>
      </c>
      <c r="E384" s="112">
        <f>+D384*C374</f>
        <v>0</v>
      </c>
      <c r="F384" s="79">
        <v>0</v>
      </c>
      <c r="G384" s="112">
        <f>F384*C374</f>
        <v>0</v>
      </c>
      <c r="H384" s="89">
        <v>5.0541139894855437E-3</v>
      </c>
      <c r="I384" s="117">
        <f>H384*C374</f>
        <v>333667.55147184612</v>
      </c>
      <c r="J384" s="39">
        <f>+H384*I406</f>
        <v>23217.234514796139</v>
      </c>
      <c r="K384" s="39">
        <f>+H384*I407</f>
        <v>0</v>
      </c>
      <c r="L384" s="394">
        <f t="shared" si="32"/>
        <v>23217.234514796139</v>
      </c>
      <c r="P384" s="817">
        <f>L382*$O$22</f>
        <v>6470.8294605676583</v>
      </c>
      <c r="Q384" s="818" t="s">
        <v>604</v>
      </c>
    </row>
    <row r="385" spans="1:12" ht="13.8">
      <c r="A385" s="2" t="s">
        <v>10</v>
      </c>
      <c r="B385" s="22">
        <f>+$B$16</f>
        <v>0</v>
      </c>
      <c r="C385" s="84" t="e">
        <f>+B385/B403</f>
        <v>#DIV/0!</v>
      </c>
      <c r="D385" s="89">
        <v>0</v>
      </c>
      <c r="E385" s="112">
        <f>+D385*C374</f>
        <v>0</v>
      </c>
      <c r="F385" s="79">
        <v>0</v>
      </c>
      <c r="G385" s="112">
        <f>F385*C374</f>
        <v>0</v>
      </c>
      <c r="H385" s="89">
        <v>5.6590601610661513E-3</v>
      </c>
      <c r="I385" s="117">
        <f>H385*C374</f>
        <v>373605.49277342623</v>
      </c>
      <c r="J385" s="39">
        <f>+H385*I406</f>
        <v>25996.19382668232</v>
      </c>
      <c r="K385" s="39">
        <f>+H385*I407</f>
        <v>0</v>
      </c>
      <c r="L385" s="394">
        <f t="shared" si="32"/>
        <v>25996.19382668232</v>
      </c>
    </row>
    <row r="386" spans="1:12" ht="13.8">
      <c r="A386" s="2" t="s">
        <v>17</v>
      </c>
      <c r="B386" s="22">
        <f>+$B$17</f>
        <v>0</v>
      </c>
      <c r="C386" s="84" t="e">
        <f>+B386/B403</f>
        <v>#DIV/0!</v>
      </c>
      <c r="D386" s="89">
        <v>0</v>
      </c>
      <c r="E386" s="112">
        <f>+D386*C374</f>
        <v>0</v>
      </c>
      <c r="F386" s="79">
        <v>0</v>
      </c>
      <c r="G386" s="112">
        <f>F386*C374</f>
        <v>0</v>
      </c>
      <c r="H386" s="89">
        <v>1.367132790129902E-2</v>
      </c>
      <c r="I386" s="117">
        <f>H386*C374</f>
        <v>902567.39671586</v>
      </c>
      <c r="J386" s="39">
        <f>+H386*I406</f>
        <v>62802.38765359627</v>
      </c>
      <c r="K386" s="39">
        <f>+H386*I407</f>
        <v>0</v>
      </c>
      <c r="L386" s="394">
        <f t="shared" si="32"/>
        <v>62802.38765359627</v>
      </c>
    </row>
    <row r="387" spans="1:12" ht="13.8">
      <c r="A387" s="2" t="s">
        <v>5</v>
      </c>
      <c r="B387" s="22">
        <f>+$B$18</f>
        <v>0</v>
      </c>
      <c r="C387" s="84" t="e">
        <f>+B387/B403</f>
        <v>#DIV/0!</v>
      </c>
      <c r="D387" s="89">
        <v>0</v>
      </c>
      <c r="E387" s="112">
        <f>+D387*C374</f>
        <v>0</v>
      </c>
      <c r="F387" s="79">
        <v>0</v>
      </c>
      <c r="G387" s="112">
        <f>F387*C374</f>
        <v>0</v>
      </c>
      <c r="H387" s="89">
        <v>1.7728742365512765E-2</v>
      </c>
      <c r="I387" s="117">
        <f>H387*C374</f>
        <v>1170433.8422287873</v>
      </c>
      <c r="J387" s="39">
        <f>+H387*I406</f>
        <v>81441.053765075325</v>
      </c>
      <c r="K387" s="39">
        <f>+H387*I407</f>
        <v>0</v>
      </c>
      <c r="L387" s="394">
        <f t="shared" si="32"/>
        <v>81441.053765075325</v>
      </c>
    </row>
    <row r="388" spans="1:12" ht="13.8">
      <c r="A388" s="2" t="s">
        <v>116</v>
      </c>
      <c r="B388" s="22">
        <f>+$B$19</f>
        <v>0</v>
      </c>
      <c r="C388" s="84" t="e">
        <f>+B388/B403</f>
        <v>#DIV/0!</v>
      </c>
      <c r="D388" s="89">
        <v>0</v>
      </c>
      <c r="E388" s="112">
        <f>+D388*C374</f>
        <v>0</v>
      </c>
      <c r="F388" s="79">
        <v>0</v>
      </c>
      <c r="G388" s="112">
        <f>F388*C374</f>
        <v>0</v>
      </c>
      <c r="H388" s="89">
        <v>5.9512040905414154E-3</v>
      </c>
      <c r="I388" s="117">
        <f>H388*C374</f>
        <v>392892.54285345372</v>
      </c>
      <c r="J388" s="39">
        <f>+H388*I406</f>
        <v>27338.224128494268</v>
      </c>
      <c r="K388" s="39">
        <f>+H388*I407</f>
        <v>0</v>
      </c>
      <c r="L388" s="394">
        <f t="shared" si="32"/>
        <v>27338.224128494268</v>
      </c>
    </row>
    <row r="389" spans="1:12" ht="13.8">
      <c r="A389" s="2" t="s">
        <v>1</v>
      </c>
      <c r="B389" s="22">
        <f>+$B$20</f>
        <v>0</v>
      </c>
      <c r="C389" s="84" t="e">
        <f>+B389/B403</f>
        <v>#DIV/0!</v>
      </c>
      <c r="D389" s="89">
        <v>0</v>
      </c>
      <c r="E389" s="112">
        <f>+D389*C374</f>
        <v>0</v>
      </c>
      <c r="F389" s="79">
        <v>0</v>
      </c>
      <c r="G389" s="112">
        <f>F389*C374</f>
        <v>0</v>
      </c>
      <c r="H389" s="89">
        <v>4.6606799663519394E-4</v>
      </c>
      <c r="I389" s="117">
        <f>H389*C374</f>
        <v>30769.343069858867</v>
      </c>
      <c r="J389" s="39">
        <f>+H389*I406</f>
        <v>2140.9904881907819</v>
      </c>
      <c r="K389" s="39">
        <f>+H389*I407</f>
        <v>0</v>
      </c>
      <c r="L389" s="394">
        <f t="shared" si="32"/>
        <v>2140.9904881907819</v>
      </c>
    </row>
    <row r="390" spans="1:12" ht="13.8">
      <c r="A390" s="2" t="s">
        <v>46</v>
      </c>
      <c r="B390" s="22">
        <f>+$B$21</f>
        <v>0</v>
      </c>
      <c r="C390" s="84" t="e">
        <f>+B390/B403</f>
        <v>#DIV/0!</v>
      </c>
      <c r="D390" s="89">
        <v>0</v>
      </c>
      <c r="E390" s="112">
        <f>+D390*C374</f>
        <v>0</v>
      </c>
      <c r="F390" s="79">
        <v>0</v>
      </c>
      <c r="G390" s="112">
        <f>F390*C374</f>
        <v>0</v>
      </c>
      <c r="H390" s="89">
        <v>1.3979961760369522E-2</v>
      </c>
      <c r="I390" s="117">
        <f>H390*C374</f>
        <v>922943.09545783547</v>
      </c>
      <c r="J390" s="39">
        <f>+H390*I406</f>
        <v>64220.168237918973</v>
      </c>
      <c r="K390" s="39">
        <f>+H390*I407</f>
        <v>0</v>
      </c>
      <c r="L390" s="394">
        <f t="shared" si="32"/>
        <v>64220.168237918973</v>
      </c>
    </row>
    <row r="391" spans="1:12" ht="13.8">
      <c r="A391" s="2" t="s">
        <v>45</v>
      </c>
      <c r="B391" s="22">
        <f>+$B$22</f>
        <v>0</v>
      </c>
      <c r="C391" s="84" t="e">
        <f>+B391/B403</f>
        <v>#DIV/0!</v>
      </c>
      <c r="D391" s="89">
        <v>0</v>
      </c>
      <c r="E391" s="112">
        <f>+D391*C374</f>
        <v>0</v>
      </c>
      <c r="F391" s="79">
        <v>0</v>
      </c>
      <c r="G391" s="112">
        <f>F391*C374</f>
        <v>0</v>
      </c>
      <c r="H391" s="89">
        <v>0.84123854717735669</v>
      </c>
      <c r="I391" s="117">
        <f>H391*C374</f>
        <v>55537727.646101914</v>
      </c>
      <c r="J391" s="39">
        <f>+H391*I406</f>
        <v>3864422.6610906264</v>
      </c>
      <c r="K391" s="39">
        <f>+H391*I407</f>
        <v>0</v>
      </c>
      <c r="L391" s="394">
        <f t="shared" si="32"/>
        <v>3864422.6610906264</v>
      </c>
    </row>
    <row r="392" spans="1:12" ht="13.8">
      <c r="A392" s="2" t="s">
        <v>209</v>
      </c>
      <c r="B392" s="22">
        <f>+$B$23</f>
        <v>0</v>
      </c>
      <c r="C392" s="84" t="e">
        <f>+B392/B403</f>
        <v>#DIV/0!</v>
      </c>
      <c r="D392" s="89">
        <v>0</v>
      </c>
      <c r="E392" s="112">
        <f>+D392*C374</f>
        <v>0</v>
      </c>
      <c r="F392" s="79">
        <v>0</v>
      </c>
      <c r="G392" s="112">
        <f>F392*C374</f>
        <v>0</v>
      </c>
      <c r="H392" s="89">
        <v>9.7485284013082223E-4</v>
      </c>
      <c r="I392" s="117">
        <f>H392*C374</f>
        <v>64358.809652596756</v>
      </c>
      <c r="J392" s="39">
        <f>+H392*I406</f>
        <v>4478.2106327277779</v>
      </c>
      <c r="K392" s="39">
        <f>+H392*I407</f>
        <v>0</v>
      </c>
      <c r="L392" s="394">
        <f t="shared" si="32"/>
        <v>4478.2106327277779</v>
      </c>
    </row>
    <row r="393" spans="1:12" ht="13.8">
      <c r="A393" s="2" t="s">
        <v>210</v>
      </c>
      <c r="B393" s="22">
        <f>+$B$24</f>
        <v>0</v>
      </c>
      <c r="C393" s="84" t="e">
        <f>+B393/B403</f>
        <v>#DIV/0!</v>
      </c>
      <c r="D393" s="89">
        <v>0</v>
      </c>
      <c r="E393" s="112">
        <f>+D393*C374</f>
        <v>0</v>
      </c>
      <c r="F393" s="79">
        <v>0</v>
      </c>
      <c r="G393" s="112">
        <f>F393*C374</f>
        <v>0</v>
      </c>
      <c r="H393" s="89">
        <v>2.5522771244308235E-4</v>
      </c>
      <c r="I393" s="117">
        <f>H393*C374</f>
        <v>16849.878347779853</v>
      </c>
      <c r="J393" s="39">
        <f>+H393*I406</f>
        <v>1172.4471721044758</v>
      </c>
      <c r="K393" s="39">
        <f>+H393*I407</f>
        <v>0</v>
      </c>
      <c r="L393" s="394">
        <f t="shared" si="32"/>
        <v>1172.4471721044758</v>
      </c>
    </row>
    <row r="394" spans="1:12" ht="13.8">
      <c r="A394" s="2" t="s">
        <v>2</v>
      </c>
      <c r="B394" s="22">
        <f>+$B$25</f>
        <v>0</v>
      </c>
      <c r="C394" s="84" t="e">
        <f>+B394/B403</f>
        <v>#DIV/0!</v>
      </c>
      <c r="D394" s="89">
        <v>0</v>
      </c>
      <c r="E394" s="112">
        <f>+D394*C374</f>
        <v>0</v>
      </c>
      <c r="F394" s="79">
        <v>0</v>
      </c>
      <c r="G394" s="112">
        <f>F394*C374</f>
        <v>0</v>
      </c>
      <c r="H394" s="89">
        <v>1.7971722113953902E-3</v>
      </c>
      <c r="I394" s="117">
        <f>H394*C374</f>
        <v>118647.51222411227</v>
      </c>
      <c r="J394" s="39">
        <f>+H394*I406</f>
        <v>8255.7237098818914</v>
      </c>
      <c r="K394" s="39">
        <f>+H394*I407</f>
        <v>0</v>
      </c>
      <c r="L394" s="394">
        <f t="shared" si="32"/>
        <v>8255.7237098818914</v>
      </c>
    </row>
    <row r="395" spans="1:12" ht="13.8">
      <c r="A395" s="2" t="s">
        <v>12</v>
      </c>
      <c r="B395" s="22">
        <f>+$B$26</f>
        <v>0</v>
      </c>
      <c r="C395" s="84" t="e">
        <f>+B395/B403</f>
        <v>#DIV/0!</v>
      </c>
      <c r="D395" s="89">
        <v>0</v>
      </c>
      <c r="E395" s="112">
        <f>+D395*C374</f>
        <v>0</v>
      </c>
      <c r="F395" s="79">
        <v>0</v>
      </c>
      <c r="G395" s="112">
        <f>F395*C374</f>
        <v>0</v>
      </c>
      <c r="H395" s="89">
        <v>7.6063911139163671E-4</v>
      </c>
      <c r="I395" s="117">
        <f>H395*C374</f>
        <v>50216.633494964466</v>
      </c>
      <c r="J395" s="39">
        <f>+H395*I406</f>
        <v>3494.1706235840898</v>
      </c>
      <c r="K395" s="39">
        <f>+H395*I407</f>
        <v>0</v>
      </c>
      <c r="L395" s="394">
        <f t="shared" si="32"/>
        <v>3494.1706235840898</v>
      </c>
    </row>
    <row r="396" spans="1:12" ht="13.8">
      <c r="A396" s="2" t="s">
        <v>18</v>
      </c>
      <c r="B396" s="22">
        <f>+$B$27</f>
        <v>0</v>
      </c>
      <c r="C396" s="84" t="e">
        <f>+B396/B403</f>
        <v>#DIV/0!</v>
      </c>
      <c r="D396" s="89">
        <v>0</v>
      </c>
      <c r="E396" s="112">
        <f>+D396*C374</f>
        <v>0</v>
      </c>
      <c r="F396" s="79">
        <v>0</v>
      </c>
      <c r="G396" s="112">
        <f>F396*C374</f>
        <v>0</v>
      </c>
      <c r="H396" s="89">
        <v>2.2022544211961485E-2</v>
      </c>
      <c r="I396" s="117">
        <f>H396*C374</f>
        <v>1453906.3463294853</v>
      </c>
      <c r="J396" s="39">
        <f>+H396*I406</f>
        <v>101165.61966059286</v>
      </c>
      <c r="K396" s="39">
        <f>+H396*I407</f>
        <v>0</v>
      </c>
      <c r="L396" s="394">
        <f t="shared" si="32"/>
        <v>101165.61966059286</v>
      </c>
    </row>
    <row r="397" spans="1:12" ht="13.8">
      <c r="A397" s="2" t="s">
        <v>9</v>
      </c>
      <c r="B397" s="22">
        <f>+$B$28</f>
        <v>0</v>
      </c>
      <c r="C397" s="84" t="e">
        <f>+B397/B403</f>
        <v>#DIV/0!</v>
      </c>
      <c r="D397" s="89">
        <v>0</v>
      </c>
      <c r="E397" s="112">
        <f>+D397*C374</f>
        <v>0</v>
      </c>
      <c r="F397" s="79">
        <v>0</v>
      </c>
      <c r="G397" s="112">
        <f>F397*C374</f>
        <v>0</v>
      </c>
      <c r="H397" s="89">
        <v>1.690906192171621E-2</v>
      </c>
      <c r="I397" s="117">
        <f>H397*C374</f>
        <v>1116319.3590097826</v>
      </c>
      <c r="J397" s="39">
        <f>+H397*I406</f>
        <v>77675.663207915786</v>
      </c>
      <c r="K397" s="39">
        <f>+H397*I407</f>
        <v>0</v>
      </c>
      <c r="L397" s="394">
        <f t="shared" si="32"/>
        <v>77675.663207915786</v>
      </c>
    </row>
    <row r="398" spans="1:12" ht="13.8">
      <c r="A398" s="2" t="s">
        <v>7</v>
      </c>
      <c r="B398" s="22">
        <f>+$B$29</f>
        <v>0</v>
      </c>
      <c r="C398" s="84" t="e">
        <f>+B398/B403</f>
        <v>#DIV/0!</v>
      </c>
      <c r="D398" s="89">
        <v>0</v>
      </c>
      <c r="E398" s="112">
        <f>+D398*C374</f>
        <v>0</v>
      </c>
      <c r="F398" s="79">
        <v>0</v>
      </c>
      <c r="G398" s="112">
        <f>F398*C374</f>
        <v>0</v>
      </c>
      <c r="H398" s="89">
        <v>3.5524832565344503E-3</v>
      </c>
      <c r="I398" s="117">
        <f>H398*C374</f>
        <v>234531.39211314789</v>
      </c>
      <c r="J398" s="39">
        <f>+H398*I406</f>
        <v>16319.148528987276</v>
      </c>
      <c r="K398" s="39">
        <f>+H398*I407</f>
        <v>0</v>
      </c>
      <c r="L398" s="394">
        <f t="shared" si="32"/>
        <v>16319.148528987276</v>
      </c>
    </row>
    <row r="399" spans="1:12" ht="13.8">
      <c r="A399" s="2" t="s">
        <v>13</v>
      </c>
      <c r="B399" s="22">
        <f>+$B$30</f>
        <v>0</v>
      </c>
      <c r="C399" s="84" t="e">
        <f>+B399/B403</f>
        <v>#DIV/0!</v>
      </c>
      <c r="D399" s="89">
        <v>0</v>
      </c>
      <c r="E399" s="112">
        <f>+D399*C374</f>
        <v>0</v>
      </c>
      <c r="F399" s="79">
        <v>0</v>
      </c>
      <c r="G399" s="112">
        <f>F399*C374</f>
        <v>0</v>
      </c>
      <c r="H399" s="89">
        <v>5.0363590181851559E-4</v>
      </c>
      <c r="I399" s="117">
        <f>H399*C374</f>
        <v>33249.538602156579</v>
      </c>
      <c r="J399" s="39">
        <f>+H399*I406</f>
        <v>2313.5672972388875</v>
      </c>
      <c r="K399" s="39">
        <f>+H399*I407</f>
        <v>0</v>
      </c>
      <c r="L399" s="394">
        <f t="shared" si="32"/>
        <v>2313.5672972388875</v>
      </c>
    </row>
    <row r="400" spans="1:12" ht="13.8">
      <c r="A400" s="2" t="s">
        <v>3</v>
      </c>
      <c r="B400" s="22">
        <f>+$B$31</f>
        <v>0</v>
      </c>
      <c r="C400" s="84" t="e">
        <f>+B400/B403</f>
        <v>#DIV/0!</v>
      </c>
      <c r="D400" s="89">
        <v>0</v>
      </c>
      <c r="E400" s="112">
        <f>+D400*C374</f>
        <v>0</v>
      </c>
      <c r="F400" s="79">
        <v>0</v>
      </c>
      <c r="G400" s="112">
        <f>F400*C374</f>
        <v>0</v>
      </c>
      <c r="H400" s="89">
        <v>1.9614017676057752E-3</v>
      </c>
      <c r="I400" s="117">
        <f>H400*C374</f>
        <v>129489.78329556566</v>
      </c>
      <c r="J400" s="39">
        <f>+H400*I406</f>
        <v>9010.1499315163419</v>
      </c>
      <c r="K400" s="39">
        <f>+H400*I407</f>
        <v>0</v>
      </c>
      <c r="L400" s="394">
        <f t="shared" si="32"/>
        <v>9010.1499315163419</v>
      </c>
    </row>
    <row r="401" spans="1:14" ht="13.8">
      <c r="A401" s="2" t="s">
        <v>11</v>
      </c>
      <c r="B401" s="22">
        <f>+$B$32</f>
        <v>0</v>
      </c>
      <c r="C401" s="84" t="e">
        <f>+B401/B403</f>
        <v>#DIV/0!</v>
      </c>
      <c r="D401" s="89">
        <v>0</v>
      </c>
      <c r="E401" s="112">
        <f>+D401*C374</f>
        <v>0</v>
      </c>
      <c r="F401" s="79">
        <v>0</v>
      </c>
      <c r="G401" s="112">
        <f>F401*C374</f>
        <v>0</v>
      </c>
      <c r="H401" s="89">
        <v>1.507709793011102E-3</v>
      </c>
      <c r="I401" s="117">
        <f>H401*C374</f>
        <v>99537.492824799934</v>
      </c>
      <c r="J401" s="39">
        <f>+H401*I406</f>
        <v>6926.0115457262627</v>
      </c>
      <c r="K401" s="39">
        <f>+H401*I407</f>
        <v>0</v>
      </c>
      <c r="L401" s="394">
        <f t="shared" si="32"/>
        <v>6926.0115457262627</v>
      </c>
    </row>
    <row r="402" spans="1:14" ht="13.8">
      <c r="A402" s="3" t="s">
        <v>8</v>
      </c>
      <c r="B402" s="22">
        <f>+$B$33</f>
        <v>0</v>
      </c>
      <c r="C402" s="84" t="e">
        <f>+B402/B403</f>
        <v>#DIV/0!</v>
      </c>
      <c r="D402" s="89">
        <v>0</v>
      </c>
      <c r="E402" s="112">
        <f>+D402*C374</f>
        <v>0</v>
      </c>
      <c r="F402" s="79">
        <v>0</v>
      </c>
      <c r="G402" s="115">
        <f>F402*C374</f>
        <v>0</v>
      </c>
      <c r="H402" s="358">
        <v>1.2191148401855397E-3</v>
      </c>
      <c r="I402" s="118">
        <f>H402*C374</f>
        <v>80484.742634209149</v>
      </c>
      <c r="J402" s="39">
        <f>+H402*I406</f>
        <v>5600.2842840386738</v>
      </c>
      <c r="K402" s="39">
        <f>+H402*I407</f>
        <v>0</v>
      </c>
      <c r="L402" s="394">
        <f t="shared" si="32"/>
        <v>5600.2842840386738</v>
      </c>
    </row>
    <row r="403" spans="1:14" ht="13.8">
      <c r="A403" s="24"/>
      <c r="B403" s="25">
        <f t="shared" ref="B403:L403" si="33">SUM(B380:B402)</f>
        <v>0</v>
      </c>
      <c r="C403" s="85" t="e">
        <f t="shared" si="33"/>
        <v>#DIV/0!</v>
      </c>
      <c r="D403" s="82">
        <f t="shared" si="33"/>
        <v>0</v>
      </c>
      <c r="E403" s="113">
        <f t="shared" si="33"/>
        <v>0</v>
      </c>
      <c r="F403" s="83">
        <f t="shared" si="33"/>
        <v>0</v>
      </c>
      <c r="G403" s="113">
        <f t="shared" si="33"/>
        <v>0</v>
      </c>
      <c r="H403" s="86">
        <f t="shared" si="33"/>
        <v>1</v>
      </c>
      <c r="I403" s="363">
        <f t="shared" si="33"/>
        <v>66019000.000000007</v>
      </c>
      <c r="J403" s="26">
        <f t="shared" si="33"/>
        <v>4593729.8927362356</v>
      </c>
      <c r="K403" s="26">
        <f t="shared" si="33"/>
        <v>0</v>
      </c>
      <c r="L403" s="26">
        <f t="shared" si="33"/>
        <v>4593729.8927362356</v>
      </c>
    </row>
    <row r="404" spans="1:14">
      <c r="H404" s="80"/>
      <c r="I404" s="81"/>
    </row>
    <row r="406" spans="1:14">
      <c r="G406" t="s">
        <v>114</v>
      </c>
      <c r="H406" s="27"/>
      <c r="I406" s="357">
        <f>+AMIL!L79</f>
        <v>4593729.8927362366</v>
      </c>
    </row>
    <row r="407" spans="1:14">
      <c r="G407" t="s">
        <v>338</v>
      </c>
      <c r="I407" s="357">
        <f>+AMIL!M79</f>
        <v>0</v>
      </c>
    </row>
    <row r="408" spans="1:14">
      <c r="G408" t="s">
        <v>256</v>
      </c>
      <c r="I408" s="120">
        <f>SUM(I406:I407)</f>
        <v>4593729.8927362366</v>
      </c>
      <c r="N408" s="121">
        <f>+I408</f>
        <v>4593729.8927362366</v>
      </c>
    </row>
    <row r="409" spans="1:14">
      <c r="I409" s="122"/>
      <c r="N409" s="121"/>
    </row>
    <row r="410" spans="1:14">
      <c r="I410" s="122"/>
      <c r="N410" s="121"/>
    </row>
    <row r="411" spans="1:14">
      <c r="I411" s="122"/>
      <c r="N411" s="121"/>
    </row>
    <row r="412" spans="1:14" ht="15.6">
      <c r="A412" s="874" t="s">
        <v>19</v>
      </c>
      <c r="B412" s="875"/>
      <c r="C412" s="875">
        <v>2829</v>
      </c>
      <c r="D412" s="875"/>
      <c r="E412" s="875"/>
      <c r="F412" s="875"/>
      <c r="G412" s="875"/>
      <c r="H412" s="876"/>
      <c r="I412" s="4"/>
    </row>
    <row r="413" spans="1:14" ht="15.6">
      <c r="A413" s="867" t="s">
        <v>20</v>
      </c>
      <c r="B413" s="868"/>
      <c r="C413" s="920"/>
      <c r="D413" s="920"/>
      <c r="E413" s="920"/>
      <c r="F413" s="920"/>
      <c r="G413" s="920"/>
      <c r="H413" s="921"/>
      <c r="I413" s="4"/>
    </row>
    <row r="414" spans="1:14" ht="15.6">
      <c r="A414" s="867" t="s">
        <v>22</v>
      </c>
      <c r="B414" s="868"/>
      <c r="C414" s="913"/>
      <c r="D414" s="913"/>
      <c r="E414" s="913"/>
      <c r="F414" s="913"/>
      <c r="G414" s="913"/>
      <c r="H414" s="914"/>
      <c r="I414" s="4"/>
    </row>
    <row r="415" spans="1:14" ht="15.6">
      <c r="A415" s="867" t="s">
        <v>24</v>
      </c>
      <c r="B415" s="868"/>
      <c r="C415" s="869">
        <v>5591000</v>
      </c>
      <c r="D415" s="870"/>
      <c r="E415" s="870"/>
      <c r="F415" s="870"/>
      <c r="G415" s="870"/>
      <c r="H415" s="871"/>
      <c r="I415" s="4"/>
    </row>
    <row r="416" spans="1:14" ht="15.6">
      <c r="A416" s="881" t="s">
        <v>25</v>
      </c>
      <c r="B416" s="882"/>
      <c r="C416" s="911" t="s">
        <v>45</v>
      </c>
      <c r="D416" s="911"/>
      <c r="E416" s="911"/>
      <c r="F416" s="911"/>
      <c r="G416" s="911"/>
      <c r="H416" s="912"/>
      <c r="I416" s="4"/>
    </row>
    <row r="417" spans="1:17" ht="13.8">
      <c r="A417" s="5"/>
      <c r="B417" s="5"/>
      <c r="C417" s="5"/>
      <c r="D417" s="5"/>
      <c r="E417" s="5"/>
      <c r="F417" s="5"/>
      <c r="G417" s="5"/>
      <c r="H417" s="5"/>
      <c r="I417" s="5"/>
    </row>
    <row r="418" spans="1:17" ht="13.8">
      <c r="A418" s="6"/>
      <c r="B418" s="7"/>
      <c r="C418" s="8"/>
      <c r="D418" s="886">
        <v>0.2</v>
      </c>
      <c r="E418" s="887"/>
      <c r="F418" s="886">
        <v>0.8</v>
      </c>
      <c r="G418" s="887"/>
      <c r="H418" s="9"/>
      <c r="I418" s="10"/>
      <c r="J418" s="11" t="s">
        <v>121</v>
      </c>
      <c r="K418" s="11" t="s">
        <v>269</v>
      </c>
      <c r="L418" s="11" t="s">
        <v>270</v>
      </c>
    </row>
    <row r="419" spans="1:17" ht="13.8">
      <c r="A419" s="12"/>
      <c r="B419" s="13"/>
      <c r="C419" s="14"/>
      <c r="D419" s="872" t="s">
        <v>26</v>
      </c>
      <c r="E419" s="880"/>
      <c r="F419" s="872" t="s">
        <v>27</v>
      </c>
      <c r="G419" s="880"/>
      <c r="H419" s="872" t="s">
        <v>28</v>
      </c>
      <c r="I419" s="873"/>
      <c r="J419" s="15" t="s">
        <v>29</v>
      </c>
      <c r="K419" s="391" t="s">
        <v>29</v>
      </c>
      <c r="L419" s="391" t="s">
        <v>29</v>
      </c>
    </row>
    <row r="420" spans="1:17" ht="27.6">
      <c r="A420" s="16" t="s">
        <v>30</v>
      </c>
      <c r="B420" s="17" t="s">
        <v>31</v>
      </c>
      <c r="C420" s="18" t="s">
        <v>32</v>
      </c>
      <c r="D420" s="19" t="s">
        <v>33</v>
      </c>
      <c r="E420" s="20" t="s">
        <v>34</v>
      </c>
      <c r="F420" s="19" t="s">
        <v>33</v>
      </c>
      <c r="G420" s="20" t="s">
        <v>34</v>
      </c>
      <c r="H420" s="21" t="s">
        <v>33</v>
      </c>
      <c r="I420" s="40" t="s">
        <v>34</v>
      </c>
      <c r="J420" s="18" t="s">
        <v>34</v>
      </c>
      <c r="K420" s="18" t="s">
        <v>34</v>
      </c>
      <c r="L420" s="18" t="s">
        <v>34</v>
      </c>
    </row>
    <row r="421" spans="1:17" ht="13.8">
      <c r="A421" s="1" t="s">
        <v>15</v>
      </c>
      <c r="B421" s="22">
        <f>+$B$10</f>
        <v>0</v>
      </c>
      <c r="C421" s="84" t="e">
        <f>+B421/B444</f>
        <v>#DIV/0!</v>
      </c>
      <c r="D421" s="89">
        <v>0</v>
      </c>
      <c r="E421" s="112">
        <f>+D421*C415</f>
        <v>0</v>
      </c>
      <c r="F421" s="79">
        <v>0</v>
      </c>
      <c r="G421" s="114">
        <f>F421*C415</f>
        <v>0</v>
      </c>
      <c r="H421" s="89">
        <v>0.13199236287159305</v>
      </c>
      <c r="I421" s="116">
        <f>H421*C415</f>
        <v>737969.30081507668</v>
      </c>
      <c r="J421" s="39">
        <f>+H421*I447</f>
        <v>106079.21169117319</v>
      </c>
      <c r="K421" s="39">
        <f>+H421*I448</f>
        <v>-334.73263224235995</v>
      </c>
      <c r="L421" s="393">
        <f>+J421+K421</f>
        <v>105744.47905893082</v>
      </c>
      <c r="P421" s="819" t="s">
        <v>967</v>
      </c>
      <c r="Q421" s="812"/>
    </row>
    <row r="422" spans="1:17" ht="13.8">
      <c r="A422" s="2" t="s">
        <v>4</v>
      </c>
      <c r="B422" s="22">
        <f>+$B$12</f>
        <v>0</v>
      </c>
      <c r="C422" s="84" t="e">
        <f>+B422/B444</f>
        <v>#DIV/0!</v>
      </c>
      <c r="D422" s="89">
        <v>0</v>
      </c>
      <c r="E422" s="112">
        <f>+D422*C415</f>
        <v>0</v>
      </c>
      <c r="F422" s="79">
        <v>0</v>
      </c>
      <c r="G422" s="112">
        <f>F422*C415</f>
        <v>0</v>
      </c>
      <c r="H422" s="89">
        <v>8.8322428567173625E-3</v>
      </c>
      <c r="I422" s="117">
        <f>H422*C415</f>
        <v>49381.069811906775</v>
      </c>
      <c r="J422" s="39">
        <f>+H422*I447</f>
        <v>7098.2694704620171</v>
      </c>
      <c r="K422" s="39">
        <f>+H422*I448</f>
        <v>-22.398567884635231</v>
      </c>
      <c r="L422" s="394">
        <f>+J422+K422</f>
        <v>7075.8709025773815</v>
      </c>
      <c r="P422" s="813" t="s">
        <v>638</v>
      </c>
      <c r="Q422" s="814"/>
    </row>
    <row r="423" spans="1:17" s="127" customFormat="1" ht="13.8">
      <c r="A423" s="2" t="s">
        <v>0</v>
      </c>
      <c r="B423" s="471">
        <f>+$B$13</f>
        <v>0</v>
      </c>
      <c r="C423" s="472" t="e">
        <f>+B423/B444</f>
        <v>#DIV/0!</v>
      </c>
      <c r="D423" s="473">
        <v>0</v>
      </c>
      <c r="E423" s="474">
        <f>+D423*C415</f>
        <v>0</v>
      </c>
      <c r="F423" s="475">
        <v>0</v>
      </c>
      <c r="G423" s="474">
        <f>F423*C415</f>
        <v>0</v>
      </c>
      <c r="H423" s="473">
        <v>0.1613610536690924</v>
      </c>
      <c r="I423" s="477">
        <f>H423*C415</f>
        <v>902169.65106389555</v>
      </c>
      <c r="J423" s="478">
        <f>+H423*I447</f>
        <v>129682.14977351757</v>
      </c>
      <c r="K423" s="478">
        <f>+H423*I448</f>
        <v>-409.21163210481831</v>
      </c>
      <c r="L423" s="480">
        <f t="shared" ref="L423:L443" si="34">+J423+K423</f>
        <v>129272.93814141274</v>
      </c>
      <c r="P423" s="815">
        <f>L423*$O$20</f>
        <v>74849.031183877974</v>
      </c>
      <c r="Q423" s="816" t="s">
        <v>610</v>
      </c>
    </row>
    <row r="424" spans="1:17" ht="13.8">
      <c r="A424" s="2" t="s">
        <v>16</v>
      </c>
      <c r="B424" s="22">
        <f>+$B$14</f>
        <v>0</v>
      </c>
      <c r="C424" s="84" t="e">
        <f>+B424/B444</f>
        <v>#DIV/0!</v>
      </c>
      <c r="D424" s="89">
        <v>0</v>
      </c>
      <c r="E424" s="112">
        <f>+D424*C415</f>
        <v>0</v>
      </c>
      <c r="F424" s="79">
        <v>0</v>
      </c>
      <c r="G424" s="112">
        <f>F424*C415</f>
        <v>0</v>
      </c>
      <c r="H424" s="89">
        <v>1.7347762653617805E-2</v>
      </c>
      <c r="I424" s="117">
        <f>H424*C415</f>
        <v>96991.340996377141</v>
      </c>
      <c r="J424" s="39">
        <f>+H424*I447</f>
        <v>13941.995937231615</v>
      </c>
      <c r="K424" s="39">
        <f>+H424*I448</f>
        <v>-43.993926089574757</v>
      </c>
      <c r="L424" s="394">
        <f t="shared" si="34"/>
        <v>13898.00201114204</v>
      </c>
      <c r="P424" s="815">
        <f>L423*$O$21</f>
        <v>45245.52834949446</v>
      </c>
      <c r="Q424" s="816" t="s">
        <v>603</v>
      </c>
    </row>
    <row r="425" spans="1:17" ht="13.8">
      <c r="A425" s="2" t="s">
        <v>6</v>
      </c>
      <c r="B425" s="22">
        <f>+$B$15</f>
        <v>0</v>
      </c>
      <c r="C425" s="84" t="e">
        <f>+B425/B444</f>
        <v>#DIV/0!</v>
      </c>
      <c r="D425" s="89">
        <v>0</v>
      </c>
      <c r="E425" s="112">
        <f>+D425*C415</f>
        <v>0</v>
      </c>
      <c r="F425" s="79">
        <v>0</v>
      </c>
      <c r="G425" s="112">
        <f>F425*C415</f>
        <v>0</v>
      </c>
      <c r="H425" s="89">
        <v>4.1106225835002973E-2</v>
      </c>
      <c r="I425" s="117">
        <f>H425*C415</f>
        <v>229824.90864350161</v>
      </c>
      <c r="J425" s="39">
        <f>+H425*I447</f>
        <v>33036.123737087124</v>
      </c>
      <c r="K425" s="39">
        <f>+H425*I448</f>
        <v>-104.24538871756754</v>
      </c>
      <c r="L425" s="394">
        <f t="shared" si="34"/>
        <v>32931.878348369559</v>
      </c>
      <c r="P425" s="817">
        <f>L423*$O$22</f>
        <v>9178.3786080403042</v>
      </c>
      <c r="Q425" s="818" t="s">
        <v>604</v>
      </c>
    </row>
    <row r="426" spans="1:17" ht="13.8">
      <c r="A426" s="2" t="s">
        <v>10</v>
      </c>
      <c r="B426" s="22">
        <f>+$B$16</f>
        <v>0</v>
      </c>
      <c r="C426" s="84" t="e">
        <f>+B426/B444</f>
        <v>#DIV/0!</v>
      </c>
      <c r="D426" s="89">
        <v>0</v>
      </c>
      <c r="E426" s="112">
        <f>+D426*C415</f>
        <v>0</v>
      </c>
      <c r="F426" s="79">
        <v>0</v>
      </c>
      <c r="G426" s="112">
        <f>F426*C415</f>
        <v>0</v>
      </c>
      <c r="H426" s="89">
        <v>3.4376658412138487E-2</v>
      </c>
      <c r="I426" s="117">
        <f>H426*C415</f>
        <v>192199.89718226629</v>
      </c>
      <c r="J426" s="39">
        <f>+H426*I447</f>
        <v>27627.725919900229</v>
      </c>
      <c r="K426" s="39">
        <f>+H426*I448</f>
        <v>-87.17920573318321</v>
      </c>
      <c r="L426" s="394">
        <f t="shared" si="34"/>
        <v>27540.546714167045</v>
      </c>
    </row>
    <row r="427" spans="1:17" ht="13.8">
      <c r="A427" s="2" t="s">
        <v>17</v>
      </c>
      <c r="B427" s="22">
        <f>+$B$17</f>
        <v>0</v>
      </c>
      <c r="C427" s="84" t="e">
        <f>+B427/B444</f>
        <v>#DIV/0!</v>
      </c>
      <c r="D427" s="89">
        <v>0</v>
      </c>
      <c r="E427" s="112">
        <f>+D427*C415</f>
        <v>0</v>
      </c>
      <c r="F427" s="79">
        <v>0</v>
      </c>
      <c r="G427" s="112">
        <f>F427*C415</f>
        <v>0</v>
      </c>
      <c r="H427" s="89">
        <v>8.3048166290346143E-2</v>
      </c>
      <c r="I427" s="117">
        <f>H427*C415</f>
        <v>464322.29772932531</v>
      </c>
      <c r="J427" s="39">
        <f>+H427*I447</f>
        <v>66743.892001143744</v>
      </c>
      <c r="K427" s="39">
        <f>+H427*I448</f>
        <v>-210.61014971231782</v>
      </c>
      <c r="L427" s="394">
        <f t="shared" si="34"/>
        <v>66533.281851431428</v>
      </c>
    </row>
    <row r="428" spans="1:17" ht="13.8">
      <c r="A428" s="2" t="s">
        <v>5</v>
      </c>
      <c r="B428" s="22">
        <f>+$B$18</f>
        <v>0</v>
      </c>
      <c r="C428" s="84" t="e">
        <f>+B428/B444</f>
        <v>#DIV/0!</v>
      </c>
      <c r="D428" s="89">
        <v>0</v>
      </c>
      <c r="E428" s="112">
        <f>+D428*C415</f>
        <v>0</v>
      </c>
      <c r="F428" s="79">
        <v>0</v>
      </c>
      <c r="G428" s="112">
        <f>F428*C415</f>
        <v>0</v>
      </c>
      <c r="H428" s="89">
        <v>0.10769543051848753</v>
      </c>
      <c r="I428" s="117">
        <f>H428*C415</f>
        <v>602125.15202886378</v>
      </c>
      <c r="J428" s="39">
        <f>+H428*I447</f>
        <v>86552.328662049869</v>
      </c>
      <c r="K428" s="39">
        <f>+H428*I448</f>
        <v>-273.11561179488439</v>
      </c>
      <c r="L428" s="394">
        <f t="shared" si="34"/>
        <v>86279.213050254984</v>
      </c>
    </row>
    <row r="429" spans="1:17" ht="13.8">
      <c r="A429" s="2" t="s">
        <v>116</v>
      </c>
      <c r="B429" s="22">
        <f>+$B$19</f>
        <v>0</v>
      </c>
      <c r="C429" s="84" t="e">
        <f>+B429/B444</f>
        <v>#DIV/0!</v>
      </c>
      <c r="D429" s="89">
        <v>0</v>
      </c>
      <c r="E429" s="112">
        <f>+D429*C415</f>
        <v>0</v>
      </c>
      <c r="F429" s="79">
        <v>0</v>
      </c>
      <c r="G429" s="112">
        <f>F429*C415</f>
        <v>0</v>
      </c>
      <c r="H429" s="89">
        <v>1.819273257057483E-2</v>
      </c>
      <c r="I429" s="117">
        <f>H429*C415</f>
        <v>101715.56780208388</v>
      </c>
      <c r="J429" s="39">
        <f>+H429*I447</f>
        <v>14621.078732201777</v>
      </c>
      <c r="K429" s="39">
        <f>+H429*I448</f>
        <v>-46.136769798977767</v>
      </c>
      <c r="L429" s="394">
        <f t="shared" si="34"/>
        <v>14574.9419624028</v>
      </c>
    </row>
    <row r="430" spans="1:17" ht="13.8">
      <c r="A430" s="2" t="s">
        <v>1</v>
      </c>
      <c r="B430" s="22">
        <f>+$B$20</f>
        <v>0</v>
      </c>
      <c r="C430" s="84" t="e">
        <f>+B430/B444</f>
        <v>#DIV/0!</v>
      </c>
      <c r="D430" s="89">
        <v>0</v>
      </c>
      <c r="E430" s="112">
        <f>+D430*C415</f>
        <v>0</v>
      </c>
      <c r="F430" s="79">
        <v>0</v>
      </c>
      <c r="G430" s="112">
        <f>F430*C415</f>
        <v>0</v>
      </c>
      <c r="H430" s="89">
        <v>3.790633999155964E-3</v>
      </c>
      <c r="I430" s="117">
        <f>H430*C415</f>
        <v>21193.434689280995</v>
      </c>
      <c r="J430" s="39">
        <f>+H430*I447</f>
        <v>3046.4449434200114</v>
      </c>
      <c r="K430" s="39">
        <f>+H430*I448</f>
        <v>-9.6130478218595243</v>
      </c>
      <c r="L430" s="394">
        <f t="shared" si="34"/>
        <v>3036.8318955981517</v>
      </c>
    </row>
    <row r="431" spans="1:17" ht="13.8">
      <c r="A431" s="2" t="s">
        <v>46</v>
      </c>
      <c r="B431" s="22">
        <f>+$B$21</f>
        <v>0</v>
      </c>
      <c r="C431" s="84" t="e">
        <f>+B431/B444</f>
        <v>#DIV/0!</v>
      </c>
      <c r="D431" s="89">
        <v>0</v>
      </c>
      <c r="E431" s="112">
        <f>+D431*C415</f>
        <v>0</v>
      </c>
      <c r="F431" s="79">
        <v>0</v>
      </c>
      <c r="G431" s="112">
        <f>F431*C415</f>
        <v>0</v>
      </c>
      <c r="H431" s="89">
        <v>0.11370211801355713</v>
      </c>
      <c r="I431" s="117">
        <f>H431*C415</f>
        <v>635708.5418137979</v>
      </c>
      <c r="J431" s="39">
        <f>+H431*I447</f>
        <v>91379.764587051744</v>
      </c>
      <c r="K431" s="39">
        <f>+H431*I448</f>
        <v>-288.34857128238087</v>
      </c>
      <c r="L431" s="394">
        <f t="shared" si="34"/>
        <v>91091.41601576937</v>
      </c>
    </row>
    <row r="432" spans="1:17" ht="13.8">
      <c r="A432" s="2" t="s">
        <v>45</v>
      </c>
      <c r="B432" s="22">
        <f>+$B$22</f>
        <v>0</v>
      </c>
      <c r="C432" s="84" t="e">
        <f>+B432/B444</f>
        <v>#DIV/0!</v>
      </c>
      <c r="D432" s="89">
        <v>0</v>
      </c>
      <c r="E432" s="112">
        <f>+D432*C415</f>
        <v>0</v>
      </c>
      <c r="F432" s="79">
        <v>0</v>
      </c>
      <c r="G432" s="112">
        <f>F432*C415</f>
        <v>0</v>
      </c>
      <c r="H432" s="89">
        <v>0.11348995737730133</v>
      </c>
      <c r="I432" s="117">
        <f>H432*C415</f>
        <v>634522.35169649171</v>
      </c>
      <c r="J432" s="39">
        <f>+H432*I447</f>
        <v>91209.255986733653</v>
      </c>
      <c r="K432" s="39">
        <f>+H432*I448</f>
        <v>-287.8105319088362</v>
      </c>
      <c r="L432" s="394">
        <f t="shared" si="34"/>
        <v>90921.445454824818</v>
      </c>
    </row>
    <row r="433" spans="1:12" ht="13.8">
      <c r="A433" s="2" t="s">
        <v>209</v>
      </c>
      <c r="B433" s="22">
        <f>+$B$23</f>
        <v>0</v>
      </c>
      <c r="C433" s="84" t="e">
        <f>+B433/B444</f>
        <v>#DIV/0!</v>
      </c>
      <c r="D433" s="89">
        <v>0</v>
      </c>
      <c r="E433" s="112">
        <f>+D433*C415</f>
        <v>0</v>
      </c>
      <c r="F433" s="79">
        <v>0</v>
      </c>
      <c r="G433" s="112">
        <f>F433*C415</f>
        <v>0</v>
      </c>
      <c r="H433" s="89">
        <v>5.9218637253304505E-3</v>
      </c>
      <c r="I433" s="117">
        <f>H433*C415</f>
        <v>33109.140088322551</v>
      </c>
      <c r="J433" s="39">
        <f>+H433*I447</f>
        <v>4759.2650215431859</v>
      </c>
      <c r="K433" s="39">
        <f>+H433*I448</f>
        <v>-15.017846407438023</v>
      </c>
      <c r="L433" s="394">
        <f t="shared" si="34"/>
        <v>4744.247175135748</v>
      </c>
    </row>
    <row r="434" spans="1:12" ht="13.8">
      <c r="A434" s="2" t="s">
        <v>210</v>
      </c>
      <c r="B434" s="22">
        <f>+$B$24</f>
        <v>0</v>
      </c>
      <c r="C434" s="84" t="e">
        <f>+B434/B444</f>
        <v>#DIV/0!</v>
      </c>
      <c r="D434" s="89">
        <v>0</v>
      </c>
      <c r="E434" s="112">
        <f>+D434*C415</f>
        <v>0</v>
      </c>
      <c r="F434" s="79">
        <v>0</v>
      </c>
      <c r="G434" s="112">
        <f>F434*C415</f>
        <v>0</v>
      </c>
      <c r="H434" s="89">
        <v>1.5504121953554882E-3</v>
      </c>
      <c r="I434" s="117">
        <f>H434*C415</f>
        <v>8668.3545842325348</v>
      </c>
      <c r="J434" s="39">
        <f>+H434*I447</f>
        <v>1246.0304513200538</v>
      </c>
      <c r="K434" s="39">
        <f>+H434*I448</f>
        <v>-3.9318453274215179</v>
      </c>
      <c r="L434" s="394">
        <f t="shared" si="34"/>
        <v>1242.0986059926322</v>
      </c>
    </row>
    <row r="435" spans="1:12" ht="13.8">
      <c r="A435" s="2" t="s">
        <v>2</v>
      </c>
      <c r="B435" s="22">
        <f>+$B$25</f>
        <v>0</v>
      </c>
      <c r="C435" s="84" t="e">
        <f>+B435/B444</f>
        <v>#DIV/0!</v>
      </c>
      <c r="D435" s="89">
        <v>0</v>
      </c>
      <c r="E435" s="112">
        <f>+D435*C415</f>
        <v>0</v>
      </c>
      <c r="F435" s="79">
        <v>0</v>
      </c>
      <c r="G435" s="112">
        <f>F435*C415</f>
        <v>0</v>
      </c>
      <c r="H435" s="89">
        <v>5.6613364922459188E-3</v>
      </c>
      <c r="I435" s="117">
        <f>H435*C415</f>
        <v>31652.532328146932</v>
      </c>
      <c r="J435" s="39">
        <f>+H435*I447</f>
        <v>4549.8853051078077</v>
      </c>
      <c r="K435" s="39">
        <f>+H435*I448</f>
        <v>-14.357149344335649</v>
      </c>
      <c r="L435" s="394">
        <f t="shared" si="34"/>
        <v>4535.5281557634717</v>
      </c>
    </row>
    <row r="436" spans="1:12" ht="13.8">
      <c r="A436" s="2" t="s">
        <v>12</v>
      </c>
      <c r="B436" s="22">
        <f>+$B$26</f>
        <v>0</v>
      </c>
      <c r="C436" s="84" t="e">
        <f>+B436/B444</f>
        <v>#DIV/0!</v>
      </c>
      <c r="D436" s="89">
        <v>0</v>
      </c>
      <c r="E436" s="112">
        <f>+D436*C415</f>
        <v>0</v>
      </c>
      <c r="F436" s="79">
        <v>0</v>
      </c>
      <c r="G436" s="112">
        <f>F436*C415</f>
        <v>0</v>
      </c>
      <c r="H436" s="89">
        <v>6.1864459639904695E-3</v>
      </c>
      <c r="I436" s="117">
        <f>H436*C415</f>
        <v>34588.419384670713</v>
      </c>
      <c r="J436" s="39">
        <f>+H436*I447</f>
        <v>4971.9036522482438</v>
      </c>
      <c r="K436" s="39">
        <f>+H436*I448</f>
        <v>-15.68882696467983</v>
      </c>
      <c r="L436" s="394">
        <f t="shared" si="34"/>
        <v>4956.2148252835641</v>
      </c>
    </row>
    <row r="437" spans="1:12" ht="13.8">
      <c r="A437" s="2" t="s">
        <v>18</v>
      </c>
      <c r="B437" s="22">
        <f>+$B$27</f>
        <v>0</v>
      </c>
      <c r="C437" s="84" t="e">
        <f>+B437/B444</f>
        <v>#DIV/0!</v>
      </c>
      <c r="D437" s="89">
        <v>0</v>
      </c>
      <c r="E437" s="112">
        <f>+D437*C415</f>
        <v>0</v>
      </c>
      <c r="F437" s="79">
        <v>0</v>
      </c>
      <c r="G437" s="112">
        <f>F437*C415</f>
        <v>0</v>
      </c>
      <c r="H437" s="89">
        <v>6.732255376834613E-2</v>
      </c>
      <c r="I437" s="117">
        <f>H437*C415</f>
        <v>376400.39811882318</v>
      </c>
      <c r="J437" s="39">
        <f>+H437*I447</f>
        <v>54105.580636739644</v>
      </c>
      <c r="K437" s="39">
        <f>+H437*I448</f>
        <v>-170.72999635652579</v>
      </c>
      <c r="L437" s="394">
        <f t="shared" si="34"/>
        <v>53934.85064038312</v>
      </c>
    </row>
    <row r="438" spans="1:12" ht="13.8">
      <c r="A438" s="2" t="s">
        <v>9</v>
      </c>
      <c r="B438" s="22">
        <f>+$B$28</f>
        <v>0</v>
      </c>
      <c r="C438" s="84" t="e">
        <f>+B438/B444</f>
        <v>#DIV/0!</v>
      </c>
      <c r="D438" s="89">
        <v>0</v>
      </c>
      <c r="E438" s="112">
        <f>+D438*C415</f>
        <v>0</v>
      </c>
      <c r="F438" s="79">
        <v>0</v>
      </c>
      <c r="G438" s="112">
        <f>F438*C415</f>
        <v>0</v>
      </c>
      <c r="H438" s="89">
        <v>5.1690722899252306E-2</v>
      </c>
      <c r="I438" s="117">
        <f>H438*C415</f>
        <v>289002.83172971965</v>
      </c>
      <c r="J438" s="39">
        <f>+H438*I447</f>
        <v>41542.639419478553</v>
      </c>
      <c r="K438" s="39">
        <f>+H438*I448</f>
        <v>-131.08767327250385</v>
      </c>
      <c r="L438" s="394">
        <f t="shared" si="34"/>
        <v>41411.551746206052</v>
      </c>
    </row>
    <row r="439" spans="1:12" ht="13.8">
      <c r="A439" s="2" t="s">
        <v>7</v>
      </c>
      <c r="B439" s="22">
        <f>+$B$29</f>
        <v>0</v>
      </c>
      <c r="C439" s="84" t="e">
        <f>+B439/B444</f>
        <v>#DIV/0!</v>
      </c>
      <c r="D439" s="89">
        <v>0</v>
      </c>
      <c r="E439" s="112">
        <f>+D439*C415</f>
        <v>0</v>
      </c>
      <c r="F439" s="79">
        <v>0</v>
      </c>
      <c r="G439" s="112">
        <f>F439*C415</f>
        <v>0</v>
      </c>
      <c r="H439" s="89">
        <v>1.0859882616073468E-2</v>
      </c>
      <c r="I439" s="117">
        <f>H439*C415</f>
        <v>60717.603706466762</v>
      </c>
      <c r="J439" s="39">
        <f>+H439*I447</f>
        <v>8727.8366862214898</v>
      </c>
      <c r="K439" s="39">
        <f>+H439*I448</f>
        <v>-27.540662314362315</v>
      </c>
      <c r="L439" s="394">
        <f t="shared" si="34"/>
        <v>8700.2960239071272</v>
      </c>
    </row>
    <row r="440" spans="1:12" ht="13.8">
      <c r="A440" s="2" t="s">
        <v>13</v>
      </c>
      <c r="B440" s="22">
        <f>+$B$30</f>
        <v>0</v>
      </c>
      <c r="C440" s="84" t="e">
        <f>+B440/B444</f>
        <v>#DIV/0!</v>
      </c>
      <c r="D440" s="89">
        <v>0</v>
      </c>
      <c r="E440" s="112">
        <f>+D440*C415</f>
        <v>0</v>
      </c>
      <c r="F440" s="79">
        <v>0</v>
      </c>
      <c r="G440" s="112">
        <f>F440*C415</f>
        <v>0</v>
      </c>
      <c r="H440" s="89">
        <v>1.5396066300745815E-3</v>
      </c>
      <c r="I440" s="117">
        <f>H440*C415</f>
        <v>8607.9406687469855</v>
      </c>
      <c r="J440" s="39">
        <f>+H440*I447</f>
        <v>1237.3462682208299</v>
      </c>
      <c r="K440" s="39">
        <f>+H440*I448</f>
        <v>-3.9044424138691385</v>
      </c>
      <c r="L440" s="394">
        <f t="shared" si="34"/>
        <v>1233.4418258069607</v>
      </c>
    </row>
    <row r="441" spans="1:12" ht="13.8">
      <c r="A441" s="2" t="s">
        <v>3</v>
      </c>
      <c r="B441" s="22">
        <f>+$B$31</f>
        <v>0</v>
      </c>
      <c r="C441" s="84" t="e">
        <f>+B441/B444</f>
        <v>#DIV/0!</v>
      </c>
      <c r="D441" s="89">
        <v>0</v>
      </c>
      <c r="E441" s="112">
        <f>+D441*C415</f>
        <v>0</v>
      </c>
      <c r="F441" s="79">
        <v>0</v>
      </c>
      <c r="G441" s="112">
        <f>F441*C415</f>
        <v>0</v>
      </c>
      <c r="H441" s="89">
        <v>5.995972794517003E-3</v>
      </c>
      <c r="I441" s="117">
        <f>H441*C415</f>
        <v>33523.483894144563</v>
      </c>
      <c r="J441" s="39">
        <f>+H441*I447</f>
        <v>4818.8247677848985</v>
      </c>
      <c r="K441" s="39">
        <f>+H441*I448</f>
        <v>-15.20578700689512</v>
      </c>
      <c r="L441" s="394">
        <f t="shared" si="34"/>
        <v>4803.6189807780038</v>
      </c>
    </row>
    <row r="442" spans="1:12" ht="13.8">
      <c r="A442" s="2" t="s">
        <v>11</v>
      </c>
      <c r="B442" s="22">
        <f>+$B$32</f>
        <v>0</v>
      </c>
      <c r="C442" s="84" t="e">
        <f>+B442/B444</f>
        <v>#DIV/0!</v>
      </c>
      <c r="D442" s="89">
        <v>0</v>
      </c>
      <c r="E442" s="112">
        <f>+D442*C415</f>
        <v>0</v>
      </c>
      <c r="F442" s="79">
        <v>0</v>
      </c>
      <c r="G442" s="112">
        <f>F442*C415</f>
        <v>0</v>
      </c>
      <c r="H442" s="89">
        <v>4.6090439247215105E-3</v>
      </c>
      <c r="I442" s="117">
        <f>H442*C415</f>
        <v>25769.164583117967</v>
      </c>
      <c r="J442" s="39">
        <f>+H442*I447</f>
        <v>3704.1820871112936</v>
      </c>
      <c r="K442" s="39">
        <f>+H442*I448</f>
        <v>-11.688535393093751</v>
      </c>
      <c r="L442" s="394">
        <f t="shared" si="34"/>
        <v>3692.4935517181998</v>
      </c>
    </row>
    <row r="443" spans="1:12" ht="13.8">
      <c r="A443" s="3" t="s">
        <v>8</v>
      </c>
      <c r="B443" s="22">
        <f>+$B$33</f>
        <v>0</v>
      </c>
      <c r="C443" s="84" t="e">
        <f>+B443/B444</f>
        <v>#DIV/0!</v>
      </c>
      <c r="D443" s="89">
        <v>0</v>
      </c>
      <c r="E443" s="112">
        <f>+D443*C415</f>
        <v>0</v>
      </c>
      <c r="F443" s="79">
        <v>0</v>
      </c>
      <c r="G443" s="115">
        <f>F443*C415</f>
        <v>0</v>
      </c>
      <c r="H443" s="358">
        <v>3.7268139225077124E-3</v>
      </c>
      <c r="I443" s="118">
        <f>H443*C415</f>
        <v>20836.61664074062</v>
      </c>
      <c r="J443" s="39">
        <f>+H443*I447</f>
        <v>2995.1542227023069</v>
      </c>
      <c r="K443" s="39">
        <f>+H443*I448</f>
        <v>-9.4512001074795595</v>
      </c>
      <c r="L443" s="394">
        <f t="shared" si="34"/>
        <v>2985.7030225948274</v>
      </c>
    </row>
    <row r="444" spans="1:12" ht="13.8">
      <c r="A444" s="24"/>
      <c r="B444" s="25">
        <f t="shared" ref="B444:L444" si="35">SUM(B421:B443)</f>
        <v>0</v>
      </c>
      <c r="C444" s="85" t="e">
        <f t="shared" si="35"/>
        <v>#DIV/0!</v>
      </c>
      <c r="D444" s="82">
        <f t="shared" si="35"/>
        <v>0</v>
      </c>
      <c r="E444" s="113">
        <f t="shared" si="35"/>
        <v>0</v>
      </c>
      <c r="F444" s="83">
        <f t="shared" si="35"/>
        <v>0</v>
      </c>
      <c r="G444" s="113">
        <f t="shared" si="35"/>
        <v>0</v>
      </c>
      <c r="H444" s="86">
        <f t="shared" si="35"/>
        <v>0.99999999999999989</v>
      </c>
      <c r="I444" s="363">
        <f t="shared" si="35"/>
        <v>5590999.9999999991</v>
      </c>
      <c r="J444" s="26">
        <f t="shared" si="35"/>
        <v>803676.88996045082</v>
      </c>
      <c r="K444" s="26">
        <f t="shared" si="35"/>
        <v>-2535.9999999999995</v>
      </c>
      <c r="L444" s="26">
        <f t="shared" si="35"/>
        <v>801140.88996045094</v>
      </c>
    </row>
    <row r="445" spans="1:12">
      <c r="H445" s="80"/>
      <c r="I445" s="770"/>
    </row>
    <row r="446" spans="1:12">
      <c r="I446" s="127"/>
    </row>
    <row r="447" spans="1:12">
      <c r="G447" t="s">
        <v>114</v>
      </c>
      <c r="H447" s="27"/>
      <c r="I447" s="357">
        <f>+AMIL!L80</f>
        <v>803676.88996045082</v>
      </c>
    </row>
    <row r="448" spans="1:12">
      <c r="G448" t="s">
        <v>338</v>
      </c>
      <c r="I448" s="357">
        <f>+AMIL!M80</f>
        <v>-2536</v>
      </c>
    </row>
    <row r="449" spans="1:14">
      <c r="G449" t="s">
        <v>256</v>
      </c>
      <c r="I449" s="746">
        <f>SUM(I447:I448)</f>
        <v>801140.88996045082</v>
      </c>
      <c r="N449" s="121">
        <f>+I449</f>
        <v>801140.88996045082</v>
      </c>
    </row>
    <row r="450" spans="1:14">
      <c r="I450" s="747"/>
      <c r="N450" s="121"/>
    </row>
    <row r="451" spans="1:14">
      <c r="I451" s="747"/>
      <c r="N451" s="121"/>
    </row>
    <row r="452" spans="1:14">
      <c r="I452" s="122"/>
      <c r="N452" s="121"/>
    </row>
    <row r="453" spans="1:14" ht="15.6">
      <c r="A453" s="874" t="s">
        <v>19</v>
      </c>
      <c r="B453" s="875"/>
      <c r="C453" s="875" t="s">
        <v>421</v>
      </c>
      <c r="D453" s="875"/>
      <c r="E453" s="875"/>
      <c r="F453" s="875"/>
      <c r="G453" s="875"/>
      <c r="H453" s="876"/>
      <c r="I453" s="4"/>
    </row>
    <row r="454" spans="1:14" ht="15.6">
      <c r="A454" s="867" t="s">
        <v>20</v>
      </c>
      <c r="B454" s="868"/>
      <c r="C454" s="920"/>
      <c r="D454" s="920"/>
      <c r="E454" s="920"/>
      <c r="F454" s="920"/>
      <c r="G454" s="920"/>
      <c r="H454" s="921"/>
      <c r="I454" s="4"/>
    </row>
    <row r="455" spans="1:14" ht="15.6">
      <c r="A455" s="867" t="s">
        <v>22</v>
      </c>
      <c r="B455" s="868"/>
      <c r="C455" s="913"/>
      <c r="D455" s="913"/>
      <c r="E455" s="913"/>
      <c r="F455" s="913"/>
      <c r="G455" s="913"/>
      <c r="H455" s="914"/>
      <c r="I455" s="4"/>
    </row>
    <row r="456" spans="1:14" ht="15.6">
      <c r="A456" s="867" t="s">
        <v>24</v>
      </c>
      <c r="B456" s="868"/>
      <c r="C456" s="869">
        <v>1011754</v>
      </c>
      <c r="D456" s="870"/>
      <c r="E456" s="870"/>
      <c r="F456" s="870"/>
      <c r="G456" s="870"/>
      <c r="H456" s="871"/>
      <c r="I456" s="4"/>
    </row>
    <row r="457" spans="1:14" ht="15.6">
      <c r="A457" s="881" t="s">
        <v>25</v>
      </c>
      <c r="B457" s="882"/>
      <c r="C457" s="911" t="s">
        <v>116</v>
      </c>
      <c r="D457" s="911"/>
      <c r="E457" s="911"/>
      <c r="F457" s="911"/>
      <c r="G457" s="911"/>
      <c r="H457" s="912"/>
      <c r="I457" s="4"/>
    </row>
    <row r="458" spans="1:14" ht="13.8">
      <c r="A458" s="5"/>
      <c r="B458" s="5"/>
      <c r="C458" s="5"/>
      <c r="D458" s="5"/>
      <c r="E458" s="5"/>
      <c r="F458" s="5"/>
      <c r="G458" s="5"/>
      <c r="H458" s="5"/>
      <c r="I458" s="5"/>
    </row>
    <row r="459" spans="1:14" ht="13.8">
      <c r="A459" s="6"/>
      <c r="B459" s="7"/>
      <c r="C459" s="8"/>
      <c r="D459" s="886">
        <v>0.2</v>
      </c>
      <c r="E459" s="887"/>
      <c r="F459" s="886">
        <v>0.8</v>
      </c>
      <c r="G459" s="887"/>
      <c r="H459" s="9"/>
      <c r="I459" s="10"/>
      <c r="J459" s="11" t="s">
        <v>121</v>
      </c>
      <c r="K459" s="11" t="s">
        <v>269</v>
      </c>
      <c r="L459" s="11" t="s">
        <v>270</v>
      </c>
    </row>
    <row r="460" spans="1:14" ht="13.8">
      <c r="A460" s="12"/>
      <c r="B460" s="13"/>
      <c r="C460" s="14"/>
      <c r="D460" s="872" t="s">
        <v>26</v>
      </c>
      <c r="E460" s="880"/>
      <c r="F460" s="872" t="s">
        <v>27</v>
      </c>
      <c r="G460" s="880"/>
      <c r="H460" s="872" t="s">
        <v>28</v>
      </c>
      <c r="I460" s="873"/>
      <c r="J460" s="15" t="s">
        <v>29</v>
      </c>
      <c r="K460" s="391" t="s">
        <v>523</v>
      </c>
      <c r="L460" s="391" t="s">
        <v>29</v>
      </c>
    </row>
    <row r="461" spans="1:14" ht="27.6">
      <c r="A461" s="16" t="s">
        <v>30</v>
      </c>
      <c r="B461" s="17" t="s">
        <v>31</v>
      </c>
      <c r="C461" s="18" t="s">
        <v>32</v>
      </c>
      <c r="D461" s="19" t="s">
        <v>33</v>
      </c>
      <c r="E461" s="20" t="s">
        <v>34</v>
      </c>
      <c r="F461" s="19" t="s">
        <v>33</v>
      </c>
      <c r="G461" s="20" t="s">
        <v>34</v>
      </c>
      <c r="H461" s="21" t="s">
        <v>33</v>
      </c>
      <c r="I461" s="40" t="s">
        <v>34</v>
      </c>
      <c r="J461" s="18" t="s">
        <v>34</v>
      </c>
      <c r="K461" s="18" t="s">
        <v>34</v>
      </c>
      <c r="L461" s="18" t="s">
        <v>34</v>
      </c>
    </row>
    <row r="462" spans="1:14" ht="13.8">
      <c r="A462" s="1" t="s">
        <v>15</v>
      </c>
      <c r="B462" s="22">
        <f>+$B$10</f>
        <v>0</v>
      </c>
      <c r="C462" s="84" t="e">
        <f>+B462/B485</f>
        <v>#DIV/0!</v>
      </c>
      <c r="D462" s="89">
        <v>0</v>
      </c>
      <c r="E462" s="112">
        <f>+D462*C456</f>
        <v>0</v>
      </c>
      <c r="F462" s="79">
        <v>0</v>
      </c>
      <c r="G462" s="114">
        <f>F462*C456</f>
        <v>0</v>
      </c>
      <c r="H462" s="89">
        <v>0</v>
      </c>
      <c r="I462" s="116">
        <f>H462*C456</f>
        <v>0</v>
      </c>
      <c r="J462" s="39">
        <f>+H462*I488</f>
        <v>0</v>
      </c>
      <c r="K462" s="395">
        <v>0</v>
      </c>
      <c r="L462" s="393">
        <f>+J462+K462</f>
        <v>0</v>
      </c>
    </row>
    <row r="463" spans="1:14" ht="13.8">
      <c r="A463" s="2" t="s">
        <v>4</v>
      </c>
      <c r="B463" s="22">
        <f>+$B$12</f>
        <v>0</v>
      </c>
      <c r="C463" s="84" t="e">
        <f>+B463/B485</f>
        <v>#DIV/0!</v>
      </c>
      <c r="D463" s="89">
        <v>0</v>
      </c>
      <c r="E463" s="112">
        <f>+D463*C456</f>
        <v>0</v>
      </c>
      <c r="F463" s="79">
        <v>0</v>
      </c>
      <c r="G463" s="112">
        <f>F463*C456</f>
        <v>0</v>
      </c>
      <c r="H463" s="89">
        <v>0</v>
      </c>
      <c r="I463" s="117">
        <f>H463*C456</f>
        <v>0</v>
      </c>
      <c r="J463" s="39">
        <f>+H463*I488</f>
        <v>0</v>
      </c>
      <c r="K463" s="395">
        <v>0</v>
      </c>
      <c r="L463" s="394">
        <f>+J463+K463</f>
        <v>0</v>
      </c>
    </row>
    <row r="464" spans="1:14" ht="13.8">
      <c r="A464" s="2" t="s">
        <v>0</v>
      </c>
      <c r="B464" s="22">
        <f>+$B$13</f>
        <v>0</v>
      </c>
      <c r="C464" s="84" t="e">
        <f>+B464/B485</f>
        <v>#DIV/0!</v>
      </c>
      <c r="D464" s="89">
        <v>0</v>
      </c>
      <c r="E464" s="112">
        <f>+D464*C456</f>
        <v>0</v>
      </c>
      <c r="F464" s="79">
        <v>0</v>
      </c>
      <c r="G464" s="112">
        <f>F464*C456</f>
        <v>0</v>
      </c>
      <c r="H464" s="89">
        <v>0</v>
      </c>
      <c r="I464" s="117">
        <f>H464*C456</f>
        <v>0</v>
      </c>
      <c r="J464" s="39">
        <f>+H464*I488</f>
        <v>0</v>
      </c>
      <c r="K464" s="395">
        <v>0</v>
      </c>
      <c r="L464" s="394">
        <f t="shared" ref="L464:L480" si="36">+J464+K464</f>
        <v>0</v>
      </c>
    </row>
    <row r="465" spans="1:12" ht="13.8">
      <c r="A465" s="2" t="s">
        <v>16</v>
      </c>
      <c r="B465" s="22">
        <f>+$B$14</f>
        <v>0</v>
      </c>
      <c r="C465" s="84" t="e">
        <f>+B465/B485</f>
        <v>#DIV/0!</v>
      </c>
      <c r="D465" s="89">
        <v>0</v>
      </c>
      <c r="E465" s="112">
        <f>+D465*C456</f>
        <v>0</v>
      </c>
      <c r="F465" s="79">
        <v>0</v>
      </c>
      <c r="G465" s="112">
        <f>F465*C456</f>
        <v>0</v>
      </c>
      <c r="H465" s="89">
        <v>0</v>
      </c>
      <c r="I465" s="117">
        <f>H465*C456</f>
        <v>0</v>
      </c>
      <c r="J465" s="39">
        <f>+H465*I488</f>
        <v>0</v>
      </c>
      <c r="K465" s="395">
        <v>0</v>
      </c>
      <c r="L465" s="394">
        <f t="shared" si="36"/>
        <v>0</v>
      </c>
    </row>
    <row r="466" spans="1:12" ht="13.8">
      <c r="A466" s="2" t="s">
        <v>6</v>
      </c>
      <c r="B466" s="22">
        <f>+$B$15</f>
        <v>0</v>
      </c>
      <c r="C466" s="84" t="e">
        <f>+B466/B485</f>
        <v>#DIV/0!</v>
      </c>
      <c r="D466" s="89">
        <v>0</v>
      </c>
      <c r="E466" s="112">
        <f>+D466*C456</f>
        <v>0</v>
      </c>
      <c r="F466" s="79">
        <v>0</v>
      </c>
      <c r="G466" s="112">
        <f>F466*C456</f>
        <v>0</v>
      </c>
      <c r="H466" s="89">
        <v>0</v>
      </c>
      <c r="I466" s="117">
        <f>H466*C456</f>
        <v>0</v>
      </c>
      <c r="J466" s="39">
        <f>+H466*I488</f>
        <v>0</v>
      </c>
      <c r="K466" s="395">
        <v>0</v>
      </c>
      <c r="L466" s="394">
        <f t="shared" si="36"/>
        <v>0</v>
      </c>
    </row>
    <row r="467" spans="1:12" ht="13.8">
      <c r="A467" s="2" t="s">
        <v>10</v>
      </c>
      <c r="B467" s="22">
        <f>+$B$16</f>
        <v>0</v>
      </c>
      <c r="C467" s="84" t="e">
        <f>+B467/B485</f>
        <v>#DIV/0!</v>
      </c>
      <c r="D467" s="89">
        <v>0</v>
      </c>
      <c r="E467" s="112">
        <f>+D467*C456</f>
        <v>0</v>
      </c>
      <c r="F467" s="79">
        <v>0</v>
      </c>
      <c r="G467" s="112">
        <f>F467*C456</f>
        <v>0</v>
      </c>
      <c r="H467" s="89">
        <v>0</v>
      </c>
      <c r="I467" s="117">
        <f>H467*C456</f>
        <v>0</v>
      </c>
      <c r="J467" s="39">
        <f>+H467*I488</f>
        <v>0</v>
      </c>
      <c r="K467" s="395">
        <v>0</v>
      </c>
      <c r="L467" s="394">
        <f t="shared" si="36"/>
        <v>0</v>
      </c>
    </row>
    <row r="468" spans="1:12" ht="13.8">
      <c r="A468" s="2" t="s">
        <v>17</v>
      </c>
      <c r="B468" s="22">
        <f>+$B$17</f>
        <v>0</v>
      </c>
      <c r="C468" s="84" t="e">
        <f>+B468/B485</f>
        <v>#DIV/0!</v>
      </c>
      <c r="D468" s="89">
        <v>0</v>
      </c>
      <c r="E468" s="112">
        <f>+D468*C456</f>
        <v>0</v>
      </c>
      <c r="F468" s="79">
        <v>0</v>
      </c>
      <c r="G468" s="112">
        <f>F468*C456</f>
        <v>0</v>
      </c>
      <c r="H468" s="89">
        <v>0</v>
      </c>
      <c r="I468" s="117">
        <f>H468*C456</f>
        <v>0</v>
      </c>
      <c r="J468" s="39">
        <f>+H468*I488</f>
        <v>0</v>
      </c>
      <c r="K468" s="395">
        <v>0</v>
      </c>
      <c r="L468" s="394">
        <f t="shared" si="36"/>
        <v>0</v>
      </c>
    </row>
    <row r="469" spans="1:12" ht="13.8">
      <c r="A469" s="2" t="s">
        <v>5</v>
      </c>
      <c r="B469" s="22">
        <f>+$B$18</f>
        <v>0</v>
      </c>
      <c r="C469" s="84" t="e">
        <f>+B469/B485</f>
        <v>#DIV/0!</v>
      </c>
      <c r="D469" s="89">
        <v>0</v>
      </c>
      <c r="E469" s="112">
        <f>+D469*C456</f>
        <v>0</v>
      </c>
      <c r="F469" s="79">
        <v>0</v>
      </c>
      <c r="G469" s="112">
        <f>F469*C456</f>
        <v>0</v>
      </c>
      <c r="H469" s="89">
        <v>0</v>
      </c>
      <c r="I469" s="117">
        <f>H469*C456</f>
        <v>0</v>
      </c>
      <c r="J469" s="39">
        <f>+H469*I488</f>
        <v>0</v>
      </c>
      <c r="K469" s="395">
        <v>0</v>
      </c>
      <c r="L469" s="394">
        <f t="shared" si="36"/>
        <v>0</v>
      </c>
    </row>
    <row r="470" spans="1:12" ht="13.8">
      <c r="A470" s="2" t="s">
        <v>116</v>
      </c>
      <c r="B470" s="22">
        <f>+$B$19</f>
        <v>0</v>
      </c>
      <c r="C470" s="84" t="e">
        <f>+B470/B485</f>
        <v>#DIV/0!</v>
      </c>
      <c r="D470" s="89">
        <v>0</v>
      </c>
      <c r="E470" s="112">
        <f>+D470*C456</f>
        <v>0</v>
      </c>
      <c r="F470" s="79">
        <v>0</v>
      </c>
      <c r="G470" s="112">
        <f>F470*C456</f>
        <v>0</v>
      </c>
      <c r="H470" s="89">
        <v>1</v>
      </c>
      <c r="I470" s="117">
        <f>H470*C456</f>
        <v>1011754</v>
      </c>
      <c r="J470" s="39">
        <f>+H470*I488</f>
        <v>348614.41190381587</v>
      </c>
      <c r="K470" s="395">
        <v>-25432.67</v>
      </c>
      <c r="L470" s="394">
        <f t="shared" si="36"/>
        <v>323181.74190381588</v>
      </c>
    </row>
    <row r="471" spans="1:12" ht="13.8">
      <c r="A471" s="2" t="s">
        <v>1</v>
      </c>
      <c r="B471" s="22">
        <f>+$B$20</f>
        <v>0</v>
      </c>
      <c r="C471" s="84" t="e">
        <f>+B471/B485</f>
        <v>#DIV/0!</v>
      </c>
      <c r="D471" s="89">
        <v>0</v>
      </c>
      <c r="E471" s="112">
        <f>+D471*C456</f>
        <v>0</v>
      </c>
      <c r="F471" s="79">
        <v>0</v>
      </c>
      <c r="G471" s="112">
        <f>F471*C456</f>
        <v>0</v>
      </c>
      <c r="H471" s="89">
        <v>0</v>
      </c>
      <c r="I471" s="117">
        <f>H471*C456</f>
        <v>0</v>
      </c>
      <c r="J471" s="39">
        <f>+H471*I488</f>
        <v>0</v>
      </c>
      <c r="K471" s="395">
        <v>0</v>
      </c>
      <c r="L471" s="394">
        <f t="shared" si="36"/>
        <v>0</v>
      </c>
    </row>
    <row r="472" spans="1:12" ht="13.8">
      <c r="A472" s="2" t="s">
        <v>46</v>
      </c>
      <c r="B472" s="22">
        <f>+$B$21</f>
        <v>0</v>
      </c>
      <c r="C472" s="84" t="e">
        <f>+B472/B485</f>
        <v>#DIV/0!</v>
      </c>
      <c r="D472" s="89">
        <v>0</v>
      </c>
      <c r="E472" s="112">
        <f>+D472*C456</f>
        <v>0</v>
      </c>
      <c r="F472" s="79">
        <v>0</v>
      </c>
      <c r="G472" s="112">
        <f>F472*C456</f>
        <v>0</v>
      </c>
      <c r="H472" s="89">
        <v>0</v>
      </c>
      <c r="I472" s="117">
        <f>H472*C456</f>
        <v>0</v>
      </c>
      <c r="J472" s="39">
        <f>+H472*I488</f>
        <v>0</v>
      </c>
      <c r="K472" s="395">
        <v>0</v>
      </c>
      <c r="L472" s="394">
        <f t="shared" si="36"/>
        <v>0</v>
      </c>
    </row>
    <row r="473" spans="1:12" ht="13.8">
      <c r="A473" s="2" t="s">
        <v>45</v>
      </c>
      <c r="B473" s="22">
        <f>+$B$22</f>
        <v>0</v>
      </c>
      <c r="C473" s="84" t="e">
        <f>+B473/B485</f>
        <v>#DIV/0!</v>
      </c>
      <c r="D473" s="89">
        <v>0</v>
      </c>
      <c r="E473" s="112">
        <f>+D473*C456</f>
        <v>0</v>
      </c>
      <c r="F473" s="79">
        <v>0</v>
      </c>
      <c r="G473" s="112">
        <f>F473*C456</f>
        <v>0</v>
      </c>
      <c r="H473" s="89">
        <v>0</v>
      </c>
      <c r="I473" s="117">
        <f>H473*C456</f>
        <v>0</v>
      </c>
      <c r="J473" s="39">
        <f>+H473*I488</f>
        <v>0</v>
      </c>
      <c r="K473" s="395">
        <v>0</v>
      </c>
      <c r="L473" s="394">
        <f t="shared" si="36"/>
        <v>0</v>
      </c>
    </row>
    <row r="474" spans="1:12" ht="13.8">
      <c r="A474" s="2" t="s">
        <v>209</v>
      </c>
      <c r="B474" s="22">
        <f>+$B$23</f>
        <v>0</v>
      </c>
      <c r="C474" s="84" t="e">
        <f>+B474/B485</f>
        <v>#DIV/0!</v>
      </c>
      <c r="D474" s="89">
        <v>0</v>
      </c>
      <c r="E474" s="112">
        <f>+D474*C456</f>
        <v>0</v>
      </c>
      <c r="F474" s="79">
        <v>0</v>
      </c>
      <c r="G474" s="112">
        <f>F474*C456</f>
        <v>0</v>
      </c>
      <c r="H474" s="89">
        <v>0</v>
      </c>
      <c r="I474" s="117">
        <f>H474*C456</f>
        <v>0</v>
      </c>
      <c r="J474" s="39">
        <f>+H474*I488</f>
        <v>0</v>
      </c>
      <c r="K474" s="395">
        <v>0</v>
      </c>
      <c r="L474" s="394">
        <f t="shared" si="36"/>
        <v>0</v>
      </c>
    </row>
    <row r="475" spans="1:12" ht="13.8">
      <c r="A475" s="2" t="s">
        <v>210</v>
      </c>
      <c r="B475" s="22">
        <f>+$B$24</f>
        <v>0</v>
      </c>
      <c r="C475" s="84" t="e">
        <f>+B475/B485</f>
        <v>#DIV/0!</v>
      </c>
      <c r="D475" s="89">
        <v>0</v>
      </c>
      <c r="E475" s="112">
        <f>+D475*C456</f>
        <v>0</v>
      </c>
      <c r="F475" s="79">
        <v>0</v>
      </c>
      <c r="G475" s="112">
        <f>F475*C456</f>
        <v>0</v>
      </c>
      <c r="H475" s="89">
        <v>0</v>
      </c>
      <c r="I475" s="117">
        <f>H475*C456</f>
        <v>0</v>
      </c>
      <c r="J475" s="39">
        <f>+H475*I488</f>
        <v>0</v>
      </c>
      <c r="K475" s="395">
        <v>0</v>
      </c>
      <c r="L475" s="394">
        <f t="shared" si="36"/>
        <v>0</v>
      </c>
    </row>
    <row r="476" spans="1:12" ht="13.8">
      <c r="A476" s="2" t="s">
        <v>2</v>
      </c>
      <c r="B476" s="22">
        <f>+$B$25</f>
        <v>0</v>
      </c>
      <c r="C476" s="84" t="e">
        <f>+B476/B485</f>
        <v>#DIV/0!</v>
      </c>
      <c r="D476" s="89">
        <v>0</v>
      </c>
      <c r="E476" s="112">
        <f>+D476*C456</f>
        <v>0</v>
      </c>
      <c r="F476" s="79">
        <v>0</v>
      </c>
      <c r="G476" s="112">
        <f>F476*C456</f>
        <v>0</v>
      </c>
      <c r="H476" s="89">
        <v>0</v>
      </c>
      <c r="I476" s="117">
        <f>H476*C456</f>
        <v>0</v>
      </c>
      <c r="J476" s="39">
        <f>+H476*I488</f>
        <v>0</v>
      </c>
      <c r="K476" s="395">
        <v>0</v>
      </c>
      <c r="L476" s="394">
        <f t="shared" si="36"/>
        <v>0</v>
      </c>
    </row>
    <row r="477" spans="1:12" ht="13.8">
      <c r="A477" s="2" t="s">
        <v>12</v>
      </c>
      <c r="B477" s="22">
        <f>+$B$26</f>
        <v>0</v>
      </c>
      <c r="C477" s="84" t="e">
        <f>+B477/B485</f>
        <v>#DIV/0!</v>
      </c>
      <c r="D477" s="89">
        <v>0</v>
      </c>
      <c r="E477" s="112">
        <f>+D477*C456</f>
        <v>0</v>
      </c>
      <c r="F477" s="79">
        <v>0</v>
      </c>
      <c r="G477" s="112">
        <f>F477*C456</f>
        <v>0</v>
      </c>
      <c r="H477" s="89">
        <v>0</v>
      </c>
      <c r="I477" s="117">
        <f>H477*C456</f>
        <v>0</v>
      </c>
      <c r="J477" s="39">
        <f>+H477*I488</f>
        <v>0</v>
      </c>
      <c r="K477" s="395">
        <v>0</v>
      </c>
      <c r="L477" s="394">
        <f t="shared" si="36"/>
        <v>0</v>
      </c>
    </row>
    <row r="478" spans="1:12" ht="13.8">
      <c r="A478" s="2" t="s">
        <v>18</v>
      </c>
      <c r="B478" s="22">
        <f>+$B$27</f>
        <v>0</v>
      </c>
      <c r="C478" s="84" t="e">
        <f>+B478/B485</f>
        <v>#DIV/0!</v>
      </c>
      <c r="D478" s="89">
        <v>0</v>
      </c>
      <c r="E478" s="112">
        <f>+D478*C456</f>
        <v>0</v>
      </c>
      <c r="F478" s="79">
        <v>0</v>
      </c>
      <c r="G478" s="112">
        <f>F478*C456</f>
        <v>0</v>
      </c>
      <c r="H478" s="89">
        <v>0</v>
      </c>
      <c r="I478" s="117">
        <f>H478*C456</f>
        <v>0</v>
      </c>
      <c r="J478" s="39">
        <f>+H478*I488</f>
        <v>0</v>
      </c>
      <c r="K478" s="395">
        <v>0</v>
      </c>
      <c r="L478" s="394">
        <f t="shared" si="36"/>
        <v>0</v>
      </c>
    </row>
    <row r="479" spans="1:12" ht="13.8">
      <c r="A479" s="2" t="s">
        <v>9</v>
      </c>
      <c r="B479" s="22">
        <f>+$B$28</f>
        <v>0</v>
      </c>
      <c r="C479" s="84" t="e">
        <f>+B479/B485</f>
        <v>#DIV/0!</v>
      </c>
      <c r="D479" s="89">
        <v>0</v>
      </c>
      <c r="E479" s="112">
        <f>+D479*C456</f>
        <v>0</v>
      </c>
      <c r="F479" s="79">
        <v>0</v>
      </c>
      <c r="G479" s="112">
        <f>F479*C456</f>
        <v>0</v>
      </c>
      <c r="H479" s="89">
        <v>0</v>
      </c>
      <c r="I479" s="117">
        <f>H479*C456</f>
        <v>0</v>
      </c>
      <c r="J479" s="39">
        <f>+H479*I488</f>
        <v>0</v>
      </c>
      <c r="K479" s="395">
        <v>0</v>
      </c>
      <c r="L479" s="394">
        <f t="shared" si="36"/>
        <v>0</v>
      </c>
    </row>
    <row r="480" spans="1:12" ht="13.8">
      <c r="A480" s="2" t="s">
        <v>7</v>
      </c>
      <c r="B480" s="22">
        <f>+$B$29</f>
        <v>0</v>
      </c>
      <c r="C480" s="84" t="e">
        <f>+B480/B485</f>
        <v>#DIV/0!</v>
      </c>
      <c r="D480" s="89">
        <v>0</v>
      </c>
      <c r="E480" s="112">
        <f>+D480*C456</f>
        <v>0</v>
      </c>
      <c r="F480" s="79">
        <v>0</v>
      </c>
      <c r="G480" s="112">
        <f>F480*C456</f>
        <v>0</v>
      </c>
      <c r="H480" s="89">
        <v>0</v>
      </c>
      <c r="I480" s="117">
        <f>H480*C456</f>
        <v>0</v>
      </c>
      <c r="J480" s="39">
        <f>+H480*I488</f>
        <v>0</v>
      </c>
      <c r="K480" s="395">
        <v>0</v>
      </c>
      <c r="L480" s="394">
        <f t="shared" si="36"/>
        <v>0</v>
      </c>
    </row>
    <row r="481" spans="1:14" ht="13.8">
      <c r="A481" s="2" t="s">
        <v>13</v>
      </c>
      <c r="B481" s="22">
        <f>+$B$30</f>
        <v>0</v>
      </c>
      <c r="C481" s="84" t="e">
        <f>+B481/B485</f>
        <v>#DIV/0!</v>
      </c>
      <c r="D481" s="89">
        <v>0</v>
      </c>
      <c r="E481" s="112">
        <f>+D481*C456</f>
        <v>0</v>
      </c>
      <c r="F481" s="79">
        <v>0</v>
      </c>
      <c r="G481" s="112">
        <f>F481*C456</f>
        <v>0</v>
      </c>
      <c r="H481" s="89">
        <v>0</v>
      </c>
      <c r="I481" s="117">
        <f>H481*C456</f>
        <v>0</v>
      </c>
      <c r="J481" s="39">
        <f>+H481*I488</f>
        <v>0</v>
      </c>
      <c r="K481" s="395">
        <v>0</v>
      </c>
      <c r="L481" s="394">
        <f>+J481+K481</f>
        <v>0</v>
      </c>
    </row>
    <row r="482" spans="1:14" ht="13.8">
      <c r="A482" s="2" t="s">
        <v>3</v>
      </c>
      <c r="B482" s="22">
        <f>+$B$31</f>
        <v>0</v>
      </c>
      <c r="C482" s="84" t="e">
        <f>+B482/B485</f>
        <v>#DIV/0!</v>
      </c>
      <c r="D482" s="89">
        <v>0</v>
      </c>
      <c r="E482" s="112">
        <f>+D482*C456</f>
        <v>0</v>
      </c>
      <c r="F482" s="79">
        <v>0</v>
      </c>
      <c r="G482" s="112">
        <f>F482*C456</f>
        <v>0</v>
      </c>
      <c r="H482" s="89">
        <v>0</v>
      </c>
      <c r="I482" s="117">
        <f>H482*C456</f>
        <v>0</v>
      </c>
      <c r="J482" s="39">
        <f>+H482*I488</f>
        <v>0</v>
      </c>
      <c r="K482" s="395">
        <v>0</v>
      </c>
      <c r="L482" s="394">
        <f t="shared" ref="L482" si="37">+J482+K482</f>
        <v>0</v>
      </c>
    </row>
    <row r="483" spans="1:14" ht="13.8">
      <c r="A483" s="2" t="s">
        <v>11</v>
      </c>
      <c r="B483" s="22">
        <f>+$B$32</f>
        <v>0</v>
      </c>
      <c r="C483" s="84" t="e">
        <f>+B483/B485</f>
        <v>#DIV/0!</v>
      </c>
      <c r="D483" s="89">
        <v>0</v>
      </c>
      <c r="E483" s="112">
        <f>+D483*C456</f>
        <v>0</v>
      </c>
      <c r="F483" s="79">
        <v>0</v>
      </c>
      <c r="G483" s="112">
        <f>F483*C456</f>
        <v>0</v>
      </c>
      <c r="H483" s="89">
        <v>0</v>
      </c>
      <c r="I483" s="117">
        <f>H483*C456</f>
        <v>0</v>
      </c>
      <c r="J483" s="39">
        <f>+H483*I488</f>
        <v>0</v>
      </c>
      <c r="K483" s="395">
        <v>0</v>
      </c>
      <c r="L483" s="394">
        <f>+J483+K483</f>
        <v>0</v>
      </c>
    </row>
    <row r="484" spans="1:14" ht="13.8">
      <c r="A484" s="3" t="s">
        <v>8</v>
      </c>
      <c r="B484" s="22">
        <f>+$B$33</f>
        <v>0</v>
      </c>
      <c r="C484" s="84" t="e">
        <f>+B484/B485</f>
        <v>#DIV/0!</v>
      </c>
      <c r="D484" s="89">
        <v>0</v>
      </c>
      <c r="E484" s="112">
        <f>+D484*C456</f>
        <v>0</v>
      </c>
      <c r="F484" s="79">
        <v>0</v>
      </c>
      <c r="G484" s="115">
        <f>F484*C456</f>
        <v>0</v>
      </c>
      <c r="H484" s="358">
        <v>0</v>
      </c>
      <c r="I484" s="118">
        <f>H484*C456</f>
        <v>0</v>
      </c>
      <c r="J484" s="39">
        <f>+H484*I488</f>
        <v>0</v>
      </c>
      <c r="K484" s="395">
        <v>0</v>
      </c>
      <c r="L484" s="394">
        <f t="shared" ref="L484" si="38">+J484+K484</f>
        <v>0</v>
      </c>
    </row>
    <row r="485" spans="1:14" ht="13.8">
      <c r="A485" s="24"/>
      <c r="B485" s="25">
        <f t="shared" ref="B485:K485" si="39">SUM(B462:B484)</f>
        <v>0</v>
      </c>
      <c r="C485" s="85" t="e">
        <f t="shared" si="39"/>
        <v>#DIV/0!</v>
      </c>
      <c r="D485" s="82">
        <f t="shared" si="39"/>
        <v>0</v>
      </c>
      <c r="E485" s="113">
        <f t="shared" si="39"/>
        <v>0</v>
      </c>
      <c r="F485" s="83">
        <f t="shared" si="39"/>
        <v>0</v>
      </c>
      <c r="G485" s="113">
        <f t="shared" si="39"/>
        <v>0</v>
      </c>
      <c r="H485" s="86">
        <f t="shared" si="39"/>
        <v>1</v>
      </c>
      <c r="I485" s="363">
        <f t="shared" si="39"/>
        <v>1011754</v>
      </c>
      <c r="J485" s="26">
        <f t="shared" si="39"/>
        <v>348614.41190381587</v>
      </c>
      <c r="K485" s="26">
        <f t="shared" si="39"/>
        <v>-25432.67</v>
      </c>
      <c r="L485" s="26">
        <f>SUM(L462:L484)</f>
        <v>323181.74190381588</v>
      </c>
    </row>
    <row r="486" spans="1:14">
      <c r="H486" s="80"/>
      <c r="I486" s="770"/>
    </row>
    <row r="487" spans="1:14">
      <c r="I487" s="127"/>
    </row>
    <row r="488" spans="1:14">
      <c r="G488" t="s">
        <v>114</v>
      </c>
      <c r="H488" s="27"/>
      <c r="I488" s="357">
        <f>+ITCM!L80</f>
        <v>348614.41190381587</v>
      </c>
    </row>
    <row r="489" spans="1:14">
      <c r="G489" t="s">
        <v>338</v>
      </c>
      <c r="I489" s="357">
        <f>+ITCM!M80</f>
        <v>-25433</v>
      </c>
    </row>
    <row r="490" spans="1:14">
      <c r="G490" t="s">
        <v>256</v>
      </c>
      <c r="I490" s="746">
        <f>SUM(I488:I489)</f>
        <v>323181.41190381587</v>
      </c>
      <c r="N490" s="121">
        <f>+I490</f>
        <v>323181.41190381587</v>
      </c>
    </row>
    <row r="491" spans="1:14">
      <c r="I491" s="747"/>
      <c r="N491" s="121"/>
    </row>
    <row r="492" spans="1:14">
      <c r="I492" s="122"/>
      <c r="N492" s="121"/>
    </row>
    <row r="493" spans="1:14">
      <c r="I493" s="122"/>
      <c r="N493" s="121"/>
    </row>
    <row r="494" spans="1:14" ht="15.6">
      <c r="A494" s="874" t="s">
        <v>19</v>
      </c>
      <c r="B494" s="875"/>
      <c r="C494" s="875" t="s">
        <v>422</v>
      </c>
      <c r="D494" s="875"/>
      <c r="E494" s="875"/>
      <c r="F494" s="875"/>
      <c r="G494" s="875"/>
      <c r="H494" s="876"/>
      <c r="I494" s="4"/>
    </row>
    <row r="495" spans="1:14" ht="15.6">
      <c r="A495" s="867" t="s">
        <v>20</v>
      </c>
      <c r="B495" s="868"/>
      <c r="C495" s="920"/>
      <c r="D495" s="920"/>
      <c r="E495" s="920"/>
      <c r="F495" s="920"/>
      <c r="G495" s="920"/>
      <c r="H495" s="921"/>
      <c r="I495" s="4"/>
    </row>
    <row r="496" spans="1:14" ht="15.6">
      <c r="A496" s="867" t="s">
        <v>22</v>
      </c>
      <c r="B496" s="868"/>
      <c r="C496" s="913"/>
      <c r="D496" s="913"/>
      <c r="E496" s="913"/>
      <c r="F496" s="913"/>
      <c r="G496" s="913"/>
      <c r="H496" s="914"/>
      <c r="I496" s="4"/>
    </row>
    <row r="497" spans="1:12" ht="15.6">
      <c r="A497" s="867" t="s">
        <v>24</v>
      </c>
      <c r="B497" s="868"/>
      <c r="C497" s="869">
        <v>5003590.5</v>
      </c>
      <c r="D497" s="870"/>
      <c r="E497" s="870"/>
      <c r="F497" s="870"/>
      <c r="G497" s="870"/>
      <c r="H497" s="871"/>
      <c r="I497" s="4"/>
    </row>
    <row r="498" spans="1:12" ht="15.6">
      <c r="A498" s="881" t="s">
        <v>25</v>
      </c>
      <c r="B498" s="882"/>
      <c r="C498" s="911" t="s">
        <v>9</v>
      </c>
      <c r="D498" s="911"/>
      <c r="E498" s="911"/>
      <c r="F498" s="911"/>
      <c r="G498" s="911"/>
      <c r="H498" s="912"/>
      <c r="I498" s="4"/>
    </row>
    <row r="499" spans="1:12" ht="13.8">
      <c r="A499" s="5"/>
      <c r="B499" s="5"/>
      <c r="C499" s="5"/>
      <c r="D499" s="5"/>
      <c r="E499" s="5"/>
      <c r="F499" s="5"/>
      <c r="G499" s="5"/>
      <c r="H499" s="5"/>
      <c r="I499" s="5"/>
    </row>
    <row r="500" spans="1:12" ht="13.8">
      <c r="A500" s="6"/>
      <c r="B500" s="7"/>
      <c r="C500" s="8"/>
      <c r="D500" s="886">
        <v>0.2</v>
      </c>
      <c r="E500" s="887"/>
      <c r="F500" s="886">
        <v>0.8</v>
      </c>
      <c r="G500" s="887"/>
      <c r="H500" s="9"/>
      <c r="I500" s="10"/>
      <c r="J500" s="11" t="s">
        <v>121</v>
      </c>
      <c r="K500" s="11" t="s">
        <v>269</v>
      </c>
      <c r="L500" s="11" t="s">
        <v>270</v>
      </c>
    </row>
    <row r="501" spans="1:12" ht="13.8">
      <c r="A501" s="12"/>
      <c r="B501" s="13"/>
      <c r="C501" s="14"/>
      <c r="D501" s="872" t="s">
        <v>26</v>
      </c>
      <c r="E501" s="880"/>
      <c r="F501" s="872" t="s">
        <v>27</v>
      </c>
      <c r="G501" s="880"/>
      <c r="H501" s="872" t="s">
        <v>28</v>
      </c>
      <c r="I501" s="873"/>
      <c r="J501" s="15" t="s">
        <v>29</v>
      </c>
      <c r="K501" s="391" t="s">
        <v>523</v>
      </c>
      <c r="L501" s="391" t="s">
        <v>29</v>
      </c>
    </row>
    <row r="502" spans="1:12" ht="27.6">
      <c r="A502" s="16" t="s">
        <v>30</v>
      </c>
      <c r="B502" s="17" t="s">
        <v>31</v>
      </c>
      <c r="C502" s="18" t="s">
        <v>32</v>
      </c>
      <c r="D502" s="19" t="s">
        <v>33</v>
      </c>
      <c r="E502" s="20" t="s">
        <v>34</v>
      </c>
      <c r="F502" s="19" t="s">
        <v>33</v>
      </c>
      <c r="G502" s="20" t="s">
        <v>34</v>
      </c>
      <c r="H502" s="21" t="s">
        <v>33</v>
      </c>
      <c r="I502" s="40" t="s">
        <v>34</v>
      </c>
      <c r="J502" s="18" t="s">
        <v>34</v>
      </c>
      <c r="K502" s="18" t="s">
        <v>34</v>
      </c>
      <c r="L502" s="18" t="s">
        <v>34</v>
      </c>
    </row>
    <row r="503" spans="1:12" ht="13.8">
      <c r="A503" s="1" t="s">
        <v>15</v>
      </c>
      <c r="B503" s="22">
        <f>+$B$10</f>
        <v>0</v>
      </c>
      <c r="C503" s="84" t="e">
        <f>+B503/B526</f>
        <v>#DIV/0!</v>
      </c>
      <c r="D503" s="89">
        <v>0</v>
      </c>
      <c r="E503" s="112">
        <f>+D503*C497</f>
        <v>0</v>
      </c>
      <c r="F503" s="79">
        <v>0</v>
      </c>
      <c r="G503" s="114">
        <f>F503*C497</f>
        <v>0</v>
      </c>
      <c r="H503" s="89">
        <v>0</v>
      </c>
      <c r="I503" s="116">
        <f>H503*C497</f>
        <v>0</v>
      </c>
      <c r="J503" s="39">
        <f>+H503*I529</f>
        <v>0</v>
      </c>
      <c r="K503" s="395">
        <v>0</v>
      </c>
      <c r="L503" s="393">
        <f>+J503+K503</f>
        <v>0</v>
      </c>
    </row>
    <row r="504" spans="1:12" ht="13.8">
      <c r="A504" s="2" t="s">
        <v>4</v>
      </c>
      <c r="B504" s="22">
        <f>+$B$12</f>
        <v>0</v>
      </c>
      <c r="C504" s="84" t="e">
        <f>+B504/B526</f>
        <v>#DIV/0!</v>
      </c>
      <c r="D504" s="89">
        <v>0</v>
      </c>
      <c r="E504" s="112">
        <f>+D504*C497</f>
        <v>0</v>
      </c>
      <c r="F504" s="79">
        <v>0</v>
      </c>
      <c r="G504" s="112">
        <f>F504*C497</f>
        <v>0</v>
      </c>
      <c r="H504" s="89">
        <v>0</v>
      </c>
      <c r="I504" s="117">
        <f>H504*C497</f>
        <v>0</v>
      </c>
      <c r="J504" s="39">
        <f>+H504*I529</f>
        <v>0</v>
      </c>
      <c r="K504" s="395">
        <v>0</v>
      </c>
      <c r="L504" s="394">
        <f>+J504+K504</f>
        <v>0</v>
      </c>
    </row>
    <row r="505" spans="1:12" ht="13.8">
      <c r="A505" s="2" t="s">
        <v>0</v>
      </c>
      <c r="B505" s="22">
        <f>+$B$13</f>
        <v>0</v>
      </c>
      <c r="C505" s="84" t="e">
        <f>+B505/B526</f>
        <v>#DIV/0!</v>
      </c>
      <c r="D505" s="89">
        <v>0</v>
      </c>
      <c r="E505" s="112">
        <f>+D505*C497</f>
        <v>0</v>
      </c>
      <c r="F505" s="79">
        <v>0</v>
      </c>
      <c r="G505" s="112">
        <f>F505*C497</f>
        <v>0</v>
      </c>
      <c r="H505" s="89">
        <v>0</v>
      </c>
      <c r="I505" s="117">
        <f>H505*C497</f>
        <v>0</v>
      </c>
      <c r="J505" s="39">
        <f>+H505*I529</f>
        <v>0</v>
      </c>
      <c r="K505" s="395">
        <v>0</v>
      </c>
      <c r="L505" s="394">
        <f t="shared" ref="L505:L521" si="40">+J505+K505</f>
        <v>0</v>
      </c>
    </row>
    <row r="506" spans="1:12" ht="13.8">
      <c r="A506" s="2" t="s">
        <v>16</v>
      </c>
      <c r="B506" s="22">
        <f>+$B$14</f>
        <v>0</v>
      </c>
      <c r="C506" s="84" t="e">
        <f>+B506/B526</f>
        <v>#DIV/0!</v>
      </c>
      <c r="D506" s="89">
        <v>0</v>
      </c>
      <c r="E506" s="112">
        <f>+D506*C497</f>
        <v>0</v>
      </c>
      <c r="F506" s="79">
        <v>0</v>
      </c>
      <c r="G506" s="112">
        <f>F506*C497</f>
        <v>0</v>
      </c>
      <c r="H506" s="89">
        <v>0</v>
      </c>
      <c r="I506" s="117">
        <f>H506*C497</f>
        <v>0</v>
      </c>
      <c r="J506" s="39">
        <f>+H506*I529</f>
        <v>0</v>
      </c>
      <c r="K506" s="395">
        <v>0</v>
      </c>
      <c r="L506" s="394">
        <f t="shared" si="40"/>
        <v>0</v>
      </c>
    </row>
    <row r="507" spans="1:12" ht="13.8">
      <c r="A507" s="2" t="s">
        <v>6</v>
      </c>
      <c r="B507" s="22">
        <f>+$B$15</f>
        <v>0</v>
      </c>
      <c r="C507" s="84" t="e">
        <f>+B507/B526</f>
        <v>#DIV/0!</v>
      </c>
      <c r="D507" s="89">
        <v>0</v>
      </c>
      <c r="E507" s="112">
        <f>+D507*C497</f>
        <v>0</v>
      </c>
      <c r="F507" s="79">
        <v>0</v>
      </c>
      <c r="G507" s="112">
        <f>F507*C497</f>
        <v>0</v>
      </c>
      <c r="H507" s="89">
        <v>0</v>
      </c>
      <c r="I507" s="117">
        <f>H507*C497</f>
        <v>0</v>
      </c>
      <c r="J507" s="39">
        <f>+H507*I529</f>
        <v>0</v>
      </c>
      <c r="K507" s="395">
        <v>0</v>
      </c>
      <c r="L507" s="394">
        <f t="shared" si="40"/>
        <v>0</v>
      </c>
    </row>
    <row r="508" spans="1:12" ht="13.8">
      <c r="A508" s="2" t="s">
        <v>10</v>
      </c>
      <c r="B508" s="22">
        <f>+$B$16</f>
        <v>0</v>
      </c>
      <c r="C508" s="84" t="e">
        <f>+B508/B526</f>
        <v>#DIV/0!</v>
      </c>
      <c r="D508" s="89">
        <v>0</v>
      </c>
      <c r="E508" s="112">
        <f>+D508*C497</f>
        <v>0</v>
      </c>
      <c r="F508" s="79">
        <v>0</v>
      </c>
      <c r="G508" s="112">
        <f>F508*C497</f>
        <v>0</v>
      </c>
      <c r="H508" s="89">
        <v>0</v>
      </c>
      <c r="I508" s="117">
        <f>H508*C497</f>
        <v>0</v>
      </c>
      <c r="J508" s="39">
        <f>+H508*I529</f>
        <v>0</v>
      </c>
      <c r="K508" s="395">
        <v>0</v>
      </c>
      <c r="L508" s="394">
        <f t="shared" si="40"/>
        <v>0</v>
      </c>
    </row>
    <row r="509" spans="1:12" ht="13.8">
      <c r="A509" s="2" t="s">
        <v>17</v>
      </c>
      <c r="B509" s="22">
        <f>+$B$17</f>
        <v>0</v>
      </c>
      <c r="C509" s="84" t="e">
        <f>+B509/B526</f>
        <v>#DIV/0!</v>
      </c>
      <c r="D509" s="89">
        <v>0</v>
      </c>
      <c r="E509" s="112">
        <f>+D509*C497</f>
        <v>0</v>
      </c>
      <c r="F509" s="79">
        <v>0</v>
      </c>
      <c r="G509" s="112">
        <f>F509*C497</f>
        <v>0</v>
      </c>
      <c r="H509" s="89">
        <v>0</v>
      </c>
      <c r="I509" s="117">
        <f>H509*C497</f>
        <v>0</v>
      </c>
      <c r="J509" s="39">
        <f>+H509*I529</f>
        <v>0</v>
      </c>
      <c r="K509" s="395">
        <v>0</v>
      </c>
      <c r="L509" s="394">
        <f t="shared" si="40"/>
        <v>0</v>
      </c>
    </row>
    <row r="510" spans="1:12" ht="13.8">
      <c r="A510" s="2" t="s">
        <v>5</v>
      </c>
      <c r="B510" s="22">
        <f>+$B$18</f>
        <v>0</v>
      </c>
      <c r="C510" s="84" t="e">
        <f>+B510/B526</f>
        <v>#DIV/0!</v>
      </c>
      <c r="D510" s="89">
        <v>0</v>
      </c>
      <c r="E510" s="112">
        <f>+D510*C497</f>
        <v>0</v>
      </c>
      <c r="F510" s="79">
        <v>0</v>
      </c>
      <c r="G510" s="112">
        <f>F510*C497</f>
        <v>0</v>
      </c>
      <c r="H510" s="89">
        <v>0</v>
      </c>
      <c r="I510" s="117">
        <f>H510*C497</f>
        <v>0</v>
      </c>
      <c r="J510" s="39">
        <f>+H510*I529</f>
        <v>0</v>
      </c>
      <c r="K510" s="395">
        <v>0</v>
      </c>
      <c r="L510" s="394">
        <f t="shared" si="40"/>
        <v>0</v>
      </c>
    </row>
    <row r="511" spans="1:12" ht="13.8">
      <c r="A511" s="2" t="s">
        <v>116</v>
      </c>
      <c r="B511" s="22">
        <f>+$B$19</f>
        <v>0</v>
      </c>
      <c r="C511" s="84" t="e">
        <f>+B511/B526</f>
        <v>#DIV/0!</v>
      </c>
      <c r="D511" s="89">
        <v>0</v>
      </c>
      <c r="E511" s="112">
        <f>+D511*C497</f>
        <v>0</v>
      </c>
      <c r="F511" s="79">
        <v>0</v>
      </c>
      <c r="G511" s="112">
        <f>F511*C497</f>
        <v>0</v>
      </c>
      <c r="H511" s="89">
        <v>0.27721319624647683</v>
      </c>
      <c r="I511" s="117">
        <f>H511*C497</f>
        <v>1387061.315213507</v>
      </c>
      <c r="J511" s="39">
        <f>+H511*I529</f>
        <v>174330.53356960884</v>
      </c>
      <c r="K511" s="395">
        <v>-32486.41</v>
      </c>
      <c r="L511" s="394">
        <f t="shared" si="40"/>
        <v>141844.12356960884</v>
      </c>
    </row>
    <row r="512" spans="1:12" ht="13.8">
      <c r="A512" s="2" t="s">
        <v>1</v>
      </c>
      <c r="B512" s="22">
        <f>+$B$20</f>
        <v>0</v>
      </c>
      <c r="C512" s="84" t="e">
        <f>+B512/B526</f>
        <v>#DIV/0!</v>
      </c>
      <c r="D512" s="89">
        <v>0</v>
      </c>
      <c r="E512" s="112">
        <f>+D512*C497</f>
        <v>0</v>
      </c>
      <c r="F512" s="79">
        <v>0</v>
      </c>
      <c r="G512" s="112">
        <f>F512*C497</f>
        <v>0</v>
      </c>
      <c r="H512" s="89">
        <v>0</v>
      </c>
      <c r="I512" s="117">
        <f>H512*C497</f>
        <v>0</v>
      </c>
      <c r="J512" s="39">
        <f>+H512*I529</f>
        <v>0</v>
      </c>
      <c r="K512" s="395">
        <v>0</v>
      </c>
      <c r="L512" s="394">
        <f t="shared" si="40"/>
        <v>0</v>
      </c>
    </row>
    <row r="513" spans="1:12" ht="13.8">
      <c r="A513" s="2" t="s">
        <v>46</v>
      </c>
      <c r="B513" s="22">
        <f>+$B$21</f>
        <v>0</v>
      </c>
      <c r="C513" s="84" t="e">
        <f>+B513/B526</f>
        <v>#DIV/0!</v>
      </c>
      <c r="D513" s="89">
        <v>0</v>
      </c>
      <c r="E513" s="112">
        <f>+D513*C497</f>
        <v>0</v>
      </c>
      <c r="F513" s="79">
        <v>0</v>
      </c>
      <c r="G513" s="112">
        <f>F513*C497</f>
        <v>0</v>
      </c>
      <c r="H513" s="89">
        <v>0</v>
      </c>
      <c r="I513" s="117">
        <f>H513*C497</f>
        <v>0</v>
      </c>
      <c r="J513" s="39">
        <f>+H513*I529</f>
        <v>0</v>
      </c>
      <c r="K513" s="395">
        <v>0</v>
      </c>
      <c r="L513" s="394">
        <f t="shared" si="40"/>
        <v>0</v>
      </c>
    </row>
    <row r="514" spans="1:12" ht="13.8">
      <c r="A514" s="2" t="s">
        <v>45</v>
      </c>
      <c r="B514" s="22">
        <f>+$B$22</f>
        <v>0</v>
      </c>
      <c r="C514" s="84" t="e">
        <f>+B514/B526</f>
        <v>#DIV/0!</v>
      </c>
      <c r="D514" s="89">
        <v>0</v>
      </c>
      <c r="E514" s="112">
        <f>+D514*C497</f>
        <v>0</v>
      </c>
      <c r="F514" s="79">
        <v>0</v>
      </c>
      <c r="G514" s="112">
        <f>F514*C497</f>
        <v>0</v>
      </c>
      <c r="H514" s="89">
        <v>0</v>
      </c>
      <c r="I514" s="117">
        <f>H514*C497</f>
        <v>0</v>
      </c>
      <c r="J514" s="39">
        <f>+H514*I529</f>
        <v>0</v>
      </c>
      <c r="K514" s="395">
        <v>0</v>
      </c>
      <c r="L514" s="394">
        <f t="shared" si="40"/>
        <v>0</v>
      </c>
    </row>
    <row r="515" spans="1:12" ht="13.8">
      <c r="A515" s="2" t="s">
        <v>209</v>
      </c>
      <c r="B515" s="22">
        <f>+$B$23</f>
        <v>0</v>
      </c>
      <c r="C515" s="84" t="e">
        <f>+B515/B526</f>
        <v>#DIV/0!</v>
      </c>
      <c r="D515" s="89">
        <v>0</v>
      </c>
      <c r="E515" s="112">
        <f>+D515*C497</f>
        <v>0</v>
      </c>
      <c r="F515" s="79">
        <v>0</v>
      </c>
      <c r="G515" s="112">
        <f>F515*C497</f>
        <v>0</v>
      </c>
      <c r="H515" s="89">
        <v>0</v>
      </c>
      <c r="I515" s="117">
        <f>H515*C497</f>
        <v>0</v>
      </c>
      <c r="J515" s="39">
        <f>+H515*I529</f>
        <v>0</v>
      </c>
      <c r="K515" s="395">
        <v>0</v>
      </c>
      <c r="L515" s="394">
        <f t="shared" si="40"/>
        <v>0</v>
      </c>
    </row>
    <row r="516" spans="1:12" ht="13.8">
      <c r="A516" s="2" t="s">
        <v>210</v>
      </c>
      <c r="B516" s="22">
        <f>+$B$24</f>
        <v>0</v>
      </c>
      <c r="C516" s="84" t="e">
        <f>+B516/B526</f>
        <v>#DIV/0!</v>
      </c>
      <c r="D516" s="89">
        <v>0</v>
      </c>
      <c r="E516" s="112">
        <f>+D516*C497</f>
        <v>0</v>
      </c>
      <c r="F516" s="79">
        <v>0</v>
      </c>
      <c r="G516" s="112">
        <f>F516*C497</f>
        <v>0</v>
      </c>
      <c r="H516" s="89">
        <v>0</v>
      </c>
      <c r="I516" s="117">
        <f>H516*C497</f>
        <v>0</v>
      </c>
      <c r="J516" s="39">
        <f>+H516*I529</f>
        <v>0</v>
      </c>
      <c r="K516" s="395">
        <v>0</v>
      </c>
      <c r="L516" s="394">
        <f t="shared" si="40"/>
        <v>0</v>
      </c>
    </row>
    <row r="517" spans="1:12" ht="13.8">
      <c r="A517" s="2" t="s">
        <v>2</v>
      </c>
      <c r="B517" s="22">
        <f>+$B$25</f>
        <v>0</v>
      </c>
      <c r="C517" s="84" t="e">
        <f>+B517/B526</f>
        <v>#DIV/0!</v>
      </c>
      <c r="D517" s="89">
        <v>0</v>
      </c>
      <c r="E517" s="112">
        <f>+D517*C497</f>
        <v>0</v>
      </c>
      <c r="F517" s="79">
        <v>0</v>
      </c>
      <c r="G517" s="112">
        <f>F517*C497</f>
        <v>0</v>
      </c>
      <c r="H517" s="89">
        <v>0</v>
      </c>
      <c r="I517" s="117">
        <f>H517*C497</f>
        <v>0</v>
      </c>
      <c r="J517" s="39">
        <f>+H517*I529</f>
        <v>0</v>
      </c>
      <c r="K517" s="395">
        <v>0</v>
      </c>
      <c r="L517" s="394">
        <f t="shared" si="40"/>
        <v>0</v>
      </c>
    </row>
    <row r="518" spans="1:12" ht="13.8">
      <c r="A518" s="2" t="s">
        <v>12</v>
      </c>
      <c r="B518" s="22">
        <f>+$B$26</f>
        <v>0</v>
      </c>
      <c r="C518" s="84" t="e">
        <f>+B518/B526</f>
        <v>#DIV/0!</v>
      </c>
      <c r="D518" s="89">
        <v>0</v>
      </c>
      <c r="E518" s="112">
        <f>+D518*C497</f>
        <v>0</v>
      </c>
      <c r="F518" s="79">
        <v>0</v>
      </c>
      <c r="G518" s="112">
        <f>F518*C497</f>
        <v>0</v>
      </c>
      <c r="H518" s="89">
        <v>0</v>
      </c>
      <c r="I518" s="117">
        <f>H518*C497</f>
        <v>0</v>
      </c>
      <c r="J518" s="39">
        <f>+H518*I529</f>
        <v>0</v>
      </c>
      <c r="K518" s="395">
        <v>0</v>
      </c>
      <c r="L518" s="394">
        <f t="shared" si="40"/>
        <v>0</v>
      </c>
    </row>
    <row r="519" spans="1:12" ht="13.8">
      <c r="A519" s="2" t="s">
        <v>18</v>
      </c>
      <c r="B519" s="22">
        <f>+$B$27</f>
        <v>0</v>
      </c>
      <c r="C519" s="84" t="e">
        <f>+B519/B526</f>
        <v>#DIV/0!</v>
      </c>
      <c r="D519" s="89">
        <v>0</v>
      </c>
      <c r="E519" s="112">
        <f>+D519*C497</f>
        <v>0</v>
      </c>
      <c r="F519" s="79">
        <v>0</v>
      </c>
      <c r="G519" s="112">
        <f>F519*C497</f>
        <v>0</v>
      </c>
      <c r="H519" s="89">
        <v>8.4089508733094145E-3</v>
      </c>
      <c r="I519" s="117">
        <f>H519*C497</f>
        <v>42074.94670465769</v>
      </c>
      <c r="J519" s="39">
        <f>+H519*I529</f>
        <v>5288.1208844086159</v>
      </c>
      <c r="K519" s="395">
        <v>-745.82</v>
      </c>
      <c r="L519" s="394">
        <f t="shared" si="40"/>
        <v>4542.3008844086162</v>
      </c>
    </row>
    <row r="520" spans="1:12" ht="13.8">
      <c r="A520" s="2" t="s">
        <v>9</v>
      </c>
      <c r="B520" s="22">
        <f>+$B$28</f>
        <v>0</v>
      </c>
      <c r="C520" s="84" t="e">
        <f>+B520/B526</f>
        <v>#DIV/0!</v>
      </c>
      <c r="D520" s="89">
        <v>0</v>
      </c>
      <c r="E520" s="112">
        <f>+D520*C497</f>
        <v>0</v>
      </c>
      <c r="F520" s="79">
        <v>0</v>
      </c>
      <c r="G520" s="112">
        <f>F520*C497</f>
        <v>0</v>
      </c>
      <c r="H520" s="89">
        <v>0.56719385206301198</v>
      </c>
      <c r="I520" s="117">
        <f>H520*C497</f>
        <v>2838005.7698408919</v>
      </c>
      <c r="J520" s="39">
        <f>+H520*I529</f>
        <v>356690.11506808212</v>
      </c>
      <c r="K520" s="395">
        <v>-43039.14</v>
      </c>
      <c r="L520" s="394">
        <f t="shared" si="40"/>
        <v>313650.9750680821</v>
      </c>
    </row>
    <row r="521" spans="1:12" ht="13.8">
      <c r="A521" s="2" t="s">
        <v>7</v>
      </c>
      <c r="B521" s="22">
        <f>+$B$29</f>
        <v>0</v>
      </c>
      <c r="C521" s="84" t="e">
        <f>+B521/B526</f>
        <v>#DIV/0!</v>
      </c>
      <c r="D521" s="89">
        <v>0</v>
      </c>
      <c r="E521" s="112">
        <f>+D521*C497</f>
        <v>0</v>
      </c>
      <c r="F521" s="79">
        <v>0</v>
      </c>
      <c r="G521" s="112">
        <f>F521*C497</f>
        <v>0</v>
      </c>
      <c r="H521" s="89">
        <v>0</v>
      </c>
      <c r="I521" s="117">
        <f>H521*C497</f>
        <v>0</v>
      </c>
      <c r="J521" s="39">
        <f>+H521*I529</f>
        <v>0</v>
      </c>
      <c r="K521" s="395">
        <v>0</v>
      </c>
      <c r="L521" s="394">
        <f t="shared" si="40"/>
        <v>0</v>
      </c>
    </row>
    <row r="522" spans="1:12" ht="13.8">
      <c r="A522" s="2" t="s">
        <v>13</v>
      </c>
      <c r="B522" s="22">
        <f>+$B$30</f>
        <v>0</v>
      </c>
      <c r="C522" s="84" t="e">
        <f>+B522/B526</f>
        <v>#DIV/0!</v>
      </c>
      <c r="D522" s="89">
        <v>0</v>
      </c>
      <c r="E522" s="112">
        <f>+D522*C497</f>
        <v>0</v>
      </c>
      <c r="F522" s="79">
        <v>0</v>
      </c>
      <c r="G522" s="112">
        <f>F522*C497</f>
        <v>0</v>
      </c>
      <c r="H522" s="89">
        <v>6.3941395110162155E-2</v>
      </c>
      <c r="I522" s="117">
        <f>H522*C497</f>
        <v>319936.55712995381</v>
      </c>
      <c r="J522" s="39">
        <f>+H522*I529</f>
        <v>40210.703089432791</v>
      </c>
      <c r="K522" s="395">
        <v>-9872.33</v>
      </c>
      <c r="L522" s="394">
        <f>+J522+K522</f>
        <v>30338.373089432789</v>
      </c>
    </row>
    <row r="523" spans="1:12" ht="13.8">
      <c r="A523" s="2" t="s">
        <v>3</v>
      </c>
      <c r="B523" s="22">
        <f>+$B$31</f>
        <v>0</v>
      </c>
      <c r="C523" s="84" t="e">
        <f>+B523/B526</f>
        <v>#DIV/0!</v>
      </c>
      <c r="D523" s="89">
        <v>0</v>
      </c>
      <c r="E523" s="112">
        <f>+D523*C497</f>
        <v>0</v>
      </c>
      <c r="F523" s="79">
        <v>0</v>
      </c>
      <c r="G523" s="112">
        <f>F523*C497</f>
        <v>0</v>
      </c>
      <c r="H523" s="89">
        <v>8.3242605707039702E-2</v>
      </c>
      <c r="I523" s="117">
        <f>H523*C497</f>
        <v>416511.91111098963</v>
      </c>
      <c r="J523" s="39">
        <f>+H523*I529</f>
        <v>52348.618554688408</v>
      </c>
      <c r="K523" s="395">
        <v>-5694.2</v>
      </c>
      <c r="L523" s="394">
        <f t="shared" ref="L523" si="41">+J523+K523</f>
        <v>46654.418554688411</v>
      </c>
    </row>
    <row r="524" spans="1:12" ht="13.8">
      <c r="A524" s="2" t="s">
        <v>11</v>
      </c>
      <c r="B524" s="22">
        <f>+$B$32</f>
        <v>0</v>
      </c>
      <c r="C524" s="84" t="e">
        <f>+B524/B526</f>
        <v>#DIV/0!</v>
      </c>
      <c r="D524" s="89">
        <v>0</v>
      </c>
      <c r="E524" s="112">
        <f>+D524*C497</f>
        <v>0</v>
      </c>
      <c r="F524" s="79">
        <v>0</v>
      </c>
      <c r="G524" s="112">
        <f>F524*C497</f>
        <v>0</v>
      </c>
      <c r="H524" s="89">
        <v>0</v>
      </c>
      <c r="I524" s="117">
        <f>H524*C497</f>
        <v>0</v>
      </c>
      <c r="J524" s="39">
        <f>+H524*I529</f>
        <v>0</v>
      </c>
      <c r="K524" s="395">
        <v>0</v>
      </c>
      <c r="L524" s="394">
        <f>+J524+K524</f>
        <v>0</v>
      </c>
    </row>
    <row r="525" spans="1:12" ht="13.8">
      <c r="A525" s="3" t="s">
        <v>8</v>
      </c>
      <c r="B525" s="22">
        <f>+$B$33</f>
        <v>0</v>
      </c>
      <c r="C525" s="84" t="e">
        <f>+B525/B526</f>
        <v>#DIV/0!</v>
      </c>
      <c r="D525" s="89">
        <v>0</v>
      </c>
      <c r="E525" s="112">
        <f>+D525*C497</f>
        <v>0</v>
      </c>
      <c r="F525" s="79">
        <v>0</v>
      </c>
      <c r="G525" s="115">
        <f>F525*C497</f>
        <v>0</v>
      </c>
      <c r="H525" s="358">
        <v>0</v>
      </c>
      <c r="I525" s="118">
        <f>H525*C497</f>
        <v>0</v>
      </c>
      <c r="J525" s="39">
        <f>+H525*I529</f>
        <v>0</v>
      </c>
      <c r="K525" s="395">
        <v>0</v>
      </c>
      <c r="L525" s="394">
        <f t="shared" ref="L525" si="42">+J525+K525</f>
        <v>0</v>
      </c>
    </row>
    <row r="526" spans="1:12" ht="13.8">
      <c r="A526" s="24"/>
      <c r="B526" s="25">
        <f t="shared" ref="B526:K526" si="43">SUM(B503:B525)</f>
        <v>0</v>
      </c>
      <c r="C526" s="85" t="e">
        <f t="shared" si="43"/>
        <v>#DIV/0!</v>
      </c>
      <c r="D526" s="82">
        <f t="shared" si="43"/>
        <v>0</v>
      </c>
      <c r="E526" s="113">
        <f t="shared" si="43"/>
        <v>0</v>
      </c>
      <c r="F526" s="83">
        <f t="shared" si="43"/>
        <v>0</v>
      </c>
      <c r="G526" s="113">
        <f t="shared" si="43"/>
        <v>0</v>
      </c>
      <c r="H526" s="86">
        <f t="shared" si="43"/>
        <v>1</v>
      </c>
      <c r="I526" s="363">
        <f t="shared" si="43"/>
        <v>5003590.5000000009</v>
      </c>
      <c r="J526" s="26">
        <f t="shared" si="43"/>
        <v>628868.09116622072</v>
      </c>
      <c r="K526" s="26">
        <f t="shared" si="43"/>
        <v>-91837.9</v>
      </c>
      <c r="L526" s="26">
        <f>SUM(L503:L525)</f>
        <v>537030.1911662207</v>
      </c>
    </row>
    <row r="527" spans="1:12">
      <c r="H527" s="80"/>
      <c r="I527" s="81"/>
    </row>
    <row r="529" spans="1:14">
      <c r="G529" t="s">
        <v>114</v>
      </c>
      <c r="H529" s="27"/>
      <c r="I529" s="357">
        <f>+NSP!L86</f>
        <v>628868.09116622072</v>
      </c>
    </row>
    <row r="530" spans="1:14">
      <c r="G530" t="s">
        <v>338</v>
      </c>
      <c r="I530" s="357">
        <f>+NSP!M86</f>
        <v>-91838</v>
      </c>
    </row>
    <row r="531" spans="1:14">
      <c r="G531" t="s">
        <v>256</v>
      </c>
      <c r="I531" s="120">
        <f>SUM(I529:I530)</f>
        <v>537030.09116622072</v>
      </c>
      <c r="N531" s="121">
        <f>+I531</f>
        <v>537030.09116622072</v>
      </c>
    </row>
    <row r="532" spans="1:14">
      <c r="I532" s="88"/>
    </row>
    <row r="533" spans="1:14" ht="13.8">
      <c r="D533" s="89"/>
      <c r="I533" s="88"/>
    </row>
    <row r="534" spans="1:14">
      <c r="I534" s="88"/>
    </row>
    <row r="535" spans="1:14" ht="15.6">
      <c r="A535" s="874" t="s">
        <v>19</v>
      </c>
      <c r="B535" s="875"/>
      <c r="C535" s="875" t="s">
        <v>423</v>
      </c>
      <c r="D535" s="875"/>
      <c r="E535" s="875"/>
      <c r="F535" s="875"/>
      <c r="G535" s="875"/>
      <c r="H535" s="876"/>
      <c r="I535" s="4"/>
    </row>
    <row r="536" spans="1:14" ht="15.6">
      <c r="A536" s="867" t="s">
        <v>20</v>
      </c>
      <c r="B536" s="868"/>
      <c r="C536" s="918"/>
      <c r="D536" s="918"/>
      <c r="E536" s="918"/>
      <c r="F536" s="918"/>
      <c r="G536" s="918"/>
      <c r="H536" s="919"/>
      <c r="I536" s="4"/>
    </row>
    <row r="537" spans="1:14" ht="15.6">
      <c r="A537" s="867" t="s">
        <v>22</v>
      </c>
      <c r="B537" s="868"/>
      <c r="C537" s="913"/>
      <c r="D537" s="913"/>
      <c r="E537" s="913"/>
      <c r="F537" s="913"/>
      <c r="G537" s="913"/>
      <c r="H537" s="914"/>
      <c r="I537" s="4"/>
    </row>
    <row r="538" spans="1:14" ht="15.6">
      <c r="A538" s="867" t="s">
        <v>24</v>
      </c>
      <c r="B538" s="868"/>
      <c r="C538" s="869">
        <v>11050400</v>
      </c>
      <c r="D538" s="870"/>
      <c r="E538" s="870"/>
      <c r="F538" s="870"/>
      <c r="G538" s="870"/>
      <c r="H538" s="871"/>
      <c r="I538" s="4"/>
    </row>
    <row r="539" spans="1:14" ht="15.6">
      <c r="A539" s="881" t="s">
        <v>25</v>
      </c>
      <c r="B539" s="882"/>
      <c r="C539" s="911" t="s">
        <v>116</v>
      </c>
      <c r="D539" s="911"/>
      <c r="E539" s="911"/>
      <c r="F539" s="911"/>
      <c r="G539" s="911"/>
      <c r="H539" s="912"/>
      <c r="I539" s="4"/>
    </row>
    <row r="540" spans="1:14" ht="13.8">
      <c r="A540" s="5"/>
      <c r="B540" s="5"/>
      <c r="C540" s="5"/>
      <c r="D540" s="5"/>
      <c r="E540" s="5"/>
      <c r="F540" s="5"/>
      <c r="G540" s="5"/>
      <c r="H540" s="5"/>
      <c r="I540" s="5"/>
    </row>
    <row r="541" spans="1:14" ht="13.8">
      <c r="A541" s="6"/>
      <c r="B541" s="7"/>
      <c r="C541" s="8"/>
      <c r="D541" s="886">
        <v>0.2</v>
      </c>
      <c r="E541" s="887"/>
      <c r="F541" s="886">
        <v>0.8</v>
      </c>
      <c r="G541" s="887"/>
      <c r="H541" s="9"/>
      <c r="I541" s="10"/>
      <c r="J541" s="11" t="s">
        <v>121</v>
      </c>
      <c r="K541" s="11" t="s">
        <v>269</v>
      </c>
      <c r="L541" s="11" t="s">
        <v>270</v>
      </c>
    </row>
    <row r="542" spans="1:14" ht="13.8">
      <c r="A542" s="12"/>
      <c r="B542" s="13"/>
      <c r="C542" s="14"/>
      <c r="D542" s="872" t="s">
        <v>26</v>
      </c>
      <c r="E542" s="880"/>
      <c r="F542" s="872" t="s">
        <v>27</v>
      </c>
      <c r="G542" s="880"/>
      <c r="H542" s="872" t="s">
        <v>28</v>
      </c>
      <c r="I542" s="873"/>
      <c r="J542" s="15" t="s">
        <v>29</v>
      </c>
      <c r="K542" s="391" t="s">
        <v>523</v>
      </c>
      <c r="L542" s="391" t="s">
        <v>29</v>
      </c>
    </row>
    <row r="543" spans="1:14" ht="27.6">
      <c r="A543" s="16" t="s">
        <v>30</v>
      </c>
      <c r="B543" s="17" t="s">
        <v>31</v>
      </c>
      <c r="C543" s="18" t="s">
        <v>32</v>
      </c>
      <c r="D543" s="19" t="s">
        <v>33</v>
      </c>
      <c r="E543" s="20" t="s">
        <v>34</v>
      </c>
      <c r="F543" s="19" t="s">
        <v>33</v>
      </c>
      <c r="G543" s="20" t="s">
        <v>34</v>
      </c>
      <c r="H543" s="21" t="s">
        <v>33</v>
      </c>
      <c r="I543" s="40" t="s">
        <v>34</v>
      </c>
      <c r="J543" s="18" t="s">
        <v>34</v>
      </c>
      <c r="K543" s="18" t="s">
        <v>34</v>
      </c>
      <c r="L543" s="18" t="s">
        <v>34</v>
      </c>
    </row>
    <row r="544" spans="1:14" ht="13.8">
      <c r="A544" s="1" t="s">
        <v>15</v>
      </c>
      <c r="B544" s="22">
        <f>+$B$10</f>
        <v>0</v>
      </c>
      <c r="C544" s="84" t="e">
        <f>+B544/B567</f>
        <v>#DIV/0!</v>
      </c>
      <c r="D544" s="89">
        <v>0</v>
      </c>
      <c r="E544" s="112">
        <f>+D544*C538</f>
        <v>0</v>
      </c>
      <c r="F544" s="79">
        <v>0</v>
      </c>
      <c r="G544" s="114">
        <f>F544*C538</f>
        <v>0</v>
      </c>
      <c r="H544" s="89">
        <v>0</v>
      </c>
      <c r="I544" s="116">
        <f>H544*C538</f>
        <v>0</v>
      </c>
      <c r="J544" s="39">
        <f>+H544*I570</f>
        <v>0</v>
      </c>
      <c r="K544" s="395">
        <v>0</v>
      </c>
      <c r="L544" s="393">
        <f>+J544+K544</f>
        <v>0</v>
      </c>
    </row>
    <row r="545" spans="1:12" ht="13.8">
      <c r="A545" s="2" t="s">
        <v>4</v>
      </c>
      <c r="B545" s="22">
        <f>+$B$12</f>
        <v>0</v>
      </c>
      <c r="C545" s="84" t="e">
        <f>+B545/B567</f>
        <v>#DIV/0!</v>
      </c>
      <c r="D545" s="89">
        <v>0</v>
      </c>
      <c r="E545" s="112">
        <f>+D545*C538</f>
        <v>0</v>
      </c>
      <c r="F545" s="79">
        <v>0</v>
      </c>
      <c r="G545" s="112">
        <f>F545*C538</f>
        <v>0</v>
      </c>
      <c r="H545" s="89">
        <v>0</v>
      </c>
      <c r="I545" s="117">
        <f>H545*C538</f>
        <v>0</v>
      </c>
      <c r="J545" s="39">
        <f>+H545*I570</f>
        <v>0</v>
      </c>
      <c r="K545" s="395">
        <v>0</v>
      </c>
      <c r="L545" s="394">
        <f>+J545+K545</f>
        <v>0</v>
      </c>
    </row>
    <row r="546" spans="1:12" ht="13.8">
      <c r="A546" s="2" t="s">
        <v>0</v>
      </c>
      <c r="B546" s="22">
        <f>+$B$13</f>
        <v>0</v>
      </c>
      <c r="C546" s="84" t="e">
        <f>+B546/B567</f>
        <v>#DIV/0!</v>
      </c>
      <c r="D546" s="89">
        <v>0</v>
      </c>
      <c r="E546" s="112">
        <f>+D546*C538</f>
        <v>0</v>
      </c>
      <c r="F546" s="79">
        <v>0</v>
      </c>
      <c r="G546" s="112">
        <f>F546*C538</f>
        <v>0</v>
      </c>
      <c r="H546" s="89">
        <v>0</v>
      </c>
      <c r="I546" s="117">
        <f>H546*C538</f>
        <v>0</v>
      </c>
      <c r="J546" s="39">
        <f>+H546*I570</f>
        <v>0</v>
      </c>
      <c r="K546" s="395">
        <v>0</v>
      </c>
      <c r="L546" s="394">
        <f t="shared" ref="L546:L562" si="44">+J546+K546</f>
        <v>0</v>
      </c>
    </row>
    <row r="547" spans="1:12" ht="13.8">
      <c r="A547" s="2" t="s">
        <v>16</v>
      </c>
      <c r="B547" s="22">
        <f>+$B$14</f>
        <v>0</v>
      </c>
      <c r="C547" s="84" t="e">
        <f>+B547/B567</f>
        <v>#DIV/0!</v>
      </c>
      <c r="D547" s="89">
        <v>0</v>
      </c>
      <c r="E547" s="112">
        <f>+D547*C538</f>
        <v>0</v>
      </c>
      <c r="F547" s="79">
        <v>0</v>
      </c>
      <c r="G547" s="112">
        <f>F547*C538</f>
        <v>0</v>
      </c>
      <c r="H547" s="89">
        <v>0</v>
      </c>
      <c r="I547" s="117">
        <f>H547*C538</f>
        <v>0</v>
      </c>
      <c r="J547" s="39">
        <f>+H547*I570</f>
        <v>0</v>
      </c>
      <c r="K547" s="395">
        <v>0</v>
      </c>
      <c r="L547" s="394">
        <f t="shared" si="44"/>
        <v>0</v>
      </c>
    </row>
    <row r="548" spans="1:12" ht="13.8">
      <c r="A548" s="2" t="s">
        <v>6</v>
      </c>
      <c r="B548" s="22">
        <f>+$B$15</f>
        <v>0</v>
      </c>
      <c r="C548" s="84" t="e">
        <f>+B548/B567</f>
        <v>#DIV/0!</v>
      </c>
      <c r="D548" s="89">
        <v>0</v>
      </c>
      <c r="E548" s="112">
        <f>+D548*C538</f>
        <v>0</v>
      </c>
      <c r="F548" s="79">
        <v>0</v>
      </c>
      <c r="G548" s="112">
        <f>F548*C538</f>
        <v>0</v>
      </c>
      <c r="H548" s="89">
        <v>0</v>
      </c>
      <c r="I548" s="117">
        <f>H548*C538</f>
        <v>0</v>
      </c>
      <c r="J548" s="39">
        <f>+H548*I570</f>
        <v>0</v>
      </c>
      <c r="K548" s="395">
        <v>0</v>
      </c>
      <c r="L548" s="394">
        <f t="shared" si="44"/>
        <v>0</v>
      </c>
    </row>
    <row r="549" spans="1:12" ht="13.8">
      <c r="A549" s="2" t="s">
        <v>10</v>
      </c>
      <c r="B549" s="22">
        <f>+$B$16</f>
        <v>0</v>
      </c>
      <c r="C549" s="84" t="e">
        <f>+B549/B567</f>
        <v>#DIV/0!</v>
      </c>
      <c r="D549" s="89">
        <v>0</v>
      </c>
      <c r="E549" s="112">
        <f>+D549*C538</f>
        <v>0</v>
      </c>
      <c r="F549" s="79">
        <v>0</v>
      </c>
      <c r="G549" s="112">
        <f>F549*C538</f>
        <v>0</v>
      </c>
      <c r="H549" s="89">
        <v>0</v>
      </c>
      <c r="I549" s="117">
        <f>H549*C538</f>
        <v>0</v>
      </c>
      <c r="J549" s="39">
        <f>+H549*I570</f>
        <v>0</v>
      </c>
      <c r="K549" s="395">
        <v>0</v>
      </c>
      <c r="L549" s="394">
        <f t="shared" si="44"/>
        <v>0</v>
      </c>
    </row>
    <row r="550" spans="1:12" ht="13.8">
      <c r="A550" s="2" t="s">
        <v>17</v>
      </c>
      <c r="B550" s="22">
        <f>+$B$17</f>
        <v>0</v>
      </c>
      <c r="C550" s="84" t="e">
        <f>+B550/B567</f>
        <v>#DIV/0!</v>
      </c>
      <c r="D550" s="89">
        <v>0</v>
      </c>
      <c r="E550" s="112">
        <f>+D550*C538</f>
        <v>0</v>
      </c>
      <c r="F550" s="79">
        <v>0</v>
      </c>
      <c r="G550" s="112">
        <f>F550*C538</f>
        <v>0</v>
      </c>
      <c r="H550" s="89">
        <v>0</v>
      </c>
      <c r="I550" s="117">
        <f>H550*C538</f>
        <v>0</v>
      </c>
      <c r="J550" s="39">
        <f>+H550*I570</f>
        <v>0</v>
      </c>
      <c r="K550" s="395">
        <v>0</v>
      </c>
      <c r="L550" s="394">
        <f t="shared" si="44"/>
        <v>0</v>
      </c>
    </row>
    <row r="551" spans="1:12" ht="13.8">
      <c r="A551" s="2" t="s">
        <v>5</v>
      </c>
      <c r="B551" s="22">
        <f>+$B$18</f>
        <v>0</v>
      </c>
      <c r="C551" s="84" t="e">
        <f>+B551/B567</f>
        <v>#DIV/0!</v>
      </c>
      <c r="D551" s="89">
        <v>0</v>
      </c>
      <c r="E551" s="112">
        <f>+D551*C538</f>
        <v>0</v>
      </c>
      <c r="F551" s="79">
        <v>0</v>
      </c>
      <c r="G551" s="112">
        <f>F551*C538</f>
        <v>0</v>
      </c>
      <c r="H551" s="89">
        <v>0</v>
      </c>
      <c r="I551" s="117">
        <f>H551*C538</f>
        <v>0</v>
      </c>
      <c r="J551" s="39">
        <f>+H551*I570</f>
        <v>0</v>
      </c>
      <c r="K551" s="395">
        <v>0</v>
      </c>
      <c r="L551" s="394">
        <f t="shared" si="44"/>
        <v>0</v>
      </c>
    </row>
    <row r="552" spans="1:12" ht="13.8">
      <c r="A552" s="2" t="s">
        <v>116</v>
      </c>
      <c r="B552" s="22">
        <f>+$B$19</f>
        <v>0</v>
      </c>
      <c r="C552" s="84" t="e">
        <f>+B552/B567</f>
        <v>#DIV/0!</v>
      </c>
      <c r="D552" s="89">
        <v>0</v>
      </c>
      <c r="E552" s="112">
        <f>+D552*C538</f>
        <v>0</v>
      </c>
      <c r="F552" s="79">
        <v>0</v>
      </c>
      <c r="G552" s="112">
        <f>F552*C538</f>
        <v>0</v>
      </c>
      <c r="H552" s="89">
        <v>0.91277203425090869</v>
      </c>
      <c r="I552" s="117">
        <f>H552*C538</f>
        <v>10086496.087286241</v>
      </c>
      <c r="J552" s="39">
        <f>+H552*I570</f>
        <v>3537662.3592873407</v>
      </c>
      <c r="K552" s="395">
        <v>374796.32</v>
      </c>
      <c r="L552" s="394">
        <f t="shared" si="44"/>
        <v>3912458.6792873405</v>
      </c>
    </row>
    <row r="553" spans="1:12" ht="13.8">
      <c r="A553" s="2" t="s">
        <v>1</v>
      </c>
      <c r="B553" s="22">
        <f>+$B$20</f>
        <v>0</v>
      </c>
      <c r="C553" s="84" t="e">
        <f>+B553/B567</f>
        <v>#DIV/0!</v>
      </c>
      <c r="D553" s="89">
        <v>0</v>
      </c>
      <c r="E553" s="112">
        <f>+D553*C538</f>
        <v>0</v>
      </c>
      <c r="F553" s="79">
        <v>0</v>
      </c>
      <c r="G553" s="112">
        <f>F553*C538</f>
        <v>0</v>
      </c>
      <c r="H553" s="89">
        <v>0</v>
      </c>
      <c r="I553" s="117">
        <f>H553*C538</f>
        <v>0</v>
      </c>
      <c r="J553" s="39">
        <f>+H553*I570</f>
        <v>0</v>
      </c>
      <c r="K553" s="395">
        <v>0</v>
      </c>
      <c r="L553" s="394">
        <f t="shared" si="44"/>
        <v>0</v>
      </c>
    </row>
    <row r="554" spans="1:12" ht="13.8">
      <c r="A554" s="2" t="s">
        <v>46</v>
      </c>
      <c r="B554" s="22">
        <f>+$B$21</f>
        <v>0</v>
      </c>
      <c r="C554" s="84" t="e">
        <f>+B554/B567</f>
        <v>#DIV/0!</v>
      </c>
      <c r="D554" s="89">
        <v>0</v>
      </c>
      <c r="E554" s="112">
        <f>+D554*C538</f>
        <v>0</v>
      </c>
      <c r="F554" s="79">
        <v>0</v>
      </c>
      <c r="G554" s="112">
        <f>F554*C538</f>
        <v>0</v>
      </c>
      <c r="H554" s="89">
        <v>2.0491381469748299E-2</v>
      </c>
      <c r="I554" s="117">
        <f>H554*C538</f>
        <v>226437.9617933066</v>
      </c>
      <c r="J554" s="39">
        <f>+H554*I570</f>
        <v>79419.160748958369</v>
      </c>
      <c r="K554" s="395">
        <v>7509.3</v>
      </c>
      <c r="L554" s="394">
        <f t="shared" si="44"/>
        <v>86928.460748958372</v>
      </c>
    </row>
    <row r="555" spans="1:12" ht="13.8">
      <c r="A555" s="2" t="s">
        <v>45</v>
      </c>
      <c r="B555" s="22">
        <f>+$B$22</f>
        <v>0</v>
      </c>
      <c r="C555" s="84" t="e">
        <f>+B555/B567</f>
        <v>#DIV/0!</v>
      </c>
      <c r="D555" s="89">
        <v>0</v>
      </c>
      <c r="E555" s="112">
        <f>+D555*C538</f>
        <v>0</v>
      </c>
      <c r="F555" s="79">
        <v>0</v>
      </c>
      <c r="G555" s="112">
        <f>F555*C538</f>
        <v>0</v>
      </c>
      <c r="H555" s="89">
        <v>0</v>
      </c>
      <c r="I555" s="117">
        <f>H555*C538</f>
        <v>0</v>
      </c>
      <c r="J555" s="39">
        <f>+H555*I570</f>
        <v>0</v>
      </c>
      <c r="K555" s="395">
        <v>0</v>
      </c>
      <c r="L555" s="394">
        <f t="shared" si="44"/>
        <v>0</v>
      </c>
    </row>
    <row r="556" spans="1:12" ht="13.8">
      <c r="A556" s="2" t="s">
        <v>209</v>
      </c>
      <c r="B556" s="22">
        <f>+$B$23</f>
        <v>0</v>
      </c>
      <c r="C556" s="84" t="e">
        <f>+B556/B567</f>
        <v>#DIV/0!</v>
      </c>
      <c r="D556" s="89">
        <v>0</v>
      </c>
      <c r="E556" s="112">
        <f>+D556*C538</f>
        <v>0</v>
      </c>
      <c r="F556" s="79">
        <v>0</v>
      </c>
      <c r="G556" s="112">
        <f>F556*C538</f>
        <v>0</v>
      </c>
      <c r="H556" s="89">
        <v>0</v>
      </c>
      <c r="I556" s="117">
        <f>H556*C538</f>
        <v>0</v>
      </c>
      <c r="J556" s="39">
        <f>+H556*I570</f>
        <v>0</v>
      </c>
      <c r="K556" s="395">
        <v>0</v>
      </c>
      <c r="L556" s="394">
        <f t="shared" si="44"/>
        <v>0</v>
      </c>
    </row>
    <row r="557" spans="1:12" ht="13.8">
      <c r="A557" s="2" t="s">
        <v>210</v>
      </c>
      <c r="B557" s="22">
        <f>+$B$24</f>
        <v>0</v>
      </c>
      <c r="C557" s="84" t="e">
        <f>+B557/B567</f>
        <v>#DIV/0!</v>
      </c>
      <c r="D557" s="89">
        <v>0</v>
      </c>
      <c r="E557" s="112">
        <f>+D557*C538</f>
        <v>0</v>
      </c>
      <c r="F557" s="79">
        <v>0</v>
      </c>
      <c r="G557" s="112">
        <f>F557*C538</f>
        <v>0</v>
      </c>
      <c r="H557" s="89">
        <v>0</v>
      </c>
      <c r="I557" s="117">
        <f>H557*C538</f>
        <v>0</v>
      </c>
      <c r="J557" s="39">
        <f>+H557*I570</f>
        <v>0</v>
      </c>
      <c r="K557" s="395">
        <v>0</v>
      </c>
      <c r="L557" s="394">
        <f t="shared" si="44"/>
        <v>0</v>
      </c>
    </row>
    <row r="558" spans="1:12" ht="13.8">
      <c r="A558" s="2" t="s">
        <v>2</v>
      </c>
      <c r="B558" s="22">
        <f>+$B$25</f>
        <v>0</v>
      </c>
      <c r="C558" s="84" t="e">
        <f>+B558/B567</f>
        <v>#DIV/0!</v>
      </c>
      <c r="D558" s="89">
        <v>0</v>
      </c>
      <c r="E558" s="112">
        <f>+D558*C538</f>
        <v>0</v>
      </c>
      <c r="F558" s="79">
        <v>0</v>
      </c>
      <c r="G558" s="112">
        <f>F558*C538</f>
        <v>0</v>
      </c>
      <c r="H558" s="89">
        <v>0</v>
      </c>
      <c r="I558" s="117">
        <f>H558*C538</f>
        <v>0</v>
      </c>
      <c r="J558" s="39">
        <f>+H558*I570</f>
        <v>0</v>
      </c>
      <c r="K558" s="395">
        <v>0</v>
      </c>
      <c r="L558" s="394">
        <f t="shared" si="44"/>
        <v>0</v>
      </c>
    </row>
    <row r="559" spans="1:12" ht="13.8">
      <c r="A559" s="2" t="s">
        <v>12</v>
      </c>
      <c r="B559" s="22">
        <f>+$B$26</f>
        <v>0</v>
      </c>
      <c r="C559" s="84" t="e">
        <f>+B559/B567</f>
        <v>#DIV/0!</v>
      </c>
      <c r="D559" s="89">
        <v>0</v>
      </c>
      <c r="E559" s="112">
        <f>+D559*C538</f>
        <v>0</v>
      </c>
      <c r="F559" s="79">
        <v>0</v>
      </c>
      <c r="G559" s="112">
        <f>F559*C538</f>
        <v>0</v>
      </c>
      <c r="H559" s="89">
        <v>0</v>
      </c>
      <c r="I559" s="117">
        <f>H559*C538</f>
        <v>0</v>
      </c>
      <c r="J559" s="39">
        <f>+H559*I570</f>
        <v>0</v>
      </c>
      <c r="K559" s="395">
        <v>0</v>
      </c>
      <c r="L559" s="394">
        <f t="shared" si="44"/>
        <v>0</v>
      </c>
    </row>
    <row r="560" spans="1:12" ht="13.8">
      <c r="A560" s="2" t="s">
        <v>18</v>
      </c>
      <c r="B560" s="22">
        <f>+$B$27</f>
        <v>0</v>
      </c>
      <c r="C560" s="84" t="e">
        <f>+B560/B567</f>
        <v>#DIV/0!</v>
      </c>
      <c r="D560" s="89">
        <v>0</v>
      </c>
      <c r="E560" s="112">
        <f>+D560*C538</f>
        <v>0</v>
      </c>
      <c r="F560" s="79">
        <v>0</v>
      </c>
      <c r="G560" s="112">
        <f>F560*C538</f>
        <v>0</v>
      </c>
      <c r="H560" s="89">
        <v>0</v>
      </c>
      <c r="I560" s="117">
        <f>H560*C538</f>
        <v>0</v>
      </c>
      <c r="J560" s="39">
        <f>+H560*I570</f>
        <v>0</v>
      </c>
      <c r="K560" s="395">
        <v>0</v>
      </c>
      <c r="L560" s="394">
        <f t="shared" si="44"/>
        <v>0</v>
      </c>
    </row>
    <row r="561" spans="1:14" ht="13.8">
      <c r="A561" s="2" t="s">
        <v>9</v>
      </c>
      <c r="B561" s="22">
        <f>+$B$28</f>
        <v>0</v>
      </c>
      <c r="C561" s="84" t="e">
        <f>+B561/B567</f>
        <v>#DIV/0!</v>
      </c>
      <c r="D561" s="89">
        <v>0</v>
      </c>
      <c r="E561" s="112">
        <f>+D561*C538</f>
        <v>0</v>
      </c>
      <c r="F561" s="79">
        <v>0</v>
      </c>
      <c r="G561" s="112">
        <f>F561*C538</f>
        <v>0</v>
      </c>
      <c r="H561" s="89">
        <v>6.6736584279342884E-2</v>
      </c>
      <c r="I561" s="117">
        <f>H561*C538</f>
        <v>737465.95092045062</v>
      </c>
      <c r="J561" s="39">
        <f>+H561*I570</f>
        <v>258653.30370928106</v>
      </c>
      <c r="K561" s="395">
        <v>33030.400000000001</v>
      </c>
      <c r="L561" s="394">
        <f t="shared" si="44"/>
        <v>291683.70370928105</v>
      </c>
    </row>
    <row r="562" spans="1:14" ht="13.8">
      <c r="A562" s="2" t="s">
        <v>7</v>
      </c>
      <c r="B562" s="22">
        <f>+$B$29</f>
        <v>0</v>
      </c>
      <c r="C562" s="84" t="e">
        <f>+B562/B567</f>
        <v>#DIV/0!</v>
      </c>
      <c r="D562" s="89">
        <v>0</v>
      </c>
      <c r="E562" s="112">
        <f>+D562*C538</f>
        <v>0</v>
      </c>
      <c r="F562" s="79">
        <v>0</v>
      </c>
      <c r="G562" s="112">
        <f>F562*C538</f>
        <v>0</v>
      </c>
      <c r="H562" s="89">
        <v>0</v>
      </c>
      <c r="I562" s="117">
        <f>H562*C538</f>
        <v>0</v>
      </c>
      <c r="J562" s="39">
        <f>+H562*I570</f>
        <v>0</v>
      </c>
      <c r="K562" s="395">
        <v>0</v>
      </c>
      <c r="L562" s="394">
        <f t="shared" si="44"/>
        <v>0</v>
      </c>
    </row>
    <row r="563" spans="1:14" ht="13.8">
      <c r="A563" s="2" t="s">
        <v>13</v>
      </c>
      <c r="B563" s="22">
        <f>+$B$30</f>
        <v>0</v>
      </c>
      <c r="C563" s="84" t="e">
        <f>+B563/B567</f>
        <v>#DIV/0!</v>
      </c>
      <c r="D563" s="89">
        <v>0</v>
      </c>
      <c r="E563" s="112">
        <f>+D563*C538</f>
        <v>0</v>
      </c>
      <c r="F563" s="79">
        <v>0</v>
      </c>
      <c r="G563" s="112">
        <f>F563*C538</f>
        <v>0</v>
      </c>
      <c r="H563" s="89">
        <v>0</v>
      </c>
      <c r="I563" s="117">
        <f>H563*C538</f>
        <v>0</v>
      </c>
      <c r="J563" s="39">
        <f>+H563*I570</f>
        <v>0</v>
      </c>
      <c r="K563" s="395">
        <v>0</v>
      </c>
      <c r="L563" s="394">
        <f>+J563+K563</f>
        <v>0</v>
      </c>
    </row>
    <row r="564" spans="1:14" ht="13.8">
      <c r="A564" s="2" t="s">
        <v>3</v>
      </c>
      <c r="B564" s="22">
        <f>+$B$31</f>
        <v>0</v>
      </c>
      <c r="C564" s="84" t="e">
        <f>+B564/B567</f>
        <v>#DIV/0!</v>
      </c>
      <c r="D564" s="89">
        <v>0</v>
      </c>
      <c r="E564" s="112">
        <f>+D564*C538</f>
        <v>0</v>
      </c>
      <c r="F564" s="79">
        <v>0</v>
      </c>
      <c r="G564" s="112">
        <f>F564*C538</f>
        <v>0</v>
      </c>
      <c r="H564" s="89">
        <v>0</v>
      </c>
      <c r="I564" s="117">
        <f>H564*C538</f>
        <v>0</v>
      </c>
      <c r="J564" s="39">
        <f>+H564*I570</f>
        <v>0</v>
      </c>
      <c r="K564" s="395">
        <v>0</v>
      </c>
      <c r="L564" s="394">
        <f t="shared" ref="L564" si="45">+J564+K564</f>
        <v>0</v>
      </c>
    </row>
    <row r="565" spans="1:14" ht="13.8">
      <c r="A565" s="2" t="s">
        <v>11</v>
      </c>
      <c r="B565" s="22">
        <f>+$B$32</f>
        <v>0</v>
      </c>
      <c r="C565" s="84" t="e">
        <f>+B565/B567</f>
        <v>#DIV/0!</v>
      </c>
      <c r="D565" s="89">
        <v>0</v>
      </c>
      <c r="E565" s="112">
        <f>+D565*C538</f>
        <v>0</v>
      </c>
      <c r="F565" s="79">
        <v>0</v>
      </c>
      <c r="G565" s="112">
        <f>F565*C538</f>
        <v>0</v>
      </c>
      <c r="H565" s="89">
        <v>0</v>
      </c>
      <c r="I565" s="117">
        <f>H565*C538</f>
        <v>0</v>
      </c>
      <c r="J565" s="39">
        <f>+H565*I570</f>
        <v>0</v>
      </c>
      <c r="K565" s="395">
        <v>0</v>
      </c>
      <c r="L565" s="394">
        <f>+J565+K565</f>
        <v>0</v>
      </c>
    </row>
    <row r="566" spans="1:14" ht="13.8">
      <c r="A566" s="3" t="s">
        <v>8</v>
      </c>
      <c r="B566" s="22">
        <f>+$B$33</f>
        <v>0</v>
      </c>
      <c r="C566" s="84" t="e">
        <f>+B566/B567</f>
        <v>#DIV/0!</v>
      </c>
      <c r="D566" s="89">
        <v>0</v>
      </c>
      <c r="E566" s="112">
        <f>+D566*C538</f>
        <v>0</v>
      </c>
      <c r="F566" s="79">
        <v>0</v>
      </c>
      <c r="G566" s="115">
        <f>F566*C538</f>
        <v>0</v>
      </c>
      <c r="H566" s="358">
        <v>0</v>
      </c>
      <c r="I566" s="118">
        <f>H566*C538</f>
        <v>0</v>
      </c>
      <c r="J566" s="39">
        <f>+H566*I570</f>
        <v>0</v>
      </c>
      <c r="K566" s="395">
        <v>0</v>
      </c>
      <c r="L566" s="394">
        <f t="shared" ref="L566" si="46">+J566+K566</f>
        <v>0</v>
      </c>
    </row>
    <row r="567" spans="1:14" ht="13.8">
      <c r="A567" s="24"/>
      <c r="B567" s="25">
        <f t="shared" ref="B567:K567" si="47">SUM(B544:B566)</f>
        <v>0</v>
      </c>
      <c r="C567" s="85" t="e">
        <f t="shared" si="47"/>
        <v>#DIV/0!</v>
      </c>
      <c r="D567" s="82">
        <f t="shared" si="47"/>
        <v>0</v>
      </c>
      <c r="E567" s="113">
        <f t="shared" si="47"/>
        <v>0</v>
      </c>
      <c r="F567" s="83">
        <f t="shared" si="47"/>
        <v>0</v>
      </c>
      <c r="G567" s="113">
        <f t="shared" si="47"/>
        <v>0</v>
      </c>
      <c r="H567" s="86">
        <f t="shared" si="47"/>
        <v>0.99999999999999989</v>
      </c>
      <c r="I567" s="363">
        <f t="shared" si="47"/>
        <v>11050400</v>
      </c>
      <c r="J567" s="26">
        <f t="shared" si="47"/>
        <v>3875734.8237455804</v>
      </c>
      <c r="K567" s="26">
        <f t="shared" si="47"/>
        <v>415336.02</v>
      </c>
      <c r="L567" s="26">
        <f>SUM(L544:L566)</f>
        <v>4291070.8437455799</v>
      </c>
    </row>
    <row r="568" spans="1:14">
      <c r="H568" s="80"/>
      <c r="I568" s="81"/>
    </row>
    <row r="569" spans="1:14">
      <c r="I569" s="127"/>
    </row>
    <row r="570" spans="1:14">
      <c r="G570" t="s">
        <v>114</v>
      </c>
      <c r="H570" s="27"/>
      <c r="I570" s="357">
        <f>+ITCM!L82</f>
        <v>3875734.8237455804</v>
      </c>
    </row>
    <row r="571" spans="1:14">
      <c r="G571" t="s">
        <v>338</v>
      </c>
      <c r="I571" s="357">
        <f>+ITCM!M82</f>
        <v>415336</v>
      </c>
    </row>
    <row r="572" spans="1:14">
      <c r="G572" t="s">
        <v>256</v>
      </c>
      <c r="I572" s="746">
        <f>SUM(I570:I571)</f>
        <v>4291070.8237455804</v>
      </c>
      <c r="N572" s="121">
        <f>+I572</f>
        <v>4291070.8237455804</v>
      </c>
    </row>
    <row r="573" spans="1:14" ht="13.8">
      <c r="D573" s="89"/>
      <c r="I573" s="748"/>
    </row>
    <row r="574" spans="1:14">
      <c r="I574" s="748"/>
    </row>
    <row r="575" spans="1:14">
      <c r="I575" s="748"/>
    </row>
    <row r="576" spans="1:14" ht="15.6">
      <c r="A576" s="874" t="s">
        <v>19</v>
      </c>
      <c r="B576" s="875"/>
      <c r="C576" s="875" t="s">
        <v>424</v>
      </c>
      <c r="D576" s="875"/>
      <c r="E576" s="875"/>
      <c r="F576" s="875"/>
      <c r="G576" s="875"/>
      <c r="H576" s="876"/>
      <c r="I576" s="4"/>
    </row>
    <row r="577" spans="1:12" ht="15.6">
      <c r="A577" s="867" t="s">
        <v>20</v>
      </c>
      <c r="B577" s="868"/>
      <c r="C577" s="920"/>
      <c r="D577" s="920"/>
      <c r="E577" s="920"/>
      <c r="F577" s="920"/>
      <c r="G577" s="920"/>
      <c r="H577" s="921"/>
      <c r="I577" s="4"/>
    </row>
    <row r="578" spans="1:12" ht="15.6">
      <c r="A578" s="867" t="s">
        <v>22</v>
      </c>
      <c r="B578" s="868"/>
      <c r="C578" s="913"/>
      <c r="D578" s="913"/>
      <c r="E578" s="913"/>
      <c r="F578" s="913"/>
      <c r="G578" s="913"/>
      <c r="H578" s="914"/>
      <c r="I578" s="4"/>
    </row>
    <row r="579" spans="1:12" ht="15.6">
      <c r="A579" s="867" t="s">
        <v>24</v>
      </c>
      <c r="B579" s="868"/>
      <c r="C579" s="869">
        <v>2180056.5</v>
      </c>
      <c r="D579" s="870"/>
      <c r="E579" s="870"/>
      <c r="F579" s="870"/>
      <c r="G579" s="870"/>
      <c r="H579" s="871"/>
      <c r="I579" s="4"/>
    </row>
    <row r="580" spans="1:12" ht="15.6">
      <c r="A580" s="881" t="s">
        <v>25</v>
      </c>
      <c r="B580" s="882"/>
      <c r="C580" s="911" t="s">
        <v>116</v>
      </c>
      <c r="D580" s="911"/>
      <c r="E580" s="911"/>
      <c r="F580" s="911"/>
      <c r="G580" s="911"/>
      <c r="H580" s="912"/>
      <c r="I580" s="4"/>
    </row>
    <row r="581" spans="1:12" ht="13.8">
      <c r="A581" s="5"/>
      <c r="B581" s="5"/>
      <c r="C581" s="5"/>
      <c r="D581" s="5"/>
      <c r="E581" s="5"/>
      <c r="F581" s="5"/>
      <c r="G581" s="5"/>
      <c r="H581" s="5"/>
      <c r="I581" s="5"/>
    </row>
    <row r="582" spans="1:12" ht="13.8">
      <c r="A582" s="6"/>
      <c r="B582" s="7"/>
      <c r="C582" s="8"/>
      <c r="D582" s="886">
        <v>0.2</v>
      </c>
      <c r="E582" s="887"/>
      <c r="F582" s="886">
        <v>0.8</v>
      </c>
      <c r="G582" s="887"/>
      <c r="H582" s="9"/>
      <c r="I582" s="10"/>
      <c r="J582" s="11" t="s">
        <v>121</v>
      </c>
      <c r="K582" s="11" t="s">
        <v>269</v>
      </c>
      <c r="L582" s="11" t="s">
        <v>270</v>
      </c>
    </row>
    <row r="583" spans="1:12" ht="13.8">
      <c r="A583" s="12"/>
      <c r="B583" s="13"/>
      <c r="C583" s="14"/>
      <c r="D583" s="872" t="s">
        <v>26</v>
      </c>
      <c r="E583" s="880"/>
      <c r="F583" s="872" t="s">
        <v>27</v>
      </c>
      <c r="G583" s="880"/>
      <c r="H583" s="872" t="s">
        <v>28</v>
      </c>
      <c r="I583" s="873"/>
      <c r="J583" s="15" t="s">
        <v>29</v>
      </c>
      <c r="K583" s="391" t="s">
        <v>523</v>
      </c>
      <c r="L583" s="391" t="s">
        <v>29</v>
      </c>
    </row>
    <row r="584" spans="1:12" ht="27.6">
      <c r="A584" s="16" t="s">
        <v>30</v>
      </c>
      <c r="B584" s="17" t="s">
        <v>31</v>
      </c>
      <c r="C584" s="18" t="s">
        <v>32</v>
      </c>
      <c r="D584" s="19" t="s">
        <v>33</v>
      </c>
      <c r="E584" s="20" t="s">
        <v>34</v>
      </c>
      <c r="F584" s="19" t="s">
        <v>33</v>
      </c>
      <c r="G584" s="20" t="s">
        <v>34</v>
      </c>
      <c r="H584" s="21" t="s">
        <v>33</v>
      </c>
      <c r="I584" s="40" t="s">
        <v>34</v>
      </c>
      <c r="J584" s="18" t="s">
        <v>34</v>
      </c>
      <c r="K584" s="18" t="s">
        <v>34</v>
      </c>
      <c r="L584" s="18" t="s">
        <v>34</v>
      </c>
    </row>
    <row r="585" spans="1:12" ht="13.8">
      <c r="A585" s="1" t="s">
        <v>15</v>
      </c>
      <c r="B585" s="22">
        <f>+$B$10</f>
        <v>0</v>
      </c>
      <c r="C585" s="84" t="e">
        <f>+B585/B608</f>
        <v>#DIV/0!</v>
      </c>
      <c r="D585" s="89">
        <v>0</v>
      </c>
      <c r="E585" s="112">
        <f>+D585*C579</f>
        <v>0</v>
      </c>
      <c r="F585" s="79">
        <v>0</v>
      </c>
      <c r="G585" s="114">
        <f>F585*C579</f>
        <v>0</v>
      </c>
      <c r="H585" s="89">
        <v>0</v>
      </c>
      <c r="I585" s="116">
        <f>H585*C579</f>
        <v>0</v>
      </c>
      <c r="J585" s="39">
        <f>+H585*I611</f>
        <v>0</v>
      </c>
      <c r="K585" s="395">
        <v>0</v>
      </c>
      <c r="L585" s="393">
        <f>+J585+K585</f>
        <v>0</v>
      </c>
    </row>
    <row r="586" spans="1:12" ht="13.8">
      <c r="A586" s="2" t="s">
        <v>4</v>
      </c>
      <c r="B586" s="22">
        <f>+$B$12</f>
        <v>0</v>
      </c>
      <c r="C586" s="84" t="e">
        <f>+B586/B608</f>
        <v>#DIV/0!</v>
      </c>
      <c r="D586" s="89">
        <v>0</v>
      </c>
      <c r="E586" s="112">
        <f>+D586*C579</f>
        <v>0</v>
      </c>
      <c r="F586" s="79">
        <v>0</v>
      </c>
      <c r="G586" s="112">
        <f>F586*C579</f>
        <v>0</v>
      </c>
      <c r="H586" s="89">
        <v>0</v>
      </c>
      <c r="I586" s="117">
        <f>H586*C579</f>
        <v>0</v>
      </c>
      <c r="J586" s="39">
        <f>+H586*I611</f>
        <v>0</v>
      </c>
      <c r="K586" s="395">
        <v>0</v>
      </c>
      <c r="L586" s="394">
        <f>+J586+K586</f>
        <v>0</v>
      </c>
    </row>
    <row r="587" spans="1:12" ht="13.8">
      <c r="A587" s="2" t="s">
        <v>0</v>
      </c>
      <c r="B587" s="22">
        <f>+$B$13</f>
        <v>0</v>
      </c>
      <c r="C587" s="84" t="e">
        <f>+B587/B608</f>
        <v>#DIV/0!</v>
      </c>
      <c r="D587" s="89">
        <v>0</v>
      </c>
      <c r="E587" s="112">
        <f>+D587*C579</f>
        <v>0</v>
      </c>
      <c r="F587" s="79">
        <v>0</v>
      </c>
      <c r="G587" s="112">
        <f>F587*C579</f>
        <v>0</v>
      </c>
      <c r="H587" s="89">
        <v>0</v>
      </c>
      <c r="I587" s="117">
        <f>H587*C579</f>
        <v>0</v>
      </c>
      <c r="J587" s="39">
        <f>+H587*I611</f>
        <v>0</v>
      </c>
      <c r="K587" s="395">
        <v>0</v>
      </c>
      <c r="L587" s="394">
        <f t="shared" ref="L587:L603" si="48">+J587+K587</f>
        <v>0</v>
      </c>
    </row>
    <row r="588" spans="1:12" ht="13.8">
      <c r="A588" s="2" t="s">
        <v>16</v>
      </c>
      <c r="B588" s="22">
        <f>+$B$14</f>
        <v>0</v>
      </c>
      <c r="C588" s="84" t="e">
        <f>+B588/B608</f>
        <v>#DIV/0!</v>
      </c>
      <c r="D588" s="89">
        <v>0</v>
      </c>
      <c r="E588" s="112">
        <f>+D588*C579</f>
        <v>0</v>
      </c>
      <c r="F588" s="79">
        <v>0</v>
      </c>
      <c r="G588" s="112">
        <f>F588*C579</f>
        <v>0</v>
      </c>
      <c r="H588" s="89">
        <v>0</v>
      </c>
      <c r="I588" s="117">
        <f>H588*C579</f>
        <v>0</v>
      </c>
      <c r="J588" s="39">
        <f>+H588*I611</f>
        <v>0</v>
      </c>
      <c r="K588" s="395">
        <v>0</v>
      </c>
      <c r="L588" s="394">
        <f t="shared" si="48"/>
        <v>0</v>
      </c>
    </row>
    <row r="589" spans="1:12" ht="13.8">
      <c r="A589" s="2" t="s">
        <v>6</v>
      </c>
      <c r="B589" s="22">
        <f>+$B$15</f>
        <v>0</v>
      </c>
      <c r="C589" s="84" t="e">
        <f>+B589/B608</f>
        <v>#DIV/0!</v>
      </c>
      <c r="D589" s="89">
        <v>0</v>
      </c>
      <c r="E589" s="112">
        <f>+D589*C579</f>
        <v>0</v>
      </c>
      <c r="F589" s="79">
        <v>0</v>
      </c>
      <c r="G589" s="112">
        <f>F589*C579</f>
        <v>0</v>
      </c>
      <c r="H589" s="89">
        <v>0</v>
      </c>
      <c r="I589" s="117">
        <f>H589*C579</f>
        <v>0</v>
      </c>
      <c r="J589" s="39">
        <f>+H589*I611</f>
        <v>0</v>
      </c>
      <c r="K589" s="395">
        <v>0</v>
      </c>
      <c r="L589" s="394">
        <f t="shared" si="48"/>
        <v>0</v>
      </c>
    </row>
    <row r="590" spans="1:12" ht="13.8">
      <c r="A590" s="2" t="s">
        <v>10</v>
      </c>
      <c r="B590" s="22">
        <f>+$B$16</f>
        <v>0</v>
      </c>
      <c r="C590" s="84" t="e">
        <f>+B590/B608</f>
        <v>#DIV/0!</v>
      </c>
      <c r="D590" s="89">
        <v>0</v>
      </c>
      <c r="E590" s="112">
        <f>+D590*C579</f>
        <v>0</v>
      </c>
      <c r="F590" s="79">
        <v>0</v>
      </c>
      <c r="G590" s="112">
        <f>F590*C579</f>
        <v>0</v>
      </c>
      <c r="H590" s="89">
        <v>0</v>
      </c>
      <c r="I590" s="117">
        <f>H590*C579</f>
        <v>0</v>
      </c>
      <c r="J590" s="39">
        <f>+H590*I611</f>
        <v>0</v>
      </c>
      <c r="K590" s="395">
        <v>0</v>
      </c>
      <c r="L590" s="394">
        <f t="shared" si="48"/>
        <v>0</v>
      </c>
    </row>
    <row r="591" spans="1:12" ht="13.8">
      <c r="A591" s="2" t="s">
        <v>17</v>
      </c>
      <c r="B591" s="22">
        <f>+$B$17</f>
        <v>0</v>
      </c>
      <c r="C591" s="84" t="e">
        <f>+B591/B608</f>
        <v>#DIV/0!</v>
      </c>
      <c r="D591" s="89">
        <v>0</v>
      </c>
      <c r="E591" s="112">
        <f>+D591*C579</f>
        <v>0</v>
      </c>
      <c r="F591" s="79">
        <v>0</v>
      </c>
      <c r="G591" s="112">
        <f>F591*C579</f>
        <v>0</v>
      </c>
      <c r="H591" s="89">
        <v>0</v>
      </c>
      <c r="I591" s="117">
        <f>H591*C579</f>
        <v>0</v>
      </c>
      <c r="J591" s="39">
        <f>+H591*I611</f>
        <v>0</v>
      </c>
      <c r="K591" s="395">
        <v>0</v>
      </c>
      <c r="L591" s="394">
        <f t="shared" si="48"/>
        <v>0</v>
      </c>
    </row>
    <row r="592" spans="1:12" ht="13.8">
      <c r="A592" s="2" t="s">
        <v>5</v>
      </c>
      <c r="B592" s="22">
        <f>+$B$18</f>
        <v>0</v>
      </c>
      <c r="C592" s="84" t="e">
        <f>+B592/B608</f>
        <v>#DIV/0!</v>
      </c>
      <c r="D592" s="89">
        <v>0</v>
      </c>
      <c r="E592" s="112">
        <f>+D592*C579</f>
        <v>0</v>
      </c>
      <c r="F592" s="79">
        <v>0</v>
      </c>
      <c r="G592" s="112">
        <f>F592*C579</f>
        <v>0</v>
      </c>
      <c r="H592" s="89">
        <v>0</v>
      </c>
      <c r="I592" s="117">
        <f>H592*C579</f>
        <v>0</v>
      </c>
      <c r="J592" s="39">
        <f>+H592*I611</f>
        <v>0</v>
      </c>
      <c r="K592" s="395">
        <v>0</v>
      </c>
      <c r="L592" s="394">
        <f t="shared" si="48"/>
        <v>0</v>
      </c>
    </row>
    <row r="593" spans="1:12" ht="13.8">
      <c r="A593" s="2" t="s">
        <v>116</v>
      </c>
      <c r="B593" s="22">
        <f>+$B$19</f>
        <v>0</v>
      </c>
      <c r="C593" s="84" t="e">
        <f>+B593/B608</f>
        <v>#DIV/0!</v>
      </c>
      <c r="D593" s="89">
        <v>0</v>
      </c>
      <c r="E593" s="112">
        <f>+D593*C579</f>
        <v>0</v>
      </c>
      <c r="F593" s="79">
        <v>0</v>
      </c>
      <c r="G593" s="112">
        <f>F593*C579</f>
        <v>0</v>
      </c>
      <c r="H593" s="89">
        <v>1</v>
      </c>
      <c r="I593" s="117">
        <f>H593*C579</f>
        <v>2180056.5</v>
      </c>
      <c r="J593" s="39">
        <f>+H593*I611</f>
        <v>420973.22062614025</v>
      </c>
      <c r="K593" s="395">
        <v>-21749.01</v>
      </c>
      <c r="L593" s="394">
        <f t="shared" si="48"/>
        <v>399224.21062614024</v>
      </c>
    </row>
    <row r="594" spans="1:12" ht="13.8">
      <c r="A594" s="2" t="s">
        <v>1</v>
      </c>
      <c r="B594" s="22">
        <f>+$B$20</f>
        <v>0</v>
      </c>
      <c r="C594" s="84" t="e">
        <f>+B594/B608</f>
        <v>#DIV/0!</v>
      </c>
      <c r="D594" s="89">
        <v>0</v>
      </c>
      <c r="E594" s="112">
        <f>+D594*C579</f>
        <v>0</v>
      </c>
      <c r="F594" s="79">
        <v>0</v>
      </c>
      <c r="G594" s="112">
        <f>F594*C579</f>
        <v>0</v>
      </c>
      <c r="H594" s="89">
        <v>0</v>
      </c>
      <c r="I594" s="117">
        <f>H594*C579</f>
        <v>0</v>
      </c>
      <c r="J594" s="39">
        <f>+H594*I611</f>
        <v>0</v>
      </c>
      <c r="K594" s="395">
        <v>0</v>
      </c>
      <c r="L594" s="394">
        <f t="shared" si="48"/>
        <v>0</v>
      </c>
    </row>
    <row r="595" spans="1:12" ht="13.8">
      <c r="A595" s="2" t="s">
        <v>46</v>
      </c>
      <c r="B595" s="22">
        <f>+$B$21</f>
        <v>0</v>
      </c>
      <c r="C595" s="84" t="e">
        <f>+B595/B608</f>
        <v>#DIV/0!</v>
      </c>
      <c r="D595" s="89">
        <v>0</v>
      </c>
      <c r="E595" s="112">
        <f>+D595*C579</f>
        <v>0</v>
      </c>
      <c r="F595" s="79">
        <v>0</v>
      </c>
      <c r="G595" s="112">
        <f>F595*C579</f>
        <v>0</v>
      </c>
      <c r="H595" s="89">
        <v>0</v>
      </c>
      <c r="I595" s="117">
        <f>H595*C579</f>
        <v>0</v>
      </c>
      <c r="J595" s="39">
        <f>+H595*I611</f>
        <v>0</v>
      </c>
      <c r="K595" s="395">
        <v>0</v>
      </c>
      <c r="L595" s="394">
        <f t="shared" si="48"/>
        <v>0</v>
      </c>
    </row>
    <row r="596" spans="1:12" ht="13.8">
      <c r="A596" s="2" t="s">
        <v>45</v>
      </c>
      <c r="B596" s="22">
        <f>+$B$22</f>
        <v>0</v>
      </c>
      <c r="C596" s="84" t="e">
        <f>+B596/B608</f>
        <v>#DIV/0!</v>
      </c>
      <c r="D596" s="89">
        <v>0</v>
      </c>
      <c r="E596" s="112">
        <f>+D596*C579</f>
        <v>0</v>
      </c>
      <c r="F596" s="79">
        <v>0</v>
      </c>
      <c r="G596" s="112">
        <f>F596*C579</f>
        <v>0</v>
      </c>
      <c r="H596" s="89">
        <v>0</v>
      </c>
      <c r="I596" s="117">
        <f>H596*C579</f>
        <v>0</v>
      </c>
      <c r="J596" s="39">
        <f>+H596*I611</f>
        <v>0</v>
      </c>
      <c r="K596" s="395">
        <v>0</v>
      </c>
      <c r="L596" s="394">
        <f t="shared" si="48"/>
        <v>0</v>
      </c>
    </row>
    <row r="597" spans="1:12" ht="13.8">
      <c r="A597" s="2" t="s">
        <v>209</v>
      </c>
      <c r="B597" s="22">
        <f>+$B$23</f>
        <v>0</v>
      </c>
      <c r="C597" s="84" t="e">
        <f>+B597/B608</f>
        <v>#DIV/0!</v>
      </c>
      <c r="D597" s="89">
        <v>0</v>
      </c>
      <c r="E597" s="112">
        <f>+D597*C579</f>
        <v>0</v>
      </c>
      <c r="F597" s="79">
        <v>0</v>
      </c>
      <c r="G597" s="112">
        <f>F597*C579</f>
        <v>0</v>
      </c>
      <c r="H597" s="89">
        <v>0</v>
      </c>
      <c r="I597" s="117">
        <f>H597*C579</f>
        <v>0</v>
      </c>
      <c r="J597" s="39">
        <f>+H597*I611</f>
        <v>0</v>
      </c>
      <c r="K597" s="395">
        <v>0</v>
      </c>
      <c r="L597" s="394">
        <f t="shared" si="48"/>
        <v>0</v>
      </c>
    </row>
    <row r="598" spans="1:12" ht="13.8">
      <c r="A598" s="2" t="s">
        <v>210</v>
      </c>
      <c r="B598" s="22">
        <f>+$B$24</f>
        <v>0</v>
      </c>
      <c r="C598" s="84" t="e">
        <f>+B598/B608</f>
        <v>#DIV/0!</v>
      </c>
      <c r="D598" s="89">
        <v>0</v>
      </c>
      <c r="E598" s="112">
        <f>+D598*C579</f>
        <v>0</v>
      </c>
      <c r="F598" s="79">
        <v>0</v>
      </c>
      <c r="G598" s="112">
        <f>F598*C579</f>
        <v>0</v>
      </c>
      <c r="H598" s="89">
        <v>0</v>
      </c>
      <c r="I598" s="117">
        <f>H598*C579</f>
        <v>0</v>
      </c>
      <c r="J598" s="39">
        <f>+H598*I611</f>
        <v>0</v>
      </c>
      <c r="K598" s="395">
        <v>0</v>
      </c>
      <c r="L598" s="394">
        <f t="shared" si="48"/>
        <v>0</v>
      </c>
    </row>
    <row r="599" spans="1:12" ht="13.8">
      <c r="A599" s="2" t="s">
        <v>2</v>
      </c>
      <c r="B599" s="22">
        <f>+$B$25</f>
        <v>0</v>
      </c>
      <c r="C599" s="84" t="e">
        <f>+B599/B608</f>
        <v>#DIV/0!</v>
      </c>
      <c r="D599" s="89">
        <v>0</v>
      </c>
      <c r="E599" s="112">
        <f>+D599*C579</f>
        <v>0</v>
      </c>
      <c r="F599" s="79">
        <v>0</v>
      </c>
      <c r="G599" s="112">
        <f>F599*C579</f>
        <v>0</v>
      </c>
      <c r="H599" s="89">
        <v>0</v>
      </c>
      <c r="I599" s="117">
        <f>H599*C579</f>
        <v>0</v>
      </c>
      <c r="J599" s="39">
        <f>+H599*I611</f>
        <v>0</v>
      </c>
      <c r="K599" s="395">
        <v>0</v>
      </c>
      <c r="L599" s="394">
        <f t="shared" si="48"/>
        <v>0</v>
      </c>
    </row>
    <row r="600" spans="1:12" ht="13.8">
      <c r="A600" s="2" t="s">
        <v>12</v>
      </c>
      <c r="B600" s="22">
        <f>+$B$26</f>
        <v>0</v>
      </c>
      <c r="C600" s="84" t="e">
        <f>+B600/B608</f>
        <v>#DIV/0!</v>
      </c>
      <c r="D600" s="89">
        <v>0</v>
      </c>
      <c r="E600" s="112">
        <f>+D600*C579</f>
        <v>0</v>
      </c>
      <c r="F600" s="79">
        <v>0</v>
      </c>
      <c r="G600" s="112">
        <f>F600*C579</f>
        <v>0</v>
      </c>
      <c r="H600" s="89">
        <v>0</v>
      </c>
      <c r="I600" s="117">
        <f>H600*C579</f>
        <v>0</v>
      </c>
      <c r="J600" s="39">
        <f>+H600*I611</f>
        <v>0</v>
      </c>
      <c r="K600" s="395">
        <v>0</v>
      </c>
      <c r="L600" s="394">
        <f t="shared" si="48"/>
        <v>0</v>
      </c>
    </row>
    <row r="601" spans="1:12" ht="13.8">
      <c r="A601" s="2" t="s">
        <v>18</v>
      </c>
      <c r="B601" s="22">
        <f>+$B$27</f>
        <v>0</v>
      </c>
      <c r="C601" s="84" t="e">
        <f>+B601/B608</f>
        <v>#DIV/0!</v>
      </c>
      <c r="D601" s="89">
        <v>0</v>
      </c>
      <c r="E601" s="112">
        <f>+D601*C579</f>
        <v>0</v>
      </c>
      <c r="F601" s="79">
        <v>0</v>
      </c>
      <c r="G601" s="112">
        <f>F601*C579</f>
        <v>0</v>
      </c>
      <c r="H601" s="89">
        <v>0</v>
      </c>
      <c r="I601" s="117">
        <f>H601*C579</f>
        <v>0</v>
      </c>
      <c r="J601" s="39">
        <f>+H601*I611</f>
        <v>0</v>
      </c>
      <c r="K601" s="395">
        <v>0</v>
      </c>
      <c r="L601" s="394">
        <f t="shared" si="48"/>
        <v>0</v>
      </c>
    </row>
    <row r="602" spans="1:12" ht="13.8">
      <c r="A602" s="2" t="s">
        <v>9</v>
      </c>
      <c r="B602" s="22">
        <f>+$B$28</f>
        <v>0</v>
      </c>
      <c r="C602" s="84" t="e">
        <f>+B602/B608</f>
        <v>#DIV/0!</v>
      </c>
      <c r="D602" s="89">
        <v>0</v>
      </c>
      <c r="E602" s="112">
        <f>+D602*C579</f>
        <v>0</v>
      </c>
      <c r="F602" s="79">
        <v>0</v>
      </c>
      <c r="G602" s="112">
        <f>F602*C579</f>
        <v>0</v>
      </c>
      <c r="H602" s="89">
        <v>0</v>
      </c>
      <c r="I602" s="117">
        <f>H602*C579</f>
        <v>0</v>
      </c>
      <c r="J602" s="39">
        <f>+H602*I611</f>
        <v>0</v>
      </c>
      <c r="K602" s="395">
        <v>0</v>
      </c>
      <c r="L602" s="394">
        <f t="shared" si="48"/>
        <v>0</v>
      </c>
    </row>
    <row r="603" spans="1:12" ht="13.8">
      <c r="A603" s="2" t="s">
        <v>7</v>
      </c>
      <c r="B603" s="22">
        <f>+$B$29</f>
        <v>0</v>
      </c>
      <c r="C603" s="84" t="e">
        <f>+B603/B608</f>
        <v>#DIV/0!</v>
      </c>
      <c r="D603" s="89">
        <v>0</v>
      </c>
      <c r="E603" s="112">
        <f>+D603*C579</f>
        <v>0</v>
      </c>
      <c r="F603" s="79">
        <v>0</v>
      </c>
      <c r="G603" s="112">
        <f>F603*C579</f>
        <v>0</v>
      </c>
      <c r="H603" s="89">
        <v>0</v>
      </c>
      <c r="I603" s="117">
        <f>H603*C579</f>
        <v>0</v>
      </c>
      <c r="J603" s="39">
        <f>+H603*I611</f>
        <v>0</v>
      </c>
      <c r="K603" s="395">
        <v>0</v>
      </c>
      <c r="L603" s="394">
        <f t="shared" si="48"/>
        <v>0</v>
      </c>
    </row>
    <row r="604" spans="1:12" ht="13.8">
      <c r="A604" s="2" t="s">
        <v>13</v>
      </c>
      <c r="B604" s="22">
        <f>+$B$30</f>
        <v>0</v>
      </c>
      <c r="C604" s="84" t="e">
        <f>+B604/B608</f>
        <v>#DIV/0!</v>
      </c>
      <c r="D604" s="89">
        <v>0</v>
      </c>
      <c r="E604" s="112">
        <f>+D604*C579</f>
        <v>0</v>
      </c>
      <c r="F604" s="79">
        <v>0</v>
      </c>
      <c r="G604" s="112">
        <f>F604*C579</f>
        <v>0</v>
      </c>
      <c r="H604" s="89">
        <v>0</v>
      </c>
      <c r="I604" s="117">
        <f>H604*C579</f>
        <v>0</v>
      </c>
      <c r="J604" s="39">
        <f>+H604*I611</f>
        <v>0</v>
      </c>
      <c r="K604" s="395">
        <v>0</v>
      </c>
      <c r="L604" s="394">
        <f>+J604+K604</f>
        <v>0</v>
      </c>
    </row>
    <row r="605" spans="1:12" ht="13.8">
      <c r="A605" s="2" t="s">
        <v>3</v>
      </c>
      <c r="B605" s="22">
        <f>+$B$31</f>
        <v>0</v>
      </c>
      <c r="C605" s="84" t="e">
        <f>+B605/B608</f>
        <v>#DIV/0!</v>
      </c>
      <c r="D605" s="89">
        <v>0</v>
      </c>
      <c r="E605" s="112">
        <f>+D605*C579</f>
        <v>0</v>
      </c>
      <c r="F605" s="79">
        <v>0</v>
      </c>
      <c r="G605" s="112">
        <f>F605*C579</f>
        <v>0</v>
      </c>
      <c r="H605" s="89">
        <v>0</v>
      </c>
      <c r="I605" s="117">
        <f>H605*C579</f>
        <v>0</v>
      </c>
      <c r="J605" s="39">
        <f>+H605*I611</f>
        <v>0</v>
      </c>
      <c r="K605" s="395">
        <v>0</v>
      </c>
      <c r="L605" s="394">
        <f t="shared" ref="L605" si="49">+J605+K605</f>
        <v>0</v>
      </c>
    </row>
    <row r="606" spans="1:12" ht="13.8">
      <c r="A606" s="2" t="s">
        <v>11</v>
      </c>
      <c r="B606" s="22">
        <f>+$B$32</f>
        <v>0</v>
      </c>
      <c r="C606" s="84" t="e">
        <f>+B606/B608</f>
        <v>#DIV/0!</v>
      </c>
      <c r="D606" s="89">
        <v>0</v>
      </c>
      <c r="E606" s="112">
        <f>+D606*C579</f>
        <v>0</v>
      </c>
      <c r="F606" s="79">
        <v>0</v>
      </c>
      <c r="G606" s="112">
        <f>F606*C579</f>
        <v>0</v>
      </c>
      <c r="H606" s="89">
        <v>0</v>
      </c>
      <c r="I606" s="117">
        <f>H606*C579</f>
        <v>0</v>
      </c>
      <c r="J606" s="39">
        <f>+H606*I611</f>
        <v>0</v>
      </c>
      <c r="K606" s="395">
        <v>0</v>
      </c>
      <c r="L606" s="394">
        <f>+J606+K606</f>
        <v>0</v>
      </c>
    </row>
    <row r="607" spans="1:12" ht="13.8">
      <c r="A607" s="3" t="s">
        <v>8</v>
      </c>
      <c r="B607" s="22">
        <f>+$B$33</f>
        <v>0</v>
      </c>
      <c r="C607" s="84" t="e">
        <f>+B607/B608</f>
        <v>#DIV/0!</v>
      </c>
      <c r="D607" s="89">
        <v>0</v>
      </c>
      <c r="E607" s="112">
        <f>+D607*C579</f>
        <v>0</v>
      </c>
      <c r="F607" s="79">
        <v>0</v>
      </c>
      <c r="G607" s="115">
        <f>F607*C579</f>
        <v>0</v>
      </c>
      <c r="H607" s="358">
        <v>0</v>
      </c>
      <c r="I607" s="118">
        <f>H607*C579</f>
        <v>0</v>
      </c>
      <c r="J607" s="39">
        <f>+H607*I611</f>
        <v>0</v>
      </c>
      <c r="K607" s="395">
        <v>0</v>
      </c>
      <c r="L607" s="394">
        <f t="shared" ref="L607" si="50">+J607+K607</f>
        <v>0</v>
      </c>
    </row>
    <row r="608" spans="1:12" ht="13.8">
      <c r="A608" s="24"/>
      <c r="B608" s="25">
        <f t="shared" ref="B608:K608" si="51">SUM(B585:B607)</f>
        <v>0</v>
      </c>
      <c r="C608" s="85" t="e">
        <f t="shared" si="51"/>
        <v>#DIV/0!</v>
      </c>
      <c r="D608" s="82">
        <f t="shared" si="51"/>
        <v>0</v>
      </c>
      <c r="E608" s="113">
        <f t="shared" si="51"/>
        <v>0</v>
      </c>
      <c r="F608" s="83">
        <f t="shared" si="51"/>
        <v>0</v>
      </c>
      <c r="G608" s="113">
        <f t="shared" si="51"/>
        <v>0</v>
      </c>
      <c r="H608" s="86">
        <f t="shared" si="51"/>
        <v>1</v>
      </c>
      <c r="I608" s="363">
        <f t="shared" si="51"/>
        <v>2180056.5</v>
      </c>
      <c r="J608" s="26">
        <f t="shared" si="51"/>
        <v>420973.22062614025</v>
      </c>
      <c r="K608" s="26">
        <f t="shared" si="51"/>
        <v>-21749.01</v>
      </c>
      <c r="L608" s="26">
        <f>SUM(L585:L607)</f>
        <v>399224.21062614024</v>
      </c>
    </row>
    <row r="609" spans="1:14">
      <c r="H609" s="80"/>
      <c r="I609" s="81"/>
    </row>
    <row r="610" spans="1:14">
      <c r="I610" s="127"/>
    </row>
    <row r="611" spans="1:14">
      <c r="G611" t="s">
        <v>114</v>
      </c>
      <c r="H611" s="27"/>
      <c r="I611" s="357">
        <f>+ITCM!L84</f>
        <v>420973.22062614025</v>
      </c>
    </row>
    <row r="612" spans="1:14">
      <c r="G612" t="s">
        <v>338</v>
      </c>
      <c r="I612" s="357">
        <f>+ITCM!M84</f>
        <v>-21749</v>
      </c>
    </row>
    <row r="613" spans="1:14">
      <c r="G613" t="s">
        <v>256</v>
      </c>
      <c r="I613" s="746">
        <f>SUM(I611:I612)</f>
        <v>399224.22062614025</v>
      </c>
      <c r="N613" s="121">
        <f>+I613</f>
        <v>399224.22062614025</v>
      </c>
    </row>
    <row r="614" spans="1:14">
      <c r="I614" s="747"/>
      <c r="N614" s="121"/>
    </row>
    <row r="615" spans="1:14">
      <c r="I615" s="122"/>
      <c r="N615" s="121"/>
    </row>
    <row r="616" spans="1:14">
      <c r="I616" s="122"/>
      <c r="N616" s="121"/>
    </row>
    <row r="617" spans="1:14" ht="15.6">
      <c r="A617" s="874" t="s">
        <v>19</v>
      </c>
      <c r="B617" s="875"/>
      <c r="C617" s="960" t="s">
        <v>657</v>
      </c>
      <c r="D617" s="961"/>
      <c r="E617" s="961"/>
      <c r="F617" s="961"/>
      <c r="G617" s="961"/>
      <c r="H617" s="962"/>
      <c r="I617" s="4"/>
    </row>
    <row r="618" spans="1:14" ht="15.6">
      <c r="A618" s="867" t="s">
        <v>20</v>
      </c>
      <c r="B618" s="868"/>
      <c r="C618" s="918"/>
      <c r="D618" s="918"/>
      <c r="E618" s="918"/>
      <c r="F618" s="918"/>
      <c r="G618" s="918"/>
      <c r="H618" s="919"/>
      <c r="I618" s="4"/>
    </row>
    <row r="619" spans="1:14" ht="15.6">
      <c r="A619" s="867" t="s">
        <v>22</v>
      </c>
      <c r="B619" s="868"/>
      <c r="C619" s="913"/>
      <c r="D619" s="913"/>
      <c r="E619" s="913"/>
      <c r="F619" s="913"/>
      <c r="G619" s="913"/>
      <c r="H619" s="914"/>
      <c r="I619" s="4"/>
    </row>
    <row r="620" spans="1:14" ht="15.6">
      <c r="A620" s="867" t="s">
        <v>24</v>
      </c>
      <c r="B620" s="868"/>
      <c r="C620" s="869">
        <v>2220000</v>
      </c>
      <c r="D620" s="870"/>
      <c r="E620" s="870"/>
      <c r="F620" s="870"/>
      <c r="G620" s="870"/>
      <c r="H620" s="871"/>
      <c r="I620" s="4"/>
    </row>
    <row r="621" spans="1:14" ht="15.6">
      <c r="A621" s="881" t="s">
        <v>25</v>
      </c>
      <c r="B621" s="882"/>
      <c r="C621" s="911" t="s">
        <v>430</v>
      </c>
      <c r="D621" s="911"/>
      <c r="E621" s="911"/>
      <c r="F621" s="911"/>
      <c r="G621" s="911"/>
      <c r="H621" s="912"/>
      <c r="I621" s="4"/>
    </row>
    <row r="622" spans="1:14" ht="13.8">
      <c r="A622" s="5"/>
      <c r="B622" s="5"/>
      <c r="C622" s="5"/>
      <c r="D622" s="5"/>
      <c r="E622" s="5"/>
      <c r="F622" s="5"/>
      <c r="G622" s="5"/>
      <c r="H622" s="5"/>
      <c r="I622" s="5"/>
    </row>
    <row r="623" spans="1:14" ht="13.8">
      <c r="A623" s="6"/>
      <c r="B623" s="7"/>
      <c r="C623" s="8"/>
      <c r="D623" s="886">
        <v>0.2</v>
      </c>
      <c r="E623" s="887"/>
      <c r="F623" s="886">
        <v>0.8</v>
      </c>
      <c r="G623" s="887"/>
      <c r="H623" s="9"/>
      <c r="I623" s="10"/>
      <c r="J623" s="11" t="s">
        <v>121</v>
      </c>
      <c r="K623" s="11" t="s">
        <v>269</v>
      </c>
      <c r="L623" s="11" t="s">
        <v>270</v>
      </c>
    </row>
    <row r="624" spans="1:14" ht="13.8">
      <c r="A624" s="12"/>
      <c r="B624" s="13"/>
      <c r="C624" s="14"/>
      <c r="D624" s="872" t="s">
        <v>26</v>
      </c>
      <c r="E624" s="880"/>
      <c r="F624" s="872" t="s">
        <v>27</v>
      </c>
      <c r="G624" s="880"/>
      <c r="H624" s="872" t="s">
        <v>28</v>
      </c>
      <c r="I624" s="873"/>
      <c r="J624" s="15" t="s">
        <v>29</v>
      </c>
      <c r="K624" s="391" t="s">
        <v>29</v>
      </c>
      <c r="L624" s="391" t="s">
        <v>29</v>
      </c>
    </row>
    <row r="625" spans="1:18" ht="27.6">
      <c r="A625" s="16" t="s">
        <v>30</v>
      </c>
      <c r="B625" s="17" t="s">
        <v>31</v>
      </c>
      <c r="C625" s="18" t="s">
        <v>32</v>
      </c>
      <c r="D625" s="19" t="s">
        <v>33</v>
      </c>
      <c r="E625" s="20" t="s">
        <v>34</v>
      </c>
      <c r="F625" s="19" t="s">
        <v>33</v>
      </c>
      <c r="G625" s="20" t="s">
        <v>34</v>
      </c>
      <c r="H625" s="21" t="s">
        <v>33</v>
      </c>
      <c r="I625" s="40" t="s">
        <v>34</v>
      </c>
      <c r="J625" s="18" t="s">
        <v>34</v>
      </c>
      <c r="K625" s="18" t="s">
        <v>34</v>
      </c>
      <c r="L625" s="18" t="s">
        <v>34</v>
      </c>
    </row>
    <row r="626" spans="1:18" ht="13.8">
      <c r="A626" s="1" t="s">
        <v>15</v>
      </c>
      <c r="B626" s="22">
        <f>+$B$10</f>
        <v>0</v>
      </c>
      <c r="C626" s="84" t="e">
        <f>+B626/B649</f>
        <v>#DIV/0!</v>
      </c>
      <c r="D626" s="89">
        <v>0</v>
      </c>
      <c r="E626" s="112">
        <f>+D626*C620</f>
        <v>0</v>
      </c>
      <c r="F626" s="79">
        <v>0</v>
      </c>
      <c r="G626" s="114">
        <f>F626*C620</f>
        <v>0</v>
      </c>
      <c r="H626" s="89">
        <v>0</v>
      </c>
      <c r="I626" s="116">
        <f>H626*C620</f>
        <v>0</v>
      </c>
      <c r="J626" s="39">
        <f>+H626*I652</f>
        <v>0</v>
      </c>
      <c r="K626" s="39">
        <f>+H626*I653</f>
        <v>0</v>
      </c>
      <c r="L626" s="393">
        <f>+J626+K626</f>
        <v>0</v>
      </c>
    </row>
    <row r="627" spans="1:18" ht="13.8">
      <c r="A627" s="2" t="s">
        <v>4</v>
      </c>
      <c r="B627" s="22">
        <f>+$B$12</f>
        <v>0</v>
      </c>
      <c r="C627" s="84" t="e">
        <f>+B627/B649</f>
        <v>#DIV/0!</v>
      </c>
      <c r="D627" s="89">
        <v>0</v>
      </c>
      <c r="E627" s="112">
        <f>+D627*C620</f>
        <v>0</v>
      </c>
      <c r="F627" s="79">
        <v>0</v>
      </c>
      <c r="G627" s="112">
        <f>F627*C620</f>
        <v>0</v>
      </c>
      <c r="H627" s="89">
        <v>0</v>
      </c>
      <c r="I627" s="117">
        <f>H627*C620</f>
        <v>0</v>
      </c>
      <c r="J627" s="39">
        <f>+H627*I652</f>
        <v>0</v>
      </c>
      <c r="K627" s="39">
        <f>+H627*I653</f>
        <v>0</v>
      </c>
      <c r="L627" s="394">
        <f>+J627+K627</f>
        <v>0</v>
      </c>
    </row>
    <row r="628" spans="1:18" s="127" customFormat="1" ht="13.8">
      <c r="A628" s="2" t="s">
        <v>0</v>
      </c>
      <c r="B628" s="471">
        <f>+$B$13</f>
        <v>0</v>
      </c>
      <c r="C628" s="472" t="e">
        <f>+B628/B649</f>
        <v>#DIV/0!</v>
      </c>
      <c r="D628" s="473">
        <v>0</v>
      </c>
      <c r="E628" s="474">
        <f>+D628*C620</f>
        <v>0</v>
      </c>
      <c r="F628" s="475">
        <v>0</v>
      </c>
      <c r="G628" s="474">
        <f>F628*C620</f>
        <v>0</v>
      </c>
      <c r="H628" s="473">
        <v>1</v>
      </c>
      <c r="I628" s="477">
        <f>H628*C620</f>
        <v>2220000</v>
      </c>
      <c r="J628" s="478">
        <f>+H628*I652</f>
        <v>0</v>
      </c>
      <c r="K628" s="478">
        <f>+H628*I653</f>
        <v>0</v>
      </c>
      <c r="L628" s="480">
        <f t="shared" ref="L628:L648" si="52">+J628+K628</f>
        <v>0</v>
      </c>
      <c r="P628"/>
      <c r="Q628"/>
      <c r="R628"/>
    </row>
    <row r="629" spans="1:18" ht="13.8">
      <c r="A629" s="2" t="s">
        <v>16</v>
      </c>
      <c r="B629" s="22">
        <f>+$B$14</f>
        <v>0</v>
      </c>
      <c r="C629" s="84" t="e">
        <f>+B629/B649</f>
        <v>#DIV/0!</v>
      </c>
      <c r="D629" s="89">
        <v>0</v>
      </c>
      <c r="E629" s="112">
        <f>+D629*C620</f>
        <v>0</v>
      </c>
      <c r="F629" s="79">
        <v>0</v>
      </c>
      <c r="G629" s="112">
        <f>F629*C620</f>
        <v>0</v>
      </c>
      <c r="H629" s="89">
        <v>0</v>
      </c>
      <c r="I629" s="117">
        <f>H629*C620</f>
        <v>0</v>
      </c>
      <c r="J629" s="39">
        <f>+H629*I652</f>
        <v>0</v>
      </c>
      <c r="K629" s="39">
        <f>+H629*I653</f>
        <v>0</v>
      </c>
      <c r="L629" s="394">
        <f t="shared" si="52"/>
        <v>0</v>
      </c>
    </row>
    <row r="630" spans="1:18" ht="13.8">
      <c r="A630" s="2" t="s">
        <v>6</v>
      </c>
      <c r="B630" s="22">
        <f>+$B$15</f>
        <v>0</v>
      </c>
      <c r="C630" s="84" t="e">
        <f>+B630/B649</f>
        <v>#DIV/0!</v>
      </c>
      <c r="D630" s="89">
        <v>0</v>
      </c>
      <c r="E630" s="112">
        <f>+D630*C620</f>
        <v>0</v>
      </c>
      <c r="F630" s="79">
        <v>0</v>
      </c>
      <c r="G630" s="112">
        <f>F630*C620</f>
        <v>0</v>
      </c>
      <c r="H630" s="89">
        <v>0</v>
      </c>
      <c r="I630" s="117">
        <f>H630*C620</f>
        <v>0</v>
      </c>
      <c r="J630" s="39">
        <f>+H630*I652</f>
        <v>0</v>
      </c>
      <c r="K630" s="39">
        <f>+H630*I653</f>
        <v>0</v>
      </c>
      <c r="L630" s="394">
        <f t="shared" si="52"/>
        <v>0</v>
      </c>
    </row>
    <row r="631" spans="1:18" ht="13.8">
      <c r="A631" s="2" t="s">
        <v>10</v>
      </c>
      <c r="B631" s="22">
        <f>+$B$16</f>
        <v>0</v>
      </c>
      <c r="C631" s="84" t="e">
        <f>+B631/B649</f>
        <v>#DIV/0!</v>
      </c>
      <c r="D631" s="89">
        <v>0</v>
      </c>
      <c r="E631" s="112">
        <f>+D631*C620</f>
        <v>0</v>
      </c>
      <c r="F631" s="79">
        <v>0</v>
      </c>
      <c r="G631" s="112">
        <f>F631*C620</f>
        <v>0</v>
      </c>
      <c r="H631" s="89">
        <v>0</v>
      </c>
      <c r="I631" s="117">
        <f>H631*C620</f>
        <v>0</v>
      </c>
      <c r="J631" s="39">
        <f>+H631*I652</f>
        <v>0</v>
      </c>
      <c r="K631" s="39">
        <f>+H631*I653</f>
        <v>0</v>
      </c>
      <c r="L631" s="394">
        <f t="shared" si="52"/>
        <v>0</v>
      </c>
    </row>
    <row r="632" spans="1:18" ht="13.8">
      <c r="A632" s="2" t="s">
        <v>17</v>
      </c>
      <c r="B632" s="22">
        <f>+$B$17</f>
        <v>0</v>
      </c>
      <c r="C632" s="84" t="e">
        <f>+B632/B649</f>
        <v>#DIV/0!</v>
      </c>
      <c r="D632" s="89">
        <v>0</v>
      </c>
      <c r="E632" s="112">
        <f>+D632*C620</f>
        <v>0</v>
      </c>
      <c r="F632" s="79">
        <v>0</v>
      </c>
      <c r="G632" s="112">
        <f>F632*C620</f>
        <v>0</v>
      </c>
      <c r="H632" s="89">
        <v>0</v>
      </c>
      <c r="I632" s="117">
        <f>H632*C620</f>
        <v>0</v>
      </c>
      <c r="J632" s="39">
        <f>+H632*I652</f>
        <v>0</v>
      </c>
      <c r="K632" s="39">
        <f>+H632*I653</f>
        <v>0</v>
      </c>
      <c r="L632" s="394">
        <f t="shared" si="52"/>
        <v>0</v>
      </c>
    </row>
    <row r="633" spans="1:18" ht="13.8">
      <c r="A633" s="2" t="s">
        <v>5</v>
      </c>
      <c r="B633" s="22">
        <f>+$B$18</f>
        <v>0</v>
      </c>
      <c r="C633" s="84" t="e">
        <f>+B633/B649</f>
        <v>#DIV/0!</v>
      </c>
      <c r="D633" s="89">
        <v>0</v>
      </c>
      <c r="E633" s="112">
        <f>+D633*C620</f>
        <v>0</v>
      </c>
      <c r="F633" s="79">
        <v>0</v>
      </c>
      <c r="G633" s="112">
        <f>F633*C620</f>
        <v>0</v>
      </c>
      <c r="H633" s="89">
        <v>0</v>
      </c>
      <c r="I633" s="117">
        <f>H633*C620</f>
        <v>0</v>
      </c>
      <c r="J633" s="39">
        <f>+H633*I652</f>
        <v>0</v>
      </c>
      <c r="K633" s="39">
        <f>+H633*I653</f>
        <v>0</v>
      </c>
      <c r="L633" s="394">
        <f t="shared" si="52"/>
        <v>0</v>
      </c>
    </row>
    <row r="634" spans="1:18" ht="13.8">
      <c r="A634" s="2" t="s">
        <v>116</v>
      </c>
      <c r="B634" s="22">
        <f>+$B$19</f>
        <v>0</v>
      </c>
      <c r="C634" s="84" t="e">
        <f>+B634/B649</f>
        <v>#DIV/0!</v>
      </c>
      <c r="D634" s="89">
        <v>0</v>
      </c>
      <c r="E634" s="112">
        <f>+D634*C620</f>
        <v>0</v>
      </c>
      <c r="F634" s="79">
        <v>0</v>
      </c>
      <c r="G634" s="112">
        <f>F634*C620</f>
        <v>0</v>
      </c>
      <c r="H634" s="89">
        <v>0</v>
      </c>
      <c r="I634" s="117">
        <f>H634*C620</f>
        <v>0</v>
      </c>
      <c r="J634" s="39">
        <f>+H634*I652</f>
        <v>0</v>
      </c>
      <c r="K634" s="39">
        <f>+H634*I653</f>
        <v>0</v>
      </c>
      <c r="L634" s="394">
        <f t="shared" si="52"/>
        <v>0</v>
      </c>
    </row>
    <row r="635" spans="1:18" ht="13.8">
      <c r="A635" s="2" t="s">
        <v>1</v>
      </c>
      <c r="B635" s="22">
        <f>+$B$20</f>
        <v>0</v>
      </c>
      <c r="C635" s="84" t="e">
        <f>+B635/B649</f>
        <v>#DIV/0!</v>
      </c>
      <c r="D635" s="89">
        <v>0</v>
      </c>
      <c r="E635" s="112">
        <f>+D635*C620</f>
        <v>0</v>
      </c>
      <c r="F635" s="79">
        <v>0</v>
      </c>
      <c r="G635" s="112">
        <f>F635*C620</f>
        <v>0</v>
      </c>
      <c r="H635" s="89">
        <v>0</v>
      </c>
      <c r="I635" s="117">
        <f>H635*C620</f>
        <v>0</v>
      </c>
      <c r="J635" s="39">
        <f>+H635*I652</f>
        <v>0</v>
      </c>
      <c r="K635" s="39">
        <f>+H635*I653</f>
        <v>0</v>
      </c>
      <c r="L635" s="394">
        <f t="shared" si="52"/>
        <v>0</v>
      </c>
    </row>
    <row r="636" spans="1:18" ht="13.8">
      <c r="A636" s="2" t="s">
        <v>46</v>
      </c>
      <c r="B636" s="22">
        <f>+$B$21</f>
        <v>0</v>
      </c>
      <c r="C636" s="84" t="e">
        <f>+B636/B649</f>
        <v>#DIV/0!</v>
      </c>
      <c r="D636" s="89">
        <v>0</v>
      </c>
      <c r="E636" s="112">
        <f>+D636*C620</f>
        <v>0</v>
      </c>
      <c r="F636" s="79">
        <v>0</v>
      </c>
      <c r="G636" s="112">
        <f>F636*C620</f>
        <v>0</v>
      </c>
      <c r="H636" s="89">
        <v>0</v>
      </c>
      <c r="I636" s="117">
        <f>H636*C620</f>
        <v>0</v>
      </c>
      <c r="J636" s="39">
        <f>+H636*I652</f>
        <v>0</v>
      </c>
      <c r="K636" s="39">
        <f>+H636*I653</f>
        <v>0</v>
      </c>
      <c r="L636" s="394">
        <f t="shared" si="52"/>
        <v>0</v>
      </c>
    </row>
    <row r="637" spans="1:18" ht="13.8">
      <c r="A637" s="2" t="s">
        <v>45</v>
      </c>
      <c r="B637" s="22">
        <f>+$B$22</f>
        <v>0</v>
      </c>
      <c r="C637" s="84" t="e">
        <f>+B637/B649</f>
        <v>#DIV/0!</v>
      </c>
      <c r="D637" s="89">
        <v>0</v>
      </c>
      <c r="E637" s="112">
        <f>+D637*C620</f>
        <v>0</v>
      </c>
      <c r="F637" s="79">
        <v>0</v>
      </c>
      <c r="G637" s="112">
        <f>F637*C620</f>
        <v>0</v>
      </c>
      <c r="H637" s="89">
        <v>0</v>
      </c>
      <c r="I637" s="117">
        <f>H637*C620</f>
        <v>0</v>
      </c>
      <c r="J637" s="39">
        <f>+H637*I652</f>
        <v>0</v>
      </c>
      <c r="K637" s="39">
        <f>+H637*I653</f>
        <v>0</v>
      </c>
      <c r="L637" s="394">
        <f t="shared" si="52"/>
        <v>0</v>
      </c>
    </row>
    <row r="638" spans="1:18" ht="13.8">
      <c r="A638" s="2" t="s">
        <v>209</v>
      </c>
      <c r="B638" s="22">
        <f>+$B$23</f>
        <v>0</v>
      </c>
      <c r="C638" s="84" t="e">
        <f>+B638/B649</f>
        <v>#DIV/0!</v>
      </c>
      <c r="D638" s="89">
        <v>0</v>
      </c>
      <c r="E638" s="112">
        <f>+D638*C620</f>
        <v>0</v>
      </c>
      <c r="F638" s="79">
        <v>0</v>
      </c>
      <c r="G638" s="112">
        <f>F638*C620</f>
        <v>0</v>
      </c>
      <c r="H638" s="89">
        <v>0</v>
      </c>
      <c r="I638" s="117">
        <f>H638*C620</f>
        <v>0</v>
      </c>
      <c r="J638" s="39">
        <f>+H638*I652</f>
        <v>0</v>
      </c>
      <c r="K638" s="39">
        <f>+H638*I653</f>
        <v>0</v>
      </c>
      <c r="L638" s="394">
        <f t="shared" si="52"/>
        <v>0</v>
      </c>
    </row>
    <row r="639" spans="1:18" ht="13.8">
      <c r="A639" s="2" t="s">
        <v>210</v>
      </c>
      <c r="B639" s="22">
        <f>+$B$24</f>
        <v>0</v>
      </c>
      <c r="C639" s="84" t="e">
        <f>+B639/B649</f>
        <v>#DIV/0!</v>
      </c>
      <c r="D639" s="89">
        <v>0</v>
      </c>
      <c r="E639" s="112">
        <f>+D639*C620</f>
        <v>0</v>
      </c>
      <c r="F639" s="79">
        <v>0</v>
      </c>
      <c r="G639" s="112">
        <f>F639*C620</f>
        <v>0</v>
      </c>
      <c r="H639" s="89">
        <v>0</v>
      </c>
      <c r="I639" s="117">
        <f>H639*C620</f>
        <v>0</v>
      </c>
      <c r="J639" s="39">
        <f>+H639*I652</f>
        <v>0</v>
      </c>
      <c r="K639" s="39">
        <f>+H639*I653</f>
        <v>0</v>
      </c>
      <c r="L639" s="394">
        <f t="shared" si="52"/>
        <v>0</v>
      </c>
    </row>
    <row r="640" spans="1:18" ht="13.8">
      <c r="A640" s="2" t="s">
        <v>2</v>
      </c>
      <c r="B640" s="22">
        <f>+$B$25</f>
        <v>0</v>
      </c>
      <c r="C640" s="84" t="e">
        <f>+B640/B649</f>
        <v>#DIV/0!</v>
      </c>
      <c r="D640" s="89">
        <v>0</v>
      </c>
      <c r="E640" s="112">
        <f>+D640*C620</f>
        <v>0</v>
      </c>
      <c r="F640" s="79">
        <v>0</v>
      </c>
      <c r="G640" s="112">
        <f>F640*C620</f>
        <v>0</v>
      </c>
      <c r="H640" s="89">
        <v>0</v>
      </c>
      <c r="I640" s="117">
        <f>H640*C620</f>
        <v>0</v>
      </c>
      <c r="J640" s="39">
        <f>+H640*I652</f>
        <v>0</v>
      </c>
      <c r="K640" s="39">
        <f>+H640*I653</f>
        <v>0</v>
      </c>
      <c r="L640" s="394">
        <f t="shared" si="52"/>
        <v>0</v>
      </c>
    </row>
    <row r="641" spans="1:14" ht="13.8">
      <c r="A641" s="2" t="s">
        <v>12</v>
      </c>
      <c r="B641" s="22">
        <f>+$B$26</f>
        <v>0</v>
      </c>
      <c r="C641" s="84" t="e">
        <f>+B641/B649</f>
        <v>#DIV/0!</v>
      </c>
      <c r="D641" s="89">
        <v>0</v>
      </c>
      <c r="E641" s="112">
        <f>+D641*C620</f>
        <v>0</v>
      </c>
      <c r="F641" s="79">
        <v>0</v>
      </c>
      <c r="G641" s="112">
        <f>F641*C620</f>
        <v>0</v>
      </c>
      <c r="H641" s="89">
        <v>0</v>
      </c>
      <c r="I641" s="117">
        <f>H641*C620</f>
        <v>0</v>
      </c>
      <c r="J641" s="39">
        <f>+H641*I652</f>
        <v>0</v>
      </c>
      <c r="K641" s="39">
        <f>+H641*I653</f>
        <v>0</v>
      </c>
      <c r="L641" s="394">
        <f t="shared" si="52"/>
        <v>0</v>
      </c>
    </row>
    <row r="642" spans="1:14" ht="13.8">
      <c r="A642" s="2" t="s">
        <v>18</v>
      </c>
      <c r="B642" s="22">
        <f>+$B$27</f>
        <v>0</v>
      </c>
      <c r="C642" s="84" t="e">
        <f>+B642/B649</f>
        <v>#DIV/0!</v>
      </c>
      <c r="D642" s="89">
        <v>0</v>
      </c>
      <c r="E642" s="112">
        <f>+D642*C620</f>
        <v>0</v>
      </c>
      <c r="F642" s="79">
        <v>0</v>
      </c>
      <c r="G642" s="112">
        <f>F642*C620</f>
        <v>0</v>
      </c>
      <c r="H642" s="89">
        <v>0</v>
      </c>
      <c r="I642" s="117">
        <f>H642*C620</f>
        <v>0</v>
      </c>
      <c r="J642" s="39">
        <f>+H642*I652</f>
        <v>0</v>
      </c>
      <c r="K642" s="39">
        <f>+H642*I653</f>
        <v>0</v>
      </c>
      <c r="L642" s="394">
        <f t="shared" si="52"/>
        <v>0</v>
      </c>
    </row>
    <row r="643" spans="1:14" ht="13.8">
      <c r="A643" s="2" t="s">
        <v>9</v>
      </c>
      <c r="B643" s="22">
        <f>+$B$28</f>
        <v>0</v>
      </c>
      <c r="C643" s="84" t="e">
        <f>+B643/B649</f>
        <v>#DIV/0!</v>
      </c>
      <c r="D643" s="89">
        <v>0</v>
      </c>
      <c r="E643" s="112">
        <f>+D643*C620</f>
        <v>0</v>
      </c>
      <c r="F643" s="79">
        <v>0</v>
      </c>
      <c r="G643" s="112">
        <f>F643*C620</f>
        <v>0</v>
      </c>
      <c r="H643" s="89">
        <v>0</v>
      </c>
      <c r="I643" s="117">
        <f>H643*C620</f>
        <v>0</v>
      </c>
      <c r="J643" s="39">
        <f>+H643*I652</f>
        <v>0</v>
      </c>
      <c r="K643" s="39">
        <f>+H643*I653</f>
        <v>0</v>
      </c>
      <c r="L643" s="394">
        <f t="shared" si="52"/>
        <v>0</v>
      </c>
    </row>
    <row r="644" spans="1:14" ht="13.8">
      <c r="A644" s="2" t="s">
        <v>7</v>
      </c>
      <c r="B644" s="22">
        <f>+$B$29</f>
        <v>0</v>
      </c>
      <c r="C644" s="84" t="e">
        <f>+B644/B649</f>
        <v>#DIV/0!</v>
      </c>
      <c r="D644" s="89">
        <v>0</v>
      </c>
      <c r="E644" s="112">
        <f>+D644*C620</f>
        <v>0</v>
      </c>
      <c r="F644" s="79">
        <v>0</v>
      </c>
      <c r="G644" s="112">
        <f>F644*C620</f>
        <v>0</v>
      </c>
      <c r="H644" s="89">
        <v>0</v>
      </c>
      <c r="I644" s="117">
        <f>H644*C620</f>
        <v>0</v>
      </c>
      <c r="J644" s="39">
        <f>+H644*I652</f>
        <v>0</v>
      </c>
      <c r="K644" s="39">
        <f>+H644*I653</f>
        <v>0</v>
      </c>
      <c r="L644" s="394">
        <f t="shared" si="52"/>
        <v>0</v>
      </c>
    </row>
    <row r="645" spans="1:14" ht="13.8">
      <c r="A645" s="2" t="s">
        <v>13</v>
      </c>
      <c r="B645" s="22">
        <f>+$B$30</f>
        <v>0</v>
      </c>
      <c r="C645" s="84" t="e">
        <f>+B645/B649</f>
        <v>#DIV/0!</v>
      </c>
      <c r="D645" s="89">
        <v>0</v>
      </c>
      <c r="E645" s="112">
        <f>+D645*C620</f>
        <v>0</v>
      </c>
      <c r="F645" s="79">
        <v>0</v>
      </c>
      <c r="G645" s="112">
        <f>F645*C620</f>
        <v>0</v>
      </c>
      <c r="H645" s="89">
        <v>0</v>
      </c>
      <c r="I645" s="117">
        <f>H645*C620</f>
        <v>0</v>
      </c>
      <c r="J645" s="39">
        <f>+H645*I652</f>
        <v>0</v>
      </c>
      <c r="K645" s="39">
        <f>+H645*I653</f>
        <v>0</v>
      </c>
      <c r="L645" s="394">
        <f t="shared" si="52"/>
        <v>0</v>
      </c>
    </row>
    <row r="646" spans="1:14" ht="13.8">
      <c r="A646" s="2" t="s">
        <v>3</v>
      </c>
      <c r="B646" s="22">
        <f>+$B$31</f>
        <v>0</v>
      </c>
      <c r="C646" s="84" t="e">
        <f>+B646/B649</f>
        <v>#DIV/0!</v>
      </c>
      <c r="D646" s="89">
        <v>0</v>
      </c>
      <c r="E646" s="112">
        <f>+D646*C620</f>
        <v>0</v>
      </c>
      <c r="F646" s="79">
        <v>0</v>
      </c>
      <c r="G646" s="112">
        <f>F646*C620</f>
        <v>0</v>
      </c>
      <c r="H646" s="89">
        <v>0</v>
      </c>
      <c r="I646" s="117">
        <f>H646*C620</f>
        <v>0</v>
      </c>
      <c r="J646" s="39">
        <f>+H646*I652</f>
        <v>0</v>
      </c>
      <c r="K646" s="39">
        <f>+H646*I653</f>
        <v>0</v>
      </c>
      <c r="L646" s="394">
        <f t="shared" si="52"/>
        <v>0</v>
      </c>
    </row>
    <row r="647" spans="1:14" ht="13.8">
      <c r="A647" s="2" t="s">
        <v>11</v>
      </c>
      <c r="B647" s="22">
        <f>+$B$32</f>
        <v>0</v>
      </c>
      <c r="C647" s="84" t="e">
        <f>+B647/B649</f>
        <v>#DIV/0!</v>
      </c>
      <c r="D647" s="89">
        <v>0</v>
      </c>
      <c r="E647" s="112">
        <f>+D647*C620</f>
        <v>0</v>
      </c>
      <c r="F647" s="79">
        <v>0</v>
      </c>
      <c r="G647" s="112">
        <f>F647*C620</f>
        <v>0</v>
      </c>
      <c r="H647" s="89">
        <v>0</v>
      </c>
      <c r="I647" s="117">
        <f>H647*C620</f>
        <v>0</v>
      </c>
      <c r="J647" s="39">
        <f>+H647*I652</f>
        <v>0</v>
      </c>
      <c r="K647" s="39">
        <f>+H647*I653</f>
        <v>0</v>
      </c>
      <c r="L647" s="394">
        <f t="shared" si="52"/>
        <v>0</v>
      </c>
    </row>
    <row r="648" spans="1:14" ht="13.8">
      <c r="A648" s="3" t="s">
        <v>8</v>
      </c>
      <c r="B648" s="22">
        <f>+$B$33</f>
        <v>0</v>
      </c>
      <c r="C648" s="84" t="e">
        <f>+B648/B649</f>
        <v>#DIV/0!</v>
      </c>
      <c r="D648" s="89">
        <v>0</v>
      </c>
      <c r="E648" s="112">
        <f>+D648*C620</f>
        <v>0</v>
      </c>
      <c r="F648" s="79">
        <v>0</v>
      </c>
      <c r="G648" s="115">
        <f>F648*C620</f>
        <v>0</v>
      </c>
      <c r="H648" s="358">
        <v>0</v>
      </c>
      <c r="I648" s="118">
        <f>H648*C620</f>
        <v>0</v>
      </c>
      <c r="J648" s="39">
        <f>+H648*I652</f>
        <v>0</v>
      </c>
      <c r="K648" s="39">
        <f>+H648*I653</f>
        <v>0</v>
      </c>
      <c r="L648" s="394">
        <f t="shared" si="52"/>
        <v>0</v>
      </c>
    </row>
    <row r="649" spans="1:14" ht="13.8">
      <c r="A649" s="24"/>
      <c r="B649" s="25">
        <f t="shared" ref="B649:L649" si="53">SUM(B626:B648)</f>
        <v>0</v>
      </c>
      <c r="C649" s="85" t="e">
        <f t="shared" si="53"/>
        <v>#DIV/0!</v>
      </c>
      <c r="D649" s="82">
        <f t="shared" si="53"/>
        <v>0</v>
      </c>
      <c r="E649" s="113">
        <f t="shared" si="53"/>
        <v>0</v>
      </c>
      <c r="F649" s="83">
        <f t="shared" si="53"/>
        <v>0</v>
      </c>
      <c r="G649" s="113">
        <f t="shared" si="53"/>
        <v>0</v>
      </c>
      <c r="H649" s="86">
        <f t="shared" si="53"/>
        <v>1</v>
      </c>
      <c r="I649" s="363">
        <f t="shared" si="53"/>
        <v>2220000</v>
      </c>
      <c r="J649" s="26">
        <f t="shared" si="53"/>
        <v>0</v>
      </c>
      <c r="K649" s="26">
        <f t="shared" si="53"/>
        <v>0</v>
      </c>
      <c r="L649" s="26">
        <f t="shared" si="53"/>
        <v>0</v>
      </c>
    </row>
    <row r="650" spans="1:14">
      <c r="H650" s="80"/>
      <c r="I650" s="81"/>
    </row>
    <row r="652" spans="1:14">
      <c r="G652" t="s">
        <v>114</v>
      </c>
      <c r="H652" s="27"/>
      <c r="I652" s="357">
        <v>0</v>
      </c>
    </row>
    <row r="653" spans="1:14">
      <c r="G653" t="s">
        <v>338</v>
      </c>
      <c r="I653" s="357">
        <v>0</v>
      </c>
    </row>
    <row r="654" spans="1:14">
      <c r="G654" t="s">
        <v>256</v>
      </c>
      <c r="I654" s="120">
        <f>SUM(I652:I653)</f>
        <v>0</v>
      </c>
      <c r="N654" s="121">
        <f>+I654</f>
        <v>0</v>
      </c>
    </row>
    <row r="655" spans="1:14">
      <c r="I655" s="88"/>
    </row>
    <row r="656" spans="1:14">
      <c r="I656" s="88"/>
    </row>
    <row r="657" spans="1:12">
      <c r="I657" s="88"/>
    </row>
    <row r="658" spans="1:12" ht="15.6">
      <c r="A658" s="874" t="s">
        <v>19</v>
      </c>
      <c r="B658" s="875"/>
      <c r="C658" s="875" t="s">
        <v>425</v>
      </c>
      <c r="D658" s="875"/>
      <c r="E658" s="875"/>
      <c r="F658" s="875"/>
      <c r="G658" s="875"/>
      <c r="H658" s="876"/>
      <c r="I658" s="4"/>
    </row>
    <row r="659" spans="1:12" ht="15.6">
      <c r="A659" s="867" t="s">
        <v>20</v>
      </c>
      <c r="B659" s="868"/>
      <c r="C659" s="920"/>
      <c r="D659" s="920"/>
      <c r="E659" s="920"/>
      <c r="F659" s="920"/>
      <c r="G659" s="920"/>
      <c r="H659" s="921"/>
      <c r="I659" s="4"/>
    </row>
    <row r="660" spans="1:12" ht="15.6">
      <c r="A660" s="867" t="s">
        <v>22</v>
      </c>
      <c r="B660" s="868"/>
      <c r="C660" s="913"/>
      <c r="D660" s="913"/>
      <c r="E660" s="913"/>
      <c r="F660" s="913"/>
      <c r="G660" s="913"/>
      <c r="H660" s="914"/>
      <c r="I660" s="4"/>
    </row>
    <row r="661" spans="1:12" ht="15.6">
      <c r="A661" s="867" t="s">
        <v>24</v>
      </c>
      <c r="B661" s="868"/>
      <c r="C661" s="869">
        <v>1933688.5</v>
      </c>
      <c r="D661" s="870"/>
      <c r="E661" s="870"/>
      <c r="F661" s="870"/>
      <c r="G661" s="870"/>
      <c r="H661" s="871"/>
      <c r="I661" s="4"/>
    </row>
    <row r="662" spans="1:12" ht="15.6">
      <c r="A662" s="881" t="s">
        <v>25</v>
      </c>
      <c r="B662" s="882"/>
      <c r="C662" s="911" t="s">
        <v>18</v>
      </c>
      <c r="D662" s="911"/>
      <c r="E662" s="911"/>
      <c r="F662" s="911"/>
      <c r="G662" s="911"/>
      <c r="H662" s="912"/>
      <c r="I662" s="4"/>
    </row>
    <row r="663" spans="1:12" ht="13.8">
      <c r="A663" s="5"/>
      <c r="B663" s="5"/>
      <c r="C663" s="5"/>
      <c r="D663" s="5"/>
      <c r="E663" s="5"/>
      <c r="F663" s="5"/>
      <c r="G663" s="5"/>
      <c r="H663" s="5"/>
      <c r="I663" s="5"/>
    </row>
    <row r="664" spans="1:12" ht="13.8">
      <c r="A664" s="6"/>
      <c r="B664" s="7"/>
      <c r="C664" s="8"/>
      <c r="D664" s="886">
        <v>0.2</v>
      </c>
      <c r="E664" s="887"/>
      <c r="F664" s="886">
        <v>0.8</v>
      </c>
      <c r="G664" s="887"/>
      <c r="H664" s="9"/>
      <c r="I664" s="10"/>
      <c r="J664" s="11" t="s">
        <v>121</v>
      </c>
      <c r="K664" s="11" t="s">
        <v>269</v>
      </c>
      <c r="L664" s="11" t="s">
        <v>270</v>
      </c>
    </row>
    <row r="665" spans="1:12" ht="13.8">
      <c r="A665" s="12"/>
      <c r="B665" s="13"/>
      <c r="C665" s="14"/>
      <c r="D665" s="872" t="s">
        <v>26</v>
      </c>
      <c r="E665" s="880"/>
      <c r="F665" s="872" t="s">
        <v>27</v>
      </c>
      <c r="G665" s="880"/>
      <c r="H665" s="872" t="s">
        <v>28</v>
      </c>
      <c r="I665" s="873"/>
      <c r="J665" s="15" t="s">
        <v>29</v>
      </c>
      <c r="K665" s="391" t="s">
        <v>29</v>
      </c>
      <c r="L665" s="391" t="s">
        <v>29</v>
      </c>
    </row>
    <row r="666" spans="1:12" ht="27.6">
      <c r="A666" s="16" t="s">
        <v>30</v>
      </c>
      <c r="B666" s="17" t="s">
        <v>31</v>
      </c>
      <c r="C666" s="18" t="s">
        <v>32</v>
      </c>
      <c r="D666" s="19" t="s">
        <v>33</v>
      </c>
      <c r="E666" s="20" t="s">
        <v>34</v>
      </c>
      <c r="F666" s="19" t="s">
        <v>33</v>
      </c>
      <c r="G666" s="20" t="s">
        <v>34</v>
      </c>
      <c r="H666" s="21" t="s">
        <v>33</v>
      </c>
      <c r="I666" s="40" t="s">
        <v>34</v>
      </c>
      <c r="J666" s="18" t="s">
        <v>34</v>
      </c>
      <c r="K666" s="18" t="s">
        <v>34</v>
      </c>
      <c r="L666" s="18" t="s">
        <v>34</v>
      </c>
    </row>
    <row r="667" spans="1:12" ht="13.8">
      <c r="A667" s="1" t="s">
        <v>15</v>
      </c>
      <c r="B667" s="22">
        <f>+$B$10</f>
        <v>0</v>
      </c>
      <c r="C667" s="84" t="e">
        <f>+B667/B690</f>
        <v>#DIV/0!</v>
      </c>
      <c r="D667" s="89">
        <v>0</v>
      </c>
      <c r="E667" s="112">
        <f>+D667*C661</f>
        <v>0</v>
      </c>
      <c r="F667" s="79">
        <v>0</v>
      </c>
      <c r="G667" s="114">
        <f>F667*C661</f>
        <v>0</v>
      </c>
      <c r="H667" s="89">
        <v>0</v>
      </c>
      <c r="I667" s="116">
        <f>H667*C661</f>
        <v>0</v>
      </c>
      <c r="J667" s="39">
        <f>+H667*I693</f>
        <v>0</v>
      </c>
      <c r="K667" s="39">
        <f>+H667*I694</f>
        <v>0</v>
      </c>
      <c r="L667" s="393">
        <f>+J667+K667</f>
        <v>0</v>
      </c>
    </row>
    <row r="668" spans="1:12" ht="13.8">
      <c r="A668" s="2" t="s">
        <v>4</v>
      </c>
      <c r="B668" s="22">
        <f>+$B$12</f>
        <v>0</v>
      </c>
      <c r="C668" s="84" t="e">
        <f>+B668/B690</f>
        <v>#DIV/0!</v>
      </c>
      <c r="D668" s="89">
        <v>0</v>
      </c>
      <c r="E668" s="112">
        <f>+D668*C661</f>
        <v>0</v>
      </c>
      <c r="F668" s="79">
        <v>0</v>
      </c>
      <c r="G668" s="112">
        <f>F668*C661</f>
        <v>0</v>
      </c>
      <c r="H668" s="89">
        <v>0</v>
      </c>
      <c r="I668" s="117">
        <f>H668*C661</f>
        <v>0</v>
      </c>
      <c r="J668" s="39">
        <f>+H668*I693</f>
        <v>0</v>
      </c>
      <c r="K668" s="39">
        <f>+H668*I694</f>
        <v>0</v>
      </c>
      <c r="L668" s="394">
        <f>+J668+K668</f>
        <v>0</v>
      </c>
    </row>
    <row r="669" spans="1:12" ht="13.8">
      <c r="A669" s="2" t="s">
        <v>0</v>
      </c>
      <c r="B669" s="22">
        <f>+$B$13</f>
        <v>0</v>
      </c>
      <c r="C669" s="84" t="e">
        <f>+B669/B690</f>
        <v>#DIV/0!</v>
      </c>
      <c r="D669" s="89">
        <v>0</v>
      </c>
      <c r="E669" s="112">
        <f>+D669*C661</f>
        <v>0</v>
      </c>
      <c r="F669" s="79">
        <v>0</v>
      </c>
      <c r="G669" s="112">
        <f>F669*C661</f>
        <v>0</v>
      </c>
      <c r="H669" s="89">
        <v>0</v>
      </c>
      <c r="I669" s="117">
        <f>H669*C661</f>
        <v>0</v>
      </c>
      <c r="J669" s="39">
        <f>+H669*I693</f>
        <v>0</v>
      </c>
      <c r="K669" s="39">
        <f>+H669*I694</f>
        <v>0</v>
      </c>
      <c r="L669" s="394">
        <f t="shared" ref="L669:L689" si="54">+J669+K669</f>
        <v>0</v>
      </c>
    </row>
    <row r="670" spans="1:12" ht="13.8">
      <c r="A670" s="2" t="s">
        <v>16</v>
      </c>
      <c r="B670" s="22">
        <f>+$B$14</f>
        <v>0</v>
      </c>
      <c r="C670" s="84" t="e">
        <f>+B670/B690</f>
        <v>#DIV/0!</v>
      </c>
      <c r="D670" s="89">
        <v>0</v>
      </c>
      <c r="E670" s="112">
        <f>+D670*C661</f>
        <v>0</v>
      </c>
      <c r="F670" s="79">
        <v>0</v>
      </c>
      <c r="G670" s="112">
        <f>F670*C661</f>
        <v>0</v>
      </c>
      <c r="H670" s="89">
        <v>0</v>
      </c>
      <c r="I670" s="117">
        <f>H670*C661</f>
        <v>0</v>
      </c>
      <c r="J670" s="39">
        <f>+H670*I693</f>
        <v>0</v>
      </c>
      <c r="K670" s="39">
        <f>+H670*I694</f>
        <v>0</v>
      </c>
      <c r="L670" s="394">
        <f t="shared" si="54"/>
        <v>0</v>
      </c>
    </row>
    <row r="671" spans="1:12" ht="13.8">
      <c r="A671" s="2" t="s">
        <v>6</v>
      </c>
      <c r="B671" s="22">
        <f>+$B$15</f>
        <v>0</v>
      </c>
      <c r="C671" s="84" t="e">
        <f>+B671/B690</f>
        <v>#DIV/0!</v>
      </c>
      <c r="D671" s="89">
        <v>0</v>
      </c>
      <c r="E671" s="112">
        <f>+D671*C661</f>
        <v>0</v>
      </c>
      <c r="F671" s="79">
        <v>0</v>
      </c>
      <c r="G671" s="112">
        <f>F671*C661</f>
        <v>0</v>
      </c>
      <c r="H671" s="89">
        <v>0</v>
      </c>
      <c r="I671" s="117">
        <f>H671*C661</f>
        <v>0</v>
      </c>
      <c r="J671" s="39">
        <f>+H671*I693</f>
        <v>0</v>
      </c>
      <c r="K671" s="39">
        <f>+H671*I694</f>
        <v>0</v>
      </c>
      <c r="L671" s="394">
        <f t="shared" si="54"/>
        <v>0</v>
      </c>
    </row>
    <row r="672" spans="1:12" ht="13.8">
      <c r="A672" s="2" t="s">
        <v>10</v>
      </c>
      <c r="B672" s="22">
        <f>+$B$16</f>
        <v>0</v>
      </c>
      <c r="C672" s="84" t="e">
        <f>+B672/B690</f>
        <v>#DIV/0!</v>
      </c>
      <c r="D672" s="89">
        <v>0</v>
      </c>
      <c r="E672" s="112">
        <f>+D672*C661</f>
        <v>0</v>
      </c>
      <c r="F672" s="79">
        <v>0</v>
      </c>
      <c r="G672" s="112">
        <f>F672*C661</f>
        <v>0</v>
      </c>
      <c r="H672" s="89">
        <v>0</v>
      </c>
      <c r="I672" s="117">
        <f>H672*C661</f>
        <v>0</v>
      </c>
      <c r="J672" s="39">
        <f>+H672*I693</f>
        <v>0</v>
      </c>
      <c r="K672" s="39">
        <f>+H672*I694</f>
        <v>0</v>
      </c>
      <c r="L672" s="394">
        <f t="shared" si="54"/>
        <v>0</v>
      </c>
    </row>
    <row r="673" spans="1:12" ht="13.8">
      <c r="A673" s="2" t="s">
        <v>17</v>
      </c>
      <c r="B673" s="22">
        <f>+$B$17</f>
        <v>0</v>
      </c>
      <c r="C673" s="84" t="e">
        <f>+B673/B690</f>
        <v>#DIV/0!</v>
      </c>
      <c r="D673" s="89">
        <v>0</v>
      </c>
      <c r="E673" s="112">
        <f>+D673*C661</f>
        <v>0</v>
      </c>
      <c r="F673" s="79">
        <v>0</v>
      </c>
      <c r="G673" s="112">
        <f>F673*C661</f>
        <v>0</v>
      </c>
      <c r="H673" s="89">
        <v>0</v>
      </c>
      <c r="I673" s="117">
        <f>H673*C661</f>
        <v>0</v>
      </c>
      <c r="J673" s="39">
        <f>+H673*I693</f>
        <v>0</v>
      </c>
      <c r="K673" s="39">
        <f>+H673*I694</f>
        <v>0</v>
      </c>
      <c r="L673" s="394">
        <f t="shared" si="54"/>
        <v>0</v>
      </c>
    </row>
    <row r="674" spans="1:12" ht="13.8">
      <c r="A674" s="2" t="s">
        <v>5</v>
      </c>
      <c r="B674" s="22">
        <f>+$B$18</f>
        <v>0</v>
      </c>
      <c r="C674" s="84" t="e">
        <f>+B674/B690</f>
        <v>#DIV/0!</v>
      </c>
      <c r="D674" s="89">
        <v>0</v>
      </c>
      <c r="E674" s="112">
        <f>+D674*C661</f>
        <v>0</v>
      </c>
      <c r="F674" s="79">
        <v>0</v>
      </c>
      <c r="G674" s="112">
        <f>F674*C661</f>
        <v>0</v>
      </c>
      <c r="H674" s="89">
        <v>0</v>
      </c>
      <c r="I674" s="117">
        <f>H674*C661</f>
        <v>0</v>
      </c>
      <c r="J674" s="39">
        <f>+H674*I693</f>
        <v>0</v>
      </c>
      <c r="K674" s="39">
        <f>+H674*I694</f>
        <v>0</v>
      </c>
      <c r="L674" s="394">
        <f t="shared" si="54"/>
        <v>0</v>
      </c>
    </row>
    <row r="675" spans="1:12" ht="13.8">
      <c r="A675" s="2" t="s">
        <v>116</v>
      </c>
      <c r="B675" s="22">
        <f>+$B$19</f>
        <v>0</v>
      </c>
      <c r="C675" s="84" t="e">
        <f>+B675/B690</f>
        <v>#DIV/0!</v>
      </c>
      <c r="D675" s="89">
        <v>0</v>
      </c>
      <c r="E675" s="112">
        <f>+D675*C661</f>
        <v>0</v>
      </c>
      <c r="F675" s="79">
        <v>0</v>
      </c>
      <c r="G675" s="112">
        <f>F675*C661</f>
        <v>0</v>
      </c>
      <c r="H675" s="89">
        <v>0</v>
      </c>
      <c r="I675" s="117">
        <f>H675*C661</f>
        <v>0</v>
      </c>
      <c r="J675" s="39">
        <f>+H675*I693</f>
        <v>0</v>
      </c>
      <c r="K675" s="39">
        <f>+H675*I694</f>
        <v>0</v>
      </c>
      <c r="L675" s="394">
        <f t="shared" si="54"/>
        <v>0</v>
      </c>
    </row>
    <row r="676" spans="1:12" ht="13.8">
      <c r="A676" s="2" t="s">
        <v>1</v>
      </c>
      <c r="B676" s="22">
        <f>+$B$20</f>
        <v>0</v>
      </c>
      <c r="C676" s="84" t="e">
        <f>+B676/B690</f>
        <v>#DIV/0!</v>
      </c>
      <c r="D676" s="89">
        <v>0</v>
      </c>
      <c r="E676" s="112">
        <f>+D676*C661</f>
        <v>0</v>
      </c>
      <c r="F676" s="79">
        <v>0</v>
      </c>
      <c r="G676" s="112">
        <f>F676*C661</f>
        <v>0</v>
      </c>
      <c r="H676" s="89">
        <v>0</v>
      </c>
      <c r="I676" s="117">
        <f>H676*C661</f>
        <v>0</v>
      </c>
      <c r="J676" s="39">
        <f>+H676*I693</f>
        <v>0</v>
      </c>
      <c r="K676" s="39">
        <f>+H676*I694</f>
        <v>0</v>
      </c>
      <c r="L676" s="394">
        <f t="shared" si="54"/>
        <v>0</v>
      </c>
    </row>
    <row r="677" spans="1:12" ht="13.8">
      <c r="A677" s="2" t="s">
        <v>46</v>
      </c>
      <c r="B677" s="22">
        <f>+$B$21</f>
        <v>0</v>
      </c>
      <c r="C677" s="84" t="e">
        <f>+B677/B690</f>
        <v>#DIV/0!</v>
      </c>
      <c r="D677" s="89">
        <v>0</v>
      </c>
      <c r="E677" s="112">
        <f>+D677*C661</f>
        <v>0</v>
      </c>
      <c r="F677" s="79">
        <v>0</v>
      </c>
      <c r="G677" s="112">
        <f>F677*C661</f>
        <v>0</v>
      </c>
      <c r="H677" s="89">
        <v>0</v>
      </c>
      <c r="I677" s="117">
        <f>H677*C661</f>
        <v>0</v>
      </c>
      <c r="J677" s="39">
        <f>+H677*I693</f>
        <v>0</v>
      </c>
      <c r="K677" s="39">
        <f>+H677*I694</f>
        <v>0</v>
      </c>
      <c r="L677" s="394">
        <f t="shared" si="54"/>
        <v>0</v>
      </c>
    </row>
    <row r="678" spans="1:12" ht="13.8">
      <c r="A678" s="2" t="s">
        <v>45</v>
      </c>
      <c r="B678" s="22">
        <f>+$B$22</f>
        <v>0</v>
      </c>
      <c r="C678" s="84" t="e">
        <f>+B678/B690</f>
        <v>#DIV/0!</v>
      </c>
      <c r="D678" s="89">
        <v>0</v>
      </c>
      <c r="E678" s="112">
        <f>+D678*C661</f>
        <v>0</v>
      </c>
      <c r="F678" s="79">
        <v>0</v>
      </c>
      <c r="G678" s="112">
        <f>F678*C661</f>
        <v>0</v>
      </c>
      <c r="H678" s="89">
        <v>0</v>
      </c>
      <c r="I678" s="117">
        <f>H678*C661</f>
        <v>0</v>
      </c>
      <c r="J678" s="39">
        <f>+H678*I693</f>
        <v>0</v>
      </c>
      <c r="K678" s="39">
        <f>+H678*I694</f>
        <v>0</v>
      </c>
      <c r="L678" s="394">
        <f t="shared" si="54"/>
        <v>0</v>
      </c>
    </row>
    <row r="679" spans="1:12" ht="13.8">
      <c r="A679" s="2" t="s">
        <v>209</v>
      </c>
      <c r="B679" s="22">
        <f>+$B$23</f>
        <v>0</v>
      </c>
      <c r="C679" s="84" t="e">
        <f>+B679/B690</f>
        <v>#DIV/0!</v>
      </c>
      <c r="D679" s="89">
        <v>0</v>
      </c>
      <c r="E679" s="112">
        <f>+D679*C661</f>
        <v>0</v>
      </c>
      <c r="F679" s="79">
        <v>0</v>
      </c>
      <c r="G679" s="112">
        <f>F679*C661</f>
        <v>0</v>
      </c>
      <c r="H679" s="89">
        <v>0</v>
      </c>
      <c r="I679" s="117">
        <f>H679*C661</f>
        <v>0</v>
      </c>
      <c r="J679" s="39">
        <f>+H679*I693</f>
        <v>0</v>
      </c>
      <c r="K679" s="39">
        <f>+H679*I694</f>
        <v>0</v>
      </c>
      <c r="L679" s="394">
        <f t="shared" si="54"/>
        <v>0</v>
      </c>
    </row>
    <row r="680" spans="1:12" ht="13.8">
      <c r="A680" s="2" t="s">
        <v>210</v>
      </c>
      <c r="B680" s="22">
        <f>+$B$24</f>
        <v>0</v>
      </c>
      <c r="C680" s="84" t="e">
        <f>+B680/B690</f>
        <v>#DIV/0!</v>
      </c>
      <c r="D680" s="89">
        <v>0</v>
      </c>
      <c r="E680" s="112">
        <f>+D680*C661</f>
        <v>0</v>
      </c>
      <c r="F680" s="79">
        <v>0</v>
      </c>
      <c r="G680" s="112">
        <f>F680*C661</f>
        <v>0</v>
      </c>
      <c r="H680" s="89">
        <v>0</v>
      </c>
      <c r="I680" s="117">
        <f>H680*C661</f>
        <v>0</v>
      </c>
      <c r="J680" s="39">
        <f>+H680*I693</f>
        <v>0</v>
      </c>
      <c r="K680" s="39">
        <f>+H680*I694</f>
        <v>0</v>
      </c>
      <c r="L680" s="394">
        <f t="shared" si="54"/>
        <v>0</v>
      </c>
    </row>
    <row r="681" spans="1:12" ht="13.8">
      <c r="A681" s="2" t="s">
        <v>2</v>
      </c>
      <c r="B681" s="22">
        <f>+$B$25</f>
        <v>0</v>
      </c>
      <c r="C681" s="84" t="e">
        <f>+B681/B690</f>
        <v>#DIV/0!</v>
      </c>
      <c r="D681" s="89">
        <v>0</v>
      </c>
      <c r="E681" s="112">
        <f>+D681*C661</f>
        <v>0</v>
      </c>
      <c r="F681" s="79">
        <v>0</v>
      </c>
      <c r="G681" s="112">
        <f>F681*C661</f>
        <v>0</v>
      </c>
      <c r="H681" s="89">
        <v>0</v>
      </c>
      <c r="I681" s="117">
        <f>H681*C661</f>
        <v>0</v>
      </c>
      <c r="J681" s="39">
        <f>+H681*I693</f>
        <v>0</v>
      </c>
      <c r="K681" s="39">
        <f>+H681*I694</f>
        <v>0</v>
      </c>
      <c r="L681" s="394">
        <f t="shared" si="54"/>
        <v>0</v>
      </c>
    </row>
    <row r="682" spans="1:12" ht="13.8">
      <c r="A682" s="2" t="s">
        <v>12</v>
      </c>
      <c r="B682" s="22">
        <f>+$B$26</f>
        <v>0</v>
      </c>
      <c r="C682" s="84" t="e">
        <f>+B682/B690</f>
        <v>#DIV/0!</v>
      </c>
      <c r="D682" s="89">
        <v>0</v>
      </c>
      <c r="E682" s="112">
        <f>+D682*C661</f>
        <v>0</v>
      </c>
      <c r="F682" s="79">
        <v>0</v>
      </c>
      <c r="G682" s="112">
        <f>F682*C661</f>
        <v>0</v>
      </c>
      <c r="H682" s="89">
        <v>0</v>
      </c>
      <c r="I682" s="117">
        <f>H682*C661</f>
        <v>0</v>
      </c>
      <c r="J682" s="39">
        <f>+H682*I693</f>
        <v>0</v>
      </c>
      <c r="K682" s="39">
        <f>+H682*I694</f>
        <v>0</v>
      </c>
      <c r="L682" s="394">
        <f t="shared" si="54"/>
        <v>0</v>
      </c>
    </row>
    <row r="683" spans="1:12" ht="13.8">
      <c r="A683" s="2" t="s">
        <v>18</v>
      </c>
      <c r="B683" s="22">
        <f>+$B$27</f>
        <v>0</v>
      </c>
      <c r="C683" s="84" t="e">
        <f>+B683/B690</f>
        <v>#DIV/0!</v>
      </c>
      <c r="D683" s="89">
        <v>0</v>
      </c>
      <c r="E683" s="112">
        <f>+D683*C661</f>
        <v>0</v>
      </c>
      <c r="F683" s="79">
        <v>0</v>
      </c>
      <c r="G683" s="112">
        <f>F683*C661</f>
        <v>0</v>
      </c>
      <c r="H683" s="89">
        <v>1</v>
      </c>
      <c r="I683" s="117">
        <f>H683*C661</f>
        <v>1933688.5</v>
      </c>
      <c r="J683" s="39">
        <f>+H683*I693</f>
        <v>324845.86865923461</v>
      </c>
      <c r="K683" s="39">
        <f>+H683*I694</f>
        <v>-140343</v>
      </c>
      <c r="L683" s="394">
        <f t="shared" si="54"/>
        <v>184502.86865923461</v>
      </c>
    </row>
    <row r="684" spans="1:12" ht="13.8">
      <c r="A684" s="2" t="s">
        <v>9</v>
      </c>
      <c r="B684" s="22">
        <f>+$B$28</f>
        <v>0</v>
      </c>
      <c r="C684" s="84" t="e">
        <f>+B684/B690</f>
        <v>#DIV/0!</v>
      </c>
      <c r="D684" s="89">
        <v>0</v>
      </c>
      <c r="E684" s="112">
        <f>+D684*C661</f>
        <v>0</v>
      </c>
      <c r="F684" s="79">
        <v>0</v>
      </c>
      <c r="G684" s="112">
        <f>F684*C661</f>
        <v>0</v>
      </c>
      <c r="H684" s="89">
        <v>0</v>
      </c>
      <c r="I684" s="117">
        <f>H684*C661</f>
        <v>0</v>
      </c>
      <c r="J684" s="39">
        <f>+H684*I693</f>
        <v>0</v>
      </c>
      <c r="K684" s="39">
        <f>+H684*I694</f>
        <v>0</v>
      </c>
      <c r="L684" s="394">
        <f t="shared" si="54"/>
        <v>0</v>
      </c>
    </row>
    <row r="685" spans="1:12" ht="13.8">
      <c r="A685" s="2" t="s">
        <v>7</v>
      </c>
      <c r="B685" s="22">
        <f>+$B$29</f>
        <v>0</v>
      </c>
      <c r="C685" s="84" t="e">
        <f>+B685/B690</f>
        <v>#DIV/0!</v>
      </c>
      <c r="D685" s="89">
        <v>0</v>
      </c>
      <c r="E685" s="112">
        <f>+D685*C661</f>
        <v>0</v>
      </c>
      <c r="F685" s="79">
        <v>0</v>
      </c>
      <c r="G685" s="112">
        <f>F685*C661</f>
        <v>0</v>
      </c>
      <c r="H685" s="89">
        <v>0</v>
      </c>
      <c r="I685" s="117">
        <f>H685*C661</f>
        <v>0</v>
      </c>
      <c r="J685" s="39">
        <f>+H685*I693</f>
        <v>0</v>
      </c>
      <c r="K685" s="39">
        <f>+H685*I694</f>
        <v>0</v>
      </c>
      <c r="L685" s="394">
        <f t="shared" si="54"/>
        <v>0</v>
      </c>
    </row>
    <row r="686" spans="1:12" ht="13.8">
      <c r="A686" s="2" t="s">
        <v>13</v>
      </c>
      <c r="B686" s="22">
        <f>+$B$30</f>
        <v>0</v>
      </c>
      <c r="C686" s="84" t="e">
        <f>+B686/B690</f>
        <v>#DIV/0!</v>
      </c>
      <c r="D686" s="89">
        <v>0</v>
      </c>
      <c r="E686" s="112">
        <f>+D686*C661</f>
        <v>0</v>
      </c>
      <c r="F686" s="79">
        <v>0</v>
      </c>
      <c r="G686" s="112">
        <f>F686*C661</f>
        <v>0</v>
      </c>
      <c r="H686" s="89">
        <v>0</v>
      </c>
      <c r="I686" s="117">
        <f>H686*C661</f>
        <v>0</v>
      </c>
      <c r="J686" s="39">
        <f>+H686*I693</f>
        <v>0</v>
      </c>
      <c r="K686" s="39">
        <f>+H686*I694</f>
        <v>0</v>
      </c>
      <c r="L686" s="394">
        <f t="shared" si="54"/>
        <v>0</v>
      </c>
    </row>
    <row r="687" spans="1:12" ht="13.8">
      <c r="A687" s="2" t="s">
        <v>3</v>
      </c>
      <c r="B687" s="22">
        <f>+$B$31</f>
        <v>0</v>
      </c>
      <c r="C687" s="84" t="e">
        <f>+B687/B690</f>
        <v>#DIV/0!</v>
      </c>
      <c r="D687" s="89">
        <v>0</v>
      </c>
      <c r="E687" s="112">
        <f>+D687*C661</f>
        <v>0</v>
      </c>
      <c r="F687" s="79">
        <v>0</v>
      </c>
      <c r="G687" s="112">
        <f>F687*C661</f>
        <v>0</v>
      </c>
      <c r="H687" s="89">
        <v>0</v>
      </c>
      <c r="I687" s="117">
        <f>H687*C661</f>
        <v>0</v>
      </c>
      <c r="J687" s="39">
        <f>+H687*I693</f>
        <v>0</v>
      </c>
      <c r="K687" s="39">
        <f>+H687*I694</f>
        <v>0</v>
      </c>
      <c r="L687" s="394">
        <f t="shared" si="54"/>
        <v>0</v>
      </c>
    </row>
    <row r="688" spans="1:12" ht="13.8">
      <c r="A688" s="2" t="s">
        <v>11</v>
      </c>
      <c r="B688" s="22">
        <f>+$B$32</f>
        <v>0</v>
      </c>
      <c r="C688" s="84" t="e">
        <f>+B688/B690</f>
        <v>#DIV/0!</v>
      </c>
      <c r="D688" s="89">
        <v>0</v>
      </c>
      <c r="E688" s="112">
        <f>+D688*C661</f>
        <v>0</v>
      </c>
      <c r="F688" s="79">
        <v>0</v>
      </c>
      <c r="G688" s="112">
        <f>F688*C661</f>
        <v>0</v>
      </c>
      <c r="H688" s="89">
        <v>0</v>
      </c>
      <c r="I688" s="117">
        <f>H688*C661</f>
        <v>0</v>
      </c>
      <c r="J688" s="39">
        <f>+H688*I693</f>
        <v>0</v>
      </c>
      <c r="K688" s="39">
        <f>+H688*I694</f>
        <v>0</v>
      </c>
      <c r="L688" s="394">
        <f t="shared" si="54"/>
        <v>0</v>
      </c>
    </row>
    <row r="689" spans="1:14" ht="13.8">
      <c r="A689" s="3" t="s">
        <v>8</v>
      </c>
      <c r="B689" s="22">
        <f>+$B$33</f>
        <v>0</v>
      </c>
      <c r="C689" s="84" t="e">
        <f>+B689/B690</f>
        <v>#DIV/0!</v>
      </c>
      <c r="D689" s="89">
        <v>0</v>
      </c>
      <c r="E689" s="112">
        <f>+D689*C661</f>
        <v>0</v>
      </c>
      <c r="F689" s="79">
        <v>0</v>
      </c>
      <c r="G689" s="115">
        <f>F689*C661</f>
        <v>0</v>
      </c>
      <c r="H689" s="358">
        <v>0</v>
      </c>
      <c r="I689" s="118">
        <f>H689*C661</f>
        <v>0</v>
      </c>
      <c r="J689" s="39">
        <f>+H689*I693</f>
        <v>0</v>
      </c>
      <c r="K689" s="39">
        <f>+H689*I694</f>
        <v>0</v>
      </c>
      <c r="L689" s="394">
        <f t="shared" si="54"/>
        <v>0</v>
      </c>
    </row>
    <row r="690" spans="1:14" ht="13.8">
      <c r="A690" s="24"/>
      <c r="B690" s="25">
        <f t="shared" ref="B690:L690" si="55">SUM(B667:B689)</f>
        <v>0</v>
      </c>
      <c r="C690" s="85" t="e">
        <f t="shared" si="55"/>
        <v>#DIV/0!</v>
      </c>
      <c r="D690" s="82">
        <f t="shared" si="55"/>
        <v>0</v>
      </c>
      <c r="E690" s="113">
        <f t="shared" si="55"/>
        <v>0</v>
      </c>
      <c r="F690" s="83">
        <f t="shared" si="55"/>
        <v>0</v>
      </c>
      <c r="G690" s="113">
        <f t="shared" si="55"/>
        <v>0</v>
      </c>
      <c r="H690" s="86">
        <f t="shared" si="55"/>
        <v>1</v>
      </c>
      <c r="I690" s="363">
        <f t="shared" si="55"/>
        <v>1933688.5</v>
      </c>
      <c r="J690" s="26">
        <f t="shared" si="55"/>
        <v>324845.86865923461</v>
      </c>
      <c r="K690" s="26">
        <f t="shared" si="55"/>
        <v>-140343</v>
      </c>
      <c r="L690" s="26">
        <f t="shared" si="55"/>
        <v>184502.86865923461</v>
      </c>
    </row>
    <row r="691" spans="1:14">
      <c r="H691" s="80"/>
      <c r="I691" s="81"/>
    </row>
    <row r="692" spans="1:14">
      <c r="H692" s="127"/>
      <c r="I692" s="127"/>
    </row>
    <row r="693" spans="1:14">
      <c r="G693" t="s">
        <v>114</v>
      </c>
      <c r="H693" s="27"/>
      <c r="I693" s="357">
        <f>+ATC!M84</f>
        <v>324845.86865923461</v>
      </c>
    </row>
    <row r="694" spans="1:14">
      <c r="G694" t="s">
        <v>338</v>
      </c>
      <c r="I694" s="357">
        <f>+ATC!N84</f>
        <v>-140343</v>
      </c>
    </row>
    <row r="695" spans="1:14">
      <c r="G695" t="s">
        <v>256</v>
      </c>
      <c r="I695" s="746">
        <f>SUM(I693:I694)</f>
        <v>184502.86865923461</v>
      </c>
      <c r="N695" s="121">
        <f>+I695</f>
        <v>184502.86865923461</v>
      </c>
    </row>
    <row r="696" spans="1:14">
      <c r="I696" s="747"/>
      <c r="N696" s="121"/>
    </row>
    <row r="697" spans="1:14">
      <c r="I697" s="747"/>
      <c r="N697" s="121"/>
    </row>
    <row r="698" spans="1:14">
      <c r="I698" s="122"/>
      <c r="N698" s="121"/>
    </row>
    <row r="699" spans="1:14" ht="15.6">
      <c r="A699" s="874" t="s">
        <v>19</v>
      </c>
      <c r="B699" s="875"/>
      <c r="C699" s="907" t="s">
        <v>720</v>
      </c>
      <c r="D699" s="907"/>
      <c r="E699" s="907"/>
      <c r="F699" s="907"/>
      <c r="G699" s="907"/>
      <c r="H699" s="908"/>
      <c r="I699" s="4"/>
    </row>
    <row r="700" spans="1:14" ht="15.6">
      <c r="A700" s="867" t="s">
        <v>20</v>
      </c>
      <c r="B700" s="868"/>
      <c r="C700" s="920"/>
      <c r="D700" s="920"/>
      <c r="E700" s="920"/>
      <c r="F700" s="920"/>
      <c r="G700" s="920"/>
      <c r="H700" s="921"/>
      <c r="I700" s="4"/>
    </row>
    <row r="701" spans="1:14" ht="15.6">
      <c r="A701" s="867" t="s">
        <v>22</v>
      </c>
      <c r="B701" s="868"/>
      <c r="C701" s="913"/>
      <c r="D701" s="913"/>
      <c r="E701" s="913"/>
      <c r="F701" s="913"/>
      <c r="G701" s="913"/>
      <c r="H701" s="914"/>
      <c r="I701" s="4"/>
    </row>
    <row r="702" spans="1:14" ht="15.6">
      <c r="A702" s="867" t="s">
        <v>24</v>
      </c>
      <c r="B702" s="868"/>
      <c r="C702" s="869">
        <v>2232478</v>
      </c>
      <c r="D702" s="870"/>
      <c r="E702" s="870"/>
      <c r="F702" s="870"/>
      <c r="G702" s="870"/>
      <c r="H702" s="871"/>
      <c r="I702" s="4"/>
    </row>
    <row r="703" spans="1:14" ht="15.6">
      <c r="A703" s="881" t="s">
        <v>25</v>
      </c>
      <c r="B703" s="882"/>
      <c r="C703" s="911" t="s">
        <v>18</v>
      </c>
      <c r="D703" s="911"/>
      <c r="E703" s="911"/>
      <c r="F703" s="911"/>
      <c r="G703" s="911"/>
      <c r="H703" s="912"/>
      <c r="I703" s="4"/>
    </row>
    <row r="704" spans="1:14" ht="13.8">
      <c r="A704" s="5"/>
      <c r="B704" s="5"/>
      <c r="C704" s="5"/>
      <c r="D704" s="5"/>
      <c r="E704" s="5"/>
      <c r="F704" s="5"/>
      <c r="G704" s="5"/>
      <c r="H704" s="5"/>
      <c r="I704" s="5"/>
    </row>
    <row r="705" spans="1:12" ht="13.8">
      <c r="A705" s="6"/>
      <c r="B705" s="7"/>
      <c r="C705" s="8"/>
      <c r="D705" s="886">
        <v>0.2</v>
      </c>
      <c r="E705" s="887"/>
      <c r="F705" s="886">
        <v>0.8</v>
      </c>
      <c r="G705" s="887"/>
      <c r="H705" s="9"/>
      <c r="I705" s="10"/>
      <c r="J705" s="11" t="s">
        <v>121</v>
      </c>
      <c r="K705" s="11" t="s">
        <v>269</v>
      </c>
      <c r="L705" s="11" t="s">
        <v>270</v>
      </c>
    </row>
    <row r="706" spans="1:12" ht="13.8">
      <c r="A706" s="12"/>
      <c r="B706" s="13"/>
      <c r="C706" s="14"/>
      <c r="D706" s="872" t="s">
        <v>26</v>
      </c>
      <c r="E706" s="880"/>
      <c r="F706" s="872" t="s">
        <v>27</v>
      </c>
      <c r="G706" s="880"/>
      <c r="H706" s="872" t="s">
        <v>28</v>
      </c>
      <c r="I706" s="873"/>
      <c r="J706" s="15" t="s">
        <v>29</v>
      </c>
      <c r="K706" s="391" t="s">
        <v>29</v>
      </c>
      <c r="L706" s="391" t="s">
        <v>29</v>
      </c>
    </row>
    <row r="707" spans="1:12" ht="27.6">
      <c r="A707" s="16" t="s">
        <v>30</v>
      </c>
      <c r="B707" s="17" t="s">
        <v>31</v>
      </c>
      <c r="C707" s="18" t="s">
        <v>32</v>
      </c>
      <c r="D707" s="19" t="s">
        <v>33</v>
      </c>
      <c r="E707" s="20" t="s">
        <v>34</v>
      </c>
      <c r="F707" s="19" t="s">
        <v>33</v>
      </c>
      <c r="G707" s="20" t="s">
        <v>34</v>
      </c>
      <c r="H707" s="21" t="s">
        <v>33</v>
      </c>
      <c r="I707" s="40" t="s">
        <v>34</v>
      </c>
      <c r="J707" s="18" t="s">
        <v>34</v>
      </c>
      <c r="K707" s="18" t="s">
        <v>34</v>
      </c>
      <c r="L707" s="18" t="s">
        <v>34</v>
      </c>
    </row>
    <row r="708" spans="1:12" ht="13.8">
      <c r="A708" s="1" t="s">
        <v>15</v>
      </c>
      <c r="B708" s="22">
        <f>+$B$10</f>
        <v>0</v>
      </c>
      <c r="C708" s="84" t="e">
        <f>+B708/B731</f>
        <v>#DIV/0!</v>
      </c>
      <c r="D708" s="89">
        <v>0</v>
      </c>
      <c r="E708" s="112">
        <f>+D708*C702</f>
        <v>0</v>
      </c>
      <c r="F708" s="79">
        <v>0</v>
      </c>
      <c r="G708" s="114">
        <f>F708*C702</f>
        <v>0</v>
      </c>
      <c r="H708" s="89">
        <v>0</v>
      </c>
      <c r="I708" s="116">
        <f>H708*C702</f>
        <v>0</v>
      </c>
      <c r="J708" s="39">
        <f>+H708*I734</f>
        <v>0</v>
      </c>
      <c r="K708" s="39">
        <f>+H708*I735</f>
        <v>0</v>
      </c>
      <c r="L708" s="393">
        <f>+J708+K708</f>
        <v>0</v>
      </c>
    </row>
    <row r="709" spans="1:12" ht="13.8">
      <c r="A709" s="2" t="s">
        <v>4</v>
      </c>
      <c r="B709" s="22">
        <f>+$B$12</f>
        <v>0</v>
      </c>
      <c r="C709" s="84" t="e">
        <f>+B709/B731</f>
        <v>#DIV/0!</v>
      </c>
      <c r="D709" s="89">
        <v>0</v>
      </c>
      <c r="E709" s="112">
        <f>+D709*C702</f>
        <v>0</v>
      </c>
      <c r="F709" s="79">
        <v>0</v>
      </c>
      <c r="G709" s="112">
        <f>F709*C702</f>
        <v>0</v>
      </c>
      <c r="H709" s="89">
        <v>0</v>
      </c>
      <c r="I709" s="117">
        <f>H709*C702</f>
        <v>0</v>
      </c>
      <c r="J709" s="39">
        <f>+H709*I734</f>
        <v>0</v>
      </c>
      <c r="K709" s="39">
        <f>+H709*I735</f>
        <v>0</v>
      </c>
      <c r="L709" s="394">
        <f>+J709+K709</f>
        <v>0</v>
      </c>
    </row>
    <row r="710" spans="1:12" ht="13.8">
      <c r="A710" s="2" t="s">
        <v>0</v>
      </c>
      <c r="B710" s="22">
        <f>+$B$13</f>
        <v>0</v>
      </c>
      <c r="C710" s="84" t="e">
        <f>+B710/B731</f>
        <v>#DIV/0!</v>
      </c>
      <c r="D710" s="89">
        <v>0</v>
      </c>
      <c r="E710" s="112">
        <f>+D710*C702</f>
        <v>0</v>
      </c>
      <c r="F710" s="79">
        <v>0</v>
      </c>
      <c r="G710" s="112">
        <f>F710*C702</f>
        <v>0</v>
      </c>
      <c r="H710" s="89">
        <v>0</v>
      </c>
      <c r="I710" s="117">
        <f>H710*C702</f>
        <v>0</v>
      </c>
      <c r="J710" s="39">
        <f>+H710*I734</f>
        <v>0</v>
      </c>
      <c r="K710" s="39">
        <f>+H710*I735</f>
        <v>0</v>
      </c>
      <c r="L710" s="394">
        <f t="shared" ref="L710:L730" si="56">+J710+K710</f>
        <v>0</v>
      </c>
    </row>
    <row r="711" spans="1:12" ht="13.8">
      <c r="A711" s="2" t="s">
        <v>16</v>
      </c>
      <c r="B711" s="22">
        <f>+$B$14</f>
        <v>0</v>
      </c>
      <c r="C711" s="84" t="e">
        <f>+B711/B731</f>
        <v>#DIV/0!</v>
      </c>
      <c r="D711" s="89">
        <v>0</v>
      </c>
      <c r="E711" s="112">
        <f>+D711*C702</f>
        <v>0</v>
      </c>
      <c r="F711" s="79">
        <v>0</v>
      </c>
      <c r="G711" s="112">
        <f>F711*C702</f>
        <v>0</v>
      </c>
      <c r="H711" s="89">
        <v>0</v>
      </c>
      <c r="I711" s="117">
        <f>H711*C702</f>
        <v>0</v>
      </c>
      <c r="J711" s="39">
        <f>+H711*I734</f>
        <v>0</v>
      </c>
      <c r="K711" s="39">
        <f>+H711*I735</f>
        <v>0</v>
      </c>
      <c r="L711" s="394">
        <f t="shared" si="56"/>
        <v>0</v>
      </c>
    </row>
    <row r="712" spans="1:12" ht="13.8">
      <c r="A712" s="2" t="s">
        <v>6</v>
      </c>
      <c r="B712" s="22">
        <f>+$B$15</f>
        <v>0</v>
      </c>
      <c r="C712" s="84" t="e">
        <f>+B712/B731</f>
        <v>#DIV/0!</v>
      </c>
      <c r="D712" s="89">
        <v>0</v>
      </c>
      <c r="E712" s="112">
        <f>+D712*C702</f>
        <v>0</v>
      </c>
      <c r="F712" s="79">
        <v>0</v>
      </c>
      <c r="G712" s="112">
        <f>F712*C702</f>
        <v>0</v>
      </c>
      <c r="H712" s="89">
        <v>0</v>
      </c>
      <c r="I712" s="117">
        <f>H712*C702</f>
        <v>0</v>
      </c>
      <c r="J712" s="39">
        <f>+H712*I734</f>
        <v>0</v>
      </c>
      <c r="K712" s="39">
        <f>+H712*I735</f>
        <v>0</v>
      </c>
      <c r="L712" s="394">
        <f t="shared" si="56"/>
        <v>0</v>
      </c>
    </row>
    <row r="713" spans="1:12" ht="13.8">
      <c r="A713" s="2" t="s">
        <v>10</v>
      </c>
      <c r="B713" s="22">
        <f>+$B$16</f>
        <v>0</v>
      </c>
      <c r="C713" s="84" t="e">
        <f>+B713/B731</f>
        <v>#DIV/0!</v>
      </c>
      <c r="D713" s="89">
        <v>0</v>
      </c>
      <c r="E713" s="112">
        <f>+D713*C702</f>
        <v>0</v>
      </c>
      <c r="F713" s="79">
        <v>0</v>
      </c>
      <c r="G713" s="112">
        <f>F713*C702</f>
        <v>0</v>
      </c>
      <c r="H713" s="89">
        <v>0</v>
      </c>
      <c r="I713" s="117">
        <f>H713*C702</f>
        <v>0</v>
      </c>
      <c r="J713" s="39">
        <f>+H713*I734</f>
        <v>0</v>
      </c>
      <c r="K713" s="39">
        <f>+H713*I735</f>
        <v>0</v>
      </c>
      <c r="L713" s="394">
        <f t="shared" si="56"/>
        <v>0</v>
      </c>
    </row>
    <row r="714" spans="1:12" ht="13.8">
      <c r="A714" s="2" t="s">
        <v>17</v>
      </c>
      <c r="B714" s="22">
        <f>+$B$17</f>
        <v>0</v>
      </c>
      <c r="C714" s="84" t="e">
        <f>+B714/B731</f>
        <v>#DIV/0!</v>
      </c>
      <c r="D714" s="89">
        <v>0</v>
      </c>
      <c r="E714" s="112">
        <f>+D714*C702</f>
        <v>0</v>
      </c>
      <c r="F714" s="79">
        <v>0</v>
      </c>
      <c r="G714" s="112">
        <f>F714*C702</f>
        <v>0</v>
      </c>
      <c r="H714" s="89">
        <v>0</v>
      </c>
      <c r="I714" s="117">
        <f>H714*C702</f>
        <v>0</v>
      </c>
      <c r="J714" s="39">
        <f>+H714*I734</f>
        <v>0</v>
      </c>
      <c r="K714" s="39">
        <f>+H714*I735</f>
        <v>0</v>
      </c>
      <c r="L714" s="394">
        <f t="shared" si="56"/>
        <v>0</v>
      </c>
    </row>
    <row r="715" spans="1:12" ht="13.8">
      <c r="A715" s="2" t="s">
        <v>5</v>
      </c>
      <c r="B715" s="22">
        <f>+$B$18</f>
        <v>0</v>
      </c>
      <c r="C715" s="84" t="e">
        <f>+B715/B731</f>
        <v>#DIV/0!</v>
      </c>
      <c r="D715" s="89">
        <v>0</v>
      </c>
      <c r="E715" s="112">
        <f>+D715*C702</f>
        <v>0</v>
      </c>
      <c r="F715" s="79">
        <v>0</v>
      </c>
      <c r="G715" s="112">
        <f>F715*C702</f>
        <v>0</v>
      </c>
      <c r="H715" s="89">
        <v>0</v>
      </c>
      <c r="I715" s="117">
        <f>H715*C702</f>
        <v>0</v>
      </c>
      <c r="J715" s="39">
        <f>+H715*I734</f>
        <v>0</v>
      </c>
      <c r="K715" s="39">
        <f>+H715*I735</f>
        <v>0</v>
      </c>
      <c r="L715" s="394">
        <f t="shared" si="56"/>
        <v>0</v>
      </c>
    </row>
    <row r="716" spans="1:12" ht="13.8">
      <c r="A716" s="2" t="s">
        <v>116</v>
      </c>
      <c r="B716" s="22">
        <f>+$B$19</f>
        <v>0</v>
      </c>
      <c r="C716" s="84" t="e">
        <f>+B716/B731</f>
        <v>#DIV/0!</v>
      </c>
      <c r="D716" s="89">
        <v>0</v>
      </c>
      <c r="E716" s="112">
        <f>+D716*C702</f>
        <v>0</v>
      </c>
      <c r="F716" s="79">
        <v>0</v>
      </c>
      <c r="G716" s="112">
        <f>F716*C702</f>
        <v>0</v>
      </c>
      <c r="H716" s="89">
        <v>0</v>
      </c>
      <c r="I716" s="117">
        <f>H716*C702</f>
        <v>0</v>
      </c>
      <c r="J716" s="39">
        <f>+H716*I734</f>
        <v>0</v>
      </c>
      <c r="K716" s="39">
        <f>+H716*I735</f>
        <v>0</v>
      </c>
      <c r="L716" s="394">
        <f t="shared" si="56"/>
        <v>0</v>
      </c>
    </row>
    <row r="717" spans="1:12" ht="13.8">
      <c r="A717" s="2" t="s">
        <v>1</v>
      </c>
      <c r="B717" s="22">
        <f>+$B$20</f>
        <v>0</v>
      </c>
      <c r="C717" s="84" t="e">
        <f>+B717/B731</f>
        <v>#DIV/0!</v>
      </c>
      <c r="D717" s="89">
        <v>0</v>
      </c>
      <c r="E717" s="112">
        <f>+D717*C702</f>
        <v>0</v>
      </c>
      <c r="F717" s="79">
        <v>0</v>
      </c>
      <c r="G717" s="112">
        <f>F717*C702</f>
        <v>0</v>
      </c>
      <c r="H717" s="89">
        <v>0</v>
      </c>
      <c r="I717" s="117">
        <f>H717*C702</f>
        <v>0</v>
      </c>
      <c r="J717" s="39">
        <f>+H717*I734</f>
        <v>0</v>
      </c>
      <c r="K717" s="39">
        <f>+H717*I735</f>
        <v>0</v>
      </c>
      <c r="L717" s="394">
        <f t="shared" si="56"/>
        <v>0</v>
      </c>
    </row>
    <row r="718" spans="1:12" ht="13.8">
      <c r="A718" s="2" t="s">
        <v>46</v>
      </c>
      <c r="B718" s="22">
        <f>+$B$21</f>
        <v>0</v>
      </c>
      <c r="C718" s="84" t="e">
        <f>+B718/B731</f>
        <v>#DIV/0!</v>
      </c>
      <c r="D718" s="89">
        <v>0</v>
      </c>
      <c r="E718" s="112">
        <f>+D718*C702</f>
        <v>0</v>
      </c>
      <c r="F718" s="79">
        <v>0</v>
      </c>
      <c r="G718" s="112">
        <f>F718*C702</f>
        <v>0</v>
      </c>
      <c r="H718" s="89">
        <v>0</v>
      </c>
      <c r="I718" s="117">
        <f>H718*C702</f>
        <v>0</v>
      </c>
      <c r="J718" s="39">
        <f>+H718*I734</f>
        <v>0</v>
      </c>
      <c r="K718" s="39">
        <f>+H718*I735</f>
        <v>0</v>
      </c>
      <c r="L718" s="394">
        <f t="shared" si="56"/>
        <v>0</v>
      </c>
    </row>
    <row r="719" spans="1:12" ht="13.8">
      <c r="A719" s="2" t="s">
        <v>45</v>
      </c>
      <c r="B719" s="22">
        <f>+$B$22</f>
        <v>0</v>
      </c>
      <c r="C719" s="84" t="e">
        <f>+B719/B731</f>
        <v>#DIV/0!</v>
      </c>
      <c r="D719" s="89">
        <v>0</v>
      </c>
      <c r="E719" s="112">
        <f>+D719*C702</f>
        <v>0</v>
      </c>
      <c r="F719" s="79">
        <v>0</v>
      </c>
      <c r="G719" s="112">
        <f>F719*C702</f>
        <v>0</v>
      </c>
      <c r="H719" s="89">
        <v>0</v>
      </c>
      <c r="I719" s="117">
        <f>H719*C702</f>
        <v>0</v>
      </c>
      <c r="J719" s="39">
        <f>+H719*I734</f>
        <v>0</v>
      </c>
      <c r="K719" s="39">
        <f>+H719*I735</f>
        <v>0</v>
      </c>
      <c r="L719" s="394">
        <f t="shared" si="56"/>
        <v>0</v>
      </c>
    </row>
    <row r="720" spans="1:12" ht="13.8">
      <c r="A720" s="2" t="s">
        <v>209</v>
      </c>
      <c r="B720" s="22">
        <f>+$B$23</f>
        <v>0</v>
      </c>
      <c r="C720" s="84" t="e">
        <f>+B720/B731</f>
        <v>#DIV/0!</v>
      </c>
      <c r="D720" s="89">
        <v>0</v>
      </c>
      <c r="E720" s="112">
        <f>+D720*C702</f>
        <v>0</v>
      </c>
      <c r="F720" s="79">
        <v>0</v>
      </c>
      <c r="G720" s="112">
        <f>F720*C702</f>
        <v>0</v>
      </c>
      <c r="H720" s="89">
        <v>0</v>
      </c>
      <c r="I720" s="117">
        <f>H720*C702</f>
        <v>0</v>
      </c>
      <c r="J720" s="39">
        <f>+H720*I734</f>
        <v>0</v>
      </c>
      <c r="K720" s="39">
        <f>+H720*I735</f>
        <v>0</v>
      </c>
      <c r="L720" s="394">
        <f t="shared" si="56"/>
        <v>0</v>
      </c>
    </row>
    <row r="721" spans="1:14" ht="13.8">
      <c r="A721" s="2" t="s">
        <v>210</v>
      </c>
      <c r="B721" s="22">
        <f>+$B$24</f>
        <v>0</v>
      </c>
      <c r="C721" s="84" t="e">
        <f>+B721/B731</f>
        <v>#DIV/0!</v>
      </c>
      <c r="D721" s="89">
        <v>0</v>
      </c>
      <c r="E721" s="112">
        <f>+D721*C702</f>
        <v>0</v>
      </c>
      <c r="F721" s="79">
        <v>0</v>
      </c>
      <c r="G721" s="112">
        <f>F721*C702</f>
        <v>0</v>
      </c>
      <c r="H721" s="89">
        <v>0</v>
      </c>
      <c r="I721" s="117">
        <f>H721*C702</f>
        <v>0</v>
      </c>
      <c r="J721" s="39">
        <f>+H721*I734</f>
        <v>0</v>
      </c>
      <c r="K721" s="39">
        <f>+H721*I735</f>
        <v>0</v>
      </c>
      <c r="L721" s="394">
        <f t="shared" si="56"/>
        <v>0</v>
      </c>
    </row>
    <row r="722" spans="1:14" ht="13.8">
      <c r="A722" s="2" t="s">
        <v>2</v>
      </c>
      <c r="B722" s="22">
        <f>+$B$25</f>
        <v>0</v>
      </c>
      <c r="C722" s="84" t="e">
        <f>+B722/B731</f>
        <v>#DIV/0!</v>
      </c>
      <c r="D722" s="89">
        <v>0</v>
      </c>
      <c r="E722" s="112">
        <f>+D722*C702</f>
        <v>0</v>
      </c>
      <c r="F722" s="79">
        <v>0</v>
      </c>
      <c r="G722" s="112">
        <f>F722*C702</f>
        <v>0</v>
      </c>
      <c r="H722" s="89">
        <v>0</v>
      </c>
      <c r="I722" s="117">
        <f>H722*C702</f>
        <v>0</v>
      </c>
      <c r="J722" s="39">
        <f>+H722*I734</f>
        <v>0</v>
      </c>
      <c r="K722" s="39">
        <f>+H722*I735</f>
        <v>0</v>
      </c>
      <c r="L722" s="394">
        <f t="shared" si="56"/>
        <v>0</v>
      </c>
    </row>
    <row r="723" spans="1:14" ht="13.8">
      <c r="A723" s="2" t="s">
        <v>12</v>
      </c>
      <c r="B723" s="22">
        <f>+$B$26</f>
        <v>0</v>
      </c>
      <c r="C723" s="84" t="e">
        <f>+B723/B731</f>
        <v>#DIV/0!</v>
      </c>
      <c r="D723" s="89">
        <v>0</v>
      </c>
      <c r="E723" s="112">
        <f>+D723*C702</f>
        <v>0</v>
      </c>
      <c r="F723" s="79">
        <v>0</v>
      </c>
      <c r="G723" s="112">
        <f>F723*C702</f>
        <v>0</v>
      </c>
      <c r="H723" s="89">
        <v>0</v>
      </c>
      <c r="I723" s="117">
        <f>H723*C702</f>
        <v>0</v>
      </c>
      <c r="J723" s="39">
        <f>+H723*I734</f>
        <v>0</v>
      </c>
      <c r="K723" s="39">
        <f>+H723*I735</f>
        <v>0</v>
      </c>
      <c r="L723" s="394">
        <f t="shared" si="56"/>
        <v>0</v>
      </c>
    </row>
    <row r="724" spans="1:14" ht="13.8">
      <c r="A724" s="2" t="s">
        <v>18</v>
      </c>
      <c r="B724" s="22">
        <f>+$B$27</f>
        <v>0</v>
      </c>
      <c r="C724" s="84" t="e">
        <f>+B724/B731</f>
        <v>#DIV/0!</v>
      </c>
      <c r="D724" s="89">
        <v>0</v>
      </c>
      <c r="E724" s="112">
        <f>+D724*C702</f>
        <v>0</v>
      </c>
      <c r="F724" s="79">
        <v>0</v>
      </c>
      <c r="G724" s="112">
        <f>F724*C702</f>
        <v>0</v>
      </c>
      <c r="H724" s="89">
        <v>1</v>
      </c>
      <c r="I724" s="117">
        <f>H724*C702</f>
        <v>2232478</v>
      </c>
      <c r="J724" s="39">
        <f>+H724*I734</f>
        <v>0</v>
      </c>
      <c r="K724" s="39">
        <f>+H724*I735</f>
        <v>0</v>
      </c>
      <c r="L724" s="394">
        <f t="shared" si="56"/>
        <v>0</v>
      </c>
    </row>
    <row r="725" spans="1:14" ht="13.8">
      <c r="A725" s="2" t="s">
        <v>9</v>
      </c>
      <c r="B725" s="22">
        <f>+$B$28</f>
        <v>0</v>
      </c>
      <c r="C725" s="84" t="e">
        <f>+B725/B731</f>
        <v>#DIV/0!</v>
      </c>
      <c r="D725" s="89">
        <v>0</v>
      </c>
      <c r="E725" s="112">
        <f>+D725*C702</f>
        <v>0</v>
      </c>
      <c r="F725" s="79">
        <v>0</v>
      </c>
      <c r="G725" s="112">
        <f>F725*C702</f>
        <v>0</v>
      </c>
      <c r="H725" s="89">
        <v>0</v>
      </c>
      <c r="I725" s="117">
        <f>H725*C702</f>
        <v>0</v>
      </c>
      <c r="J725" s="39">
        <f>+H725*I734</f>
        <v>0</v>
      </c>
      <c r="K725" s="39">
        <f>+H725*I735</f>
        <v>0</v>
      </c>
      <c r="L725" s="394">
        <f t="shared" si="56"/>
        <v>0</v>
      </c>
    </row>
    <row r="726" spans="1:14" ht="13.8">
      <c r="A726" s="2" t="s">
        <v>7</v>
      </c>
      <c r="B726" s="22">
        <f>+$B$29</f>
        <v>0</v>
      </c>
      <c r="C726" s="84" t="e">
        <f>+B726/B731</f>
        <v>#DIV/0!</v>
      </c>
      <c r="D726" s="89">
        <v>0</v>
      </c>
      <c r="E726" s="112">
        <f>+D726*C702</f>
        <v>0</v>
      </c>
      <c r="F726" s="79">
        <v>0</v>
      </c>
      <c r="G726" s="112">
        <f>F726*C702</f>
        <v>0</v>
      </c>
      <c r="H726" s="89">
        <v>0</v>
      </c>
      <c r="I726" s="117">
        <f>H726*C702</f>
        <v>0</v>
      </c>
      <c r="J726" s="39">
        <f>+H726*I734</f>
        <v>0</v>
      </c>
      <c r="K726" s="39">
        <f>+H726*I735</f>
        <v>0</v>
      </c>
      <c r="L726" s="394">
        <f t="shared" si="56"/>
        <v>0</v>
      </c>
    </row>
    <row r="727" spans="1:14" ht="13.8">
      <c r="A727" s="2" t="s">
        <v>13</v>
      </c>
      <c r="B727" s="22">
        <f>+$B$30</f>
        <v>0</v>
      </c>
      <c r="C727" s="84" t="e">
        <f>+B727/B731</f>
        <v>#DIV/0!</v>
      </c>
      <c r="D727" s="89">
        <v>0</v>
      </c>
      <c r="E727" s="112">
        <f>+D727*C702</f>
        <v>0</v>
      </c>
      <c r="F727" s="79">
        <v>0</v>
      </c>
      <c r="G727" s="112">
        <f>F727*C702</f>
        <v>0</v>
      </c>
      <c r="H727" s="89">
        <v>0</v>
      </c>
      <c r="I727" s="117">
        <f>H727*C702</f>
        <v>0</v>
      </c>
      <c r="J727" s="39">
        <f>+H727*I734</f>
        <v>0</v>
      </c>
      <c r="K727" s="39">
        <f>+H727*I735</f>
        <v>0</v>
      </c>
      <c r="L727" s="394">
        <f t="shared" si="56"/>
        <v>0</v>
      </c>
    </row>
    <row r="728" spans="1:14" ht="13.8">
      <c r="A728" s="2" t="s">
        <v>3</v>
      </c>
      <c r="B728" s="22">
        <f>+$B$31</f>
        <v>0</v>
      </c>
      <c r="C728" s="84" t="e">
        <f>+B728/B731</f>
        <v>#DIV/0!</v>
      </c>
      <c r="D728" s="89">
        <v>0</v>
      </c>
      <c r="E728" s="112">
        <f>+D728*C702</f>
        <v>0</v>
      </c>
      <c r="F728" s="79">
        <v>0</v>
      </c>
      <c r="G728" s="112">
        <f>F728*C702</f>
        <v>0</v>
      </c>
      <c r="H728" s="89">
        <v>0</v>
      </c>
      <c r="I728" s="117">
        <f>H728*C702</f>
        <v>0</v>
      </c>
      <c r="J728" s="39">
        <f>+H728*I734</f>
        <v>0</v>
      </c>
      <c r="K728" s="39">
        <f>+H728*I735</f>
        <v>0</v>
      </c>
      <c r="L728" s="394">
        <f t="shared" si="56"/>
        <v>0</v>
      </c>
    </row>
    <row r="729" spans="1:14" ht="13.8">
      <c r="A729" s="2" t="s">
        <v>11</v>
      </c>
      <c r="B729" s="22">
        <f>+$B$32</f>
        <v>0</v>
      </c>
      <c r="C729" s="84" t="e">
        <f>+B729/B731</f>
        <v>#DIV/0!</v>
      </c>
      <c r="D729" s="89">
        <v>0</v>
      </c>
      <c r="E729" s="112">
        <f>+D729*C702</f>
        <v>0</v>
      </c>
      <c r="F729" s="79">
        <v>0</v>
      </c>
      <c r="G729" s="112">
        <f>F729*C702</f>
        <v>0</v>
      </c>
      <c r="H729" s="89">
        <v>0</v>
      </c>
      <c r="I729" s="117">
        <f>H729*C702</f>
        <v>0</v>
      </c>
      <c r="J729" s="39">
        <f>+H729*I734</f>
        <v>0</v>
      </c>
      <c r="K729" s="39">
        <f>+H729*I735</f>
        <v>0</v>
      </c>
      <c r="L729" s="394">
        <f t="shared" si="56"/>
        <v>0</v>
      </c>
    </row>
    <row r="730" spans="1:14" ht="13.8">
      <c r="A730" s="3" t="s">
        <v>8</v>
      </c>
      <c r="B730" s="22">
        <f>+$B$33</f>
        <v>0</v>
      </c>
      <c r="C730" s="84" t="e">
        <f>+B730/B731</f>
        <v>#DIV/0!</v>
      </c>
      <c r="D730" s="89">
        <v>0</v>
      </c>
      <c r="E730" s="112">
        <f>+D730*C702</f>
        <v>0</v>
      </c>
      <c r="F730" s="79">
        <v>0</v>
      </c>
      <c r="G730" s="115">
        <f>F730*C702</f>
        <v>0</v>
      </c>
      <c r="H730" s="358">
        <v>0</v>
      </c>
      <c r="I730" s="118">
        <f>H730*C702</f>
        <v>0</v>
      </c>
      <c r="J730" s="39">
        <f>+H730*I734</f>
        <v>0</v>
      </c>
      <c r="K730" s="39">
        <f>+H730*I735</f>
        <v>0</v>
      </c>
      <c r="L730" s="394">
        <f t="shared" si="56"/>
        <v>0</v>
      </c>
    </row>
    <row r="731" spans="1:14" ht="13.8">
      <c r="A731" s="24"/>
      <c r="B731" s="25">
        <f t="shared" ref="B731:L731" si="57">SUM(B708:B730)</f>
        <v>0</v>
      </c>
      <c r="C731" s="85" t="e">
        <f t="shared" si="57"/>
        <v>#DIV/0!</v>
      </c>
      <c r="D731" s="82">
        <f t="shared" si="57"/>
        <v>0</v>
      </c>
      <c r="E731" s="113">
        <f t="shared" si="57"/>
        <v>0</v>
      </c>
      <c r="F731" s="83">
        <f t="shared" si="57"/>
        <v>0</v>
      </c>
      <c r="G731" s="113">
        <f t="shared" si="57"/>
        <v>0</v>
      </c>
      <c r="H731" s="86">
        <f t="shared" si="57"/>
        <v>1</v>
      </c>
      <c r="I731" s="363">
        <f t="shared" si="57"/>
        <v>2232478</v>
      </c>
      <c r="J731" s="26">
        <f t="shared" si="57"/>
        <v>0</v>
      </c>
      <c r="K731" s="26">
        <f t="shared" si="57"/>
        <v>0</v>
      </c>
      <c r="L731" s="26">
        <f t="shared" si="57"/>
        <v>0</v>
      </c>
    </row>
    <row r="732" spans="1:14">
      <c r="H732" s="80"/>
      <c r="I732" s="81"/>
    </row>
    <row r="734" spans="1:14">
      <c r="G734" t="s">
        <v>114</v>
      </c>
      <c r="H734" s="27"/>
      <c r="I734" s="357">
        <f>+ATC!M85</f>
        <v>0</v>
      </c>
    </row>
    <row r="735" spans="1:14">
      <c r="G735" t="s">
        <v>338</v>
      </c>
      <c r="I735" s="357">
        <f>+ATC!N85</f>
        <v>0</v>
      </c>
    </row>
    <row r="736" spans="1:14">
      <c r="G736" t="s">
        <v>256</v>
      </c>
      <c r="I736" s="120">
        <f>SUM(I734:I735)</f>
        <v>0</v>
      </c>
      <c r="J736" s="455" t="s">
        <v>586</v>
      </c>
      <c r="N736" s="121">
        <f>+I736</f>
        <v>0</v>
      </c>
    </row>
    <row r="737" spans="1:12">
      <c r="I737" s="88"/>
    </row>
    <row r="738" spans="1:12">
      <c r="I738" s="88"/>
    </row>
    <row r="739" spans="1:12">
      <c r="I739" s="88"/>
    </row>
    <row r="740" spans="1:12" ht="15.6">
      <c r="A740" s="874" t="s">
        <v>19</v>
      </c>
      <c r="B740" s="875"/>
      <c r="C740" s="875" t="s">
        <v>426</v>
      </c>
      <c r="D740" s="875"/>
      <c r="E740" s="875"/>
      <c r="F740" s="875"/>
      <c r="G740" s="875"/>
      <c r="H740" s="876"/>
      <c r="I740" s="4"/>
    </row>
    <row r="741" spans="1:12" ht="15.6">
      <c r="A741" s="867" t="s">
        <v>20</v>
      </c>
      <c r="B741" s="868"/>
      <c r="C741" s="920"/>
      <c r="D741" s="920"/>
      <c r="E741" s="920"/>
      <c r="F741" s="920"/>
      <c r="G741" s="920"/>
      <c r="H741" s="921"/>
      <c r="I741" s="4"/>
    </row>
    <row r="742" spans="1:12" ht="15.6">
      <c r="A742" s="867" t="s">
        <v>22</v>
      </c>
      <c r="B742" s="868"/>
      <c r="C742" s="913"/>
      <c r="D742" s="913"/>
      <c r="E742" s="913"/>
      <c r="F742" s="913"/>
      <c r="G742" s="913"/>
      <c r="H742" s="914"/>
      <c r="I742" s="4"/>
    </row>
    <row r="743" spans="1:12" ht="15.6">
      <c r="A743" s="867" t="s">
        <v>24</v>
      </c>
      <c r="B743" s="868"/>
      <c r="C743" s="869">
        <v>4050000</v>
      </c>
      <c r="D743" s="870"/>
      <c r="E743" s="870"/>
      <c r="F743" s="870"/>
      <c r="G743" s="870"/>
      <c r="H743" s="871"/>
      <c r="I743" s="4"/>
    </row>
    <row r="744" spans="1:12" ht="15.6">
      <c r="A744" s="881" t="s">
        <v>25</v>
      </c>
      <c r="B744" s="882"/>
      <c r="C744" s="911" t="s">
        <v>3</v>
      </c>
      <c r="D744" s="911"/>
      <c r="E744" s="911"/>
      <c r="F744" s="911"/>
      <c r="G744" s="911"/>
      <c r="H744" s="912"/>
      <c r="I744" s="4"/>
    </row>
    <row r="745" spans="1:12" ht="13.8">
      <c r="A745" s="5"/>
      <c r="B745" s="5"/>
      <c r="C745" s="5"/>
      <c r="D745" s="5"/>
      <c r="E745" s="5"/>
      <c r="F745" s="5"/>
      <c r="G745" s="5"/>
      <c r="H745" s="5"/>
      <c r="I745" s="5"/>
    </row>
    <row r="746" spans="1:12" ht="13.8">
      <c r="A746" s="6"/>
      <c r="B746" s="7"/>
      <c r="C746" s="8"/>
      <c r="D746" s="886">
        <v>0.2</v>
      </c>
      <c r="E746" s="887"/>
      <c r="F746" s="886">
        <v>0.8</v>
      </c>
      <c r="G746" s="887"/>
      <c r="H746" s="9"/>
      <c r="I746" s="10"/>
      <c r="J746" s="11" t="s">
        <v>121</v>
      </c>
      <c r="K746" s="11" t="s">
        <v>269</v>
      </c>
      <c r="L746" s="11" t="s">
        <v>270</v>
      </c>
    </row>
    <row r="747" spans="1:12" ht="13.8">
      <c r="A747" s="12"/>
      <c r="B747" s="13"/>
      <c r="C747" s="14"/>
      <c r="D747" s="872" t="s">
        <v>26</v>
      </c>
      <c r="E747" s="880"/>
      <c r="F747" s="872" t="s">
        <v>27</v>
      </c>
      <c r="G747" s="880"/>
      <c r="H747" s="872" t="s">
        <v>28</v>
      </c>
      <c r="I747" s="873"/>
      <c r="J747" s="15" t="s">
        <v>29</v>
      </c>
      <c r="K747" s="391" t="s">
        <v>523</v>
      </c>
      <c r="L747" s="391" t="s">
        <v>29</v>
      </c>
    </row>
    <row r="748" spans="1:12" ht="27.6">
      <c r="A748" s="16" t="s">
        <v>30</v>
      </c>
      <c r="B748" s="17" t="s">
        <v>31</v>
      </c>
      <c r="C748" s="18" t="s">
        <v>32</v>
      </c>
      <c r="D748" s="19" t="s">
        <v>33</v>
      </c>
      <c r="E748" s="20" t="s">
        <v>34</v>
      </c>
      <c r="F748" s="19" t="s">
        <v>33</v>
      </c>
      <c r="G748" s="20" t="s">
        <v>34</v>
      </c>
      <c r="H748" s="21" t="s">
        <v>33</v>
      </c>
      <c r="I748" s="40" t="s">
        <v>34</v>
      </c>
      <c r="J748" s="18" t="s">
        <v>34</v>
      </c>
      <c r="K748" s="18" t="s">
        <v>34</v>
      </c>
      <c r="L748" s="18" t="s">
        <v>34</v>
      </c>
    </row>
    <row r="749" spans="1:12" ht="13.8">
      <c r="A749" s="1" t="s">
        <v>15</v>
      </c>
      <c r="B749" s="22">
        <f>+$B$10</f>
        <v>0</v>
      </c>
      <c r="C749" s="84" t="e">
        <f>+B749/B772</f>
        <v>#DIV/0!</v>
      </c>
      <c r="D749" s="89">
        <v>0</v>
      </c>
      <c r="E749" s="112">
        <f>+D749*C743</f>
        <v>0</v>
      </c>
      <c r="F749" s="79">
        <v>0</v>
      </c>
      <c r="G749" s="114">
        <f>F749*C743</f>
        <v>0</v>
      </c>
      <c r="H749" s="89">
        <v>0</v>
      </c>
      <c r="I749" s="116">
        <f>H749*C743</f>
        <v>0</v>
      </c>
      <c r="J749" s="39">
        <f>+H749*I775</f>
        <v>0</v>
      </c>
      <c r="K749" s="395">
        <v>0</v>
      </c>
      <c r="L749" s="393">
        <f>+J749+K749</f>
        <v>0</v>
      </c>
    </row>
    <row r="750" spans="1:12" ht="13.8">
      <c r="A750" s="2" t="s">
        <v>4</v>
      </c>
      <c r="B750" s="22">
        <f>+$B$12</f>
        <v>0</v>
      </c>
      <c r="C750" s="84" t="e">
        <f>+B750/B772</f>
        <v>#DIV/0!</v>
      </c>
      <c r="D750" s="89">
        <v>0</v>
      </c>
      <c r="E750" s="112">
        <f>+D750*C743</f>
        <v>0</v>
      </c>
      <c r="F750" s="79">
        <v>0</v>
      </c>
      <c r="G750" s="112">
        <f>F750*C743</f>
        <v>0</v>
      </c>
      <c r="H750" s="89">
        <v>0</v>
      </c>
      <c r="I750" s="117">
        <f>H750*C743</f>
        <v>0</v>
      </c>
      <c r="J750" s="39">
        <f>+H750*I775</f>
        <v>0</v>
      </c>
      <c r="K750" s="395">
        <v>0</v>
      </c>
      <c r="L750" s="394">
        <f>+J750+K750</f>
        <v>0</v>
      </c>
    </row>
    <row r="751" spans="1:12" ht="13.8">
      <c r="A751" s="2" t="s">
        <v>0</v>
      </c>
      <c r="B751" s="22">
        <f>+$B$13</f>
        <v>0</v>
      </c>
      <c r="C751" s="84" t="e">
        <f>+B751/B772</f>
        <v>#DIV/0!</v>
      </c>
      <c r="D751" s="89">
        <v>0</v>
      </c>
      <c r="E751" s="112">
        <f>+D751*C743</f>
        <v>0</v>
      </c>
      <c r="F751" s="79">
        <v>0</v>
      </c>
      <c r="G751" s="112">
        <f>F751*C743</f>
        <v>0</v>
      </c>
      <c r="H751" s="89">
        <v>0</v>
      </c>
      <c r="I751" s="117">
        <f>H751*C743</f>
        <v>0</v>
      </c>
      <c r="J751" s="39">
        <f>+H751*I775</f>
        <v>0</v>
      </c>
      <c r="K751" s="395">
        <v>0</v>
      </c>
      <c r="L751" s="394">
        <f t="shared" ref="L751:L767" si="58">+J751+K751</f>
        <v>0</v>
      </c>
    </row>
    <row r="752" spans="1:12" ht="13.8">
      <c r="A752" s="2" t="s">
        <v>16</v>
      </c>
      <c r="B752" s="22">
        <f>+$B$14</f>
        <v>0</v>
      </c>
      <c r="C752" s="84" t="e">
        <f>+B752/B772</f>
        <v>#DIV/0!</v>
      </c>
      <c r="D752" s="89">
        <v>0</v>
      </c>
      <c r="E752" s="112">
        <f>+D752*C743</f>
        <v>0</v>
      </c>
      <c r="F752" s="79">
        <v>0</v>
      </c>
      <c r="G752" s="112">
        <f>F752*C743</f>
        <v>0</v>
      </c>
      <c r="H752" s="89">
        <v>0</v>
      </c>
      <c r="I752" s="117">
        <f>H752*C743</f>
        <v>0</v>
      </c>
      <c r="J752" s="39">
        <f>+H752*I775</f>
        <v>0</v>
      </c>
      <c r="K752" s="395">
        <v>0</v>
      </c>
      <c r="L752" s="394">
        <f t="shared" si="58"/>
        <v>0</v>
      </c>
    </row>
    <row r="753" spans="1:12" ht="13.8">
      <c r="A753" s="2" t="s">
        <v>6</v>
      </c>
      <c r="B753" s="22">
        <f>+$B$15</f>
        <v>0</v>
      </c>
      <c r="C753" s="84" t="e">
        <f>+B753/B772</f>
        <v>#DIV/0!</v>
      </c>
      <c r="D753" s="89">
        <v>0</v>
      </c>
      <c r="E753" s="112">
        <f>+D753*C743</f>
        <v>0</v>
      </c>
      <c r="F753" s="79">
        <v>0</v>
      </c>
      <c r="G753" s="112">
        <f>F753*C743</f>
        <v>0</v>
      </c>
      <c r="H753" s="89">
        <v>0</v>
      </c>
      <c r="I753" s="117">
        <f>H753*C743</f>
        <v>0</v>
      </c>
      <c r="J753" s="39">
        <f>+H753*I775</f>
        <v>0</v>
      </c>
      <c r="K753" s="395">
        <v>0</v>
      </c>
      <c r="L753" s="394">
        <f t="shared" si="58"/>
        <v>0</v>
      </c>
    </row>
    <row r="754" spans="1:12" ht="13.8">
      <c r="A754" s="2" t="s">
        <v>10</v>
      </c>
      <c r="B754" s="22">
        <f>+$B$16</f>
        <v>0</v>
      </c>
      <c r="C754" s="84" t="e">
        <f>+B754/B772</f>
        <v>#DIV/0!</v>
      </c>
      <c r="D754" s="89">
        <v>0</v>
      </c>
      <c r="E754" s="112">
        <f>+D754*C743</f>
        <v>0</v>
      </c>
      <c r="F754" s="79">
        <v>0</v>
      </c>
      <c r="G754" s="112">
        <f>F754*C743</f>
        <v>0</v>
      </c>
      <c r="H754" s="89">
        <v>0</v>
      </c>
      <c r="I754" s="117">
        <f>H754*C743</f>
        <v>0</v>
      </c>
      <c r="J754" s="39">
        <f>+H754*I775</f>
        <v>0</v>
      </c>
      <c r="K754" s="395">
        <v>0</v>
      </c>
      <c r="L754" s="394">
        <f t="shared" si="58"/>
        <v>0</v>
      </c>
    </row>
    <row r="755" spans="1:12" ht="13.8">
      <c r="A755" s="2" t="s">
        <v>17</v>
      </c>
      <c r="B755" s="22">
        <f>+$B$17</f>
        <v>0</v>
      </c>
      <c r="C755" s="84" t="e">
        <f>+B755/B772</f>
        <v>#DIV/0!</v>
      </c>
      <c r="D755" s="89">
        <v>0</v>
      </c>
      <c r="E755" s="112">
        <f>+D755*C743</f>
        <v>0</v>
      </c>
      <c r="F755" s="79">
        <v>0</v>
      </c>
      <c r="G755" s="112">
        <f>F755*C743</f>
        <v>0</v>
      </c>
      <c r="H755" s="89">
        <v>0</v>
      </c>
      <c r="I755" s="117">
        <f>H755*C743</f>
        <v>0</v>
      </c>
      <c r="J755" s="39">
        <f>+H755*I775</f>
        <v>0</v>
      </c>
      <c r="K755" s="395">
        <v>0</v>
      </c>
      <c r="L755" s="394">
        <f t="shared" si="58"/>
        <v>0</v>
      </c>
    </row>
    <row r="756" spans="1:12" ht="13.8">
      <c r="A756" s="2" t="s">
        <v>5</v>
      </c>
      <c r="B756" s="22">
        <f>+$B$18</f>
        <v>0</v>
      </c>
      <c r="C756" s="84" t="e">
        <f>+B756/B772</f>
        <v>#DIV/0!</v>
      </c>
      <c r="D756" s="89">
        <v>0</v>
      </c>
      <c r="E756" s="112">
        <f>+D756*C743</f>
        <v>0</v>
      </c>
      <c r="F756" s="79">
        <v>0</v>
      </c>
      <c r="G756" s="112">
        <f>F756*C743</f>
        <v>0</v>
      </c>
      <c r="H756" s="89">
        <v>0</v>
      </c>
      <c r="I756" s="117">
        <f>H756*C743</f>
        <v>0</v>
      </c>
      <c r="J756" s="39">
        <f>+H756*I775</f>
        <v>0</v>
      </c>
      <c r="K756" s="395">
        <v>0</v>
      </c>
      <c r="L756" s="394">
        <f t="shared" si="58"/>
        <v>0</v>
      </c>
    </row>
    <row r="757" spans="1:12" ht="13.8">
      <c r="A757" s="2" t="s">
        <v>116</v>
      </c>
      <c r="B757" s="22">
        <f>+$B$19</f>
        <v>0</v>
      </c>
      <c r="C757" s="84" t="e">
        <f>+B757/B772</f>
        <v>#DIV/0!</v>
      </c>
      <c r="D757" s="89">
        <v>0</v>
      </c>
      <c r="E757" s="112">
        <f>+D757*C743</f>
        <v>0</v>
      </c>
      <c r="F757" s="79">
        <v>0</v>
      </c>
      <c r="G757" s="112">
        <f>F757*C743</f>
        <v>0</v>
      </c>
      <c r="H757" s="89">
        <v>0.25957258882115819</v>
      </c>
      <c r="I757" s="117">
        <f>H757*C743</f>
        <v>1051268.9847256907</v>
      </c>
      <c r="J757" s="39">
        <f>+H757*I775</f>
        <v>191052.54234033395</v>
      </c>
      <c r="K757" s="395">
        <v>3333</v>
      </c>
      <c r="L757" s="394">
        <f t="shared" si="58"/>
        <v>194385.54234033395</v>
      </c>
    </row>
    <row r="758" spans="1:12" ht="13.8">
      <c r="A758" s="2" t="s">
        <v>1</v>
      </c>
      <c r="B758" s="22">
        <f>+$B$20</f>
        <v>0</v>
      </c>
      <c r="C758" s="84" t="e">
        <f>+B758/B772</f>
        <v>#DIV/0!</v>
      </c>
      <c r="D758" s="89">
        <v>0</v>
      </c>
      <c r="E758" s="112">
        <f>+D758*C743</f>
        <v>0</v>
      </c>
      <c r="F758" s="79">
        <v>0</v>
      </c>
      <c r="G758" s="112">
        <f>F758*C743</f>
        <v>0</v>
      </c>
      <c r="H758" s="89">
        <v>0</v>
      </c>
      <c r="I758" s="117">
        <f>H758*C743</f>
        <v>0</v>
      </c>
      <c r="J758" s="39">
        <f>+H758*I775</f>
        <v>0</v>
      </c>
      <c r="K758" s="395">
        <v>0</v>
      </c>
      <c r="L758" s="394">
        <f t="shared" si="58"/>
        <v>0</v>
      </c>
    </row>
    <row r="759" spans="1:12" ht="13.8">
      <c r="A759" s="2" t="s">
        <v>46</v>
      </c>
      <c r="B759" s="22">
        <f>+$B$21</f>
        <v>0</v>
      </c>
      <c r="C759" s="84" t="e">
        <f>+B759/B772</f>
        <v>#DIV/0!</v>
      </c>
      <c r="D759" s="89">
        <v>0</v>
      </c>
      <c r="E759" s="112">
        <f>+D759*C743</f>
        <v>0</v>
      </c>
      <c r="F759" s="79">
        <v>0</v>
      </c>
      <c r="G759" s="112">
        <f>F759*C743</f>
        <v>0</v>
      </c>
      <c r="H759" s="89">
        <v>0</v>
      </c>
      <c r="I759" s="117">
        <f>H759*C743</f>
        <v>0</v>
      </c>
      <c r="J759" s="39">
        <f>+H759*I775</f>
        <v>0</v>
      </c>
      <c r="K759" s="395">
        <v>0</v>
      </c>
      <c r="L759" s="394">
        <f t="shared" si="58"/>
        <v>0</v>
      </c>
    </row>
    <row r="760" spans="1:12" ht="13.8">
      <c r="A760" s="2" t="s">
        <v>45</v>
      </c>
      <c r="B760" s="22">
        <f>+$B$22</f>
        <v>0</v>
      </c>
      <c r="C760" s="84" t="e">
        <f>+B760/B772</f>
        <v>#DIV/0!</v>
      </c>
      <c r="D760" s="89">
        <v>0</v>
      </c>
      <c r="E760" s="112">
        <f>+D760*C743</f>
        <v>0</v>
      </c>
      <c r="F760" s="79">
        <v>0</v>
      </c>
      <c r="G760" s="112">
        <f>F760*C743</f>
        <v>0</v>
      </c>
      <c r="H760" s="89">
        <v>0</v>
      </c>
      <c r="I760" s="117">
        <f>H760*C743</f>
        <v>0</v>
      </c>
      <c r="J760" s="39">
        <f>+H760*I775</f>
        <v>0</v>
      </c>
      <c r="K760" s="395">
        <v>0</v>
      </c>
      <c r="L760" s="394">
        <f t="shared" si="58"/>
        <v>0</v>
      </c>
    </row>
    <row r="761" spans="1:12" ht="13.8">
      <c r="A761" s="2" t="s">
        <v>209</v>
      </c>
      <c r="B761" s="22">
        <f>+$B$23</f>
        <v>0</v>
      </c>
      <c r="C761" s="84" t="e">
        <f>+B761/B772</f>
        <v>#DIV/0!</v>
      </c>
      <c r="D761" s="89">
        <v>0</v>
      </c>
      <c r="E761" s="112">
        <f>+D761*C743</f>
        <v>0</v>
      </c>
      <c r="F761" s="79">
        <v>0</v>
      </c>
      <c r="G761" s="112">
        <f>F761*C743</f>
        <v>0</v>
      </c>
      <c r="H761" s="89">
        <v>0</v>
      </c>
      <c r="I761" s="117">
        <f>H761*C743</f>
        <v>0</v>
      </c>
      <c r="J761" s="39">
        <f>+H761*I775</f>
        <v>0</v>
      </c>
      <c r="K761" s="395">
        <v>0</v>
      </c>
      <c r="L761" s="394">
        <f t="shared" si="58"/>
        <v>0</v>
      </c>
    </row>
    <row r="762" spans="1:12" ht="13.8">
      <c r="A762" s="2" t="s">
        <v>210</v>
      </c>
      <c r="B762" s="22">
        <f>+$B$24</f>
        <v>0</v>
      </c>
      <c r="C762" s="84" t="e">
        <f>+B762/B772</f>
        <v>#DIV/0!</v>
      </c>
      <c r="D762" s="89">
        <v>0</v>
      </c>
      <c r="E762" s="112">
        <f>+D762*C743</f>
        <v>0</v>
      </c>
      <c r="F762" s="79">
        <v>0</v>
      </c>
      <c r="G762" s="112">
        <f>F762*C743</f>
        <v>0</v>
      </c>
      <c r="H762" s="89">
        <v>0</v>
      </c>
      <c r="I762" s="117">
        <f>H762*C743</f>
        <v>0</v>
      </c>
      <c r="J762" s="39">
        <f>+H762*I775</f>
        <v>0</v>
      </c>
      <c r="K762" s="395">
        <v>0</v>
      </c>
      <c r="L762" s="394">
        <f t="shared" si="58"/>
        <v>0</v>
      </c>
    </row>
    <row r="763" spans="1:12" ht="13.8">
      <c r="A763" s="2" t="s">
        <v>2</v>
      </c>
      <c r="B763" s="22">
        <f>+$B$25</f>
        <v>0</v>
      </c>
      <c r="C763" s="84" t="e">
        <f>+B763/B772</f>
        <v>#DIV/0!</v>
      </c>
      <c r="D763" s="89">
        <v>0</v>
      </c>
      <c r="E763" s="112">
        <f>+D763*C743</f>
        <v>0</v>
      </c>
      <c r="F763" s="79">
        <v>0</v>
      </c>
      <c r="G763" s="112">
        <f>F763*C743</f>
        <v>0</v>
      </c>
      <c r="H763" s="89">
        <v>0</v>
      </c>
      <c r="I763" s="117">
        <f>H763*C743</f>
        <v>0</v>
      </c>
      <c r="J763" s="39">
        <f>+H763*I775</f>
        <v>0</v>
      </c>
      <c r="K763" s="395">
        <v>0</v>
      </c>
      <c r="L763" s="394">
        <f t="shared" si="58"/>
        <v>0</v>
      </c>
    </row>
    <row r="764" spans="1:12" ht="13.8">
      <c r="A764" s="2" t="s">
        <v>12</v>
      </c>
      <c r="B764" s="22">
        <f>+$B$26</f>
        <v>0</v>
      </c>
      <c r="C764" s="84" t="e">
        <f>+B764/B772</f>
        <v>#DIV/0!</v>
      </c>
      <c r="D764" s="89">
        <v>0</v>
      </c>
      <c r="E764" s="112">
        <f>+D764*C743</f>
        <v>0</v>
      </c>
      <c r="F764" s="79">
        <v>0</v>
      </c>
      <c r="G764" s="112">
        <f>F764*C743</f>
        <v>0</v>
      </c>
      <c r="H764" s="89">
        <v>0</v>
      </c>
      <c r="I764" s="117">
        <f>H764*C743</f>
        <v>0</v>
      </c>
      <c r="J764" s="39">
        <f>+H764*I775</f>
        <v>0</v>
      </c>
      <c r="K764" s="395">
        <v>0</v>
      </c>
      <c r="L764" s="394">
        <f t="shared" si="58"/>
        <v>0</v>
      </c>
    </row>
    <row r="765" spans="1:12" ht="13.8">
      <c r="A765" s="2" t="s">
        <v>18</v>
      </c>
      <c r="B765" s="22">
        <f>+$B$27</f>
        <v>0</v>
      </c>
      <c r="C765" s="84" t="e">
        <f>+B765/B772</f>
        <v>#DIV/0!</v>
      </c>
      <c r="D765" s="89">
        <v>0</v>
      </c>
      <c r="E765" s="112">
        <f>+D765*C743</f>
        <v>0</v>
      </c>
      <c r="F765" s="79">
        <v>0</v>
      </c>
      <c r="G765" s="112">
        <f>F765*C743</f>
        <v>0</v>
      </c>
      <c r="H765" s="89">
        <v>0</v>
      </c>
      <c r="I765" s="117">
        <f>H765*C743</f>
        <v>0</v>
      </c>
      <c r="J765" s="39">
        <f>+H765*I775</f>
        <v>0</v>
      </c>
      <c r="K765" s="395">
        <v>0</v>
      </c>
      <c r="L765" s="394">
        <f t="shared" si="58"/>
        <v>0</v>
      </c>
    </row>
    <row r="766" spans="1:12" ht="13.8">
      <c r="A766" s="2" t="s">
        <v>9</v>
      </c>
      <c r="B766" s="22">
        <f>+$B$28</f>
        <v>0</v>
      </c>
      <c r="C766" s="84" t="e">
        <f>+B766/B772</f>
        <v>#DIV/0!</v>
      </c>
      <c r="D766" s="89">
        <v>0</v>
      </c>
      <c r="E766" s="112">
        <f>+D766*C743</f>
        <v>0</v>
      </c>
      <c r="F766" s="79">
        <v>0</v>
      </c>
      <c r="G766" s="112">
        <f>F766*C743</f>
        <v>0</v>
      </c>
      <c r="H766" s="89">
        <v>0.36331520044556437</v>
      </c>
      <c r="I766" s="117">
        <f>H766*C743</f>
        <v>1471426.5618045358</v>
      </c>
      <c r="J766" s="39">
        <f>+H766*I775</f>
        <v>267409.94891350868</v>
      </c>
      <c r="K766" s="395">
        <v>11061</v>
      </c>
      <c r="L766" s="394">
        <f t="shared" si="58"/>
        <v>278470.94891350868</v>
      </c>
    </row>
    <row r="767" spans="1:12" ht="13.8">
      <c r="A767" s="2" t="s">
        <v>7</v>
      </c>
      <c r="B767" s="22">
        <f>+$B$29</f>
        <v>0</v>
      </c>
      <c r="C767" s="84" t="e">
        <f>+B767/B772</f>
        <v>#DIV/0!</v>
      </c>
      <c r="D767" s="89">
        <v>0</v>
      </c>
      <c r="E767" s="112">
        <f>+D767*C743</f>
        <v>0</v>
      </c>
      <c r="F767" s="79">
        <v>0</v>
      </c>
      <c r="G767" s="112">
        <f>F767*C743</f>
        <v>0</v>
      </c>
      <c r="H767" s="89">
        <v>0</v>
      </c>
      <c r="I767" s="117">
        <f>H767*C743</f>
        <v>0</v>
      </c>
      <c r="J767" s="39">
        <f>+H767*I775</f>
        <v>0</v>
      </c>
      <c r="K767" s="395">
        <v>0</v>
      </c>
      <c r="L767" s="394">
        <f t="shared" si="58"/>
        <v>0</v>
      </c>
    </row>
    <row r="768" spans="1:12" ht="13.8">
      <c r="A768" s="2" t="s">
        <v>13</v>
      </c>
      <c r="B768" s="22">
        <f>+$B$30</f>
        <v>0</v>
      </c>
      <c r="C768" s="84" t="e">
        <f>+B768/B772</f>
        <v>#DIV/0!</v>
      </c>
      <c r="D768" s="89">
        <v>0</v>
      </c>
      <c r="E768" s="112">
        <f>+D768*C743</f>
        <v>0</v>
      </c>
      <c r="F768" s="79">
        <v>0</v>
      </c>
      <c r="G768" s="112">
        <f>F768*C743</f>
        <v>0</v>
      </c>
      <c r="H768" s="89">
        <v>0</v>
      </c>
      <c r="I768" s="117">
        <f>H768*C743</f>
        <v>0</v>
      </c>
      <c r="J768" s="39">
        <f>+H768*I775</f>
        <v>0</v>
      </c>
      <c r="K768" s="395">
        <v>0</v>
      </c>
      <c r="L768" s="394">
        <f>+J768+K768</f>
        <v>0</v>
      </c>
    </row>
    <row r="769" spans="1:14" ht="13.8">
      <c r="A769" s="2" t="s">
        <v>3</v>
      </c>
      <c r="B769" s="22">
        <f>+$B$31</f>
        <v>0</v>
      </c>
      <c r="C769" s="84" t="e">
        <f>+B769/B772</f>
        <v>#DIV/0!</v>
      </c>
      <c r="D769" s="89">
        <v>0</v>
      </c>
      <c r="E769" s="112">
        <f>+D769*C743</f>
        <v>0</v>
      </c>
      <c r="F769" s="79">
        <v>0</v>
      </c>
      <c r="G769" s="112">
        <f>F769*C743</f>
        <v>0</v>
      </c>
      <c r="H769" s="89">
        <v>0.3771122107332775</v>
      </c>
      <c r="I769" s="117">
        <f>H769*C743</f>
        <v>1527304.4534697738</v>
      </c>
      <c r="J769" s="39">
        <f>+H769*I775</f>
        <v>277564.92677205085</v>
      </c>
      <c r="K769" s="395">
        <v>12682</v>
      </c>
      <c r="L769" s="394">
        <f t="shared" ref="L769" si="59">+J769+K769</f>
        <v>290246.92677205085</v>
      </c>
    </row>
    <row r="770" spans="1:14" ht="13.8">
      <c r="A770" s="2" t="s">
        <v>11</v>
      </c>
      <c r="B770" s="22">
        <f>+$B$32</f>
        <v>0</v>
      </c>
      <c r="C770" s="84" t="e">
        <f>+B770/B772</f>
        <v>#DIV/0!</v>
      </c>
      <c r="D770" s="89">
        <v>0</v>
      </c>
      <c r="E770" s="112">
        <f>+D770*C743</f>
        <v>0</v>
      </c>
      <c r="F770" s="79">
        <v>0</v>
      </c>
      <c r="G770" s="112">
        <f>F770*C743</f>
        <v>0</v>
      </c>
      <c r="H770" s="89">
        <v>0</v>
      </c>
      <c r="I770" s="117">
        <f>H770*C743</f>
        <v>0</v>
      </c>
      <c r="J770" s="39">
        <f>+H770*I775</f>
        <v>0</v>
      </c>
      <c r="K770" s="395">
        <v>0</v>
      </c>
      <c r="L770" s="394">
        <f>+J770+K770</f>
        <v>0</v>
      </c>
    </row>
    <row r="771" spans="1:14" ht="13.8">
      <c r="A771" s="3" t="s">
        <v>8</v>
      </c>
      <c r="B771" s="22">
        <f>+$B$33</f>
        <v>0</v>
      </c>
      <c r="C771" s="84" t="e">
        <f>+B771/B772</f>
        <v>#DIV/0!</v>
      </c>
      <c r="D771" s="89">
        <v>0</v>
      </c>
      <c r="E771" s="112">
        <f>+D771*C743</f>
        <v>0</v>
      </c>
      <c r="F771" s="79">
        <v>0</v>
      </c>
      <c r="G771" s="115">
        <f>F771*C743</f>
        <v>0</v>
      </c>
      <c r="H771" s="358">
        <v>0</v>
      </c>
      <c r="I771" s="118">
        <f>H771*C743</f>
        <v>0</v>
      </c>
      <c r="J771" s="39">
        <f>+H771*I775</f>
        <v>0</v>
      </c>
      <c r="K771" s="395">
        <v>0</v>
      </c>
      <c r="L771" s="394">
        <f t="shared" ref="L771" si="60">+J771+K771</f>
        <v>0</v>
      </c>
    </row>
    <row r="772" spans="1:14" ht="13.8">
      <c r="A772" s="24"/>
      <c r="B772" s="25">
        <f t="shared" ref="B772:K772" si="61">SUM(B749:B771)</f>
        <v>0</v>
      </c>
      <c r="C772" s="85" t="e">
        <f t="shared" si="61"/>
        <v>#DIV/0!</v>
      </c>
      <c r="D772" s="82">
        <f t="shared" si="61"/>
        <v>0</v>
      </c>
      <c r="E772" s="113">
        <f t="shared" si="61"/>
        <v>0</v>
      </c>
      <c r="F772" s="83">
        <f t="shared" si="61"/>
        <v>0</v>
      </c>
      <c r="G772" s="113">
        <f t="shared" si="61"/>
        <v>0</v>
      </c>
      <c r="H772" s="86">
        <f t="shared" si="61"/>
        <v>1</v>
      </c>
      <c r="I772" s="363">
        <f t="shared" si="61"/>
        <v>4050000</v>
      </c>
      <c r="J772" s="26">
        <f t="shared" si="61"/>
        <v>736027.41802589339</v>
      </c>
      <c r="K772" s="26">
        <f t="shared" si="61"/>
        <v>27076</v>
      </c>
      <c r="L772" s="26">
        <f>SUM(L749:L771)</f>
        <v>763103.41802589339</v>
      </c>
    </row>
    <row r="773" spans="1:14">
      <c r="H773" s="80"/>
      <c r="I773" s="81"/>
    </row>
    <row r="775" spans="1:14">
      <c r="G775" t="s">
        <v>114</v>
      </c>
      <c r="H775" s="27"/>
      <c r="I775" s="357">
        <f>+GRE!N81</f>
        <v>736027.41802589339</v>
      </c>
    </row>
    <row r="776" spans="1:14">
      <c r="G776" t="s">
        <v>338</v>
      </c>
      <c r="I776" s="357">
        <f>+GRE!P81</f>
        <v>27076</v>
      </c>
    </row>
    <row r="777" spans="1:14">
      <c r="G777" t="s">
        <v>256</v>
      </c>
      <c r="I777" s="120">
        <f>SUM(I775:I776)</f>
        <v>763103.41802589339</v>
      </c>
      <c r="N777" s="121">
        <f>+I777</f>
        <v>763103.41802589339</v>
      </c>
    </row>
    <row r="778" spans="1:14">
      <c r="I778" s="122"/>
      <c r="N778" s="121"/>
    </row>
    <row r="779" spans="1:14">
      <c r="I779" s="122"/>
      <c r="N779" s="121"/>
    </row>
    <row r="780" spans="1:14">
      <c r="I780" s="122"/>
      <c r="N780" s="121"/>
    </row>
    <row r="781" spans="1:14" ht="15.6">
      <c r="A781" s="874" t="s">
        <v>19</v>
      </c>
      <c r="B781" s="875"/>
      <c r="C781" s="875" t="s">
        <v>427</v>
      </c>
      <c r="D781" s="875"/>
      <c r="E781" s="875"/>
      <c r="F781" s="875"/>
      <c r="G781" s="875"/>
      <c r="H781" s="876"/>
      <c r="I781" s="4"/>
    </row>
    <row r="782" spans="1:14" ht="15.6">
      <c r="A782" s="867" t="s">
        <v>20</v>
      </c>
      <c r="B782" s="868"/>
      <c r="C782" s="920"/>
      <c r="D782" s="920"/>
      <c r="E782" s="920"/>
      <c r="F782" s="920"/>
      <c r="G782" s="920"/>
      <c r="H782" s="921"/>
      <c r="I782" s="4"/>
    </row>
    <row r="783" spans="1:14" ht="15.6">
      <c r="A783" s="867" t="s">
        <v>22</v>
      </c>
      <c r="B783" s="868"/>
      <c r="C783" s="913"/>
      <c r="D783" s="913"/>
      <c r="E783" s="913"/>
      <c r="F783" s="913"/>
      <c r="G783" s="913"/>
      <c r="H783" s="914"/>
      <c r="I783" s="4"/>
    </row>
    <row r="784" spans="1:14" ht="15.6">
      <c r="A784" s="867" t="s">
        <v>24</v>
      </c>
      <c r="B784" s="868"/>
      <c r="C784" s="869">
        <v>710108.5</v>
      </c>
      <c r="D784" s="870"/>
      <c r="E784" s="870"/>
      <c r="F784" s="870"/>
      <c r="G784" s="870"/>
      <c r="H784" s="871"/>
      <c r="I784" s="4"/>
    </row>
    <row r="785" spans="1:12" ht="15.6">
      <c r="A785" s="881" t="s">
        <v>25</v>
      </c>
      <c r="B785" s="882"/>
      <c r="C785" s="911" t="s">
        <v>11</v>
      </c>
      <c r="D785" s="911"/>
      <c r="E785" s="911"/>
      <c r="F785" s="911"/>
      <c r="G785" s="911"/>
      <c r="H785" s="912"/>
      <c r="I785" s="4"/>
    </row>
    <row r="786" spans="1:12" ht="13.8">
      <c r="A786" s="5"/>
      <c r="B786" s="5"/>
      <c r="C786" s="5"/>
      <c r="D786" s="5"/>
      <c r="E786" s="5"/>
      <c r="F786" s="5"/>
      <c r="G786" s="5"/>
      <c r="H786" s="5"/>
      <c r="I786" s="5"/>
    </row>
    <row r="787" spans="1:12" ht="13.8">
      <c r="A787" s="6"/>
      <c r="B787" s="7"/>
      <c r="C787" s="8"/>
      <c r="D787" s="886">
        <v>0.2</v>
      </c>
      <c r="E787" s="887"/>
      <c r="F787" s="886">
        <v>0.8</v>
      </c>
      <c r="G787" s="887"/>
      <c r="H787" s="9"/>
      <c r="I787" s="10"/>
      <c r="J787" s="11" t="s">
        <v>121</v>
      </c>
      <c r="K787" s="11" t="s">
        <v>269</v>
      </c>
      <c r="L787" s="11" t="s">
        <v>270</v>
      </c>
    </row>
    <row r="788" spans="1:12" ht="13.8">
      <c r="A788" s="12"/>
      <c r="B788" s="13"/>
      <c r="C788" s="14"/>
      <c r="D788" s="872" t="s">
        <v>26</v>
      </c>
      <c r="E788" s="880"/>
      <c r="F788" s="872" t="s">
        <v>27</v>
      </c>
      <c r="G788" s="880"/>
      <c r="H788" s="872" t="s">
        <v>28</v>
      </c>
      <c r="I788" s="873"/>
      <c r="J788" s="15" t="s">
        <v>29</v>
      </c>
      <c r="K788" s="391" t="s">
        <v>29</v>
      </c>
      <c r="L788" s="391" t="s">
        <v>29</v>
      </c>
    </row>
    <row r="789" spans="1:12" ht="27.6">
      <c r="A789" s="16" t="s">
        <v>30</v>
      </c>
      <c r="B789" s="17" t="s">
        <v>31</v>
      </c>
      <c r="C789" s="18" t="s">
        <v>32</v>
      </c>
      <c r="D789" s="19" t="s">
        <v>33</v>
      </c>
      <c r="E789" s="20" t="s">
        <v>34</v>
      </c>
      <c r="F789" s="19" t="s">
        <v>33</v>
      </c>
      <c r="G789" s="20" t="s">
        <v>34</v>
      </c>
      <c r="H789" s="21" t="s">
        <v>33</v>
      </c>
      <c r="I789" s="40" t="s">
        <v>34</v>
      </c>
      <c r="J789" s="18" t="s">
        <v>34</v>
      </c>
      <c r="K789" s="18" t="s">
        <v>34</v>
      </c>
      <c r="L789" s="18" t="s">
        <v>34</v>
      </c>
    </row>
    <row r="790" spans="1:12" ht="13.8">
      <c r="A790" s="1" t="s">
        <v>15</v>
      </c>
      <c r="B790" s="22">
        <f>+$B$10</f>
        <v>0</v>
      </c>
      <c r="C790" s="84" t="e">
        <f>+B790/B813</f>
        <v>#DIV/0!</v>
      </c>
      <c r="D790" s="89">
        <v>0</v>
      </c>
      <c r="E790" s="112">
        <f>+D790*C784</f>
        <v>0</v>
      </c>
      <c r="F790" s="79">
        <v>0</v>
      </c>
      <c r="G790" s="114">
        <f>F790*C784</f>
        <v>0</v>
      </c>
      <c r="H790" s="89">
        <v>0</v>
      </c>
      <c r="I790" s="116">
        <f>H790*C784</f>
        <v>0</v>
      </c>
      <c r="J790" s="39">
        <f>+H790*I816</f>
        <v>0</v>
      </c>
      <c r="K790" s="39">
        <f>+H790*I817</f>
        <v>0</v>
      </c>
      <c r="L790" s="393">
        <f>+J790+K790</f>
        <v>0</v>
      </c>
    </row>
    <row r="791" spans="1:12" ht="13.8">
      <c r="A791" s="2" t="s">
        <v>4</v>
      </c>
      <c r="B791" s="22">
        <f>+$B$12</f>
        <v>0</v>
      </c>
      <c r="C791" s="84" t="e">
        <f>+B791/B813</f>
        <v>#DIV/0!</v>
      </c>
      <c r="D791" s="89">
        <v>0</v>
      </c>
      <c r="E791" s="112">
        <f>+D791*C784</f>
        <v>0</v>
      </c>
      <c r="F791" s="79">
        <v>0</v>
      </c>
      <c r="G791" s="112">
        <f>F791*C784</f>
        <v>0</v>
      </c>
      <c r="H791" s="89">
        <v>0</v>
      </c>
      <c r="I791" s="117">
        <f>H791*C784</f>
        <v>0</v>
      </c>
      <c r="J791" s="39">
        <f>+H791*I816</f>
        <v>0</v>
      </c>
      <c r="K791" s="39">
        <f>+H791*I817</f>
        <v>0</v>
      </c>
      <c r="L791" s="394">
        <f>+J791+K791</f>
        <v>0</v>
      </c>
    </row>
    <row r="792" spans="1:12" ht="13.8">
      <c r="A792" s="2" t="s">
        <v>0</v>
      </c>
      <c r="B792" s="22">
        <f>+$B$13</f>
        <v>0</v>
      </c>
      <c r="C792" s="84" t="e">
        <f>+B792/B813</f>
        <v>#DIV/0!</v>
      </c>
      <c r="D792" s="89">
        <v>0</v>
      </c>
      <c r="E792" s="112">
        <f>+D792*C784</f>
        <v>0</v>
      </c>
      <c r="F792" s="79">
        <v>0</v>
      </c>
      <c r="G792" s="112">
        <f>F792*C784</f>
        <v>0</v>
      </c>
      <c r="H792" s="89">
        <v>0</v>
      </c>
      <c r="I792" s="117">
        <f>H792*C784</f>
        <v>0</v>
      </c>
      <c r="J792" s="39">
        <f>+H792*I816</f>
        <v>0</v>
      </c>
      <c r="K792" s="39">
        <f>+H792*I817</f>
        <v>0</v>
      </c>
      <c r="L792" s="394">
        <f t="shared" ref="L792:L812" si="62">+J792+K792</f>
        <v>0</v>
      </c>
    </row>
    <row r="793" spans="1:12" ht="13.8">
      <c r="A793" s="2" t="s">
        <v>16</v>
      </c>
      <c r="B793" s="22">
        <f>+$B$14</f>
        <v>0</v>
      </c>
      <c r="C793" s="84" t="e">
        <f>+B793/B813</f>
        <v>#DIV/0!</v>
      </c>
      <c r="D793" s="89">
        <v>0</v>
      </c>
      <c r="E793" s="112">
        <f>+D793*C784</f>
        <v>0</v>
      </c>
      <c r="F793" s="79">
        <v>0</v>
      </c>
      <c r="G793" s="112">
        <f>F793*C784</f>
        <v>0</v>
      </c>
      <c r="H793" s="89">
        <v>0</v>
      </c>
      <c r="I793" s="117">
        <f>H793*C784</f>
        <v>0</v>
      </c>
      <c r="J793" s="39">
        <f>+H793*I816</f>
        <v>0</v>
      </c>
      <c r="K793" s="39">
        <f>+H793*I817</f>
        <v>0</v>
      </c>
      <c r="L793" s="394">
        <f t="shared" si="62"/>
        <v>0</v>
      </c>
    </row>
    <row r="794" spans="1:12" ht="13.8">
      <c r="A794" s="2" t="s">
        <v>6</v>
      </c>
      <c r="B794" s="22">
        <f>+$B$15</f>
        <v>0</v>
      </c>
      <c r="C794" s="84" t="e">
        <f>+B794/B813</f>
        <v>#DIV/0!</v>
      </c>
      <c r="D794" s="89">
        <v>0</v>
      </c>
      <c r="E794" s="112">
        <f>+D794*C784</f>
        <v>0</v>
      </c>
      <c r="F794" s="79">
        <v>0</v>
      </c>
      <c r="G794" s="112">
        <f>F794*C784</f>
        <v>0</v>
      </c>
      <c r="H794" s="89">
        <v>0</v>
      </c>
      <c r="I794" s="117">
        <f>H794*C784</f>
        <v>0</v>
      </c>
      <c r="J794" s="39">
        <f>+H794*I816</f>
        <v>0</v>
      </c>
      <c r="K794" s="39">
        <f>+H794*I817</f>
        <v>0</v>
      </c>
      <c r="L794" s="394">
        <f t="shared" si="62"/>
        <v>0</v>
      </c>
    </row>
    <row r="795" spans="1:12" ht="13.8">
      <c r="A795" s="2" t="s">
        <v>10</v>
      </c>
      <c r="B795" s="22">
        <f>+$B$16</f>
        <v>0</v>
      </c>
      <c r="C795" s="84" t="e">
        <f>+B795/B813</f>
        <v>#DIV/0!</v>
      </c>
      <c r="D795" s="89">
        <v>0</v>
      </c>
      <c r="E795" s="112">
        <f>+D795*C784</f>
        <v>0</v>
      </c>
      <c r="F795" s="79">
        <v>0</v>
      </c>
      <c r="G795" s="112">
        <f>F795*C784</f>
        <v>0</v>
      </c>
      <c r="H795" s="89">
        <v>0</v>
      </c>
      <c r="I795" s="117">
        <f>H795*C784</f>
        <v>0</v>
      </c>
      <c r="J795" s="39">
        <f>+H795*I816</f>
        <v>0</v>
      </c>
      <c r="K795" s="39">
        <f>+H795*I817</f>
        <v>0</v>
      </c>
      <c r="L795" s="394">
        <f t="shared" si="62"/>
        <v>0</v>
      </c>
    </row>
    <row r="796" spans="1:12" ht="13.8">
      <c r="A796" s="2" t="s">
        <v>17</v>
      </c>
      <c r="B796" s="22">
        <f>+$B$17</f>
        <v>0</v>
      </c>
      <c r="C796" s="84" t="e">
        <f>+B796/B813</f>
        <v>#DIV/0!</v>
      </c>
      <c r="D796" s="89">
        <v>0</v>
      </c>
      <c r="E796" s="112">
        <f>+D796*C784</f>
        <v>0</v>
      </c>
      <c r="F796" s="79">
        <v>0</v>
      </c>
      <c r="G796" s="112">
        <f>F796*C784</f>
        <v>0</v>
      </c>
      <c r="H796" s="89">
        <v>0</v>
      </c>
      <c r="I796" s="117">
        <f>H796*C784</f>
        <v>0</v>
      </c>
      <c r="J796" s="39">
        <f>+H796*I816</f>
        <v>0</v>
      </c>
      <c r="K796" s="39">
        <f>+H796*I817</f>
        <v>0</v>
      </c>
      <c r="L796" s="394">
        <f t="shared" si="62"/>
        <v>0</v>
      </c>
    </row>
    <row r="797" spans="1:12" ht="13.8">
      <c r="A797" s="2" t="s">
        <v>5</v>
      </c>
      <c r="B797" s="22">
        <f>+$B$18</f>
        <v>0</v>
      </c>
      <c r="C797" s="84" t="e">
        <f>+B797/B813</f>
        <v>#DIV/0!</v>
      </c>
      <c r="D797" s="89">
        <v>0</v>
      </c>
      <c r="E797" s="112">
        <f>+D797*C784</f>
        <v>0</v>
      </c>
      <c r="F797" s="79">
        <v>0</v>
      </c>
      <c r="G797" s="112">
        <f>F797*C784</f>
        <v>0</v>
      </c>
      <c r="H797" s="89">
        <v>0</v>
      </c>
      <c r="I797" s="117">
        <f>H797*C784</f>
        <v>0</v>
      </c>
      <c r="J797" s="39">
        <f>+H797*I816</f>
        <v>0</v>
      </c>
      <c r="K797" s="39">
        <f>+H797*I817</f>
        <v>0</v>
      </c>
      <c r="L797" s="394">
        <f t="shared" si="62"/>
        <v>0</v>
      </c>
    </row>
    <row r="798" spans="1:12" ht="13.8">
      <c r="A798" s="2" t="s">
        <v>116</v>
      </c>
      <c r="B798" s="22">
        <f>+$B$19</f>
        <v>0</v>
      </c>
      <c r="C798" s="84" t="e">
        <f>+B798/B813</f>
        <v>#DIV/0!</v>
      </c>
      <c r="D798" s="89">
        <v>0</v>
      </c>
      <c r="E798" s="112">
        <f>+D798*C784</f>
        <v>0</v>
      </c>
      <c r="F798" s="79">
        <v>0</v>
      </c>
      <c r="G798" s="112">
        <f>F798*C784</f>
        <v>0</v>
      </c>
      <c r="H798" s="89">
        <v>0</v>
      </c>
      <c r="I798" s="117">
        <f>H798*C784</f>
        <v>0</v>
      </c>
      <c r="J798" s="39">
        <f>+H798*I816</f>
        <v>0</v>
      </c>
      <c r="K798" s="39">
        <f>+H798*I817</f>
        <v>0</v>
      </c>
      <c r="L798" s="394">
        <f t="shared" si="62"/>
        <v>0</v>
      </c>
    </row>
    <row r="799" spans="1:12" ht="13.8">
      <c r="A799" s="2" t="s">
        <v>1</v>
      </c>
      <c r="B799" s="22">
        <f>+$B$20</f>
        <v>0</v>
      </c>
      <c r="C799" s="84" t="e">
        <f>+B799/B813</f>
        <v>#DIV/0!</v>
      </c>
      <c r="D799" s="89">
        <v>0</v>
      </c>
      <c r="E799" s="112">
        <f>+D799*C784</f>
        <v>0</v>
      </c>
      <c r="F799" s="79">
        <v>0</v>
      </c>
      <c r="G799" s="112">
        <f>F799*C784</f>
        <v>0</v>
      </c>
      <c r="H799" s="89">
        <v>0</v>
      </c>
      <c r="I799" s="117">
        <f>H799*C784</f>
        <v>0</v>
      </c>
      <c r="J799" s="39">
        <f>+H799*I816</f>
        <v>0</v>
      </c>
      <c r="K799" s="39">
        <f>+H799*I817</f>
        <v>0</v>
      </c>
      <c r="L799" s="394">
        <f t="shared" si="62"/>
        <v>0</v>
      </c>
    </row>
    <row r="800" spans="1:12" ht="13.8">
      <c r="A800" s="2" t="s">
        <v>46</v>
      </c>
      <c r="B800" s="22">
        <f>+$B$21</f>
        <v>0</v>
      </c>
      <c r="C800" s="84" t="e">
        <f>+B800/B813</f>
        <v>#DIV/0!</v>
      </c>
      <c r="D800" s="89">
        <v>0</v>
      </c>
      <c r="E800" s="112">
        <f>+D800*C784</f>
        <v>0</v>
      </c>
      <c r="F800" s="79">
        <v>0</v>
      </c>
      <c r="G800" s="112">
        <f>F800*C784</f>
        <v>0</v>
      </c>
      <c r="H800" s="89">
        <v>0</v>
      </c>
      <c r="I800" s="117">
        <f>H800*C784</f>
        <v>0</v>
      </c>
      <c r="J800" s="39">
        <f>+H800*I816</f>
        <v>0</v>
      </c>
      <c r="K800" s="39">
        <f>+H800*I817</f>
        <v>0</v>
      </c>
      <c r="L800" s="394">
        <f t="shared" si="62"/>
        <v>0</v>
      </c>
    </row>
    <row r="801" spans="1:12" ht="13.8">
      <c r="A801" s="2" t="s">
        <v>45</v>
      </c>
      <c r="B801" s="22">
        <f>+$B$22</f>
        <v>0</v>
      </c>
      <c r="C801" s="84" t="e">
        <f>+B801/B813</f>
        <v>#DIV/0!</v>
      </c>
      <c r="D801" s="89">
        <v>0</v>
      </c>
      <c r="E801" s="112">
        <f>+D801*C784</f>
        <v>0</v>
      </c>
      <c r="F801" s="79">
        <v>0</v>
      </c>
      <c r="G801" s="112">
        <f>F801*C784</f>
        <v>0</v>
      </c>
      <c r="H801" s="89">
        <v>0</v>
      </c>
      <c r="I801" s="117">
        <f>H801*C784</f>
        <v>0</v>
      </c>
      <c r="J801" s="39">
        <f>+H801*I816</f>
        <v>0</v>
      </c>
      <c r="K801" s="39">
        <f>+H801*I817</f>
        <v>0</v>
      </c>
      <c r="L801" s="394">
        <f t="shared" si="62"/>
        <v>0</v>
      </c>
    </row>
    <row r="802" spans="1:12" ht="13.8">
      <c r="A802" s="2" t="s">
        <v>209</v>
      </c>
      <c r="B802" s="22">
        <f>+$B$23</f>
        <v>0</v>
      </c>
      <c r="C802" s="84" t="e">
        <f>+B802/B813</f>
        <v>#DIV/0!</v>
      </c>
      <c r="D802" s="89">
        <v>0</v>
      </c>
      <c r="E802" s="112">
        <f>+D802*C784</f>
        <v>0</v>
      </c>
      <c r="F802" s="79">
        <v>0</v>
      </c>
      <c r="G802" s="112">
        <f>F802*C784</f>
        <v>0</v>
      </c>
      <c r="H802" s="89">
        <v>0</v>
      </c>
      <c r="I802" s="117">
        <f>H802*C784</f>
        <v>0</v>
      </c>
      <c r="J802" s="39">
        <f>+H802*I816</f>
        <v>0</v>
      </c>
      <c r="K802" s="39">
        <f>+H802*I817</f>
        <v>0</v>
      </c>
      <c r="L802" s="394">
        <f t="shared" si="62"/>
        <v>0</v>
      </c>
    </row>
    <row r="803" spans="1:12" ht="13.8">
      <c r="A803" s="2" t="s">
        <v>210</v>
      </c>
      <c r="B803" s="22">
        <f>+$B$24</f>
        <v>0</v>
      </c>
      <c r="C803" s="84" t="e">
        <f>+B803/B813</f>
        <v>#DIV/0!</v>
      </c>
      <c r="D803" s="89">
        <v>0</v>
      </c>
      <c r="E803" s="112">
        <f>+D803*C784</f>
        <v>0</v>
      </c>
      <c r="F803" s="79">
        <v>0</v>
      </c>
      <c r="G803" s="112">
        <f>F803*C784</f>
        <v>0</v>
      </c>
      <c r="H803" s="89">
        <v>0</v>
      </c>
      <c r="I803" s="117">
        <f>H803*C784</f>
        <v>0</v>
      </c>
      <c r="J803" s="39">
        <f>+H803*I816</f>
        <v>0</v>
      </c>
      <c r="K803" s="39">
        <f>+H803*I817</f>
        <v>0</v>
      </c>
      <c r="L803" s="394">
        <f t="shared" si="62"/>
        <v>0</v>
      </c>
    </row>
    <row r="804" spans="1:12" ht="13.8">
      <c r="A804" s="2" t="s">
        <v>2</v>
      </c>
      <c r="B804" s="22">
        <f>+$B$25</f>
        <v>0</v>
      </c>
      <c r="C804" s="84" t="e">
        <f>+B804/B813</f>
        <v>#DIV/0!</v>
      </c>
      <c r="D804" s="89">
        <v>0</v>
      </c>
      <c r="E804" s="112">
        <f>+D804*C784</f>
        <v>0</v>
      </c>
      <c r="F804" s="79">
        <v>0</v>
      </c>
      <c r="G804" s="112">
        <f>F804*C784</f>
        <v>0</v>
      </c>
      <c r="H804" s="89">
        <v>0</v>
      </c>
      <c r="I804" s="117">
        <f>H804*C784</f>
        <v>0</v>
      </c>
      <c r="J804" s="39">
        <f>+H804*I816</f>
        <v>0</v>
      </c>
      <c r="K804" s="39">
        <f>+H804*I817</f>
        <v>0</v>
      </c>
      <c r="L804" s="394">
        <f t="shared" si="62"/>
        <v>0</v>
      </c>
    </row>
    <row r="805" spans="1:12" ht="13.8">
      <c r="A805" s="2" t="s">
        <v>12</v>
      </c>
      <c r="B805" s="22">
        <f>+$B$26</f>
        <v>0</v>
      </c>
      <c r="C805" s="84" t="e">
        <f>+B805/B813</f>
        <v>#DIV/0!</v>
      </c>
      <c r="D805" s="89">
        <v>0</v>
      </c>
      <c r="E805" s="112">
        <f>+D805*C784</f>
        <v>0</v>
      </c>
      <c r="F805" s="79">
        <v>0</v>
      </c>
      <c r="G805" s="112">
        <f>F805*C784</f>
        <v>0</v>
      </c>
      <c r="H805" s="89">
        <v>0</v>
      </c>
      <c r="I805" s="117">
        <f>H805*C784</f>
        <v>0</v>
      </c>
      <c r="J805" s="39">
        <f>+H805*I816</f>
        <v>0</v>
      </c>
      <c r="K805" s="39">
        <f>+H805*I817</f>
        <v>0</v>
      </c>
      <c r="L805" s="394">
        <f t="shared" si="62"/>
        <v>0</v>
      </c>
    </row>
    <row r="806" spans="1:12" ht="13.8">
      <c r="A806" s="2" t="s">
        <v>18</v>
      </c>
      <c r="B806" s="22">
        <f>+$B$27</f>
        <v>0</v>
      </c>
      <c r="C806" s="84" t="e">
        <f>+B806/B813</f>
        <v>#DIV/0!</v>
      </c>
      <c r="D806" s="89">
        <v>0</v>
      </c>
      <c r="E806" s="112">
        <f>+D806*C784</f>
        <v>0</v>
      </c>
      <c r="F806" s="79">
        <v>0</v>
      </c>
      <c r="G806" s="112">
        <f>F806*C784</f>
        <v>0</v>
      </c>
      <c r="H806" s="89">
        <v>0</v>
      </c>
      <c r="I806" s="117">
        <f>H806*C784</f>
        <v>0</v>
      </c>
      <c r="J806" s="39">
        <f>+H806*I816</f>
        <v>0</v>
      </c>
      <c r="K806" s="39">
        <f>+H806*I817</f>
        <v>0</v>
      </c>
      <c r="L806" s="394">
        <f t="shared" si="62"/>
        <v>0</v>
      </c>
    </row>
    <row r="807" spans="1:12" ht="13.8">
      <c r="A807" s="2" t="s">
        <v>9</v>
      </c>
      <c r="B807" s="22">
        <f>+$B$28</f>
        <v>0</v>
      </c>
      <c r="C807" s="84" t="e">
        <f>+B807/B813</f>
        <v>#DIV/0!</v>
      </c>
      <c r="D807" s="89">
        <v>0</v>
      </c>
      <c r="E807" s="112">
        <f>+D807*C784</f>
        <v>0</v>
      </c>
      <c r="F807" s="79">
        <v>0</v>
      </c>
      <c r="G807" s="112">
        <f>F807*C784</f>
        <v>0</v>
      </c>
      <c r="H807" s="89">
        <v>0</v>
      </c>
      <c r="I807" s="117">
        <f>H807*C784</f>
        <v>0</v>
      </c>
      <c r="J807" s="39">
        <f>+H807*I816</f>
        <v>0</v>
      </c>
      <c r="K807" s="39">
        <f>+H807*I817</f>
        <v>0</v>
      </c>
      <c r="L807" s="394">
        <f t="shared" si="62"/>
        <v>0</v>
      </c>
    </row>
    <row r="808" spans="1:12" ht="13.8">
      <c r="A808" s="2" t="s">
        <v>7</v>
      </c>
      <c r="B808" s="22">
        <f>+$B$29</f>
        <v>0</v>
      </c>
      <c r="C808" s="84" t="e">
        <f>+B808/B813</f>
        <v>#DIV/0!</v>
      </c>
      <c r="D808" s="89">
        <v>0</v>
      </c>
      <c r="E808" s="112">
        <f>+D808*C784</f>
        <v>0</v>
      </c>
      <c r="F808" s="79">
        <v>0</v>
      </c>
      <c r="G808" s="112">
        <f>F808*C784</f>
        <v>0</v>
      </c>
      <c r="H808" s="89">
        <v>0</v>
      </c>
      <c r="I808" s="117">
        <f>H808*C784</f>
        <v>0</v>
      </c>
      <c r="J808" s="39">
        <f>+H808*I816</f>
        <v>0</v>
      </c>
      <c r="K808" s="39">
        <f>+H808*I817</f>
        <v>0</v>
      </c>
      <c r="L808" s="394">
        <f t="shared" si="62"/>
        <v>0</v>
      </c>
    </row>
    <row r="809" spans="1:12" ht="13.8">
      <c r="A809" s="2" t="s">
        <v>13</v>
      </c>
      <c r="B809" s="22">
        <f>+$B$30</f>
        <v>0</v>
      </c>
      <c r="C809" s="84" t="e">
        <f>+B809/B813</f>
        <v>#DIV/0!</v>
      </c>
      <c r="D809" s="89">
        <v>0</v>
      </c>
      <c r="E809" s="112">
        <f>+D809*C784</f>
        <v>0</v>
      </c>
      <c r="F809" s="79">
        <v>0</v>
      </c>
      <c r="G809" s="112">
        <f>F809*C784</f>
        <v>0</v>
      </c>
      <c r="H809" s="89">
        <v>0</v>
      </c>
      <c r="I809" s="117">
        <f>H809*C784</f>
        <v>0</v>
      </c>
      <c r="J809" s="39">
        <f>+H809*I816</f>
        <v>0</v>
      </c>
      <c r="K809" s="39">
        <f>+H809*I817</f>
        <v>0</v>
      </c>
      <c r="L809" s="394">
        <f t="shared" si="62"/>
        <v>0</v>
      </c>
    </row>
    <row r="810" spans="1:12" ht="13.8">
      <c r="A810" s="2" t="s">
        <v>3</v>
      </c>
      <c r="B810" s="22">
        <f>+$B$31</f>
        <v>0</v>
      </c>
      <c r="C810" s="84" t="e">
        <f>+B810/B813</f>
        <v>#DIV/0!</v>
      </c>
      <c r="D810" s="89">
        <v>0</v>
      </c>
      <c r="E810" s="112">
        <f>+D810*C784</f>
        <v>0</v>
      </c>
      <c r="F810" s="79">
        <v>0</v>
      </c>
      <c r="G810" s="112">
        <f>F810*C784</f>
        <v>0</v>
      </c>
      <c r="H810" s="89">
        <v>0</v>
      </c>
      <c r="I810" s="117">
        <f>H810*C784</f>
        <v>0</v>
      </c>
      <c r="J810" s="39">
        <f>+H810*I816</f>
        <v>0</v>
      </c>
      <c r="K810" s="39">
        <f>+H810*I817</f>
        <v>0</v>
      </c>
      <c r="L810" s="394">
        <f t="shared" si="62"/>
        <v>0</v>
      </c>
    </row>
    <row r="811" spans="1:12" ht="13.8">
      <c r="A811" s="2" t="s">
        <v>11</v>
      </c>
      <c r="B811" s="22">
        <f>+$B$32</f>
        <v>0</v>
      </c>
      <c r="C811" s="84" t="e">
        <f>+B811/B813</f>
        <v>#DIV/0!</v>
      </c>
      <c r="D811" s="89">
        <v>0</v>
      </c>
      <c r="E811" s="112">
        <f>+D811*C784</f>
        <v>0</v>
      </c>
      <c r="F811" s="79">
        <v>0</v>
      </c>
      <c r="G811" s="112">
        <f>F811*C784</f>
        <v>0</v>
      </c>
      <c r="H811" s="89">
        <v>1</v>
      </c>
      <c r="I811" s="117">
        <f>H811*C784</f>
        <v>710108.5</v>
      </c>
      <c r="J811" s="39">
        <f>+H811*I816</f>
        <v>133006.38596010773</v>
      </c>
      <c r="K811" s="39">
        <f>+H811*I817</f>
        <v>0</v>
      </c>
      <c r="L811" s="394">
        <f t="shared" si="62"/>
        <v>133006.38596010773</v>
      </c>
    </row>
    <row r="812" spans="1:12" ht="13.8">
      <c r="A812" s="3" t="s">
        <v>8</v>
      </c>
      <c r="B812" s="22">
        <f>+$B$33</f>
        <v>0</v>
      </c>
      <c r="C812" s="84" t="e">
        <f>+B812/B813</f>
        <v>#DIV/0!</v>
      </c>
      <c r="D812" s="89">
        <v>0</v>
      </c>
      <c r="E812" s="112">
        <f>+D812*C784</f>
        <v>0</v>
      </c>
      <c r="F812" s="79">
        <v>0</v>
      </c>
      <c r="G812" s="115">
        <f>F812*C784</f>
        <v>0</v>
      </c>
      <c r="H812" s="358">
        <v>0</v>
      </c>
      <c r="I812" s="118">
        <f>H812*C784</f>
        <v>0</v>
      </c>
      <c r="J812" s="39">
        <f>+H812*I816</f>
        <v>0</v>
      </c>
      <c r="K812" s="39">
        <f>+H812*I817</f>
        <v>0</v>
      </c>
      <c r="L812" s="394">
        <f t="shared" si="62"/>
        <v>0</v>
      </c>
    </row>
    <row r="813" spans="1:12" ht="13.8">
      <c r="A813" s="24"/>
      <c r="B813" s="25">
        <f t="shared" ref="B813:L813" si="63">SUM(B790:B812)</f>
        <v>0</v>
      </c>
      <c r="C813" s="85" t="e">
        <f t="shared" si="63"/>
        <v>#DIV/0!</v>
      </c>
      <c r="D813" s="82">
        <f t="shared" si="63"/>
        <v>0</v>
      </c>
      <c r="E813" s="113">
        <f t="shared" si="63"/>
        <v>0</v>
      </c>
      <c r="F813" s="83">
        <f t="shared" si="63"/>
        <v>0</v>
      </c>
      <c r="G813" s="113">
        <f t="shared" si="63"/>
        <v>0</v>
      </c>
      <c r="H813" s="86">
        <f t="shared" si="63"/>
        <v>1</v>
      </c>
      <c r="I813" s="363">
        <f t="shared" si="63"/>
        <v>710108.5</v>
      </c>
      <c r="J813" s="26">
        <f t="shared" si="63"/>
        <v>133006.38596010773</v>
      </c>
      <c r="K813" s="26">
        <f t="shared" si="63"/>
        <v>0</v>
      </c>
      <c r="L813" s="26">
        <f t="shared" si="63"/>
        <v>133006.38596010773</v>
      </c>
    </row>
    <row r="814" spans="1:12">
      <c r="H814" s="80"/>
      <c r="I814" s="81"/>
    </row>
    <row r="815" spans="1:12">
      <c r="I815" s="127"/>
    </row>
    <row r="816" spans="1:12">
      <c r="G816" t="s">
        <v>114</v>
      </c>
      <c r="H816" s="27"/>
      <c r="I816" s="357">
        <f>+OTP!L76</f>
        <v>133006.38596010773</v>
      </c>
    </row>
    <row r="817" spans="1:14">
      <c r="G817" t="s">
        <v>338</v>
      </c>
      <c r="I817" s="357">
        <f>+OTP!M76</f>
        <v>0</v>
      </c>
    </row>
    <row r="818" spans="1:14">
      <c r="G818" t="s">
        <v>256</v>
      </c>
      <c r="I818" s="746">
        <f>SUM(I816:I817)</f>
        <v>133006.38596010773</v>
      </c>
      <c r="N818" s="121">
        <f>+I818</f>
        <v>133006.38596010773</v>
      </c>
    </row>
    <row r="819" spans="1:14">
      <c r="I819" s="747"/>
      <c r="N819" s="121"/>
    </row>
    <row r="820" spans="1:14">
      <c r="I820" s="122"/>
      <c r="N820" s="121"/>
    </row>
    <row r="821" spans="1:14">
      <c r="I821" s="122"/>
      <c r="N821" s="121"/>
    </row>
    <row r="822" spans="1:14" ht="15.6">
      <c r="A822" s="874" t="s">
        <v>19</v>
      </c>
      <c r="B822" s="875"/>
      <c r="C822" s="875" t="s">
        <v>428</v>
      </c>
      <c r="D822" s="875"/>
      <c r="E822" s="875"/>
      <c r="F822" s="875"/>
      <c r="G822" s="875"/>
      <c r="H822" s="876"/>
      <c r="I822" s="4"/>
    </row>
    <row r="823" spans="1:14" ht="15.6">
      <c r="A823" s="867" t="s">
        <v>20</v>
      </c>
      <c r="B823" s="868"/>
      <c r="C823" s="920"/>
      <c r="D823" s="920"/>
      <c r="E823" s="920"/>
      <c r="F823" s="920"/>
      <c r="G823" s="920"/>
      <c r="H823" s="921"/>
      <c r="I823" s="4"/>
    </row>
    <row r="824" spans="1:14" ht="15.6">
      <c r="A824" s="867" t="s">
        <v>22</v>
      </c>
      <c r="B824" s="868"/>
      <c r="C824" s="913"/>
      <c r="D824" s="913"/>
      <c r="E824" s="913"/>
      <c r="F824" s="913"/>
      <c r="G824" s="913"/>
      <c r="H824" s="914"/>
      <c r="I824" s="4"/>
    </row>
    <row r="825" spans="1:14" ht="15.6">
      <c r="A825" s="867" t="s">
        <v>24</v>
      </c>
      <c r="B825" s="868"/>
      <c r="C825" s="869">
        <v>59050</v>
      </c>
      <c r="D825" s="870"/>
      <c r="E825" s="870"/>
      <c r="F825" s="870"/>
      <c r="G825" s="870"/>
      <c r="H825" s="871"/>
      <c r="I825" s="4"/>
    </row>
    <row r="826" spans="1:14" ht="15.6">
      <c r="A826" s="881" t="s">
        <v>25</v>
      </c>
      <c r="B826" s="882"/>
      <c r="C826" s="911" t="s">
        <v>9</v>
      </c>
      <c r="D826" s="911"/>
      <c r="E826" s="911"/>
      <c r="F826" s="911"/>
      <c r="G826" s="911"/>
      <c r="H826" s="912"/>
      <c r="I826" s="4"/>
    </row>
    <row r="827" spans="1:14" ht="13.8">
      <c r="A827" s="5"/>
      <c r="B827" s="5"/>
      <c r="C827" s="5"/>
      <c r="D827" s="5"/>
      <c r="E827" s="5"/>
      <c r="F827" s="5"/>
      <c r="G827" s="5"/>
      <c r="H827" s="5"/>
      <c r="I827" s="5"/>
    </row>
    <row r="828" spans="1:14" ht="13.8">
      <c r="A828" s="6"/>
      <c r="B828" s="7"/>
      <c r="C828" s="8"/>
      <c r="D828" s="886">
        <v>0.2</v>
      </c>
      <c r="E828" s="887"/>
      <c r="F828" s="886">
        <v>0.8</v>
      </c>
      <c r="G828" s="887"/>
      <c r="H828" s="9"/>
      <c r="I828" s="10"/>
      <c r="J828" s="11" t="s">
        <v>121</v>
      </c>
      <c r="K828" s="11" t="s">
        <v>269</v>
      </c>
      <c r="L828" s="11" t="s">
        <v>270</v>
      </c>
    </row>
    <row r="829" spans="1:14" ht="13.8">
      <c r="A829" s="12"/>
      <c r="B829" s="13"/>
      <c r="C829" s="14"/>
      <c r="D829" s="872" t="s">
        <v>26</v>
      </c>
      <c r="E829" s="880"/>
      <c r="F829" s="872" t="s">
        <v>27</v>
      </c>
      <c r="G829" s="880"/>
      <c r="H829" s="872" t="s">
        <v>28</v>
      </c>
      <c r="I829" s="873"/>
      <c r="J829" s="15" t="s">
        <v>29</v>
      </c>
      <c r="K829" s="391" t="s">
        <v>523</v>
      </c>
      <c r="L829" s="391" t="s">
        <v>29</v>
      </c>
    </row>
    <row r="830" spans="1:14" ht="27.6">
      <c r="A830" s="16" t="s">
        <v>30</v>
      </c>
      <c r="B830" s="17" t="s">
        <v>31</v>
      </c>
      <c r="C830" s="18" t="s">
        <v>32</v>
      </c>
      <c r="D830" s="19" t="s">
        <v>33</v>
      </c>
      <c r="E830" s="20" t="s">
        <v>34</v>
      </c>
      <c r="F830" s="19" t="s">
        <v>33</v>
      </c>
      <c r="G830" s="20" t="s">
        <v>34</v>
      </c>
      <c r="H830" s="21" t="s">
        <v>33</v>
      </c>
      <c r="I830" s="40" t="s">
        <v>34</v>
      </c>
      <c r="J830" s="18" t="s">
        <v>34</v>
      </c>
      <c r="K830" s="18" t="s">
        <v>34</v>
      </c>
      <c r="L830" s="18" t="s">
        <v>34</v>
      </c>
    </row>
    <row r="831" spans="1:14" ht="13.8">
      <c r="A831" s="1" t="s">
        <v>15</v>
      </c>
      <c r="B831" s="22">
        <f>+$B$10</f>
        <v>0</v>
      </c>
      <c r="C831" s="84" t="e">
        <f>+B831/B854</f>
        <v>#DIV/0!</v>
      </c>
      <c r="D831" s="89">
        <v>0</v>
      </c>
      <c r="E831" s="112">
        <f>+D831*C825</f>
        <v>0</v>
      </c>
      <c r="F831" s="79">
        <v>0</v>
      </c>
      <c r="G831" s="114">
        <f>F831*C825</f>
        <v>0</v>
      </c>
      <c r="H831" s="89">
        <v>0</v>
      </c>
      <c r="I831" s="116">
        <f>H831*C825</f>
        <v>0</v>
      </c>
      <c r="J831" s="39">
        <f>+H831*I857</f>
        <v>0</v>
      </c>
      <c r="K831" s="395">
        <v>0</v>
      </c>
      <c r="L831" s="393">
        <f>+J831+K831</f>
        <v>0</v>
      </c>
    </row>
    <row r="832" spans="1:14" ht="13.8">
      <c r="A832" s="2" t="s">
        <v>4</v>
      </c>
      <c r="B832" s="22">
        <f>+$B$12</f>
        <v>0</v>
      </c>
      <c r="C832" s="84" t="e">
        <f>+B832/B854</f>
        <v>#DIV/0!</v>
      </c>
      <c r="D832" s="89">
        <v>0</v>
      </c>
      <c r="E832" s="112">
        <f>+D832*C825</f>
        <v>0</v>
      </c>
      <c r="F832" s="79">
        <v>0</v>
      </c>
      <c r="G832" s="112">
        <f>F832*C825</f>
        <v>0</v>
      </c>
      <c r="H832" s="89">
        <v>0</v>
      </c>
      <c r="I832" s="117">
        <f>H832*C825</f>
        <v>0</v>
      </c>
      <c r="J832" s="39">
        <f>+H832*I857</f>
        <v>0</v>
      </c>
      <c r="K832" s="395">
        <v>0</v>
      </c>
      <c r="L832" s="394">
        <f>+J832+K832</f>
        <v>0</v>
      </c>
    </row>
    <row r="833" spans="1:12" ht="13.8">
      <c r="A833" s="2" t="s">
        <v>0</v>
      </c>
      <c r="B833" s="22">
        <f>+$B$13</f>
        <v>0</v>
      </c>
      <c r="C833" s="84" t="e">
        <f>+B833/B854</f>
        <v>#DIV/0!</v>
      </c>
      <c r="D833" s="89">
        <v>0</v>
      </c>
      <c r="E833" s="112">
        <f>+D833*C825</f>
        <v>0</v>
      </c>
      <c r="F833" s="79">
        <v>0</v>
      </c>
      <c r="G833" s="112">
        <f>F833*C825</f>
        <v>0</v>
      </c>
      <c r="H833" s="89">
        <v>0</v>
      </c>
      <c r="I833" s="117">
        <f>H833*C825</f>
        <v>0</v>
      </c>
      <c r="J833" s="39">
        <f>+H833*I857</f>
        <v>0</v>
      </c>
      <c r="K833" s="395">
        <v>0</v>
      </c>
      <c r="L833" s="394">
        <f t="shared" ref="L833:L849" si="64">+J833+K833</f>
        <v>0</v>
      </c>
    </row>
    <row r="834" spans="1:12" ht="13.8">
      <c r="A834" s="2" t="s">
        <v>16</v>
      </c>
      <c r="B834" s="22">
        <f>+$B$14</f>
        <v>0</v>
      </c>
      <c r="C834" s="84" t="e">
        <f>+B834/B854</f>
        <v>#DIV/0!</v>
      </c>
      <c r="D834" s="89">
        <v>0</v>
      </c>
      <c r="E834" s="112">
        <f>+D834*C825</f>
        <v>0</v>
      </c>
      <c r="F834" s="79">
        <v>0</v>
      </c>
      <c r="G834" s="112">
        <f>F834*C825</f>
        <v>0</v>
      </c>
      <c r="H834" s="89">
        <v>0</v>
      </c>
      <c r="I834" s="117">
        <f>H834*C825</f>
        <v>0</v>
      </c>
      <c r="J834" s="39">
        <f>+H834*I857</f>
        <v>0</v>
      </c>
      <c r="K834" s="395">
        <v>0</v>
      </c>
      <c r="L834" s="394">
        <f t="shared" si="64"/>
        <v>0</v>
      </c>
    </row>
    <row r="835" spans="1:12" ht="13.8">
      <c r="A835" s="2" t="s">
        <v>6</v>
      </c>
      <c r="B835" s="22">
        <f>+$B$15</f>
        <v>0</v>
      </c>
      <c r="C835" s="84" t="e">
        <f>+B835/B854</f>
        <v>#DIV/0!</v>
      </c>
      <c r="D835" s="89">
        <v>0</v>
      </c>
      <c r="E835" s="112">
        <f>+D835*C825</f>
        <v>0</v>
      </c>
      <c r="F835" s="79">
        <v>0</v>
      </c>
      <c r="G835" s="112">
        <f>F835*C825</f>
        <v>0</v>
      </c>
      <c r="H835" s="89">
        <v>0</v>
      </c>
      <c r="I835" s="117">
        <f>H835*C825</f>
        <v>0</v>
      </c>
      <c r="J835" s="39">
        <f>+H835*I857</f>
        <v>0</v>
      </c>
      <c r="K835" s="395">
        <v>0</v>
      </c>
      <c r="L835" s="394">
        <f t="shared" si="64"/>
        <v>0</v>
      </c>
    </row>
    <row r="836" spans="1:12" ht="13.8">
      <c r="A836" s="2" t="s">
        <v>10</v>
      </c>
      <c r="B836" s="22">
        <f>+$B$16</f>
        <v>0</v>
      </c>
      <c r="C836" s="84" t="e">
        <f>+B836/B854</f>
        <v>#DIV/0!</v>
      </c>
      <c r="D836" s="89">
        <v>0</v>
      </c>
      <c r="E836" s="112">
        <f>+D836*C825</f>
        <v>0</v>
      </c>
      <c r="F836" s="79">
        <v>0</v>
      </c>
      <c r="G836" s="112">
        <f>F836*C825</f>
        <v>0</v>
      </c>
      <c r="H836" s="89">
        <v>0</v>
      </c>
      <c r="I836" s="117">
        <f>H836*C825</f>
        <v>0</v>
      </c>
      <c r="J836" s="39">
        <f>+H836*I857</f>
        <v>0</v>
      </c>
      <c r="K836" s="395">
        <v>0</v>
      </c>
      <c r="L836" s="394">
        <f t="shared" si="64"/>
        <v>0</v>
      </c>
    </row>
    <row r="837" spans="1:12" ht="13.8">
      <c r="A837" s="2" t="s">
        <v>17</v>
      </c>
      <c r="B837" s="22">
        <f>+$B$17</f>
        <v>0</v>
      </c>
      <c r="C837" s="84" t="e">
        <f>+B837/B854</f>
        <v>#DIV/0!</v>
      </c>
      <c r="D837" s="89">
        <v>0</v>
      </c>
      <c r="E837" s="112">
        <f>+D837*C825</f>
        <v>0</v>
      </c>
      <c r="F837" s="79">
        <v>0</v>
      </c>
      <c r="G837" s="112">
        <f>F837*C825</f>
        <v>0</v>
      </c>
      <c r="H837" s="89">
        <v>0</v>
      </c>
      <c r="I837" s="117">
        <f>H837*C825</f>
        <v>0</v>
      </c>
      <c r="J837" s="39">
        <f>+H837*I857</f>
        <v>0</v>
      </c>
      <c r="K837" s="395">
        <v>0</v>
      </c>
      <c r="L837" s="394">
        <f t="shared" si="64"/>
        <v>0</v>
      </c>
    </row>
    <row r="838" spans="1:12" ht="13.8">
      <c r="A838" s="2" t="s">
        <v>5</v>
      </c>
      <c r="B838" s="22">
        <f>+$B$18</f>
        <v>0</v>
      </c>
      <c r="C838" s="84" t="e">
        <f>+B838/B854</f>
        <v>#DIV/0!</v>
      </c>
      <c r="D838" s="89">
        <v>0</v>
      </c>
      <c r="E838" s="112">
        <f>+D838*C825</f>
        <v>0</v>
      </c>
      <c r="F838" s="79">
        <v>0</v>
      </c>
      <c r="G838" s="112">
        <f>F838*C825</f>
        <v>0</v>
      </c>
      <c r="H838" s="89">
        <v>0</v>
      </c>
      <c r="I838" s="117">
        <f>H838*C825</f>
        <v>0</v>
      </c>
      <c r="J838" s="39">
        <f>+H838*I857</f>
        <v>0</v>
      </c>
      <c r="K838" s="395">
        <v>0</v>
      </c>
      <c r="L838" s="394">
        <f t="shared" si="64"/>
        <v>0</v>
      </c>
    </row>
    <row r="839" spans="1:12" ht="13.8">
      <c r="A839" s="2" t="s">
        <v>116</v>
      </c>
      <c r="B839" s="22">
        <f>+$B$19</f>
        <v>0</v>
      </c>
      <c r="C839" s="84" t="e">
        <f>+B839/B854</f>
        <v>#DIV/0!</v>
      </c>
      <c r="D839" s="89">
        <v>0</v>
      </c>
      <c r="E839" s="112">
        <f>+D839*C825</f>
        <v>0</v>
      </c>
      <c r="F839" s="79">
        <v>0</v>
      </c>
      <c r="G839" s="112">
        <f>F839*C825</f>
        <v>0</v>
      </c>
      <c r="H839" s="89">
        <v>0</v>
      </c>
      <c r="I839" s="117">
        <f>H839*C825</f>
        <v>0</v>
      </c>
      <c r="J839" s="39">
        <f>+H839*I857</f>
        <v>0</v>
      </c>
      <c r="K839" s="395">
        <v>0</v>
      </c>
      <c r="L839" s="394">
        <f t="shared" si="64"/>
        <v>0</v>
      </c>
    </row>
    <row r="840" spans="1:12" ht="13.8">
      <c r="A840" s="2" t="s">
        <v>1</v>
      </c>
      <c r="B840" s="22">
        <f>+$B$20</f>
        <v>0</v>
      </c>
      <c r="C840" s="84" t="e">
        <f>+B840/B854</f>
        <v>#DIV/0!</v>
      </c>
      <c r="D840" s="89">
        <v>0</v>
      </c>
      <c r="E840" s="112">
        <f>+D840*C825</f>
        <v>0</v>
      </c>
      <c r="F840" s="79">
        <v>0</v>
      </c>
      <c r="G840" s="112">
        <f>F840*C825</f>
        <v>0</v>
      </c>
      <c r="H840" s="89">
        <v>0</v>
      </c>
      <c r="I840" s="117">
        <f>H840*C825</f>
        <v>0</v>
      </c>
      <c r="J840" s="39">
        <f>+H840*I857</f>
        <v>0</v>
      </c>
      <c r="K840" s="395">
        <v>0</v>
      </c>
      <c r="L840" s="394">
        <f t="shared" si="64"/>
        <v>0</v>
      </c>
    </row>
    <row r="841" spans="1:12" ht="13.8">
      <c r="A841" s="2" t="s">
        <v>46</v>
      </c>
      <c r="B841" s="22">
        <f>+$B$21</f>
        <v>0</v>
      </c>
      <c r="C841" s="84" t="e">
        <f>+B841/B854</f>
        <v>#DIV/0!</v>
      </c>
      <c r="D841" s="89">
        <v>0</v>
      </c>
      <c r="E841" s="112">
        <f>+D841*C825</f>
        <v>0</v>
      </c>
      <c r="F841" s="79">
        <v>0</v>
      </c>
      <c r="G841" s="112">
        <f>F841*C825</f>
        <v>0</v>
      </c>
      <c r="H841" s="89">
        <v>0</v>
      </c>
      <c r="I841" s="117">
        <f>H841*C825</f>
        <v>0</v>
      </c>
      <c r="J841" s="39">
        <f>+H841*I857</f>
        <v>0</v>
      </c>
      <c r="K841" s="395">
        <v>0</v>
      </c>
      <c r="L841" s="394">
        <f t="shared" si="64"/>
        <v>0</v>
      </c>
    </row>
    <row r="842" spans="1:12" ht="13.8">
      <c r="A842" s="2" t="s">
        <v>45</v>
      </c>
      <c r="B842" s="22">
        <f>+$B$22</f>
        <v>0</v>
      </c>
      <c r="C842" s="84" t="e">
        <f>+B842/B854</f>
        <v>#DIV/0!</v>
      </c>
      <c r="D842" s="89">
        <v>0</v>
      </c>
      <c r="E842" s="112">
        <f>+D842*C825</f>
        <v>0</v>
      </c>
      <c r="F842" s="79">
        <v>0</v>
      </c>
      <c r="G842" s="112">
        <f>F842*C825</f>
        <v>0</v>
      </c>
      <c r="H842" s="89">
        <v>0</v>
      </c>
      <c r="I842" s="117">
        <f>H842*C825</f>
        <v>0</v>
      </c>
      <c r="J842" s="39">
        <f>+H842*I857</f>
        <v>0</v>
      </c>
      <c r="K842" s="395">
        <v>0</v>
      </c>
      <c r="L842" s="394">
        <f t="shared" si="64"/>
        <v>0</v>
      </c>
    </row>
    <row r="843" spans="1:12" ht="13.8">
      <c r="A843" s="2" t="s">
        <v>209</v>
      </c>
      <c r="B843" s="22">
        <f>+$B$23</f>
        <v>0</v>
      </c>
      <c r="C843" s="84" t="e">
        <f>+B843/B854</f>
        <v>#DIV/0!</v>
      </c>
      <c r="D843" s="89">
        <v>0</v>
      </c>
      <c r="E843" s="112">
        <f>+D843*C825</f>
        <v>0</v>
      </c>
      <c r="F843" s="79">
        <v>0</v>
      </c>
      <c r="G843" s="112">
        <f>F843*C825</f>
        <v>0</v>
      </c>
      <c r="H843" s="89">
        <v>0</v>
      </c>
      <c r="I843" s="117">
        <f>H843*C825</f>
        <v>0</v>
      </c>
      <c r="J843" s="39">
        <f>+H843*I857</f>
        <v>0</v>
      </c>
      <c r="K843" s="395">
        <v>0</v>
      </c>
      <c r="L843" s="394">
        <f t="shared" si="64"/>
        <v>0</v>
      </c>
    </row>
    <row r="844" spans="1:12" ht="13.8">
      <c r="A844" s="2" t="s">
        <v>210</v>
      </c>
      <c r="B844" s="22">
        <f>+$B$24</f>
        <v>0</v>
      </c>
      <c r="C844" s="84" t="e">
        <f>+B844/B854</f>
        <v>#DIV/0!</v>
      </c>
      <c r="D844" s="89">
        <v>0</v>
      </c>
      <c r="E844" s="112">
        <f>+D844*C825</f>
        <v>0</v>
      </c>
      <c r="F844" s="79">
        <v>0</v>
      </c>
      <c r="G844" s="112">
        <f>F844*C825</f>
        <v>0</v>
      </c>
      <c r="H844" s="89">
        <v>0</v>
      </c>
      <c r="I844" s="117">
        <f>H844*C825</f>
        <v>0</v>
      </c>
      <c r="J844" s="39">
        <f>+H844*I857</f>
        <v>0</v>
      </c>
      <c r="K844" s="395">
        <v>0</v>
      </c>
      <c r="L844" s="394">
        <f t="shared" si="64"/>
        <v>0</v>
      </c>
    </row>
    <row r="845" spans="1:12" ht="13.8">
      <c r="A845" s="2" t="s">
        <v>2</v>
      </c>
      <c r="B845" s="22">
        <f>+$B$25</f>
        <v>0</v>
      </c>
      <c r="C845" s="84" t="e">
        <f>+B845/B854</f>
        <v>#DIV/0!</v>
      </c>
      <c r="D845" s="89">
        <v>0</v>
      </c>
      <c r="E845" s="112">
        <f>+D845*C825</f>
        <v>0</v>
      </c>
      <c r="F845" s="79">
        <v>0</v>
      </c>
      <c r="G845" s="112">
        <f>F845*C825</f>
        <v>0</v>
      </c>
      <c r="H845" s="89">
        <v>0</v>
      </c>
      <c r="I845" s="117">
        <f>H845*C825</f>
        <v>0</v>
      </c>
      <c r="J845" s="39">
        <f>+H845*I857</f>
        <v>0</v>
      </c>
      <c r="K845" s="395">
        <v>0</v>
      </c>
      <c r="L845" s="394">
        <f t="shared" si="64"/>
        <v>0</v>
      </c>
    </row>
    <row r="846" spans="1:12" ht="13.8">
      <c r="A846" s="2" t="s">
        <v>12</v>
      </c>
      <c r="B846" s="22">
        <f>+$B$26</f>
        <v>0</v>
      </c>
      <c r="C846" s="84" t="e">
        <f>+B846/B854</f>
        <v>#DIV/0!</v>
      </c>
      <c r="D846" s="89">
        <v>0</v>
      </c>
      <c r="E846" s="112">
        <f>+D846*C825</f>
        <v>0</v>
      </c>
      <c r="F846" s="79">
        <v>0</v>
      </c>
      <c r="G846" s="112">
        <f>F846*C825</f>
        <v>0</v>
      </c>
      <c r="H846" s="89">
        <v>0</v>
      </c>
      <c r="I846" s="117">
        <f>H846*C825</f>
        <v>0</v>
      </c>
      <c r="J846" s="39">
        <f>+H846*I857</f>
        <v>0</v>
      </c>
      <c r="K846" s="395">
        <v>0</v>
      </c>
      <c r="L846" s="394">
        <f t="shared" si="64"/>
        <v>0</v>
      </c>
    </row>
    <row r="847" spans="1:12" ht="13.8">
      <c r="A847" s="2" t="s">
        <v>18</v>
      </c>
      <c r="B847" s="22">
        <f>+$B$27</f>
        <v>0</v>
      </c>
      <c r="C847" s="84" t="e">
        <f>+B847/B854</f>
        <v>#DIV/0!</v>
      </c>
      <c r="D847" s="89">
        <v>0</v>
      </c>
      <c r="E847" s="112">
        <f>+D847*C825</f>
        <v>0</v>
      </c>
      <c r="F847" s="79">
        <v>0</v>
      </c>
      <c r="G847" s="112">
        <f>F847*C825</f>
        <v>0</v>
      </c>
      <c r="H847" s="89">
        <v>0</v>
      </c>
      <c r="I847" s="117">
        <f>H847*C825</f>
        <v>0</v>
      </c>
      <c r="J847" s="39">
        <f>+H847*I857</f>
        <v>0</v>
      </c>
      <c r="K847" s="395">
        <v>0</v>
      </c>
      <c r="L847" s="394">
        <f t="shared" si="64"/>
        <v>0</v>
      </c>
    </row>
    <row r="848" spans="1:12" ht="13.8">
      <c r="A848" s="2" t="s">
        <v>9</v>
      </c>
      <c r="B848" s="22">
        <f>+$B$28</f>
        <v>0</v>
      </c>
      <c r="C848" s="84" t="e">
        <f>+B848/B854</f>
        <v>#DIV/0!</v>
      </c>
      <c r="D848" s="89">
        <v>0</v>
      </c>
      <c r="E848" s="112">
        <f>+D848*C825</f>
        <v>0</v>
      </c>
      <c r="F848" s="79">
        <v>0</v>
      </c>
      <c r="G848" s="112">
        <f>F848*C825</f>
        <v>0</v>
      </c>
      <c r="H848" s="89">
        <v>1</v>
      </c>
      <c r="I848" s="117">
        <f>H848*C825</f>
        <v>59050</v>
      </c>
      <c r="J848" s="39">
        <f>+H848*I857</f>
        <v>18442.824775474008</v>
      </c>
      <c r="K848" s="395">
        <v>-894.82</v>
      </c>
      <c r="L848" s="394">
        <f t="shared" si="64"/>
        <v>17548.004775474008</v>
      </c>
    </row>
    <row r="849" spans="1:14" ht="13.8">
      <c r="A849" s="2" t="s">
        <v>7</v>
      </c>
      <c r="B849" s="22">
        <f>+$B$29</f>
        <v>0</v>
      </c>
      <c r="C849" s="84" t="e">
        <f>+B849/B854</f>
        <v>#DIV/0!</v>
      </c>
      <c r="D849" s="89">
        <v>0</v>
      </c>
      <c r="E849" s="112">
        <f>+D849*C825</f>
        <v>0</v>
      </c>
      <c r="F849" s="79">
        <v>0</v>
      </c>
      <c r="G849" s="112">
        <f>F849*C825</f>
        <v>0</v>
      </c>
      <c r="H849" s="89">
        <v>0</v>
      </c>
      <c r="I849" s="117">
        <f>H849*C825</f>
        <v>0</v>
      </c>
      <c r="J849" s="39">
        <f>+H849*I857</f>
        <v>0</v>
      </c>
      <c r="K849" s="395">
        <v>0</v>
      </c>
      <c r="L849" s="394">
        <f t="shared" si="64"/>
        <v>0</v>
      </c>
    </row>
    <row r="850" spans="1:14" ht="13.8">
      <c r="A850" s="2" t="s">
        <v>13</v>
      </c>
      <c r="B850" s="22">
        <f>+$B$30</f>
        <v>0</v>
      </c>
      <c r="C850" s="84" t="e">
        <f>+B850/B854</f>
        <v>#DIV/0!</v>
      </c>
      <c r="D850" s="89">
        <v>0</v>
      </c>
      <c r="E850" s="112">
        <f>+D850*C825</f>
        <v>0</v>
      </c>
      <c r="F850" s="79">
        <v>0</v>
      </c>
      <c r="G850" s="112">
        <f>F850*C825</f>
        <v>0</v>
      </c>
      <c r="H850" s="89">
        <v>0</v>
      </c>
      <c r="I850" s="117">
        <f>H850*C825</f>
        <v>0</v>
      </c>
      <c r="J850" s="39">
        <f>+H850*I857</f>
        <v>0</v>
      </c>
      <c r="K850" s="395">
        <v>0</v>
      </c>
      <c r="L850" s="394">
        <f>+J850+K850</f>
        <v>0</v>
      </c>
    </row>
    <row r="851" spans="1:14" ht="13.8">
      <c r="A851" s="2" t="s">
        <v>3</v>
      </c>
      <c r="B851" s="22">
        <f>+$B$31</f>
        <v>0</v>
      </c>
      <c r="C851" s="84" t="e">
        <f>+B851/B854</f>
        <v>#DIV/0!</v>
      </c>
      <c r="D851" s="89">
        <v>0</v>
      </c>
      <c r="E851" s="112">
        <f>+D851*C825</f>
        <v>0</v>
      </c>
      <c r="F851" s="79">
        <v>0</v>
      </c>
      <c r="G851" s="112">
        <f>F851*C825</f>
        <v>0</v>
      </c>
      <c r="H851" s="89">
        <v>0</v>
      </c>
      <c r="I851" s="117">
        <f>H851*C825</f>
        <v>0</v>
      </c>
      <c r="J851" s="39">
        <f>+H851*I857</f>
        <v>0</v>
      </c>
      <c r="K851" s="395">
        <v>0</v>
      </c>
      <c r="L851" s="394">
        <f t="shared" ref="L851" si="65">+J851+K851</f>
        <v>0</v>
      </c>
    </row>
    <row r="852" spans="1:14" ht="13.8">
      <c r="A852" s="2" t="s">
        <v>11</v>
      </c>
      <c r="B852" s="22">
        <f>+$B$32</f>
        <v>0</v>
      </c>
      <c r="C852" s="84" t="e">
        <f>+B852/B854</f>
        <v>#DIV/0!</v>
      </c>
      <c r="D852" s="89">
        <v>0</v>
      </c>
      <c r="E852" s="112">
        <f>+D852*C825</f>
        <v>0</v>
      </c>
      <c r="F852" s="79">
        <v>0</v>
      </c>
      <c r="G852" s="112">
        <f>F852*C825</f>
        <v>0</v>
      </c>
      <c r="H852" s="89">
        <v>0</v>
      </c>
      <c r="I852" s="117">
        <f>H852*C825</f>
        <v>0</v>
      </c>
      <c r="J852" s="39">
        <f>+H852*I857</f>
        <v>0</v>
      </c>
      <c r="K852" s="395">
        <v>0</v>
      </c>
      <c r="L852" s="394">
        <f>+J852+K852</f>
        <v>0</v>
      </c>
    </row>
    <row r="853" spans="1:14" ht="13.8">
      <c r="A853" s="3" t="s">
        <v>8</v>
      </c>
      <c r="B853" s="22">
        <f>+$B$33</f>
        <v>0</v>
      </c>
      <c r="C853" s="84" t="e">
        <f>+B853/B854</f>
        <v>#DIV/0!</v>
      </c>
      <c r="D853" s="89">
        <v>0</v>
      </c>
      <c r="E853" s="112">
        <f>+D853*C825</f>
        <v>0</v>
      </c>
      <c r="F853" s="79">
        <v>0</v>
      </c>
      <c r="G853" s="115">
        <f>F853*C825</f>
        <v>0</v>
      </c>
      <c r="H853" s="358">
        <v>0</v>
      </c>
      <c r="I853" s="118">
        <f>H853*C825</f>
        <v>0</v>
      </c>
      <c r="J853" s="39">
        <f>+H853*I857</f>
        <v>0</v>
      </c>
      <c r="K853" s="395">
        <v>0</v>
      </c>
      <c r="L853" s="394">
        <f t="shared" ref="L853" si="66">+J853+K853</f>
        <v>0</v>
      </c>
    </row>
    <row r="854" spans="1:14" ht="13.8">
      <c r="A854" s="24"/>
      <c r="B854" s="25">
        <f t="shared" ref="B854:K854" si="67">SUM(B831:B853)</f>
        <v>0</v>
      </c>
      <c r="C854" s="85" t="e">
        <f t="shared" si="67"/>
        <v>#DIV/0!</v>
      </c>
      <c r="D854" s="82">
        <f t="shared" si="67"/>
        <v>0</v>
      </c>
      <c r="E854" s="113">
        <f t="shared" si="67"/>
        <v>0</v>
      </c>
      <c r="F854" s="83">
        <f t="shared" si="67"/>
        <v>0</v>
      </c>
      <c r="G854" s="113">
        <f t="shared" si="67"/>
        <v>0</v>
      </c>
      <c r="H854" s="86">
        <f t="shared" si="67"/>
        <v>1</v>
      </c>
      <c r="I854" s="363">
        <f t="shared" si="67"/>
        <v>59050</v>
      </c>
      <c r="J854" s="26">
        <f t="shared" si="67"/>
        <v>18442.824775474008</v>
      </c>
      <c r="K854" s="26">
        <f t="shared" si="67"/>
        <v>-894.82</v>
      </c>
      <c r="L854" s="26">
        <f>SUM(L831:L853)</f>
        <v>17548.004775474008</v>
      </c>
    </row>
    <row r="855" spans="1:14">
      <c r="H855" s="80"/>
      <c r="I855" s="81"/>
    </row>
    <row r="857" spans="1:14">
      <c r="G857" t="s">
        <v>114</v>
      </c>
      <c r="H857" s="27"/>
      <c r="I857" s="357">
        <f>+NSP!L88</f>
        <v>18442.824775474008</v>
      </c>
    </row>
    <row r="858" spans="1:14">
      <c r="G858" t="s">
        <v>338</v>
      </c>
      <c r="I858" s="357">
        <f>+NSP!M88</f>
        <v>-895</v>
      </c>
    </row>
    <row r="859" spans="1:14">
      <c r="G859" t="s">
        <v>256</v>
      </c>
      <c r="I859" s="120">
        <f>SUM(I857:I858)</f>
        <v>17547.824775474008</v>
      </c>
      <c r="N859" s="121">
        <f>+I859</f>
        <v>17547.824775474008</v>
      </c>
    </row>
    <row r="860" spans="1:14">
      <c r="I860" s="122"/>
      <c r="N860" s="121"/>
    </row>
    <row r="861" spans="1:14">
      <c r="I861" s="122"/>
      <c r="N861" s="121"/>
    </row>
    <row r="862" spans="1:14">
      <c r="I862" s="122"/>
      <c r="N862" s="121"/>
    </row>
    <row r="863" spans="1:14" ht="15.6">
      <c r="A863" s="874" t="s">
        <v>19</v>
      </c>
      <c r="B863" s="875"/>
      <c r="C863" s="875" t="s">
        <v>429</v>
      </c>
      <c r="D863" s="875"/>
      <c r="E863" s="875"/>
      <c r="F863" s="875"/>
      <c r="G863" s="875"/>
      <c r="H863" s="876"/>
      <c r="I863" s="4"/>
    </row>
    <row r="864" spans="1:14" ht="15.6">
      <c r="A864" s="867" t="s">
        <v>20</v>
      </c>
      <c r="B864" s="868"/>
      <c r="C864" s="920"/>
      <c r="D864" s="920"/>
      <c r="E864" s="920"/>
      <c r="F864" s="920"/>
      <c r="G864" s="920"/>
      <c r="H864" s="921"/>
      <c r="I864" s="4"/>
    </row>
    <row r="865" spans="1:12" ht="15.6">
      <c r="A865" s="867" t="s">
        <v>22</v>
      </c>
      <c r="B865" s="868"/>
      <c r="C865" s="913"/>
      <c r="D865" s="913"/>
      <c r="E865" s="913"/>
      <c r="F865" s="913"/>
      <c r="G865" s="913"/>
      <c r="H865" s="914"/>
      <c r="I865" s="4"/>
    </row>
    <row r="866" spans="1:12" ht="15.6">
      <c r="A866" s="867" t="s">
        <v>24</v>
      </c>
      <c r="B866" s="868"/>
      <c r="C866" s="869">
        <v>12765915.5</v>
      </c>
      <c r="D866" s="870"/>
      <c r="E866" s="870"/>
      <c r="F866" s="870"/>
      <c r="G866" s="870"/>
      <c r="H866" s="871"/>
      <c r="I866" s="4"/>
    </row>
    <row r="867" spans="1:12" ht="15.6">
      <c r="A867" s="881" t="s">
        <v>25</v>
      </c>
      <c r="B867" s="882"/>
      <c r="C867" s="911" t="s">
        <v>116</v>
      </c>
      <c r="D867" s="911"/>
      <c r="E867" s="911"/>
      <c r="F867" s="911"/>
      <c r="G867" s="911"/>
      <c r="H867" s="912"/>
      <c r="I867" s="4"/>
    </row>
    <row r="868" spans="1:12" ht="13.8">
      <c r="A868" s="5"/>
      <c r="B868" s="5"/>
      <c r="C868" s="5"/>
      <c r="D868" s="5"/>
      <c r="E868" s="5"/>
      <c r="F868" s="5"/>
      <c r="G868" s="5"/>
      <c r="H868" s="5"/>
      <c r="I868" s="5"/>
    </row>
    <row r="869" spans="1:12" ht="13.8">
      <c r="A869" s="6"/>
      <c r="B869" s="7"/>
      <c r="C869" s="8"/>
      <c r="D869" s="886">
        <v>0.2</v>
      </c>
      <c r="E869" s="887"/>
      <c r="F869" s="886">
        <v>0.8</v>
      </c>
      <c r="G869" s="887"/>
      <c r="H869" s="9"/>
      <c r="I869" s="10"/>
      <c r="J869" s="11" t="s">
        <v>121</v>
      </c>
      <c r="K869" s="11" t="s">
        <v>269</v>
      </c>
      <c r="L869" s="11" t="s">
        <v>270</v>
      </c>
    </row>
    <row r="870" spans="1:12" ht="13.8">
      <c r="A870" s="12"/>
      <c r="B870" s="13"/>
      <c r="C870" s="14"/>
      <c r="D870" s="872" t="s">
        <v>26</v>
      </c>
      <c r="E870" s="880"/>
      <c r="F870" s="872" t="s">
        <v>27</v>
      </c>
      <c r="G870" s="880"/>
      <c r="H870" s="872" t="s">
        <v>28</v>
      </c>
      <c r="I870" s="873"/>
      <c r="J870" s="15" t="s">
        <v>29</v>
      </c>
      <c r="K870" s="391" t="s">
        <v>523</v>
      </c>
      <c r="L870" s="391" t="s">
        <v>29</v>
      </c>
    </row>
    <row r="871" spans="1:12" ht="27.6">
      <c r="A871" s="16" t="s">
        <v>30</v>
      </c>
      <c r="B871" s="17" t="s">
        <v>31</v>
      </c>
      <c r="C871" s="18" t="s">
        <v>32</v>
      </c>
      <c r="D871" s="19" t="s">
        <v>33</v>
      </c>
      <c r="E871" s="20" t="s">
        <v>34</v>
      </c>
      <c r="F871" s="19" t="s">
        <v>33</v>
      </c>
      <c r="G871" s="20" t="s">
        <v>34</v>
      </c>
      <c r="H871" s="21" t="s">
        <v>33</v>
      </c>
      <c r="I871" s="40" t="s">
        <v>34</v>
      </c>
      <c r="J871" s="18" t="s">
        <v>34</v>
      </c>
      <c r="K871" s="18" t="s">
        <v>34</v>
      </c>
      <c r="L871" s="18" t="s">
        <v>34</v>
      </c>
    </row>
    <row r="872" spans="1:12" ht="13.8">
      <c r="A872" s="1" t="s">
        <v>15</v>
      </c>
      <c r="B872" s="22">
        <f>+$B$10</f>
        <v>0</v>
      </c>
      <c r="C872" s="84" t="e">
        <f>+B872/B895</f>
        <v>#DIV/0!</v>
      </c>
      <c r="D872" s="89">
        <v>0</v>
      </c>
      <c r="E872" s="112">
        <f>+D872*C866</f>
        <v>0</v>
      </c>
      <c r="F872" s="79">
        <v>0</v>
      </c>
      <c r="G872" s="114">
        <f>F872*C866</f>
        <v>0</v>
      </c>
      <c r="H872" s="89">
        <v>0</v>
      </c>
      <c r="I872" s="116">
        <f>H872*C866</f>
        <v>0</v>
      </c>
      <c r="J872" s="39">
        <f>+H872*I898</f>
        <v>0</v>
      </c>
      <c r="K872" s="395">
        <v>0</v>
      </c>
      <c r="L872" s="393">
        <f>+J872+K872</f>
        <v>0</v>
      </c>
    </row>
    <row r="873" spans="1:12" ht="13.8">
      <c r="A873" s="2" t="s">
        <v>4</v>
      </c>
      <c r="B873" s="22">
        <f>+$B$12</f>
        <v>0</v>
      </c>
      <c r="C873" s="84" t="e">
        <f>+B873/B895</f>
        <v>#DIV/0!</v>
      </c>
      <c r="D873" s="89">
        <v>0</v>
      </c>
      <c r="E873" s="112">
        <f>+D873*C866</f>
        <v>0</v>
      </c>
      <c r="F873" s="79">
        <v>0</v>
      </c>
      <c r="G873" s="112">
        <f>F873*C866</f>
        <v>0</v>
      </c>
      <c r="H873" s="89">
        <v>0</v>
      </c>
      <c r="I873" s="117">
        <f>H873*C866</f>
        <v>0</v>
      </c>
      <c r="J873" s="39">
        <f>+H873*I898</f>
        <v>0</v>
      </c>
      <c r="K873" s="395">
        <v>0</v>
      </c>
      <c r="L873" s="394">
        <f>+J873+K873</f>
        <v>0</v>
      </c>
    </row>
    <row r="874" spans="1:12" ht="13.8">
      <c r="A874" s="2" t="s">
        <v>0</v>
      </c>
      <c r="B874" s="22">
        <f>+$B$13</f>
        <v>0</v>
      </c>
      <c r="C874" s="84" t="e">
        <f>+B874/B895</f>
        <v>#DIV/0!</v>
      </c>
      <c r="D874" s="89">
        <v>0</v>
      </c>
      <c r="E874" s="112">
        <f>+D874*C866</f>
        <v>0</v>
      </c>
      <c r="F874" s="79">
        <v>0</v>
      </c>
      <c r="G874" s="112">
        <f>F874*C866</f>
        <v>0</v>
      </c>
      <c r="H874" s="89">
        <v>0</v>
      </c>
      <c r="I874" s="117">
        <f>H874*C866</f>
        <v>0</v>
      </c>
      <c r="J874" s="39">
        <f>+H874*I898</f>
        <v>0</v>
      </c>
      <c r="K874" s="395">
        <v>0</v>
      </c>
      <c r="L874" s="394">
        <f t="shared" ref="L874:L890" si="68">+J874+K874</f>
        <v>0</v>
      </c>
    </row>
    <row r="875" spans="1:12" ht="13.8">
      <c r="A875" s="2" t="s">
        <v>16</v>
      </c>
      <c r="B875" s="22">
        <f>+$B$14</f>
        <v>0</v>
      </c>
      <c r="C875" s="84" t="e">
        <f>+B875/B895</f>
        <v>#DIV/0!</v>
      </c>
      <c r="D875" s="89">
        <v>0</v>
      </c>
      <c r="E875" s="112">
        <f>+D875*C866</f>
        <v>0</v>
      </c>
      <c r="F875" s="79">
        <v>0</v>
      </c>
      <c r="G875" s="112">
        <f>F875*C866</f>
        <v>0</v>
      </c>
      <c r="H875" s="89">
        <v>0</v>
      </c>
      <c r="I875" s="117">
        <f>H875*C866</f>
        <v>0</v>
      </c>
      <c r="J875" s="39">
        <f>+H875*I898</f>
        <v>0</v>
      </c>
      <c r="K875" s="395">
        <v>0</v>
      </c>
      <c r="L875" s="394">
        <f t="shared" si="68"/>
        <v>0</v>
      </c>
    </row>
    <row r="876" spans="1:12" ht="13.8">
      <c r="A876" s="2" t="s">
        <v>6</v>
      </c>
      <c r="B876" s="22">
        <f>+$B$15</f>
        <v>0</v>
      </c>
      <c r="C876" s="84" t="e">
        <f>+B876/B895</f>
        <v>#DIV/0!</v>
      </c>
      <c r="D876" s="89">
        <v>0</v>
      </c>
      <c r="E876" s="112">
        <f>+D876*C866</f>
        <v>0</v>
      </c>
      <c r="F876" s="79">
        <v>0</v>
      </c>
      <c r="G876" s="112">
        <f>F876*C866</f>
        <v>0</v>
      </c>
      <c r="H876" s="89">
        <v>0</v>
      </c>
      <c r="I876" s="117">
        <f>H876*C866</f>
        <v>0</v>
      </c>
      <c r="J876" s="39">
        <f>+H876*I898</f>
        <v>0</v>
      </c>
      <c r="K876" s="395">
        <v>0</v>
      </c>
      <c r="L876" s="394">
        <f t="shared" si="68"/>
        <v>0</v>
      </c>
    </row>
    <row r="877" spans="1:12" ht="13.8">
      <c r="A877" s="2" t="s">
        <v>10</v>
      </c>
      <c r="B877" s="22">
        <f>+$B$16</f>
        <v>0</v>
      </c>
      <c r="C877" s="84" t="e">
        <f>+B877/B895</f>
        <v>#DIV/0!</v>
      </c>
      <c r="D877" s="89">
        <v>0</v>
      </c>
      <c r="E877" s="112">
        <f>+D877*C866</f>
        <v>0</v>
      </c>
      <c r="F877" s="79">
        <v>0</v>
      </c>
      <c r="G877" s="112">
        <f>F877*C866</f>
        <v>0</v>
      </c>
      <c r="H877" s="89">
        <v>0</v>
      </c>
      <c r="I877" s="117">
        <f>H877*C866</f>
        <v>0</v>
      </c>
      <c r="J877" s="39">
        <f>+H877*I898</f>
        <v>0</v>
      </c>
      <c r="K877" s="395">
        <v>0</v>
      </c>
      <c r="L877" s="394">
        <f t="shared" si="68"/>
        <v>0</v>
      </c>
    </row>
    <row r="878" spans="1:12" ht="13.8">
      <c r="A878" s="2" t="s">
        <v>17</v>
      </c>
      <c r="B878" s="22">
        <f>+$B$17</f>
        <v>0</v>
      </c>
      <c r="C878" s="84" t="e">
        <f>+B878/B895</f>
        <v>#DIV/0!</v>
      </c>
      <c r="D878" s="89">
        <v>0</v>
      </c>
      <c r="E878" s="112">
        <f>+D878*C866</f>
        <v>0</v>
      </c>
      <c r="F878" s="79">
        <v>0</v>
      </c>
      <c r="G878" s="112">
        <f>F878*C866</f>
        <v>0</v>
      </c>
      <c r="H878" s="89">
        <v>0</v>
      </c>
      <c r="I878" s="117">
        <f>H878*C866</f>
        <v>0</v>
      </c>
      <c r="J878" s="39">
        <f>+H878*I898</f>
        <v>0</v>
      </c>
      <c r="K878" s="395">
        <v>0</v>
      </c>
      <c r="L878" s="394">
        <f t="shared" si="68"/>
        <v>0</v>
      </c>
    </row>
    <row r="879" spans="1:12" ht="13.8">
      <c r="A879" s="2" t="s">
        <v>5</v>
      </c>
      <c r="B879" s="22">
        <f>+$B$18</f>
        <v>0</v>
      </c>
      <c r="C879" s="84" t="e">
        <f>+B879/B895</f>
        <v>#DIV/0!</v>
      </c>
      <c r="D879" s="89">
        <v>0</v>
      </c>
      <c r="E879" s="112">
        <f>+D879*C866</f>
        <v>0</v>
      </c>
      <c r="F879" s="79">
        <v>0</v>
      </c>
      <c r="G879" s="112">
        <f>F879*C866</f>
        <v>0</v>
      </c>
      <c r="H879" s="89">
        <v>0</v>
      </c>
      <c r="I879" s="117">
        <f>H879*C866</f>
        <v>0</v>
      </c>
      <c r="J879" s="39">
        <f>+H879*I898</f>
        <v>0</v>
      </c>
      <c r="K879" s="395">
        <v>0</v>
      </c>
      <c r="L879" s="394">
        <f t="shared" si="68"/>
        <v>0</v>
      </c>
    </row>
    <row r="880" spans="1:12" ht="13.8">
      <c r="A880" s="2" t="s">
        <v>116</v>
      </c>
      <c r="B880" s="22">
        <f>+$B$19</f>
        <v>0</v>
      </c>
      <c r="C880" s="84" t="e">
        <f>+B880/B895</f>
        <v>#DIV/0!</v>
      </c>
      <c r="D880" s="89">
        <v>0</v>
      </c>
      <c r="E880" s="112">
        <f>+D880*C866</f>
        <v>0</v>
      </c>
      <c r="F880" s="79">
        <v>0</v>
      </c>
      <c r="G880" s="112">
        <f>F880*C866</f>
        <v>0</v>
      </c>
      <c r="H880" s="89">
        <v>0.9635894431267551</v>
      </c>
      <c r="I880" s="117">
        <f>H880*C866</f>
        <v>12301101.407648211</v>
      </c>
      <c r="J880" s="39">
        <f>+H880*I898</f>
        <v>4322142.347776534</v>
      </c>
      <c r="K880" s="395">
        <v>-305785.24</v>
      </c>
      <c r="L880" s="394">
        <f t="shared" si="68"/>
        <v>4016357.1077765338</v>
      </c>
    </row>
    <row r="881" spans="1:12" ht="13.8">
      <c r="A881" s="2" t="s">
        <v>1</v>
      </c>
      <c r="B881" s="22">
        <f>+$B$20</f>
        <v>0</v>
      </c>
      <c r="C881" s="84" t="e">
        <f>+B881/B895</f>
        <v>#DIV/0!</v>
      </c>
      <c r="D881" s="89">
        <v>0</v>
      </c>
      <c r="E881" s="112">
        <f>+D881*C866</f>
        <v>0</v>
      </c>
      <c r="F881" s="79">
        <v>0</v>
      </c>
      <c r="G881" s="112">
        <f>F881*C866</f>
        <v>0</v>
      </c>
      <c r="H881" s="89">
        <v>0</v>
      </c>
      <c r="I881" s="117">
        <f>H881*C866</f>
        <v>0</v>
      </c>
      <c r="J881" s="39">
        <f>+H881*I898</f>
        <v>0</v>
      </c>
      <c r="K881" s="395">
        <v>0</v>
      </c>
      <c r="L881" s="394">
        <f t="shared" si="68"/>
        <v>0</v>
      </c>
    </row>
    <row r="882" spans="1:12" ht="13.8">
      <c r="A882" s="2" t="s">
        <v>46</v>
      </c>
      <c r="B882" s="22">
        <f>+$B$21</f>
        <v>0</v>
      </c>
      <c r="C882" s="84" t="e">
        <f>+B882/B895</f>
        <v>#DIV/0!</v>
      </c>
      <c r="D882" s="89">
        <v>0</v>
      </c>
      <c r="E882" s="112">
        <f>+D882*C866</f>
        <v>0</v>
      </c>
      <c r="F882" s="79">
        <v>0</v>
      </c>
      <c r="G882" s="112">
        <f>F882*C866</f>
        <v>0</v>
      </c>
      <c r="H882" s="89">
        <v>0</v>
      </c>
      <c r="I882" s="117">
        <f>H882*C866</f>
        <v>0</v>
      </c>
      <c r="J882" s="39">
        <f>+H882*I898</f>
        <v>0</v>
      </c>
      <c r="K882" s="395">
        <v>0</v>
      </c>
      <c r="L882" s="394">
        <f t="shared" si="68"/>
        <v>0</v>
      </c>
    </row>
    <row r="883" spans="1:12" ht="13.8">
      <c r="A883" s="2" t="s">
        <v>45</v>
      </c>
      <c r="B883" s="22">
        <f>+$B$22</f>
        <v>0</v>
      </c>
      <c r="C883" s="84" t="e">
        <f>+B883/B895</f>
        <v>#DIV/0!</v>
      </c>
      <c r="D883" s="89">
        <v>0</v>
      </c>
      <c r="E883" s="112">
        <f>+D883*C866</f>
        <v>0</v>
      </c>
      <c r="F883" s="79">
        <v>0</v>
      </c>
      <c r="G883" s="112">
        <f>F883*C866</f>
        <v>0</v>
      </c>
      <c r="H883" s="89">
        <v>0</v>
      </c>
      <c r="I883" s="117">
        <f>H883*C866</f>
        <v>0</v>
      </c>
      <c r="J883" s="39">
        <f>+H883*I898</f>
        <v>0</v>
      </c>
      <c r="K883" s="395">
        <v>0</v>
      </c>
      <c r="L883" s="394">
        <f t="shared" si="68"/>
        <v>0</v>
      </c>
    </row>
    <row r="884" spans="1:12" ht="13.8">
      <c r="A884" s="2" t="s">
        <v>209</v>
      </c>
      <c r="B884" s="22">
        <f>+$B$23</f>
        <v>0</v>
      </c>
      <c r="C884" s="84" t="e">
        <f>+B884/B895</f>
        <v>#DIV/0!</v>
      </c>
      <c r="D884" s="89">
        <v>0</v>
      </c>
      <c r="E884" s="112">
        <f>+D884*C866</f>
        <v>0</v>
      </c>
      <c r="F884" s="79">
        <v>0</v>
      </c>
      <c r="G884" s="112">
        <f>F884*C866</f>
        <v>0</v>
      </c>
      <c r="H884" s="89">
        <v>0</v>
      </c>
      <c r="I884" s="117">
        <f>H884*C866</f>
        <v>0</v>
      </c>
      <c r="J884" s="39">
        <f>+H884*I898</f>
        <v>0</v>
      </c>
      <c r="K884" s="395">
        <v>0</v>
      </c>
      <c r="L884" s="394">
        <f t="shared" si="68"/>
        <v>0</v>
      </c>
    </row>
    <row r="885" spans="1:12" ht="13.8">
      <c r="A885" s="2" t="s">
        <v>210</v>
      </c>
      <c r="B885" s="22">
        <f>+$B$24</f>
        <v>0</v>
      </c>
      <c r="C885" s="84" t="e">
        <f>+B885/B895</f>
        <v>#DIV/0!</v>
      </c>
      <c r="D885" s="89">
        <v>0</v>
      </c>
      <c r="E885" s="112">
        <f>+D885*C866</f>
        <v>0</v>
      </c>
      <c r="F885" s="79">
        <v>0</v>
      </c>
      <c r="G885" s="112">
        <f>F885*C866</f>
        <v>0</v>
      </c>
      <c r="H885" s="89">
        <v>0</v>
      </c>
      <c r="I885" s="117">
        <f>H885*C866</f>
        <v>0</v>
      </c>
      <c r="J885" s="39">
        <f>+H885*I898</f>
        <v>0</v>
      </c>
      <c r="K885" s="395">
        <v>0</v>
      </c>
      <c r="L885" s="394">
        <f t="shared" si="68"/>
        <v>0</v>
      </c>
    </row>
    <row r="886" spans="1:12" ht="13.8">
      <c r="A886" s="2" t="s">
        <v>2</v>
      </c>
      <c r="B886" s="22">
        <f>+$B$25</f>
        <v>0</v>
      </c>
      <c r="C886" s="84" t="e">
        <f>+B886/B895</f>
        <v>#DIV/0!</v>
      </c>
      <c r="D886" s="89">
        <v>0</v>
      </c>
      <c r="E886" s="112">
        <f>+D886*C866</f>
        <v>0</v>
      </c>
      <c r="F886" s="79">
        <v>0</v>
      </c>
      <c r="G886" s="112">
        <f>F886*C866</f>
        <v>0</v>
      </c>
      <c r="H886" s="89">
        <v>0</v>
      </c>
      <c r="I886" s="117">
        <f>H886*C866</f>
        <v>0</v>
      </c>
      <c r="J886" s="39">
        <f>+H886*I898</f>
        <v>0</v>
      </c>
      <c r="K886" s="395">
        <v>0</v>
      </c>
      <c r="L886" s="394">
        <f t="shared" si="68"/>
        <v>0</v>
      </c>
    </row>
    <row r="887" spans="1:12" ht="13.8">
      <c r="A887" s="2" t="s">
        <v>12</v>
      </c>
      <c r="B887" s="22">
        <f>+$B$26</f>
        <v>0</v>
      </c>
      <c r="C887" s="84" t="e">
        <f>+B887/B895</f>
        <v>#DIV/0!</v>
      </c>
      <c r="D887" s="89">
        <v>0</v>
      </c>
      <c r="E887" s="112">
        <f>+D887*C866</f>
        <v>0</v>
      </c>
      <c r="F887" s="79">
        <v>0</v>
      </c>
      <c r="G887" s="112">
        <f>F887*C866</f>
        <v>0</v>
      </c>
      <c r="H887" s="89">
        <v>0</v>
      </c>
      <c r="I887" s="117">
        <f>H887*C866</f>
        <v>0</v>
      </c>
      <c r="J887" s="39">
        <f>+H887*I898</f>
        <v>0</v>
      </c>
      <c r="K887" s="395">
        <v>0</v>
      </c>
      <c r="L887" s="394">
        <f t="shared" si="68"/>
        <v>0</v>
      </c>
    </row>
    <row r="888" spans="1:12" ht="13.8">
      <c r="A888" s="2" t="s">
        <v>18</v>
      </c>
      <c r="B888" s="22">
        <f>+$B$27</f>
        <v>0</v>
      </c>
      <c r="C888" s="84" t="e">
        <f>+B888/B895</f>
        <v>#DIV/0!</v>
      </c>
      <c r="D888" s="89">
        <v>0</v>
      </c>
      <c r="E888" s="112">
        <f>+D888*C866</f>
        <v>0</v>
      </c>
      <c r="F888" s="79">
        <v>0</v>
      </c>
      <c r="G888" s="112">
        <f>F888*C866</f>
        <v>0</v>
      </c>
      <c r="H888" s="89">
        <v>0</v>
      </c>
      <c r="I888" s="117">
        <f>H888*C866</f>
        <v>0</v>
      </c>
      <c r="J888" s="39">
        <f>+H888*I898</f>
        <v>0</v>
      </c>
      <c r="K888" s="395">
        <v>0</v>
      </c>
      <c r="L888" s="394">
        <f t="shared" si="68"/>
        <v>0</v>
      </c>
    </row>
    <row r="889" spans="1:12" ht="13.8">
      <c r="A889" s="2" t="s">
        <v>9</v>
      </c>
      <c r="B889" s="22">
        <f>+$B$28</f>
        <v>0</v>
      </c>
      <c r="C889" s="84" t="e">
        <f>+B889/B895</f>
        <v>#DIV/0!</v>
      </c>
      <c r="D889" s="89">
        <v>0</v>
      </c>
      <c r="E889" s="112">
        <f>+D889*C866</f>
        <v>0</v>
      </c>
      <c r="F889" s="79">
        <v>0</v>
      </c>
      <c r="G889" s="112">
        <f>F889*C866</f>
        <v>0</v>
      </c>
      <c r="H889" s="89">
        <v>2.0162901546157175E-2</v>
      </c>
      <c r="I889" s="117">
        <f>H889*C866</f>
        <v>257397.89737306186</v>
      </c>
      <c r="J889" s="39">
        <f>+H889*I898</f>
        <v>90439.89766420798</v>
      </c>
      <c r="K889" s="395">
        <v>-3350.49</v>
      </c>
      <c r="L889" s="394">
        <f t="shared" si="68"/>
        <v>87089.407664207974</v>
      </c>
    </row>
    <row r="890" spans="1:12" ht="13.8">
      <c r="A890" s="2" t="s">
        <v>7</v>
      </c>
      <c r="B890" s="22">
        <f>+$B$29</f>
        <v>0</v>
      </c>
      <c r="C890" s="84" t="e">
        <f>+B890/B895</f>
        <v>#DIV/0!</v>
      </c>
      <c r="D890" s="89">
        <v>0</v>
      </c>
      <c r="E890" s="112">
        <f>+D890*C866</f>
        <v>0</v>
      </c>
      <c r="F890" s="79">
        <v>0</v>
      </c>
      <c r="G890" s="112">
        <f>F890*C866</f>
        <v>0</v>
      </c>
      <c r="H890" s="89">
        <v>0</v>
      </c>
      <c r="I890" s="117">
        <f>H890*C866</f>
        <v>0</v>
      </c>
      <c r="J890" s="39">
        <f>+H890*I898</f>
        <v>0</v>
      </c>
      <c r="K890" s="395">
        <v>0</v>
      </c>
      <c r="L890" s="394">
        <f t="shared" si="68"/>
        <v>0</v>
      </c>
    </row>
    <row r="891" spans="1:12" ht="13.8">
      <c r="A891" s="2" t="s">
        <v>13</v>
      </c>
      <c r="B891" s="22">
        <f>+$B$30</f>
        <v>0</v>
      </c>
      <c r="C891" s="84" t="e">
        <f>+B891/B895</f>
        <v>#DIV/0!</v>
      </c>
      <c r="D891" s="89">
        <v>0</v>
      </c>
      <c r="E891" s="112">
        <f>+D891*C866</f>
        <v>0</v>
      </c>
      <c r="F891" s="79">
        <v>0</v>
      </c>
      <c r="G891" s="112">
        <f>F891*C866</f>
        <v>0</v>
      </c>
      <c r="H891" s="89">
        <v>0</v>
      </c>
      <c r="I891" s="117">
        <f>H891*C866</f>
        <v>0</v>
      </c>
      <c r="J891" s="39">
        <f>+H891*I898</f>
        <v>0</v>
      </c>
      <c r="K891" s="395">
        <v>0</v>
      </c>
      <c r="L891" s="394">
        <f>+J891+K891</f>
        <v>0</v>
      </c>
    </row>
    <row r="892" spans="1:12" ht="13.8">
      <c r="A892" s="2" t="s">
        <v>3</v>
      </c>
      <c r="B892" s="22">
        <f>+$B$31</f>
        <v>0</v>
      </c>
      <c r="C892" s="84" t="e">
        <f>+B892/B895</f>
        <v>#DIV/0!</v>
      </c>
      <c r="D892" s="89">
        <v>0</v>
      </c>
      <c r="E892" s="112">
        <f>+D892*C866</f>
        <v>0</v>
      </c>
      <c r="F892" s="79">
        <v>0</v>
      </c>
      <c r="G892" s="112">
        <f>F892*C866</f>
        <v>0</v>
      </c>
      <c r="H892" s="89">
        <v>1.6247655327087756E-2</v>
      </c>
      <c r="I892" s="117">
        <f>H892*C866</f>
        <v>207416.19497872714</v>
      </c>
      <c r="J892" s="39">
        <f>+H892*I898</f>
        <v>72878.215553514834</v>
      </c>
      <c r="K892" s="395">
        <v>-2255.3000000000002</v>
      </c>
      <c r="L892" s="394">
        <f t="shared" ref="L892" si="69">+J892+K892</f>
        <v>70622.915553514831</v>
      </c>
    </row>
    <row r="893" spans="1:12" ht="13.8">
      <c r="A893" s="2" t="s">
        <v>11</v>
      </c>
      <c r="B893" s="22">
        <f>+$B$32</f>
        <v>0</v>
      </c>
      <c r="C893" s="84" t="e">
        <f>+B893/B895</f>
        <v>#DIV/0!</v>
      </c>
      <c r="D893" s="89">
        <v>0</v>
      </c>
      <c r="E893" s="112">
        <f>+D893*C866</f>
        <v>0</v>
      </c>
      <c r="F893" s="79">
        <v>0</v>
      </c>
      <c r="G893" s="112">
        <f>F893*C866</f>
        <v>0</v>
      </c>
      <c r="H893" s="89">
        <v>0</v>
      </c>
      <c r="I893" s="117">
        <f>H893*C866</f>
        <v>0</v>
      </c>
      <c r="J893" s="39">
        <f>+H893*I898</f>
        <v>0</v>
      </c>
      <c r="K893" s="395">
        <v>0</v>
      </c>
      <c r="L893" s="394">
        <f>+J893+K893</f>
        <v>0</v>
      </c>
    </row>
    <row r="894" spans="1:12" ht="13.8">
      <c r="A894" s="3" t="s">
        <v>8</v>
      </c>
      <c r="B894" s="22">
        <f>+$B$33</f>
        <v>0</v>
      </c>
      <c r="C894" s="84" t="e">
        <f>+B894/B895</f>
        <v>#DIV/0!</v>
      </c>
      <c r="D894" s="89">
        <v>0</v>
      </c>
      <c r="E894" s="112">
        <f>+D894*C866</f>
        <v>0</v>
      </c>
      <c r="F894" s="79">
        <v>0</v>
      </c>
      <c r="G894" s="115">
        <f>F894*C866</f>
        <v>0</v>
      </c>
      <c r="H894" s="358">
        <v>0</v>
      </c>
      <c r="I894" s="118">
        <f>H894*C866</f>
        <v>0</v>
      </c>
      <c r="J894" s="39">
        <f>+H894*I898</f>
        <v>0</v>
      </c>
      <c r="K894" s="395">
        <v>0</v>
      </c>
      <c r="L894" s="394">
        <f t="shared" ref="L894" si="70">+J894+K894</f>
        <v>0</v>
      </c>
    </row>
    <row r="895" spans="1:12" ht="13.8">
      <c r="A895" s="24"/>
      <c r="B895" s="25">
        <f t="shared" ref="B895:K895" si="71">SUM(B872:B894)</f>
        <v>0</v>
      </c>
      <c r="C895" s="85" t="e">
        <f t="shared" si="71"/>
        <v>#DIV/0!</v>
      </c>
      <c r="D895" s="82">
        <f t="shared" si="71"/>
        <v>0</v>
      </c>
      <c r="E895" s="113">
        <f t="shared" si="71"/>
        <v>0</v>
      </c>
      <c r="F895" s="83">
        <f t="shared" si="71"/>
        <v>0</v>
      </c>
      <c r="G895" s="113">
        <f t="shared" si="71"/>
        <v>0</v>
      </c>
      <c r="H895" s="86">
        <f t="shared" si="71"/>
        <v>1</v>
      </c>
      <c r="I895" s="363">
        <f t="shared" si="71"/>
        <v>12765915.5</v>
      </c>
      <c r="J895" s="26">
        <f t="shared" si="71"/>
        <v>4485460.4609942567</v>
      </c>
      <c r="K895" s="26">
        <f t="shared" si="71"/>
        <v>-311391.02999999997</v>
      </c>
      <c r="L895" s="26">
        <f>SUM(L872:L894)</f>
        <v>4174069.4309942564</v>
      </c>
    </row>
    <row r="896" spans="1:12">
      <c r="H896" s="80"/>
      <c r="I896" s="81"/>
    </row>
    <row r="897" spans="1:14">
      <c r="I897" s="127"/>
    </row>
    <row r="898" spans="1:14">
      <c r="G898" t="s">
        <v>114</v>
      </c>
      <c r="H898" s="27"/>
      <c r="I898" s="357">
        <f>+ITCM!L85</f>
        <v>4485460.4609942567</v>
      </c>
    </row>
    <row r="899" spans="1:14">
      <c r="G899" t="s">
        <v>338</v>
      </c>
      <c r="I899" s="357">
        <f>+ITCM!M85</f>
        <v>-311391</v>
      </c>
    </row>
    <row r="900" spans="1:14">
      <c r="G900" t="s">
        <v>256</v>
      </c>
      <c r="I900" s="746">
        <f>SUM(I898:I899)</f>
        <v>4174069.4609942567</v>
      </c>
      <c r="N900" s="121">
        <f>+I900</f>
        <v>4174069.4609942567</v>
      </c>
    </row>
    <row r="901" spans="1:14">
      <c r="I901" s="748"/>
    </row>
    <row r="902" spans="1:14">
      <c r="I902" s="88"/>
    </row>
    <row r="903" spans="1:14">
      <c r="I903" s="88"/>
    </row>
    <row r="904" spans="1:14" ht="15.6">
      <c r="A904" s="874" t="s">
        <v>19</v>
      </c>
      <c r="B904" s="875"/>
      <c r="C904" s="907" t="s">
        <v>721</v>
      </c>
      <c r="D904" s="907"/>
      <c r="E904" s="907"/>
      <c r="F904" s="907"/>
      <c r="G904" s="907"/>
      <c r="H904" s="908"/>
      <c r="I904" s="4"/>
    </row>
    <row r="905" spans="1:14" ht="15.6">
      <c r="A905" s="867" t="s">
        <v>20</v>
      </c>
      <c r="B905" s="868"/>
      <c r="C905" s="920"/>
      <c r="D905" s="920"/>
      <c r="E905" s="920"/>
      <c r="F905" s="920"/>
      <c r="G905" s="920"/>
      <c r="H905" s="921"/>
      <c r="I905" s="4"/>
    </row>
    <row r="906" spans="1:14" ht="15.6">
      <c r="A906" s="867" t="s">
        <v>22</v>
      </c>
      <c r="B906" s="868"/>
      <c r="C906" s="913"/>
      <c r="D906" s="913"/>
      <c r="E906" s="913"/>
      <c r="F906" s="913"/>
      <c r="G906" s="913"/>
      <c r="H906" s="914"/>
      <c r="I906" s="4"/>
    </row>
    <row r="907" spans="1:14" ht="15.6">
      <c r="A907" s="867" t="s">
        <v>24</v>
      </c>
      <c r="B907" s="868"/>
      <c r="C907" s="869">
        <v>2475495</v>
      </c>
      <c r="D907" s="870"/>
      <c r="E907" s="870"/>
      <c r="F907" s="870"/>
      <c r="G907" s="870"/>
      <c r="H907" s="871"/>
      <c r="I907" s="4"/>
    </row>
    <row r="908" spans="1:14" ht="15.6">
      <c r="A908" s="881" t="s">
        <v>25</v>
      </c>
      <c r="B908" s="882"/>
      <c r="C908" s="911" t="s">
        <v>18</v>
      </c>
      <c r="D908" s="911"/>
      <c r="E908" s="911"/>
      <c r="F908" s="911"/>
      <c r="G908" s="911"/>
      <c r="H908" s="912"/>
      <c r="I908" s="4"/>
    </row>
    <row r="909" spans="1:14" ht="13.8">
      <c r="A909" s="5"/>
      <c r="B909" s="5"/>
      <c r="C909" s="5"/>
      <c r="D909" s="5"/>
      <c r="E909" s="5"/>
      <c r="F909" s="5"/>
      <c r="G909" s="5"/>
      <c r="H909" s="5"/>
      <c r="I909" s="5"/>
    </row>
    <row r="910" spans="1:14" ht="13.8">
      <c r="A910" s="6"/>
      <c r="B910" s="7"/>
      <c r="C910" s="8"/>
      <c r="D910" s="886">
        <v>0</v>
      </c>
      <c r="E910" s="887"/>
      <c r="F910" s="886">
        <v>1</v>
      </c>
      <c r="G910" s="887"/>
      <c r="H910" s="9"/>
      <c r="I910" s="10"/>
      <c r="J910" s="11" t="s">
        <v>121</v>
      </c>
      <c r="K910" s="11" t="s">
        <v>269</v>
      </c>
      <c r="L910" s="11" t="s">
        <v>270</v>
      </c>
    </row>
    <row r="911" spans="1:14" ht="13.8">
      <c r="A911" s="12"/>
      <c r="B911" s="13"/>
      <c r="C911" s="14"/>
      <c r="D911" s="872" t="s">
        <v>26</v>
      </c>
      <c r="E911" s="880"/>
      <c r="F911" s="872" t="s">
        <v>27</v>
      </c>
      <c r="G911" s="880"/>
      <c r="H911" s="872" t="s">
        <v>28</v>
      </c>
      <c r="I911" s="873"/>
      <c r="J911" s="15" t="s">
        <v>29</v>
      </c>
      <c r="K911" s="391" t="s">
        <v>29</v>
      </c>
      <c r="L911" s="391" t="s">
        <v>29</v>
      </c>
    </row>
    <row r="912" spans="1:14" ht="27.6">
      <c r="A912" s="16" t="s">
        <v>30</v>
      </c>
      <c r="B912" s="17" t="s">
        <v>31</v>
      </c>
      <c r="C912" s="18" t="s">
        <v>32</v>
      </c>
      <c r="D912" s="19" t="s">
        <v>33</v>
      </c>
      <c r="E912" s="20" t="s">
        <v>34</v>
      </c>
      <c r="F912" s="19" t="s">
        <v>33</v>
      </c>
      <c r="G912" s="20" t="s">
        <v>34</v>
      </c>
      <c r="H912" s="21" t="s">
        <v>33</v>
      </c>
      <c r="I912" s="40" t="s">
        <v>34</v>
      </c>
      <c r="J912" s="18" t="s">
        <v>34</v>
      </c>
      <c r="K912" s="18" t="s">
        <v>34</v>
      </c>
      <c r="L912" s="18" t="s">
        <v>34</v>
      </c>
    </row>
    <row r="913" spans="1:12" ht="13.8">
      <c r="A913" s="1" t="s">
        <v>15</v>
      </c>
      <c r="B913" s="22">
        <f>+$B$10</f>
        <v>0</v>
      </c>
      <c r="C913" s="84" t="e">
        <f>+B913/B936</f>
        <v>#DIV/0!</v>
      </c>
      <c r="D913" s="89">
        <v>0</v>
      </c>
      <c r="E913" s="112">
        <f>+D913*C907</f>
        <v>0</v>
      </c>
      <c r="F913" s="79">
        <v>0</v>
      </c>
      <c r="G913" s="114">
        <f>F913*C907</f>
        <v>0</v>
      </c>
      <c r="H913" s="89">
        <v>0</v>
      </c>
      <c r="I913" s="116">
        <f>H913*C907</f>
        <v>0</v>
      </c>
      <c r="J913" s="39">
        <f>+H913*I939</f>
        <v>0</v>
      </c>
      <c r="K913" s="39">
        <f>+H913*I940</f>
        <v>0</v>
      </c>
      <c r="L913" s="393">
        <f>+J913+K913</f>
        <v>0</v>
      </c>
    </row>
    <row r="914" spans="1:12" ht="13.8">
      <c r="A914" s="2" t="s">
        <v>4</v>
      </c>
      <c r="B914" s="22">
        <f>+$B$12</f>
        <v>0</v>
      </c>
      <c r="C914" s="84" t="e">
        <f>+B914/B936</f>
        <v>#DIV/0!</v>
      </c>
      <c r="D914" s="89">
        <v>0</v>
      </c>
      <c r="E914" s="112">
        <f>+D914*C907</f>
        <v>0</v>
      </c>
      <c r="F914" s="79">
        <v>0</v>
      </c>
      <c r="G914" s="112">
        <f>F914*C907</f>
        <v>0</v>
      </c>
      <c r="H914" s="89">
        <v>0</v>
      </c>
      <c r="I914" s="117">
        <f>H914*C907</f>
        <v>0</v>
      </c>
      <c r="J914" s="39">
        <f>+H914*I939</f>
        <v>0</v>
      </c>
      <c r="K914" s="39">
        <f>+H914*I940</f>
        <v>0</v>
      </c>
      <c r="L914" s="394">
        <f>+J914+K914</f>
        <v>0</v>
      </c>
    </row>
    <row r="915" spans="1:12" ht="13.8">
      <c r="A915" s="2" t="s">
        <v>0</v>
      </c>
      <c r="B915" s="22">
        <f>+$B$13</f>
        <v>0</v>
      </c>
      <c r="C915" s="84" t="e">
        <f>+B915/B936</f>
        <v>#DIV/0!</v>
      </c>
      <c r="D915" s="89">
        <v>0</v>
      </c>
      <c r="E915" s="112">
        <f>+D915*C907</f>
        <v>0</v>
      </c>
      <c r="F915" s="79">
        <v>0</v>
      </c>
      <c r="G915" s="112">
        <f>F915*C907</f>
        <v>0</v>
      </c>
      <c r="H915" s="89">
        <v>0</v>
      </c>
      <c r="I915" s="117">
        <f>H915*C907</f>
        <v>0</v>
      </c>
      <c r="J915" s="39">
        <f>+H915*I939</f>
        <v>0</v>
      </c>
      <c r="K915" s="39">
        <f>+H915*I940</f>
        <v>0</v>
      </c>
      <c r="L915" s="394">
        <f t="shared" ref="L915:L935" si="72">+J915+K915</f>
        <v>0</v>
      </c>
    </row>
    <row r="916" spans="1:12" ht="13.8">
      <c r="A916" s="2" t="s">
        <v>16</v>
      </c>
      <c r="B916" s="22">
        <f>+$B$14</f>
        <v>0</v>
      </c>
      <c r="C916" s="84" t="e">
        <f>+B916/B936</f>
        <v>#DIV/0!</v>
      </c>
      <c r="D916" s="89">
        <v>0</v>
      </c>
      <c r="E916" s="112">
        <f>+D916*C907</f>
        <v>0</v>
      </c>
      <c r="F916" s="79">
        <v>0</v>
      </c>
      <c r="G916" s="112">
        <f>F916*C907</f>
        <v>0</v>
      </c>
      <c r="H916" s="89">
        <v>0</v>
      </c>
      <c r="I916" s="117">
        <f>H916*C907</f>
        <v>0</v>
      </c>
      <c r="J916" s="39">
        <f>+H916*I939</f>
        <v>0</v>
      </c>
      <c r="K916" s="39">
        <f>+H916*I940</f>
        <v>0</v>
      </c>
      <c r="L916" s="394">
        <f t="shared" si="72"/>
        <v>0</v>
      </c>
    </row>
    <row r="917" spans="1:12" ht="13.8">
      <c r="A917" s="2" t="s">
        <v>6</v>
      </c>
      <c r="B917" s="22">
        <f>+$B$15</f>
        <v>0</v>
      </c>
      <c r="C917" s="84" t="e">
        <f>+B917/B936</f>
        <v>#DIV/0!</v>
      </c>
      <c r="D917" s="89">
        <v>0</v>
      </c>
      <c r="E917" s="112">
        <f>+D917*C907</f>
        <v>0</v>
      </c>
      <c r="F917" s="79">
        <v>0</v>
      </c>
      <c r="G917" s="112">
        <f>F917*C907</f>
        <v>0</v>
      </c>
      <c r="H917" s="89">
        <v>0</v>
      </c>
      <c r="I917" s="117">
        <f>H917*C907</f>
        <v>0</v>
      </c>
      <c r="J917" s="39">
        <f>+H917*I939</f>
        <v>0</v>
      </c>
      <c r="K917" s="39">
        <f>+H917*I940</f>
        <v>0</v>
      </c>
      <c r="L917" s="394">
        <f t="shared" si="72"/>
        <v>0</v>
      </c>
    </row>
    <row r="918" spans="1:12" ht="13.8">
      <c r="A918" s="2" t="s">
        <v>10</v>
      </c>
      <c r="B918" s="22">
        <f>+$B$16</f>
        <v>0</v>
      </c>
      <c r="C918" s="84" t="e">
        <f>+B918/B936</f>
        <v>#DIV/0!</v>
      </c>
      <c r="D918" s="89">
        <v>0</v>
      </c>
      <c r="E918" s="112">
        <f>+D918*C907</f>
        <v>0</v>
      </c>
      <c r="F918" s="79">
        <v>0</v>
      </c>
      <c r="G918" s="112">
        <f>F918*C907</f>
        <v>0</v>
      </c>
      <c r="H918" s="89">
        <v>0</v>
      </c>
      <c r="I918" s="117">
        <f>H918*C907</f>
        <v>0</v>
      </c>
      <c r="J918" s="39">
        <f>+H918*I939</f>
        <v>0</v>
      </c>
      <c r="K918" s="39">
        <f>+H918*I940</f>
        <v>0</v>
      </c>
      <c r="L918" s="394">
        <f t="shared" si="72"/>
        <v>0</v>
      </c>
    </row>
    <row r="919" spans="1:12" ht="13.8">
      <c r="A919" s="2" t="s">
        <v>17</v>
      </c>
      <c r="B919" s="22">
        <f>+$B$17</f>
        <v>0</v>
      </c>
      <c r="C919" s="84" t="e">
        <f>+B919/B936</f>
        <v>#DIV/0!</v>
      </c>
      <c r="D919" s="89">
        <v>0</v>
      </c>
      <c r="E919" s="112">
        <f>+D919*C907</f>
        <v>0</v>
      </c>
      <c r="F919" s="79">
        <v>0</v>
      </c>
      <c r="G919" s="112">
        <f>F919*C907</f>
        <v>0</v>
      </c>
      <c r="H919" s="89">
        <v>0</v>
      </c>
      <c r="I919" s="117">
        <f>H919*C907</f>
        <v>0</v>
      </c>
      <c r="J919" s="39">
        <f>+H919*I939</f>
        <v>0</v>
      </c>
      <c r="K919" s="39">
        <f>+H919*I940</f>
        <v>0</v>
      </c>
      <c r="L919" s="394">
        <f t="shared" si="72"/>
        <v>0</v>
      </c>
    </row>
    <row r="920" spans="1:12" ht="13.8">
      <c r="A920" s="2" t="s">
        <v>5</v>
      </c>
      <c r="B920" s="22">
        <f>+$B$18</f>
        <v>0</v>
      </c>
      <c r="C920" s="84" t="e">
        <f>+B920/B936</f>
        <v>#DIV/0!</v>
      </c>
      <c r="D920" s="89">
        <v>0</v>
      </c>
      <c r="E920" s="112">
        <f>+D920*C907</f>
        <v>0</v>
      </c>
      <c r="F920" s="79">
        <v>0</v>
      </c>
      <c r="G920" s="112">
        <f>F920*C907</f>
        <v>0</v>
      </c>
      <c r="H920" s="89">
        <v>0</v>
      </c>
      <c r="I920" s="117">
        <f>H920*C907</f>
        <v>0</v>
      </c>
      <c r="J920" s="39">
        <f>+H920*I939</f>
        <v>0</v>
      </c>
      <c r="K920" s="39">
        <f>+H920*I940</f>
        <v>0</v>
      </c>
      <c r="L920" s="394">
        <f t="shared" si="72"/>
        <v>0</v>
      </c>
    </row>
    <row r="921" spans="1:12" ht="13.8">
      <c r="A921" s="2" t="s">
        <v>116</v>
      </c>
      <c r="B921" s="22">
        <f>+$B$19</f>
        <v>0</v>
      </c>
      <c r="C921" s="84" t="e">
        <f>+B921/B936</f>
        <v>#DIV/0!</v>
      </c>
      <c r="D921" s="89">
        <v>0</v>
      </c>
      <c r="E921" s="112">
        <f>+D921*C907</f>
        <v>0</v>
      </c>
      <c r="F921" s="79">
        <v>0</v>
      </c>
      <c r="G921" s="112">
        <f>F921*C907</f>
        <v>0</v>
      </c>
      <c r="H921" s="89">
        <v>0</v>
      </c>
      <c r="I921" s="117">
        <f>H921*C907</f>
        <v>0</v>
      </c>
      <c r="J921" s="39">
        <f>+H921*I939</f>
        <v>0</v>
      </c>
      <c r="K921" s="39">
        <f>+H921*I940</f>
        <v>0</v>
      </c>
      <c r="L921" s="394">
        <f t="shared" si="72"/>
        <v>0</v>
      </c>
    </row>
    <row r="922" spans="1:12" ht="13.8">
      <c r="A922" s="2" t="s">
        <v>1</v>
      </c>
      <c r="B922" s="22">
        <f>+$B$20</f>
        <v>0</v>
      </c>
      <c r="C922" s="84" t="e">
        <f>+B922/B936</f>
        <v>#DIV/0!</v>
      </c>
      <c r="D922" s="89">
        <v>0</v>
      </c>
      <c r="E922" s="112">
        <f>+D922*C907</f>
        <v>0</v>
      </c>
      <c r="F922" s="79">
        <v>0</v>
      </c>
      <c r="G922" s="112">
        <f>F922*C907</f>
        <v>0</v>
      </c>
      <c r="H922" s="89">
        <v>0</v>
      </c>
      <c r="I922" s="117">
        <f>H922*C907</f>
        <v>0</v>
      </c>
      <c r="J922" s="39">
        <f>+H922*I939</f>
        <v>0</v>
      </c>
      <c r="K922" s="39">
        <f>+H922*I940</f>
        <v>0</v>
      </c>
      <c r="L922" s="394">
        <f t="shared" si="72"/>
        <v>0</v>
      </c>
    </row>
    <row r="923" spans="1:12" ht="13.8">
      <c r="A923" s="2" t="s">
        <v>46</v>
      </c>
      <c r="B923" s="22">
        <f>+$B$21</f>
        <v>0</v>
      </c>
      <c r="C923" s="84" t="e">
        <f>+B923/B936</f>
        <v>#DIV/0!</v>
      </c>
      <c r="D923" s="89">
        <v>0</v>
      </c>
      <c r="E923" s="112">
        <f>+D923*C907</f>
        <v>0</v>
      </c>
      <c r="F923" s="79">
        <v>0</v>
      </c>
      <c r="G923" s="112">
        <f>F923*C907</f>
        <v>0</v>
      </c>
      <c r="H923" s="89">
        <v>0</v>
      </c>
      <c r="I923" s="117">
        <f>H923*C907</f>
        <v>0</v>
      </c>
      <c r="J923" s="39">
        <f>+H923*I939</f>
        <v>0</v>
      </c>
      <c r="K923" s="39">
        <f>+H923*I940</f>
        <v>0</v>
      </c>
      <c r="L923" s="394">
        <f t="shared" si="72"/>
        <v>0</v>
      </c>
    </row>
    <row r="924" spans="1:12" ht="13.8">
      <c r="A924" s="2" t="s">
        <v>45</v>
      </c>
      <c r="B924" s="22">
        <f>+$B$22</f>
        <v>0</v>
      </c>
      <c r="C924" s="84" t="e">
        <f>+B924/B936</f>
        <v>#DIV/0!</v>
      </c>
      <c r="D924" s="89">
        <v>0</v>
      </c>
      <c r="E924" s="112">
        <f>+D924*C907</f>
        <v>0</v>
      </c>
      <c r="F924" s="79">
        <v>0</v>
      </c>
      <c r="G924" s="112">
        <f>F924*C907</f>
        <v>0</v>
      </c>
      <c r="H924" s="89">
        <v>0</v>
      </c>
      <c r="I924" s="117">
        <f>H924*C907</f>
        <v>0</v>
      </c>
      <c r="J924" s="39">
        <f>+H924*I939</f>
        <v>0</v>
      </c>
      <c r="K924" s="39">
        <f>+H924*I940</f>
        <v>0</v>
      </c>
      <c r="L924" s="394">
        <f t="shared" si="72"/>
        <v>0</v>
      </c>
    </row>
    <row r="925" spans="1:12" ht="13.8">
      <c r="A925" s="2" t="s">
        <v>209</v>
      </c>
      <c r="B925" s="22">
        <f>+$B$23</f>
        <v>0</v>
      </c>
      <c r="C925" s="84" t="e">
        <f>+B925/B936</f>
        <v>#DIV/0!</v>
      </c>
      <c r="D925" s="89">
        <v>0</v>
      </c>
      <c r="E925" s="112">
        <f>+D925*C907</f>
        <v>0</v>
      </c>
      <c r="F925" s="79">
        <v>0</v>
      </c>
      <c r="G925" s="112">
        <f>F925*C907</f>
        <v>0</v>
      </c>
      <c r="H925" s="89">
        <v>0</v>
      </c>
      <c r="I925" s="117">
        <f>H925*C907</f>
        <v>0</v>
      </c>
      <c r="J925" s="39">
        <f>+H925*I939</f>
        <v>0</v>
      </c>
      <c r="K925" s="39">
        <f>+H925*I940</f>
        <v>0</v>
      </c>
      <c r="L925" s="394">
        <f t="shared" si="72"/>
        <v>0</v>
      </c>
    </row>
    <row r="926" spans="1:12" ht="13.8">
      <c r="A926" s="2" t="s">
        <v>210</v>
      </c>
      <c r="B926" s="22">
        <f>+$B$24</f>
        <v>0</v>
      </c>
      <c r="C926" s="84" t="e">
        <f>+B926/B936</f>
        <v>#DIV/0!</v>
      </c>
      <c r="D926" s="89">
        <v>0</v>
      </c>
      <c r="E926" s="112">
        <f>+D926*C907</f>
        <v>0</v>
      </c>
      <c r="F926" s="79">
        <v>0</v>
      </c>
      <c r="G926" s="112">
        <f>F926*C907</f>
        <v>0</v>
      </c>
      <c r="H926" s="89">
        <v>0</v>
      </c>
      <c r="I926" s="117">
        <f>H926*C907</f>
        <v>0</v>
      </c>
      <c r="J926" s="39">
        <f>+H926*I939</f>
        <v>0</v>
      </c>
      <c r="K926" s="39">
        <f>+H926*I940</f>
        <v>0</v>
      </c>
      <c r="L926" s="394">
        <f t="shared" si="72"/>
        <v>0</v>
      </c>
    </row>
    <row r="927" spans="1:12" ht="13.8">
      <c r="A927" s="2" t="s">
        <v>2</v>
      </c>
      <c r="B927" s="22">
        <f>+$B$25</f>
        <v>0</v>
      </c>
      <c r="C927" s="84" t="e">
        <f>+B927/B936</f>
        <v>#DIV/0!</v>
      </c>
      <c r="D927" s="89">
        <v>0</v>
      </c>
      <c r="E927" s="112">
        <f>+D927*C907</f>
        <v>0</v>
      </c>
      <c r="F927" s="79">
        <v>0</v>
      </c>
      <c r="G927" s="112">
        <f>F927*C907</f>
        <v>0</v>
      </c>
      <c r="H927" s="89">
        <v>0</v>
      </c>
      <c r="I927" s="117">
        <f>H927*C907</f>
        <v>0</v>
      </c>
      <c r="J927" s="39">
        <f>+H927*I939</f>
        <v>0</v>
      </c>
      <c r="K927" s="39">
        <f>+H927*I940</f>
        <v>0</v>
      </c>
      <c r="L927" s="394">
        <f t="shared" si="72"/>
        <v>0</v>
      </c>
    </row>
    <row r="928" spans="1:12" ht="13.8">
      <c r="A928" s="2" t="s">
        <v>12</v>
      </c>
      <c r="B928" s="22">
        <f>+$B$26</f>
        <v>0</v>
      </c>
      <c r="C928" s="84" t="e">
        <f>+B928/B936</f>
        <v>#DIV/0!</v>
      </c>
      <c r="D928" s="89">
        <v>0</v>
      </c>
      <c r="E928" s="112">
        <f>+D928*C907</f>
        <v>0</v>
      </c>
      <c r="F928" s="79">
        <v>0</v>
      </c>
      <c r="G928" s="112">
        <f>F928*C907</f>
        <v>0</v>
      </c>
      <c r="H928" s="89">
        <v>0</v>
      </c>
      <c r="I928" s="117">
        <f>H928*C907</f>
        <v>0</v>
      </c>
      <c r="J928" s="39">
        <f>+H928*I939</f>
        <v>0</v>
      </c>
      <c r="K928" s="39">
        <f>+H928*I940</f>
        <v>0</v>
      </c>
      <c r="L928" s="394">
        <f t="shared" si="72"/>
        <v>0</v>
      </c>
    </row>
    <row r="929" spans="1:14" ht="13.8">
      <c r="A929" s="2" t="s">
        <v>18</v>
      </c>
      <c r="B929" s="22">
        <f>+$B$27</f>
        <v>0</v>
      </c>
      <c r="C929" s="84" t="e">
        <f>+B929/B936</f>
        <v>#DIV/0!</v>
      </c>
      <c r="D929" s="89">
        <v>0</v>
      </c>
      <c r="E929" s="112">
        <f>+D929*C907</f>
        <v>0</v>
      </c>
      <c r="F929" s="79">
        <v>0</v>
      </c>
      <c r="G929" s="112">
        <f>F929*C907</f>
        <v>0</v>
      </c>
      <c r="H929" s="89">
        <v>1</v>
      </c>
      <c r="I929" s="117">
        <f>H929*C907</f>
        <v>2475495</v>
      </c>
      <c r="J929" s="39">
        <f>+H929*I939</f>
        <v>0</v>
      </c>
      <c r="K929" s="39">
        <f>+H929*I940</f>
        <v>0</v>
      </c>
      <c r="L929" s="394">
        <f t="shared" si="72"/>
        <v>0</v>
      </c>
    </row>
    <row r="930" spans="1:14" ht="13.8">
      <c r="A930" s="2" t="s">
        <v>9</v>
      </c>
      <c r="B930" s="22">
        <f>+$B$28</f>
        <v>0</v>
      </c>
      <c r="C930" s="84" t="e">
        <f>+B930/B936</f>
        <v>#DIV/0!</v>
      </c>
      <c r="D930" s="89">
        <v>0</v>
      </c>
      <c r="E930" s="112">
        <f>+D930*C907</f>
        <v>0</v>
      </c>
      <c r="F930" s="79">
        <v>0</v>
      </c>
      <c r="G930" s="112">
        <f>F930*C907</f>
        <v>0</v>
      </c>
      <c r="H930" s="89">
        <v>0</v>
      </c>
      <c r="I930" s="117">
        <f>H930*C907</f>
        <v>0</v>
      </c>
      <c r="J930" s="39">
        <f>+H930*I939</f>
        <v>0</v>
      </c>
      <c r="K930" s="39">
        <f>+H930*I940</f>
        <v>0</v>
      </c>
      <c r="L930" s="394">
        <f t="shared" si="72"/>
        <v>0</v>
      </c>
    </row>
    <row r="931" spans="1:14" ht="13.8">
      <c r="A931" s="2" t="s">
        <v>7</v>
      </c>
      <c r="B931" s="22">
        <f>+$B$29</f>
        <v>0</v>
      </c>
      <c r="C931" s="84" t="e">
        <f>+B931/B936</f>
        <v>#DIV/0!</v>
      </c>
      <c r="D931" s="89">
        <v>0</v>
      </c>
      <c r="E931" s="112">
        <f>+D931*C907</f>
        <v>0</v>
      </c>
      <c r="F931" s="79">
        <v>0</v>
      </c>
      <c r="G931" s="112">
        <f>F931*C907</f>
        <v>0</v>
      </c>
      <c r="H931" s="89">
        <v>0</v>
      </c>
      <c r="I931" s="117">
        <f>H931*C907</f>
        <v>0</v>
      </c>
      <c r="J931" s="39">
        <f>+H931*I939</f>
        <v>0</v>
      </c>
      <c r="K931" s="39">
        <f>+H931*I940</f>
        <v>0</v>
      </c>
      <c r="L931" s="394">
        <f t="shared" si="72"/>
        <v>0</v>
      </c>
    </row>
    <row r="932" spans="1:14" ht="13.8">
      <c r="A932" s="2" t="s">
        <v>13</v>
      </c>
      <c r="B932" s="22">
        <f>+$B$30</f>
        <v>0</v>
      </c>
      <c r="C932" s="84" t="e">
        <f>+B932/B936</f>
        <v>#DIV/0!</v>
      </c>
      <c r="D932" s="89">
        <v>0</v>
      </c>
      <c r="E932" s="112">
        <f>+D932*C907</f>
        <v>0</v>
      </c>
      <c r="F932" s="79">
        <v>0</v>
      </c>
      <c r="G932" s="112">
        <f>F932*C907</f>
        <v>0</v>
      </c>
      <c r="H932" s="89">
        <v>0</v>
      </c>
      <c r="I932" s="117">
        <f>H932*C907</f>
        <v>0</v>
      </c>
      <c r="J932" s="39">
        <f>+H932*I939</f>
        <v>0</v>
      </c>
      <c r="K932" s="39">
        <f>+H932*I940</f>
        <v>0</v>
      </c>
      <c r="L932" s="394">
        <f t="shared" si="72"/>
        <v>0</v>
      </c>
    </row>
    <row r="933" spans="1:14" ht="13.8">
      <c r="A933" s="2" t="s">
        <v>3</v>
      </c>
      <c r="B933" s="22">
        <f>+$B$31</f>
        <v>0</v>
      </c>
      <c r="C933" s="84" t="e">
        <f>+B933/B936</f>
        <v>#DIV/0!</v>
      </c>
      <c r="D933" s="89">
        <v>0</v>
      </c>
      <c r="E933" s="112">
        <f>+D933*C907</f>
        <v>0</v>
      </c>
      <c r="F933" s="79">
        <v>0</v>
      </c>
      <c r="G933" s="112">
        <f>F933*C907</f>
        <v>0</v>
      </c>
      <c r="H933" s="89">
        <v>0</v>
      </c>
      <c r="I933" s="117">
        <f>H933*C907</f>
        <v>0</v>
      </c>
      <c r="J933" s="39">
        <f>+H933*I939</f>
        <v>0</v>
      </c>
      <c r="K933" s="39">
        <f>+H933*I940</f>
        <v>0</v>
      </c>
      <c r="L933" s="394">
        <f t="shared" si="72"/>
        <v>0</v>
      </c>
    </row>
    <row r="934" spans="1:14" ht="13.8">
      <c r="A934" s="2" t="s">
        <v>11</v>
      </c>
      <c r="B934" s="22">
        <f>+$B$32</f>
        <v>0</v>
      </c>
      <c r="C934" s="84" t="e">
        <f>+B934/B936</f>
        <v>#DIV/0!</v>
      </c>
      <c r="D934" s="89">
        <v>0</v>
      </c>
      <c r="E934" s="112">
        <f>+D934*C907</f>
        <v>0</v>
      </c>
      <c r="F934" s="79">
        <v>0</v>
      </c>
      <c r="G934" s="112">
        <f>F934*C907</f>
        <v>0</v>
      </c>
      <c r="H934" s="89">
        <v>0</v>
      </c>
      <c r="I934" s="117">
        <f>H934*C907</f>
        <v>0</v>
      </c>
      <c r="J934" s="39">
        <f>+H934*I939</f>
        <v>0</v>
      </c>
      <c r="K934" s="39">
        <f>+H934*I940</f>
        <v>0</v>
      </c>
      <c r="L934" s="394">
        <f t="shared" si="72"/>
        <v>0</v>
      </c>
    </row>
    <row r="935" spans="1:14" ht="13.8">
      <c r="A935" s="3" t="s">
        <v>8</v>
      </c>
      <c r="B935" s="22">
        <f>+$B$33</f>
        <v>0</v>
      </c>
      <c r="C935" s="84" t="e">
        <f>+B935/B936</f>
        <v>#DIV/0!</v>
      </c>
      <c r="D935" s="89">
        <v>0</v>
      </c>
      <c r="E935" s="112">
        <f>+D935*C907</f>
        <v>0</v>
      </c>
      <c r="F935" s="79">
        <v>0</v>
      </c>
      <c r="G935" s="115">
        <f>F935*C907</f>
        <v>0</v>
      </c>
      <c r="H935" s="358">
        <v>0</v>
      </c>
      <c r="I935" s="118">
        <f>H935*C907</f>
        <v>0</v>
      </c>
      <c r="J935" s="39">
        <f>+H935*I939</f>
        <v>0</v>
      </c>
      <c r="K935" s="39">
        <f>+H935*I940</f>
        <v>0</v>
      </c>
      <c r="L935" s="394">
        <f t="shared" si="72"/>
        <v>0</v>
      </c>
    </row>
    <row r="936" spans="1:14" ht="13.8">
      <c r="A936" s="24"/>
      <c r="B936" s="25">
        <f t="shared" ref="B936:L936" si="73">SUM(B913:B935)</f>
        <v>0</v>
      </c>
      <c r="C936" s="85" t="e">
        <f t="shared" si="73"/>
        <v>#DIV/0!</v>
      </c>
      <c r="D936" s="82">
        <f t="shared" si="73"/>
        <v>0</v>
      </c>
      <c r="E936" s="113">
        <f t="shared" si="73"/>
        <v>0</v>
      </c>
      <c r="F936" s="83">
        <f t="shared" si="73"/>
        <v>0</v>
      </c>
      <c r="G936" s="113">
        <f t="shared" si="73"/>
        <v>0</v>
      </c>
      <c r="H936" s="86">
        <f t="shared" si="73"/>
        <v>1</v>
      </c>
      <c r="I936" s="363">
        <f t="shared" si="73"/>
        <v>2475495</v>
      </c>
      <c r="J936" s="26">
        <f t="shared" si="73"/>
        <v>0</v>
      </c>
      <c r="K936" s="26">
        <f t="shared" si="73"/>
        <v>0</v>
      </c>
      <c r="L936" s="26">
        <f t="shared" si="73"/>
        <v>0</v>
      </c>
    </row>
    <row r="937" spans="1:14">
      <c r="H937" s="80"/>
      <c r="I937" s="81"/>
    </row>
    <row r="938" spans="1:14" ht="13.8">
      <c r="A938" s="90"/>
    </row>
    <row r="939" spans="1:14">
      <c r="G939" t="s">
        <v>114</v>
      </c>
      <c r="H939" s="27"/>
      <c r="I939" s="357">
        <f>+ATC!M87</f>
        <v>0</v>
      </c>
    </row>
    <row r="940" spans="1:14">
      <c r="G940" t="s">
        <v>338</v>
      </c>
      <c r="I940" s="357">
        <f>+ATC!N87</f>
        <v>0</v>
      </c>
    </row>
    <row r="941" spans="1:14">
      <c r="G941" t="s">
        <v>256</v>
      </c>
      <c r="I941" s="120">
        <f>SUM(I939:I940)</f>
        <v>0</v>
      </c>
      <c r="J941" s="455" t="s">
        <v>586</v>
      </c>
      <c r="N941" s="121">
        <f>+I941</f>
        <v>0</v>
      </c>
    </row>
    <row r="942" spans="1:14">
      <c r="I942" s="88"/>
    </row>
    <row r="943" spans="1:14">
      <c r="I943" s="88"/>
    </row>
    <row r="944" spans="1:14">
      <c r="I944" s="88"/>
    </row>
    <row r="945" spans="1:12" ht="15.6">
      <c r="A945" s="874" t="s">
        <v>19</v>
      </c>
      <c r="B945" s="875"/>
      <c r="C945" s="875"/>
      <c r="D945" s="875"/>
      <c r="E945" s="875"/>
      <c r="F945" s="875"/>
      <c r="G945" s="875"/>
      <c r="H945" s="876"/>
      <c r="I945" s="4"/>
    </row>
    <row r="946" spans="1:12" ht="15.6">
      <c r="A946" s="867" t="s">
        <v>20</v>
      </c>
      <c r="B946" s="868"/>
      <c r="C946" s="920"/>
      <c r="D946" s="920"/>
      <c r="E946" s="920"/>
      <c r="F946" s="920"/>
      <c r="G946" s="920"/>
      <c r="H946" s="921"/>
      <c r="I946" s="4"/>
    </row>
    <row r="947" spans="1:12" ht="15.6">
      <c r="A947" s="867" t="s">
        <v>22</v>
      </c>
      <c r="B947" s="868"/>
      <c r="C947" s="913"/>
      <c r="D947" s="913"/>
      <c r="E947" s="913"/>
      <c r="F947" s="913"/>
      <c r="G947" s="913"/>
      <c r="H947" s="914"/>
      <c r="I947" s="4"/>
    </row>
    <row r="948" spans="1:12" ht="15.6">
      <c r="A948" s="867" t="s">
        <v>24</v>
      </c>
      <c r="B948" s="868"/>
      <c r="C948" s="869">
        <v>0</v>
      </c>
      <c r="D948" s="870"/>
      <c r="E948" s="870"/>
      <c r="F948" s="870"/>
      <c r="G948" s="870"/>
      <c r="H948" s="871"/>
      <c r="I948" s="4"/>
    </row>
    <row r="949" spans="1:12" ht="15.6">
      <c r="A949" s="881" t="s">
        <v>25</v>
      </c>
      <c r="B949" s="882"/>
      <c r="C949" s="911"/>
      <c r="D949" s="911"/>
      <c r="E949" s="911"/>
      <c r="F949" s="911"/>
      <c r="G949" s="911"/>
      <c r="H949" s="912"/>
      <c r="I949" s="4"/>
    </row>
    <row r="950" spans="1:12" ht="13.8">
      <c r="A950" s="5"/>
      <c r="B950" s="5"/>
      <c r="C950" s="5"/>
      <c r="D950" s="5"/>
      <c r="E950" s="5"/>
      <c r="F950" s="5"/>
      <c r="G950" s="5"/>
      <c r="H950" s="5"/>
      <c r="I950" s="5"/>
    </row>
    <row r="951" spans="1:12" ht="13.8">
      <c r="A951" s="6"/>
      <c r="B951" s="7"/>
      <c r="C951" s="8"/>
      <c r="D951" s="886">
        <v>0</v>
      </c>
      <c r="E951" s="887"/>
      <c r="F951" s="886">
        <v>1</v>
      </c>
      <c r="G951" s="887"/>
      <c r="H951" s="9"/>
      <c r="I951" s="10"/>
      <c r="J951" s="11" t="s">
        <v>121</v>
      </c>
      <c r="K951" s="11" t="s">
        <v>269</v>
      </c>
      <c r="L951" s="11" t="s">
        <v>270</v>
      </c>
    </row>
    <row r="952" spans="1:12" ht="13.8">
      <c r="A952" s="12"/>
      <c r="B952" s="13"/>
      <c r="C952" s="14"/>
      <c r="D952" s="872" t="s">
        <v>26</v>
      </c>
      <c r="E952" s="880"/>
      <c r="F952" s="872" t="s">
        <v>27</v>
      </c>
      <c r="G952" s="880"/>
      <c r="H952" s="872" t="s">
        <v>28</v>
      </c>
      <c r="I952" s="873"/>
      <c r="J952" s="15" t="s">
        <v>29</v>
      </c>
      <c r="K952" s="391" t="s">
        <v>29</v>
      </c>
      <c r="L952" s="391" t="s">
        <v>29</v>
      </c>
    </row>
    <row r="953" spans="1:12" ht="27.6">
      <c r="A953" s="16" t="s">
        <v>30</v>
      </c>
      <c r="B953" s="17" t="s">
        <v>31</v>
      </c>
      <c r="C953" s="18" t="s">
        <v>32</v>
      </c>
      <c r="D953" s="19" t="s">
        <v>33</v>
      </c>
      <c r="E953" s="20" t="s">
        <v>34</v>
      </c>
      <c r="F953" s="19" t="s">
        <v>33</v>
      </c>
      <c r="G953" s="20" t="s">
        <v>34</v>
      </c>
      <c r="H953" s="21" t="s">
        <v>33</v>
      </c>
      <c r="I953" s="40" t="s">
        <v>34</v>
      </c>
      <c r="J953" s="18" t="s">
        <v>34</v>
      </c>
      <c r="K953" s="18" t="s">
        <v>34</v>
      </c>
      <c r="L953" s="18" t="s">
        <v>34</v>
      </c>
    </row>
    <row r="954" spans="1:12" ht="13.8">
      <c r="A954" s="1" t="s">
        <v>15</v>
      </c>
      <c r="B954" s="22">
        <f>+$B$10</f>
        <v>0</v>
      </c>
      <c r="C954" s="84" t="e">
        <f>+B954/B977</f>
        <v>#DIV/0!</v>
      </c>
      <c r="D954" s="89">
        <v>0</v>
      </c>
      <c r="E954" s="112">
        <f>+D954*C948</f>
        <v>0</v>
      </c>
      <c r="F954" s="79">
        <v>0</v>
      </c>
      <c r="G954" s="114">
        <f>F954*C948</f>
        <v>0</v>
      </c>
      <c r="H954" s="23">
        <f>+D954+F954</f>
        <v>0</v>
      </c>
      <c r="I954" s="116">
        <f>+E954+G954</f>
        <v>0</v>
      </c>
      <c r="J954" s="39">
        <f>+H954*I980</f>
        <v>0</v>
      </c>
      <c r="K954" s="39">
        <f>+H954*I981</f>
        <v>0</v>
      </c>
      <c r="L954" s="393">
        <f>+J954+K954</f>
        <v>0</v>
      </c>
    </row>
    <row r="955" spans="1:12" ht="13.8">
      <c r="A955" s="2" t="s">
        <v>4</v>
      </c>
      <c r="B955" s="22">
        <f>+$B$12</f>
        <v>0</v>
      </c>
      <c r="C955" s="84" t="e">
        <f>+B955/B977</f>
        <v>#DIV/0!</v>
      </c>
      <c r="D955" s="89">
        <v>0</v>
      </c>
      <c r="E955" s="112">
        <f>+D955*C948</f>
        <v>0</v>
      </c>
      <c r="F955" s="79">
        <v>0</v>
      </c>
      <c r="G955" s="112">
        <f>F955*C948</f>
        <v>0</v>
      </c>
      <c r="H955" s="23">
        <f t="shared" ref="H955:H976" si="74">+D955+F955</f>
        <v>0</v>
      </c>
      <c r="I955" s="117">
        <f t="shared" ref="I955:I976" si="75">+G955+E955</f>
        <v>0</v>
      </c>
      <c r="J955" s="39">
        <f>+H955*I980</f>
        <v>0</v>
      </c>
      <c r="K955" s="39">
        <f>+H955*I981</f>
        <v>0</v>
      </c>
      <c r="L955" s="394">
        <f>+J955+K955</f>
        <v>0</v>
      </c>
    </row>
    <row r="956" spans="1:12" ht="13.8">
      <c r="A956" s="2" t="s">
        <v>0</v>
      </c>
      <c r="B956" s="22">
        <f>+$B$13</f>
        <v>0</v>
      </c>
      <c r="C956" s="84" t="e">
        <f>+B956/B977</f>
        <v>#DIV/0!</v>
      </c>
      <c r="D956" s="89">
        <v>0</v>
      </c>
      <c r="E956" s="112">
        <f>+D956*C948</f>
        <v>0</v>
      </c>
      <c r="F956" s="79">
        <v>0</v>
      </c>
      <c r="G956" s="112">
        <f>F956*C948</f>
        <v>0</v>
      </c>
      <c r="H956" s="23">
        <f t="shared" si="74"/>
        <v>0</v>
      </c>
      <c r="I956" s="117">
        <f t="shared" si="75"/>
        <v>0</v>
      </c>
      <c r="J956" s="39">
        <f>+H956*I980</f>
        <v>0</v>
      </c>
      <c r="K956" s="39">
        <f>+H956*I981</f>
        <v>0</v>
      </c>
      <c r="L956" s="394">
        <f t="shared" ref="L956:L976" si="76">+J956+K956</f>
        <v>0</v>
      </c>
    </row>
    <row r="957" spans="1:12" ht="13.8">
      <c r="A957" s="2" t="s">
        <v>16</v>
      </c>
      <c r="B957" s="22">
        <f>+$B$14</f>
        <v>0</v>
      </c>
      <c r="C957" s="84" t="e">
        <f>+B957/B977</f>
        <v>#DIV/0!</v>
      </c>
      <c r="D957" s="89">
        <v>0</v>
      </c>
      <c r="E957" s="112">
        <f>+D957*C948</f>
        <v>0</v>
      </c>
      <c r="F957" s="79">
        <v>0</v>
      </c>
      <c r="G957" s="112">
        <f>F957*C948</f>
        <v>0</v>
      </c>
      <c r="H957" s="23">
        <f t="shared" si="74"/>
        <v>0</v>
      </c>
      <c r="I957" s="117">
        <f t="shared" si="75"/>
        <v>0</v>
      </c>
      <c r="J957" s="39">
        <f>+H957*I980</f>
        <v>0</v>
      </c>
      <c r="K957" s="39">
        <f>+H957*I981</f>
        <v>0</v>
      </c>
      <c r="L957" s="394">
        <f t="shared" si="76"/>
        <v>0</v>
      </c>
    </row>
    <row r="958" spans="1:12" ht="13.8">
      <c r="A958" s="2" t="s">
        <v>6</v>
      </c>
      <c r="B958" s="22">
        <f>+$B$15</f>
        <v>0</v>
      </c>
      <c r="C958" s="84" t="e">
        <f>+B958/B977</f>
        <v>#DIV/0!</v>
      </c>
      <c r="D958" s="89">
        <v>0</v>
      </c>
      <c r="E958" s="112">
        <f>+D958*C948</f>
        <v>0</v>
      </c>
      <c r="F958" s="79">
        <v>0</v>
      </c>
      <c r="G958" s="112">
        <f>F958*C948</f>
        <v>0</v>
      </c>
      <c r="H958" s="23">
        <f t="shared" si="74"/>
        <v>0</v>
      </c>
      <c r="I958" s="117">
        <f t="shared" si="75"/>
        <v>0</v>
      </c>
      <c r="J958" s="39">
        <f>+H958*I980</f>
        <v>0</v>
      </c>
      <c r="K958" s="39">
        <f>+H958*I981</f>
        <v>0</v>
      </c>
      <c r="L958" s="394">
        <f t="shared" si="76"/>
        <v>0</v>
      </c>
    </row>
    <row r="959" spans="1:12" ht="13.8">
      <c r="A959" s="2" t="s">
        <v>10</v>
      </c>
      <c r="B959" s="22">
        <f>+$B$16</f>
        <v>0</v>
      </c>
      <c r="C959" s="84" t="e">
        <f>+B959/B977</f>
        <v>#DIV/0!</v>
      </c>
      <c r="D959" s="89">
        <v>0</v>
      </c>
      <c r="E959" s="112">
        <f>+D959*C948</f>
        <v>0</v>
      </c>
      <c r="F959" s="79">
        <v>0</v>
      </c>
      <c r="G959" s="112">
        <f>F959*C948</f>
        <v>0</v>
      </c>
      <c r="H959" s="23">
        <f t="shared" si="74"/>
        <v>0</v>
      </c>
      <c r="I959" s="117">
        <f t="shared" si="75"/>
        <v>0</v>
      </c>
      <c r="J959" s="39">
        <f>+H959*I980</f>
        <v>0</v>
      </c>
      <c r="K959" s="39">
        <f>+H959*I981</f>
        <v>0</v>
      </c>
      <c r="L959" s="394">
        <f t="shared" si="76"/>
        <v>0</v>
      </c>
    </row>
    <row r="960" spans="1:12" ht="13.8">
      <c r="A960" s="2" t="s">
        <v>17</v>
      </c>
      <c r="B960" s="22">
        <f>+$B$17</f>
        <v>0</v>
      </c>
      <c r="C960" s="84" t="e">
        <f>+B960/B977</f>
        <v>#DIV/0!</v>
      </c>
      <c r="D960" s="89">
        <v>0</v>
      </c>
      <c r="E960" s="112">
        <f>+D960*C948</f>
        <v>0</v>
      </c>
      <c r="F960" s="79">
        <v>0</v>
      </c>
      <c r="G960" s="112">
        <f>F960*C948</f>
        <v>0</v>
      </c>
      <c r="H960" s="23">
        <f t="shared" si="74"/>
        <v>0</v>
      </c>
      <c r="I960" s="117">
        <f t="shared" si="75"/>
        <v>0</v>
      </c>
      <c r="J960" s="39">
        <f>+H960*I980</f>
        <v>0</v>
      </c>
      <c r="K960" s="39">
        <f>+H960*I981</f>
        <v>0</v>
      </c>
      <c r="L960" s="394">
        <f t="shared" si="76"/>
        <v>0</v>
      </c>
    </row>
    <row r="961" spans="1:12" ht="13.8">
      <c r="A961" s="2" t="s">
        <v>5</v>
      </c>
      <c r="B961" s="22">
        <f>+$B$18</f>
        <v>0</v>
      </c>
      <c r="C961" s="84" t="e">
        <f>+B961/B977</f>
        <v>#DIV/0!</v>
      </c>
      <c r="D961" s="89">
        <v>0</v>
      </c>
      <c r="E961" s="112">
        <f>+D961*C948</f>
        <v>0</v>
      </c>
      <c r="F961" s="79">
        <v>0</v>
      </c>
      <c r="G961" s="112">
        <f>F961*C948</f>
        <v>0</v>
      </c>
      <c r="H961" s="23">
        <f t="shared" si="74"/>
        <v>0</v>
      </c>
      <c r="I961" s="117">
        <f t="shared" si="75"/>
        <v>0</v>
      </c>
      <c r="J961" s="39">
        <f>+H961*I980</f>
        <v>0</v>
      </c>
      <c r="K961" s="39">
        <f>+H961*I981</f>
        <v>0</v>
      </c>
      <c r="L961" s="394">
        <f t="shared" si="76"/>
        <v>0</v>
      </c>
    </row>
    <row r="962" spans="1:12" ht="13.8">
      <c r="A962" s="2" t="s">
        <v>116</v>
      </c>
      <c r="B962" s="22">
        <f>+$B$19</f>
        <v>0</v>
      </c>
      <c r="C962" s="84" t="e">
        <f>+B962/B977</f>
        <v>#DIV/0!</v>
      </c>
      <c r="D962" s="89">
        <v>0</v>
      </c>
      <c r="E962" s="112">
        <f>+D962*C948</f>
        <v>0</v>
      </c>
      <c r="F962" s="79">
        <v>0</v>
      </c>
      <c r="G962" s="112">
        <f>F962*C948</f>
        <v>0</v>
      </c>
      <c r="H962" s="23">
        <f t="shared" si="74"/>
        <v>0</v>
      </c>
      <c r="I962" s="117">
        <f t="shared" si="75"/>
        <v>0</v>
      </c>
      <c r="J962" s="39">
        <f>+H962*I980</f>
        <v>0</v>
      </c>
      <c r="K962" s="39">
        <f>+H962*I981</f>
        <v>0</v>
      </c>
      <c r="L962" s="394">
        <f t="shared" si="76"/>
        <v>0</v>
      </c>
    </row>
    <row r="963" spans="1:12" ht="13.8">
      <c r="A963" s="2" t="s">
        <v>1</v>
      </c>
      <c r="B963" s="22">
        <f>+$B$20</f>
        <v>0</v>
      </c>
      <c r="C963" s="84" t="e">
        <f>+B963/B977</f>
        <v>#DIV/0!</v>
      </c>
      <c r="D963" s="89">
        <v>0</v>
      </c>
      <c r="E963" s="112">
        <f>+D963*C948</f>
        <v>0</v>
      </c>
      <c r="F963" s="79">
        <v>0</v>
      </c>
      <c r="G963" s="112">
        <f>F963*C948</f>
        <v>0</v>
      </c>
      <c r="H963" s="23">
        <f t="shared" si="74"/>
        <v>0</v>
      </c>
      <c r="I963" s="117">
        <f t="shared" si="75"/>
        <v>0</v>
      </c>
      <c r="J963" s="39">
        <f>+H963*I980</f>
        <v>0</v>
      </c>
      <c r="K963" s="39">
        <f>+H963*I981</f>
        <v>0</v>
      </c>
      <c r="L963" s="394">
        <f t="shared" si="76"/>
        <v>0</v>
      </c>
    </row>
    <row r="964" spans="1:12" ht="13.8">
      <c r="A964" s="2" t="s">
        <v>46</v>
      </c>
      <c r="B964" s="22">
        <f>+$B$21</f>
        <v>0</v>
      </c>
      <c r="C964" s="84" t="e">
        <f>+B964/B977</f>
        <v>#DIV/0!</v>
      </c>
      <c r="D964" s="89">
        <v>0</v>
      </c>
      <c r="E964" s="112">
        <f>+D964*C948</f>
        <v>0</v>
      </c>
      <c r="F964" s="79">
        <v>0</v>
      </c>
      <c r="G964" s="112">
        <f>F964*C948</f>
        <v>0</v>
      </c>
      <c r="H964" s="23">
        <f t="shared" si="74"/>
        <v>0</v>
      </c>
      <c r="I964" s="117">
        <f t="shared" si="75"/>
        <v>0</v>
      </c>
      <c r="J964" s="39">
        <f>+H964*I980</f>
        <v>0</v>
      </c>
      <c r="K964" s="39">
        <f>+H964*I981</f>
        <v>0</v>
      </c>
      <c r="L964" s="394">
        <f t="shared" si="76"/>
        <v>0</v>
      </c>
    </row>
    <row r="965" spans="1:12" ht="13.8">
      <c r="A965" s="2" t="s">
        <v>45</v>
      </c>
      <c r="B965" s="22">
        <f>+$B$22</f>
        <v>0</v>
      </c>
      <c r="C965" s="84" t="e">
        <f>+B965/B977</f>
        <v>#DIV/0!</v>
      </c>
      <c r="D965" s="89">
        <v>0</v>
      </c>
      <c r="E965" s="112">
        <f>+D965*C948</f>
        <v>0</v>
      </c>
      <c r="F965" s="79">
        <v>0</v>
      </c>
      <c r="G965" s="112">
        <f>F965*C948</f>
        <v>0</v>
      </c>
      <c r="H965" s="23">
        <f t="shared" si="74"/>
        <v>0</v>
      </c>
      <c r="I965" s="117">
        <f t="shared" si="75"/>
        <v>0</v>
      </c>
      <c r="J965" s="39">
        <f>+H965*I980</f>
        <v>0</v>
      </c>
      <c r="K965" s="39">
        <f>+H965*I981</f>
        <v>0</v>
      </c>
      <c r="L965" s="394">
        <f t="shared" si="76"/>
        <v>0</v>
      </c>
    </row>
    <row r="966" spans="1:12" ht="13.8">
      <c r="A966" s="2" t="s">
        <v>209</v>
      </c>
      <c r="B966" s="22">
        <f>+$B$23</f>
        <v>0</v>
      </c>
      <c r="C966" s="84" t="e">
        <f>+B966/B977</f>
        <v>#DIV/0!</v>
      </c>
      <c r="D966" s="89">
        <v>0</v>
      </c>
      <c r="E966" s="112">
        <f>+D966*C948</f>
        <v>0</v>
      </c>
      <c r="F966" s="79">
        <v>0</v>
      </c>
      <c r="G966" s="112">
        <f>F966*C948</f>
        <v>0</v>
      </c>
      <c r="H966" s="23">
        <f t="shared" si="74"/>
        <v>0</v>
      </c>
      <c r="I966" s="117">
        <f t="shared" si="75"/>
        <v>0</v>
      </c>
      <c r="J966" s="39">
        <f>+H966*I980</f>
        <v>0</v>
      </c>
      <c r="K966" s="39">
        <f>+H966*I981</f>
        <v>0</v>
      </c>
      <c r="L966" s="394">
        <f t="shared" si="76"/>
        <v>0</v>
      </c>
    </row>
    <row r="967" spans="1:12" ht="13.8">
      <c r="A967" s="2" t="s">
        <v>210</v>
      </c>
      <c r="B967" s="22">
        <f>+$B$24</f>
        <v>0</v>
      </c>
      <c r="C967" s="84" t="e">
        <f>+B967/B977</f>
        <v>#DIV/0!</v>
      </c>
      <c r="D967" s="89">
        <v>0</v>
      </c>
      <c r="E967" s="112">
        <f>+D967*C948</f>
        <v>0</v>
      </c>
      <c r="F967" s="79">
        <v>0</v>
      </c>
      <c r="G967" s="112">
        <f>F967*C948</f>
        <v>0</v>
      </c>
      <c r="H967" s="23">
        <f t="shared" si="74"/>
        <v>0</v>
      </c>
      <c r="I967" s="117">
        <f t="shared" si="75"/>
        <v>0</v>
      </c>
      <c r="J967" s="39">
        <f>+H967*I980</f>
        <v>0</v>
      </c>
      <c r="K967" s="39">
        <f>+H967*I981</f>
        <v>0</v>
      </c>
      <c r="L967" s="394">
        <f t="shared" si="76"/>
        <v>0</v>
      </c>
    </row>
    <row r="968" spans="1:12" ht="13.8">
      <c r="A968" s="2" t="s">
        <v>2</v>
      </c>
      <c r="B968" s="22">
        <f>+$B$25</f>
        <v>0</v>
      </c>
      <c r="C968" s="84" t="e">
        <f>+B968/B977</f>
        <v>#DIV/0!</v>
      </c>
      <c r="D968" s="89">
        <v>0</v>
      </c>
      <c r="E968" s="112">
        <f>+D968*C948</f>
        <v>0</v>
      </c>
      <c r="F968" s="79">
        <v>0</v>
      </c>
      <c r="G968" s="112">
        <f>F968*C948</f>
        <v>0</v>
      </c>
      <c r="H968" s="23">
        <f t="shared" si="74"/>
        <v>0</v>
      </c>
      <c r="I968" s="117">
        <f t="shared" si="75"/>
        <v>0</v>
      </c>
      <c r="J968" s="39">
        <f>+H968*I980</f>
        <v>0</v>
      </c>
      <c r="K968" s="39">
        <f>+H968*I981</f>
        <v>0</v>
      </c>
      <c r="L968" s="394">
        <f t="shared" si="76"/>
        <v>0</v>
      </c>
    </row>
    <row r="969" spans="1:12" ht="13.8">
      <c r="A969" s="2" t="s">
        <v>12</v>
      </c>
      <c r="B969" s="22">
        <f>+$B$26</f>
        <v>0</v>
      </c>
      <c r="C969" s="84" t="e">
        <f>+B969/B977</f>
        <v>#DIV/0!</v>
      </c>
      <c r="D969" s="89">
        <v>0</v>
      </c>
      <c r="E969" s="112">
        <f>+D969*C948</f>
        <v>0</v>
      </c>
      <c r="F969" s="79">
        <v>0</v>
      </c>
      <c r="G969" s="112">
        <f>F969*C948</f>
        <v>0</v>
      </c>
      <c r="H969" s="23">
        <f t="shared" si="74"/>
        <v>0</v>
      </c>
      <c r="I969" s="117">
        <f t="shared" si="75"/>
        <v>0</v>
      </c>
      <c r="J969" s="39">
        <f>+H969*I980</f>
        <v>0</v>
      </c>
      <c r="K969" s="39">
        <f>+H969*I981</f>
        <v>0</v>
      </c>
      <c r="L969" s="394">
        <f t="shared" si="76"/>
        <v>0</v>
      </c>
    </row>
    <row r="970" spans="1:12" ht="13.8">
      <c r="A970" s="2" t="s">
        <v>18</v>
      </c>
      <c r="B970" s="22">
        <f>+$B$27</f>
        <v>0</v>
      </c>
      <c r="C970" s="84" t="e">
        <f>+B970/B977</f>
        <v>#DIV/0!</v>
      </c>
      <c r="D970" s="89">
        <v>0</v>
      </c>
      <c r="E970" s="112">
        <f>+D970*C948</f>
        <v>0</v>
      </c>
      <c r="F970" s="79">
        <v>0</v>
      </c>
      <c r="G970" s="112">
        <f>F970*C948</f>
        <v>0</v>
      </c>
      <c r="H970" s="23">
        <f t="shared" si="74"/>
        <v>0</v>
      </c>
      <c r="I970" s="117">
        <f t="shared" si="75"/>
        <v>0</v>
      </c>
      <c r="J970" s="39">
        <f>+H970*I980</f>
        <v>0</v>
      </c>
      <c r="K970" s="39">
        <f>+H970*I981</f>
        <v>0</v>
      </c>
      <c r="L970" s="394">
        <f t="shared" si="76"/>
        <v>0</v>
      </c>
    </row>
    <row r="971" spans="1:12" ht="13.8">
      <c r="A971" s="2" t="s">
        <v>9</v>
      </c>
      <c r="B971" s="22">
        <f>+$B$28</f>
        <v>0</v>
      </c>
      <c r="C971" s="84" t="e">
        <f>+B971/B977</f>
        <v>#DIV/0!</v>
      </c>
      <c r="D971" s="89">
        <v>0</v>
      </c>
      <c r="E971" s="112">
        <f>+D971*C948</f>
        <v>0</v>
      </c>
      <c r="F971" s="79">
        <v>0</v>
      </c>
      <c r="G971" s="112">
        <f>F971*C948</f>
        <v>0</v>
      </c>
      <c r="H971" s="23">
        <f t="shared" si="74"/>
        <v>0</v>
      </c>
      <c r="I971" s="117">
        <f t="shared" si="75"/>
        <v>0</v>
      </c>
      <c r="J971" s="39">
        <f>+H971*I980</f>
        <v>0</v>
      </c>
      <c r="K971" s="39">
        <f>+H971*I981</f>
        <v>0</v>
      </c>
      <c r="L971" s="394">
        <f t="shared" si="76"/>
        <v>0</v>
      </c>
    </row>
    <row r="972" spans="1:12" ht="13.8">
      <c r="A972" s="2" t="s">
        <v>7</v>
      </c>
      <c r="B972" s="22">
        <f>+$B$29</f>
        <v>0</v>
      </c>
      <c r="C972" s="84" t="e">
        <f>+B972/B977</f>
        <v>#DIV/0!</v>
      </c>
      <c r="D972" s="89">
        <v>0</v>
      </c>
      <c r="E972" s="112">
        <f>+D972*C948</f>
        <v>0</v>
      </c>
      <c r="F972" s="79">
        <v>0</v>
      </c>
      <c r="G972" s="112">
        <f>F972*C948</f>
        <v>0</v>
      </c>
      <c r="H972" s="23">
        <f t="shared" si="74"/>
        <v>0</v>
      </c>
      <c r="I972" s="117">
        <f t="shared" si="75"/>
        <v>0</v>
      </c>
      <c r="J972" s="39">
        <f>+H972*I980</f>
        <v>0</v>
      </c>
      <c r="K972" s="39">
        <f>+H972*I981</f>
        <v>0</v>
      </c>
      <c r="L972" s="394">
        <f t="shared" si="76"/>
        <v>0</v>
      </c>
    </row>
    <row r="973" spans="1:12" ht="13.8">
      <c r="A973" s="2" t="s">
        <v>13</v>
      </c>
      <c r="B973" s="22">
        <f>+$B$30</f>
        <v>0</v>
      </c>
      <c r="C973" s="84" t="e">
        <f>+B973/B977</f>
        <v>#DIV/0!</v>
      </c>
      <c r="D973" s="89">
        <v>0</v>
      </c>
      <c r="E973" s="112">
        <f>+D973*C948</f>
        <v>0</v>
      </c>
      <c r="F973" s="79">
        <v>0</v>
      </c>
      <c r="G973" s="112">
        <f>F973*C948</f>
        <v>0</v>
      </c>
      <c r="H973" s="23">
        <f t="shared" si="74"/>
        <v>0</v>
      </c>
      <c r="I973" s="117">
        <f t="shared" si="75"/>
        <v>0</v>
      </c>
      <c r="J973" s="39">
        <f>+H973*I980</f>
        <v>0</v>
      </c>
      <c r="K973" s="39">
        <f>+H973*I981</f>
        <v>0</v>
      </c>
      <c r="L973" s="394">
        <f t="shared" si="76"/>
        <v>0</v>
      </c>
    </row>
    <row r="974" spans="1:12" ht="13.8">
      <c r="A974" s="2" t="s">
        <v>3</v>
      </c>
      <c r="B974" s="22">
        <f>+$B$31</f>
        <v>0</v>
      </c>
      <c r="C974" s="84" t="e">
        <f>+B974/B977</f>
        <v>#DIV/0!</v>
      </c>
      <c r="D974" s="89">
        <v>0</v>
      </c>
      <c r="E974" s="112">
        <f>+D974*C948</f>
        <v>0</v>
      </c>
      <c r="F974" s="79">
        <v>0</v>
      </c>
      <c r="G974" s="112">
        <f>F974*C948</f>
        <v>0</v>
      </c>
      <c r="H974" s="23">
        <f t="shared" si="74"/>
        <v>0</v>
      </c>
      <c r="I974" s="117">
        <f t="shared" si="75"/>
        <v>0</v>
      </c>
      <c r="J974" s="39">
        <f>+H974*I980</f>
        <v>0</v>
      </c>
      <c r="K974" s="39">
        <f>+H974*I981</f>
        <v>0</v>
      </c>
      <c r="L974" s="394">
        <f t="shared" si="76"/>
        <v>0</v>
      </c>
    </row>
    <row r="975" spans="1:12" ht="13.8">
      <c r="A975" s="2" t="s">
        <v>11</v>
      </c>
      <c r="B975" s="22">
        <f>+$B$32</f>
        <v>0</v>
      </c>
      <c r="C975" s="84" t="e">
        <f>+B975/B977</f>
        <v>#DIV/0!</v>
      </c>
      <c r="D975" s="89">
        <v>0</v>
      </c>
      <c r="E975" s="112">
        <f>+D975*C948</f>
        <v>0</v>
      </c>
      <c r="F975" s="79">
        <v>0</v>
      </c>
      <c r="G975" s="112">
        <f>F975*C948</f>
        <v>0</v>
      </c>
      <c r="H975" s="23">
        <f t="shared" si="74"/>
        <v>0</v>
      </c>
      <c r="I975" s="117">
        <f t="shared" si="75"/>
        <v>0</v>
      </c>
      <c r="J975" s="39">
        <f>+H975*I980</f>
        <v>0</v>
      </c>
      <c r="K975" s="39">
        <f>+H975*I981</f>
        <v>0</v>
      </c>
      <c r="L975" s="394">
        <f t="shared" si="76"/>
        <v>0</v>
      </c>
    </row>
    <row r="976" spans="1:12" ht="13.8">
      <c r="A976" s="3" t="s">
        <v>8</v>
      </c>
      <c r="B976" s="22">
        <f>+$B$33</f>
        <v>0</v>
      </c>
      <c r="C976" s="84" t="e">
        <f>+B976/B977</f>
        <v>#DIV/0!</v>
      </c>
      <c r="D976" s="89">
        <v>0</v>
      </c>
      <c r="E976" s="112">
        <f>+D976*C948</f>
        <v>0</v>
      </c>
      <c r="F976" s="79">
        <v>0</v>
      </c>
      <c r="G976" s="115">
        <f>F976*C948</f>
        <v>0</v>
      </c>
      <c r="H976" s="87">
        <f t="shared" si="74"/>
        <v>0</v>
      </c>
      <c r="I976" s="118">
        <f t="shared" si="75"/>
        <v>0</v>
      </c>
      <c r="J976" s="39">
        <f>+H976*I980</f>
        <v>0</v>
      </c>
      <c r="K976" s="39">
        <f>+H976*I981</f>
        <v>0</v>
      </c>
      <c r="L976" s="394">
        <f t="shared" si="76"/>
        <v>0</v>
      </c>
    </row>
    <row r="977" spans="1:14" ht="13.8">
      <c r="A977" s="24"/>
      <c r="B977" s="25">
        <f t="shared" ref="B977:L977" si="77">SUM(B954:B976)</f>
        <v>0</v>
      </c>
      <c r="C977" s="85" t="e">
        <f t="shared" si="77"/>
        <v>#DIV/0!</v>
      </c>
      <c r="D977" s="82">
        <f t="shared" si="77"/>
        <v>0</v>
      </c>
      <c r="E977" s="113">
        <f t="shared" si="77"/>
        <v>0</v>
      </c>
      <c r="F977" s="83">
        <f t="shared" si="77"/>
        <v>0</v>
      </c>
      <c r="G977" s="113">
        <f t="shared" si="77"/>
        <v>0</v>
      </c>
      <c r="H977" s="86">
        <f t="shared" si="77"/>
        <v>0</v>
      </c>
      <c r="I977" s="119">
        <f t="shared" si="77"/>
        <v>0</v>
      </c>
      <c r="J977" s="26">
        <f t="shared" si="77"/>
        <v>0</v>
      </c>
      <c r="K977" s="26">
        <f t="shared" si="77"/>
        <v>0</v>
      </c>
      <c r="L977" s="26">
        <f t="shared" si="77"/>
        <v>0</v>
      </c>
    </row>
    <row r="978" spans="1:14">
      <c r="H978" s="80"/>
      <c r="I978" s="81"/>
    </row>
    <row r="979" spans="1:14" ht="13.8">
      <c r="A979" s="90"/>
    </row>
    <row r="980" spans="1:14">
      <c r="G980" t="s">
        <v>114</v>
      </c>
      <c r="H980" s="27"/>
      <c r="I980" s="357">
        <v>0</v>
      </c>
    </row>
    <row r="981" spans="1:14">
      <c r="G981" t="s">
        <v>338</v>
      </c>
      <c r="I981" s="357">
        <v>0</v>
      </c>
    </row>
    <row r="982" spans="1:14">
      <c r="G982" t="s">
        <v>256</v>
      </c>
      <c r="I982" s="120">
        <f>SUM(I980:I981)</f>
        <v>0</v>
      </c>
      <c r="N982" s="121">
        <f>+I982</f>
        <v>0</v>
      </c>
    </row>
    <row r="983" spans="1:14">
      <c r="I983" s="122"/>
      <c r="N983" s="121"/>
    </row>
    <row r="984" spans="1:14">
      <c r="I984" s="122"/>
      <c r="N984" s="121"/>
    </row>
    <row r="986" spans="1:14" ht="15.6">
      <c r="A986" s="895" t="s">
        <v>19</v>
      </c>
      <c r="B986" s="896"/>
      <c r="C986" s="888"/>
      <c r="D986" s="889"/>
      <c r="E986" s="889"/>
      <c r="F986" s="889"/>
      <c r="G986" s="889"/>
      <c r="H986" s="890"/>
      <c r="I986" s="4"/>
    </row>
    <row r="987" spans="1:14" ht="15.6">
      <c r="A987" s="891" t="s">
        <v>20</v>
      </c>
      <c r="B987" s="892"/>
      <c r="C987" s="920"/>
      <c r="D987" s="920"/>
      <c r="E987" s="920"/>
      <c r="F987" s="920"/>
      <c r="G987" s="920"/>
      <c r="H987" s="921"/>
      <c r="I987" s="4"/>
    </row>
    <row r="988" spans="1:14" ht="15.6">
      <c r="A988" s="891" t="s">
        <v>22</v>
      </c>
      <c r="B988" s="892"/>
      <c r="C988" s="913"/>
      <c r="D988" s="913"/>
      <c r="E988" s="913"/>
      <c r="F988" s="913"/>
      <c r="G988" s="913"/>
      <c r="H988" s="914"/>
      <c r="I988" s="4"/>
    </row>
    <row r="989" spans="1:14" ht="15.6">
      <c r="A989" s="867" t="s">
        <v>24</v>
      </c>
      <c r="B989" s="868"/>
      <c r="C989" s="869">
        <v>0</v>
      </c>
      <c r="D989" s="870"/>
      <c r="E989" s="870"/>
      <c r="F989" s="870"/>
      <c r="G989" s="870"/>
      <c r="H989" s="871"/>
      <c r="I989" s="4"/>
    </row>
    <row r="990" spans="1:14" ht="15.6">
      <c r="A990" s="881" t="s">
        <v>25</v>
      </c>
      <c r="B990" s="882"/>
      <c r="C990" s="911"/>
      <c r="D990" s="911"/>
      <c r="E990" s="911"/>
      <c r="F990" s="911"/>
      <c r="G990" s="911"/>
      <c r="H990" s="912"/>
      <c r="I990" s="4"/>
    </row>
    <row r="991" spans="1:14" ht="13.8">
      <c r="A991" s="5"/>
      <c r="B991" s="5"/>
      <c r="C991" s="5"/>
      <c r="D991" s="5"/>
      <c r="E991" s="5"/>
      <c r="F991" s="5"/>
      <c r="G991" s="5"/>
      <c r="H991" s="5"/>
      <c r="I991" s="5"/>
    </row>
    <row r="992" spans="1:14" ht="13.8">
      <c r="A992" s="6"/>
      <c r="B992" s="7"/>
      <c r="C992" s="8"/>
      <c r="D992" s="886">
        <v>0</v>
      </c>
      <c r="E992" s="887"/>
      <c r="F992" s="886">
        <v>1</v>
      </c>
      <c r="G992" s="887"/>
      <c r="H992" s="9"/>
      <c r="I992" s="10"/>
      <c r="J992" s="11" t="s">
        <v>121</v>
      </c>
      <c r="K992" s="11" t="s">
        <v>269</v>
      </c>
      <c r="L992" s="11" t="s">
        <v>270</v>
      </c>
    </row>
    <row r="993" spans="1:12" ht="13.8">
      <c r="A993" s="12"/>
      <c r="B993" s="13"/>
      <c r="C993" s="14"/>
      <c r="D993" s="872" t="s">
        <v>26</v>
      </c>
      <c r="E993" s="880"/>
      <c r="F993" s="872" t="s">
        <v>27</v>
      </c>
      <c r="G993" s="880"/>
      <c r="H993" s="872" t="s">
        <v>28</v>
      </c>
      <c r="I993" s="873"/>
      <c r="J993" s="15" t="s">
        <v>29</v>
      </c>
      <c r="K993" s="391" t="s">
        <v>29</v>
      </c>
      <c r="L993" s="391" t="s">
        <v>29</v>
      </c>
    </row>
    <row r="994" spans="1:12" ht="27.6">
      <c r="A994" s="16" t="s">
        <v>30</v>
      </c>
      <c r="B994" s="17" t="s">
        <v>31</v>
      </c>
      <c r="C994" s="18" t="s">
        <v>32</v>
      </c>
      <c r="D994" s="19" t="s">
        <v>33</v>
      </c>
      <c r="E994" s="20" t="s">
        <v>34</v>
      </c>
      <c r="F994" s="19" t="s">
        <v>33</v>
      </c>
      <c r="G994" s="20" t="s">
        <v>34</v>
      </c>
      <c r="H994" s="21" t="s">
        <v>33</v>
      </c>
      <c r="I994" s="40" t="s">
        <v>34</v>
      </c>
      <c r="J994" s="18" t="s">
        <v>34</v>
      </c>
      <c r="K994" s="18" t="s">
        <v>34</v>
      </c>
      <c r="L994" s="18" t="s">
        <v>34</v>
      </c>
    </row>
    <row r="995" spans="1:12" ht="13.8">
      <c r="A995" s="1" t="s">
        <v>15</v>
      </c>
      <c r="B995" s="22">
        <f>+$B$10</f>
        <v>0</v>
      </c>
      <c r="C995" s="84" t="e">
        <f>+B995/B1018</f>
        <v>#DIV/0!</v>
      </c>
      <c r="D995" s="89">
        <v>0</v>
      </c>
      <c r="E995" s="112">
        <f>+D995*C989</f>
        <v>0</v>
      </c>
      <c r="F995" s="79">
        <v>0</v>
      </c>
      <c r="G995" s="114">
        <f t="shared" ref="G995:G1006" si="78">F995*C$989</f>
        <v>0</v>
      </c>
      <c r="H995" s="23">
        <f>+D995+F995</f>
        <v>0</v>
      </c>
      <c r="I995" s="116">
        <f>+E995+G995</f>
        <v>0</v>
      </c>
      <c r="J995" s="39">
        <f>+H995*I1021</f>
        <v>0</v>
      </c>
      <c r="K995" s="39">
        <f>+H995*I1022</f>
        <v>0</v>
      </c>
      <c r="L995" s="393">
        <f>+J995+K995</f>
        <v>0</v>
      </c>
    </row>
    <row r="996" spans="1:12" ht="13.8">
      <c r="A996" s="2" t="s">
        <v>4</v>
      </c>
      <c r="B996" s="22">
        <f>+$B$12</f>
        <v>0</v>
      </c>
      <c r="C996" s="84" t="e">
        <f>+B996/B1018</f>
        <v>#DIV/0!</v>
      </c>
      <c r="D996" s="89">
        <v>0</v>
      </c>
      <c r="E996" s="112">
        <f>+D996*C989</f>
        <v>0</v>
      </c>
      <c r="F996" s="79">
        <v>0</v>
      </c>
      <c r="G996" s="112">
        <f t="shared" si="78"/>
        <v>0</v>
      </c>
      <c r="H996" s="23">
        <f t="shared" ref="H996:H1017" si="79">+D996+F996</f>
        <v>0</v>
      </c>
      <c r="I996" s="117">
        <f t="shared" ref="I996:I1017" si="80">+G996+E996</f>
        <v>0</v>
      </c>
      <c r="J996" s="39">
        <f>+H996*I1021</f>
        <v>0</v>
      </c>
      <c r="K996" s="39">
        <f>+H996*I1022</f>
        <v>0</v>
      </c>
      <c r="L996" s="394">
        <f>+J996+K996</f>
        <v>0</v>
      </c>
    </row>
    <row r="997" spans="1:12" ht="13.8">
      <c r="A997" s="2" t="s">
        <v>0</v>
      </c>
      <c r="B997" s="22">
        <f>+$B$13</f>
        <v>0</v>
      </c>
      <c r="C997" s="84" t="e">
        <f>+B997/B1018</f>
        <v>#DIV/0!</v>
      </c>
      <c r="D997" s="89">
        <v>0</v>
      </c>
      <c r="E997" s="112">
        <f>+D997*C989</f>
        <v>0</v>
      </c>
      <c r="F997" s="79">
        <v>0</v>
      </c>
      <c r="G997" s="112">
        <f t="shared" si="78"/>
        <v>0</v>
      </c>
      <c r="H997" s="23">
        <f t="shared" si="79"/>
        <v>0</v>
      </c>
      <c r="I997" s="117">
        <f t="shared" si="80"/>
        <v>0</v>
      </c>
      <c r="J997" s="39">
        <f>+H997*I1021</f>
        <v>0</v>
      </c>
      <c r="K997" s="39">
        <f>+H997*I1022</f>
        <v>0</v>
      </c>
      <c r="L997" s="394">
        <f t="shared" ref="L997:L1017" si="81">+J997+K997</f>
        <v>0</v>
      </c>
    </row>
    <row r="998" spans="1:12" ht="13.8">
      <c r="A998" s="2" t="s">
        <v>16</v>
      </c>
      <c r="B998" s="22">
        <f>+$B$14</f>
        <v>0</v>
      </c>
      <c r="C998" s="84" t="e">
        <f>+B998/B1018</f>
        <v>#DIV/0!</v>
      </c>
      <c r="D998" s="89">
        <v>0</v>
      </c>
      <c r="E998" s="112">
        <f>+D998*C989</f>
        <v>0</v>
      </c>
      <c r="F998" s="79">
        <v>0</v>
      </c>
      <c r="G998" s="112">
        <f t="shared" si="78"/>
        <v>0</v>
      </c>
      <c r="H998" s="23">
        <f t="shared" si="79"/>
        <v>0</v>
      </c>
      <c r="I998" s="117">
        <f t="shared" si="80"/>
        <v>0</v>
      </c>
      <c r="J998" s="39">
        <f>+H998*I1021</f>
        <v>0</v>
      </c>
      <c r="K998" s="39">
        <f>+H998*I1022</f>
        <v>0</v>
      </c>
      <c r="L998" s="394">
        <f t="shared" si="81"/>
        <v>0</v>
      </c>
    </row>
    <row r="999" spans="1:12" ht="13.8">
      <c r="A999" s="2" t="s">
        <v>6</v>
      </c>
      <c r="B999" s="22">
        <f>+$B$15</f>
        <v>0</v>
      </c>
      <c r="C999" s="84" t="e">
        <f>+B999/B1018</f>
        <v>#DIV/0!</v>
      </c>
      <c r="D999" s="89">
        <v>0</v>
      </c>
      <c r="E999" s="112">
        <f>+D999*C989</f>
        <v>0</v>
      </c>
      <c r="F999" s="79">
        <v>0</v>
      </c>
      <c r="G999" s="112">
        <f t="shared" si="78"/>
        <v>0</v>
      </c>
      <c r="H999" s="23">
        <f t="shared" si="79"/>
        <v>0</v>
      </c>
      <c r="I999" s="117">
        <f t="shared" si="80"/>
        <v>0</v>
      </c>
      <c r="J999" s="39">
        <f>+H999*I1021</f>
        <v>0</v>
      </c>
      <c r="K999" s="39">
        <f>+H999*I1022</f>
        <v>0</v>
      </c>
      <c r="L999" s="394">
        <f t="shared" si="81"/>
        <v>0</v>
      </c>
    </row>
    <row r="1000" spans="1:12" ht="13.8">
      <c r="A1000" s="2" t="s">
        <v>10</v>
      </c>
      <c r="B1000" s="22">
        <f>+$B$16</f>
        <v>0</v>
      </c>
      <c r="C1000" s="84" t="e">
        <f>+B1000/B1018</f>
        <v>#DIV/0!</v>
      </c>
      <c r="D1000" s="89">
        <v>0</v>
      </c>
      <c r="E1000" s="112">
        <f>+D1000*C989</f>
        <v>0</v>
      </c>
      <c r="F1000" s="79">
        <v>0</v>
      </c>
      <c r="G1000" s="112">
        <f t="shared" si="78"/>
        <v>0</v>
      </c>
      <c r="H1000" s="23">
        <f t="shared" si="79"/>
        <v>0</v>
      </c>
      <c r="I1000" s="117">
        <f t="shared" si="80"/>
        <v>0</v>
      </c>
      <c r="J1000" s="39">
        <f>+H1000*I1021</f>
        <v>0</v>
      </c>
      <c r="K1000" s="39">
        <f>+H1000*I1022</f>
        <v>0</v>
      </c>
      <c r="L1000" s="394">
        <f t="shared" si="81"/>
        <v>0</v>
      </c>
    </row>
    <row r="1001" spans="1:12" ht="13.8">
      <c r="A1001" s="2" t="s">
        <v>17</v>
      </c>
      <c r="B1001" s="22">
        <f>+$B$17</f>
        <v>0</v>
      </c>
      <c r="C1001" s="84" t="e">
        <f>+B1001/B1018</f>
        <v>#DIV/0!</v>
      </c>
      <c r="D1001" s="89">
        <v>0</v>
      </c>
      <c r="E1001" s="112">
        <f>+D1001*C989</f>
        <v>0</v>
      </c>
      <c r="F1001" s="79">
        <v>0</v>
      </c>
      <c r="G1001" s="112">
        <f t="shared" si="78"/>
        <v>0</v>
      </c>
      <c r="H1001" s="23">
        <f t="shared" si="79"/>
        <v>0</v>
      </c>
      <c r="I1001" s="117">
        <f t="shared" si="80"/>
        <v>0</v>
      </c>
      <c r="J1001" s="39">
        <f>+H1001*I1021</f>
        <v>0</v>
      </c>
      <c r="K1001" s="39">
        <f>+H1001*I1022</f>
        <v>0</v>
      </c>
      <c r="L1001" s="394">
        <f t="shared" si="81"/>
        <v>0</v>
      </c>
    </row>
    <row r="1002" spans="1:12" ht="13.8">
      <c r="A1002" s="2" t="s">
        <v>5</v>
      </c>
      <c r="B1002" s="22">
        <f>+$B$18</f>
        <v>0</v>
      </c>
      <c r="C1002" s="84" t="e">
        <f>+B1002/B1018</f>
        <v>#DIV/0!</v>
      </c>
      <c r="D1002" s="89">
        <v>0</v>
      </c>
      <c r="E1002" s="112">
        <f>+D1002*C989</f>
        <v>0</v>
      </c>
      <c r="F1002" s="79">
        <v>0</v>
      </c>
      <c r="G1002" s="112">
        <f t="shared" si="78"/>
        <v>0</v>
      </c>
      <c r="H1002" s="23">
        <f t="shared" si="79"/>
        <v>0</v>
      </c>
      <c r="I1002" s="117">
        <f t="shared" si="80"/>
        <v>0</v>
      </c>
      <c r="J1002" s="39">
        <f>+H1002*I1021</f>
        <v>0</v>
      </c>
      <c r="K1002" s="39">
        <f>+H1002*I1022</f>
        <v>0</v>
      </c>
      <c r="L1002" s="394">
        <f t="shared" si="81"/>
        <v>0</v>
      </c>
    </row>
    <row r="1003" spans="1:12" ht="13.8">
      <c r="A1003" s="2" t="s">
        <v>116</v>
      </c>
      <c r="B1003" s="22">
        <f>+$B$19</f>
        <v>0</v>
      </c>
      <c r="C1003" s="84" t="e">
        <f>+B1003/B1018</f>
        <v>#DIV/0!</v>
      </c>
      <c r="D1003" s="89">
        <v>0</v>
      </c>
      <c r="E1003" s="112">
        <f>+D1003*C989</f>
        <v>0</v>
      </c>
      <c r="F1003" s="79">
        <v>0</v>
      </c>
      <c r="G1003" s="112">
        <f t="shared" si="78"/>
        <v>0</v>
      </c>
      <c r="H1003" s="23">
        <f t="shared" si="79"/>
        <v>0</v>
      </c>
      <c r="I1003" s="117">
        <f t="shared" si="80"/>
        <v>0</v>
      </c>
      <c r="J1003" s="39">
        <f>+H1003*I1021</f>
        <v>0</v>
      </c>
      <c r="K1003" s="39">
        <f>+H1003*I1022</f>
        <v>0</v>
      </c>
      <c r="L1003" s="394">
        <f t="shared" si="81"/>
        <v>0</v>
      </c>
    </row>
    <row r="1004" spans="1:12" ht="13.8">
      <c r="A1004" s="2" t="s">
        <v>1</v>
      </c>
      <c r="B1004" s="22">
        <f>+$B$20</f>
        <v>0</v>
      </c>
      <c r="C1004" s="84" t="e">
        <f>+B1004/B1018</f>
        <v>#DIV/0!</v>
      </c>
      <c r="D1004" s="89">
        <v>0</v>
      </c>
      <c r="E1004" s="112">
        <f>+D1004*C989</f>
        <v>0</v>
      </c>
      <c r="F1004" s="79">
        <v>0</v>
      </c>
      <c r="G1004" s="112">
        <f t="shared" si="78"/>
        <v>0</v>
      </c>
      <c r="H1004" s="23">
        <f t="shared" si="79"/>
        <v>0</v>
      </c>
      <c r="I1004" s="117">
        <f t="shared" si="80"/>
        <v>0</v>
      </c>
      <c r="J1004" s="39">
        <f>+H1004*I1021</f>
        <v>0</v>
      </c>
      <c r="K1004" s="39">
        <f>+H1004*I1022</f>
        <v>0</v>
      </c>
      <c r="L1004" s="394">
        <f t="shared" si="81"/>
        <v>0</v>
      </c>
    </row>
    <row r="1005" spans="1:12" ht="13.8">
      <c r="A1005" s="2" t="s">
        <v>46</v>
      </c>
      <c r="B1005" s="22">
        <f>+$B$21</f>
        <v>0</v>
      </c>
      <c r="C1005" s="84" t="e">
        <f>+B1005/B1018</f>
        <v>#DIV/0!</v>
      </c>
      <c r="D1005" s="89">
        <v>0</v>
      </c>
      <c r="E1005" s="112">
        <f>+D1005*C989</f>
        <v>0</v>
      </c>
      <c r="F1005" s="79">
        <v>0</v>
      </c>
      <c r="G1005" s="112">
        <f t="shared" si="78"/>
        <v>0</v>
      </c>
      <c r="H1005" s="23">
        <f t="shared" si="79"/>
        <v>0</v>
      </c>
      <c r="I1005" s="117">
        <f t="shared" si="80"/>
        <v>0</v>
      </c>
      <c r="J1005" s="39">
        <f>+H1005*I1021</f>
        <v>0</v>
      </c>
      <c r="K1005" s="39">
        <f>+H1005*I1022</f>
        <v>0</v>
      </c>
      <c r="L1005" s="394">
        <f t="shared" si="81"/>
        <v>0</v>
      </c>
    </row>
    <row r="1006" spans="1:12" ht="13.8">
      <c r="A1006" s="2" t="s">
        <v>45</v>
      </c>
      <c r="B1006" s="22">
        <f>+$B$22</f>
        <v>0</v>
      </c>
      <c r="C1006" s="84" t="e">
        <f>+B1006/B1018</f>
        <v>#DIV/0!</v>
      </c>
      <c r="D1006" s="89">
        <v>0</v>
      </c>
      <c r="E1006" s="112">
        <f>+D1006*C989</f>
        <v>0</v>
      </c>
      <c r="F1006" s="79">
        <v>0</v>
      </c>
      <c r="G1006" s="112">
        <f t="shared" si="78"/>
        <v>0</v>
      </c>
      <c r="H1006" s="23">
        <f t="shared" si="79"/>
        <v>0</v>
      </c>
      <c r="I1006" s="117">
        <f t="shared" si="80"/>
        <v>0</v>
      </c>
      <c r="J1006" s="39">
        <f>+H1006*I1021</f>
        <v>0</v>
      </c>
      <c r="K1006" s="39">
        <f>+H1006*I1022</f>
        <v>0</v>
      </c>
      <c r="L1006" s="394">
        <f t="shared" si="81"/>
        <v>0</v>
      </c>
    </row>
    <row r="1007" spans="1:12" ht="13.8">
      <c r="A1007" s="2" t="s">
        <v>209</v>
      </c>
      <c r="B1007" s="22">
        <f>+$B$23</f>
        <v>0</v>
      </c>
      <c r="C1007" s="84" t="e">
        <f>+B1007/B1018</f>
        <v>#DIV/0!</v>
      </c>
      <c r="D1007" s="89">
        <v>0</v>
      </c>
      <c r="E1007" s="112">
        <f>+D1007*C989</f>
        <v>0</v>
      </c>
      <c r="F1007" s="79">
        <v>0</v>
      </c>
      <c r="G1007" s="112">
        <f>F1007*C989</f>
        <v>0</v>
      </c>
      <c r="H1007" s="23">
        <f t="shared" si="79"/>
        <v>0</v>
      </c>
      <c r="I1007" s="117">
        <f t="shared" si="80"/>
        <v>0</v>
      </c>
      <c r="J1007" s="39">
        <f>+H1007*I1021</f>
        <v>0</v>
      </c>
      <c r="K1007" s="39">
        <f>+H1007*I1022</f>
        <v>0</v>
      </c>
      <c r="L1007" s="394">
        <f t="shared" si="81"/>
        <v>0</v>
      </c>
    </row>
    <row r="1008" spans="1:12" ht="13.8">
      <c r="A1008" s="2" t="s">
        <v>210</v>
      </c>
      <c r="B1008" s="22">
        <f>+$B$24</f>
        <v>0</v>
      </c>
      <c r="C1008" s="84" t="e">
        <f>+B1008/B1018</f>
        <v>#DIV/0!</v>
      </c>
      <c r="D1008" s="89">
        <v>0</v>
      </c>
      <c r="E1008" s="112">
        <f>+D1008*C989</f>
        <v>0</v>
      </c>
      <c r="F1008" s="79">
        <v>0</v>
      </c>
      <c r="G1008" s="112">
        <f>F1008*C989</f>
        <v>0</v>
      </c>
      <c r="H1008" s="23">
        <f t="shared" si="79"/>
        <v>0</v>
      </c>
      <c r="I1008" s="117">
        <f t="shared" si="80"/>
        <v>0</v>
      </c>
      <c r="J1008" s="39">
        <f>+H1008*I1021</f>
        <v>0</v>
      </c>
      <c r="K1008" s="39">
        <f>+H1008*I1022</f>
        <v>0</v>
      </c>
      <c r="L1008" s="394">
        <f t="shared" si="81"/>
        <v>0</v>
      </c>
    </row>
    <row r="1009" spans="1:14" ht="13.8">
      <c r="A1009" s="2" t="s">
        <v>2</v>
      </c>
      <c r="B1009" s="22">
        <f>+$B$25</f>
        <v>0</v>
      </c>
      <c r="C1009" s="84" t="e">
        <f>+B1009/B1018</f>
        <v>#DIV/0!</v>
      </c>
      <c r="D1009" s="89">
        <v>0</v>
      </c>
      <c r="E1009" s="112">
        <f>+D1009*C989</f>
        <v>0</v>
      </c>
      <c r="F1009" s="79">
        <v>0</v>
      </c>
      <c r="G1009" s="112">
        <f t="shared" ref="G1009:G1017" si="82">F1009*C$989</f>
        <v>0</v>
      </c>
      <c r="H1009" s="23">
        <f t="shared" si="79"/>
        <v>0</v>
      </c>
      <c r="I1009" s="117">
        <f t="shared" si="80"/>
        <v>0</v>
      </c>
      <c r="J1009" s="39">
        <f>+H1009*I1021</f>
        <v>0</v>
      </c>
      <c r="K1009" s="39">
        <f>+H1009*I1022</f>
        <v>0</v>
      </c>
      <c r="L1009" s="394">
        <f t="shared" si="81"/>
        <v>0</v>
      </c>
    </row>
    <row r="1010" spans="1:14" ht="13.8">
      <c r="A1010" s="2" t="s">
        <v>12</v>
      </c>
      <c r="B1010" s="22">
        <f>+$B$26</f>
        <v>0</v>
      </c>
      <c r="C1010" s="84" t="e">
        <f>+B1010/B1018</f>
        <v>#DIV/0!</v>
      </c>
      <c r="D1010" s="89">
        <v>0</v>
      </c>
      <c r="E1010" s="112">
        <f>+D1010*C989</f>
        <v>0</v>
      </c>
      <c r="F1010" s="79">
        <v>0</v>
      </c>
      <c r="G1010" s="112">
        <f t="shared" si="82"/>
        <v>0</v>
      </c>
      <c r="H1010" s="23">
        <f t="shared" si="79"/>
        <v>0</v>
      </c>
      <c r="I1010" s="117">
        <f t="shared" si="80"/>
        <v>0</v>
      </c>
      <c r="J1010" s="39">
        <f>+H1010*I1021</f>
        <v>0</v>
      </c>
      <c r="K1010" s="39">
        <f>+H1010*I1022</f>
        <v>0</v>
      </c>
      <c r="L1010" s="394">
        <f t="shared" si="81"/>
        <v>0</v>
      </c>
    </row>
    <row r="1011" spans="1:14" ht="13.8">
      <c r="A1011" s="2" t="s">
        <v>18</v>
      </c>
      <c r="B1011" s="22">
        <f>+$B$27</f>
        <v>0</v>
      </c>
      <c r="C1011" s="84" t="e">
        <f>+B1011/B1018</f>
        <v>#DIV/0!</v>
      </c>
      <c r="D1011" s="89">
        <v>0</v>
      </c>
      <c r="E1011" s="112">
        <f>+D1011*C989</f>
        <v>0</v>
      </c>
      <c r="F1011" s="79">
        <v>0</v>
      </c>
      <c r="G1011" s="112">
        <f t="shared" si="82"/>
        <v>0</v>
      </c>
      <c r="H1011" s="23">
        <f t="shared" si="79"/>
        <v>0</v>
      </c>
      <c r="I1011" s="117">
        <f t="shared" si="80"/>
        <v>0</v>
      </c>
      <c r="J1011" s="39">
        <f>+H1011*I1021</f>
        <v>0</v>
      </c>
      <c r="K1011" s="39">
        <f>+H1011*I1022</f>
        <v>0</v>
      </c>
      <c r="L1011" s="394">
        <f t="shared" si="81"/>
        <v>0</v>
      </c>
    </row>
    <row r="1012" spans="1:14" ht="13.8">
      <c r="A1012" s="2" t="s">
        <v>9</v>
      </c>
      <c r="B1012" s="22">
        <f>+$B$28</f>
        <v>0</v>
      </c>
      <c r="C1012" s="84" t="e">
        <f>+B1012/B1018</f>
        <v>#DIV/0!</v>
      </c>
      <c r="D1012" s="89">
        <v>0</v>
      </c>
      <c r="E1012" s="112">
        <f>+D1012*C989</f>
        <v>0</v>
      </c>
      <c r="F1012" s="79">
        <v>0</v>
      </c>
      <c r="G1012" s="112">
        <f t="shared" si="82"/>
        <v>0</v>
      </c>
      <c r="H1012" s="23">
        <f t="shared" si="79"/>
        <v>0</v>
      </c>
      <c r="I1012" s="117">
        <f t="shared" si="80"/>
        <v>0</v>
      </c>
      <c r="J1012" s="39">
        <f>+H1012*I1021</f>
        <v>0</v>
      </c>
      <c r="K1012" s="39">
        <f>+H1012*I1022</f>
        <v>0</v>
      </c>
      <c r="L1012" s="394">
        <f t="shared" si="81"/>
        <v>0</v>
      </c>
    </row>
    <row r="1013" spans="1:14" ht="13.8">
      <c r="A1013" s="2" t="s">
        <v>7</v>
      </c>
      <c r="B1013" s="22">
        <f>+$B$29</f>
        <v>0</v>
      </c>
      <c r="C1013" s="84" t="e">
        <f>+B1013/B1018</f>
        <v>#DIV/0!</v>
      </c>
      <c r="D1013" s="89">
        <v>0</v>
      </c>
      <c r="E1013" s="112">
        <f>+D1013*C989</f>
        <v>0</v>
      </c>
      <c r="F1013" s="79">
        <v>0</v>
      </c>
      <c r="G1013" s="112">
        <f t="shared" si="82"/>
        <v>0</v>
      </c>
      <c r="H1013" s="23">
        <f t="shared" si="79"/>
        <v>0</v>
      </c>
      <c r="I1013" s="117">
        <f t="shared" si="80"/>
        <v>0</v>
      </c>
      <c r="J1013" s="39">
        <f>+H1013*I1021</f>
        <v>0</v>
      </c>
      <c r="K1013" s="39">
        <f>+H1013*I1022</f>
        <v>0</v>
      </c>
      <c r="L1013" s="394">
        <f t="shared" si="81"/>
        <v>0</v>
      </c>
    </row>
    <row r="1014" spans="1:14" ht="13.8">
      <c r="A1014" s="2" t="s">
        <v>13</v>
      </c>
      <c r="B1014" s="22">
        <f>+$B$30</f>
        <v>0</v>
      </c>
      <c r="C1014" s="84" t="e">
        <f>+B1014/B1018</f>
        <v>#DIV/0!</v>
      </c>
      <c r="D1014" s="89">
        <v>0</v>
      </c>
      <c r="E1014" s="112">
        <f>+D1014*C989</f>
        <v>0</v>
      </c>
      <c r="F1014" s="79">
        <v>0</v>
      </c>
      <c r="G1014" s="112">
        <f t="shared" si="82"/>
        <v>0</v>
      </c>
      <c r="H1014" s="23">
        <f t="shared" si="79"/>
        <v>0</v>
      </c>
      <c r="I1014" s="117">
        <f t="shared" si="80"/>
        <v>0</v>
      </c>
      <c r="J1014" s="39">
        <f>+H1014*I1021</f>
        <v>0</v>
      </c>
      <c r="K1014" s="39">
        <f>+H1014*I1022</f>
        <v>0</v>
      </c>
      <c r="L1014" s="394">
        <f t="shared" si="81"/>
        <v>0</v>
      </c>
    </row>
    <row r="1015" spans="1:14" ht="13.8">
      <c r="A1015" s="2" t="s">
        <v>3</v>
      </c>
      <c r="B1015" s="22">
        <f>+$B$31</f>
        <v>0</v>
      </c>
      <c r="C1015" s="84" t="e">
        <f>+B1015/B1018</f>
        <v>#DIV/0!</v>
      </c>
      <c r="D1015" s="89">
        <v>0</v>
      </c>
      <c r="E1015" s="112">
        <f>+D1015*C989</f>
        <v>0</v>
      </c>
      <c r="F1015" s="79">
        <v>0</v>
      </c>
      <c r="G1015" s="112">
        <f t="shared" si="82"/>
        <v>0</v>
      </c>
      <c r="H1015" s="23">
        <f t="shared" si="79"/>
        <v>0</v>
      </c>
      <c r="I1015" s="117">
        <f t="shared" si="80"/>
        <v>0</v>
      </c>
      <c r="J1015" s="39">
        <f>+H1015*I1021</f>
        <v>0</v>
      </c>
      <c r="K1015" s="39">
        <f>+H1015*I1022</f>
        <v>0</v>
      </c>
      <c r="L1015" s="394">
        <f t="shared" si="81"/>
        <v>0</v>
      </c>
    </row>
    <row r="1016" spans="1:14" ht="13.8">
      <c r="A1016" s="2" t="s">
        <v>11</v>
      </c>
      <c r="B1016" s="22">
        <f>+$B$32</f>
        <v>0</v>
      </c>
      <c r="C1016" s="84" t="e">
        <f>+B1016/B1018</f>
        <v>#DIV/0!</v>
      </c>
      <c r="D1016" s="89">
        <v>0</v>
      </c>
      <c r="E1016" s="112">
        <f>+D1016*C989</f>
        <v>0</v>
      </c>
      <c r="F1016" s="79">
        <v>0</v>
      </c>
      <c r="G1016" s="112">
        <f t="shared" si="82"/>
        <v>0</v>
      </c>
      <c r="H1016" s="23">
        <f t="shared" si="79"/>
        <v>0</v>
      </c>
      <c r="I1016" s="117">
        <f t="shared" si="80"/>
        <v>0</v>
      </c>
      <c r="J1016" s="39">
        <f>+H1016*I1021</f>
        <v>0</v>
      </c>
      <c r="K1016" s="39">
        <f>+H1016*I1022</f>
        <v>0</v>
      </c>
      <c r="L1016" s="394">
        <f t="shared" si="81"/>
        <v>0</v>
      </c>
    </row>
    <row r="1017" spans="1:14" ht="13.8">
      <c r="A1017" s="3" t="s">
        <v>8</v>
      </c>
      <c r="B1017" s="22">
        <f>+$B$33</f>
        <v>0</v>
      </c>
      <c r="C1017" s="84" t="e">
        <f>+B1017/B1018</f>
        <v>#DIV/0!</v>
      </c>
      <c r="D1017" s="89">
        <v>0</v>
      </c>
      <c r="E1017" s="112">
        <f>+D1017*C989</f>
        <v>0</v>
      </c>
      <c r="F1017" s="79">
        <v>0</v>
      </c>
      <c r="G1017" s="115">
        <f t="shared" si="82"/>
        <v>0</v>
      </c>
      <c r="H1017" s="87">
        <f t="shared" si="79"/>
        <v>0</v>
      </c>
      <c r="I1017" s="118">
        <f t="shared" si="80"/>
        <v>0</v>
      </c>
      <c r="J1017" s="39">
        <f>+H1017*I1021</f>
        <v>0</v>
      </c>
      <c r="K1017" s="39">
        <f>+H1017*I1022</f>
        <v>0</v>
      </c>
      <c r="L1017" s="394">
        <f t="shared" si="81"/>
        <v>0</v>
      </c>
    </row>
    <row r="1018" spans="1:14" ht="13.8">
      <c r="A1018" s="24"/>
      <c r="B1018" s="25">
        <f t="shared" ref="B1018:L1018" si="83">SUM(B995:B1017)</f>
        <v>0</v>
      </c>
      <c r="C1018" s="85" t="e">
        <f t="shared" si="83"/>
        <v>#DIV/0!</v>
      </c>
      <c r="D1018" s="82">
        <f t="shared" si="83"/>
        <v>0</v>
      </c>
      <c r="E1018" s="113">
        <f t="shared" si="83"/>
        <v>0</v>
      </c>
      <c r="F1018" s="83">
        <f t="shared" si="83"/>
        <v>0</v>
      </c>
      <c r="G1018" s="113">
        <f t="shared" si="83"/>
        <v>0</v>
      </c>
      <c r="H1018" s="86">
        <f t="shared" si="83"/>
        <v>0</v>
      </c>
      <c r="I1018" s="119">
        <f t="shared" si="83"/>
        <v>0</v>
      </c>
      <c r="J1018" s="26">
        <f t="shared" si="83"/>
        <v>0</v>
      </c>
      <c r="K1018" s="26">
        <f t="shared" si="83"/>
        <v>0</v>
      </c>
      <c r="L1018" s="26">
        <f t="shared" si="83"/>
        <v>0</v>
      </c>
    </row>
    <row r="1019" spans="1:14">
      <c r="H1019" s="80"/>
      <c r="I1019" s="81"/>
    </row>
    <row r="1021" spans="1:14">
      <c r="G1021" t="s">
        <v>114</v>
      </c>
      <c r="H1021" s="27"/>
      <c r="I1021" s="357">
        <v>0</v>
      </c>
    </row>
    <row r="1022" spans="1:14">
      <c r="G1022" t="s">
        <v>338</v>
      </c>
      <c r="I1022" s="357">
        <v>0</v>
      </c>
    </row>
    <row r="1023" spans="1:14">
      <c r="G1023" t="s">
        <v>256</v>
      </c>
      <c r="I1023" s="120">
        <f>SUM(I1021:I1022)</f>
        <v>0</v>
      </c>
      <c r="N1023" s="121">
        <f>+I1023</f>
        <v>0</v>
      </c>
    </row>
    <row r="1024" spans="1:14">
      <c r="I1024" s="88"/>
    </row>
    <row r="1025" spans="1:12">
      <c r="I1025" s="88"/>
    </row>
    <row r="1026" spans="1:12">
      <c r="I1026" s="88"/>
    </row>
    <row r="1027" spans="1:12" ht="15.6">
      <c r="A1027" s="874" t="s">
        <v>19</v>
      </c>
      <c r="B1027" s="875"/>
      <c r="C1027" s="875"/>
      <c r="D1027" s="875"/>
      <c r="E1027" s="875"/>
      <c r="F1027" s="875"/>
      <c r="G1027" s="875"/>
      <c r="H1027" s="876"/>
      <c r="I1027" s="4"/>
    </row>
    <row r="1028" spans="1:12" ht="15.6">
      <c r="A1028" s="867" t="s">
        <v>20</v>
      </c>
      <c r="B1028" s="868"/>
      <c r="C1028" s="920"/>
      <c r="D1028" s="920"/>
      <c r="E1028" s="920"/>
      <c r="F1028" s="920"/>
      <c r="G1028" s="920"/>
      <c r="H1028" s="921"/>
      <c r="I1028" s="4"/>
    </row>
    <row r="1029" spans="1:12" ht="15.6">
      <c r="A1029" s="867" t="s">
        <v>22</v>
      </c>
      <c r="B1029" s="868"/>
      <c r="C1029" s="913"/>
      <c r="D1029" s="913"/>
      <c r="E1029" s="913"/>
      <c r="F1029" s="913"/>
      <c r="G1029" s="913"/>
      <c r="H1029" s="914"/>
      <c r="I1029" s="4"/>
    </row>
    <row r="1030" spans="1:12" ht="15.6">
      <c r="A1030" s="867" t="s">
        <v>24</v>
      </c>
      <c r="B1030" s="868"/>
      <c r="C1030" s="869">
        <v>0</v>
      </c>
      <c r="D1030" s="870"/>
      <c r="E1030" s="870"/>
      <c r="F1030" s="870"/>
      <c r="G1030" s="870"/>
      <c r="H1030" s="871"/>
      <c r="I1030" s="4"/>
    </row>
    <row r="1031" spans="1:12" ht="15.6">
      <c r="A1031" s="881" t="s">
        <v>25</v>
      </c>
      <c r="B1031" s="882"/>
      <c r="C1031" s="911"/>
      <c r="D1031" s="911"/>
      <c r="E1031" s="911"/>
      <c r="F1031" s="911"/>
      <c r="G1031" s="911"/>
      <c r="H1031" s="912"/>
      <c r="I1031" s="4"/>
    </row>
    <row r="1032" spans="1:12" ht="13.8">
      <c r="A1032" s="5"/>
      <c r="B1032" s="5"/>
      <c r="C1032" s="5"/>
      <c r="D1032" s="5"/>
      <c r="E1032" s="5"/>
      <c r="F1032" s="5"/>
      <c r="G1032" s="5"/>
      <c r="H1032" s="5"/>
      <c r="I1032" s="5"/>
    </row>
    <row r="1033" spans="1:12" ht="13.8">
      <c r="A1033" s="6"/>
      <c r="B1033" s="7"/>
      <c r="C1033" s="8"/>
      <c r="D1033" s="886">
        <v>0</v>
      </c>
      <c r="E1033" s="887"/>
      <c r="F1033" s="886">
        <v>1</v>
      </c>
      <c r="G1033" s="887"/>
      <c r="H1033" s="9"/>
      <c r="I1033" s="10"/>
      <c r="J1033" s="11" t="s">
        <v>121</v>
      </c>
      <c r="K1033" s="11" t="s">
        <v>269</v>
      </c>
      <c r="L1033" s="11" t="s">
        <v>270</v>
      </c>
    </row>
    <row r="1034" spans="1:12" ht="13.8">
      <c r="A1034" s="12"/>
      <c r="B1034" s="13"/>
      <c r="C1034" s="14"/>
      <c r="D1034" s="872" t="s">
        <v>26</v>
      </c>
      <c r="E1034" s="880"/>
      <c r="F1034" s="872" t="s">
        <v>27</v>
      </c>
      <c r="G1034" s="880"/>
      <c r="H1034" s="872" t="s">
        <v>28</v>
      </c>
      <c r="I1034" s="873"/>
      <c r="J1034" s="15" t="s">
        <v>29</v>
      </c>
      <c r="K1034" s="391" t="s">
        <v>29</v>
      </c>
      <c r="L1034" s="391" t="s">
        <v>29</v>
      </c>
    </row>
    <row r="1035" spans="1:12" ht="27.6">
      <c r="A1035" s="16" t="s">
        <v>30</v>
      </c>
      <c r="B1035" s="17" t="s">
        <v>31</v>
      </c>
      <c r="C1035" s="18" t="s">
        <v>32</v>
      </c>
      <c r="D1035" s="19" t="s">
        <v>33</v>
      </c>
      <c r="E1035" s="20" t="s">
        <v>34</v>
      </c>
      <c r="F1035" s="19" t="s">
        <v>33</v>
      </c>
      <c r="G1035" s="20" t="s">
        <v>34</v>
      </c>
      <c r="H1035" s="21" t="s">
        <v>33</v>
      </c>
      <c r="I1035" s="40" t="s">
        <v>34</v>
      </c>
      <c r="J1035" s="18" t="s">
        <v>34</v>
      </c>
      <c r="K1035" s="18" t="s">
        <v>34</v>
      </c>
      <c r="L1035" s="18" t="s">
        <v>34</v>
      </c>
    </row>
    <row r="1036" spans="1:12" ht="13.8">
      <c r="A1036" s="1" t="s">
        <v>15</v>
      </c>
      <c r="B1036" s="22">
        <f>+$B$10</f>
        <v>0</v>
      </c>
      <c r="C1036" s="84" t="e">
        <f>+B1036/B1059</f>
        <v>#DIV/0!</v>
      </c>
      <c r="D1036" s="89">
        <v>0</v>
      </c>
      <c r="E1036" s="112">
        <f>+D1036*C1030</f>
        <v>0</v>
      </c>
      <c r="F1036" s="79">
        <v>0</v>
      </c>
      <c r="G1036" s="114">
        <f>F1036*C1030</f>
        <v>0</v>
      </c>
      <c r="H1036" s="23">
        <f>+D1036+F1036</f>
        <v>0</v>
      </c>
      <c r="I1036" s="116">
        <f>+E1036+G1036</f>
        <v>0</v>
      </c>
      <c r="J1036" s="39">
        <f>+H1036*I1062</f>
        <v>0</v>
      </c>
      <c r="K1036" s="39">
        <f>+H1036*I1063</f>
        <v>0</v>
      </c>
      <c r="L1036" s="393">
        <f>+J1036+K1036</f>
        <v>0</v>
      </c>
    </row>
    <row r="1037" spans="1:12" ht="13.8">
      <c r="A1037" s="2" t="s">
        <v>4</v>
      </c>
      <c r="B1037" s="22">
        <f>+$B$12</f>
        <v>0</v>
      </c>
      <c r="C1037" s="84" t="e">
        <f>+B1037/B1059</f>
        <v>#DIV/0!</v>
      </c>
      <c r="D1037" s="89">
        <v>0</v>
      </c>
      <c r="E1037" s="112">
        <f>+D1037*C1030</f>
        <v>0</v>
      </c>
      <c r="F1037" s="79">
        <v>0</v>
      </c>
      <c r="G1037" s="112">
        <f>F1037*C1030</f>
        <v>0</v>
      </c>
      <c r="H1037" s="23">
        <f t="shared" ref="H1037:H1058" si="84">+D1037+F1037</f>
        <v>0</v>
      </c>
      <c r="I1037" s="117">
        <f t="shared" ref="I1037:I1058" si="85">+G1037+E1037</f>
        <v>0</v>
      </c>
      <c r="J1037" s="39">
        <f>+H1037*I1062</f>
        <v>0</v>
      </c>
      <c r="K1037" s="39">
        <f>+H1037*I1063</f>
        <v>0</v>
      </c>
      <c r="L1037" s="394">
        <f>+J1037+K1037</f>
        <v>0</v>
      </c>
    </row>
    <row r="1038" spans="1:12" ht="13.8">
      <c r="A1038" s="2" t="s">
        <v>0</v>
      </c>
      <c r="B1038" s="22">
        <f>+$B$13</f>
        <v>0</v>
      </c>
      <c r="C1038" s="84" t="e">
        <f>+B1038/B1059</f>
        <v>#DIV/0!</v>
      </c>
      <c r="D1038" s="89">
        <v>0</v>
      </c>
      <c r="E1038" s="112">
        <f>+D1038*C1030</f>
        <v>0</v>
      </c>
      <c r="F1038" s="79">
        <v>0</v>
      </c>
      <c r="G1038" s="112">
        <f>F1038*C1030</f>
        <v>0</v>
      </c>
      <c r="H1038" s="23">
        <f t="shared" si="84"/>
        <v>0</v>
      </c>
      <c r="I1038" s="117">
        <f t="shared" si="85"/>
        <v>0</v>
      </c>
      <c r="J1038" s="39">
        <f>+H1038*I1062</f>
        <v>0</v>
      </c>
      <c r="K1038" s="39">
        <f>+H1038*I1063</f>
        <v>0</v>
      </c>
      <c r="L1038" s="394">
        <f t="shared" ref="L1038:L1058" si="86">+J1038+K1038</f>
        <v>0</v>
      </c>
    </row>
    <row r="1039" spans="1:12" ht="13.8">
      <c r="A1039" s="2" t="s">
        <v>16</v>
      </c>
      <c r="B1039" s="22">
        <f>+$B$14</f>
        <v>0</v>
      </c>
      <c r="C1039" s="84" t="e">
        <f>+B1039/B1059</f>
        <v>#DIV/0!</v>
      </c>
      <c r="D1039" s="89">
        <v>0</v>
      </c>
      <c r="E1039" s="112">
        <f>+D1039*C1030</f>
        <v>0</v>
      </c>
      <c r="F1039" s="79">
        <v>0</v>
      </c>
      <c r="G1039" s="112">
        <f>F1039*C1030</f>
        <v>0</v>
      </c>
      <c r="H1039" s="23">
        <f t="shared" si="84"/>
        <v>0</v>
      </c>
      <c r="I1039" s="117">
        <f t="shared" si="85"/>
        <v>0</v>
      </c>
      <c r="J1039" s="39">
        <f>+H1039*I1062</f>
        <v>0</v>
      </c>
      <c r="K1039" s="39">
        <f>+H1039*I1063</f>
        <v>0</v>
      </c>
      <c r="L1039" s="394">
        <f t="shared" si="86"/>
        <v>0</v>
      </c>
    </row>
    <row r="1040" spans="1:12" ht="13.8">
      <c r="A1040" s="2" t="s">
        <v>6</v>
      </c>
      <c r="B1040" s="22">
        <f>+$B$15</f>
        <v>0</v>
      </c>
      <c r="C1040" s="84" t="e">
        <f>+B1040/B1059</f>
        <v>#DIV/0!</v>
      </c>
      <c r="D1040" s="89">
        <v>0</v>
      </c>
      <c r="E1040" s="112">
        <f>+D1040*C1030</f>
        <v>0</v>
      </c>
      <c r="F1040" s="79">
        <v>0</v>
      </c>
      <c r="G1040" s="112">
        <f>F1040*C1030</f>
        <v>0</v>
      </c>
      <c r="H1040" s="23">
        <f t="shared" si="84"/>
        <v>0</v>
      </c>
      <c r="I1040" s="117">
        <f t="shared" si="85"/>
        <v>0</v>
      </c>
      <c r="J1040" s="39">
        <f>+H1040*I1062</f>
        <v>0</v>
      </c>
      <c r="K1040" s="39">
        <f>+H1040*I1063</f>
        <v>0</v>
      </c>
      <c r="L1040" s="394">
        <f t="shared" si="86"/>
        <v>0</v>
      </c>
    </row>
    <row r="1041" spans="1:12" ht="13.8">
      <c r="A1041" s="2" t="s">
        <v>10</v>
      </c>
      <c r="B1041" s="22">
        <f>+$B$16</f>
        <v>0</v>
      </c>
      <c r="C1041" s="84" t="e">
        <f>+B1041/B1059</f>
        <v>#DIV/0!</v>
      </c>
      <c r="D1041" s="89">
        <v>0</v>
      </c>
      <c r="E1041" s="112">
        <f>+D1041*C1030</f>
        <v>0</v>
      </c>
      <c r="F1041" s="79">
        <v>0</v>
      </c>
      <c r="G1041" s="112">
        <f>F1041*C1030</f>
        <v>0</v>
      </c>
      <c r="H1041" s="23">
        <f t="shared" si="84"/>
        <v>0</v>
      </c>
      <c r="I1041" s="117">
        <f t="shared" si="85"/>
        <v>0</v>
      </c>
      <c r="J1041" s="39">
        <f>+H1041*I1062</f>
        <v>0</v>
      </c>
      <c r="K1041" s="39">
        <f>+H1041*I1063</f>
        <v>0</v>
      </c>
      <c r="L1041" s="394">
        <f t="shared" si="86"/>
        <v>0</v>
      </c>
    </row>
    <row r="1042" spans="1:12" ht="13.8">
      <c r="A1042" s="2" t="s">
        <v>17</v>
      </c>
      <c r="B1042" s="22">
        <f>+$B$17</f>
        <v>0</v>
      </c>
      <c r="C1042" s="84" t="e">
        <f>+B1042/B1059</f>
        <v>#DIV/0!</v>
      </c>
      <c r="D1042" s="89">
        <v>0</v>
      </c>
      <c r="E1042" s="112">
        <f>+D1042*C1030</f>
        <v>0</v>
      </c>
      <c r="F1042" s="79">
        <v>0</v>
      </c>
      <c r="G1042" s="112">
        <f>F1042*C1030</f>
        <v>0</v>
      </c>
      <c r="H1042" s="23">
        <f t="shared" si="84"/>
        <v>0</v>
      </c>
      <c r="I1042" s="117">
        <f t="shared" si="85"/>
        <v>0</v>
      </c>
      <c r="J1042" s="39">
        <f>+H1042*I1062</f>
        <v>0</v>
      </c>
      <c r="K1042" s="39">
        <f>+H1042*I1063</f>
        <v>0</v>
      </c>
      <c r="L1042" s="394">
        <f t="shared" si="86"/>
        <v>0</v>
      </c>
    </row>
    <row r="1043" spans="1:12" ht="13.8">
      <c r="A1043" s="2" t="s">
        <v>5</v>
      </c>
      <c r="B1043" s="22">
        <f>+$B$18</f>
        <v>0</v>
      </c>
      <c r="C1043" s="84" t="e">
        <f>+B1043/B1059</f>
        <v>#DIV/0!</v>
      </c>
      <c r="D1043" s="89">
        <v>0</v>
      </c>
      <c r="E1043" s="112">
        <f>+D1043*C1030</f>
        <v>0</v>
      </c>
      <c r="F1043" s="79">
        <v>0</v>
      </c>
      <c r="G1043" s="112">
        <f>F1043*C1030</f>
        <v>0</v>
      </c>
      <c r="H1043" s="23">
        <f t="shared" si="84"/>
        <v>0</v>
      </c>
      <c r="I1043" s="117">
        <f t="shared" si="85"/>
        <v>0</v>
      </c>
      <c r="J1043" s="39">
        <f>+H1043*I1062</f>
        <v>0</v>
      </c>
      <c r="K1043" s="39">
        <f>+H1043*I1063</f>
        <v>0</v>
      </c>
      <c r="L1043" s="394">
        <f t="shared" si="86"/>
        <v>0</v>
      </c>
    </row>
    <row r="1044" spans="1:12" ht="13.8">
      <c r="A1044" s="2" t="s">
        <v>116</v>
      </c>
      <c r="B1044" s="22">
        <f>+$B$19</f>
        <v>0</v>
      </c>
      <c r="C1044" s="84" t="e">
        <f>+B1044/B1059</f>
        <v>#DIV/0!</v>
      </c>
      <c r="D1044" s="89">
        <v>0</v>
      </c>
      <c r="E1044" s="112">
        <f>+D1044*C1030</f>
        <v>0</v>
      </c>
      <c r="F1044" s="79">
        <v>0</v>
      </c>
      <c r="G1044" s="112">
        <f>F1044*C1030</f>
        <v>0</v>
      </c>
      <c r="H1044" s="23">
        <f t="shared" si="84"/>
        <v>0</v>
      </c>
      <c r="I1044" s="117">
        <f t="shared" si="85"/>
        <v>0</v>
      </c>
      <c r="J1044" s="39">
        <f>+H1044*I1062</f>
        <v>0</v>
      </c>
      <c r="K1044" s="39">
        <f>+H1044*I1063</f>
        <v>0</v>
      </c>
      <c r="L1044" s="394">
        <f t="shared" si="86"/>
        <v>0</v>
      </c>
    </row>
    <row r="1045" spans="1:12" ht="13.8">
      <c r="A1045" s="2" t="s">
        <v>1</v>
      </c>
      <c r="B1045" s="22">
        <f>+$B$20</f>
        <v>0</v>
      </c>
      <c r="C1045" s="84" t="e">
        <f>+B1045/B1059</f>
        <v>#DIV/0!</v>
      </c>
      <c r="D1045" s="89">
        <v>0</v>
      </c>
      <c r="E1045" s="112">
        <f>+D1045*C1030</f>
        <v>0</v>
      </c>
      <c r="F1045" s="79">
        <v>0</v>
      </c>
      <c r="G1045" s="112">
        <f>F1045*C1030</f>
        <v>0</v>
      </c>
      <c r="H1045" s="23">
        <f t="shared" si="84"/>
        <v>0</v>
      </c>
      <c r="I1045" s="117">
        <f t="shared" si="85"/>
        <v>0</v>
      </c>
      <c r="J1045" s="39">
        <f>+H1045*I1062</f>
        <v>0</v>
      </c>
      <c r="K1045" s="39">
        <f>+H1045*I1063</f>
        <v>0</v>
      </c>
      <c r="L1045" s="394">
        <f t="shared" si="86"/>
        <v>0</v>
      </c>
    </row>
    <row r="1046" spans="1:12" ht="13.8">
      <c r="A1046" s="2" t="s">
        <v>46</v>
      </c>
      <c r="B1046" s="22">
        <f>+$B$21</f>
        <v>0</v>
      </c>
      <c r="C1046" s="84" t="e">
        <f>+B1046/B1059</f>
        <v>#DIV/0!</v>
      </c>
      <c r="D1046" s="89">
        <v>0</v>
      </c>
      <c r="E1046" s="112">
        <f>+D1046*C1030</f>
        <v>0</v>
      </c>
      <c r="F1046" s="79">
        <v>0</v>
      </c>
      <c r="G1046" s="112">
        <f>F1046*C1030</f>
        <v>0</v>
      </c>
      <c r="H1046" s="23">
        <f t="shared" si="84"/>
        <v>0</v>
      </c>
      <c r="I1046" s="117">
        <f t="shared" si="85"/>
        <v>0</v>
      </c>
      <c r="J1046" s="39">
        <f>+H1046*I1062</f>
        <v>0</v>
      </c>
      <c r="K1046" s="39">
        <f>+H1046*I1063</f>
        <v>0</v>
      </c>
      <c r="L1046" s="394">
        <f t="shared" si="86"/>
        <v>0</v>
      </c>
    </row>
    <row r="1047" spans="1:12" ht="13.8">
      <c r="A1047" s="2" t="s">
        <v>45</v>
      </c>
      <c r="B1047" s="22">
        <f>+$B$22</f>
        <v>0</v>
      </c>
      <c r="C1047" s="84" t="e">
        <f>+B1047/B1059</f>
        <v>#DIV/0!</v>
      </c>
      <c r="D1047" s="89">
        <v>0</v>
      </c>
      <c r="E1047" s="112">
        <f>+D1047*C1030</f>
        <v>0</v>
      </c>
      <c r="F1047" s="79">
        <v>0</v>
      </c>
      <c r="G1047" s="112">
        <f>F1047*C1030</f>
        <v>0</v>
      </c>
      <c r="H1047" s="23">
        <f t="shared" si="84"/>
        <v>0</v>
      </c>
      <c r="I1047" s="117">
        <f t="shared" si="85"/>
        <v>0</v>
      </c>
      <c r="J1047" s="39">
        <f>+H1047*I1062</f>
        <v>0</v>
      </c>
      <c r="K1047" s="39">
        <f>+H1047*I1063</f>
        <v>0</v>
      </c>
      <c r="L1047" s="394">
        <f t="shared" si="86"/>
        <v>0</v>
      </c>
    </row>
    <row r="1048" spans="1:12" ht="13.8">
      <c r="A1048" s="2" t="s">
        <v>209</v>
      </c>
      <c r="B1048" s="22">
        <f>+$B$23</f>
        <v>0</v>
      </c>
      <c r="C1048" s="84" t="e">
        <f>+B1048/B1059</f>
        <v>#DIV/0!</v>
      </c>
      <c r="D1048" s="89">
        <v>0</v>
      </c>
      <c r="E1048" s="112">
        <f>+D1048*C1030</f>
        <v>0</v>
      </c>
      <c r="F1048" s="79">
        <v>0</v>
      </c>
      <c r="G1048" s="112">
        <f>F1048*C1030</f>
        <v>0</v>
      </c>
      <c r="H1048" s="23">
        <f t="shared" si="84"/>
        <v>0</v>
      </c>
      <c r="I1048" s="117">
        <f t="shared" si="85"/>
        <v>0</v>
      </c>
      <c r="J1048" s="39">
        <f>+H1048*I1062</f>
        <v>0</v>
      </c>
      <c r="K1048" s="39">
        <f>+H1048*I1063</f>
        <v>0</v>
      </c>
      <c r="L1048" s="394">
        <f t="shared" si="86"/>
        <v>0</v>
      </c>
    </row>
    <row r="1049" spans="1:12" ht="13.8">
      <c r="A1049" s="2" t="s">
        <v>210</v>
      </c>
      <c r="B1049" s="22">
        <f>+$B$24</f>
        <v>0</v>
      </c>
      <c r="C1049" s="84" t="e">
        <f>+B1049/B1059</f>
        <v>#DIV/0!</v>
      </c>
      <c r="D1049" s="89">
        <v>0</v>
      </c>
      <c r="E1049" s="112">
        <f>+D1049*C1030</f>
        <v>0</v>
      </c>
      <c r="F1049" s="79">
        <v>0</v>
      </c>
      <c r="G1049" s="112">
        <f>F1049*C1030</f>
        <v>0</v>
      </c>
      <c r="H1049" s="23">
        <f t="shared" si="84"/>
        <v>0</v>
      </c>
      <c r="I1049" s="117">
        <f t="shared" si="85"/>
        <v>0</v>
      </c>
      <c r="J1049" s="39">
        <f>+H1049*I1062</f>
        <v>0</v>
      </c>
      <c r="K1049" s="39">
        <f>+H1049*I1063</f>
        <v>0</v>
      </c>
      <c r="L1049" s="394">
        <f t="shared" si="86"/>
        <v>0</v>
      </c>
    </row>
    <row r="1050" spans="1:12" ht="13.8">
      <c r="A1050" s="2" t="s">
        <v>2</v>
      </c>
      <c r="B1050" s="22">
        <f>+$B$25</f>
        <v>0</v>
      </c>
      <c r="C1050" s="84" t="e">
        <f>+B1050/B1059</f>
        <v>#DIV/0!</v>
      </c>
      <c r="D1050" s="89">
        <v>0</v>
      </c>
      <c r="E1050" s="112">
        <f>+D1050*C1030</f>
        <v>0</v>
      </c>
      <c r="F1050" s="79">
        <v>0</v>
      </c>
      <c r="G1050" s="112">
        <f>F1050*C1030</f>
        <v>0</v>
      </c>
      <c r="H1050" s="23">
        <f t="shared" si="84"/>
        <v>0</v>
      </c>
      <c r="I1050" s="117">
        <f t="shared" si="85"/>
        <v>0</v>
      </c>
      <c r="J1050" s="39">
        <f>+H1050*I1062</f>
        <v>0</v>
      </c>
      <c r="K1050" s="39">
        <f>+H1050*I1063</f>
        <v>0</v>
      </c>
      <c r="L1050" s="394">
        <f t="shared" si="86"/>
        <v>0</v>
      </c>
    </row>
    <row r="1051" spans="1:12" ht="13.8">
      <c r="A1051" s="2" t="s">
        <v>12</v>
      </c>
      <c r="B1051" s="22">
        <f>+$B$26</f>
        <v>0</v>
      </c>
      <c r="C1051" s="84" t="e">
        <f>+B1051/B1059</f>
        <v>#DIV/0!</v>
      </c>
      <c r="D1051" s="89">
        <v>0</v>
      </c>
      <c r="E1051" s="112">
        <f>+D1051*C1030</f>
        <v>0</v>
      </c>
      <c r="F1051" s="79">
        <v>0</v>
      </c>
      <c r="G1051" s="112">
        <f>F1051*C1030</f>
        <v>0</v>
      </c>
      <c r="H1051" s="23">
        <f t="shared" si="84"/>
        <v>0</v>
      </c>
      <c r="I1051" s="117">
        <f t="shared" si="85"/>
        <v>0</v>
      </c>
      <c r="J1051" s="39">
        <f>+H1051*I1062</f>
        <v>0</v>
      </c>
      <c r="K1051" s="39">
        <f>+H1051*I1063</f>
        <v>0</v>
      </c>
      <c r="L1051" s="394">
        <f t="shared" si="86"/>
        <v>0</v>
      </c>
    </row>
    <row r="1052" spans="1:12" ht="13.8">
      <c r="A1052" s="2" t="s">
        <v>18</v>
      </c>
      <c r="B1052" s="22">
        <f>+$B$27</f>
        <v>0</v>
      </c>
      <c r="C1052" s="84" t="e">
        <f>+B1052/B1059</f>
        <v>#DIV/0!</v>
      </c>
      <c r="D1052" s="89">
        <v>0</v>
      </c>
      <c r="E1052" s="112">
        <f>+D1052*C1030</f>
        <v>0</v>
      </c>
      <c r="F1052" s="79">
        <v>0</v>
      </c>
      <c r="G1052" s="112">
        <f>F1052*C1030</f>
        <v>0</v>
      </c>
      <c r="H1052" s="23">
        <f t="shared" si="84"/>
        <v>0</v>
      </c>
      <c r="I1052" s="117">
        <f t="shared" si="85"/>
        <v>0</v>
      </c>
      <c r="J1052" s="39">
        <f>+H1052*I1062</f>
        <v>0</v>
      </c>
      <c r="K1052" s="39">
        <f>+H1052*I1063</f>
        <v>0</v>
      </c>
      <c r="L1052" s="394">
        <f t="shared" si="86"/>
        <v>0</v>
      </c>
    </row>
    <row r="1053" spans="1:12" ht="13.8">
      <c r="A1053" s="2" t="s">
        <v>9</v>
      </c>
      <c r="B1053" s="22">
        <f>+$B$28</f>
        <v>0</v>
      </c>
      <c r="C1053" s="84" t="e">
        <f>+B1053/B1059</f>
        <v>#DIV/0!</v>
      </c>
      <c r="D1053" s="89">
        <v>0</v>
      </c>
      <c r="E1053" s="112">
        <f>+D1053*C1030</f>
        <v>0</v>
      </c>
      <c r="F1053" s="79">
        <v>0</v>
      </c>
      <c r="G1053" s="112">
        <f>F1053*C1030</f>
        <v>0</v>
      </c>
      <c r="H1053" s="23">
        <f t="shared" si="84"/>
        <v>0</v>
      </c>
      <c r="I1053" s="117">
        <f t="shared" si="85"/>
        <v>0</v>
      </c>
      <c r="J1053" s="39">
        <f>+H1053*I1062</f>
        <v>0</v>
      </c>
      <c r="K1053" s="39">
        <f>+H1053*I1063</f>
        <v>0</v>
      </c>
      <c r="L1053" s="394">
        <f t="shared" si="86"/>
        <v>0</v>
      </c>
    </row>
    <row r="1054" spans="1:12" ht="13.8">
      <c r="A1054" s="2" t="s">
        <v>7</v>
      </c>
      <c r="B1054" s="22">
        <f>+$B$29</f>
        <v>0</v>
      </c>
      <c r="C1054" s="84" t="e">
        <f>+B1054/B1059</f>
        <v>#DIV/0!</v>
      </c>
      <c r="D1054" s="89">
        <v>0</v>
      </c>
      <c r="E1054" s="112">
        <f>+D1054*C1030</f>
        <v>0</v>
      </c>
      <c r="F1054" s="79">
        <v>0</v>
      </c>
      <c r="G1054" s="112">
        <f>F1054*C1030</f>
        <v>0</v>
      </c>
      <c r="H1054" s="23">
        <f t="shared" si="84"/>
        <v>0</v>
      </c>
      <c r="I1054" s="117">
        <f t="shared" si="85"/>
        <v>0</v>
      </c>
      <c r="J1054" s="39">
        <f>+H1054*I1062</f>
        <v>0</v>
      </c>
      <c r="K1054" s="39">
        <f>+H1054*I1063</f>
        <v>0</v>
      </c>
      <c r="L1054" s="394">
        <f t="shared" si="86"/>
        <v>0</v>
      </c>
    </row>
    <row r="1055" spans="1:12" ht="13.8">
      <c r="A1055" s="2" t="s">
        <v>13</v>
      </c>
      <c r="B1055" s="22">
        <f>+$B$30</f>
        <v>0</v>
      </c>
      <c r="C1055" s="84" t="e">
        <f>+B1055/B1059</f>
        <v>#DIV/0!</v>
      </c>
      <c r="D1055" s="89">
        <v>0</v>
      </c>
      <c r="E1055" s="112">
        <f>+D1055*C1030</f>
        <v>0</v>
      </c>
      <c r="F1055" s="79">
        <v>0</v>
      </c>
      <c r="G1055" s="112">
        <f>F1055*C1030</f>
        <v>0</v>
      </c>
      <c r="H1055" s="23">
        <f t="shared" si="84"/>
        <v>0</v>
      </c>
      <c r="I1055" s="117">
        <f t="shared" si="85"/>
        <v>0</v>
      </c>
      <c r="J1055" s="39">
        <f>+H1055*I1062</f>
        <v>0</v>
      </c>
      <c r="K1055" s="39">
        <f>+H1055*I1063</f>
        <v>0</v>
      </c>
      <c r="L1055" s="394">
        <f t="shared" si="86"/>
        <v>0</v>
      </c>
    </row>
    <row r="1056" spans="1:12" ht="13.8">
      <c r="A1056" s="2" t="s">
        <v>3</v>
      </c>
      <c r="B1056" s="22">
        <f>+$B$31</f>
        <v>0</v>
      </c>
      <c r="C1056" s="84" t="e">
        <f>+B1056/B1059</f>
        <v>#DIV/0!</v>
      </c>
      <c r="D1056" s="89">
        <v>0</v>
      </c>
      <c r="E1056" s="112">
        <f>+D1056*C1030</f>
        <v>0</v>
      </c>
      <c r="F1056" s="79">
        <v>0</v>
      </c>
      <c r="G1056" s="112">
        <f>F1056*C1030</f>
        <v>0</v>
      </c>
      <c r="H1056" s="23">
        <f t="shared" si="84"/>
        <v>0</v>
      </c>
      <c r="I1056" s="117">
        <f t="shared" si="85"/>
        <v>0</v>
      </c>
      <c r="J1056" s="39">
        <f>+H1056*I1062</f>
        <v>0</v>
      </c>
      <c r="K1056" s="39">
        <f>+H1056*I1063</f>
        <v>0</v>
      </c>
      <c r="L1056" s="394">
        <f t="shared" si="86"/>
        <v>0</v>
      </c>
    </row>
    <row r="1057" spans="1:14" ht="13.8">
      <c r="A1057" s="2" t="s">
        <v>11</v>
      </c>
      <c r="B1057" s="22">
        <f>+$B$32</f>
        <v>0</v>
      </c>
      <c r="C1057" s="84" t="e">
        <f>+B1057/B1059</f>
        <v>#DIV/0!</v>
      </c>
      <c r="D1057" s="89">
        <v>0</v>
      </c>
      <c r="E1057" s="112">
        <f>+D1057*C1030</f>
        <v>0</v>
      </c>
      <c r="F1057" s="79">
        <v>0</v>
      </c>
      <c r="G1057" s="112">
        <f>F1057*C1030</f>
        <v>0</v>
      </c>
      <c r="H1057" s="23">
        <f t="shared" si="84"/>
        <v>0</v>
      </c>
      <c r="I1057" s="117">
        <f t="shared" si="85"/>
        <v>0</v>
      </c>
      <c r="J1057" s="39">
        <f>+H1057*I1062</f>
        <v>0</v>
      </c>
      <c r="K1057" s="39">
        <f>+H1057*I1063</f>
        <v>0</v>
      </c>
      <c r="L1057" s="394">
        <f t="shared" si="86"/>
        <v>0</v>
      </c>
    </row>
    <row r="1058" spans="1:14" ht="13.8">
      <c r="A1058" s="3" t="s">
        <v>8</v>
      </c>
      <c r="B1058" s="22">
        <f>+$B$33</f>
        <v>0</v>
      </c>
      <c r="C1058" s="84" t="e">
        <f>+B1058/B1059</f>
        <v>#DIV/0!</v>
      </c>
      <c r="D1058" s="89">
        <v>0</v>
      </c>
      <c r="E1058" s="112">
        <f>+D1058*C1030</f>
        <v>0</v>
      </c>
      <c r="F1058" s="79">
        <v>0</v>
      </c>
      <c r="G1058" s="115">
        <f>F1058*C1030</f>
        <v>0</v>
      </c>
      <c r="H1058" s="87">
        <f t="shared" si="84"/>
        <v>0</v>
      </c>
      <c r="I1058" s="118">
        <f t="shared" si="85"/>
        <v>0</v>
      </c>
      <c r="J1058" s="39">
        <f>+H1058*I1062</f>
        <v>0</v>
      </c>
      <c r="K1058" s="39">
        <f>+H1058*I1063</f>
        <v>0</v>
      </c>
      <c r="L1058" s="394">
        <f t="shared" si="86"/>
        <v>0</v>
      </c>
    </row>
    <row r="1059" spans="1:14" ht="13.8">
      <c r="A1059" s="24"/>
      <c r="B1059" s="25">
        <f t="shared" ref="B1059:L1059" si="87">SUM(B1036:B1058)</f>
        <v>0</v>
      </c>
      <c r="C1059" s="85" t="e">
        <f t="shared" si="87"/>
        <v>#DIV/0!</v>
      </c>
      <c r="D1059" s="82">
        <f t="shared" si="87"/>
        <v>0</v>
      </c>
      <c r="E1059" s="113">
        <f t="shared" si="87"/>
        <v>0</v>
      </c>
      <c r="F1059" s="83">
        <f t="shared" si="87"/>
        <v>0</v>
      </c>
      <c r="G1059" s="113">
        <f t="shared" si="87"/>
        <v>0</v>
      </c>
      <c r="H1059" s="86">
        <f t="shared" si="87"/>
        <v>0</v>
      </c>
      <c r="I1059" s="119">
        <f t="shared" si="87"/>
        <v>0</v>
      </c>
      <c r="J1059" s="26">
        <f t="shared" si="87"/>
        <v>0</v>
      </c>
      <c r="K1059" s="26">
        <f t="shared" si="87"/>
        <v>0</v>
      </c>
      <c r="L1059" s="26">
        <f t="shared" si="87"/>
        <v>0</v>
      </c>
    </row>
    <row r="1060" spans="1:14">
      <c r="H1060" s="80"/>
      <c r="I1060" s="81"/>
    </row>
    <row r="1061" spans="1:14" ht="13.8">
      <c r="A1061" s="90"/>
    </row>
    <row r="1062" spans="1:14">
      <c r="G1062" t="s">
        <v>114</v>
      </c>
      <c r="H1062" s="27"/>
      <c r="I1062" s="357">
        <v>0</v>
      </c>
    </row>
    <row r="1063" spans="1:14">
      <c r="G1063" t="s">
        <v>338</v>
      </c>
      <c r="I1063" s="357">
        <v>0</v>
      </c>
    </row>
    <row r="1064" spans="1:14">
      <c r="G1064" t="s">
        <v>256</v>
      </c>
      <c r="I1064" s="120">
        <f>SUM(I1062:I1063)</f>
        <v>0</v>
      </c>
      <c r="N1064" s="121">
        <f>+I1064</f>
        <v>0</v>
      </c>
    </row>
    <row r="1068" spans="1:14" ht="15.6">
      <c r="A1068" s="874" t="s">
        <v>19</v>
      </c>
      <c r="B1068" s="875"/>
      <c r="C1068" s="875"/>
      <c r="D1068" s="875"/>
      <c r="E1068" s="875"/>
      <c r="F1068" s="875"/>
      <c r="G1068" s="875"/>
      <c r="H1068" s="876"/>
      <c r="I1068" s="4"/>
    </row>
    <row r="1069" spans="1:14" ht="15.6">
      <c r="A1069" s="867" t="s">
        <v>20</v>
      </c>
      <c r="B1069" s="868"/>
      <c r="C1069" s="920"/>
      <c r="D1069" s="920"/>
      <c r="E1069" s="920"/>
      <c r="F1069" s="920"/>
      <c r="G1069" s="920"/>
      <c r="H1069" s="921"/>
      <c r="I1069" s="4"/>
    </row>
    <row r="1070" spans="1:14" ht="15.6">
      <c r="A1070" s="867" t="s">
        <v>22</v>
      </c>
      <c r="B1070" s="868"/>
      <c r="C1070" s="913"/>
      <c r="D1070" s="913"/>
      <c r="E1070" s="913"/>
      <c r="F1070" s="913"/>
      <c r="G1070" s="913"/>
      <c r="H1070" s="914"/>
      <c r="I1070" s="4"/>
    </row>
    <row r="1071" spans="1:14" ht="15.6">
      <c r="A1071" s="867" t="s">
        <v>24</v>
      </c>
      <c r="B1071" s="868"/>
      <c r="C1071" s="869">
        <v>0</v>
      </c>
      <c r="D1071" s="870"/>
      <c r="E1071" s="870"/>
      <c r="F1071" s="870"/>
      <c r="G1071" s="870"/>
      <c r="H1071" s="871"/>
      <c r="I1071" s="4"/>
    </row>
    <row r="1072" spans="1:14" ht="15.6">
      <c r="A1072" s="881" t="s">
        <v>25</v>
      </c>
      <c r="B1072" s="882"/>
      <c r="C1072" s="911"/>
      <c r="D1072" s="911"/>
      <c r="E1072" s="911"/>
      <c r="F1072" s="911"/>
      <c r="G1072" s="911"/>
      <c r="H1072" s="912"/>
      <c r="I1072" s="4"/>
    </row>
    <row r="1073" spans="1:12" ht="13.8">
      <c r="A1073" s="5"/>
      <c r="B1073" s="5"/>
      <c r="C1073" s="5"/>
      <c r="D1073" s="5"/>
      <c r="E1073" s="5"/>
      <c r="F1073" s="5"/>
      <c r="G1073" s="5"/>
      <c r="H1073" s="5"/>
      <c r="I1073" s="5"/>
    </row>
    <row r="1074" spans="1:12" ht="13.8">
      <c r="A1074" s="6"/>
      <c r="B1074" s="7"/>
      <c r="C1074" s="8"/>
      <c r="D1074" s="886">
        <v>0.2</v>
      </c>
      <c r="E1074" s="887"/>
      <c r="F1074" s="886">
        <v>0.8</v>
      </c>
      <c r="G1074" s="887"/>
      <c r="H1074" s="9"/>
      <c r="I1074" s="10"/>
      <c r="J1074" s="11" t="s">
        <v>121</v>
      </c>
      <c r="K1074" s="11" t="s">
        <v>269</v>
      </c>
      <c r="L1074" s="11" t="s">
        <v>270</v>
      </c>
    </row>
    <row r="1075" spans="1:12" ht="13.8">
      <c r="A1075" s="12"/>
      <c r="B1075" s="13"/>
      <c r="C1075" s="14"/>
      <c r="D1075" s="872" t="s">
        <v>26</v>
      </c>
      <c r="E1075" s="880"/>
      <c r="F1075" s="872" t="s">
        <v>27</v>
      </c>
      <c r="G1075" s="880"/>
      <c r="H1075" s="872" t="s">
        <v>28</v>
      </c>
      <c r="I1075" s="873"/>
      <c r="J1075" s="15" t="s">
        <v>29</v>
      </c>
      <c r="K1075" s="391" t="s">
        <v>29</v>
      </c>
      <c r="L1075" s="391" t="s">
        <v>29</v>
      </c>
    </row>
    <row r="1076" spans="1:12" ht="27.6">
      <c r="A1076" s="16" t="s">
        <v>30</v>
      </c>
      <c r="B1076" s="17" t="s">
        <v>31</v>
      </c>
      <c r="C1076" s="18" t="s">
        <v>32</v>
      </c>
      <c r="D1076" s="19" t="s">
        <v>33</v>
      </c>
      <c r="E1076" s="20" t="s">
        <v>34</v>
      </c>
      <c r="F1076" s="19" t="s">
        <v>33</v>
      </c>
      <c r="G1076" s="20" t="s">
        <v>34</v>
      </c>
      <c r="H1076" s="21" t="s">
        <v>33</v>
      </c>
      <c r="I1076" s="40" t="s">
        <v>34</v>
      </c>
      <c r="J1076" s="18" t="s">
        <v>34</v>
      </c>
      <c r="K1076" s="18" t="s">
        <v>34</v>
      </c>
      <c r="L1076" s="18" t="s">
        <v>34</v>
      </c>
    </row>
    <row r="1077" spans="1:12" ht="13.8">
      <c r="A1077" s="1" t="s">
        <v>15</v>
      </c>
      <c r="B1077" s="22">
        <f>+$B$10</f>
        <v>0</v>
      </c>
      <c r="C1077" s="84" t="e">
        <f>+B1077/B1100</f>
        <v>#DIV/0!</v>
      </c>
      <c r="D1077" s="89">
        <v>0</v>
      </c>
      <c r="E1077" s="112">
        <f>+D1077*C1071</f>
        <v>0</v>
      </c>
      <c r="F1077" s="79">
        <v>0</v>
      </c>
      <c r="G1077" s="114">
        <f>F1077*C1071</f>
        <v>0</v>
      </c>
      <c r="H1077" s="23">
        <f>+D1077+F1077</f>
        <v>0</v>
      </c>
      <c r="I1077" s="116">
        <f>+E1077+G1077</f>
        <v>0</v>
      </c>
      <c r="J1077" s="39">
        <f>+H1077*I1103</f>
        <v>0</v>
      </c>
      <c r="K1077" s="39">
        <f>+H1077*I1104</f>
        <v>0</v>
      </c>
      <c r="L1077" s="393">
        <f>+J1077+K1077</f>
        <v>0</v>
      </c>
    </row>
    <row r="1078" spans="1:12" ht="13.8">
      <c r="A1078" s="2" t="s">
        <v>4</v>
      </c>
      <c r="B1078" s="22">
        <f>+$B$12</f>
        <v>0</v>
      </c>
      <c r="C1078" s="84" t="e">
        <f>+B1078/B1100</f>
        <v>#DIV/0!</v>
      </c>
      <c r="D1078" s="89">
        <v>0</v>
      </c>
      <c r="E1078" s="112">
        <f>+D1078*C1071</f>
        <v>0</v>
      </c>
      <c r="F1078" s="79">
        <v>0</v>
      </c>
      <c r="G1078" s="112">
        <f>F1078*C1071</f>
        <v>0</v>
      </c>
      <c r="H1078" s="23">
        <f t="shared" ref="H1078:H1099" si="88">+D1078+F1078</f>
        <v>0</v>
      </c>
      <c r="I1078" s="117">
        <f t="shared" ref="I1078:I1099" si="89">+G1078+E1078</f>
        <v>0</v>
      </c>
      <c r="J1078" s="39">
        <f>+H1078*I1103</f>
        <v>0</v>
      </c>
      <c r="K1078" s="39">
        <f>+H1078*I1104</f>
        <v>0</v>
      </c>
      <c r="L1078" s="394">
        <f>+J1078+K1078</f>
        <v>0</v>
      </c>
    </row>
    <row r="1079" spans="1:12" ht="13.8">
      <c r="A1079" s="2" t="s">
        <v>0</v>
      </c>
      <c r="B1079" s="22">
        <f>+$B$13</f>
        <v>0</v>
      </c>
      <c r="C1079" s="84" t="e">
        <f>+B1079/B1100</f>
        <v>#DIV/0!</v>
      </c>
      <c r="D1079" s="89">
        <v>0</v>
      </c>
      <c r="E1079" s="112">
        <f>+D1079*C1071</f>
        <v>0</v>
      </c>
      <c r="F1079" s="79">
        <v>0</v>
      </c>
      <c r="G1079" s="112">
        <f>F1079*C1071</f>
        <v>0</v>
      </c>
      <c r="H1079" s="23">
        <f t="shared" si="88"/>
        <v>0</v>
      </c>
      <c r="I1079" s="117">
        <f t="shared" si="89"/>
        <v>0</v>
      </c>
      <c r="J1079" s="39">
        <f>+H1079*I1103</f>
        <v>0</v>
      </c>
      <c r="K1079" s="39">
        <f>+H1079*I1104</f>
        <v>0</v>
      </c>
      <c r="L1079" s="394">
        <f t="shared" ref="L1079:L1099" si="90">+J1079+K1079</f>
        <v>0</v>
      </c>
    </row>
    <row r="1080" spans="1:12" ht="13.8">
      <c r="A1080" s="2" t="s">
        <v>16</v>
      </c>
      <c r="B1080" s="22">
        <f>+$B$14</f>
        <v>0</v>
      </c>
      <c r="C1080" s="84" t="e">
        <f>+B1080/B1100</f>
        <v>#DIV/0!</v>
      </c>
      <c r="D1080" s="89">
        <v>0</v>
      </c>
      <c r="E1080" s="112">
        <f>+D1080*C1071</f>
        <v>0</v>
      </c>
      <c r="F1080" s="79">
        <v>0</v>
      </c>
      <c r="G1080" s="112">
        <f>F1080*C1071</f>
        <v>0</v>
      </c>
      <c r="H1080" s="23">
        <f t="shared" si="88"/>
        <v>0</v>
      </c>
      <c r="I1080" s="117">
        <f t="shared" si="89"/>
        <v>0</v>
      </c>
      <c r="J1080" s="39">
        <f>+H1080*I1103</f>
        <v>0</v>
      </c>
      <c r="K1080" s="39">
        <f>+H1080*I1104</f>
        <v>0</v>
      </c>
      <c r="L1080" s="394">
        <f t="shared" si="90"/>
        <v>0</v>
      </c>
    </row>
    <row r="1081" spans="1:12" ht="13.8">
      <c r="A1081" s="2" t="s">
        <v>6</v>
      </c>
      <c r="B1081" s="22">
        <f>+$B$15</f>
        <v>0</v>
      </c>
      <c r="C1081" s="84" t="e">
        <f>+B1081/B1100</f>
        <v>#DIV/0!</v>
      </c>
      <c r="D1081" s="89">
        <v>0</v>
      </c>
      <c r="E1081" s="112">
        <f>+D1081*C1071</f>
        <v>0</v>
      </c>
      <c r="F1081" s="79">
        <v>0</v>
      </c>
      <c r="G1081" s="112">
        <f>F1081*C1071</f>
        <v>0</v>
      </c>
      <c r="H1081" s="23">
        <f t="shared" si="88"/>
        <v>0</v>
      </c>
      <c r="I1081" s="117">
        <f t="shared" si="89"/>
        <v>0</v>
      </c>
      <c r="J1081" s="39">
        <f>+H1081*I1103</f>
        <v>0</v>
      </c>
      <c r="K1081" s="39">
        <f>+H1081*I1104</f>
        <v>0</v>
      </c>
      <c r="L1081" s="394">
        <f t="shared" si="90"/>
        <v>0</v>
      </c>
    </row>
    <row r="1082" spans="1:12" ht="13.8">
      <c r="A1082" s="2" t="s">
        <v>10</v>
      </c>
      <c r="B1082" s="22">
        <f>+$B$16</f>
        <v>0</v>
      </c>
      <c r="C1082" s="84" t="e">
        <f>+B1082/B1100</f>
        <v>#DIV/0!</v>
      </c>
      <c r="D1082" s="89">
        <v>0</v>
      </c>
      <c r="E1082" s="112">
        <f>+D1082*C1071</f>
        <v>0</v>
      </c>
      <c r="F1082" s="79">
        <v>0</v>
      </c>
      <c r="G1082" s="112">
        <f>F1082*C1071</f>
        <v>0</v>
      </c>
      <c r="H1082" s="23">
        <f t="shared" si="88"/>
        <v>0</v>
      </c>
      <c r="I1082" s="117">
        <f t="shared" si="89"/>
        <v>0</v>
      </c>
      <c r="J1082" s="39">
        <f>+H1082*I1103</f>
        <v>0</v>
      </c>
      <c r="K1082" s="39">
        <f>+H1082*I1104</f>
        <v>0</v>
      </c>
      <c r="L1082" s="394">
        <f t="shared" si="90"/>
        <v>0</v>
      </c>
    </row>
    <row r="1083" spans="1:12" ht="13.8">
      <c r="A1083" s="2" t="s">
        <v>17</v>
      </c>
      <c r="B1083" s="22">
        <f>+$B$17</f>
        <v>0</v>
      </c>
      <c r="C1083" s="84" t="e">
        <f>+B1083/B1100</f>
        <v>#DIV/0!</v>
      </c>
      <c r="D1083" s="89">
        <v>0</v>
      </c>
      <c r="E1083" s="112">
        <f>+D1083*C1071</f>
        <v>0</v>
      </c>
      <c r="F1083" s="79">
        <v>0</v>
      </c>
      <c r="G1083" s="112">
        <f>F1083*C1071</f>
        <v>0</v>
      </c>
      <c r="H1083" s="23">
        <f t="shared" si="88"/>
        <v>0</v>
      </c>
      <c r="I1083" s="117">
        <f t="shared" si="89"/>
        <v>0</v>
      </c>
      <c r="J1083" s="39">
        <f>+H1083*I1103</f>
        <v>0</v>
      </c>
      <c r="K1083" s="39">
        <f>+H1083*I1104</f>
        <v>0</v>
      </c>
      <c r="L1083" s="394">
        <f t="shared" si="90"/>
        <v>0</v>
      </c>
    </row>
    <row r="1084" spans="1:12" ht="13.8">
      <c r="A1084" s="2" t="s">
        <v>5</v>
      </c>
      <c r="B1084" s="22">
        <f>+$B$18</f>
        <v>0</v>
      </c>
      <c r="C1084" s="84" t="e">
        <f>+B1084/B1100</f>
        <v>#DIV/0!</v>
      </c>
      <c r="D1084" s="89">
        <v>0</v>
      </c>
      <c r="E1084" s="112">
        <f>+D1084*C1071</f>
        <v>0</v>
      </c>
      <c r="F1084" s="79">
        <v>0</v>
      </c>
      <c r="G1084" s="112">
        <f>F1084*C1071</f>
        <v>0</v>
      </c>
      <c r="H1084" s="23">
        <f t="shared" si="88"/>
        <v>0</v>
      </c>
      <c r="I1084" s="117">
        <f t="shared" si="89"/>
        <v>0</v>
      </c>
      <c r="J1084" s="39">
        <f>+H1084*I1103</f>
        <v>0</v>
      </c>
      <c r="K1084" s="39">
        <f>+H1084*I1104</f>
        <v>0</v>
      </c>
      <c r="L1084" s="394">
        <f t="shared" si="90"/>
        <v>0</v>
      </c>
    </row>
    <row r="1085" spans="1:12" ht="13.8">
      <c r="A1085" s="2" t="s">
        <v>116</v>
      </c>
      <c r="B1085" s="22">
        <f>+$B$19</f>
        <v>0</v>
      </c>
      <c r="C1085" s="84" t="e">
        <f>+B1085/B1100</f>
        <v>#DIV/0!</v>
      </c>
      <c r="D1085" s="89">
        <v>0</v>
      </c>
      <c r="E1085" s="112">
        <f>+D1085*C1071</f>
        <v>0</v>
      </c>
      <c r="F1085" s="79">
        <v>0</v>
      </c>
      <c r="G1085" s="112">
        <f>F1085*C1071</f>
        <v>0</v>
      </c>
      <c r="H1085" s="23">
        <f t="shared" si="88"/>
        <v>0</v>
      </c>
      <c r="I1085" s="117">
        <f t="shared" si="89"/>
        <v>0</v>
      </c>
      <c r="J1085" s="39">
        <f>+H1085*I1103</f>
        <v>0</v>
      </c>
      <c r="K1085" s="39">
        <f>+H1085*I1104</f>
        <v>0</v>
      </c>
      <c r="L1085" s="394">
        <f t="shared" si="90"/>
        <v>0</v>
      </c>
    </row>
    <row r="1086" spans="1:12" ht="13.8">
      <c r="A1086" s="2" t="s">
        <v>1</v>
      </c>
      <c r="B1086" s="22">
        <f>+$B$20</f>
        <v>0</v>
      </c>
      <c r="C1086" s="84" t="e">
        <f>+B1086/B1100</f>
        <v>#DIV/0!</v>
      </c>
      <c r="D1086" s="89">
        <v>0</v>
      </c>
      <c r="E1086" s="112">
        <f>+D1086*C1071</f>
        <v>0</v>
      </c>
      <c r="F1086" s="79">
        <v>0</v>
      </c>
      <c r="G1086" s="112">
        <f>F1086*C1071</f>
        <v>0</v>
      </c>
      <c r="H1086" s="23">
        <f t="shared" si="88"/>
        <v>0</v>
      </c>
      <c r="I1086" s="117">
        <f t="shared" si="89"/>
        <v>0</v>
      </c>
      <c r="J1086" s="39">
        <f>+H1086*I1103</f>
        <v>0</v>
      </c>
      <c r="K1086" s="39">
        <f>+H1086*I1104</f>
        <v>0</v>
      </c>
      <c r="L1086" s="394">
        <f t="shared" si="90"/>
        <v>0</v>
      </c>
    </row>
    <row r="1087" spans="1:12" ht="13.8">
      <c r="A1087" s="2" t="s">
        <v>46</v>
      </c>
      <c r="B1087" s="22">
        <f>+$B$21</f>
        <v>0</v>
      </c>
      <c r="C1087" s="84" t="e">
        <f>+B1087/B1100</f>
        <v>#DIV/0!</v>
      </c>
      <c r="D1087" s="89">
        <v>0</v>
      </c>
      <c r="E1087" s="112">
        <f>+D1087*C1071</f>
        <v>0</v>
      </c>
      <c r="F1087" s="79">
        <v>0</v>
      </c>
      <c r="G1087" s="112">
        <f>F1087*C1071</f>
        <v>0</v>
      </c>
      <c r="H1087" s="23">
        <f t="shared" si="88"/>
        <v>0</v>
      </c>
      <c r="I1087" s="117">
        <f t="shared" si="89"/>
        <v>0</v>
      </c>
      <c r="J1087" s="39">
        <f>+H1087*I1103</f>
        <v>0</v>
      </c>
      <c r="K1087" s="39">
        <f>+H1087*I1104</f>
        <v>0</v>
      </c>
      <c r="L1087" s="394">
        <f t="shared" si="90"/>
        <v>0</v>
      </c>
    </row>
    <row r="1088" spans="1:12" ht="13.8">
      <c r="A1088" s="2" t="s">
        <v>45</v>
      </c>
      <c r="B1088" s="22">
        <f>+$B$22</f>
        <v>0</v>
      </c>
      <c r="C1088" s="84" t="e">
        <f>+B1088/B1100</f>
        <v>#DIV/0!</v>
      </c>
      <c r="D1088" s="89">
        <v>0</v>
      </c>
      <c r="E1088" s="112">
        <f>+D1088*C1071</f>
        <v>0</v>
      </c>
      <c r="F1088" s="79">
        <v>0</v>
      </c>
      <c r="G1088" s="112">
        <f>F1088*C1071</f>
        <v>0</v>
      </c>
      <c r="H1088" s="23">
        <f t="shared" si="88"/>
        <v>0</v>
      </c>
      <c r="I1088" s="117">
        <f t="shared" si="89"/>
        <v>0</v>
      </c>
      <c r="J1088" s="39">
        <f>+H1088*I1103</f>
        <v>0</v>
      </c>
      <c r="K1088" s="39">
        <f>+H1088*I1104</f>
        <v>0</v>
      </c>
      <c r="L1088" s="394">
        <f t="shared" si="90"/>
        <v>0</v>
      </c>
    </row>
    <row r="1089" spans="1:12" ht="13.8">
      <c r="A1089" s="2" t="s">
        <v>209</v>
      </c>
      <c r="B1089" s="22">
        <f>+$B$23</f>
        <v>0</v>
      </c>
      <c r="C1089" s="84" t="e">
        <f>+B1089/B1100</f>
        <v>#DIV/0!</v>
      </c>
      <c r="D1089" s="89">
        <v>0</v>
      </c>
      <c r="E1089" s="112">
        <f>+D1089*C1071</f>
        <v>0</v>
      </c>
      <c r="F1089" s="79">
        <v>0</v>
      </c>
      <c r="G1089" s="112">
        <f>F1089*C1071</f>
        <v>0</v>
      </c>
      <c r="H1089" s="23">
        <f t="shared" si="88"/>
        <v>0</v>
      </c>
      <c r="I1089" s="117">
        <f t="shared" si="89"/>
        <v>0</v>
      </c>
      <c r="J1089" s="39">
        <f>+H1089*I1103</f>
        <v>0</v>
      </c>
      <c r="K1089" s="39">
        <f>+H1089*I1104</f>
        <v>0</v>
      </c>
      <c r="L1089" s="394">
        <f t="shared" si="90"/>
        <v>0</v>
      </c>
    </row>
    <row r="1090" spans="1:12" ht="13.8">
      <c r="A1090" s="2" t="s">
        <v>210</v>
      </c>
      <c r="B1090" s="22">
        <f>+$B$24</f>
        <v>0</v>
      </c>
      <c r="C1090" s="84" t="e">
        <f>+B1090/B1100</f>
        <v>#DIV/0!</v>
      </c>
      <c r="D1090" s="89">
        <v>0</v>
      </c>
      <c r="E1090" s="112">
        <f>+D1090*C1071</f>
        <v>0</v>
      </c>
      <c r="F1090" s="79">
        <v>0</v>
      </c>
      <c r="G1090" s="112">
        <f>F1090*C1071</f>
        <v>0</v>
      </c>
      <c r="H1090" s="23">
        <f t="shared" si="88"/>
        <v>0</v>
      </c>
      <c r="I1090" s="117">
        <f t="shared" si="89"/>
        <v>0</v>
      </c>
      <c r="J1090" s="39">
        <f>+H1090*I1103</f>
        <v>0</v>
      </c>
      <c r="K1090" s="39">
        <f>+H1090*I1104</f>
        <v>0</v>
      </c>
      <c r="L1090" s="394">
        <f t="shared" si="90"/>
        <v>0</v>
      </c>
    </row>
    <row r="1091" spans="1:12" ht="13.8">
      <c r="A1091" s="2" t="s">
        <v>2</v>
      </c>
      <c r="B1091" s="22">
        <f>+$B$25</f>
        <v>0</v>
      </c>
      <c r="C1091" s="84" t="e">
        <f>+B1091/B1100</f>
        <v>#DIV/0!</v>
      </c>
      <c r="D1091" s="89">
        <v>0</v>
      </c>
      <c r="E1091" s="112">
        <f>+D1091*C1071</f>
        <v>0</v>
      </c>
      <c r="F1091" s="79">
        <v>0</v>
      </c>
      <c r="G1091" s="112">
        <f>F1091*C1071</f>
        <v>0</v>
      </c>
      <c r="H1091" s="23">
        <f t="shared" si="88"/>
        <v>0</v>
      </c>
      <c r="I1091" s="117">
        <f t="shared" si="89"/>
        <v>0</v>
      </c>
      <c r="J1091" s="39">
        <f>+H1091*I1103</f>
        <v>0</v>
      </c>
      <c r="K1091" s="39">
        <f>+H1091*I1104</f>
        <v>0</v>
      </c>
      <c r="L1091" s="394">
        <f t="shared" si="90"/>
        <v>0</v>
      </c>
    </row>
    <row r="1092" spans="1:12" ht="13.8">
      <c r="A1092" s="2" t="s">
        <v>12</v>
      </c>
      <c r="B1092" s="22">
        <f>+$B$26</f>
        <v>0</v>
      </c>
      <c r="C1092" s="84" t="e">
        <f>+B1092/B1100</f>
        <v>#DIV/0!</v>
      </c>
      <c r="D1092" s="89">
        <v>0</v>
      </c>
      <c r="E1092" s="112">
        <f>+D1092*C1071</f>
        <v>0</v>
      </c>
      <c r="F1092" s="79">
        <v>0</v>
      </c>
      <c r="G1092" s="112">
        <f>F1092*C1071</f>
        <v>0</v>
      </c>
      <c r="H1092" s="23">
        <f t="shared" si="88"/>
        <v>0</v>
      </c>
      <c r="I1092" s="117">
        <f t="shared" si="89"/>
        <v>0</v>
      </c>
      <c r="J1092" s="39">
        <f>+H1092*I1103</f>
        <v>0</v>
      </c>
      <c r="K1092" s="39">
        <f>+H1092*I1104</f>
        <v>0</v>
      </c>
      <c r="L1092" s="394">
        <f t="shared" si="90"/>
        <v>0</v>
      </c>
    </row>
    <row r="1093" spans="1:12" ht="13.8">
      <c r="A1093" s="2" t="s">
        <v>18</v>
      </c>
      <c r="B1093" s="22">
        <f>+$B$27</f>
        <v>0</v>
      </c>
      <c r="C1093" s="84" t="e">
        <f>+B1093/B1100</f>
        <v>#DIV/0!</v>
      </c>
      <c r="D1093" s="89">
        <v>0</v>
      </c>
      <c r="E1093" s="112">
        <f>+D1093*C1071</f>
        <v>0</v>
      </c>
      <c r="F1093" s="79">
        <v>0</v>
      </c>
      <c r="G1093" s="112">
        <f>F1093*C1071</f>
        <v>0</v>
      </c>
      <c r="H1093" s="23">
        <f t="shared" si="88"/>
        <v>0</v>
      </c>
      <c r="I1093" s="117">
        <f t="shared" si="89"/>
        <v>0</v>
      </c>
      <c r="J1093" s="39">
        <f>+H1093*I1103</f>
        <v>0</v>
      </c>
      <c r="K1093" s="39">
        <f>+H1093*I1104</f>
        <v>0</v>
      </c>
      <c r="L1093" s="394">
        <f t="shared" si="90"/>
        <v>0</v>
      </c>
    </row>
    <row r="1094" spans="1:12" ht="13.8">
      <c r="A1094" s="2" t="s">
        <v>9</v>
      </c>
      <c r="B1094" s="22">
        <f>+$B$28</f>
        <v>0</v>
      </c>
      <c r="C1094" s="84" t="e">
        <f>+B1094/B1100</f>
        <v>#DIV/0!</v>
      </c>
      <c r="D1094" s="89">
        <v>0</v>
      </c>
      <c r="E1094" s="112">
        <f>+D1094*C1071</f>
        <v>0</v>
      </c>
      <c r="F1094" s="79">
        <v>0</v>
      </c>
      <c r="G1094" s="112">
        <f>F1094*C1071</f>
        <v>0</v>
      </c>
      <c r="H1094" s="23">
        <f t="shared" si="88"/>
        <v>0</v>
      </c>
      <c r="I1094" s="117">
        <f t="shared" si="89"/>
        <v>0</v>
      </c>
      <c r="J1094" s="39">
        <f>+H1094*I1103</f>
        <v>0</v>
      </c>
      <c r="K1094" s="39">
        <f>+H1094*I1104</f>
        <v>0</v>
      </c>
      <c r="L1094" s="394">
        <f t="shared" si="90"/>
        <v>0</v>
      </c>
    </row>
    <row r="1095" spans="1:12" ht="13.8">
      <c r="A1095" s="2" t="s">
        <v>7</v>
      </c>
      <c r="B1095" s="22">
        <f>+$B$29</f>
        <v>0</v>
      </c>
      <c r="C1095" s="84" t="e">
        <f>+B1095/B1100</f>
        <v>#DIV/0!</v>
      </c>
      <c r="D1095" s="89">
        <v>0</v>
      </c>
      <c r="E1095" s="112">
        <f>+D1095*C1071</f>
        <v>0</v>
      </c>
      <c r="F1095" s="79">
        <v>0</v>
      </c>
      <c r="G1095" s="112">
        <f>F1095*C1071</f>
        <v>0</v>
      </c>
      <c r="H1095" s="23">
        <f t="shared" si="88"/>
        <v>0</v>
      </c>
      <c r="I1095" s="117">
        <f t="shared" si="89"/>
        <v>0</v>
      </c>
      <c r="J1095" s="39">
        <f>+H1095*I1103</f>
        <v>0</v>
      </c>
      <c r="K1095" s="39">
        <f>+H1095*I1104</f>
        <v>0</v>
      </c>
      <c r="L1095" s="394">
        <f t="shared" si="90"/>
        <v>0</v>
      </c>
    </row>
    <row r="1096" spans="1:12" ht="13.8">
      <c r="A1096" s="2" t="s">
        <v>13</v>
      </c>
      <c r="B1096" s="22">
        <f>+$B$30</f>
        <v>0</v>
      </c>
      <c r="C1096" s="84" t="e">
        <f>+B1096/B1100</f>
        <v>#DIV/0!</v>
      </c>
      <c r="D1096" s="89">
        <v>0</v>
      </c>
      <c r="E1096" s="112">
        <f>+D1096*C1071</f>
        <v>0</v>
      </c>
      <c r="F1096" s="79">
        <v>0</v>
      </c>
      <c r="G1096" s="112">
        <f>F1096*C1071</f>
        <v>0</v>
      </c>
      <c r="H1096" s="23">
        <f t="shared" si="88"/>
        <v>0</v>
      </c>
      <c r="I1096" s="117">
        <f t="shared" si="89"/>
        <v>0</v>
      </c>
      <c r="J1096" s="39">
        <f>+H1096*I1103</f>
        <v>0</v>
      </c>
      <c r="K1096" s="39">
        <f>+H1096*I1104</f>
        <v>0</v>
      </c>
      <c r="L1096" s="394">
        <f t="shared" si="90"/>
        <v>0</v>
      </c>
    </row>
    <row r="1097" spans="1:12" ht="13.8">
      <c r="A1097" s="2" t="s">
        <v>3</v>
      </c>
      <c r="B1097" s="22">
        <f>+$B$31</f>
        <v>0</v>
      </c>
      <c r="C1097" s="84" t="e">
        <f>+B1097/B1100</f>
        <v>#DIV/0!</v>
      </c>
      <c r="D1097" s="89">
        <v>0</v>
      </c>
      <c r="E1097" s="112">
        <f>+D1097*C1071</f>
        <v>0</v>
      </c>
      <c r="F1097" s="79">
        <v>0</v>
      </c>
      <c r="G1097" s="112">
        <f>F1097*C1071</f>
        <v>0</v>
      </c>
      <c r="H1097" s="23">
        <f t="shared" si="88"/>
        <v>0</v>
      </c>
      <c r="I1097" s="117">
        <f t="shared" si="89"/>
        <v>0</v>
      </c>
      <c r="J1097" s="39">
        <f>+H1097*I1103</f>
        <v>0</v>
      </c>
      <c r="K1097" s="39">
        <f>+H1097*I1104</f>
        <v>0</v>
      </c>
      <c r="L1097" s="394">
        <f t="shared" si="90"/>
        <v>0</v>
      </c>
    </row>
    <row r="1098" spans="1:12" ht="13.8">
      <c r="A1098" s="2" t="s">
        <v>11</v>
      </c>
      <c r="B1098" s="22">
        <f>+$B$32</f>
        <v>0</v>
      </c>
      <c r="C1098" s="84" t="e">
        <f>+B1098/B1100</f>
        <v>#DIV/0!</v>
      </c>
      <c r="D1098" s="89">
        <v>0</v>
      </c>
      <c r="E1098" s="112">
        <f>+D1098*C1071</f>
        <v>0</v>
      </c>
      <c r="F1098" s="79">
        <v>0</v>
      </c>
      <c r="G1098" s="112">
        <f>F1098*C1071</f>
        <v>0</v>
      </c>
      <c r="H1098" s="23">
        <f t="shared" si="88"/>
        <v>0</v>
      </c>
      <c r="I1098" s="117">
        <f t="shared" si="89"/>
        <v>0</v>
      </c>
      <c r="J1098" s="39">
        <f>+H1098*I1103</f>
        <v>0</v>
      </c>
      <c r="K1098" s="39">
        <f>+H1098*I1104</f>
        <v>0</v>
      </c>
      <c r="L1098" s="394">
        <f t="shared" si="90"/>
        <v>0</v>
      </c>
    </row>
    <row r="1099" spans="1:12" ht="13.8">
      <c r="A1099" s="3" t="s">
        <v>8</v>
      </c>
      <c r="B1099" s="22">
        <f>+$B$33</f>
        <v>0</v>
      </c>
      <c r="C1099" s="84" t="e">
        <f>+B1099/B1100</f>
        <v>#DIV/0!</v>
      </c>
      <c r="D1099" s="89">
        <v>0</v>
      </c>
      <c r="E1099" s="112">
        <f>+D1099*C1071</f>
        <v>0</v>
      </c>
      <c r="F1099" s="79">
        <v>0</v>
      </c>
      <c r="G1099" s="115">
        <f>F1099*C1071</f>
        <v>0</v>
      </c>
      <c r="H1099" s="87">
        <f t="shared" si="88"/>
        <v>0</v>
      </c>
      <c r="I1099" s="118">
        <f t="shared" si="89"/>
        <v>0</v>
      </c>
      <c r="J1099" s="39">
        <f>+H1099*I1103</f>
        <v>0</v>
      </c>
      <c r="K1099" s="39">
        <f>+H1099*I1104</f>
        <v>0</v>
      </c>
      <c r="L1099" s="394">
        <f t="shared" si="90"/>
        <v>0</v>
      </c>
    </row>
    <row r="1100" spans="1:12" ht="13.8">
      <c r="A1100" s="24"/>
      <c r="B1100" s="25">
        <f t="shared" ref="B1100:L1100" si="91">SUM(B1077:B1099)</f>
        <v>0</v>
      </c>
      <c r="C1100" s="85" t="e">
        <f t="shared" si="91"/>
        <v>#DIV/0!</v>
      </c>
      <c r="D1100" s="82">
        <f t="shared" si="91"/>
        <v>0</v>
      </c>
      <c r="E1100" s="113">
        <f t="shared" si="91"/>
        <v>0</v>
      </c>
      <c r="F1100" s="83">
        <f t="shared" si="91"/>
        <v>0</v>
      </c>
      <c r="G1100" s="113">
        <f t="shared" si="91"/>
        <v>0</v>
      </c>
      <c r="H1100" s="86">
        <f t="shared" si="91"/>
        <v>0</v>
      </c>
      <c r="I1100" s="119">
        <f t="shared" si="91"/>
        <v>0</v>
      </c>
      <c r="J1100" s="26">
        <f t="shared" si="91"/>
        <v>0</v>
      </c>
      <c r="K1100" s="26">
        <f t="shared" si="91"/>
        <v>0</v>
      </c>
      <c r="L1100" s="26">
        <f t="shared" si="91"/>
        <v>0</v>
      </c>
    </row>
    <row r="1101" spans="1:12">
      <c r="H1101" s="80"/>
      <c r="I1101" s="81"/>
    </row>
    <row r="1103" spans="1:12">
      <c r="G1103" t="s">
        <v>114</v>
      </c>
      <c r="H1103" s="27"/>
      <c r="I1103" s="357">
        <v>0</v>
      </c>
    </row>
    <row r="1104" spans="1:12">
      <c r="G1104" t="s">
        <v>338</v>
      </c>
      <c r="I1104" s="357">
        <v>0</v>
      </c>
    </row>
    <row r="1105" spans="1:14">
      <c r="G1105" t="s">
        <v>256</v>
      </c>
      <c r="I1105" s="120">
        <f>SUM(I1103:I1104)</f>
        <v>0</v>
      </c>
      <c r="N1105" s="121">
        <f>+I1105</f>
        <v>0</v>
      </c>
    </row>
    <row r="1109" spans="1:14" ht="15.6">
      <c r="A1109" s="874" t="s">
        <v>19</v>
      </c>
      <c r="B1109" s="875"/>
      <c r="C1109" s="875"/>
      <c r="D1109" s="875"/>
      <c r="E1109" s="875"/>
      <c r="F1109" s="875"/>
      <c r="G1109" s="875"/>
      <c r="H1109" s="876"/>
      <c r="I1109" s="4"/>
    </row>
    <row r="1110" spans="1:14" ht="15.6">
      <c r="A1110" s="867" t="s">
        <v>20</v>
      </c>
      <c r="B1110" s="868"/>
      <c r="C1110" s="920"/>
      <c r="D1110" s="920"/>
      <c r="E1110" s="920"/>
      <c r="F1110" s="920"/>
      <c r="G1110" s="920"/>
      <c r="H1110" s="921"/>
      <c r="I1110" s="4"/>
    </row>
    <row r="1111" spans="1:14" ht="15.6">
      <c r="A1111" s="867" t="s">
        <v>22</v>
      </c>
      <c r="B1111" s="868"/>
      <c r="C1111" s="913"/>
      <c r="D1111" s="913"/>
      <c r="E1111" s="913"/>
      <c r="F1111" s="913"/>
      <c r="G1111" s="913"/>
      <c r="H1111" s="914"/>
      <c r="I1111" s="4"/>
    </row>
    <row r="1112" spans="1:14" ht="15.6">
      <c r="A1112" s="867" t="s">
        <v>24</v>
      </c>
      <c r="B1112" s="868"/>
      <c r="C1112" s="869">
        <v>0</v>
      </c>
      <c r="D1112" s="870"/>
      <c r="E1112" s="870"/>
      <c r="F1112" s="870"/>
      <c r="G1112" s="870"/>
      <c r="H1112" s="871"/>
      <c r="I1112" s="4"/>
    </row>
    <row r="1113" spans="1:14" ht="15.6">
      <c r="A1113" s="881" t="s">
        <v>25</v>
      </c>
      <c r="B1113" s="882"/>
      <c r="C1113" s="911"/>
      <c r="D1113" s="911"/>
      <c r="E1113" s="911"/>
      <c r="F1113" s="911"/>
      <c r="G1113" s="911"/>
      <c r="H1113" s="912"/>
      <c r="I1113" s="4"/>
    </row>
    <row r="1114" spans="1:14" ht="13.8">
      <c r="A1114" s="5"/>
      <c r="B1114" s="5"/>
      <c r="C1114" s="5"/>
      <c r="D1114" s="5"/>
      <c r="E1114" s="5"/>
      <c r="F1114" s="5"/>
      <c r="G1114" s="5"/>
      <c r="H1114" s="5"/>
      <c r="I1114" s="5"/>
    </row>
    <row r="1115" spans="1:14" ht="13.8">
      <c r="A1115" s="6"/>
      <c r="B1115" s="7"/>
      <c r="C1115" s="8"/>
      <c r="D1115" s="886">
        <v>0.2</v>
      </c>
      <c r="E1115" s="887"/>
      <c r="F1115" s="886">
        <v>0.8</v>
      </c>
      <c r="G1115" s="887"/>
      <c r="H1115" s="9"/>
      <c r="I1115" s="10"/>
      <c r="J1115" s="11" t="s">
        <v>121</v>
      </c>
      <c r="K1115" s="11" t="s">
        <v>269</v>
      </c>
      <c r="L1115" s="11" t="s">
        <v>270</v>
      </c>
    </row>
    <row r="1116" spans="1:14" ht="13.8">
      <c r="A1116" s="12"/>
      <c r="B1116" s="13"/>
      <c r="C1116" s="14"/>
      <c r="D1116" s="872" t="s">
        <v>26</v>
      </c>
      <c r="E1116" s="880"/>
      <c r="F1116" s="872" t="s">
        <v>27</v>
      </c>
      <c r="G1116" s="880"/>
      <c r="H1116" s="872" t="s">
        <v>28</v>
      </c>
      <c r="I1116" s="873"/>
      <c r="J1116" s="15" t="s">
        <v>29</v>
      </c>
      <c r="K1116" s="391" t="s">
        <v>29</v>
      </c>
      <c r="L1116" s="391" t="s">
        <v>29</v>
      </c>
    </row>
    <row r="1117" spans="1:14" ht="27.6">
      <c r="A1117" s="16" t="s">
        <v>30</v>
      </c>
      <c r="B1117" s="17" t="s">
        <v>31</v>
      </c>
      <c r="C1117" s="18" t="s">
        <v>32</v>
      </c>
      <c r="D1117" s="19" t="s">
        <v>33</v>
      </c>
      <c r="E1117" s="20" t="s">
        <v>34</v>
      </c>
      <c r="F1117" s="19" t="s">
        <v>33</v>
      </c>
      <c r="G1117" s="20" t="s">
        <v>34</v>
      </c>
      <c r="H1117" s="21" t="s">
        <v>33</v>
      </c>
      <c r="I1117" s="40" t="s">
        <v>34</v>
      </c>
      <c r="J1117" s="18" t="s">
        <v>34</v>
      </c>
      <c r="K1117" s="18" t="s">
        <v>34</v>
      </c>
      <c r="L1117" s="18" t="s">
        <v>34</v>
      </c>
    </row>
    <row r="1118" spans="1:14" ht="13.8">
      <c r="A1118" s="1" t="s">
        <v>15</v>
      </c>
      <c r="B1118" s="22">
        <f>+$B$10</f>
        <v>0</v>
      </c>
      <c r="C1118" s="84" t="e">
        <f>+B1118/B1141</f>
        <v>#DIV/0!</v>
      </c>
      <c r="D1118" s="89">
        <v>0</v>
      </c>
      <c r="E1118" s="112">
        <f>+D1118*C1112</f>
        <v>0</v>
      </c>
      <c r="F1118" s="79">
        <v>0</v>
      </c>
      <c r="G1118" s="114">
        <f>F1118*C1112</f>
        <v>0</v>
      </c>
      <c r="H1118" s="23">
        <f>+D1118+F1118</f>
        <v>0</v>
      </c>
      <c r="I1118" s="116">
        <f>+E1118+G1118</f>
        <v>0</v>
      </c>
      <c r="J1118" s="39">
        <f>+H1118*I1144</f>
        <v>0</v>
      </c>
      <c r="K1118" s="39">
        <f>+H1118*I1145</f>
        <v>0</v>
      </c>
      <c r="L1118" s="393">
        <f>+J1118+K1118</f>
        <v>0</v>
      </c>
    </row>
    <row r="1119" spans="1:14" ht="13.8">
      <c r="A1119" s="2" t="s">
        <v>4</v>
      </c>
      <c r="B1119" s="22">
        <f>+$B$12</f>
        <v>0</v>
      </c>
      <c r="C1119" s="84" t="e">
        <f>+B1119/B1141</f>
        <v>#DIV/0!</v>
      </c>
      <c r="D1119" s="89">
        <v>0</v>
      </c>
      <c r="E1119" s="112">
        <f>+D1119*C1112</f>
        <v>0</v>
      </c>
      <c r="F1119" s="79">
        <v>0</v>
      </c>
      <c r="G1119" s="112">
        <f>F1119*C1112</f>
        <v>0</v>
      </c>
      <c r="H1119" s="23">
        <f t="shared" ref="H1119:H1140" si="92">+D1119+F1119</f>
        <v>0</v>
      </c>
      <c r="I1119" s="117">
        <f t="shared" ref="I1119:I1140" si="93">+G1119+E1119</f>
        <v>0</v>
      </c>
      <c r="J1119" s="39">
        <f>+H1119*I1144</f>
        <v>0</v>
      </c>
      <c r="K1119" s="39">
        <f>+H1119*I1145</f>
        <v>0</v>
      </c>
      <c r="L1119" s="394">
        <f>+J1119+K1119</f>
        <v>0</v>
      </c>
    </row>
    <row r="1120" spans="1:14" ht="13.8">
      <c r="A1120" s="2" t="s">
        <v>0</v>
      </c>
      <c r="B1120" s="22">
        <f>+$B$13</f>
        <v>0</v>
      </c>
      <c r="C1120" s="84" t="e">
        <f>+B1120/B1141</f>
        <v>#DIV/0!</v>
      </c>
      <c r="D1120" s="89">
        <v>0</v>
      </c>
      <c r="E1120" s="112">
        <f>+D1120*C1112</f>
        <v>0</v>
      </c>
      <c r="F1120" s="79">
        <v>0</v>
      </c>
      <c r="G1120" s="112">
        <f>F1120*C1112</f>
        <v>0</v>
      </c>
      <c r="H1120" s="23">
        <f t="shared" si="92"/>
        <v>0</v>
      </c>
      <c r="I1120" s="117">
        <f t="shared" si="93"/>
        <v>0</v>
      </c>
      <c r="J1120" s="39">
        <f>+H1120*I1144</f>
        <v>0</v>
      </c>
      <c r="K1120" s="39">
        <f>+H1120*I1145</f>
        <v>0</v>
      </c>
      <c r="L1120" s="394">
        <f t="shared" ref="L1120:L1140" si="94">+J1120+K1120</f>
        <v>0</v>
      </c>
    </row>
    <row r="1121" spans="1:12" ht="13.8">
      <c r="A1121" s="2" t="s">
        <v>16</v>
      </c>
      <c r="B1121" s="22">
        <f>+$B$14</f>
        <v>0</v>
      </c>
      <c r="C1121" s="84" t="e">
        <f>+B1121/B1141</f>
        <v>#DIV/0!</v>
      </c>
      <c r="D1121" s="89">
        <v>0</v>
      </c>
      <c r="E1121" s="112">
        <f>+D1121*C1112</f>
        <v>0</v>
      </c>
      <c r="F1121" s="79">
        <v>0</v>
      </c>
      <c r="G1121" s="112">
        <f>F1121*C1112</f>
        <v>0</v>
      </c>
      <c r="H1121" s="23">
        <f t="shared" si="92"/>
        <v>0</v>
      </c>
      <c r="I1121" s="117">
        <f t="shared" si="93"/>
        <v>0</v>
      </c>
      <c r="J1121" s="39">
        <f>+H1121*I1144</f>
        <v>0</v>
      </c>
      <c r="K1121" s="39">
        <f>+H1121*I1145</f>
        <v>0</v>
      </c>
      <c r="L1121" s="394">
        <f t="shared" si="94"/>
        <v>0</v>
      </c>
    </row>
    <row r="1122" spans="1:12" ht="13.8">
      <c r="A1122" s="2" t="s">
        <v>6</v>
      </c>
      <c r="B1122" s="22">
        <f>+$B$15</f>
        <v>0</v>
      </c>
      <c r="C1122" s="84" t="e">
        <f>+B1122/B1141</f>
        <v>#DIV/0!</v>
      </c>
      <c r="D1122" s="89">
        <v>0</v>
      </c>
      <c r="E1122" s="112">
        <f>+D1122*C1112</f>
        <v>0</v>
      </c>
      <c r="F1122" s="79">
        <v>0</v>
      </c>
      <c r="G1122" s="112">
        <f>F1122*C1112</f>
        <v>0</v>
      </c>
      <c r="H1122" s="23">
        <f t="shared" si="92"/>
        <v>0</v>
      </c>
      <c r="I1122" s="117">
        <f t="shared" si="93"/>
        <v>0</v>
      </c>
      <c r="J1122" s="39">
        <f>+H1122*I1144</f>
        <v>0</v>
      </c>
      <c r="K1122" s="39">
        <f>+H1122*I1145</f>
        <v>0</v>
      </c>
      <c r="L1122" s="394">
        <f t="shared" si="94"/>
        <v>0</v>
      </c>
    </row>
    <row r="1123" spans="1:12" ht="13.8">
      <c r="A1123" s="2" t="s">
        <v>10</v>
      </c>
      <c r="B1123" s="22">
        <f>+$B$16</f>
        <v>0</v>
      </c>
      <c r="C1123" s="84" t="e">
        <f>+B1123/B1141</f>
        <v>#DIV/0!</v>
      </c>
      <c r="D1123" s="89">
        <v>0</v>
      </c>
      <c r="E1123" s="112">
        <f>+D1123*C1112</f>
        <v>0</v>
      </c>
      <c r="F1123" s="79">
        <v>0</v>
      </c>
      <c r="G1123" s="112">
        <f>F1123*C1112</f>
        <v>0</v>
      </c>
      <c r="H1123" s="23">
        <f t="shared" si="92"/>
        <v>0</v>
      </c>
      <c r="I1123" s="117">
        <f t="shared" si="93"/>
        <v>0</v>
      </c>
      <c r="J1123" s="39">
        <f>+H1123*I1144</f>
        <v>0</v>
      </c>
      <c r="K1123" s="39">
        <f>+H1123*I1145</f>
        <v>0</v>
      </c>
      <c r="L1123" s="394">
        <f t="shared" si="94"/>
        <v>0</v>
      </c>
    </row>
    <row r="1124" spans="1:12" ht="13.8">
      <c r="A1124" s="2" t="s">
        <v>17</v>
      </c>
      <c r="B1124" s="22">
        <f>+$B$17</f>
        <v>0</v>
      </c>
      <c r="C1124" s="84" t="e">
        <f>+B1124/B1141</f>
        <v>#DIV/0!</v>
      </c>
      <c r="D1124" s="89">
        <v>0</v>
      </c>
      <c r="E1124" s="112">
        <f>+D1124*C1112</f>
        <v>0</v>
      </c>
      <c r="F1124" s="79">
        <v>0</v>
      </c>
      <c r="G1124" s="112">
        <f>F1124*C1112</f>
        <v>0</v>
      </c>
      <c r="H1124" s="23">
        <f t="shared" si="92"/>
        <v>0</v>
      </c>
      <c r="I1124" s="117">
        <f t="shared" si="93"/>
        <v>0</v>
      </c>
      <c r="J1124" s="39">
        <f>+H1124*I1144</f>
        <v>0</v>
      </c>
      <c r="K1124" s="39">
        <f>+H1124*I1145</f>
        <v>0</v>
      </c>
      <c r="L1124" s="394">
        <f t="shared" si="94"/>
        <v>0</v>
      </c>
    </row>
    <row r="1125" spans="1:12" ht="13.8">
      <c r="A1125" s="2" t="s">
        <v>5</v>
      </c>
      <c r="B1125" s="22">
        <f>+$B$18</f>
        <v>0</v>
      </c>
      <c r="C1125" s="84" t="e">
        <f>+B1125/B1141</f>
        <v>#DIV/0!</v>
      </c>
      <c r="D1125" s="89">
        <v>0</v>
      </c>
      <c r="E1125" s="112">
        <f>+D1125*C1112</f>
        <v>0</v>
      </c>
      <c r="F1125" s="79">
        <v>0</v>
      </c>
      <c r="G1125" s="112">
        <f>F1125*C1112</f>
        <v>0</v>
      </c>
      <c r="H1125" s="23">
        <f t="shared" si="92"/>
        <v>0</v>
      </c>
      <c r="I1125" s="117">
        <f t="shared" si="93"/>
        <v>0</v>
      </c>
      <c r="J1125" s="39">
        <f>+H1125*I1144</f>
        <v>0</v>
      </c>
      <c r="K1125" s="39">
        <f>+H1125*I1145</f>
        <v>0</v>
      </c>
      <c r="L1125" s="394">
        <f t="shared" si="94"/>
        <v>0</v>
      </c>
    </row>
    <row r="1126" spans="1:12" ht="13.8">
      <c r="A1126" s="2" t="s">
        <v>116</v>
      </c>
      <c r="B1126" s="22">
        <f>+$B$19</f>
        <v>0</v>
      </c>
      <c r="C1126" s="84" t="e">
        <f>+B1126/B1141</f>
        <v>#DIV/0!</v>
      </c>
      <c r="D1126" s="89">
        <v>0</v>
      </c>
      <c r="E1126" s="112">
        <f>+D1126*C1112</f>
        <v>0</v>
      </c>
      <c r="F1126" s="79">
        <v>0</v>
      </c>
      <c r="G1126" s="112">
        <f>F1126*C1112</f>
        <v>0</v>
      </c>
      <c r="H1126" s="23">
        <f t="shared" si="92"/>
        <v>0</v>
      </c>
      <c r="I1126" s="117">
        <f t="shared" si="93"/>
        <v>0</v>
      </c>
      <c r="J1126" s="39">
        <f>+H1126*I1144</f>
        <v>0</v>
      </c>
      <c r="K1126" s="39">
        <f>+H1126*I1145</f>
        <v>0</v>
      </c>
      <c r="L1126" s="394">
        <f t="shared" si="94"/>
        <v>0</v>
      </c>
    </row>
    <row r="1127" spans="1:12" ht="13.8">
      <c r="A1127" s="2" t="s">
        <v>1</v>
      </c>
      <c r="B1127" s="22">
        <f>+$B$20</f>
        <v>0</v>
      </c>
      <c r="C1127" s="84" t="e">
        <f>+B1127/B1141</f>
        <v>#DIV/0!</v>
      </c>
      <c r="D1127" s="89">
        <v>0</v>
      </c>
      <c r="E1127" s="112">
        <f>+D1127*C1112</f>
        <v>0</v>
      </c>
      <c r="F1127" s="79">
        <v>0</v>
      </c>
      <c r="G1127" s="112">
        <f>F1127*C1112</f>
        <v>0</v>
      </c>
      <c r="H1127" s="23">
        <f t="shared" si="92"/>
        <v>0</v>
      </c>
      <c r="I1127" s="117">
        <f t="shared" si="93"/>
        <v>0</v>
      </c>
      <c r="J1127" s="39">
        <f>+H1127*I1144</f>
        <v>0</v>
      </c>
      <c r="K1127" s="39">
        <f>+H1127*I1145</f>
        <v>0</v>
      </c>
      <c r="L1127" s="394">
        <f t="shared" si="94"/>
        <v>0</v>
      </c>
    </row>
    <row r="1128" spans="1:12" ht="13.8">
      <c r="A1128" s="2" t="s">
        <v>46</v>
      </c>
      <c r="B1128" s="22">
        <f>+$B$21</f>
        <v>0</v>
      </c>
      <c r="C1128" s="84" t="e">
        <f>+B1128/B1141</f>
        <v>#DIV/0!</v>
      </c>
      <c r="D1128" s="89">
        <v>0</v>
      </c>
      <c r="E1128" s="112">
        <f>+D1128*C1112</f>
        <v>0</v>
      </c>
      <c r="F1128" s="79">
        <v>0</v>
      </c>
      <c r="G1128" s="112">
        <f>F1128*C1112</f>
        <v>0</v>
      </c>
      <c r="H1128" s="23">
        <f t="shared" si="92"/>
        <v>0</v>
      </c>
      <c r="I1128" s="117">
        <f t="shared" si="93"/>
        <v>0</v>
      </c>
      <c r="J1128" s="39">
        <f>+H1128*I1144</f>
        <v>0</v>
      </c>
      <c r="K1128" s="39">
        <f>+H1128*I1145</f>
        <v>0</v>
      </c>
      <c r="L1128" s="394">
        <f t="shared" si="94"/>
        <v>0</v>
      </c>
    </row>
    <row r="1129" spans="1:12" ht="13.8">
      <c r="A1129" s="2" t="s">
        <v>45</v>
      </c>
      <c r="B1129" s="22">
        <f>+$B$22</f>
        <v>0</v>
      </c>
      <c r="C1129" s="84" t="e">
        <f>+B1129/B1141</f>
        <v>#DIV/0!</v>
      </c>
      <c r="D1129" s="89">
        <v>0</v>
      </c>
      <c r="E1129" s="112">
        <f>+D1129*C1112</f>
        <v>0</v>
      </c>
      <c r="F1129" s="79">
        <v>0</v>
      </c>
      <c r="G1129" s="112">
        <f>F1129*C1112</f>
        <v>0</v>
      </c>
      <c r="H1129" s="23">
        <f t="shared" si="92"/>
        <v>0</v>
      </c>
      <c r="I1129" s="117">
        <f t="shared" si="93"/>
        <v>0</v>
      </c>
      <c r="J1129" s="39">
        <f>+H1129*I1144</f>
        <v>0</v>
      </c>
      <c r="K1129" s="39">
        <f>+H1129*I1145</f>
        <v>0</v>
      </c>
      <c r="L1129" s="394">
        <f t="shared" si="94"/>
        <v>0</v>
      </c>
    </row>
    <row r="1130" spans="1:12" ht="13.8">
      <c r="A1130" s="2" t="s">
        <v>209</v>
      </c>
      <c r="B1130" s="22">
        <f>+$B$23</f>
        <v>0</v>
      </c>
      <c r="C1130" s="84" t="e">
        <f>+B1130/B1141</f>
        <v>#DIV/0!</v>
      </c>
      <c r="D1130" s="89">
        <v>0</v>
      </c>
      <c r="E1130" s="112">
        <f>+D1130*C1112</f>
        <v>0</v>
      </c>
      <c r="F1130" s="79">
        <v>0</v>
      </c>
      <c r="G1130" s="112">
        <f>F1130*C1112</f>
        <v>0</v>
      </c>
      <c r="H1130" s="23">
        <f t="shared" si="92"/>
        <v>0</v>
      </c>
      <c r="I1130" s="117">
        <f t="shared" si="93"/>
        <v>0</v>
      </c>
      <c r="J1130" s="39">
        <f>+H1130*I1144</f>
        <v>0</v>
      </c>
      <c r="K1130" s="39">
        <f>+H1130*I1145</f>
        <v>0</v>
      </c>
      <c r="L1130" s="394">
        <f t="shared" si="94"/>
        <v>0</v>
      </c>
    </row>
    <row r="1131" spans="1:12" ht="13.8">
      <c r="A1131" s="2" t="s">
        <v>210</v>
      </c>
      <c r="B1131" s="22">
        <f>+$B$24</f>
        <v>0</v>
      </c>
      <c r="C1131" s="84" t="e">
        <f>+B1131/B1141</f>
        <v>#DIV/0!</v>
      </c>
      <c r="D1131" s="89">
        <v>0</v>
      </c>
      <c r="E1131" s="112">
        <f>+D1131*C1112</f>
        <v>0</v>
      </c>
      <c r="F1131" s="79">
        <v>0</v>
      </c>
      <c r="G1131" s="112">
        <f>F1131*C1112</f>
        <v>0</v>
      </c>
      <c r="H1131" s="23">
        <f t="shared" si="92"/>
        <v>0</v>
      </c>
      <c r="I1131" s="117">
        <f t="shared" si="93"/>
        <v>0</v>
      </c>
      <c r="J1131" s="39">
        <f>+H1131*I1144</f>
        <v>0</v>
      </c>
      <c r="K1131" s="39">
        <f>+H1131*I1145</f>
        <v>0</v>
      </c>
      <c r="L1131" s="394">
        <f t="shared" si="94"/>
        <v>0</v>
      </c>
    </row>
    <row r="1132" spans="1:12" ht="13.8">
      <c r="A1132" s="2" t="s">
        <v>2</v>
      </c>
      <c r="B1132" s="22">
        <f>+$B$25</f>
        <v>0</v>
      </c>
      <c r="C1132" s="84" t="e">
        <f>+B1132/B1141</f>
        <v>#DIV/0!</v>
      </c>
      <c r="D1132" s="89">
        <v>0</v>
      </c>
      <c r="E1132" s="112">
        <f>+D1132*C1112</f>
        <v>0</v>
      </c>
      <c r="F1132" s="79">
        <v>0</v>
      </c>
      <c r="G1132" s="112">
        <f>F1132*C1112</f>
        <v>0</v>
      </c>
      <c r="H1132" s="23">
        <f t="shared" si="92"/>
        <v>0</v>
      </c>
      <c r="I1132" s="117">
        <f t="shared" si="93"/>
        <v>0</v>
      </c>
      <c r="J1132" s="39">
        <f>+H1132*I1144</f>
        <v>0</v>
      </c>
      <c r="K1132" s="39">
        <f>+H1132*I1145</f>
        <v>0</v>
      </c>
      <c r="L1132" s="394">
        <f t="shared" si="94"/>
        <v>0</v>
      </c>
    </row>
    <row r="1133" spans="1:12" ht="13.8">
      <c r="A1133" s="2" t="s">
        <v>12</v>
      </c>
      <c r="B1133" s="22">
        <f>+$B$26</f>
        <v>0</v>
      </c>
      <c r="C1133" s="84" t="e">
        <f>+B1133/B1141</f>
        <v>#DIV/0!</v>
      </c>
      <c r="D1133" s="89">
        <v>0</v>
      </c>
      <c r="E1133" s="112">
        <f>+D1133*C1112</f>
        <v>0</v>
      </c>
      <c r="F1133" s="79">
        <v>0</v>
      </c>
      <c r="G1133" s="112">
        <f>F1133*C1112</f>
        <v>0</v>
      </c>
      <c r="H1133" s="23">
        <f t="shared" si="92"/>
        <v>0</v>
      </c>
      <c r="I1133" s="117">
        <f t="shared" si="93"/>
        <v>0</v>
      </c>
      <c r="J1133" s="39">
        <f>+H1133*I1144</f>
        <v>0</v>
      </c>
      <c r="K1133" s="39">
        <f>+H1133*I1145</f>
        <v>0</v>
      </c>
      <c r="L1133" s="394">
        <f t="shared" si="94"/>
        <v>0</v>
      </c>
    </row>
    <row r="1134" spans="1:12" ht="13.8">
      <c r="A1134" s="2" t="s">
        <v>18</v>
      </c>
      <c r="B1134" s="22">
        <f>+$B$27</f>
        <v>0</v>
      </c>
      <c r="C1134" s="84" t="e">
        <f>+B1134/B1141</f>
        <v>#DIV/0!</v>
      </c>
      <c r="D1134" s="89">
        <v>0</v>
      </c>
      <c r="E1134" s="112">
        <f>+D1134*C1112</f>
        <v>0</v>
      </c>
      <c r="F1134" s="79">
        <v>0</v>
      </c>
      <c r="G1134" s="112">
        <f>F1134*C1112</f>
        <v>0</v>
      </c>
      <c r="H1134" s="23">
        <f t="shared" si="92"/>
        <v>0</v>
      </c>
      <c r="I1134" s="117">
        <f t="shared" si="93"/>
        <v>0</v>
      </c>
      <c r="J1134" s="39">
        <f>+H1134*I1144</f>
        <v>0</v>
      </c>
      <c r="K1134" s="39">
        <f>+H1134*I1145</f>
        <v>0</v>
      </c>
      <c r="L1134" s="394">
        <f t="shared" si="94"/>
        <v>0</v>
      </c>
    </row>
    <row r="1135" spans="1:12" ht="13.8">
      <c r="A1135" s="2" t="s">
        <v>9</v>
      </c>
      <c r="B1135" s="22">
        <f>+$B$28</f>
        <v>0</v>
      </c>
      <c r="C1135" s="84" t="e">
        <f>+B1135/B1141</f>
        <v>#DIV/0!</v>
      </c>
      <c r="D1135" s="89">
        <v>0</v>
      </c>
      <c r="E1135" s="112">
        <f>+D1135*C1112</f>
        <v>0</v>
      </c>
      <c r="F1135" s="79">
        <v>0</v>
      </c>
      <c r="G1135" s="112">
        <f>F1135*C1112</f>
        <v>0</v>
      </c>
      <c r="H1135" s="23">
        <f t="shared" si="92"/>
        <v>0</v>
      </c>
      <c r="I1135" s="117">
        <f t="shared" si="93"/>
        <v>0</v>
      </c>
      <c r="J1135" s="39">
        <f>+H1135*I1144</f>
        <v>0</v>
      </c>
      <c r="K1135" s="39">
        <f>+H1135*I1145</f>
        <v>0</v>
      </c>
      <c r="L1135" s="394">
        <f t="shared" si="94"/>
        <v>0</v>
      </c>
    </row>
    <row r="1136" spans="1:12" ht="13.8">
      <c r="A1136" s="2" t="s">
        <v>7</v>
      </c>
      <c r="B1136" s="22">
        <f>+$B$29</f>
        <v>0</v>
      </c>
      <c r="C1136" s="84" t="e">
        <f>+B1136/B1141</f>
        <v>#DIV/0!</v>
      </c>
      <c r="D1136" s="89">
        <v>0</v>
      </c>
      <c r="E1136" s="112">
        <f>+D1136*C1112</f>
        <v>0</v>
      </c>
      <c r="F1136" s="79">
        <v>0</v>
      </c>
      <c r="G1136" s="112">
        <f>F1136*C1112</f>
        <v>0</v>
      </c>
      <c r="H1136" s="23">
        <f t="shared" si="92"/>
        <v>0</v>
      </c>
      <c r="I1136" s="117">
        <f t="shared" si="93"/>
        <v>0</v>
      </c>
      <c r="J1136" s="39">
        <f>+H1136*I1144</f>
        <v>0</v>
      </c>
      <c r="K1136" s="39">
        <f>+H1136*I1145</f>
        <v>0</v>
      </c>
      <c r="L1136" s="394">
        <f t="shared" si="94"/>
        <v>0</v>
      </c>
    </row>
    <row r="1137" spans="1:14" ht="13.8">
      <c r="A1137" s="2" t="s">
        <v>13</v>
      </c>
      <c r="B1137" s="22">
        <f>+$B$30</f>
        <v>0</v>
      </c>
      <c r="C1137" s="84" t="e">
        <f>+B1137/B1141</f>
        <v>#DIV/0!</v>
      </c>
      <c r="D1137" s="89">
        <v>0</v>
      </c>
      <c r="E1137" s="112">
        <f>+D1137*C1112</f>
        <v>0</v>
      </c>
      <c r="F1137" s="79">
        <v>0</v>
      </c>
      <c r="G1137" s="112">
        <f>F1137*C1112</f>
        <v>0</v>
      </c>
      <c r="H1137" s="23">
        <f t="shared" si="92"/>
        <v>0</v>
      </c>
      <c r="I1137" s="117">
        <f t="shared" si="93"/>
        <v>0</v>
      </c>
      <c r="J1137" s="39">
        <f>+H1137*I1144</f>
        <v>0</v>
      </c>
      <c r="K1137" s="39">
        <f>+H1137*I1145</f>
        <v>0</v>
      </c>
      <c r="L1137" s="394">
        <f t="shared" si="94"/>
        <v>0</v>
      </c>
    </row>
    <row r="1138" spans="1:14" ht="13.8">
      <c r="A1138" s="2" t="s">
        <v>3</v>
      </c>
      <c r="B1138" s="22">
        <f>+$B$31</f>
        <v>0</v>
      </c>
      <c r="C1138" s="84" t="e">
        <f>+B1138/B1141</f>
        <v>#DIV/0!</v>
      </c>
      <c r="D1138" s="89">
        <v>0</v>
      </c>
      <c r="E1138" s="112">
        <f>+D1138*C1112</f>
        <v>0</v>
      </c>
      <c r="F1138" s="79">
        <v>0</v>
      </c>
      <c r="G1138" s="112">
        <f>F1138*C1112</f>
        <v>0</v>
      </c>
      <c r="H1138" s="23">
        <f t="shared" si="92"/>
        <v>0</v>
      </c>
      <c r="I1138" s="117">
        <f t="shared" si="93"/>
        <v>0</v>
      </c>
      <c r="J1138" s="39">
        <f>+H1138*I1144</f>
        <v>0</v>
      </c>
      <c r="K1138" s="39">
        <f>+H1138*I1145</f>
        <v>0</v>
      </c>
      <c r="L1138" s="394">
        <f t="shared" si="94"/>
        <v>0</v>
      </c>
    </row>
    <row r="1139" spans="1:14" ht="13.8">
      <c r="A1139" s="2" t="s">
        <v>11</v>
      </c>
      <c r="B1139" s="22">
        <f>+$B$32</f>
        <v>0</v>
      </c>
      <c r="C1139" s="84" t="e">
        <f>+B1139/B1141</f>
        <v>#DIV/0!</v>
      </c>
      <c r="D1139" s="89">
        <v>0</v>
      </c>
      <c r="E1139" s="112">
        <f>+D1139*C1112</f>
        <v>0</v>
      </c>
      <c r="F1139" s="79">
        <v>0</v>
      </c>
      <c r="G1139" s="112">
        <f>F1139*C1112</f>
        <v>0</v>
      </c>
      <c r="H1139" s="23">
        <f t="shared" si="92"/>
        <v>0</v>
      </c>
      <c r="I1139" s="117">
        <f t="shared" si="93"/>
        <v>0</v>
      </c>
      <c r="J1139" s="39">
        <f>+H1139*I1144</f>
        <v>0</v>
      </c>
      <c r="K1139" s="39">
        <f>+H1139*I1145</f>
        <v>0</v>
      </c>
      <c r="L1139" s="394">
        <f t="shared" si="94"/>
        <v>0</v>
      </c>
    </row>
    <row r="1140" spans="1:14" ht="13.8">
      <c r="A1140" s="3" t="s">
        <v>8</v>
      </c>
      <c r="B1140" s="22">
        <f>+$B$33</f>
        <v>0</v>
      </c>
      <c r="C1140" s="84" t="e">
        <f>+B1140/B1141</f>
        <v>#DIV/0!</v>
      </c>
      <c r="D1140" s="89">
        <v>0</v>
      </c>
      <c r="E1140" s="112">
        <f>+D1140*C1112</f>
        <v>0</v>
      </c>
      <c r="F1140" s="79">
        <v>0</v>
      </c>
      <c r="G1140" s="115">
        <f>F1140*C1112</f>
        <v>0</v>
      </c>
      <c r="H1140" s="87">
        <f t="shared" si="92"/>
        <v>0</v>
      </c>
      <c r="I1140" s="118">
        <f t="shared" si="93"/>
        <v>0</v>
      </c>
      <c r="J1140" s="39">
        <f>+H1140*I1144</f>
        <v>0</v>
      </c>
      <c r="K1140" s="39">
        <f>+H1140*I1145</f>
        <v>0</v>
      </c>
      <c r="L1140" s="394">
        <f t="shared" si="94"/>
        <v>0</v>
      </c>
    </row>
    <row r="1141" spans="1:14" ht="13.8">
      <c r="A1141" s="24"/>
      <c r="B1141" s="25">
        <f t="shared" ref="B1141:L1141" si="95">SUM(B1118:B1140)</f>
        <v>0</v>
      </c>
      <c r="C1141" s="85" t="e">
        <f t="shared" si="95"/>
        <v>#DIV/0!</v>
      </c>
      <c r="D1141" s="82">
        <f t="shared" si="95"/>
        <v>0</v>
      </c>
      <c r="E1141" s="113">
        <f t="shared" si="95"/>
        <v>0</v>
      </c>
      <c r="F1141" s="83">
        <f t="shared" si="95"/>
        <v>0</v>
      </c>
      <c r="G1141" s="113">
        <f t="shared" si="95"/>
        <v>0</v>
      </c>
      <c r="H1141" s="86">
        <f t="shared" si="95"/>
        <v>0</v>
      </c>
      <c r="I1141" s="119">
        <f t="shared" si="95"/>
        <v>0</v>
      </c>
      <c r="J1141" s="26">
        <f t="shared" si="95"/>
        <v>0</v>
      </c>
      <c r="K1141" s="26">
        <f t="shared" si="95"/>
        <v>0</v>
      </c>
      <c r="L1141" s="26">
        <f t="shared" si="95"/>
        <v>0</v>
      </c>
    </row>
    <row r="1142" spans="1:14">
      <c r="H1142" s="80"/>
      <c r="I1142" s="81"/>
    </row>
    <row r="1144" spans="1:14">
      <c r="G1144" t="s">
        <v>114</v>
      </c>
      <c r="H1144" s="27"/>
      <c r="I1144" s="357">
        <v>0</v>
      </c>
    </row>
    <row r="1145" spans="1:14">
      <c r="G1145" t="s">
        <v>338</v>
      </c>
      <c r="I1145" s="357">
        <v>0</v>
      </c>
    </row>
    <row r="1146" spans="1:14">
      <c r="G1146" t="s">
        <v>256</v>
      </c>
      <c r="I1146" s="120">
        <f>SUM(I1144:I1145)</f>
        <v>0</v>
      </c>
      <c r="N1146" s="121">
        <f>+I1146</f>
        <v>0</v>
      </c>
    </row>
    <row r="1150" spans="1:14" ht="15.6">
      <c r="A1150" s="874" t="s">
        <v>19</v>
      </c>
      <c r="B1150" s="875"/>
      <c r="C1150" s="875"/>
      <c r="D1150" s="875"/>
      <c r="E1150" s="875"/>
      <c r="F1150" s="875"/>
      <c r="G1150" s="875"/>
      <c r="H1150" s="876"/>
      <c r="I1150" s="4"/>
    </row>
    <row r="1151" spans="1:14" ht="15.6">
      <c r="A1151" s="867" t="s">
        <v>20</v>
      </c>
      <c r="B1151" s="868"/>
      <c r="C1151" s="920"/>
      <c r="D1151" s="920"/>
      <c r="E1151" s="920"/>
      <c r="F1151" s="920"/>
      <c r="G1151" s="920"/>
      <c r="H1151" s="921"/>
      <c r="I1151" s="4"/>
    </row>
    <row r="1152" spans="1:14" ht="15.6">
      <c r="A1152" s="867" t="s">
        <v>22</v>
      </c>
      <c r="B1152" s="868"/>
      <c r="C1152" s="913"/>
      <c r="D1152" s="913"/>
      <c r="E1152" s="913"/>
      <c r="F1152" s="913"/>
      <c r="G1152" s="913"/>
      <c r="H1152" s="914"/>
      <c r="I1152" s="4"/>
    </row>
    <row r="1153" spans="1:12" ht="15.6">
      <c r="A1153" s="867" t="s">
        <v>24</v>
      </c>
      <c r="B1153" s="868"/>
      <c r="C1153" s="869">
        <v>0</v>
      </c>
      <c r="D1153" s="870"/>
      <c r="E1153" s="870"/>
      <c r="F1153" s="870"/>
      <c r="G1153" s="870"/>
      <c r="H1153" s="871"/>
      <c r="I1153" s="4"/>
    </row>
    <row r="1154" spans="1:12" ht="15.6">
      <c r="A1154" s="881" t="s">
        <v>25</v>
      </c>
      <c r="B1154" s="882"/>
      <c r="C1154" s="911"/>
      <c r="D1154" s="911"/>
      <c r="E1154" s="911"/>
      <c r="F1154" s="911"/>
      <c r="G1154" s="911"/>
      <c r="H1154" s="912"/>
      <c r="I1154" s="4"/>
    </row>
    <row r="1155" spans="1:12" ht="13.8">
      <c r="A1155" s="5"/>
      <c r="B1155" s="5"/>
      <c r="C1155" s="5"/>
      <c r="D1155" s="5"/>
      <c r="E1155" s="5"/>
      <c r="F1155" s="5"/>
      <c r="G1155" s="5"/>
      <c r="H1155" s="5"/>
      <c r="I1155" s="5"/>
    </row>
    <row r="1156" spans="1:12" ht="13.8">
      <c r="A1156" s="6"/>
      <c r="B1156" s="7"/>
      <c r="C1156" s="8"/>
      <c r="D1156" s="886">
        <v>0.2</v>
      </c>
      <c r="E1156" s="887"/>
      <c r="F1156" s="886">
        <v>0.8</v>
      </c>
      <c r="G1156" s="887"/>
      <c r="H1156" s="9"/>
      <c r="I1156" s="10"/>
      <c r="J1156" s="11" t="s">
        <v>121</v>
      </c>
      <c r="K1156" s="11" t="s">
        <v>269</v>
      </c>
      <c r="L1156" s="11" t="s">
        <v>270</v>
      </c>
    </row>
    <row r="1157" spans="1:12" ht="13.8">
      <c r="A1157" s="12"/>
      <c r="B1157" s="13"/>
      <c r="C1157" s="14"/>
      <c r="D1157" s="872" t="s">
        <v>26</v>
      </c>
      <c r="E1157" s="880"/>
      <c r="F1157" s="872" t="s">
        <v>27</v>
      </c>
      <c r="G1157" s="880"/>
      <c r="H1157" s="872" t="s">
        <v>28</v>
      </c>
      <c r="I1157" s="873"/>
      <c r="J1157" s="15" t="s">
        <v>29</v>
      </c>
      <c r="K1157" s="391" t="s">
        <v>29</v>
      </c>
      <c r="L1157" s="391" t="s">
        <v>29</v>
      </c>
    </row>
    <row r="1158" spans="1:12" ht="27.6">
      <c r="A1158" s="16" t="s">
        <v>30</v>
      </c>
      <c r="B1158" s="17" t="s">
        <v>31</v>
      </c>
      <c r="C1158" s="18" t="s">
        <v>32</v>
      </c>
      <c r="D1158" s="19" t="s">
        <v>33</v>
      </c>
      <c r="E1158" s="20" t="s">
        <v>34</v>
      </c>
      <c r="F1158" s="19" t="s">
        <v>33</v>
      </c>
      <c r="G1158" s="20" t="s">
        <v>34</v>
      </c>
      <c r="H1158" s="21" t="s">
        <v>33</v>
      </c>
      <c r="I1158" s="40" t="s">
        <v>34</v>
      </c>
      <c r="J1158" s="18" t="s">
        <v>34</v>
      </c>
      <c r="K1158" s="18" t="s">
        <v>34</v>
      </c>
      <c r="L1158" s="18" t="s">
        <v>34</v>
      </c>
    </row>
    <row r="1159" spans="1:12" ht="13.8">
      <c r="A1159" s="1" t="s">
        <v>15</v>
      </c>
      <c r="B1159" s="22">
        <f>+$B$10</f>
        <v>0</v>
      </c>
      <c r="C1159" s="84" t="e">
        <f>+B1159/B1182</f>
        <v>#DIV/0!</v>
      </c>
      <c r="D1159" s="89">
        <v>0</v>
      </c>
      <c r="E1159" s="112">
        <f>+D1159*C1153</f>
        <v>0</v>
      </c>
      <c r="F1159" s="79">
        <v>0</v>
      </c>
      <c r="G1159" s="114">
        <f>F1159*C1153</f>
        <v>0</v>
      </c>
      <c r="H1159" s="23">
        <f>+D1159+F1159</f>
        <v>0</v>
      </c>
      <c r="I1159" s="116">
        <f>+E1159+G1159</f>
        <v>0</v>
      </c>
      <c r="J1159" s="39">
        <f>+H1159*I1185</f>
        <v>0</v>
      </c>
      <c r="K1159" s="39">
        <f>+H1159*I1186</f>
        <v>0</v>
      </c>
      <c r="L1159" s="393">
        <f>+J1159+K1159</f>
        <v>0</v>
      </c>
    </row>
    <row r="1160" spans="1:12" ht="13.8">
      <c r="A1160" s="2" t="s">
        <v>4</v>
      </c>
      <c r="B1160" s="22">
        <f>+$B$12</f>
        <v>0</v>
      </c>
      <c r="C1160" s="84" t="e">
        <f>+B1160/B1182</f>
        <v>#DIV/0!</v>
      </c>
      <c r="D1160" s="89">
        <v>0</v>
      </c>
      <c r="E1160" s="112">
        <f>+D1160*C1153</f>
        <v>0</v>
      </c>
      <c r="F1160" s="79">
        <v>0</v>
      </c>
      <c r="G1160" s="112">
        <f>F1160*C1153</f>
        <v>0</v>
      </c>
      <c r="H1160" s="23">
        <f t="shared" ref="H1160:H1181" si="96">+D1160+F1160</f>
        <v>0</v>
      </c>
      <c r="I1160" s="117">
        <f t="shared" ref="I1160:I1181" si="97">+G1160+E1160</f>
        <v>0</v>
      </c>
      <c r="J1160" s="39">
        <f>+H1160*I1185</f>
        <v>0</v>
      </c>
      <c r="K1160" s="39">
        <f>+H1160*I1186</f>
        <v>0</v>
      </c>
      <c r="L1160" s="394">
        <f>+J1160+K1160</f>
        <v>0</v>
      </c>
    </row>
    <row r="1161" spans="1:12" ht="13.8">
      <c r="A1161" s="2" t="s">
        <v>0</v>
      </c>
      <c r="B1161" s="22">
        <f>+$B$13</f>
        <v>0</v>
      </c>
      <c r="C1161" s="84" t="e">
        <f>+B1161/B1182</f>
        <v>#DIV/0!</v>
      </c>
      <c r="D1161" s="89">
        <v>0</v>
      </c>
      <c r="E1161" s="112">
        <f>+D1161*C1153</f>
        <v>0</v>
      </c>
      <c r="F1161" s="79">
        <v>0</v>
      </c>
      <c r="G1161" s="112">
        <f>F1161*C1153</f>
        <v>0</v>
      </c>
      <c r="H1161" s="23">
        <f t="shared" si="96"/>
        <v>0</v>
      </c>
      <c r="I1161" s="117">
        <f t="shared" si="97"/>
        <v>0</v>
      </c>
      <c r="J1161" s="39">
        <f>+H1161*I1185</f>
        <v>0</v>
      </c>
      <c r="K1161" s="39">
        <f>+H1161*I1186</f>
        <v>0</v>
      </c>
      <c r="L1161" s="394">
        <f t="shared" ref="L1161:L1181" si="98">+J1161+K1161</f>
        <v>0</v>
      </c>
    </row>
    <row r="1162" spans="1:12" ht="13.8">
      <c r="A1162" s="2" t="s">
        <v>16</v>
      </c>
      <c r="B1162" s="22">
        <f>+$B$14</f>
        <v>0</v>
      </c>
      <c r="C1162" s="84" t="e">
        <f>+B1162/B1182</f>
        <v>#DIV/0!</v>
      </c>
      <c r="D1162" s="89">
        <v>0</v>
      </c>
      <c r="E1162" s="112">
        <f>+D1162*C1153</f>
        <v>0</v>
      </c>
      <c r="F1162" s="79">
        <v>0</v>
      </c>
      <c r="G1162" s="112">
        <f>F1162*C1153</f>
        <v>0</v>
      </c>
      <c r="H1162" s="23">
        <f t="shared" si="96"/>
        <v>0</v>
      </c>
      <c r="I1162" s="117">
        <f t="shared" si="97"/>
        <v>0</v>
      </c>
      <c r="J1162" s="39">
        <f>+H1162*I1185</f>
        <v>0</v>
      </c>
      <c r="K1162" s="39">
        <f>+H1162*I1186</f>
        <v>0</v>
      </c>
      <c r="L1162" s="394">
        <f t="shared" si="98"/>
        <v>0</v>
      </c>
    </row>
    <row r="1163" spans="1:12" ht="13.8">
      <c r="A1163" s="2" t="s">
        <v>6</v>
      </c>
      <c r="B1163" s="22">
        <f>+$B$15</f>
        <v>0</v>
      </c>
      <c r="C1163" s="84" t="e">
        <f>+B1163/B1182</f>
        <v>#DIV/0!</v>
      </c>
      <c r="D1163" s="89">
        <v>0</v>
      </c>
      <c r="E1163" s="112">
        <f>+D1163*C1153</f>
        <v>0</v>
      </c>
      <c r="F1163" s="79">
        <v>0</v>
      </c>
      <c r="G1163" s="112">
        <f>F1163*C1153</f>
        <v>0</v>
      </c>
      <c r="H1163" s="23">
        <f t="shared" si="96"/>
        <v>0</v>
      </c>
      <c r="I1163" s="117">
        <f t="shared" si="97"/>
        <v>0</v>
      </c>
      <c r="J1163" s="39">
        <f>+H1163*I1185</f>
        <v>0</v>
      </c>
      <c r="K1163" s="39">
        <f>+H1163*I1186</f>
        <v>0</v>
      </c>
      <c r="L1163" s="394">
        <f t="shared" si="98"/>
        <v>0</v>
      </c>
    </row>
    <row r="1164" spans="1:12" ht="13.8">
      <c r="A1164" s="2" t="s">
        <v>10</v>
      </c>
      <c r="B1164" s="22">
        <f>+$B$16</f>
        <v>0</v>
      </c>
      <c r="C1164" s="84" t="e">
        <f>+B1164/B1182</f>
        <v>#DIV/0!</v>
      </c>
      <c r="D1164" s="89">
        <v>0</v>
      </c>
      <c r="E1164" s="112">
        <f>+D1164*C1153</f>
        <v>0</v>
      </c>
      <c r="F1164" s="79">
        <v>0</v>
      </c>
      <c r="G1164" s="112">
        <f>F1164*C1153</f>
        <v>0</v>
      </c>
      <c r="H1164" s="23">
        <f t="shared" si="96"/>
        <v>0</v>
      </c>
      <c r="I1164" s="117">
        <f t="shared" si="97"/>
        <v>0</v>
      </c>
      <c r="J1164" s="39">
        <f>+H1164*I1185</f>
        <v>0</v>
      </c>
      <c r="K1164" s="39">
        <f>+H1164*I1186</f>
        <v>0</v>
      </c>
      <c r="L1164" s="394">
        <f t="shared" si="98"/>
        <v>0</v>
      </c>
    </row>
    <row r="1165" spans="1:12" ht="13.8">
      <c r="A1165" s="2" t="s">
        <v>17</v>
      </c>
      <c r="B1165" s="22">
        <f>+$B$17</f>
        <v>0</v>
      </c>
      <c r="C1165" s="84" t="e">
        <f>+B1165/B1182</f>
        <v>#DIV/0!</v>
      </c>
      <c r="D1165" s="89">
        <v>0</v>
      </c>
      <c r="E1165" s="112">
        <f>+D1165*C1153</f>
        <v>0</v>
      </c>
      <c r="F1165" s="79">
        <v>0</v>
      </c>
      <c r="G1165" s="112">
        <f>F1165*C1153</f>
        <v>0</v>
      </c>
      <c r="H1165" s="23">
        <f t="shared" si="96"/>
        <v>0</v>
      </c>
      <c r="I1165" s="117">
        <f t="shared" si="97"/>
        <v>0</v>
      </c>
      <c r="J1165" s="39">
        <f>+H1165*I1185</f>
        <v>0</v>
      </c>
      <c r="K1165" s="39">
        <f>+H1165*I1186</f>
        <v>0</v>
      </c>
      <c r="L1165" s="394">
        <f t="shared" si="98"/>
        <v>0</v>
      </c>
    </row>
    <row r="1166" spans="1:12" ht="13.8">
      <c r="A1166" s="2" t="s">
        <v>5</v>
      </c>
      <c r="B1166" s="22">
        <f>+$B$18</f>
        <v>0</v>
      </c>
      <c r="C1166" s="84" t="e">
        <f>+B1166/B1182</f>
        <v>#DIV/0!</v>
      </c>
      <c r="D1166" s="89">
        <v>0</v>
      </c>
      <c r="E1166" s="112">
        <f>+D1166*C1153</f>
        <v>0</v>
      </c>
      <c r="F1166" s="79">
        <v>0</v>
      </c>
      <c r="G1166" s="112">
        <f>F1166*C1153</f>
        <v>0</v>
      </c>
      <c r="H1166" s="23">
        <f t="shared" si="96"/>
        <v>0</v>
      </c>
      <c r="I1166" s="117">
        <f t="shared" si="97"/>
        <v>0</v>
      </c>
      <c r="J1166" s="39">
        <f>+H1166*I1185</f>
        <v>0</v>
      </c>
      <c r="K1166" s="39">
        <f>+H1166*I1186</f>
        <v>0</v>
      </c>
      <c r="L1166" s="394">
        <f t="shared" si="98"/>
        <v>0</v>
      </c>
    </row>
    <row r="1167" spans="1:12" ht="13.8">
      <c r="A1167" s="2" t="s">
        <v>116</v>
      </c>
      <c r="B1167" s="22">
        <f>+$B$19</f>
        <v>0</v>
      </c>
      <c r="C1167" s="84" t="e">
        <f>+B1167/B1182</f>
        <v>#DIV/0!</v>
      </c>
      <c r="D1167" s="89">
        <v>0</v>
      </c>
      <c r="E1167" s="112">
        <f>+D1167*C1153</f>
        <v>0</v>
      </c>
      <c r="F1167" s="79">
        <v>0</v>
      </c>
      <c r="G1167" s="112">
        <f>F1167*C1153</f>
        <v>0</v>
      </c>
      <c r="H1167" s="23">
        <f t="shared" si="96"/>
        <v>0</v>
      </c>
      <c r="I1167" s="117">
        <f t="shared" si="97"/>
        <v>0</v>
      </c>
      <c r="J1167" s="39">
        <f>+H1167*I1185</f>
        <v>0</v>
      </c>
      <c r="K1167" s="39">
        <f>+H1167*I1186</f>
        <v>0</v>
      </c>
      <c r="L1167" s="394">
        <f t="shared" si="98"/>
        <v>0</v>
      </c>
    </row>
    <row r="1168" spans="1:12" ht="13.8">
      <c r="A1168" s="2" t="s">
        <v>1</v>
      </c>
      <c r="B1168" s="22">
        <f>+$B$20</f>
        <v>0</v>
      </c>
      <c r="C1168" s="84" t="e">
        <f>+B1168/B1182</f>
        <v>#DIV/0!</v>
      </c>
      <c r="D1168" s="89">
        <v>0</v>
      </c>
      <c r="E1168" s="112">
        <f>+D1168*C1153</f>
        <v>0</v>
      </c>
      <c r="F1168" s="79">
        <v>0</v>
      </c>
      <c r="G1168" s="112">
        <f>F1168*C1153</f>
        <v>0</v>
      </c>
      <c r="H1168" s="23">
        <f t="shared" si="96"/>
        <v>0</v>
      </c>
      <c r="I1168" s="117">
        <f t="shared" si="97"/>
        <v>0</v>
      </c>
      <c r="J1168" s="39">
        <f>+H1168*I1185</f>
        <v>0</v>
      </c>
      <c r="K1168" s="39">
        <f>+H1168*I1186</f>
        <v>0</v>
      </c>
      <c r="L1168" s="394">
        <f t="shared" si="98"/>
        <v>0</v>
      </c>
    </row>
    <row r="1169" spans="1:12" ht="13.8">
      <c r="A1169" s="2" t="s">
        <v>46</v>
      </c>
      <c r="B1169" s="22">
        <f>+$B$21</f>
        <v>0</v>
      </c>
      <c r="C1169" s="84" t="e">
        <f>+B1169/B1182</f>
        <v>#DIV/0!</v>
      </c>
      <c r="D1169" s="89">
        <v>0</v>
      </c>
      <c r="E1169" s="112">
        <f>+D1169*C1153</f>
        <v>0</v>
      </c>
      <c r="F1169" s="79">
        <v>0</v>
      </c>
      <c r="G1169" s="112">
        <f>F1169*C1153</f>
        <v>0</v>
      </c>
      <c r="H1169" s="23">
        <f t="shared" si="96"/>
        <v>0</v>
      </c>
      <c r="I1169" s="117">
        <f t="shared" si="97"/>
        <v>0</v>
      </c>
      <c r="J1169" s="39">
        <f>+H1169*I1185</f>
        <v>0</v>
      </c>
      <c r="K1169" s="39">
        <f>+H1169*I1186</f>
        <v>0</v>
      </c>
      <c r="L1169" s="394">
        <f t="shared" si="98"/>
        <v>0</v>
      </c>
    </row>
    <row r="1170" spans="1:12" ht="13.8">
      <c r="A1170" s="2" t="s">
        <v>45</v>
      </c>
      <c r="B1170" s="22">
        <f>+$B$22</f>
        <v>0</v>
      </c>
      <c r="C1170" s="84" t="e">
        <f>+B1170/B1182</f>
        <v>#DIV/0!</v>
      </c>
      <c r="D1170" s="89">
        <v>0</v>
      </c>
      <c r="E1170" s="112">
        <f>+D1170*C1153</f>
        <v>0</v>
      </c>
      <c r="F1170" s="79">
        <v>0</v>
      </c>
      <c r="G1170" s="112">
        <f>F1170*C1153</f>
        <v>0</v>
      </c>
      <c r="H1170" s="23">
        <f t="shared" si="96"/>
        <v>0</v>
      </c>
      <c r="I1170" s="117">
        <f t="shared" si="97"/>
        <v>0</v>
      </c>
      <c r="J1170" s="39">
        <f>+H1170*I1185</f>
        <v>0</v>
      </c>
      <c r="K1170" s="39">
        <f>+H1170*I1186</f>
        <v>0</v>
      </c>
      <c r="L1170" s="394">
        <f t="shared" si="98"/>
        <v>0</v>
      </c>
    </row>
    <row r="1171" spans="1:12" ht="13.8">
      <c r="A1171" s="2" t="s">
        <v>209</v>
      </c>
      <c r="B1171" s="22">
        <f>+$B$23</f>
        <v>0</v>
      </c>
      <c r="C1171" s="84" t="e">
        <f>+B1171/B1182</f>
        <v>#DIV/0!</v>
      </c>
      <c r="D1171" s="89">
        <v>0</v>
      </c>
      <c r="E1171" s="112">
        <f>+D1171*C1153</f>
        <v>0</v>
      </c>
      <c r="F1171" s="79">
        <v>0</v>
      </c>
      <c r="G1171" s="112">
        <f>F1171*C1153</f>
        <v>0</v>
      </c>
      <c r="H1171" s="23">
        <f t="shared" si="96"/>
        <v>0</v>
      </c>
      <c r="I1171" s="117">
        <f t="shared" si="97"/>
        <v>0</v>
      </c>
      <c r="J1171" s="39">
        <f>+H1171*I1185</f>
        <v>0</v>
      </c>
      <c r="K1171" s="39">
        <f>+H1171*I1186</f>
        <v>0</v>
      </c>
      <c r="L1171" s="394">
        <f t="shared" si="98"/>
        <v>0</v>
      </c>
    </row>
    <row r="1172" spans="1:12" ht="13.8">
      <c r="A1172" s="2" t="s">
        <v>210</v>
      </c>
      <c r="B1172" s="22">
        <f>+$B$24</f>
        <v>0</v>
      </c>
      <c r="C1172" s="84" t="e">
        <f>+B1172/B1182</f>
        <v>#DIV/0!</v>
      </c>
      <c r="D1172" s="89">
        <v>0</v>
      </c>
      <c r="E1172" s="112">
        <f>+D1172*C1153</f>
        <v>0</v>
      </c>
      <c r="F1172" s="79">
        <v>0</v>
      </c>
      <c r="G1172" s="112">
        <f>F1172*C1153</f>
        <v>0</v>
      </c>
      <c r="H1172" s="23">
        <f t="shared" si="96"/>
        <v>0</v>
      </c>
      <c r="I1172" s="117">
        <f t="shared" si="97"/>
        <v>0</v>
      </c>
      <c r="J1172" s="39">
        <f>+H1172*I1185</f>
        <v>0</v>
      </c>
      <c r="K1172" s="39">
        <f>+H1172*I1186</f>
        <v>0</v>
      </c>
      <c r="L1172" s="394">
        <f t="shared" si="98"/>
        <v>0</v>
      </c>
    </row>
    <row r="1173" spans="1:12" ht="13.8">
      <c r="A1173" s="2" t="s">
        <v>2</v>
      </c>
      <c r="B1173" s="22">
        <f>+$B$25</f>
        <v>0</v>
      </c>
      <c r="C1173" s="84" t="e">
        <f>+B1173/B1182</f>
        <v>#DIV/0!</v>
      </c>
      <c r="D1173" s="89">
        <v>0</v>
      </c>
      <c r="E1173" s="112">
        <f>+D1173*C1153</f>
        <v>0</v>
      </c>
      <c r="F1173" s="79">
        <v>0</v>
      </c>
      <c r="G1173" s="112">
        <f>F1173*C1153</f>
        <v>0</v>
      </c>
      <c r="H1173" s="23">
        <f t="shared" si="96"/>
        <v>0</v>
      </c>
      <c r="I1173" s="117">
        <f t="shared" si="97"/>
        <v>0</v>
      </c>
      <c r="J1173" s="39">
        <f>+H1173*I1185</f>
        <v>0</v>
      </c>
      <c r="K1173" s="39">
        <f>+H1173*I1186</f>
        <v>0</v>
      </c>
      <c r="L1173" s="394">
        <f t="shared" si="98"/>
        <v>0</v>
      </c>
    </row>
    <row r="1174" spans="1:12" ht="13.8">
      <c r="A1174" s="2" t="s">
        <v>12</v>
      </c>
      <c r="B1174" s="22">
        <f>+$B$26</f>
        <v>0</v>
      </c>
      <c r="C1174" s="84" t="e">
        <f>+B1174/B1182</f>
        <v>#DIV/0!</v>
      </c>
      <c r="D1174" s="89">
        <v>0</v>
      </c>
      <c r="E1174" s="112">
        <f>+D1174*C1153</f>
        <v>0</v>
      </c>
      <c r="F1174" s="79">
        <v>0</v>
      </c>
      <c r="G1174" s="112">
        <f>F1174*C1153</f>
        <v>0</v>
      </c>
      <c r="H1174" s="23">
        <f t="shared" si="96"/>
        <v>0</v>
      </c>
      <c r="I1174" s="117">
        <f t="shared" si="97"/>
        <v>0</v>
      </c>
      <c r="J1174" s="39">
        <f>+H1174*I1185</f>
        <v>0</v>
      </c>
      <c r="K1174" s="39">
        <f>+H1174*I1186</f>
        <v>0</v>
      </c>
      <c r="L1174" s="394">
        <f t="shared" si="98"/>
        <v>0</v>
      </c>
    </row>
    <row r="1175" spans="1:12" ht="13.8">
      <c r="A1175" s="2" t="s">
        <v>18</v>
      </c>
      <c r="B1175" s="22">
        <f>+$B$27</f>
        <v>0</v>
      </c>
      <c r="C1175" s="84" t="e">
        <f>+B1175/B1182</f>
        <v>#DIV/0!</v>
      </c>
      <c r="D1175" s="89">
        <v>0</v>
      </c>
      <c r="E1175" s="112">
        <f>+D1175*C1153</f>
        <v>0</v>
      </c>
      <c r="F1175" s="79">
        <v>0</v>
      </c>
      <c r="G1175" s="112">
        <f>F1175*C1153</f>
        <v>0</v>
      </c>
      <c r="H1175" s="23">
        <f t="shared" si="96"/>
        <v>0</v>
      </c>
      <c r="I1175" s="117">
        <f t="shared" si="97"/>
        <v>0</v>
      </c>
      <c r="J1175" s="39">
        <f>+H1175*I1185</f>
        <v>0</v>
      </c>
      <c r="K1175" s="39">
        <f>+H1175*I1186</f>
        <v>0</v>
      </c>
      <c r="L1175" s="394">
        <f t="shared" si="98"/>
        <v>0</v>
      </c>
    </row>
    <row r="1176" spans="1:12" ht="13.8">
      <c r="A1176" s="2" t="s">
        <v>9</v>
      </c>
      <c r="B1176" s="22">
        <f>+$B$28</f>
        <v>0</v>
      </c>
      <c r="C1176" s="84" t="e">
        <f>+B1176/B1182</f>
        <v>#DIV/0!</v>
      </c>
      <c r="D1176" s="89">
        <v>0</v>
      </c>
      <c r="E1176" s="112">
        <f>+D1176*C1153</f>
        <v>0</v>
      </c>
      <c r="F1176" s="79">
        <v>0</v>
      </c>
      <c r="G1176" s="112">
        <f>F1176*C1153</f>
        <v>0</v>
      </c>
      <c r="H1176" s="23">
        <f t="shared" si="96"/>
        <v>0</v>
      </c>
      <c r="I1176" s="117">
        <f t="shared" si="97"/>
        <v>0</v>
      </c>
      <c r="J1176" s="39">
        <f>+H1176*I1185</f>
        <v>0</v>
      </c>
      <c r="K1176" s="39">
        <f>+H1176*I1186</f>
        <v>0</v>
      </c>
      <c r="L1176" s="394">
        <f t="shared" si="98"/>
        <v>0</v>
      </c>
    </row>
    <row r="1177" spans="1:12" ht="13.8">
      <c r="A1177" s="2" t="s">
        <v>7</v>
      </c>
      <c r="B1177" s="22">
        <f>+$B$29</f>
        <v>0</v>
      </c>
      <c r="C1177" s="84" t="e">
        <f>+B1177/B1182</f>
        <v>#DIV/0!</v>
      </c>
      <c r="D1177" s="89">
        <v>0</v>
      </c>
      <c r="E1177" s="112">
        <f>+D1177*C1153</f>
        <v>0</v>
      </c>
      <c r="F1177" s="79">
        <v>0</v>
      </c>
      <c r="G1177" s="112">
        <f>F1177*C1153</f>
        <v>0</v>
      </c>
      <c r="H1177" s="23">
        <f t="shared" si="96"/>
        <v>0</v>
      </c>
      <c r="I1177" s="117">
        <f t="shared" si="97"/>
        <v>0</v>
      </c>
      <c r="J1177" s="39">
        <f>+H1177*I1185</f>
        <v>0</v>
      </c>
      <c r="K1177" s="39">
        <f>+H1177*I1186</f>
        <v>0</v>
      </c>
      <c r="L1177" s="394">
        <f t="shared" si="98"/>
        <v>0</v>
      </c>
    </row>
    <row r="1178" spans="1:12" ht="13.8">
      <c r="A1178" s="2" t="s">
        <v>13</v>
      </c>
      <c r="B1178" s="22">
        <f>+$B$30</f>
        <v>0</v>
      </c>
      <c r="C1178" s="84" t="e">
        <f>+B1178/B1182</f>
        <v>#DIV/0!</v>
      </c>
      <c r="D1178" s="89">
        <v>0</v>
      </c>
      <c r="E1178" s="112">
        <f>+D1178*C1153</f>
        <v>0</v>
      </c>
      <c r="F1178" s="79">
        <v>0</v>
      </c>
      <c r="G1178" s="112">
        <f>F1178*C1153</f>
        <v>0</v>
      </c>
      <c r="H1178" s="23">
        <f t="shared" si="96"/>
        <v>0</v>
      </c>
      <c r="I1178" s="117">
        <f t="shared" si="97"/>
        <v>0</v>
      </c>
      <c r="J1178" s="39">
        <f>+H1178*I1185</f>
        <v>0</v>
      </c>
      <c r="K1178" s="39">
        <f>+H1178*I1186</f>
        <v>0</v>
      </c>
      <c r="L1178" s="394">
        <f t="shared" si="98"/>
        <v>0</v>
      </c>
    </row>
    <row r="1179" spans="1:12" ht="13.8">
      <c r="A1179" s="2" t="s">
        <v>3</v>
      </c>
      <c r="B1179" s="22">
        <f>+$B$31</f>
        <v>0</v>
      </c>
      <c r="C1179" s="84" t="e">
        <f>+B1179/B1182</f>
        <v>#DIV/0!</v>
      </c>
      <c r="D1179" s="89">
        <v>0</v>
      </c>
      <c r="E1179" s="112">
        <f>+D1179*C1153</f>
        <v>0</v>
      </c>
      <c r="F1179" s="79">
        <v>0</v>
      </c>
      <c r="G1179" s="112">
        <f>F1179*C1153</f>
        <v>0</v>
      </c>
      <c r="H1179" s="23">
        <f t="shared" si="96"/>
        <v>0</v>
      </c>
      <c r="I1179" s="117">
        <f t="shared" si="97"/>
        <v>0</v>
      </c>
      <c r="J1179" s="39">
        <f>+H1179*I1185</f>
        <v>0</v>
      </c>
      <c r="K1179" s="39">
        <f>+H1179*I1186</f>
        <v>0</v>
      </c>
      <c r="L1179" s="394">
        <f t="shared" si="98"/>
        <v>0</v>
      </c>
    </row>
    <row r="1180" spans="1:12" ht="13.8">
      <c r="A1180" s="2" t="s">
        <v>11</v>
      </c>
      <c r="B1180" s="22">
        <f>+$B$32</f>
        <v>0</v>
      </c>
      <c r="C1180" s="84" t="e">
        <f>+B1180/B1182</f>
        <v>#DIV/0!</v>
      </c>
      <c r="D1180" s="89">
        <v>0</v>
      </c>
      <c r="E1180" s="112">
        <f>+D1180*C1153</f>
        <v>0</v>
      </c>
      <c r="F1180" s="79">
        <v>0</v>
      </c>
      <c r="G1180" s="112">
        <f>F1180*C1153</f>
        <v>0</v>
      </c>
      <c r="H1180" s="23">
        <f t="shared" si="96"/>
        <v>0</v>
      </c>
      <c r="I1180" s="117">
        <f t="shared" si="97"/>
        <v>0</v>
      </c>
      <c r="J1180" s="39">
        <f>+H1180*I1185</f>
        <v>0</v>
      </c>
      <c r="K1180" s="39">
        <f>+H1180*I1186</f>
        <v>0</v>
      </c>
      <c r="L1180" s="394">
        <f t="shared" si="98"/>
        <v>0</v>
      </c>
    </row>
    <row r="1181" spans="1:12" ht="13.8">
      <c r="A1181" s="3" t="s">
        <v>8</v>
      </c>
      <c r="B1181" s="22">
        <f>+$B$33</f>
        <v>0</v>
      </c>
      <c r="C1181" s="84" t="e">
        <f>+B1181/B1182</f>
        <v>#DIV/0!</v>
      </c>
      <c r="D1181" s="89">
        <v>0</v>
      </c>
      <c r="E1181" s="112">
        <f>+D1181*C1153</f>
        <v>0</v>
      </c>
      <c r="F1181" s="79">
        <v>0</v>
      </c>
      <c r="G1181" s="115">
        <f>F1181*C1153</f>
        <v>0</v>
      </c>
      <c r="H1181" s="87">
        <f t="shared" si="96"/>
        <v>0</v>
      </c>
      <c r="I1181" s="118">
        <f t="shared" si="97"/>
        <v>0</v>
      </c>
      <c r="J1181" s="39">
        <f>+H1181*I1185</f>
        <v>0</v>
      </c>
      <c r="K1181" s="39">
        <f>+H1181*I1186</f>
        <v>0</v>
      </c>
      <c r="L1181" s="394">
        <f t="shared" si="98"/>
        <v>0</v>
      </c>
    </row>
    <row r="1182" spans="1:12" ht="13.8">
      <c r="A1182" s="24"/>
      <c r="B1182" s="25">
        <f t="shared" ref="B1182:L1182" si="99">SUM(B1159:B1181)</f>
        <v>0</v>
      </c>
      <c r="C1182" s="85" t="e">
        <f t="shared" si="99"/>
        <v>#DIV/0!</v>
      </c>
      <c r="D1182" s="82">
        <f t="shared" si="99"/>
        <v>0</v>
      </c>
      <c r="E1182" s="113">
        <f t="shared" si="99"/>
        <v>0</v>
      </c>
      <c r="F1182" s="83">
        <f t="shared" si="99"/>
        <v>0</v>
      </c>
      <c r="G1182" s="113">
        <f t="shared" si="99"/>
        <v>0</v>
      </c>
      <c r="H1182" s="86">
        <f t="shared" si="99"/>
        <v>0</v>
      </c>
      <c r="I1182" s="119">
        <f t="shared" si="99"/>
        <v>0</v>
      </c>
      <c r="J1182" s="26">
        <f t="shared" si="99"/>
        <v>0</v>
      </c>
      <c r="K1182" s="26">
        <f t="shared" si="99"/>
        <v>0</v>
      </c>
      <c r="L1182" s="26">
        <f t="shared" si="99"/>
        <v>0</v>
      </c>
    </row>
    <row r="1183" spans="1:12">
      <c r="H1183" s="80"/>
      <c r="I1183" s="81"/>
    </row>
    <row r="1185" spans="1:14">
      <c r="G1185" t="s">
        <v>114</v>
      </c>
      <c r="H1185" s="27"/>
      <c r="I1185" s="357">
        <v>0</v>
      </c>
    </row>
    <row r="1186" spans="1:14">
      <c r="G1186" t="s">
        <v>338</v>
      </c>
      <c r="I1186" s="357">
        <v>0</v>
      </c>
    </row>
    <row r="1187" spans="1:14">
      <c r="G1187" t="s">
        <v>256</v>
      </c>
      <c r="I1187" s="120">
        <f>SUM(I1185:I1186)</f>
        <v>0</v>
      </c>
      <c r="N1187" s="121">
        <f>+I1187</f>
        <v>0</v>
      </c>
    </row>
    <row r="1191" spans="1:14" ht="15.6">
      <c r="A1191" s="874" t="s">
        <v>19</v>
      </c>
      <c r="B1191" s="875"/>
      <c r="C1191" s="875"/>
      <c r="D1191" s="875"/>
      <c r="E1191" s="875"/>
      <c r="F1191" s="875"/>
      <c r="G1191" s="875"/>
      <c r="H1191" s="876"/>
      <c r="I1191" s="4"/>
    </row>
    <row r="1192" spans="1:14" ht="15.6">
      <c r="A1192" s="867" t="s">
        <v>20</v>
      </c>
      <c r="B1192" s="868"/>
      <c r="C1192" s="920"/>
      <c r="D1192" s="920"/>
      <c r="E1192" s="920"/>
      <c r="F1192" s="920"/>
      <c r="G1192" s="920"/>
      <c r="H1192" s="921"/>
      <c r="I1192" s="4"/>
    </row>
    <row r="1193" spans="1:14" ht="15.6">
      <c r="A1193" s="867" t="s">
        <v>22</v>
      </c>
      <c r="B1193" s="868"/>
      <c r="C1193" s="913"/>
      <c r="D1193" s="913"/>
      <c r="E1193" s="913"/>
      <c r="F1193" s="913"/>
      <c r="G1193" s="913"/>
      <c r="H1193" s="914"/>
      <c r="I1193" s="4"/>
    </row>
    <row r="1194" spans="1:14" ht="15.6">
      <c r="A1194" s="867" t="s">
        <v>24</v>
      </c>
      <c r="B1194" s="868"/>
      <c r="C1194" s="869">
        <v>0</v>
      </c>
      <c r="D1194" s="870"/>
      <c r="E1194" s="870"/>
      <c r="F1194" s="870"/>
      <c r="G1194" s="870"/>
      <c r="H1194" s="871"/>
      <c r="I1194" s="4"/>
    </row>
    <row r="1195" spans="1:14" ht="15.6">
      <c r="A1195" s="881" t="s">
        <v>25</v>
      </c>
      <c r="B1195" s="882"/>
      <c r="C1195" s="911"/>
      <c r="D1195" s="911"/>
      <c r="E1195" s="911"/>
      <c r="F1195" s="911"/>
      <c r="G1195" s="911"/>
      <c r="H1195" s="912"/>
      <c r="I1195" s="4"/>
    </row>
    <row r="1196" spans="1:14" ht="13.8">
      <c r="A1196" s="5"/>
      <c r="B1196" s="5"/>
      <c r="C1196" s="5"/>
      <c r="D1196" s="5"/>
      <c r="E1196" s="5"/>
      <c r="F1196" s="5"/>
      <c r="G1196" s="5"/>
      <c r="H1196" s="5"/>
      <c r="I1196" s="5"/>
    </row>
    <row r="1197" spans="1:14" ht="13.8">
      <c r="A1197" s="6"/>
      <c r="B1197" s="7"/>
      <c r="C1197" s="8"/>
      <c r="D1197" s="886">
        <v>0.2</v>
      </c>
      <c r="E1197" s="887"/>
      <c r="F1197" s="886">
        <v>0.8</v>
      </c>
      <c r="G1197" s="887"/>
      <c r="H1197" s="9"/>
      <c r="I1197" s="10"/>
      <c r="J1197" s="11" t="s">
        <v>121</v>
      </c>
      <c r="K1197" s="11" t="s">
        <v>269</v>
      </c>
      <c r="L1197" s="11" t="s">
        <v>270</v>
      </c>
    </row>
    <row r="1198" spans="1:14" ht="13.8">
      <c r="A1198" s="12"/>
      <c r="B1198" s="13"/>
      <c r="C1198" s="14"/>
      <c r="D1198" s="872" t="s">
        <v>26</v>
      </c>
      <c r="E1198" s="880"/>
      <c r="F1198" s="872" t="s">
        <v>27</v>
      </c>
      <c r="G1198" s="880"/>
      <c r="H1198" s="872" t="s">
        <v>28</v>
      </c>
      <c r="I1198" s="873"/>
      <c r="J1198" s="15" t="s">
        <v>29</v>
      </c>
      <c r="K1198" s="391" t="s">
        <v>29</v>
      </c>
      <c r="L1198" s="391" t="s">
        <v>29</v>
      </c>
    </row>
    <row r="1199" spans="1:14" ht="27.6">
      <c r="A1199" s="16" t="s">
        <v>30</v>
      </c>
      <c r="B1199" s="17" t="s">
        <v>31</v>
      </c>
      <c r="C1199" s="18" t="s">
        <v>32</v>
      </c>
      <c r="D1199" s="19" t="s">
        <v>33</v>
      </c>
      <c r="E1199" s="20" t="s">
        <v>34</v>
      </c>
      <c r="F1199" s="19" t="s">
        <v>33</v>
      </c>
      <c r="G1199" s="20" t="s">
        <v>34</v>
      </c>
      <c r="H1199" s="21" t="s">
        <v>33</v>
      </c>
      <c r="I1199" s="40" t="s">
        <v>34</v>
      </c>
      <c r="J1199" s="18" t="s">
        <v>34</v>
      </c>
      <c r="K1199" s="18" t="s">
        <v>34</v>
      </c>
      <c r="L1199" s="18" t="s">
        <v>34</v>
      </c>
    </row>
    <row r="1200" spans="1:14" ht="13.8">
      <c r="A1200" s="1" t="s">
        <v>15</v>
      </c>
      <c r="B1200" s="22">
        <f>+$B$10</f>
        <v>0</v>
      </c>
      <c r="C1200" s="84" t="e">
        <f>+B1200/B1223</f>
        <v>#DIV/0!</v>
      </c>
      <c r="D1200" s="89">
        <v>0</v>
      </c>
      <c r="E1200" s="112">
        <f>+D1200*C1194</f>
        <v>0</v>
      </c>
      <c r="F1200" s="79">
        <v>0</v>
      </c>
      <c r="G1200" s="114">
        <f>F1200*C1194</f>
        <v>0</v>
      </c>
      <c r="H1200" s="23">
        <f>+D1200+F1200</f>
        <v>0</v>
      </c>
      <c r="I1200" s="116">
        <f>+E1200+G1200</f>
        <v>0</v>
      </c>
      <c r="J1200" s="39">
        <f>+H1200*I1226</f>
        <v>0</v>
      </c>
      <c r="K1200" s="39">
        <f>+H1200*I1227</f>
        <v>0</v>
      </c>
      <c r="L1200" s="393">
        <f>+J1200+K1200</f>
        <v>0</v>
      </c>
    </row>
    <row r="1201" spans="1:12" ht="13.8">
      <c r="A1201" s="2" t="s">
        <v>4</v>
      </c>
      <c r="B1201" s="22">
        <f>+$B$12</f>
        <v>0</v>
      </c>
      <c r="C1201" s="84" t="e">
        <f>+B1201/B1223</f>
        <v>#DIV/0!</v>
      </c>
      <c r="D1201" s="89">
        <v>0</v>
      </c>
      <c r="E1201" s="112">
        <f>+D1201*C1194</f>
        <v>0</v>
      </c>
      <c r="F1201" s="79">
        <v>0</v>
      </c>
      <c r="G1201" s="112">
        <f>F1201*C1194</f>
        <v>0</v>
      </c>
      <c r="H1201" s="23">
        <f t="shared" ref="H1201:H1222" si="100">+D1201+F1201</f>
        <v>0</v>
      </c>
      <c r="I1201" s="117">
        <f t="shared" ref="I1201:I1222" si="101">+G1201+E1201</f>
        <v>0</v>
      </c>
      <c r="J1201" s="39">
        <f>+H1201*I1226</f>
        <v>0</v>
      </c>
      <c r="K1201" s="39">
        <f>+H1201*I1227</f>
        <v>0</v>
      </c>
      <c r="L1201" s="394">
        <f>+J1201+K1201</f>
        <v>0</v>
      </c>
    </row>
    <row r="1202" spans="1:12" ht="13.8">
      <c r="A1202" s="2" t="s">
        <v>0</v>
      </c>
      <c r="B1202" s="22">
        <f>+$B$13</f>
        <v>0</v>
      </c>
      <c r="C1202" s="84" t="e">
        <f>+B1202/B1223</f>
        <v>#DIV/0!</v>
      </c>
      <c r="D1202" s="89">
        <v>0</v>
      </c>
      <c r="E1202" s="112">
        <f>+D1202*C1194</f>
        <v>0</v>
      </c>
      <c r="F1202" s="79">
        <v>0</v>
      </c>
      <c r="G1202" s="112">
        <f>F1202*C1194</f>
        <v>0</v>
      </c>
      <c r="H1202" s="23">
        <f t="shared" si="100"/>
        <v>0</v>
      </c>
      <c r="I1202" s="117">
        <f t="shared" si="101"/>
        <v>0</v>
      </c>
      <c r="J1202" s="39">
        <f>+H1202*I1226</f>
        <v>0</v>
      </c>
      <c r="K1202" s="39">
        <f>+H1202*I1227</f>
        <v>0</v>
      </c>
      <c r="L1202" s="394">
        <f t="shared" ref="L1202:L1222" si="102">+J1202+K1202</f>
        <v>0</v>
      </c>
    </row>
    <row r="1203" spans="1:12" ht="13.8">
      <c r="A1203" s="2" t="s">
        <v>16</v>
      </c>
      <c r="B1203" s="22">
        <f>+$B$14</f>
        <v>0</v>
      </c>
      <c r="C1203" s="84" t="e">
        <f>+B1203/B1223</f>
        <v>#DIV/0!</v>
      </c>
      <c r="D1203" s="89">
        <v>0</v>
      </c>
      <c r="E1203" s="112">
        <f>+D1203*C1194</f>
        <v>0</v>
      </c>
      <c r="F1203" s="79">
        <v>0</v>
      </c>
      <c r="G1203" s="112">
        <f>F1203*C1194</f>
        <v>0</v>
      </c>
      <c r="H1203" s="23">
        <f t="shared" si="100"/>
        <v>0</v>
      </c>
      <c r="I1203" s="117">
        <f t="shared" si="101"/>
        <v>0</v>
      </c>
      <c r="J1203" s="39">
        <f>+H1203*I1226</f>
        <v>0</v>
      </c>
      <c r="K1203" s="39">
        <f>+H1203*I1227</f>
        <v>0</v>
      </c>
      <c r="L1203" s="394">
        <f t="shared" si="102"/>
        <v>0</v>
      </c>
    </row>
    <row r="1204" spans="1:12" ht="13.8">
      <c r="A1204" s="2" t="s">
        <v>6</v>
      </c>
      <c r="B1204" s="22">
        <f>+$B$15</f>
        <v>0</v>
      </c>
      <c r="C1204" s="84" t="e">
        <f>+B1204/B1223</f>
        <v>#DIV/0!</v>
      </c>
      <c r="D1204" s="89">
        <v>0</v>
      </c>
      <c r="E1204" s="112">
        <f>+D1204*C1194</f>
        <v>0</v>
      </c>
      <c r="F1204" s="79">
        <v>0</v>
      </c>
      <c r="G1204" s="112">
        <f>F1204*C1194</f>
        <v>0</v>
      </c>
      <c r="H1204" s="23">
        <f t="shared" si="100"/>
        <v>0</v>
      </c>
      <c r="I1204" s="117">
        <f t="shared" si="101"/>
        <v>0</v>
      </c>
      <c r="J1204" s="39">
        <f>+H1204*I1226</f>
        <v>0</v>
      </c>
      <c r="K1204" s="39">
        <f>+H1204*I1227</f>
        <v>0</v>
      </c>
      <c r="L1204" s="394">
        <f t="shared" si="102"/>
        <v>0</v>
      </c>
    </row>
    <row r="1205" spans="1:12" ht="13.8">
      <c r="A1205" s="2" t="s">
        <v>10</v>
      </c>
      <c r="B1205" s="22">
        <f>+$B$16</f>
        <v>0</v>
      </c>
      <c r="C1205" s="84" t="e">
        <f>+B1205/B1223</f>
        <v>#DIV/0!</v>
      </c>
      <c r="D1205" s="89">
        <v>0</v>
      </c>
      <c r="E1205" s="112">
        <f>+D1205*C1194</f>
        <v>0</v>
      </c>
      <c r="F1205" s="79">
        <v>0</v>
      </c>
      <c r="G1205" s="112">
        <f>F1205*C1194</f>
        <v>0</v>
      </c>
      <c r="H1205" s="23">
        <f t="shared" si="100"/>
        <v>0</v>
      </c>
      <c r="I1205" s="117">
        <f t="shared" si="101"/>
        <v>0</v>
      </c>
      <c r="J1205" s="39">
        <f>+H1205*I1226</f>
        <v>0</v>
      </c>
      <c r="K1205" s="39">
        <f>+H1205*I1227</f>
        <v>0</v>
      </c>
      <c r="L1205" s="394">
        <f t="shared" si="102"/>
        <v>0</v>
      </c>
    </row>
    <row r="1206" spans="1:12" ht="13.8">
      <c r="A1206" s="2" t="s">
        <v>17</v>
      </c>
      <c r="B1206" s="22">
        <f>+$B$17</f>
        <v>0</v>
      </c>
      <c r="C1206" s="84" t="e">
        <f>+B1206/B1223</f>
        <v>#DIV/0!</v>
      </c>
      <c r="D1206" s="89">
        <v>0</v>
      </c>
      <c r="E1206" s="112">
        <f>+D1206*C1194</f>
        <v>0</v>
      </c>
      <c r="F1206" s="79">
        <v>0</v>
      </c>
      <c r="G1206" s="112">
        <f>F1206*C1194</f>
        <v>0</v>
      </c>
      <c r="H1206" s="23">
        <f t="shared" si="100"/>
        <v>0</v>
      </c>
      <c r="I1206" s="117">
        <f t="shared" si="101"/>
        <v>0</v>
      </c>
      <c r="J1206" s="39">
        <f>+H1206*I1226</f>
        <v>0</v>
      </c>
      <c r="K1206" s="39">
        <f>+H1206*I1227</f>
        <v>0</v>
      </c>
      <c r="L1206" s="394">
        <f t="shared" si="102"/>
        <v>0</v>
      </c>
    </row>
    <row r="1207" spans="1:12" ht="13.8">
      <c r="A1207" s="2" t="s">
        <v>5</v>
      </c>
      <c r="B1207" s="22">
        <f>+$B$18</f>
        <v>0</v>
      </c>
      <c r="C1207" s="84" t="e">
        <f>+B1207/B1223</f>
        <v>#DIV/0!</v>
      </c>
      <c r="D1207" s="89">
        <v>0</v>
      </c>
      <c r="E1207" s="112">
        <f>+D1207*C1194</f>
        <v>0</v>
      </c>
      <c r="F1207" s="79">
        <v>0</v>
      </c>
      <c r="G1207" s="112">
        <f>F1207*C1194</f>
        <v>0</v>
      </c>
      <c r="H1207" s="23">
        <f t="shared" si="100"/>
        <v>0</v>
      </c>
      <c r="I1207" s="117">
        <f t="shared" si="101"/>
        <v>0</v>
      </c>
      <c r="J1207" s="39">
        <f>+H1207*I1226</f>
        <v>0</v>
      </c>
      <c r="K1207" s="39">
        <f>+H1207*I1227</f>
        <v>0</v>
      </c>
      <c r="L1207" s="394">
        <f t="shared" si="102"/>
        <v>0</v>
      </c>
    </row>
    <row r="1208" spans="1:12" ht="13.8">
      <c r="A1208" s="2" t="s">
        <v>116</v>
      </c>
      <c r="B1208" s="22">
        <f>+$B$19</f>
        <v>0</v>
      </c>
      <c r="C1208" s="84" t="e">
        <f>+B1208/B1223</f>
        <v>#DIV/0!</v>
      </c>
      <c r="D1208" s="89">
        <v>0</v>
      </c>
      <c r="E1208" s="112">
        <f>+D1208*C1194</f>
        <v>0</v>
      </c>
      <c r="F1208" s="79">
        <v>0</v>
      </c>
      <c r="G1208" s="112">
        <f>F1208*C1194</f>
        <v>0</v>
      </c>
      <c r="H1208" s="23">
        <f t="shared" si="100"/>
        <v>0</v>
      </c>
      <c r="I1208" s="117">
        <f t="shared" si="101"/>
        <v>0</v>
      </c>
      <c r="J1208" s="39">
        <f>+H1208*I1226</f>
        <v>0</v>
      </c>
      <c r="K1208" s="39">
        <f>+H1208*I1227</f>
        <v>0</v>
      </c>
      <c r="L1208" s="394">
        <f t="shared" si="102"/>
        <v>0</v>
      </c>
    </row>
    <row r="1209" spans="1:12" ht="13.8">
      <c r="A1209" s="2" t="s">
        <v>1</v>
      </c>
      <c r="B1209" s="22">
        <f>+$B$20</f>
        <v>0</v>
      </c>
      <c r="C1209" s="84" t="e">
        <f>+B1209/B1223</f>
        <v>#DIV/0!</v>
      </c>
      <c r="D1209" s="89">
        <v>0</v>
      </c>
      <c r="E1209" s="112">
        <f>+D1209*C1194</f>
        <v>0</v>
      </c>
      <c r="F1209" s="79">
        <v>0</v>
      </c>
      <c r="G1209" s="112">
        <f>F1209*C1194</f>
        <v>0</v>
      </c>
      <c r="H1209" s="23">
        <f t="shared" si="100"/>
        <v>0</v>
      </c>
      <c r="I1209" s="117">
        <f t="shared" si="101"/>
        <v>0</v>
      </c>
      <c r="J1209" s="39">
        <f>+H1209*I1226</f>
        <v>0</v>
      </c>
      <c r="K1209" s="39">
        <f>+H1209*I1227</f>
        <v>0</v>
      </c>
      <c r="L1209" s="394">
        <f t="shared" si="102"/>
        <v>0</v>
      </c>
    </row>
    <row r="1210" spans="1:12" ht="13.8">
      <c r="A1210" s="2" t="s">
        <v>46</v>
      </c>
      <c r="B1210" s="22">
        <f>+$B$21</f>
        <v>0</v>
      </c>
      <c r="C1210" s="84" t="e">
        <f>+B1210/B1223</f>
        <v>#DIV/0!</v>
      </c>
      <c r="D1210" s="89">
        <v>0</v>
      </c>
      <c r="E1210" s="112">
        <f>+D1210*C1194</f>
        <v>0</v>
      </c>
      <c r="F1210" s="79">
        <v>0</v>
      </c>
      <c r="G1210" s="112">
        <f>F1210*C1194</f>
        <v>0</v>
      </c>
      <c r="H1210" s="23">
        <f t="shared" si="100"/>
        <v>0</v>
      </c>
      <c r="I1210" s="117">
        <f t="shared" si="101"/>
        <v>0</v>
      </c>
      <c r="J1210" s="39">
        <f>+H1210*I1226</f>
        <v>0</v>
      </c>
      <c r="K1210" s="39">
        <f>+H1210*I1227</f>
        <v>0</v>
      </c>
      <c r="L1210" s="394">
        <f t="shared" si="102"/>
        <v>0</v>
      </c>
    </row>
    <row r="1211" spans="1:12" ht="13.8">
      <c r="A1211" s="2" t="s">
        <v>45</v>
      </c>
      <c r="B1211" s="22">
        <f>+$B$22</f>
        <v>0</v>
      </c>
      <c r="C1211" s="84" t="e">
        <f>+B1211/B1223</f>
        <v>#DIV/0!</v>
      </c>
      <c r="D1211" s="89">
        <v>0</v>
      </c>
      <c r="E1211" s="112">
        <f>+D1211*C1194</f>
        <v>0</v>
      </c>
      <c r="F1211" s="79">
        <v>0</v>
      </c>
      <c r="G1211" s="112">
        <f>F1211*C1194</f>
        <v>0</v>
      </c>
      <c r="H1211" s="23">
        <f t="shared" si="100"/>
        <v>0</v>
      </c>
      <c r="I1211" s="117">
        <f t="shared" si="101"/>
        <v>0</v>
      </c>
      <c r="J1211" s="39">
        <f>+H1211*I1226</f>
        <v>0</v>
      </c>
      <c r="K1211" s="39">
        <f>+H1211*I1227</f>
        <v>0</v>
      </c>
      <c r="L1211" s="394">
        <f t="shared" si="102"/>
        <v>0</v>
      </c>
    </row>
    <row r="1212" spans="1:12" ht="13.8">
      <c r="A1212" s="2" t="s">
        <v>209</v>
      </c>
      <c r="B1212" s="22">
        <f>+$B$23</f>
        <v>0</v>
      </c>
      <c r="C1212" s="84" t="e">
        <f>+B1212/B1223</f>
        <v>#DIV/0!</v>
      </c>
      <c r="D1212" s="89">
        <v>0</v>
      </c>
      <c r="E1212" s="112">
        <f>+D1212*C1194</f>
        <v>0</v>
      </c>
      <c r="F1212" s="79">
        <v>0</v>
      </c>
      <c r="G1212" s="112">
        <f>F1212*C1194</f>
        <v>0</v>
      </c>
      <c r="H1212" s="23">
        <f t="shared" si="100"/>
        <v>0</v>
      </c>
      <c r="I1212" s="117">
        <f t="shared" si="101"/>
        <v>0</v>
      </c>
      <c r="J1212" s="39">
        <f>+H1212*I1226</f>
        <v>0</v>
      </c>
      <c r="K1212" s="39">
        <f>+H1212*I1227</f>
        <v>0</v>
      </c>
      <c r="L1212" s="394">
        <f t="shared" si="102"/>
        <v>0</v>
      </c>
    </row>
    <row r="1213" spans="1:12" ht="13.8">
      <c r="A1213" s="2" t="s">
        <v>210</v>
      </c>
      <c r="B1213" s="22">
        <f>+$B$24</f>
        <v>0</v>
      </c>
      <c r="C1213" s="84" t="e">
        <f>+B1213/B1223</f>
        <v>#DIV/0!</v>
      </c>
      <c r="D1213" s="89">
        <v>0</v>
      </c>
      <c r="E1213" s="112">
        <f>+D1213*C1194</f>
        <v>0</v>
      </c>
      <c r="F1213" s="79">
        <v>0</v>
      </c>
      <c r="G1213" s="112">
        <f>F1213*C1194</f>
        <v>0</v>
      </c>
      <c r="H1213" s="23">
        <f t="shared" si="100"/>
        <v>0</v>
      </c>
      <c r="I1213" s="117">
        <f t="shared" si="101"/>
        <v>0</v>
      </c>
      <c r="J1213" s="39">
        <f>+H1213*I1226</f>
        <v>0</v>
      </c>
      <c r="K1213" s="39">
        <f>+H1213*I1227</f>
        <v>0</v>
      </c>
      <c r="L1213" s="394">
        <f t="shared" si="102"/>
        <v>0</v>
      </c>
    </row>
    <row r="1214" spans="1:12" ht="13.8">
      <c r="A1214" s="2" t="s">
        <v>2</v>
      </c>
      <c r="B1214" s="22">
        <f>+$B$25</f>
        <v>0</v>
      </c>
      <c r="C1214" s="84" t="e">
        <f>+B1214/B1223</f>
        <v>#DIV/0!</v>
      </c>
      <c r="D1214" s="89">
        <v>0</v>
      </c>
      <c r="E1214" s="112">
        <f>+D1214*C1194</f>
        <v>0</v>
      </c>
      <c r="F1214" s="79">
        <v>0</v>
      </c>
      <c r="G1214" s="112">
        <f>F1214*C1194</f>
        <v>0</v>
      </c>
      <c r="H1214" s="23">
        <f t="shared" si="100"/>
        <v>0</v>
      </c>
      <c r="I1214" s="117">
        <f t="shared" si="101"/>
        <v>0</v>
      </c>
      <c r="J1214" s="39">
        <f>+H1214*I1226</f>
        <v>0</v>
      </c>
      <c r="K1214" s="39">
        <f>+H1214*I1227</f>
        <v>0</v>
      </c>
      <c r="L1214" s="394">
        <f t="shared" si="102"/>
        <v>0</v>
      </c>
    </row>
    <row r="1215" spans="1:12" ht="13.8">
      <c r="A1215" s="2" t="s">
        <v>12</v>
      </c>
      <c r="B1215" s="22">
        <f>+$B$26</f>
        <v>0</v>
      </c>
      <c r="C1215" s="84" t="e">
        <f>+B1215/B1223</f>
        <v>#DIV/0!</v>
      </c>
      <c r="D1215" s="89">
        <v>0</v>
      </c>
      <c r="E1215" s="112">
        <f>+D1215*C1194</f>
        <v>0</v>
      </c>
      <c r="F1215" s="79">
        <v>0</v>
      </c>
      <c r="G1215" s="112">
        <f>F1215*C1194</f>
        <v>0</v>
      </c>
      <c r="H1215" s="23">
        <f t="shared" si="100"/>
        <v>0</v>
      </c>
      <c r="I1215" s="117">
        <f t="shared" si="101"/>
        <v>0</v>
      </c>
      <c r="J1215" s="39">
        <f>+H1215*I1226</f>
        <v>0</v>
      </c>
      <c r="K1215" s="39">
        <f>+H1215*I1227</f>
        <v>0</v>
      </c>
      <c r="L1215" s="394">
        <f t="shared" si="102"/>
        <v>0</v>
      </c>
    </row>
    <row r="1216" spans="1:12" ht="13.8">
      <c r="A1216" s="2" t="s">
        <v>18</v>
      </c>
      <c r="B1216" s="22">
        <f>+$B$27</f>
        <v>0</v>
      </c>
      <c r="C1216" s="84" t="e">
        <f>+B1216/B1223</f>
        <v>#DIV/0!</v>
      </c>
      <c r="D1216" s="89">
        <v>0</v>
      </c>
      <c r="E1216" s="112">
        <f>+D1216*C1194</f>
        <v>0</v>
      </c>
      <c r="F1216" s="79">
        <v>0</v>
      </c>
      <c r="G1216" s="112">
        <f>F1216*C1194</f>
        <v>0</v>
      </c>
      <c r="H1216" s="23">
        <f t="shared" si="100"/>
        <v>0</v>
      </c>
      <c r="I1216" s="117">
        <f t="shared" si="101"/>
        <v>0</v>
      </c>
      <c r="J1216" s="39">
        <f>+H1216*I1226</f>
        <v>0</v>
      </c>
      <c r="K1216" s="39">
        <f>+H1216*I1227</f>
        <v>0</v>
      </c>
      <c r="L1216" s="394">
        <f t="shared" si="102"/>
        <v>0</v>
      </c>
    </row>
    <row r="1217" spans="1:14" ht="13.8">
      <c r="A1217" s="2" t="s">
        <v>9</v>
      </c>
      <c r="B1217" s="22">
        <f>+$B$28</f>
        <v>0</v>
      </c>
      <c r="C1217" s="84" t="e">
        <f>+B1217/B1223</f>
        <v>#DIV/0!</v>
      </c>
      <c r="D1217" s="89">
        <v>0</v>
      </c>
      <c r="E1217" s="112">
        <f>+D1217*C1194</f>
        <v>0</v>
      </c>
      <c r="F1217" s="79">
        <v>0</v>
      </c>
      <c r="G1217" s="112">
        <f>F1217*C1194</f>
        <v>0</v>
      </c>
      <c r="H1217" s="23">
        <f t="shared" si="100"/>
        <v>0</v>
      </c>
      <c r="I1217" s="117">
        <f t="shared" si="101"/>
        <v>0</v>
      </c>
      <c r="J1217" s="39">
        <f>+H1217*I1226</f>
        <v>0</v>
      </c>
      <c r="K1217" s="39">
        <f>+H1217*I1227</f>
        <v>0</v>
      </c>
      <c r="L1217" s="394">
        <f t="shared" si="102"/>
        <v>0</v>
      </c>
    </row>
    <row r="1218" spans="1:14" ht="13.8">
      <c r="A1218" s="2" t="s">
        <v>7</v>
      </c>
      <c r="B1218" s="22">
        <f>+$B$29</f>
        <v>0</v>
      </c>
      <c r="C1218" s="84" t="e">
        <f>+B1218/B1223</f>
        <v>#DIV/0!</v>
      </c>
      <c r="D1218" s="89">
        <v>0</v>
      </c>
      <c r="E1218" s="112">
        <f>+D1218*C1194</f>
        <v>0</v>
      </c>
      <c r="F1218" s="79">
        <v>0</v>
      </c>
      <c r="G1218" s="112">
        <f>F1218*C1194</f>
        <v>0</v>
      </c>
      <c r="H1218" s="23">
        <f t="shared" si="100"/>
        <v>0</v>
      </c>
      <c r="I1218" s="117">
        <f t="shared" si="101"/>
        <v>0</v>
      </c>
      <c r="J1218" s="39">
        <f>+H1218*I1226</f>
        <v>0</v>
      </c>
      <c r="K1218" s="39">
        <f>+H1218*I1227</f>
        <v>0</v>
      </c>
      <c r="L1218" s="394">
        <f t="shared" si="102"/>
        <v>0</v>
      </c>
    </row>
    <row r="1219" spans="1:14" ht="13.8">
      <c r="A1219" s="2" t="s">
        <v>13</v>
      </c>
      <c r="B1219" s="22">
        <f>+$B$30</f>
        <v>0</v>
      </c>
      <c r="C1219" s="84" t="e">
        <f>+B1219/B1223</f>
        <v>#DIV/0!</v>
      </c>
      <c r="D1219" s="89">
        <v>0</v>
      </c>
      <c r="E1219" s="112">
        <f>+D1219*C1194</f>
        <v>0</v>
      </c>
      <c r="F1219" s="79">
        <v>0</v>
      </c>
      <c r="G1219" s="112">
        <f>F1219*C1194</f>
        <v>0</v>
      </c>
      <c r="H1219" s="23">
        <f t="shared" si="100"/>
        <v>0</v>
      </c>
      <c r="I1219" s="117">
        <f t="shared" si="101"/>
        <v>0</v>
      </c>
      <c r="J1219" s="39">
        <f>+H1219*I1226</f>
        <v>0</v>
      </c>
      <c r="K1219" s="39">
        <f>+H1219*I1227</f>
        <v>0</v>
      </c>
      <c r="L1219" s="394">
        <f t="shared" si="102"/>
        <v>0</v>
      </c>
    </row>
    <row r="1220" spans="1:14" ht="13.8">
      <c r="A1220" s="2" t="s">
        <v>3</v>
      </c>
      <c r="B1220" s="22">
        <f>+$B$31</f>
        <v>0</v>
      </c>
      <c r="C1220" s="84" t="e">
        <f>+B1220/B1223</f>
        <v>#DIV/0!</v>
      </c>
      <c r="D1220" s="89">
        <v>0</v>
      </c>
      <c r="E1220" s="112">
        <f>+D1220*C1194</f>
        <v>0</v>
      </c>
      <c r="F1220" s="79">
        <v>0</v>
      </c>
      <c r="G1220" s="112">
        <f>F1220*C1194</f>
        <v>0</v>
      </c>
      <c r="H1220" s="23">
        <f t="shared" si="100"/>
        <v>0</v>
      </c>
      <c r="I1220" s="117">
        <f t="shared" si="101"/>
        <v>0</v>
      </c>
      <c r="J1220" s="39">
        <f>+H1220*I1226</f>
        <v>0</v>
      </c>
      <c r="K1220" s="39">
        <f>+H1220*I1227</f>
        <v>0</v>
      </c>
      <c r="L1220" s="394">
        <f t="shared" si="102"/>
        <v>0</v>
      </c>
    </row>
    <row r="1221" spans="1:14" ht="13.8">
      <c r="A1221" s="2" t="s">
        <v>11</v>
      </c>
      <c r="B1221" s="22">
        <f>+$B$32</f>
        <v>0</v>
      </c>
      <c r="C1221" s="84" t="e">
        <f>+B1221/B1223</f>
        <v>#DIV/0!</v>
      </c>
      <c r="D1221" s="89">
        <v>0</v>
      </c>
      <c r="E1221" s="112">
        <f>+D1221*C1194</f>
        <v>0</v>
      </c>
      <c r="F1221" s="79">
        <v>0</v>
      </c>
      <c r="G1221" s="112">
        <f>F1221*C1194</f>
        <v>0</v>
      </c>
      <c r="H1221" s="23">
        <f t="shared" si="100"/>
        <v>0</v>
      </c>
      <c r="I1221" s="117">
        <f t="shared" si="101"/>
        <v>0</v>
      </c>
      <c r="J1221" s="39">
        <f>+H1221*I1226</f>
        <v>0</v>
      </c>
      <c r="K1221" s="39">
        <f>+H1221*I1227</f>
        <v>0</v>
      </c>
      <c r="L1221" s="394">
        <f t="shared" si="102"/>
        <v>0</v>
      </c>
    </row>
    <row r="1222" spans="1:14" ht="13.8">
      <c r="A1222" s="3" t="s">
        <v>8</v>
      </c>
      <c r="B1222" s="22">
        <f>+$B$33</f>
        <v>0</v>
      </c>
      <c r="C1222" s="84" t="e">
        <f>+B1222/B1223</f>
        <v>#DIV/0!</v>
      </c>
      <c r="D1222" s="89">
        <v>0</v>
      </c>
      <c r="E1222" s="112">
        <f>+D1222*C1194</f>
        <v>0</v>
      </c>
      <c r="F1222" s="79">
        <v>0</v>
      </c>
      <c r="G1222" s="115">
        <f>F1222*C1194</f>
        <v>0</v>
      </c>
      <c r="H1222" s="87">
        <f t="shared" si="100"/>
        <v>0</v>
      </c>
      <c r="I1222" s="118">
        <f t="shared" si="101"/>
        <v>0</v>
      </c>
      <c r="J1222" s="39">
        <f>+H1222*I1226</f>
        <v>0</v>
      </c>
      <c r="K1222" s="39">
        <f>+H1222*I1227</f>
        <v>0</v>
      </c>
      <c r="L1222" s="394">
        <f t="shared" si="102"/>
        <v>0</v>
      </c>
    </row>
    <row r="1223" spans="1:14" ht="13.8">
      <c r="A1223" s="24"/>
      <c r="B1223" s="25">
        <f t="shared" ref="B1223:L1223" si="103">SUM(B1200:B1222)</f>
        <v>0</v>
      </c>
      <c r="C1223" s="85" t="e">
        <f t="shared" si="103"/>
        <v>#DIV/0!</v>
      </c>
      <c r="D1223" s="82">
        <f t="shared" si="103"/>
        <v>0</v>
      </c>
      <c r="E1223" s="113">
        <f t="shared" si="103"/>
        <v>0</v>
      </c>
      <c r="F1223" s="83">
        <f t="shared" si="103"/>
        <v>0</v>
      </c>
      <c r="G1223" s="113">
        <f t="shared" si="103"/>
        <v>0</v>
      </c>
      <c r="H1223" s="86">
        <f t="shared" si="103"/>
        <v>0</v>
      </c>
      <c r="I1223" s="119">
        <f t="shared" si="103"/>
        <v>0</v>
      </c>
      <c r="J1223" s="26">
        <f t="shared" si="103"/>
        <v>0</v>
      </c>
      <c r="K1223" s="26">
        <f t="shared" si="103"/>
        <v>0</v>
      </c>
      <c r="L1223" s="26">
        <f t="shared" si="103"/>
        <v>0</v>
      </c>
    </row>
    <row r="1224" spans="1:14">
      <c r="H1224" s="80"/>
      <c r="I1224" s="81"/>
    </row>
    <row r="1226" spans="1:14">
      <c r="G1226" t="s">
        <v>114</v>
      </c>
      <c r="H1226" s="27"/>
      <c r="I1226" s="357">
        <v>0</v>
      </c>
    </row>
    <row r="1227" spans="1:14">
      <c r="G1227" t="s">
        <v>338</v>
      </c>
      <c r="I1227" s="357">
        <v>0</v>
      </c>
    </row>
    <row r="1228" spans="1:14">
      <c r="G1228" t="s">
        <v>256</v>
      </c>
      <c r="I1228" s="120">
        <f>SUM(I1226:I1227)</f>
        <v>0</v>
      </c>
      <c r="N1228" s="121">
        <f>+I1228</f>
        <v>0</v>
      </c>
    </row>
    <row r="1232" spans="1:14" ht="15.6">
      <c r="A1232" s="874" t="s">
        <v>19</v>
      </c>
      <c r="B1232" s="875"/>
      <c r="C1232" s="875"/>
      <c r="D1232" s="875"/>
      <c r="E1232" s="875"/>
      <c r="F1232" s="875"/>
      <c r="G1232" s="875"/>
      <c r="H1232" s="876"/>
      <c r="I1232" s="4"/>
    </row>
    <row r="1233" spans="1:12" ht="15.6">
      <c r="A1233" s="867" t="s">
        <v>20</v>
      </c>
      <c r="B1233" s="868"/>
      <c r="C1233" s="920"/>
      <c r="D1233" s="920"/>
      <c r="E1233" s="920"/>
      <c r="F1233" s="920"/>
      <c r="G1233" s="920"/>
      <c r="H1233" s="921"/>
      <c r="I1233" s="4"/>
    </row>
    <row r="1234" spans="1:12" ht="15.6">
      <c r="A1234" s="867" t="s">
        <v>22</v>
      </c>
      <c r="B1234" s="868"/>
      <c r="C1234" s="913"/>
      <c r="D1234" s="913"/>
      <c r="E1234" s="913"/>
      <c r="F1234" s="913"/>
      <c r="G1234" s="913"/>
      <c r="H1234" s="914"/>
      <c r="I1234" s="4"/>
    </row>
    <row r="1235" spans="1:12" ht="15.6">
      <c r="A1235" s="867" t="s">
        <v>24</v>
      </c>
      <c r="B1235" s="868"/>
      <c r="C1235" s="869">
        <v>0</v>
      </c>
      <c r="D1235" s="870"/>
      <c r="E1235" s="870"/>
      <c r="F1235" s="870"/>
      <c r="G1235" s="870"/>
      <c r="H1235" s="871"/>
      <c r="I1235" s="4"/>
    </row>
    <row r="1236" spans="1:12" ht="15.6">
      <c r="A1236" s="881" t="s">
        <v>25</v>
      </c>
      <c r="B1236" s="882"/>
      <c r="C1236" s="911"/>
      <c r="D1236" s="911"/>
      <c r="E1236" s="911"/>
      <c r="F1236" s="911"/>
      <c r="G1236" s="911"/>
      <c r="H1236" s="912"/>
      <c r="I1236" s="4"/>
    </row>
    <row r="1237" spans="1:12" ht="13.8">
      <c r="A1237" s="5"/>
      <c r="B1237" s="5"/>
      <c r="C1237" s="5"/>
      <c r="D1237" s="5"/>
      <c r="E1237" s="5"/>
      <c r="F1237" s="5"/>
      <c r="G1237" s="5"/>
      <c r="H1237" s="5"/>
      <c r="I1237" s="5"/>
    </row>
    <row r="1238" spans="1:12" ht="13.8">
      <c r="A1238" s="6"/>
      <c r="B1238" s="7"/>
      <c r="C1238" s="8"/>
      <c r="D1238" s="886">
        <v>0.2</v>
      </c>
      <c r="E1238" s="887"/>
      <c r="F1238" s="886">
        <v>0.8</v>
      </c>
      <c r="G1238" s="887"/>
      <c r="H1238" s="9"/>
      <c r="I1238" s="10"/>
      <c r="J1238" s="11" t="s">
        <v>121</v>
      </c>
      <c r="K1238" s="11" t="s">
        <v>269</v>
      </c>
      <c r="L1238" s="11" t="s">
        <v>270</v>
      </c>
    </row>
    <row r="1239" spans="1:12" ht="13.8">
      <c r="A1239" s="12"/>
      <c r="B1239" s="13"/>
      <c r="C1239" s="14"/>
      <c r="D1239" s="872" t="s">
        <v>26</v>
      </c>
      <c r="E1239" s="880"/>
      <c r="F1239" s="872" t="s">
        <v>27</v>
      </c>
      <c r="G1239" s="880"/>
      <c r="H1239" s="872" t="s">
        <v>28</v>
      </c>
      <c r="I1239" s="873"/>
      <c r="J1239" s="15" t="s">
        <v>29</v>
      </c>
      <c r="K1239" s="391" t="s">
        <v>29</v>
      </c>
      <c r="L1239" s="391" t="s">
        <v>29</v>
      </c>
    </row>
    <row r="1240" spans="1:12" ht="27.6">
      <c r="A1240" s="16" t="s">
        <v>30</v>
      </c>
      <c r="B1240" s="17" t="s">
        <v>31</v>
      </c>
      <c r="C1240" s="18" t="s">
        <v>32</v>
      </c>
      <c r="D1240" s="19" t="s">
        <v>33</v>
      </c>
      <c r="E1240" s="20" t="s">
        <v>34</v>
      </c>
      <c r="F1240" s="19" t="s">
        <v>33</v>
      </c>
      <c r="G1240" s="20" t="s">
        <v>34</v>
      </c>
      <c r="H1240" s="21" t="s">
        <v>33</v>
      </c>
      <c r="I1240" s="40" t="s">
        <v>34</v>
      </c>
      <c r="J1240" s="18" t="s">
        <v>34</v>
      </c>
      <c r="K1240" s="18" t="s">
        <v>34</v>
      </c>
      <c r="L1240" s="18" t="s">
        <v>34</v>
      </c>
    </row>
    <row r="1241" spans="1:12" ht="13.8">
      <c r="A1241" s="1" t="s">
        <v>15</v>
      </c>
      <c r="B1241" s="22">
        <f>+$B$10</f>
        <v>0</v>
      </c>
      <c r="C1241" s="84" t="e">
        <f>+B1241/B1264</f>
        <v>#DIV/0!</v>
      </c>
      <c r="D1241" s="89">
        <v>0</v>
      </c>
      <c r="E1241" s="112">
        <f>+D1241*C1235</f>
        <v>0</v>
      </c>
      <c r="F1241" s="79">
        <v>0</v>
      </c>
      <c r="G1241" s="114">
        <f>F1241*C1235</f>
        <v>0</v>
      </c>
      <c r="H1241" s="23">
        <f>+D1241+F1241</f>
        <v>0</v>
      </c>
      <c r="I1241" s="116">
        <f>+E1241+G1241</f>
        <v>0</v>
      </c>
      <c r="J1241" s="39">
        <f>+H1241*I1267</f>
        <v>0</v>
      </c>
      <c r="K1241" s="39">
        <f>+H1241*I1268</f>
        <v>0</v>
      </c>
      <c r="L1241" s="393">
        <f>+J1241+K1241</f>
        <v>0</v>
      </c>
    </row>
    <row r="1242" spans="1:12" ht="13.8">
      <c r="A1242" s="2" t="s">
        <v>4</v>
      </c>
      <c r="B1242" s="22">
        <f>+$B$12</f>
        <v>0</v>
      </c>
      <c r="C1242" s="84" t="e">
        <f>+B1242/B1264</f>
        <v>#DIV/0!</v>
      </c>
      <c r="D1242" s="89">
        <v>0</v>
      </c>
      <c r="E1242" s="112">
        <f>+D1242*C1235</f>
        <v>0</v>
      </c>
      <c r="F1242" s="79">
        <v>0</v>
      </c>
      <c r="G1242" s="112">
        <f>F1242*C1235</f>
        <v>0</v>
      </c>
      <c r="H1242" s="23">
        <f t="shared" ref="H1242:H1263" si="104">+D1242+F1242</f>
        <v>0</v>
      </c>
      <c r="I1242" s="117">
        <f t="shared" ref="I1242:I1263" si="105">+G1242+E1242</f>
        <v>0</v>
      </c>
      <c r="J1242" s="39">
        <f>+H1242*I1267</f>
        <v>0</v>
      </c>
      <c r="K1242" s="39">
        <f>+H1242*I1268</f>
        <v>0</v>
      </c>
      <c r="L1242" s="394">
        <f>+J1242+K1242</f>
        <v>0</v>
      </c>
    </row>
    <row r="1243" spans="1:12" ht="13.8">
      <c r="A1243" s="2" t="s">
        <v>0</v>
      </c>
      <c r="B1243" s="22">
        <f>+$B$13</f>
        <v>0</v>
      </c>
      <c r="C1243" s="84" t="e">
        <f>+B1243/B1264</f>
        <v>#DIV/0!</v>
      </c>
      <c r="D1243" s="89">
        <v>0</v>
      </c>
      <c r="E1243" s="112">
        <f>+D1243*C1235</f>
        <v>0</v>
      </c>
      <c r="F1243" s="79">
        <v>0</v>
      </c>
      <c r="G1243" s="112">
        <f>F1243*C1235</f>
        <v>0</v>
      </c>
      <c r="H1243" s="23">
        <f t="shared" si="104"/>
        <v>0</v>
      </c>
      <c r="I1243" s="117">
        <f t="shared" si="105"/>
        <v>0</v>
      </c>
      <c r="J1243" s="39">
        <f>+H1243*I1267</f>
        <v>0</v>
      </c>
      <c r="K1243" s="39">
        <f>+H1243*I1268</f>
        <v>0</v>
      </c>
      <c r="L1243" s="394">
        <f t="shared" ref="L1243:L1263" si="106">+J1243+K1243</f>
        <v>0</v>
      </c>
    </row>
    <row r="1244" spans="1:12" ht="13.8">
      <c r="A1244" s="2" t="s">
        <v>16</v>
      </c>
      <c r="B1244" s="22">
        <f>+$B$14</f>
        <v>0</v>
      </c>
      <c r="C1244" s="84" t="e">
        <f>+B1244/B1264</f>
        <v>#DIV/0!</v>
      </c>
      <c r="D1244" s="89">
        <v>0</v>
      </c>
      <c r="E1244" s="112">
        <f>+D1244*C1235</f>
        <v>0</v>
      </c>
      <c r="F1244" s="79">
        <v>0</v>
      </c>
      <c r="G1244" s="112">
        <f>F1244*C1235</f>
        <v>0</v>
      </c>
      <c r="H1244" s="23">
        <f t="shared" si="104"/>
        <v>0</v>
      </c>
      <c r="I1244" s="117">
        <f t="shared" si="105"/>
        <v>0</v>
      </c>
      <c r="J1244" s="39">
        <f>+H1244*I1267</f>
        <v>0</v>
      </c>
      <c r="K1244" s="39">
        <f>+H1244*I1268</f>
        <v>0</v>
      </c>
      <c r="L1244" s="394">
        <f t="shared" si="106"/>
        <v>0</v>
      </c>
    </row>
    <row r="1245" spans="1:12" ht="13.8">
      <c r="A1245" s="2" t="s">
        <v>6</v>
      </c>
      <c r="B1245" s="22">
        <f>+$B$15</f>
        <v>0</v>
      </c>
      <c r="C1245" s="84" t="e">
        <f>+B1245/B1264</f>
        <v>#DIV/0!</v>
      </c>
      <c r="D1245" s="89">
        <v>0</v>
      </c>
      <c r="E1245" s="112">
        <f>+D1245*C1235</f>
        <v>0</v>
      </c>
      <c r="F1245" s="79">
        <v>0</v>
      </c>
      <c r="G1245" s="112">
        <f>F1245*C1235</f>
        <v>0</v>
      </c>
      <c r="H1245" s="23">
        <f t="shared" si="104"/>
        <v>0</v>
      </c>
      <c r="I1245" s="117">
        <f t="shared" si="105"/>
        <v>0</v>
      </c>
      <c r="J1245" s="39">
        <f>+H1245*I1267</f>
        <v>0</v>
      </c>
      <c r="K1245" s="39">
        <f>+H1245*I1268</f>
        <v>0</v>
      </c>
      <c r="L1245" s="394">
        <f t="shared" si="106"/>
        <v>0</v>
      </c>
    </row>
    <row r="1246" spans="1:12" ht="13.8">
      <c r="A1246" s="2" t="s">
        <v>10</v>
      </c>
      <c r="B1246" s="22">
        <f>+$B$16</f>
        <v>0</v>
      </c>
      <c r="C1246" s="84" t="e">
        <f>+B1246/B1264</f>
        <v>#DIV/0!</v>
      </c>
      <c r="D1246" s="89">
        <v>0</v>
      </c>
      <c r="E1246" s="112">
        <f>+D1246*C1235</f>
        <v>0</v>
      </c>
      <c r="F1246" s="79">
        <v>0</v>
      </c>
      <c r="G1246" s="112">
        <f>F1246*C1235</f>
        <v>0</v>
      </c>
      <c r="H1246" s="23">
        <f t="shared" si="104"/>
        <v>0</v>
      </c>
      <c r="I1246" s="117">
        <f t="shared" si="105"/>
        <v>0</v>
      </c>
      <c r="J1246" s="39">
        <f>+H1246*I1267</f>
        <v>0</v>
      </c>
      <c r="K1246" s="39">
        <f>+H1246*I1268</f>
        <v>0</v>
      </c>
      <c r="L1246" s="394">
        <f t="shared" si="106"/>
        <v>0</v>
      </c>
    </row>
    <row r="1247" spans="1:12" ht="13.8">
      <c r="A1247" s="2" t="s">
        <v>17</v>
      </c>
      <c r="B1247" s="22">
        <f>+$B$17</f>
        <v>0</v>
      </c>
      <c r="C1247" s="84" t="e">
        <f>+B1247/B1264</f>
        <v>#DIV/0!</v>
      </c>
      <c r="D1247" s="89">
        <v>0</v>
      </c>
      <c r="E1247" s="112">
        <f>+D1247*C1235</f>
        <v>0</v>
      </c>
      <c r="F1247" s="79">
        <v>0</v>
      </c>
      <c r="G1247" s="112">
        <f>F1247*C1235</f>
        <v>0</v>
      </c>
      <c r="H1247" s="23">
        <f t="shared" si="104"/>
        <v>0</v>
      </c>
      <c r="I1247" s="117">
        <f t="shared" si="105"/>
        <v>0</v>
      </c>
      <c r="J1247" s="39">
        <f>+H1247*I1267</f>
        <v>0</v>
      </c>
      <c r="K1247" s="39">
        <f>+H1247*I1268</f>
        <v>0</v>
      </c>
      <c r="L1247" s="394">
        <f t="shared" si="106"/>
        <v>0</v>
      </c>
    </row>
    <row r="1248" spans="1:12" ht="13.8">
      <c r="A1248" s="2" t="s">
        <v>5</v>
      </c>
      <c r="B1248" s="22">
        <f>+$B$18</f>
        <v>0</v>
      </c>
      <c r="C1248" s="84" t="e">
        <f>+B1248/B1264</f>
        <v>#DIV/0!</v>
      </c>
      <c r="D1248" s="89">
        <v>0</v>
      </c>
      <c r="E1248" s="112">
        <f>+D1248*C1235</f>
        <v>0</v>
      </c>
      <c r="F1248" s="79">
        <v>0</v>
      </c>
      <c r="G1248" s="112">
        <f>F1248*C1235</f>
        <v>0</v>
      </c>
      <c r="H1248" s="23">
        <f t="shared" si="104"/>
        <v>0</v>
      </c>
      <c r="I1248" s="117">
        <f t="shared" si="105"/>
        <v>0</v>
      </c>
      <c r="J1248" s="39">
        <f>+H1248*I1267</f>
        <v>0</v>
      </c>
      <c r="K1248" s="39">
        <f>+H1248*I1268</f>
        <v>0</v>
      </c>
      <c r="L1248" s="394">
        <f t="shared" si="106"/>
        <v>0</v>
      </c>
    </row>
    <row r="1249" spans="1:12" ht="13.8">
      <c r="A1249" s="2" t="s">
        <v>116</v>
      </c>
      <c r="B1249" s="22">
        <f>+$B$19</f>
        <v>0</v>
      </c>
      <c r="C1249" s="84" t="e">
        <f>+B1249/B1264</f>
        <v>#DIV/0!</v>
      </c>
      <c r="D1249" s="89">
        <v>0</v>
      </c>
      <c r="E1249" s="112">
        <f>+D1249*C1235</f>
        <v>0</v>
      </c>
      <c r="F1249" s="79">
        <v>0</v>
      </c>
      <c r="G1249" s="112">
        <f>F1249*C1235</f>
        <v>0</v>
      </c>
      <c r="H1249" s="23">
        <f t="shared" si="104"/>
        <v>0</v>
      </c>
      <c r="I1249" s="117">
        <f t="shared" si="105"/>
        <v>0</v>
      </c>
      <c r="J1249" s="39">
        <f>+H1249*I1267</f>
        <v>0</v>
      </c>
      <c r="K1249" s="39">
        <f>+H1249*I1268</f>
        <v>0</v>
      </c>
      <c r="L1249" s="394">
        <f t="shared" si="106"/>
        <v>0</v>
      </c>
    </row>
    <row r="1250" spans="1:12" ht="13.8">
      <c r="A1250" s="2" t="s">
        <v>1</v>
      </c>
      <c r="B1250" s="22">
        <f>+$B$20</f>
        <v>0</v>
      </c>
      <c r="C1250" s="84" t="e">
        <f>+B1250/B1264</f>
        <v>#DIV/0!</v>
      </c>
      <c r="D1250" s="89">
        <v>0</v>
      </c>
      <c r="E1250" s="112">
        <f>+D1250*C1235</f>
        <v>0</v>
      </c>
      <c r="F1250" s="79">
        <v>0</v>
      </c>
      <c r="G1250" s="112">
        <f>F1250*C1235</f>
        <v>0</v>
      </c>
      <c r="H1250" s="23">
        <f t="shared" si="104"/>
        <v>0</v>
      </c>
      <c r="I1250" s="117">
        <f t="shared" si="105"/>
        <v>0</v>
      </c>
      <c r="J1250" s="39">
        <f>+H1250*I1267</f>
        <v>0</v>
      </c>
      <c r="K1250" s="39">
        <f>+H1250*I1268</f>
        <v>0</v>
      </c>
      <c r="L1250" s="394">
        <f t="shared" si="106"/>
        <v>0</v>
      </c>
    </row>
    <row r="1251" spans="1:12" ht="13.8">
      <c r="A1251" s="2" t="s">
        <v>46</v>
      </c>
      <c r="B1251" s="22">
        <f>+$B$21</f>
        <v>0</v>
      </c>
      <c r="C1251" s="84" t="e">
        <f>+B1251/B1264</f>
        <v>#DIV/0!</v>
      </c>
      <c r="D1251" s="89">
        <v>0</v>
      </c>
      <c r="E1251" s="112">
        <f>+D1251*C1235</f>
        <v>0</v>
      </c>
      <c r="F1251" s="79">
        <v>0</v>
      </c>
      <c r="G1251" s="112">
        <f>F1251*C1235</f>
        <v>0</v>
      </c>
      <c r="H1251" s="23">
        <f t="shared" si="104"/>
        <v>0</v>
      </c>
      <c r="I1251" s="117">
        <f t="shared" si="105"/>
        <v>0</v>
      </c>
      <c r="J1251" s="39">
        <f>+H1251*I1267</f>
        <v>0</v>
      </c>
      <c r="K1251" s="39">
        <f>+H1251*I1268</f>
        <v>0</v>
      </c>
      <c r="L1251" s="394">
        <f t="shared" si="106"/>
        <v>0</v>
      </c>
    </row>
    <row r="1252" spans="1:12" ht="13.8">
      <c r="A1252" s="2" t="s">
        <v>45</v>
      </c>
      <c r="B1252" s="22">
        <f>+$B$22</f>
        <v>0</v>
      </c>
      <c r="C1252" s="84" t="e">
        <f>+B1252/B1264</f>
        <v>#DIV/0!</v>
      </c>
      <c r="D1252" s="89">
        <v>0</v>
      </c>
      <c r="E1252" s="112">
        <f>+D1252*C1235</f>
        <v>0</v>
      </c>
      <c r="F1252" s="79">
        <v>0</v>
      </c>
      <c r="G1252" s="112">
        <f>F1252*C1235</f>
        <v>0</v>
      </c>
      <c r="H1252" s="23">
        <f t="shared" si="104"/>
        <v>0</v>
      </c>
      <c r="I1252" s="117">
        <f t="shared" si="105"/>
        <v>0</v>
      </c>
      <c r="J1252" s="39">
        <f>+H1252*I1267</f>
        <v>0</v>
      </c>
      <c r="K1252" s="39">
        <f>+H1252*I1268</f>
        <v>0</v>
      </c>
      <c r="L1252" s="394">
        <f t="shared" si="106"/>
        <v>0</v>
      </c>
    </row>
    <row r="1253" spans="1:12" ht="13.8">
      <c r="A1253" s="2" t="s">
        <v>209</v>
      </c>
      <c r="B1253" s="22">
        <f>+$B$23</f>
        <v>0</v>
      </c>
      <c r="C1253" s="84" t="e">
        <f>+B1253/B1264</f>
        <v>#DIV/0!</v>
      </c>
      <c r="D1253" s="89">
        <v>0</v>
      </c>
      <c r="E1253" s="112">
        <f>+D1253*C1235</f>
        <v>0</v>
      </c>
      <c r="F1253" s="79">
        <v>0</v>
      </c>
      <c r="G1253" s="112">
        <f>F1253*C1235</f>
        <v>0</v>
      </c>
      <c r="H1253" s="23">
        <f t="shared" si="104"/>
        <v>0</v>
      </c>
      <c r="I1253" s="117">
        <f t="shared" si="105"/>
        <v>0</v>
      </c>
      <c r="J1253" s="39">
        <f>+H1253*I1267</f>
        <v>0</v>
      </c>
      <c r="K1253" s="39">
        <f>+H1253*I1268</f>
        <v>0</v>
      </c>
      <c r="L1253" s="394">
        <f t="shared" si="106"/>
        <v>0</v>
      </c>
    </row>
    <row r="1254" spans="1:12" ht="13.8">
      <c r="A1254" s="2" t="s">
        <v>210</v>
      </c>
      <c r="B1254" s="22">
        <f>+$B$24</f>
        <v>0</v>
      </c>
      <c r="C1254" s="84" t="e">
        <f>+B1254/B1264</f>
        <v>#DIV/0!</v>
      </c>
      <c r="D1254" s="89">
        <v>0</v>
      </c>
      <c r="E1254" s="112">
        <f>+D1254*C1235</f>
        <v>0</v>
      </c>
      <c r="F1254" s="79">
        <v>0</v>
      </c>
      <c r="G1254" s="112">
        <f>F1254*C1235</f>
        <v>0</v>
      </c>
      <c r="H1254" s="23">
        <f t="shared" si="104"/>
        <v>0</v>
      </c>
      <c r="I1254" s="117">
        <f t="shared" si="105"/>
        <v>0</v>
      </c>
      <c r="J1254" s="39">
        <f>+H1254*I1267</f>
        <v>0</v>
      </c>
      <c r="K1254" s="39">
        <f>+H1254*I1268</f>
        <v>0</v>
      </c>
      <c r="L1254" s="394">
        <f t="shared" si="106"/>
        <v>0</v>
      </c>
    </row>
    <row r="1255" spans="1:12" ht="13.8">
      <c r="A1255" s="2" t="s">
        <v>2</v>
      </c>
      <c r="B1255" s="22">
        <f>+$B$25</f>
        <v>0</v>
      </c>
      <c r="C1255" s="84" t="e">
        <f>+B1255/B1264</f>
        <v>#DIV/0!</v>
      </c>
      <c r="D1255" s="89">
        <v>0</v>
      </c>
      <c r="E1255" s="112">
        <f>+D1255*C1235</f>
        <v>0</v>
      </c>
      <c r="F1255" s="79">
        <v>0</v>
      </c>
      <c r="G1255" s="112">
        <f>F1255*C1235</f>
        <v>0</v>
      </c>
      <c r="H1255" s="23">
        <f t="shared" si="104"/>
        <v>0</v>
      </c>
      <c r="I1255" s="117">
        <f t="shared" si="105"/>
        <v>0</v>
      </c>
      <c r="J1255" s="39">
        <f>+H1255*I1267</f>
        <v>0</v>
      </c>
      <c r="K1255" s="39">
        <f>+H1255*I1268</f>
        <v>0</v>
      </c>
      <c r="L1255" s="394">
        <f t="shared" si="106"/>
        <v>0</v>
      </c>
    </row>
    <row r="1256" spans="1:12" ht="13.8">
      <c r="A1256" s="2" t="s">
        <v>12</v>
      </c>
      <c r="B1256" s="22">
        <f>+$B$26</f>
        <v>0</v>
      </c>
      <c r="C1256" s="84" t="e">
        <f>+B1256/B1264</f>
        <v>#DIV/0!</v>
      </c>
      <c r="D1256" s="89">
        <v>0</v>
      </c>
      <c r="E1256" s="112">
        <f>+D1256*C1235</f>
        <v>0</v>
      </c>
      <c r="F1256" s="79">
        <v>0</v>
      </c>
      <c r="G1256" s="112">
        <f>F1256*C1235</f>
        <v>0</v>
      </c>
      <c r="H1256" s="23">
        <f t="shared" si="104"/>
        <v>0</v>
      </c>
      <c r="I1256" s="117">
        <f t="shared" si="105"/>
        <v>0</v>
      </c>
      <c r="J1256" s="39">
        <f>+H1256*I1267</f>
        <v>0</v>
      </c>
      <c r="K1256" s="39">
        <f>+H1256*I1268</f>
        <v>0</v>
      </c>
      <c r="L1256" s="394">
        <f t="shared" si="106"/>
        <v>0</v>
      </c>
    </row>
    <row r="1257" spans="1:12" ht="13.8">
      <c r="A1257" s="2" t="s">
        <v>18</v>
      </c>
      <c r="B1257" s="22">
        <f>+$B$27</f>
        <v>0</v>
      </c>
      <c r="C1257" s="84" t="e">
        <f>+B1257/B1264</f>
        <v>#DIV/0!</v>
      </c>
      <c r="D1257" s="89">
        <v>0</v>
      </c>
      <c r="E1257" s="112">
        <f>+D1257*C1235</f>
        <v>0</v>
      </c>
      <c r="F1257" s="79">
        <v>0</v>
      </c>
      <c r="G1257" s="112">
        <f>F1257*C1235</f>
        <v>0</v>
      </c>
      <c r="H1257" s="23">
        <f t="shared" si="104"/>
        <v>0</v>
      </c>
      <c r="I1257" s="117">
        <f t="shared" si="105"/>
        <v>0</v>
      </c>
      <c r="J1257" s="39">
        <f>+H1257*I1267</f>
        <v>0</v>
      </c>
      <c r="K1257" s="39">
        <f>+H1257*I1268</f>
        <v>0</v>
      </c>
      <c r="L1257" s="394">
        <f t="shared" si="106"/>
        <v>0</v>
      </c>
    </row>
    <row r="1258" spans="1:12" ht="13.8">
      <c r="A1258" s="2" t="s">
        <v>9</v>
      </c>
      <c r="B1258" s="22">
        <f>+$B$28</f>
        <v>0</v>
      </c>
      <c r="C1258" s="84" t="e">
        <f>+B1258/B1264</f>
        <v>#DIV/0!</v>
      </c>
      <c r="D1258" s="89">
        <v>0</v>
      </c>
      <c r="E1258" s="112">
        <f>+D1258*C1235</f>
        <v>0</v>
      </c>
      <c r="F1258" s="79">
        <v>0</v>
      </c>
      <c r="G1258" s="112">
        <f>F1258*C1235</f>
        <v>0</v>
      </c>
      <c r="H1258" s="23">
        <f t="shared" si="104"/>
        <v>0</v>
      </c>
      <c r="I1258" s="117">
        <f t="shared" si="105"/>
        <v>0</v>
      </c>
      <c r="J1258" s="39">
        <f>+H1258*I1267</f>
        <v>0</v>
      </c>
      <c r="K1258" s="39">
        <f>+H1258*I1268</f>
        <v>0</v>
      </c>
      <c r="L1258" s="394">
        <f t="shared" si="106"/>
        <v>0</v>
      </c>
    </row>
    <row r="1259" spans="1:12" ht="13.8">
      <c r="A1259" s="2" t="s">
        <v>7</v>
      </c>
      <c r="B1259" s="22">
        <f>+$B$29</f>
        <v>0</v>
      </c>
      <c r="C1259" s="84" t="e">
        <f>+B1259/B1264</f>
        <v>#DIV/0!</v>
      </c>
      <c r="D1259" s="89">
        <v>0</v>
      </c>
      <c r="E1259" s="112">
        <f>+D1259*C1235</f>
        <v>0</v>
      </c>
      <c r="F1259" s="79">
        <v>0</v>
      </c>
      <c r="G1259" s="112">
        <f>F1259*C1235</f>
        <v>0</v>
      </c>
      <c r="H1259" s="23">
        <f t="shared" si="104"/>
        <v>0</v>
      </c>
      <c r="I1259" s="117">
        <f t="shared" si="105"/>
        <v>0</v>
      </c>
      <c r="J1259" s="39">
        <f>+H1259*I1267</f>
        <v>0</v>
      </c>
      <c r="K1259" s="39">
        <f>+H1259*I1268</f>
        <v>0</v>
      </c>
      <c r="L1259" s="394">
        <f t="shared" si="106"/>
        <v>0</v>
      </c>
    </row>
    <row r="1260" spans="1:12" ht="13.8">
      <c r="A1260" s="2" t="s">
        <v>13</v>
      </c>
      <c r="B1260" s="22">
        <f>+$B$30</f>
        <v>0</v>
      </c>
      <c r="C1260" s="84" t="e">
        <f>+B1260/B1264</f>
        <v>#DIV/0!</v>
      </c>
      <c r="D1260" s="89">
        <v>0</v>
      </c>
      <c r="E1260" s="112">
        <f>+D1260*C1235</f>
        <v>0</v>
      </c>
      <c r="F1260" s="79">
        <v>0</v>
      </c>
      <c r="G1260" s="112">
        <f>F1260*C1235</f>
        <v>0</v>
      </c>
      <c r="H1260" s="23">
        <f t="shared" si="104"/>
        <v>0</v>
      </c>
      <c r="I1260" s="117">
        <f t="shared" si="105"/>
        <v>0</v>
      </c>
      <c r="J1260" s="39">
        <f>+H1260*I1267</f>
        <v>0</v>
      </c>
      <c r="K1260" s="39">
        <f>+H1260*I1268</f>
        <v>0</v>
      </c>
      <c r="L1260" s="394">
        <f t="shared" si="106"/>
        <v>0</v>
      </c>
    </row>
    <row r="1261" spans="1:12" ht="13.8">
      <c r="A1261" s="2" t="s">
        <v>3</v>
      </c>
      <c r="B1261" s="22">
        <f>+$B$31</f>
        <v>0</v>
      </c>
      <c r="C1261" s="84" t="e">
        <f>+B1261/B1264</f>
        <v>#DIV/0!</v>
      </c>
      <c r="D1261" s="89">
        <v>0</v>
      </c>
      <c r="E1261" s="112">
        <f>+D1261*C1235</f>
        <v>0</v>
      </c>
      <c r="F1261" s="79">
        <v>0</v>
      </c>
      <c r="G1261" s="112">
        <f>F1261*C1235</f>
        <v>0</v>
      </c>
      <c r="H1261" s="23">
        <f t="shared" si="104"/>
        <v>0</v>
      </c>
      <c r="I1261" s="117">
        <f t="shared" si="105"/>
        <v>0</v>
      </c>
      <c r="J1261" s="39">
        <f>+H1261*I1267</f>
        <v>0</v>
      </c>
      <c r="K1261" s="39">
        <f>+H1261*I1268</f>
        <v>0</v>
      </c>
      <c r="L1261" s="394">
        <f t="shared" si="106"/>
        <v>0</v>
      </c>
    </row>
    <row r="1262" spans="1:12" ht="13.8">
      <c r="A1262" s="2" t="s">
        <v>11</v>
      </c>
      <c r="B1262" s="22">
        <f>+$B$32</f>
        <v>0</v>
      </c>
      <c r="C1262" s="84" t="e">
        <f>+B1262/B1264</f>
        <v>#DIV/0!</v>
      </c>
      <c r="D1262" s="89">
        <v>0</v>
      </c>
      <c r="E1262" s="112">
        <f>+D1262*C1235</f>
        <v>0</v>
      </c>
      <c r="F1262" s="79">
        <v>0</v>
      </c>
      <c r="G1262" s="112">
        <f>F1262*C1235</f>
        <v>0</v>
      </c>
      <c r="H1262" s="23">
        <f t="shared" si="104"/>
        <v>0</v>
      </c>
      <c r="I1262" s="117">
        <f t="shared" si="105"/>
        <v>0</v>
      </c>
      <c r="J1262" s="39">
        <f>+H1262*I1267</f>
        <v>0</v>
      </c>
      <c r="K1262" s="39">
        <f>+H1262*I1268</f>
        <v>0</v>
      </c>
      <c r="L1262" s="394">
        <f t="shared" si="106"/>
        <v>0</v>
      </c>
    </row>
    <row r="1263" spans="1:12" ht="13.8">
      <c r="A1263" s="3" t="s">
        <v>8</v>
      </c>
      <c r="B1263" s="22">
        <f>+$B$33</f>
        <v>0</v>
      </c>
      <c r="C1263" s="84" t="e">
        <f>+B1263/B1264</f>
        <v>#DIV/0!</v>
      </c>
      <c r="D1263" s="89">
        <v>0</v>
      </c>
      <c r="E1263" s="112">
        <f>+D1263*C1235</f>
        <v>0</v>
      </c>
      <c r="F1263" s="79">
        <v>0</v>
      </c>
      <c r="G1263" s="115">
        <f>F1263*C1235</f>
        <v>0</v>
      </c>
      <c r="H1263" s="87">
        <f t="shared" si="104"/>
        <v>0</v>
      </c>
      <c r="I1263" s="118">
        <f t="shared" si="105"/>
        <v>0</v>
      </c>
      <c r="J1263" s="39">
        <f>+H1263*I1267</f>
        <v>0</v>
      </c>
      <c r="K1263" s="39">
        <f>+H1263*I1268</f>
        <v>0</v>
      </c>
      <c r="L1263" s="394">
        <f t="shared" si="106"/>
        <v>0</v>
      </c>
    </row>
    <row r="1264" spans="1:12" ht="13.8">
      <c r="A1264" s="24"/>
      <c r="B1264" s="25">
        <f t="shared" ref="B1264:L1264" si="107">SUM(B1241:B1263)</f>
        <v>0</v>
      </c>
      <c r="C1264" s="85" t="e">
        <f t="shared" si="107"/>
        <v>#DIV/0!</v>
      </c>
      <c r="D1264" s="82">
        <f t="shared" si="107"/>
        <v>0</v>
      </c>
      <c r="E1264" s="113">
        <f t="shared" si="107"/>
        <v>0</v>
      </c>
      <c r="F1264" s="83">
        <f t="shared" si="107"/>
        <v>0</v>
      </c>
      <c r="G1264" s="113">
        <f t="shared" si="107"/>
        <v>0</v>
      </c>
      <c r="H1264" s="86">
        <f t="shared" si="107"/>
        <v>0</v>
      </c>
      <c r="I1264" s="119">
        <f t="shared" si="107"/>
        <v>0</v>
      </c>
      <c r="J1264" s="26">
        <f t="shared" si="107"/>
        <v>0</v>
      </c>
      <c r="K1264" s="26">
        <f t="shared" si="107"/>
        <v>0</v>
      </c>
      <c r="L1264" s="26">
        <f t="shared" si="107"/>
        <v>0</v>
      </c>
    </row>
    <row r="1265" spans="1:14">
      <c r="H1265" s="80"/>
      <c r="I1265" s="81"/>
    </row>
    <row r="1267" spans="1:14">
      <c r="G1267" t="s">
        <v>114</v>
      </c>
      <c r="H1267" s="27"/>
      <c r="I1267" s="357">
        <v>0</v>
      </c>
    </row>
    <row r="1268" spans="1:14">
      <c r="G1268" t="s">
        <v>338</v>
      </c>
      <c r="I1268" s="357">
        <v>0</v>
      </c>
    </row>
    <row r="1269" spans="1:14">
      <c r="G1269" t="s">
        <v>256</v>
      </c>
      <c r="I1269" s="120">
        <f>SUM(I1267:I1268)</f>
        <v>0</v>
      </c>
      <c r="N1269" s="121">
        <f>+I1269</f>
        <v>0</v>
      </c>
    </row>
    <row r="1273" spans="1:14" ht="15.6">
      <c r="A1273" s="874" t="s">
        <v>19</v>
      </c>
      <c r="B1273" s="875"/>
      <c r="C1273" s="875"/>
      <c r="D1273" s="875"/>
      <c r="E1273" s="875"/>
      <c r="F1273" s="875"/>
      <c r="G1273" s="875"/>
      <c r="H1273" s="876"/>
      <c r="I1273" s="4"/>
    </row>
    <row r="1274" spans="1:14" ht="15.6">
      <c r="A1274" s="867" t="s">
        <v>20</v>
      </c>
      <c r="B1274" s="868"/>
      <c r="C1274" s="920"/>
      <c r="D1274" s="920"/>
      <c r="E1274" s="920"/>
      <c r="F1274" s="920"/>
      <c r="G1274" s="920"/>
      <c r="H1274" s="921"/>
      <c r="I1274" s="4"/>
    </row>
    <row r="1275" spans="1:14" ht="15.6">
      <c r="A1275" s="867" t="s">
        <v>22</v>
      </c>
      <c r="B1275" s="868"/>
      <c r="C1275" s="913"/>
      <c r="D1275" s="913"/>
      <c r="E1275" s="913"/>
      <c r="F1275" s="913"/>
      <c r="G1275" s="913"/>
      <c r="H1275" s="914"/>
      <c r="I1275" s="4"/>
    </row>
    <row r="1276" spans="1:14" ht="15.6">
      <c r="A1276" s="867" t="s">
        <v>24</v>
      </c>
      <c r="B1276" s="868"/>
      <c r="C1276" s="869">
        <v>0</v>
      </c>
      <c r="D1276" s="870"/>
      <c r="E1276" s="870"/>
      <c r="F1276" s="870"/>
      <c r="G1276" s="870"/>
      <c r="H1276" s="871"/>
      <c r="I1276" s="4"/>
    </row>
    <row r="1277" spans="1:14" ht="15.6">
      <c r="A1277" s="881" t="s">
        <v>25</v>
      </c>
      <c r="B1277" s="882"/>
      <c r="C1277" s="911"/>
      <c r="D1277" s="911"/>
      <c r="E1277" s="911"/>
      <c r="F1277" s="911"/>
      <c r="G1277" s="911"/>
      <c r="H1277" s="912"/>
      <c r="I1277" s="4"/>
    </row>
    <row r="1278" spans="1:14" ht="13.8">
      <c r="A1278" s="5"/>
      <c r="B1278" s="5"/>
      <c r="C1278" s="5"/>
      <c r="D1278" s="5"/>
      <c r="E1278" s="5"/>
      <c r="F1278" s="5"/>
      <c r="G1278" s="5"/>
      <c r="H1278" s="5"/>
      <c r="I1278" s="5"/>
    </row>
    <row r="1279" spans="1:14" ht="13.8">
      <c r="A1279" s="6"/>
      <c r="B1279" s="7"/>
      <c r="C1279" s="8"/>
      <c r="D1279" s="886">
        <v>0.2</v>
      </c>
      <c r="E1279" s="887"/>
      <c r="F1279" s="886">
        <v>0.8</v>
      </c>
      <c r="G1279" s="887"/>
      <c r="H1279" s="9"/>
      <c r="I1279" s="10"/>
      <c r="J1279" s="11" t="s">
        <v>121</v>
      </c>
      <c r="K1279" s="11" t="s">
        <v>269</v>
      </c>
      <c r="L1279" s="11" t="s">
        <v>270</v>
      </c>
    </row>
    <row r="1280" spans="1:14" ht="13.8">
      <c r="A1280" s="12"/>
      <c r="B1280" s="13"/>
      <c r="C1280" s="14"/>
      <c r="D1280" s="872" t="s">
        <v>26</v>
      </c>
      <c r="E1280" s="880"/>
      <c r="F1280" s="872" t="s">
        <v>27</v>
      </c>
      <c r="G1280" s="880"/>
      <c r="H1280" s="872" t="s">
        <v>28</v>
      </c>
      <c r="I1280" s="873"/>
      <c r="J1280" s="15" t="s">
        <v>29</v>
      </c>
      <c r="K1280" s="391" t="s">
        <v>29</v>
      </c>
      <c r="L1280" s="391" t="s">
        <v>29</v>
      </c>
    </row>
    <row r="1281" spans="1:12" ht="27.6">
      <c r="A1281" s="16" t="s">
        <v>30</v>
      </c>
      <c r="B1281" s="17" t="s">
        <v>31</v>
      </c>
      <c r="C1281" s="18" t="s">
        <v>32</v>
      </c>
      <c r="D1281" s="19" t="s">
        <v>33</v>
      </c>
      <c r="E1281" s="20" t="s">
        <v>34</v>
      </c>
      <c r="F1281" s="19" t="s">
        <v>33</v>
      </c>
      <c r="G1281" s="20" t="s">
        <v>34</v>
      </c>
      <c r="H1281" s="21" t="s">
        <v>33</v>
      </c>
      <c r="I1281" s="40" t="s">
        <v>34</v>
      </c>
      <c r="J1281" s="18" t="s">
        <v>34</v>
      </c>
      <c r="K1281" s="18" t="s">
        <v>34</v>
      </c>
      <c r="L1281" s="18" t="s">
        <v>34</v>
      </c>
    </row>
    <row r="1282" spans="1:12" ht="13.8">
      <c r="A1282" s="1" t="s">
        <v>15</v>
      </c>
      <c r="B1282" s="22">
        <f>+$B$10</f>
        <v>0</v>
      </c>
      <c r="C1282" s="84" t="e">
        <f>+B1282/B1305</f>
        <v>#DIV/0!</v>
      </c>
      <c r="D1282" s="89">
        <v>0</v>
      </c>
      <c r="E1282" s="112">
        <f>+D1282*C1276</f>
        <v>0</v>
      </c>
      <c r="F1282" s="79">
        <v>0</v>
      </c>
      <c r="G1282" s="114">
        <f>F1282*C1276</f>
        <v>0</v>
      </c>
      <c r="H1282" s="23">
        <f>+D1282+F1282</f>
        <v>0</v>
      </c>
      <c r="I1282" s="116">
        <f>+E1282+G1282</f>
        <v>0</v>
      </c>
      <c r="J1282" s="39">
        <f>+H1282*I1308</f>
        <v>0</v>
      </c>
      <c r="K1282" s="39">
        <f>+H1282*I1309</f>
        <v>0</v>
      </c>
      <c r="L1282" s="393">
        <f>+J1282+K1282</f>
        <v>0</v>
      </c>
    </row>
    <row r="1283" spans="1:12" ht="13.8">
      <c r="A1283" s="2" t="s">
        <v>4</v>
      </c>
      <c r="B1283" s="22">
        <f>+$B$12</f>
        <v>0</v>
      </c>
      <c r="C1283" s="84" t="e">
        <f>+B1283/B1305</f>
        <v>#DIV/0!</v>
      </c>
      <c r="D1283" s="89">
        <v>0</v>
      </c>
      <c r="E1283" s="112">
        <f>+D1283*C1276</f>
        <v>0</v>
      </c>
      <c r="F1283" s="79">
        <v>0</v>
      </c>
      <c r="G1283" s="112">
        <f>F1283*C1276</f>
        <v>0</v>
      </c>
      <c r="H1283" s="23">
        <f t="shared" ref="H1283:H1304" si="108">+D1283+F1283</f>
        <v>0</v>
      </c>
      <c r="I1283" s="117">
        <f t="shared" ref="I1283:I1304" si="109">+G1283+E1283</f>
        <v>0</v>
      </c>
      <c r="J1283" s="39">
        <f>+H1283*I1308</f>
        <v>0</v>
      </c>
      <c r="K1283" s="39">
        <f>+H1283*I1309</f>
        <v>0</v>
      </c>
      <c r="L1283" s="394">
        <f>+J1283+K1283</f>
        <v>0</v>
      </c>
    </row>
    <row r="1284" spans="1:12" ht="13.8">
      <c r="A1284" s="2" t="s">
        <v>0</v>
      </c>
      <c r="B1284" s="22">
        <f>+$B$13</f>
        <v>0</v>
      </c>
      <c r="C1284" s="84" t="e">
        <f>+B1284/B1305</f>
        <v>#DIV/0!</v>
      </c>
      <c r="D1284" s="89">
        <v>0</v>
      </c>
      <c r="E1284" s="112">
        <f>+D1284*C1276</f>
        <v>0</v>
      </c>
      <c r="F1284" s="79">
        <v>0</v>
      </c>
      <c r="G1284" s="112">
        <f>F1284*C1276</f>
        <v>0</v>
      </c>
      <c r="H1284" s="23">
        <f t="shared" si="108"/>
        <v>0</v>
      </c>
      <c r="I1284" s="117">
        <f t="shared" si="109"/>
        <v>0</v>
      </c>
      <c r="J1284" s="39">
        <f>+H1284*I1308</f>
        <v>0</v>
      </c>
      <c r="K1284" s="39">
        <f>+H1284*I1309</f>
        <v>0</v>
      </c>
      <c r="L1284" s="394">
        <f t="shared" ref="L1284:L1304" si="110">+J1284+K1284</f>
        <v>0</v>
      </c>
    </row>
    <row r="1285" spans="1:12" ht="13.8">
      <c r="A1285" s="2" t="s">
        <v>16</v>
      </c>
      <c r="B1285" s="22">
        <f>+$B$14</f>
        <v>0</v>
      </c>
      <c r="C1285" s="84" t="e">
        <f>+B1285/B1305</f>
        <v>#DIV/0!</v>
      </c>
      <c r="D1285" s="89">
        <v>0</v>
      </c>
      <c r="E1285" s="112">
        <f>+D1285*C1276</f>
        <v>0</v>
      </c>
      <c r="F1285" s="79">
        <v>0</v>
      </c>
      <c r="G1285" s="112">
        <f>F1285*C1276</f>
        <v>0</v>
      </c>
      <c r="H1285" s="23">
        <f t="shared" si="108"/>
        <v>0</v>
      </c>
      <c r="I1285" s="117">
        <f t="shared" si="109"/>
        <v>0</v>
      </c>
      <c r="J1285" s="39">
        <f>+H1285*I1308</f>
        <v>0</v>
      </c>
      <c r="K1285" s="39">
        <f>+H1285*I1309</f>
        <v>0</v>
      </c>
      <c r="L1285" s="394">
        <f t="shared" si="110"/>
        <v>0</v>
      </c>
    </row>
    <row r="1286" spans="1:12" ht="13.8">
      <c r="A1286" s="2" t="s">
        <v>6</v>
      </c>
      <c r="B1286" s="22">
        <f>+$B$15</f>
        <v>0</v>
      </c>
      <c r="C1286" s="84" t="e">
        <f>+B1286/B1305</f>
        <v>#DIV/0!</v>
      </c>
      <c r="D1286" s="89">
        <v>0</v>
      </c>
      <c r="E1286" s="112">
        <f>+D1286*C1276</f>
        <v>0</v>
      </c>
      <c r="F1286" s="79">
        <v>0</v>
      </c>
      <c r="G1286" s="112">
        <f>F1286*C1276</f>
        <v>0</v>
      </c>
      <c r="H1286" s="23">
        <f t="shared" si="108"/>
        <v>0</v>
      </c>
      <c r="I1286" s="117">
        <f t="shared" si="109"/>
        <v>0</v>
      </c>
      <c r="J1286" s="39">
        <f>+H1286*I1308</f>
        <v>0</v>
      </c>
      <c r="K1286" s="39">
        <f>+H1286*I1309</f>
        <v>0</v>
      </c>
      <c r="L1286" s="394">
        <f t="shared" si="110"/>
        <v>0</v>
      </c>
    </row>
    <row r="1287" spans="1:12" ht="13.8">
      <c r="A1287" s="2" t="s">
        <v>10</v>
      </c>
      <c r="B1287" s="22">
        <f>+$B$16</f>
        <v>0</v>
      </c>
      <c r="C1287" s="84" t="e">
        <f>+B1287/B1305</f>
        <v>#DIV/0!</v>
      </c>
      <c r="D1287" s="89">
        <v>0</v>
      </c>
      <c r="E1287" s="112">
        <f>+D1287*C1276</f>
        <v>0</v>
      </c>
      <c r="F1287" s="79">
        <v>0</v>
      </c>
      <c r="G1287" s="112">
        <f>F1287*C1276</f>
        <v>0</v>
      </c>
      <c r="H1287" s="23">
        <f t="shared" si="108"/>
        <v>0</v>
      </c>
      <c r="I1287" s="117">
        <f t="shared" si="109"/>
        <v>0</v>
      </c>
      <c r="J1287" s="39">
        <f>+H1287*I1308</f>
        <v>0</v>
      </c>
      <c r="K1287" s="39">
        <f>+H1287*I1309</f>
        <v>0</v>
      </c>
      <c r="L1287" s="394">
        <f t="shared" si="110"/>
        <v>0</v>
      </c>
    </row>
    <row r="1288" spans="1:12" ht="13.8">
      <c r="A1288" s="2" t="s">
        <v>17</v>
      </c>
      <c r="B1288" s="22">
        <f>+$B$17</f>
        <v>0</v>
      </c>
      <c r="C1288" s="84" t="e">
        <f>+B1288/B1305</f>
        <v>#DIV/0!</v>
      </c>
      <c r="D1288" s="89">
        <v>0</v>
      </c>
      <c r="E1288" s="112">
        <f>+D1288*C1276</f>
        <v>0</v>
      </c>
      <c r="F1288" s="79">
        <v>0</v>
      </c>
      <c r="G1288" s="112">
        <f>F1288*C1276</f>
        <v>0</v>
      </c>
      <c r="H1288" s="23">
        <f t="shared" si="108"/>
        <v>0</v>
      </c>
      <c r="I1288" s="117">
        <f t="shared" si="109"/>
        <v>0</v>
      </c>
      <c r="J1288" s="39">
        <f>+H1288*I1308</f>
        <v>0</v>
      </c>
      <c r="K1288" s="39">
        <f>+H1288*I1309</f>
        <v>0</v>
      </c>
      <c r="L1288" s="394">
        <f t="shared" si="110"/>
        <v>0</v>
      </c>
    </row>
    <row r="1289" spans="1:12" ht="13.8">
      <c r="A1289" s="2" t="s">
        <v>5</v>
      </c>
      <c r="B1289" s="22">
        <f>+$B$18</f>
        <v>0</v>
      </c>
      <c r="C1289" s="84" t="e">
        <f>+B1289/B1305</f>
        <v>#DIV/0!</v>
      </c>
      <c r="D1289" s="89">
        <v>0</v>
      </c>
      <c r="E1289" s="112">
        <f>+D1289*C1276</f>
        <v>0</v>
      </c>
      <c r="F1289" s="79">
        <v>0</v>
      </c>
      <c r="G1289" s="112">
        <f>F1289*C1276</f>
        <v>0</v>
      </c>
      <c r="H1289" s="23">
        <f t="shared" si="108"/>
        <v>0</v>
      </c>
      <c r="I1289" s="117">
        <f t="shared" si="109"/>
        <v>0</v>
      </c>
      <c r="J1289" s="39">
        <f>+H1289*I1308</f>
        <v>0</v>
      </c>
      <c r="K1289" s="39">
        <f>+H1289*I1309</f>
        <v>0</v>
      </c>
      <c r="L1289" s="394">
        <f t="shared" si="110"/>
        <v>0</v>
      </c>
    </row>
    <row r="1290" spans="1:12" ht="13.8">
      <c r="A1290" s="2" t="s">
        <v>116</v>
      </c>
      <c r="B1290" s="22">
        <f>+$B$19</f>
        <v>0</v>
      </c>
      <c r="C1290" s="84" t="e">
        <f>+B1290/B1305</f>
        <v>#DIV/0!</v>
      </c>
      <c r="D1290" s="89">
        <v>0</v>
      </c>
      <c r="E1290" s="112">
        <f>+D1290*C1276</f>
        <v>0</v>
      </c>
      <c r="F1290" s="79">
        <v>0</v>
      </c>
      <c r="G1290" s="112">
        <f>F1290*C1276</f>
        <v>0</v>
      </c>
      <c r="H1290" s="23">
        <f t="shared" si="108"/>
        <v>0</v>
      </c>
      <c r="I1290" s="117">
        <f t="shared" si="109"/>
        <v>0</v>
      </c>
      <c r="J1290" s="39">
        <f>+H1290*I1308</f>
        <v>0</v>
      </c>
      <c r="K1290" s="39">
        <f>+H1290*I1309</f>
        <v>0</v>
      </c>
      <c r="L1290" s="394">
        <f t="shared" si="110"/>
        <v>0</v>
      </c>
    </row>
    <row r="1291" spans="1:12" ht="13.8">
      <c r="A1291" s="2" t="s">
        <v>1</v>
      </c>
      <c r="B1291" s="22">
        <f>+$B$20</f>
        <v>0</v>
      </c>
      <c r="C1291" s="84" t="e">
        <f>+B1291/B1305</f>
        <v>#DIV/0!</v>
      </c>
      <c r="D1291" s="89">
        <v>0</v>
      </c>
      <c r="E1291" s="112">
        <f>+D1291*C1276</f>
        <v>0</v>
      </c>
      <c r="F1291" s="79">
        <v>0</v>
      </c>
      <c r="G1291" s="112">
        <f>F1291*C1276</f>
        <v>0</v>
      </c>
      <c r="H1291" s="23">
        <f t="shared" si="108"/>
        <v>0</v>
      </c>
      <c r="I1291" s="117">
        <f t="shared" si="109"/>
        <v>0</v>
      </c>
      <c r="J1291" s="39">
        <f>+H1291*I1308</f>
        <v>0</v>
      </c>
      <c r="K1291" s="39">
        <f>+H1291*I1309</f>
        <v>0</v>
      </c>
      <c r="L1291" s="394">
        <f t="shared" si="110"/>
        <v>0</v>
      </c>
    </row>
    <row r="1292" spans="1:12" ht="13.8">
      <c r="A1292" s="2" t="s">
        <v>46</v>
      </c>
      <c r="B1292" s="22">
        <f>+$B$21</f>
        <v>0</v>
      </c>
      <c r="C1292" s="84" t="e">
        <f>+B1292/B1305</f>
        <v>#DIV/0!</v>
      </c>
      <c r="D1292" s="89">
        <v>0</v>
      </c>
      <c r="E1292" s="112">
        <f>+D1292*C1276</f>
        <v>0</v>
      </c>
      <c r="F1292" s="79">
        <v>0</v>
      </c>
      <c r="G1292" s="112">
        <f>F1292*C1276</f>
        <v>0</v>
      </c>
      <c r="H1292" s="23">
        <f t="shared" si="108"/>
        <v>0</v>
      </c>
      <c r="I1292" s="117">
        <f t="shared" si="109"/>
        <v>0</v>
      </c>
      <c r="J1292" s="39">
        <f>+H1292*I1308</f>
        <v>0</v>
      </c>
      <c r="K1292" s="39">
        <f>+H1292*I1309</f>
        <v>0</v>
      </c>
      <c r="L1292" s="394">
        <f t="shared" si="110"/>
        <v>0</v>
      </c>
    </row>
    <row r="1293" spans="1:12" ht="13.8">
      <c r="A1293" s="2" t="s">
        <v>45</v>
      </c>
      <c r="B1293" s="22">
        <f>+$B$22</f>
        <v>0</v>
      </c>
      <c r="C1293" s="84" t="e">
        <f>+B1293/B1305</f>
        <v>#DIV/0!</v>
      </c>
      <c r="D1293" s="89">
        <v>0</v>
      </c>
      <c r="E1293" s="112">
        <f>+D1293*C1276</f>
        <v>0</v>
      </c>
      <c r="F1293" s="79">
        <v>0</v>
      </c>
      <c r="G1293" s="112">
        <f>F1293*C1276</f>
        <v>0</v>
      </c>
      <c r="H1293" s="23">
        <f t="shared" si="108"/>
        <v>0</v>
      </c>
      <c r="I1293" s="117">
        <f t="shared" si="109"/>
        <v>0</v>
      </c>
      <c r="J1293" s="39">
        <f>+H1293*I1308</f>
        <v>0</v>
      </c>
      <c r="K1293" s="39">
        <f>+H1293*I1309</f>
        <v>0</v>
      </c>
      <c r="L1293" s="394">
        <f t="shared" si="110"/>
        <v>0</v>
      </c>
    </row>
    <row r="1294" spans="1:12" ht="13.8">
      <c r="A1294" s="2" t="s">
        <v>209</v>
      </c>
      <c r="B1294" s="22">
        <f>+$B$23</f>
        <v>0</v>
      </c>
      <c r="C1294" s="84" t="e">
        <f>+B1294/B1305</f>
        <v>#DIV/0!</v>
      </c>
      <c r="D1294" s="89">
        <v>0</v>
      </c>
      <c r="E1294" s="112">
        <f>+D1294*C1276</f>
        <v>0</v>
      </c>
      <c r="F1294" s="79">
        <v>0</v>
      </c>
      <c r="G1294" s="112">
        <f>F1294*C1276</f>
        <v>0</v>
      </c>
      <c r="H1294" s="23">
        <f t="shared" si="108"/>
        <v>0</v>
      </c>
      <c r="I1294" s="117">
        <f t="shared" si="109"/>
        <v>0</v>
      </c>
      <c r="J1294" s="39">
        <f>+H1294*I1308</f>
        <v>0</v>
      </c>
      <c r="K1294" s="39">
        <f>+H1294*I1309</f>
        <v>0</v>
      </c>
      <c r="L1294" s="394">
        <f t="shared" si="110"/>
        <v>0</v>
      </c>
    </row>
    <row r="1295" spans="1:12" ht="13.8">
      <c r="A1295" s="2" t="s">
        <v>210</v>
      </c>
      <c r="B1295" s="22">
        <f>+$B$24</f>
        <v>0</v>
      </c>
      <c r="C1295" s="84" t="e">
        <f>+B1295/B1305</f>
        <v>#DIV/0!</v>
      </c>
      <c r="D1295" s="89">
        <v>0</v>
      </c>
      <c r="E1295" s="112">
        <f>+D1295*C1276</f>
        <v>0</v>
      </c>
      <c r="F1295" s="79">
        <v>0</v>
      </c>
      <c r="G1295" s="112">
        <f>F1295*C1276</f>
        <v>0</v>
      </c>
      <c r="H1295" s="23">
        <f t="shared" si="108"/>
        <v>0</v>
      </c>
      <c r="I1295" s="117">
        <f t="shared" si="109"/>
        <v>0</v>
      </c>
      <c r="J1295" s="39">
        <f>+H1295*I1308</f>
        <v>0</v>
      </c>
      <c r="K1295" s="39">
        <f>+H1295*I1309</f>
        <v>0</v>
      </c>
      <c r="L1295" s="394">
        <f t="shared" si="110"/>
        <v>0</v>
      </c>
    </row>
    <row r="1296" spans="1:12" ht="13.8">
      <c r="A1296" s="2" t="s">
        <v>2</v>
      </c>
      <c r="B1296" s="22">
        <f>+$B$25</f>
        <v>0</v>
      </c>
      <c r="C1296" s="84" t="e">
        <f>+B1296/B1305</f>
        <v>#DIV/0!</v>
      </c>
      <c r="D1296" s="89">
        <v>0</v>
      </c>
      <c r="E1296" s="112">
        <f>+D1296*C1276</f>
        <v>0</v>
      </c>
      <c r="F1296" s="79">
        <v>0</v>
      </c>
      <c r="G1296" s="112">
        <f>F1296*C1276</f>
        <v>0</v>
      </c>
      <c r="H1296" s="23">
        <f t="shared" si="108"/>
        <v>0</v>
      </c>
      <c r="I1296" s="117">
        <f t="shared" si="109"/>
        <v>0</v>
      </c>
      <c r="J1296" s="39">
        <f>+H1296*I1308</f>
        <v>0</v>
      </c>
      <c r="K1296" s="39">
        <f>+H1296*I1309</f>
        <v>0</v>
      </c>
      <c r="L1296" s="394">
        <f t="shared" si="110"/>
        <v>0</v>
      </c>
    </row>
    <row r="1297" spans="1:14" ht="13.8">
      <c r="A1297" s="2" t="s">
        <v>12</v>
      </c>
      <c r="B1297" s="22">
        <f>+$B$26</f>
        <v>0</v>
      </c>
      <c r="C1297" s="84" t="e">
        <f>+B1297/B1305</f>
        <v>#DIV/0!</v>
      </c>
      <c r="D1297" s="89">
        <v>0</v>
      </c>
      <c r="E1297" s="112">
        <f>+D1297*C1276</f>
        <v>0</v>
      </c>
      <c r="F1297" s="79">
        <v>0</v>
      </c>
      <c r="G1297" s="112">
        <f>F1297*C1276</f>
        <v>0</v>
      </c>
      <c r="H1297" s="23">
        <f t="shared" si="108"/>
        <v>0</v>
      </c>
      <c r="I1297" s="117">
        <f t="shared" si="109"/>
        <v>0</v>
      </c>
      <c r="J1297" s="39">
        <f>+H1297*I1308</f>
        <v>0</v>
      </c>
      <c r="K1297" s="39">
        <f>+H1297*I1309</f>
        <v>0</v>
      </c>
      <c r="L1297" s="394">
        <f t="shared" si="110"/>
        <v>0</v>
      </c>
    </row>
    <row r="1298" spans="1:14" ht="13.8">
      <c r="A1298" s="2" t="s">
        <v>18</v>
      </c>
      <c r="B1298" s="22">
        <f>+$B$27</f>
        <v>0</v>
      </c>
      <c r="C1298" s="84" t="e">
        <f>+B1298/B1305</f>
        <v>#DIV/0!</v>
      </c>
      <c r="D1298" s="89">
        <v>0</v>
      </c>
      <c r="E1298" s="112">
        <f>+D1298*C1276</f>
        <v>0</v>
      </c>
      <c r="F1298" s="79">
        <v>0</v>
      </c>
      <c r="G1298" s="112">
        <f>F1298*C1276</f>
        <v>0</v>
      </c>
      <c r="H1298" s="23">
        <f t="shared" si="108"/>
        <v>0</v>
      </c>
      <c r="I1298" s="117">
        <f t="shared" si="109"/>
        <v>0</v>
      </c>
      <c r="J1298" s="39">
        <f>+H1298*I1308</f>
        <v>0</v>
      </c>
      <c r="K1298" s="39">
        <f>+H1298*I1309</f>
        <v>0</v>
      </c>
      <c r="L1298" s="394">
        <f t="shared" si="110"/>
        <v>0</v>
      </c>
    </row>
    <row r="1299" spans="1:14" ht="13.8">
      <c r="A1299" s="2" t="s">
        <v>9</v>
      </c>
      <c r="B1299" s="22">
        <f>+$B$28</f>
        <v>0</v>
      </c>
      <c r="C1299" s="84" t="e">
        <f>+B1299/B1305</f>
        <v>#DIV/0!</v>
      </c>
      <c r="D1299" s="89">
        <v>0</v>
      </c>
      <c r="E1299" s="112">
        <f>+D1299*C1276</f>
        <v>0</v>
      </c>
      <c r="F1299" s="79">
        <v>0</v>
      </c>
      <c r="G1299" s="112">
        <f>F1299*C1276</f>
        <v>0</v>
      </c>
      <c r="H1299" s="23">
        <f t="shared" si="108"/>
        <v>0</v>
      </c>
      <c r="I1299" s="117">
        <f t="shared" si="109"/>
        <v>0</v>
      </c>
      <c r="J1299" s="39">
        <f>+H1299*I1308</f>
        <v>0</v>
      </c>
      <c r="K1299" s="39">
        <f>+H1299*I1309</f>
        <v>0</v>
      </c>
      <c r="L1299" s="394">
        <f t="shared" si="110"/>
        <v>0</v>
      </c>
    </row>
    <row r="1300" spans="1:14" ht="13.8">
      <c r="A1300" s="2" t="s">
        <v>7</v>
      </c>
      <c r="B1300" s="22">
        <f>+$B$29</f>
        <v>0</v>
      </c>
      <c r="C1300" s="84" t="e">
        <f>+B1300/B1305</f>
        <v>#DIV/0!</v>
      </c>
      <c r="D1300" s="89">
        <v>0</v>
      </c>
      <c r="E1300" s="112">
        <f>+D1300*C1276</f>
        <v>0</v>
      </c>
      <c r="F1300" s="79">
        <v>0</v>
      </c>
      <c r="G1300" s="112">
        <f>F1300*C1276</f>
        <v>0</v>
      </c>
      <c r="H1300" s="23">
        <f t="shared" si="108"/>
        <v>0</v>
      </c>
      <c r="I1300" s="117">
        <f t="shared" si="109"/>
        <v>0</v>
      </c>
      <c r="J1300" s="39">
        <f>+H1300*I1308</f>
        <v>0</v>
      </c>
      <c r="K1300" s="39">
        <f>+H1300*I1309</f>
        <v>0</v>
      </c>
      <c r="L1300" s="394">
        <f t="shared" si="110"/>
        <v>0</v>
      </c>
    </row>
    <row r="1301" spans="1:14" ht="13.8">
      <c r="A1301" s="2" t="s">
        <v>13</v>
      </c>
      <c r="B1301" s="22">
        <f>+$B$30</f>
        <v>0</v>
      </c>
      <c r="C1301" s="84" t="e">
        <f>+B1301/B1305</f>
        <v>#DIV/0!</v>
      </c>
      <c r="D1301" s="89">
        <v>0</v>
      </c>
      <c r="E1301" s="112">
        <f>+D1301*C1276</f>
        <v>0</v>
      </c>
      <c r="F1301" s="79">
        <v>0</v>
      </c>
      <c r="G1301" s="112">
        <f>F1301*C1276</f>
        <v>0</v>
      </c>
      <c r="H1301" s="23">
        <f t="shared" si="108"/>
        <v>0</v>
      </c>
      <c r="I1301" s="117">
        <f t="shared" si="109"/>
        <v>0</v>
      </c>
      <c r="J1301" s="39">
        <f>+H1301*I1308</f>
        <v>0</v>
      </c>
      <c r="K1301" s="39">
        <f>+H1301*I1309</f>
        <v>0</v>
      </c>
      <c r="L1301" s="394">
        <f t="shared" si="110"/>
        <v>0</v>
      </c>
    </row>
    <row r="1302" spans="1:14" ht="13.8">
      <c r="A1302" s="2" t="s">
        <v>3</v>
      </c>
      <c r="B1302" s="22">
        <f>+$B$31</f>
        <v>0</v>
      </c>
      <c r="C1302" s="84" t="e">
        <f>+B1302/B1305</f>
        <v>#DIV/0!</v>
      </c>
      <c r="D1302" s="89">
        <v>0</v>
      </c>
      <c r="E1302" s="112">
        <f>+D1302*C1276</f>
        <v>0</v>
      </c>
      <c r="F1302" s="79">
        <v>0</v>
      </c>
      <c r="G1302" s="112">
        <f>F1302*C1276</f>
        <v>0</v>
      </c>
      <c r="H1302" s="23">
        <f t="shared" si="108"/>
        <v>0</v>
      </c>
      <c r="I1302" s="117">
        <f t="shared" si="109"/>
        <v>0</v>
      </c>
      <c r="J1302" s="39">
        <f>+H1302*I1308</f>
        <v>0</v>
      </c>
      <c r="K1302" s="39">
        <f>+H1302*I1309</f>
        <v>0</v>
      </c>
      <c r="L1302" s="394">
        <f t="shared" si="110"/>
        <v>0</v>
      </c>
    </row>
    <row r="1303" spans="1:14" ht="13.8">
      <c r="A1303" s="2" t="s">
        <v>11</v>
      </c>
      <c r="B1303" s="22">
        <f>+$B$32</f>
        <v>0</v>
      </c>
      <c r="C1303" s="84" t="e">
        <f>+B1303/B1305</f>
        <v>#DIV/0!</v>
      </c>
      <c r="D1303" s="89">
        <v>0</v>
      </c>
      <c r="E1303" s="112">
        <f>+D1303*C1276</f>
        <v>0</v>
      </c>
      <c r="F1303" s="79">
        <v>0</v>
      </c>
      <c r="G1303" s="112">
        <f>F1303*C1276</f>
        <v>0</v>
      </c>
      <c r="H1303" s="23">
        <f t="shared" si="108"/>
        <v>0</v>
      </c>
      <c r="I1303" s="117">
        <f t="shared" si="109"/>
        <v>0</v>
      </c>
      <c r="J1303" s="39">
        <f>+H1303*I1308</f>
        <v>0</v>
      </c>
      <c r="K1303" s="39">
        <f>+H1303*I1309</f>
        <v>0</v>
      </c>
      <c r="L1303" s="394">
        <f t="shared" si="110"/>
        <v>0</v>
      </c>
    </row>
    <row r="1304" spans="1:14" ht="13.8">
      <c r="A1304" s="3" t="s">
        <v>8</v>
      </c>
      <c r="B1304" s="22">
        <f>+$B$33</f>
        <v>0</v>
      </c>
      <c r="C1304" s="84" t="e">
        <f>+B1304/B1305</f>
        <v>#DIV/0!</v>
      </c>
      <c r="D1304" s="89">
        <v>0</v>
      </c>
      <c r="E1304" s="112">
        <f>+D1304*C1276</f>
        <v>0</v>
      </c>
      <c r="F1304" s="79">
        <v>0</v>
      </c>
      <c r="G1304" s="115">
        <f>F1304*C1276</f>
        <v>0</v>
      </c>
      <c r="H1304" s="87">
        <f t="shared" si="108"/>
        <v>0</v>
      </c>
      <c r="I1304" s="118">
        <f t="shared" si="109"/>
        <v>0</v>
      </c>
      <c r="J1304" s="39">
        <f>+H1304*I1308</f>
        <v>0</v>
      </c>
      <c r="K1304" s="39">
        <f>+H1304*I1309</f>
        <v>0</v>
      </c>
      <c r="L1304" s="394">
        <f t="shared" si="110"/>
        <v>0</v>
      </c>
    </row>
    <row r="1305" spans="1:14" ht="13.8">
      <c r="A1305" s="24"/>
      <c r="B1305" s="25">
        <f t="shared" ref="B1305:L1305" si="111">SUM(B1282:B1304)</f>
        <v>0</v>
      </c>
      <c r="C1305" s="85" t="e">
        <f t="shared" si="111"/>
        <v>#DIV/0!</v>
      </c>
      <c r="D1305" s="82">
        <f t="shared" si="111"/>
        <v>0</v>
      </c>
      <c r="E1305" s="113">
        <f t="shared" si="111"/>
        <v>0</v>
      </c>
      <c r="F1305" s="83">
        <f t="shared" si="111"/>
        <v>0</v>
      </c>
      <c r="G1305" s="113">
        <f t="shared" si="111"/>
        <v>0</v>
      </c>
      <c r="H1305" s="86">
        <f t="shared" si="111"/>
        <v>0</v>
      </c>
      <c r="I1305" s="119">
        <f t="shared" si="111"/>
        <v>0</v>
      </c>
      <c r="J1305" s="26">
        <f t="shared" si="111"/>
        <v>0</v>
      </c>
      <c r="K1305" s="26">
        <f t="shared" si="111"/>
        <v>0</v>
      </c>
      <c r="L1305" s="26">
        <f t="shared" si="111"/>
        <v>0</v>
      </c>
    </row>
    <row r="1306" spans="1:14">
      <c r="H1306" s="80"/>
      <c r="I1306" s="81"/>
    </row>
    <row r="1308" spans="1:14">
      <c r="G1308" t="s">
        <v>114</v>
      </c>
      <c r="H1308" s="27"/>
      <c r="I1308" s="357">
        <v>0</v>
      </c>
    </row>
    <row r="1309" spans="1:14">
      <c r="G1309" t="s">
        <v>338</v>
      </c>
      <c r="I1309" s="357">
        <v>0</v>
      </c>
    </row>
    <row r="1310" spans="1:14">
      <c r="G1310" t="s">
        <v>256</v>
      </c>
      <c r="I1310" s="120">
        <f>SUM(I1308:I1309)</f>
        <v>0</v>
      </c>
      <c r="N1310" s="121">
        <f>+I1310</f>
        <v>0</v>
      </c>
    </row>
    <row r="1314" spans="1:12" ht="15.6">
      <c r="A1314" s="874" t="s">
        <v>19</v>
      </c>
      <c r="B1314" s="875"/>
      <c r="C1314" s="875">
        <v>0</v>
      </c>
      <c r="D1314" s="875"/>
      <c r="E1314" s="875"/>
      <c r="F1314" s="875"/>
      <c r="G1314" s="875"/>
      <c r="H1314" s="876"/>
      <c r="I1314" s="4"/>
    </row>
    <row r="1315" spans="1:12" ht="15.6">
      <c r="A1315" s="867" t="s">
        <v>20</v>
      </c>
      <c r="B1315" s="868"/>
      <c r="C1315" s="877"/>
      <c r="D1315" s="878"/>
      <c r="E1315" s="878"/>
      <c r="F1315" s="878"/>
      <c r="G1315" s="878"/>
      <c r="H1315" s="879"/>
      <c r="I1315" s="4"/>
    </row>
    <row r="1316" spans="1:12" ht="15.6">
      <c r="A1316" s="867" t="s">
        <v>22</v>
      </c>
      <c r="B1316" s="868"/>
      <c r="C1316" s="877"/>
      <c r="D1316" s="878"/>
      <c r="E1316" s="878"/>
      <c r="F1316" s="878"/>
      <c r="G1316" s="878"/>
      <c r="H1316" s="879"/>
      <c r="I1316" s="4"/>
    </row>
    <row r="1317" spans="1:12" ht="15.6">
      <c r="A1317" s="867" t="s">
        <v>24</v>
      </c>
      <c r="B1317" s="868"/>
      <c r="C1317" s="869">
        <v>0</v>
      </c>
      <c r="D1317" s="870"/>
      <c r="E1317" s="870"/>
      <c r="F1317" s="870"/>
      <c r="G1317" s="870"/>
      <c r="H1317" s="871"/>
      <c r="I1317" s="4"/>
    </row>
    <row r="1318" spans="1:12" ht="15.6">
      <c r="A1318" s="881" t="s">
        <v>25</v>
      </c>
      <c r="B1318" s="882"/>
      <c r="C1318" s="883"/>
      <c r="D1318" s="884"/>
      <c r="E1318" s="884"/>
      <c r="F1318" s="884"/>
      <c r="G1318" s="884"/>
      <c r="H1318" s="885"/>
      <c r="I1318" s="4"/>
    </row>
    <row r="1319" spans="1:12" ht="13.8">
      <c r="A1319" s="5"/>
      <c r="B1319" s="5"/>
      <c r="C1319" s="5"/>
      <c r="D1319" s="5"/>
      <c r="E1319" s="5"/>
      <c r="F1319" s="5"/>
      <c r="G1319" s="5"/>
      <c r="H1319" s="5"/>
      <c r="I1319" s="5"/>
    </row>
    <row r="1320" spans="1:12" ht="13.8">
      <c r="A1320" s="6"/>
      <c r="B1320" s="7"/>
      <c r="C1320" s="8"/>
      <c r="D1320" s="886">
        <v>0.2</v>
      </c>
      <c r="E1320" s="887"/>
      <c r="F1320" s="886">
        <v>0.8</v>
      </c>
      <c r="G1320" s="887"/>
      <c r="H1320" s="9"/>
      <c r="I1320" s="10"/>
      <c r="J1320" s="11" t="s">
        <v>121</v>
      </c>
      <c r="K1320" s="11" t="s">
        <v>269</v>
      </c>
      <c r="L1320" s="11" t="s">
        <v>270</v>
      </c>
    </row>
    <row r="1321" spans="1:12" ht="13.8">
      <c r="A1321" s="12"/>
      <c r="B1321" s="13"/>
      <c r="C1321" s="14"/>
      <c r="D1321" s="872" t="s">
        <v>26</v>
      </c>
      <c r="E1321" s="880"/>
      <c r="F1321" s="872" t="s">
        <v>27</v>
      </c>
      <c r="G1321" s="880"/>
      <c r="H1321" s="872" t="s">
        <v>28</v>
      </c>
      <c r="I1321" s="873"/>
      <c r="J1321" s="15" t="s">
        <v>29</v>
      </c>
      <c r="K1321" s="391" t="s">
        <v>29</v>
      </c>
      <c r="L1321" s="391" t="s">
        <v>29</v>
      </c>
    </row>
    <row r="1322" spans="1:12" ht="27.6">
      <c r="A1322" s="16" t="s">
        <v>30</v>
      </c>
      <c r="B1322" s="17" t="s">
        <v>31</v>
      </c>
      <c r="C1322" s="18" t="s">
        <v>32</v>
      </c>
      <c r="D1322" s="19" t="s">
        <v>33</v>
      </c>
      <c r="E1322" s="20" t="s">
        <v>34</v>
      </c>
      <c r="F1322" s="19" t="s">
        <v>33</v>
      </c>
      <c r="G1322" s="20" t="s">
        <v>34</v>
      </c>
      <c r="H1322" s="21" t="s">
        <v>33</v>
      </c>
      <c r="I1322" s="40" t="s">
        <v>34</v>
      </c>
      <c r="J1322" s="18" t="s">
        <v>34</v>
      </c>
      <c r="K1322" s="18" t="s">
        <v>34</v>
      </c>
      <c r="L1322" s="18" t="s">
        <v>34</v>
      </c>
    </row>
    <row r="1323" spans="1:12" ht="13.8">
      <c r="A1323" s="1" t="s">
        <v>15</v>
      </c>
      <c r="B1323" s="22">
        <f>+$B$10</f>
        <v>0</v>
      </c>
      <c r="C1323" s="84" t="e">
        <f>+B1323/B1346</f>
        <v>#DIV/0!</v>
      </c>
      <c r="D1323" s="89">
        <v>0</v>
      </c>
      <c r="E1323" s="112">
        <f>+D1323*C1317</f>
        <v>0</v>
      </c>
      <c r="F1323" s="79">
        <v>0</v>
      </c>
      <c r="G1323" s="114">
        <f>F1323*C1317</f>
        <v>0</v>
      </c>
      <c r="H1323" s="23">
        <f>+D1323+F1323</f>
        <v>0</v>
      </c>
      <c r="I1323" s="116">
        <f>+E1323+G1323</f>
        <v>0</v>
      </c>
      <c r="J1323" s="39">
        <f>+H1323*I1349</f>
        <v>0</v>
      </c>
      <c r="K1323" s="39">
        <f>+H1323*I1350</f>
        <v>0</v>
      </c>
      <c r="L1323" s="393">
        <f>+J1323+K1323</f>
        <v>0</v>
      </c>
    </row>
    <row r="1324" spans="1:12" ht="13.8">
      <c r="A1324" s="2" t="s">
        <v>4</v>
      </c>
      <c r="B1324" s="22">
        <f>+$B$12</f>
        <v>0</v>
      </c>
      <c r="C1324" s="84" t="e">
        <f>+B1324/B1346</f>
        <v>#DIV/0!</v>
      </c>
      <c r="D1324" s="89">
        <v>0</v>
      </c>
      <c r="E1324" s="112">
        <f>+D1324*C1317</f>
        <v>0</v>
      </c>
      <c r="F1324" s="79">
        <v>0</v>
      </c>
      <c r="G1324" s="112">
        <f>F1324*C1317</f>
        <v>0</v>
      </c>
      <c r="H1324" s="23">
        <f t="shared" ref="H1324:H1345" si="112">+D1324+F1324</f>
        <v>0</v>
      </c>
      <c r="I1324" s="117">
        <f t="shared" ref="I1324:I1345" si="113">+G1324+E1324</f>
        <v>0</v>
      </c>
      <c r="J1324" s="39">
        <f>+H1324*I1349</f>
        <v>0</v>
      </c>
      <c r="K1324" s="39">
        <f>+H1324*I1350</f>
        <v>0</v>
      </c>
      <c r="L1324" s="394">
        <f>+J1324+K1324</f>
        <v>0</v>
      </c>
    </row>
    <row r="1325" spans="1:12" ht="13.8">
      <c r="A1325" s="2" t="s">
        <v>0</v>
      </c>
      <c r="B1325" s="22">
        <f>+$B$13</f>
        <v>0</v>
      </c>
      <c r="C1325" s="84" t="e">
        <f>+B1325/B1346</f>
        <v>#DIV/0!</v>
      </c>
      <c r="D1325" s="89">
        <v>0</v>
      </c>
      <c r="E1325" s="112">
        <f>+D1325*C1317</f>
        <v>0</v>
      </c>
      <c r="F1325" s="79">
        <v>0</v>
      </c>
      <c r="G1325" s="112">
        <f>F1325*C1317</f>
        <v>0</v>
      </c>
      <c r="H1325" s="23">
        <f t="shared" si="112"/>
        <v>0</v>
      </c>
      <c r="I1325" s="117">
        <f t="shared" si="113"/>
        <v>0</v>
      </c>
      <c r="J1325" s="39">
        <f>+H1325*I1349</f>
        <v>0</v>
      </c>
      <c r="K1325" s="39">
        <f>+H1325*I1350</f>
        <v>0</v>
      </c>
      <c r="L1325" s="394">
        <f t="shared" ref="L1325:L1345" si="114">+J1325+K1325</f>
        <v>0</v>
      </c>
    </row>
    <row r="1326" spans="1:12" ht="13.8">
      <c r="A1326" s="2" t="s">
        <v>16</v>
      </c>
      <c r="B1326" s="22">
        <f>+$B$14</f>
        <v>0</v>
      </c>
      <c r="C1326" s="84" t="e">
        <f>+B1326/B1346</f>
        <v>#DIV/0!</v>
      </c>
      <c r="D1326" s="89">
        <v>0</v>
      </c>
      <c r="E1326" s="112">
        <f>+D1326*C1317</f>
        <v>0</v>
      </c>
      <c r="F1326" s="79">
        <v>0</v>
      </c>
      <c r="G1326" s="112">
        <f>F1326*C1317</f>
        <v>0</v>
      </c>
      <c r="H1326" s="23">
        <f t="shared" si="112"/>
        <v>0</v>
      </c>
      <c r="I1326" s="117">
        <f t="shared" si="113"/>
        <v>0</v>
      </c>
      <c r="J1326" s="39">
        <f>+H1326*I1349</f>
        <v>0</v>
      </c>
      <c r="K1326" s="39">
        <f>+H1326*I1350</f>
        <v>0</v>
      </c>
      <c r="L1326" s="394">
        <f t="shared" si="114"/>
        <v>0</v>
      </c>
    </row>
    <row r="1327" spans="1:12" ht="13.8">
      <c r="A1327" s="2" t="s">
        <v>6</v>
      </c>
      <c r="B1327" s="22">
        <f>+$B$15</f>
        <v>0</v>
      </c>
      <c r="C1327" s="84" t="e">
        <f>+B1327/B1346</f>
        <v>#DIV/0!</v>
      </c>
      <c r="D1327" s="89">
        <v>0</v>
      </c>
      <c r="E1327" s="112">
        <f>+D1327*C1317</f>
        <v>0</v>
      </c>
      <c r="F1327" s="79">
        <v>0</v>
      </c>
      <c r="G1327" s="112">
        <f>F1327*C1317</f>
        <v>0</v>
      </c>
      <c r="H1327" s="23">
        <f t="shared" si="112"/>
        <v>0</v>
      </c>
      <c r="I1327" s="117">
        <f t="shared" si="113"/>
        <v>0</v>
      </c>
      <c r="J1327" s="39">
        <f>+H1327*I1349</f>
        <v>0</v>
      </c>
      <c r="K1327" s="39">
        <f>+H1327*I1350</f>
        <v>0</v>
      </c>
      <c r="L1327" s="394">
        <f t="shared" si="114"/>
        <v>0</v>
      </c>
    </row>
    <row r="1328" spans="1:12" ht="13.8">
      <c r="A1328" s="2" t="s">
        <v>10</v>
      </c>
      <c r="B1328" s="22">
        <f>+$B$16</f>
        <v>0</v>
      </c>
      <c r="C1328" s="84" t="e">
        <f>+B1328/B1346</f>
        <v>#DIV/0!</v>
      </c>
      <c r="D1328" s="89">
        <v>0</v>
      </c>
      <c r="E1328" s="112">
        <f>+D1328*C1317</f>
        <v>0</v>
      </c>
      <c r="F1328" s="79">
        <v>0</v>
      </c>
      <c r="G1328" s="112">
        <f>F1328*C1317</f>
        <v>0</v>
      </c>
      <c r="H1328" s="23">
        <f t="shared" si="112"/>
        <v>0</v>
      </c>
      <c r="I1328" s="117">
        <f t="shared" si="113"/>
        <v>0</v>
      </c>
      <c r="J1328" s="39">
        <f>+H1328*I1349</f>
        <v>0</v>
      </c>
      <c r="K1328" s="39">
        <f>+H1328*I1350</f>
        <v>0</v>
      </c>
      <c r="L1328" s="394">
        <f t="shared" si="114"/>
        <v>0</v>
      </c>
    </row>
    <row r="1329" spans="1:12" ht="13.8">
      <c r="A1329" s="2" t="s">
        <v>17</v>
      </c>
      <c r="B1329" s="22">
        <f>+$B$17</f>
        <v>0</v>
      </c>
      <c r="C1329" s="84" t="e">
        <f>+B1329/B1346</f>
        <v>#DIV/0!</v>
      </c>
      <c r="D1329" s="89">
        <v>0</v>
      </c>
      <c r="E1329" s="112">
        <f>+D1329*C1317</f>
        <v>0</v>
      </c>
      <c r="F1329" s="79">
        <v>0</v>
      </c>
      <c r="G1329" s="112">
        <f>F1329*C1317</f>
        <v>0</v>
      </c>
      <c r="H1329" s="23">
        <f t="shared" si="112"/>
        <v>0</v>
      </c>
      <c r="I1329" s="117">
        <f t="shared" si="113"/>
        <v>0</v>
      </c>
      <c r="J1329" s="39">
        <f>+H1329*I1349</f>
        <v>0</v>
      </c>
      <c r="K1329" s="39">
        <f>+H1329*I1350</f>
        <v>0</v>
      </c>
      <c r="L1329" s="394">
        <f t="shared" si="114"/>
        <v>0</v>
      </c>
    </row>
    <row r="1330" spans="1:12" ht="13.8">
      <c r="A1330" s="2" t="s">
        <v>5</v>
      </c>
      <c r="B1330" s="22">
        <f>+$B$18</f>
        <v>0</v>
      </c>
      <c r="C1330" s="84" t="e">
        <f>+B1330/B1346</f>
        <v>#DIV/0!</v>
      </c>
      <c r="D1330" s="89">
        <v>0</v>
      </c>
      <c r="E1330" s="112">
        <f>+D1330*C1317</f>
        <v>0</v>
      </c>
      <c r="F1330" s="79">
        <v>0</v>
      </c>
      <c r="G1330" s="112">
        <f>F1330*C1317</f>
        <v>0</v>
      </c>
      <c r="H1330" s="23">
        <f t="shared" si="112"/>
        <v>0</v>
      </c>
      <c r="I1330" s="117">
        <f t="shared" si="113"/>
        <v>0</v>
      </c>
      <c r="J1330" s="39">
        <f>+H1330*I1349</f>
        <v>0</v>
      </c>
      <c r="K1330" s="39">
        <f>+H1330*I1350</f>
        <v>0</v>
      </c>
      <c r="L1330" s="394">
        <f t="shared" si="114"/>
        <v>0</v>
      </c>
    </row>
    <row r="1331" spans="1:12" ht="13.8">
      <c r="A1331" s="2" t="s">
        <v>116</v>
      </c>
      <c r="B1331" s="22">
        <f>+$B$19</f>
        <v>0</v>
      </c>
      <c r="C1331" s="84" t="e">
        <f>+B1331/B1346</f>
        <v>#DIV/0!</v>
      </c>
      <c r="D1331" s="89">
        <v>0</v>
      </c>
      <c r="E1331" s="112">
        <f>+D1331*C1317</f>
        <v>0</v>
      </c>
      <c r="F1331" s="79">
        <v>0</v>
      </c>
      <c r="G1331" s="112">
        <f>F1331*C1317</f>
        <v>0</v>
      </c>
      <c r="H1331" s="23">
        <f t="shared" si="112"/>
        <v>0</v>
      </c>
      <c r="I1331" s="117">
        <f t="shared" si="113"/>
        <v>0</v>
      </c>
      <c r="J1331" s="39">
        <f>+H1331*I1349</f>
        <v>0</v>
      </c>
      <c r="K1331" s="39">
        <f>+H1331*I1350</f>
        <v>0</v>
      </c>
      <c r="L1331" s="394">
        <f t="shared" si="114"/>
        <v>0</v>
      </c>
    </row>
    <row r="1332" spans="1:12" ht="13.8">
      <c r="A1332" s="2" t="s">
        <v>1</v>
      </c>
      <c r="B1332" s="22">
        <f>+$B$20</f>
        <v>0</v>
      </c>
      <c r="C1332" s="84" t="e">
        <f>+B1332/B1346</f>
        <v>#DIV/0!</v>
      </c>
      <c r="D1332" s="89">
        <v>0</v>
      </c>
      <c r="E1332" s="112">
        <f>+D1332*C1317</f>
        <v>0</v>
      </c>
      <c r="F1332" s="79">
        <v>0</v>
      </c>
      <c r="G1332" s="112">
        <f>F1332*C1317</f>
        <v>0</v>
      </c>
      <c r="H1332" s="23">
        <f t="shared" si="112"/>
        <v>0</v>
      </c>
      <c r="I1332" s="117">
        <f t="shared" si="113"/>
        <v>0</v>
      </c>
      <c r="J1332" s="39">
        <f>+H1332*I1349</f>
        <v>0</v>
      </c>
      <c r="K1332" s="39">
        <f>+H1332*I1350</f>
        <v>0</v>
      </c>
      <c r="L1332" s="394">
        <f t="shared" si="114"/>
        <v>0</v>
      </c>
    </row>
    <row r="1333" spans="1:12" ht="13.8">
      <c r="A1333" s="2" t="s">
        <v>46</v>
      </c>
      <c r="B1333" s="22">
        <f>+$B$21</f>
        <v>0</v>
      </c>
      <c r="C1333" s="84" t="e">
        <f>+B1333/B1346</f>
        <v>#DIV/0!</v>
      </c>
      <c r="D1333" s="89">
        <v>0</v>
      </c>
      <c r="E1333" s="112">
        <f>+D1333*C1317</f>
        <v>0</v>
      </c>
      <c r="F1333" s="79">
        <v>0</v>
      </c>
      <c r="G1333" s="112">
        <f>F1333*C1317</f>
        <v>0</v>
      </c>
      <c r="H1333" s="23">
        <f t="shared" si="112"/>
        <v>0</v>
      </c>
      <c r="I1333" s="117">
        <f t="shared" si="113"/>
        <v>0</v>
      </c>
      <c r="J1333" s="39">
        <f>+H1333*I1349</f>
        <v>0</v>
      </c>
      <c r="K1333" s="39">
        <f>+H1333*I1350</f>
        <v>0</v>
      </c>
      <c r="L1333" s="394">
        <f t="shared" si="114"/>
        <v>0</v>
      </c>
    </row>
    <row r="1334" spans="1:12" ht="13.8">
      <c r="A1334" s="2" t="s">
        <v>45</v>
      </c>
      <c r="B1334" s="22">
        <f>+$B$22</f>
        <v>0</v>
      </c>
      <c r="C1334" s="84" t="e">
        <f>+B1334/B1346</f>
        <v>#DIV/0!</v>
      </c>
      <c r="D1334" s="89">
        <v>0</v>
      </c>
      <c r="E1334" s="112">
        <f>+D1334*C1317</f>
        <v>0</v>
      </c>
      <c r="F1334" s="79">
        <v>0</v>
      </c>
      <c r="G1334" s="112">
        <f>F1334*C1317</f>
        <v>0</v>
      </c>
      <c r="H1334" s="23">
        <f t="shared" si="112"/>
        <v>0</v>
      </c>
      <c r="I1334" s="117">
        <f t="shared" si="113"/>
        <v>0</v>
      </c>
      <c r="J1334" s="39">
        <f>+H1334*I1349</f>
        <v>0</v>
      </c>
      <c r="K1334" s="39">
        <f>+H1334*I1350</f>
        <v>0</v>
      </c>
      <c r="L1334" s="394">
        <f t="shared" si="114"/>
        <v>0</v>
      </c>
    </row>
    <row r="1335" spans="1:12" ht="13.8">
      <c r="A1335" s="2" t="s">
        <v>209</v>
      </c>
      <c r="B1335" s="22">
        <f>+$B$23</f>
        <v>0</v>
      </c>
      <c r="C1335" s="84" t="e">
        <f>+B1335/B1346</f>
        <v>#DIV/0!</v>
      </c>
      <c r="D1335" s="89">
        <v>0</v>
      </c>
      <c r="E1335" s="112">
        <f>+D1335*C1317</f>
        <v>0</v>
      </c>
      <c r="F1335" s="79">
        <v>0</v>
      </c>
      <c r="G1335" s="112">
        <f>F1335*C1317</f>
        <v>0</v>
      </c>
      <c r="H1335" s="23">
        <f t="shared" si="112"/>
        <v>0</v>
      </c>
      <c r="I1335" s="117">
        <f t="shared" si="113"/>
        <v>0</v>
      </c>
      <c r="J1335" s="39">
        <f>+H1335*I1349</f>
        <v>0</v>
      </c>
      <c r="K1335" s="39">
        <f>+H1335*I1350</f>
        <v>0</v>
      </c>
      <c r="L1335" s="394">
        <f t="shared" si="114"/>
        <v>0</v>
      </c>
    </row>
    <row r="1336" spans="1:12" ht="13.8">
      <c r="A1336" s="2" t="s">
        <v>210</v>
      </c>
      <c r="B1336" s="22">
        <f>+$B$24</f>
        <v>0</v>
      </c>
      <c r="C1336" s="84" t="e">
        <f>+B1336/B1346</f>
        <v>#DIV/0!</v>
      </c>
      <c r="D1336" s="89">
        <v>0</v>
      </c>
      <c r="E1336" s="112">
        <f>+D1336*C1317</f>
        <v>0</v>
      </c>
      <c r="F1336" s="79">
        <v>0</v>
      </c>
      <c r="G1336" s="112">
        <f>F1336*C1317</f>
        <v>0</v>
      </c>
      <c r="H1336" s="23">
        <f t="shared" si="112"/>
        <v>0</v>
      </c>
      <c r="I1336" s="117">
        <f t="shared" si="113"/>
        <v>0</v>
      </c>
      <c r="J1336" s="39">
        <f>+H1336*I1349</f>
        <v>0</v>
      </c>
      <c r="K1336" s="39">
        <f>+H1336*I1350</f>
        <v>0</v>
      </c>
      <c r="L1336" s="394">
        <f t="shared" si="114"/>
        <v>0</v>
      </c>
    </row>
    <row r="1337" spans="1:12" ht="13.8">
      <c r="A1337" s="2" t="s">
        <v>2</v>
      </c>
      <c r="B1337" s="22">
        <f>+$B$25</f>
        <v>0</v>
      </c>
      <c r="C1337" s="84" t="e">
        <f>+B1337/B1346</f>
        <v>#DIV/0!</v>
      </c>
      <c r="D1337" s="89">
        <v>0</v>
      </c>
      <c r="E1337" s="112">
        <f>+D1337*C1317</f>
        <v>0</v>
      </c>
      <c r="F1337" s="79">
        <v>0</v>
      </c>
      <c r="G1337" s="112">
        <f>F1337*C1317</f>
        <v>0</v>
      </c>
      <c r="H1337" s="23">
        <f t="shared" si="112"/>
        <v>0</v>
      </c>
      <c r="I1337" s="117">
        <f t="shared" si="113"/>
        <v>0</v>
      </c>
      <c r="J1337" s="39">
        <f>+H1337*I1349</f>
        <v>0</v>
      </c>
      <c r="K1337" s="39">
        <f>+H1337*I1350</f>
        <v>0</v>
      </c>
      <c r="L1337" s="394">
        <f t="shared" si="114"/>
        <v>0</v>
      </c>
    </row>
    <row r="1338" spans="1:12" ht="13.8">
      <c r="A1338" s="2" t="s">
        <v>12</v>
      </c>
      <c r="B1338" s="22">
        <f>+$B$26</f>
        <v>0</v>
      </c>
      <c r="C1338" s="84" t="e">
        <f>+B1338/B1346</f>
        <v>#DIV/0!</v>
      </c>
      <c r="D1338" s="89">
        <v>0</v>
      </c>
      <c r="E1338" s="112">
        <f>+D1338*C1317</f>
        <v>0</v>
      </c>
      <c r="F1338" s="79">
        <v>0</v>
      </c>
      <c r="G1338" s="112">
        <f>F1338*C1317</f>
        <v>0</v>
      </c>
      <c r="H1338" s="23">
        <f t="shared" si="112"/>
        <v>0</v>
      </c>
      <c r="I1338" s="117">
        <f t="shared" si="113"/>
        <v>0</v>
      </c>
      <c r="J1338" s="39">
        <f>+H1338*I1349</f>
        <v>0</v>
      </c>
      <c r="K1338" s="39">
        <f>+H1338*I1350</f>
        <v>0</v>
      </c>
      <c r="L1338" s="394">
        <f t="shared" si="114"/>
        <v>0</v>
      </c>
    </row>
    <row r="1339" spans="1:12" ht="13.8">
      <c r="A1339" s="2" t="s">
        <v>18</v>
      </c>
      <c r="B1339" s="22">
        <f>+$B$27</f>
        <v>0</v>
      </c>
      <c r="C1339" s="84" t="e">
        <f>+B1339/B1346</f>
        <v>#DIV/0!</v>
      </c>
      <c r="D1339" s="89">
        <v>0</v>
      </c>
      <c r="E1339" s="112">
        <f>+D1339*C1317</f>
        <v>0</v>
      </c>
      <c r="F1339" s="79">
        <v>0</v>
      </c>
      <c r="G1339" s="112">
        <f>F1339*C1317</f>
        <v>0</v>
      </c>
      <c r="H1339" s="23">
        <f t="shared" si="112"/>
        <v>0</v>
      </c>
      <c r="I1339" s="117">
        <f t="shared" si="113"/>
        <v>0</v>
      </c>
      <c r="J1339" s="39">
        <f>+H1339*I1349</f>
        <v>0</v>
      </c>
      <c r="K1339" s="39">
        <f>+H1339*I1350</f>
        <v>0</v>
      </c>
      <c r="L1339" s="394">
        <f t="shared" si="114"/>
        <v>0</v>
      </c>
    </row>
    <row r="1340" spans="1:12" ht="13.8">
      <c r="A1340" s="2" t="s">
        <v>9</v>
      </c>
      <c r="B1340" s="22">
        <f>+$B$28</f>
        <v>0</v>
      </c>
      <c r="C1340" s="84" t="e">
        <f>+B1340/B1346</f>
        <v>#DIV/0!</v>
      </c>
      <c r="D1340" s="89">
        <v>0</v>
      </c>
      <c r="E1340" s="112">
        <f>+D1340*C1317</f>
        <v>0</v>
      </c>
      <c r="F1340" s="79">
        <v>0</v>
      </c>
      <c r="G1340" s="112">
        <f>F1340*C1317</f>
        <v>0</v>
      </c>
      <c r="H1340" s="23">
        <f t="shared" si="112"/>
        <v>0</v>
      </c>
      <c r="I1340" s="117">
        <f t="shared" si="113"/>
        <v>0</v>
      </c>
      <c r="J1340" s="39">
        <f>+H1340*I1349</f>
        <v>0</v>
      </c>
      <c r="K1340" s="39">
        <f>+H1340*I1350</f>
        <v>0</v>
      </c>
      <c r="L1340" s="394">
        <f t="shared" si="114"/>
        <v>0</v>
      </c>
    </row>
    <row r="1341" spans="1:12" ht="13.8">
      <c r="A1341" s="2" t="s">
        <v>7</v>
      </c>
      <c r="B1341" s="22">
        <f>+$B$29</f>
        <v>0</v>
      </c>
      <c r="C1341" s="84" t="e">
        <f>+B1341/B1346</f>
        <v>#DIV/0!</v>
      </c>
      <c r="D1341" s="89">
        <v>0</v>
      </c>
      <c r="E1341" s="112">
        <f>+D1341*C1317</f>
        <v>0</v>
      </c>
      <c r="F1341" s="79">
        <v>0</v>
      </c>
      <c r="G1341" s="112">
        <f>F1341*C1317</f>
        <v>0</v>
      </c>
      <c r="H1341" s="23">
        <f t="shared" si="112"/>
        <v>0</v>
      </c>
      <c r="I1341" s="117">
        <f t="shared" si="113"/>
        <v>0</v>
      </c>
      <c r="J1341" s="39">
        <f>+H1341*I1349</f>
        <v>0</v>
      </c>
      <c r="K1341" s="39">
        <f>+H1341*I1350</f>
        <v>0</v>
      </c>
      <c r="L1341" s="394">
        <f t="shared" si="114"/>
        <v>0</v>
      </c>
    </row>
    <row r="1342" spans="1:12" ht="13.8">
      <c r="A1342" s="2" t="s">
        <v>13</v>
      </c>
      <c r="B1342" s="22">
        <f>+$B$30</f>
        <v>0</v>
      </c>
      <c r="C1342" s="84" t="e">
        <f>+B1342/B1346</f>
        <v>#DIV/0!</v>
      </c>
      <c r="D1342" s="89">
        <v>0</v>
      </c>
      <c r="E1342" s="112">
        <f>+D1342*C1317</f>
        <v>0</v>
      </c>
      <c r="F1342" s="79">
        <v>0</v>
      </c>
      <c r="G1342" s="112">
        <f>F1342*C1317</f>
        <v>0</v>
      </c>
      <c r="H1342" s="23">
        <f t="shared" si="112"/>
        <v>0</v>
      </c>
      <c r="I1342" s="117">
        <f t="shared" si="113"/>
        <v>0</v>
      </c>
      <c r="J1342" s="39">
        <f>+H1342*I1349</f>
        <v>0</v>
      </c>
      <c r="K1342" s="39">
        <f>+H1342*I1350</f>
        <v>0</v>
      </c>
      <c r="L1342" s="394">
        <f t="shared" si="114"/>
        <v>0</v>
      </c>
    </row>
    <row r="1343" spans="1:12" ht="13.8">
      <c r="A1343" s="2" t="s">
        <v>3</v>
      </c>
      <c r="B1343" s="22">
        <f>+$B$31</f>
        <v>0</v>
      </c>
      <c r="C1343" s="84" t="e">
        <f>+B1343/B1346</f>
        <v>#DIV/0!</v>
      </c>
      <c r="D1343" s="89">
        <v>0</v>
      </c>
      <c r="E1343" s="112">
        <f>+D1343*C1317</f>
        <v>0</v>
      </c>
      <c r="F1343" s="79">
        <v>0</v>
      </c>
      <c r="G1343" s="112">
        <f>F1343*C1317</f>
        <v>0</v>
      </c>
      <c r="H1343" s="23">
        <f t="shared" si="112"/>
        <v>0</v>
      </c>
      <c r="I1343" s="117">
        <f t="shared" si="113"/>
        <v>0</v>
      </c>
      <c r="J1343" s="39">
        <f>+H1343*I1349</f>
        <v>0</v>
      </c>
      <c r="K1343" s="39">
        <f>+H1343*I1350</f>
        <v>0</v>
      </c>
      <c r="L1343" s="394">
        <f t="shared" si="114"/>
        <v>0</v>
      </c>
    </row>
    <row r="1344" spans="1:12" ht="13.8">
      <c r="A1344" s="2" t="s">
        <v>11</v>
      </c>
      <c r="B1344" s="22">
        <f>+$B$32</f>
        <v>0</v>
      </c>
      <c r="C1344" s="84" t="e">
        <f>+B1344/B1346</f>
        <v>#DIV/0!</v>
      </c>
      <c r="D1344" s="89">
        <v>0</v>
      </c>
      <c r="E1344" s="112">
        <f>+D1344*C1317</f>
        <v>0</v>
      </c>
      <c r="F1344" s="79">
        <v>0</v>
      </c>
      <c r="G1344" s="112">
        <f>F1344*C1317</f>
        <v>0</v>
      </c>
      <c r="H1344" s="23">
        <f t="shared" si="112"/>
        <v>0</v>
      </c>
      <c r="I1344" s="117">
        <f t="shared" si="113"/>
        <v>0</v>
      </c>
      <c r="J1344" s="39">
        <f>+H1344*I1349</f>
        <v>0</v>
      </c>
      <c r="K1344" s="39">
        <f>+H1344*I1350</f>
        <v>0</v>
      </c>
      <c r="L1344" s="394">
        <f t="shared" si="114"/>
        <v>0</v>
      </c>
    </row>
    <row r="1345" spans="1:14" ht="13.8">
      <c r="A1345" s="3" t="s">
        <v>8</v>
      </c>
      <c r="B1345" s="22">
        <f>+$B$33</f>
        <v>0</v>
      </c>
      <c r="C1345" s="84" t="e">
        <f>+B1345/B1346</f>
        <v>#DIV/0!</v>
      </c>
      <c r="D1345" s="89">
        <v>0</v>
      </c>
      <c r="E1345" s="112">
        <f>+D1345*C1317</f>
        <v>0</v>
      </c>
      <c r="F1345" s="79">
        <v>0</v>
      </c>
      <c r="G1345" s="115">
        <f>F1345*C1317</f>
        <v>0</v>
      </c>
      <c r="H1345" s="87">
        <f t="shared" si="112"/>
        <v>0</v>
      </c>
      <c r="I1345" s="118">
        <f t="shared" si="113"/>
        <v>0</v>
      </c>
      <c r="J1345" s="39">
        <f>+H1345*I1349</f>
        <v>0</v>
      </c>
      <c r="K1345" s="39">
        <f>+H1345*I1350</f>
        <v>0</v>
      </c>
      <c r="L1345" s="394">
        <f t="shared" si="114"/>
        <v>0</v>
      </c>
    </row>
    <row r="1346" spans="1:14" ht="13.8">
      <c r="A1346" s="24"/>
      <c r="B1346" s="25">
        <f t="shared" ref="B1346:L1346" si="115">SUM(B1323:B1345)</f>
        <v>0</v>
      </c>
      <c r="C1346" s="85" t="e">
        <f t="shared" si="115"/>
        <v>#DIV/0!</v>
      </c>
      <c r="D1346" s="82">
        <f t="shared" si="115"/>
        <v>0</v>
      </c>
      <c r="E1346" s="113">
        <f t="shared" si="115"/>
        <v>0</v>
      </c>
      <c r="F1346" s="83">
        <f t="shared" si="115"/>
        <v>0</v>
      </c>
      <c r="G1346" s="113">
        <f t="shared" si="115"/>
        <v>0</v>
      </c>
      <c r="H1346" s="86">
        <f t="shared" si="115"/>
        <v>0</v>
      </c>
      <c r="I1346" s="119">
        <f t="shared" si="115"/>
        <v>0</v>
      </c>
      <c r="J1346" s="26">
        <f t="shared" si="115"/>
        <v>0</v>
      </c>
      <c r="K1346" s="26">
        <f t="shared" si="115"/>
        <v>0</v>
      </c>
      <c r="L1346" s="26">
        <f t="shared" si="115"/>
        <v>0</v>
      </c>
    </row>
    <row r="1347" spans="1:14">
      <c r="H1347" s="80"/>
      <c r="I1347" s="81"/>
    </row>
    <row r="1349" spans="1:14">
      <c r="G1349" t="s">
        <v>114</v>
      </c>
      <c r="H1349" s="27"/>
      <c r="I1349" s="357">
        <v>0</v>
      </c>
    </row>
    <row r="1350" spans="1:14">
      <c r="G1350" t="s">
        <v>338</v>
      </c>
      <c r="I1350" s="357">
        <v>0</v>
      </c>
    </row>
    <row r="1351" spans="1:14">
      <c r="G1351" t="s">
        <v>256</v>
      </c>
      <c r="I1351" s="120">
        <f>SUM(I1349:I1350)</f>
        <v>0</v>
      </c>
      <c r="N1351" s="121">
        <f>+I1351</f>
        <v>0</v>
      </c>
    </row>
    <row r="1356" spans="1:14" ht="15.6">
      <c r="A1356" s="874" t="s">
        <v>19</v>
      </c>
      <c r="B1356" s="875"/>
      <c r="C1356" s="875">
        <v>0</v>
      </c>
      <c r="D1356" s="875"/>
      <c r="E1356" s="875"/>
      <c r="F1356" s="875"/>
      <c r="G1356" s="875"/>
      <c r="H1356" s="876"/>
      <c r="I1356" s="4"/>
    </row>
    <row r="1357" spans="1:14" ht="15.6">
      <c r="A1357" s="867" t="s">
        <v>20</v>
      </c>
      <c r="B1357" s="868"/>
      <c r="C1357" s="877"/>
      <c r="D1357" s="878"/>
      <c r="E1357" s="878"/>
      <c r="F1357" s="878"/>
      <c r="G1357" s="878"/>
      <c r="H1357" s="879"/>
      <c r="I1357" s="4"/>
    </row>
    <row r="1358" spans="1:14" ht="15.6">
      <c r="A1358" s="867" t="s">
        <v>22</v>
      </c>
      <c r="B1358" s="868"/>
      <c r="C1358" s="877"/>
      <c r="D1358" s="878"/>
      <c r="E1358" s="878"/>
      <c r="F1358" s="878"/>
      <c r="G1358" s="878"/>
      <c r="H1358" s="879"/>
      <c r="I1358" s="4"/>
    </row>
    <row r="1359" spans="1:14" ht="15.6">
      <c r="A1359" s="867" t="s">
        <v>24</v>
      </c>
      <c r="B1359" s="868"/>
      <c r="C1359" s="869">
        <v>0</v>
      </c>
      <c r="D1359" s="870"/>
      <c r="E1359" s="870"/>
      <c r="F1359" s="870"/>
      <c r="G1359" s="870"/>
      <c r="H1359" s="871"/>
      <c r="I1359" s="4"/>
    </row>
    <row r="1360" spans="1:14" ht="15.6">
      <c r="A1360" s="881" t="s">
        <v>25</v>
      </c>
      <c r="B1360" s="882"/>
      <c r="C1360" s="883"/>
      <c r="D1360" s="884"/>
      <c r="E1360" s="884"/>
      <c r="F1360" s="884"/>
      <c r="G1360" s="884"/>
      <c r="H1360" s="885"/>
      <c r="I1360" s="4"/>
    </row>
    <row r="1361" spans="1:12" ht="13.8">
      <c r="A1361" s="5"/>
      <c r="B1361" s="5"/>
      <c r="C1361" s="5"/>
      <c r="D1361" s="5"/>
      <c r="E1361" s="5"/>
      <c r="F1361" s="5"/>
      <c r="G1361" s="5"/>
      <c r="H1361" s="5"/>
      <c r="I1361" s="5"/>
    </row>
    <row r="1362" spans="1:12" ht="13.8">
      <c r="A1362" s="6"/>
      <c r="B1362" s="7"/>
      <c r="C1362" s="8"/>
      <c r="D1362" s="886">
        <v>0.2</v>
      </c>
      <c r="E1362" s="887"/>
      <c r="F1362" s="886">
        <v>0.8</v>
      </c>
      <c r="G1362" s="887"/>
      <c r="H1362" s="9"/>
      <c r="I1362" s="10"/>
      <c r="J1362" s="11" t="s">
        <v>121</v>
      </c>
      <c r="K1362" s="11" t="s">
        <v>269</v>
      </c>
      <c r="L1362" s="11" t="s">
        <v>270</v>
      </c>
    </row>
    <row r="1363" spans="1:12" ht="13.8">
      <c r="A1363" s="12"/>
      <c r="B1363" s="13"/>
      <c r="C1363" s="14"/>
      <c r="D1363" s="872" t="s">
        <v>26</v>
      </c>
      <c r="E1363" s="880"/>
      <c r="F1363" s="872" t="s">
        <v>27</v>
      </c>
      <c r="G1363" s="880"/>
      <c r="H1363" s="872" t="s">
        <v>28</v>
      </c>
      <c r="I1363" s="873"/>
      <c r="J1363" s="15" t="s">
        <v>29</v>
      </c>
      <c r="K1363" s="391" t="s">
        <v>29</v>
      </c>
      <c r="L1363" s="391" t="s">
        <v>29</v>
      </c>
    </row>
    <row r="1364" spans="1:12" ht="27.6">
      <c r="A1364" s="16" t="s">
        <v>30</v>
      </c>
      <c r="B1364" s="17" t="s">
        <v>31</v>
      </c>
      <c r="C1364" s="18" t="s">
        <v>32</v>
      </c>
      <c r="D1364" s="19" t="s">
        <v>33</v>
      </c>
      <c r="E1364" s="20" t="s">
        <v>34</v>
      </c>
      <c r="F1364" s="19" t="s">
        <v>33</v>
      </c>
      <c r="G1364" s="20" t="s">
        <v>34</v>
      </c>
      <c r="H1364" s="21" t="s">
        <v>33</v>
      </c>
      <c r="I1364" s="40" t="s">
        <v>34</v>
      </c>
      <c r="J1364" s="18" t="s">
        <v>34</v>
      </c>
      <c r="K1364" s="18" t="s">
        <v>34</v>
      </c>
      <c r="L1364" s="18" t="s">
        <v>34</v>
      </c>
    </row>
    <row r="1365" spans="1:12" ht="13.8">
      <c r="A1365" s="1" t="s">
        <v>15</v>
      </c>
      <c r="B1365" s="22">
        <f>+$B$10</f>
        <v>0</v>
      </c>
      <c r="C1365" s="84" t="e">
        <f>+B1365/B1388</f>
        <v>#DIV/0!</v>
      </c>
      <c r="D1365" s="89">
        <v>0</v>
      </c>
      <c r="E1365" s="112">
        <f>+D1365*C1359</f>
        <v>0</v>
      </c>
      <c r="F1365" s="79">
        <v>0</v>
      </c>
      <c r="G1365" s="114">
        <f>F1365*C1359</f>
        <v>0</v>
      </c>
      <c r="H1365" s="23">
        <f>+D1365+F1365</f>
        <v>0</v>
      </c>
      <c r="I1365" s="116">
        <f>+E1365+G1365</f>
        <v>0</v>
      </c>
      <c r="J1365" s="39">
        <f>+H1365*I1391</f>
        <v>0</v>
      </c>
      <c r="K1365" s="39">
        <f>+H1365*I1392</f>
        <v>0</v>
      </c>
      <c r="L1365" s="393">
        <f>+J1365+K1365</f>
        <v>0</v>
      </c>
    </row>
    <row r="1366" spans="1:12" ht="13.8">
      <c r="A1366" s="2" t="s">
        <v>4</v>
      </c>
      <c r="B1366" s="22">
        <f>+$B$12</f>
        <v>0</v>
      </c>
      <c r="C1366" s="84" t="e">
        <f>+B1366/B1388</f>
        <v>#DIV/0!</v>
      </c>
      <c r="D1366" s="89">
        <v>0</v>
      </c>
      <c r="E1366" s="112">
        <f>+D1366*C1359</f>
        <v>0</v>
      </c>
      <c r="F1366" s="79">
        <v>0</v>
      </c>
      <c r="G1366" s="112">
        <f>F1366*C1359</f>
        <v>0</v>
      </c>
      <c r="H1366" s="23">
        <f t="shared" ref="H1366:H1387" si="116">+D1366+F1366</f>
        <v>0</v>
      </c>
      <c r="I1366" s="117">
        <f t="shared" ref="I1366:I1387" si="117">+G1366+E1366</f>
        <v>0</v>
      </c>
      <c r="J1366" s="39">
        <f>+H1366*I1391</f>
        <v>0</v>
      </c>
      <c r="K1366" s="39">
        <f>+H1366*I1392</f>
        <v>0</v>
      </c>
      <c r="L1366" s="394">
        <f>+J1366+K1366</f>
        <v>0</v>
      </c>
    </row>
    <row r="1367" spans="1:12" ht="13.8">
      <c r="A1367" s="2" t="s">
        <v>0</v>
      </c>
      <c r="B1367" s="22">
        <f>+$B$13</f>
        <v>0</v>
      </c>
      <c r="C1367" s="84" t="e">
        <f>+B1367/B1388</f>
        <v>#DIV/0!</v>
      </c>
      <c r="D1367" s="89">
        <v>0</v>
      </c>
      <c r="E1367" s="112">
        <f>+D1367*C1359</f>
        <v>0</v>
      </c>
      <c r="F1367" s="79">
        <v>0</v>
      </c>
      <c r="G1367" s="112">
        <f>F1367*C1359</f>
        <v>0</v>
      </c>
      <c r="H1367" s="23">
        <f t="shared" si="116"/>
        <v>0</v>
      </c>
      <c r="I1367" s="117">
        <f t="shared" si="117"/>
        <v>0</v>
      </c>
      <c r="J1367" s="39">
        <f>+H1367*I1391</f>
        <v>0</v>
      </c>
      <c r="K1367" s="39">
        <f>+H1367*I1392</f>
        <v>0</v>
      </c>
      <c r="L1367" s="394">
        <f t="shared" ref="L1367:L1387" si="118">+J1367+K1367</f>
        <v>0</v>
      </c>
    </row>
    <row r="1368" spans="1:12" ht="13.8">
      <c r="A1368" s="2" t="s">
        <v>16</v>
      </c>
      <c r="B1368" s="22">
        <f>+$B$14</f>
        <v>0</v>
      </c>
      <c r="C1368" s="84" t="e">
        <f>+B1368/B1388</f>
        <v>#DIV/0!</v>
      </c>
      <c r="D1368" s="89">
        <v>0</v>
      </c>
      <c r="E1368" s="112">
        <f>+D1368*C1359</f>
        <v>0</v>
      </c>
      <c r="F1368" s="79">
        <v>0</v>
      </c>
      <c r="G1368" s="112">
        <f>F1368*C1359</f>
        <v>0</v>
      </c>
      <c r="H1368" s="23">
        <f t="shared" si="116"/>
        <v>0</v>
      </c>
      <c r="I1368" s="117">
        <f t="shared" si="117"/>
        <v>0</v>
      </c>
      <c r="J1368" s="39">
        <f>+H1368*I1391</f>
        <v>0</v>
      </c>
      <c r="K1368" s="39">
        <f>+H1368*I1392</f>
        <v>0</v>
      </c>
      <c r="L1368" s="394">
        <f t="shared" si="118"/>
        <v>0</v>
      </c>
    </row>
    <row r="1369" spans="1:12" ht="13.8">
      <c r="A1369" s="2" t="s">
        <v>6</v>
      </c>
      <c r="B1369" s="22">
        <f>+$B$15</f>
        <v>0</v>
      </c>
      <c r="C1369" s="84" t="e">
        <f>+B1369/B1388</f>
        <v>#DIV/0!</v>
      </c>
      <c r="D1369" s="89">
        <v>0</v>
      </c>
      <c r="E1369" s="112">
        <f>+D1369*C1359</f>
        <v>0</v>
      </c>
      <c r="F1369" s="79">
        <v>0</v>
      </c>
      <c r="G1369" s="112">
        <f>F1369*C1359</f>
        <v>0</v>
      </c>
      <c r="H1369" s="23">
        <f t="shared" si="116"/>
        <v>0</v>
      </c>
      <c r="I1369" s="117">
        <f t="shared" si="117"/>
        <v>0</v>
      </c>
      <c r="J1369" s="39">
        <f>+H1369*I1391</f>
        <v>0</v>
      </c>
      <c r="K1369" s="39">
        <f>+H1369*I1392</f>
        <v>0</v>
      </c>
      <c r="L1369" s="394">
        <f t="shared" si="118"/>
        <v>0</v>
      </c>
    </row>
    <row r="1370" spans="1:12" ht="13.8">
      <c r="A1370" s="2" t="s">
        <v>10</v>
      </c>
      <c r="B1370" s="22">
        <f>+$B$16</f>
        <v>0</v>
      </c>
      <c r="C1370" s="84" t="e">
        <f>+B1370/B1388</f>
        <v>#DIV/0!</v>
      </c>
      <c r="D1370" s="89">
        <v>0</v>
      </c>
      <c r="E1370" s="112">
        <f>+D1370*C1359</f>
        <v>0</v>
      </c>
      <c r="F1370" s="79">
        <v>0</v>
      </c>
      <c r="G1370" s="112">
        <f>F1370*C1359</f>
        <v>0</v>
      </c>
      <c r="H1370" s="23">
        <f t="shared" si="116"/>
        <v>0</v>
      </c>
      <c r="I1370" s="117">
        <f t="shared" si="117"/>
        <v>0</v>
      </c>
      <c r="J1370" s="39">
        <f>+H1370*I1391</f>
        <v>0</v>
      </c>
      <c r="K1370" s="39">
        <f>+H1370*I1392</f>
        <v>0</v>
      </c>
      <c r="L1370" s="394">
        <f t="shared" si="118"/>
        <v>0</v>
      </c>
    </row>
    <row r="1371" spans="1:12" ht="13.8">
      <c r="A1371" s="2" t="s">
        <v>17</v>
      </c>
      <c r="B1371" s="22">
        <f>+$B$17</f>
        <v>0</v>
      </c>
      <c r="C1371" s="84" t="e">
        <f>+B1371/B1388</f>
        <v>#DIV/0!</v>
      </c>
      <c r="D1371" s="89">
        <v>0</v>
      </c>
      <c r="E1371" s="112">
        <f>+D1371*C1359</f>
        <v>0</v>
      </c>
      <c r="F1371" s="79">
        <v>0</v>
      </c>
      <c r="G1371" s="112">
        <f>F1371*C1359</f>
        <v>0</v>
      </c>
      <c r="H1371" s="23">
        <f t="shared" si="116"/>
        <v>0</v>
      </c>
      <c r="I1371" s="117">
        <f t="shared" si="117"/>
        <v>0</v>
      </c>
      <c r="J1371" s="39">
        <f>+H1371*I1391</f>
        <v>0</v>
      </c>
      <c r="K1371" s="39">
        <f>+H1371*I1392</f>
        <v>0</v>
      </c>
      <c r="L1371" s="394">
        <f t="shared" si="118"/>
        <v>0</v>
      </c>
    </row>
    <row r="1372" spans="1:12" ht="13.8">
      <c r="A1372" s="2" t="s">
        <v>5</v>
      </c>
      <c r="B1372" s="22">
        <f>+$B$18</f>
        <v>0</v>
      </c>
      <c r="C1372" s="84" t="e">
        <f>+B1372/B1388</f>
        <v>#DIV/0!</v>
      </c>
      <c r="D1372" s="89">
        <v>0</v>
      </c>
      <c r="E1372" s="112">
        <f>+D1372*C1359</f>
        <v>0</v>
      </c>
      <c r="F1372" s="79">
        <v>0</v>
      </c>
      <c r="G1372" s="112">
        <f>F1372*C1359</f>
        <v>0</v>
      </c>
      <c r="H1372" s="23">
        <f t="shared" si="116"/>
        <v>0</v>
      </c>
      <c r="I1372" s="117">
        <f t="shared" si="117"/>
        <v>0</v>
      </c>
      <c r="J1372" s="39">
        <f>+H1372*I1391</f>
        <v>0</v>
      </c>
      <c r="K1372" s="39">
        <f>+H1372*I1392</f>
        <v>0</v>
      </c>
      <c r="L1372" s="394">
        <f t="shared" si="118"/>
        <v>0</v>
      </c>
    </row>
    <row r="1373" spans="1:12" ht="13.8">
      <c r="A1373" s="2" t="s">
        <v>116</v>
      </c>
      <c r="B1373" s="22">
        <f>+$B$19</f>
        <v>0</v>
      </c>
      <c r="C1373" s="84" t="e">
        <f>+B1373/B1388</f>
        <v>#DIV/0!</v>
      </c>
      <c r="D1373" s="89">
        <v>0</v>
      </c>
      <c r="E1373" s="112">
        <f>+D1373*C1359</f>
        <v>0</v>
      </c>
      <c r="F1373" s="79">
        <v>0</v>
      </c>
      <c r="G1373" s="112">
        <f>F1373*C1359</f>
        <v>0</v>
      </c>
      <c r="H1373" s="23">
        <f t="shared" si="116"/>
        <v>0</v>
      </c>
      <c r="I1373" s="117">
        <f t="shared" si="117"/>
        <v>0</v>
      </c>
      <c r="J1373" s="39">
        <f>+H1373*I1391</f>
        <v>0</v>
      </c>
      <c r="K1373" s="39">
        <f>+H1373*I1392</f>
        <v>0</v>
      </c>
      <c r="L1373" s="394">
        <f t="shared" si="118"/>
        <v>0</v>
      </c>
    </row>
    <row r="1374" spans="1:12" ht="13.8">
      <c r="A1374" s="2" t="s">
        <v>1</v>
      </c>
      <c r="B1374" s="22">
        <f>+$B$20</f>
        <v>0</v>
      </c>
      <c r="C1374" s="84" t="e">
        <f>+B1374/B1388</f>
        <v>#DIV/0!</v>
      </c>
      <c r="D1374" s="89">
        <v>0</v>
      </c>
      <c r="E1374" s="112">
        <f>+D1374*C1359</f>
        <v>0</v>
      </c>
      <c r="F1374" s="79">
        <v>0</v>
      </c>
      <c r="G1374" s="112">
        <f>F1374*C1359</f>
        <v>0</v>
      </c>
      <c r="H1374" s="23">
        <f t="shared" si="116"/>
        <v>0</v>
      </c>
      <c r="I1374" s="117">
        <f t="shared" si="117"/>
        <v>0</v>
      </c>
      <c r="J1374" s="39">
        <f>+H1374*I1391</f>
        <v>0</v>
      </c>
      <c r="K1374" s="39">
        <f>+H1374*I1392</f>
        <v>0</v>
      </c>
      <c r="L1374" s="394">
        <f t="shared" si="118"/>
        <v>0</v>
      </c>
    </row>
    <row r="1375" spans="1:12" ht="13.8">
      <c r="A1375" s="2" t="s">
        <v>46</v>
      </c>
      <c r="B1375" s="22">
        <f>+$B$21</f>
        <v>0</v>
      </c>
      <c r="C1375" s="84" t="e">
        <f>+B1375/B1388</f>
        <v>#DIV/0!</v>
      </c>
      <c r="D1375" s="89">
        <v>0</v>
      </c>
      <c r="E1375" s="112">
        <f>+D1375*C1359</f>
        <v>0</v>
      </c>
      <c r="F1375" s="79">
        <v>0</v>
      </c>
      <c r="G1375" s="112">
        <f>F1375*C1359</f>
        <v>0</v>
      </c>
      <c r="H1375" s="23">
        <f t="shared" si="116"/>
        <v>0</v>
      </c>
      <c r="I1375" s="117">
        <f t="shared" si="117"/>
        <v>0</v>
      </c>
      <c r="J1375" s="39">
        <f>+H1375*I1391</f>
        <v>0</v>
      </c>
      <c r="K1375" s="39">
        <f>+H1375*I1392</f>
        <v>0</v>
      </c>
      <c r="L1375" s="394">
        <f t="shared" si="118"/>
        <v>0</v>
      </c>
    </row>
    <row r="1376" spans="1:12" ht="13.8">
      <c r="A1376" s="2" t="s">
        <v>45</v>
      </c>
      <c r="B1376" s="22">
        <f>+$B$22</f>
        <v>0</v>
      </c>
      <c r="C1376" s="84" t="e">
        <f>+B1376/B1388</f>
        <v>#DIV/0!</v>
      </c>
      <c r="D1376" s="89">
        <v>0</v>
      </c>
      <c r="E1376" s="112">
        <f>+D1376*C1359</f>
        <v>0</v>
      </c>
      <c r="F1376" s="79">
        <v>0</v>
      </c>
      <c r="G1376" s="112">
        <f>F1376*C1359</f>
        <v>0</v>
      </c>
      <c r="H1376" s="23">
        <f t="shared" si="116"/>
        <v>0</v>
      </c>
      <c r="I1376" s="117">
        <f t="shared" si="117"/>
        <v>0</v>
      </c>
      <c r="J1376" s="39">
        <f>+H1376*I1391</f>
        <v>0</v>
      </c>
      <c r="K1376" s="39">
        <f>+H1376*I1392</f>
        <v>0</v>
      </c>
      <c r="L1376" s="394">
        <f t="shared" si="118"/>
        <v>0</v>
      </c>
    </row>
    <row r="1377" spans="1:12" ht="13.8">
      <c r="A1377" s="2" t="s">
        <v>209</v>
      </c>
      <c r="B1377" s="22">
        <f>+$B$23</f>
        <v>0</v>
      </c>
      <c r="C1377" s="84" t="e">
        <f>+B1377/B1388</f>
        <v>#DIV/0!</v>
      </c>
      <c r="D1377" s="89">
        <v>0</v>
      </c>
      <c r="E1377" s="112">
        <f>+D1377*C1359</f>
        <v>0</v>
      </c>
      <c r="F1377" s="79">
        <v>0</v>
      </c>
      <c r="G1377" s="112">
        <f>F1377*C1359</f>
        <v>0</v>
      </c>
      <c r="H1377" s="23">
        <f t="shared" si="116"/>
        <v>0</v>
      </c>
      <c r="I1377" s="117">
        <f t="shared" si="117"/>
        <v>0</v>
      </c>
      <c r="J1377" s="39">
        <f>+H1377*I1391</f>
        <v>0</v>
      </c>
      <c r="K1377" s="39">
        <f>+H1377*I1392</f>
        <v>0</v>
      </c>
      <c r="L1377" s="394">
        <f t="shared" si="118"/>
        <v>0</v>
      </c>
    </row>
    <row r="1378" spans="1:12" ht="13.8">
      <c r="A1378" s="2" t="s">
        <v>210</v>
      </c>
      <c r="B1378" s="22">
        <f>+$B$24</f>
        <v>0</v>
      </c>
      <c r="C1378" s="84" t="e">
        <f>+B1378/B1388</f>
        <v>#DIV/0!</v>
      </c>
      <c r="D1378" s="89">
        <v>0</v>
      </c>
      <c r="E1378" s="112">
        <f>+D1378*C1359</f>
        <v>0</v>
      </c>
      <c r="F1378" s="79">
        <v>0</v>
      </c>
      <c r="G1378" s="112">
        <f>F1378*C1359</f>
        <v>0</v>
      </c>
      <c r="H1378" s="23">
        <f t="shared" si="116"/>
        <v>0</v>
      </c>
      <c r="I1378" s="117">
        <f t="shared" si="117"/>
        <v>0</v>
      </c>
      <c r="J1378" s="39">
        <f>+H1378*I1391</f>
        <v>0</v>
      </c>
      <c r="K1378" s="39">
        <f>+H1378*I1392</f>
        <v>0</v>
      </c>
      <c r="L1378" s="394">
        <f t="shared" si="118"/>
        <v>0</v>
      </c>
    </row>
    <row r="1379" spans="1:12" ht="13.8">
      <c r="A1379" s="2" t="s">
        <v>2</v>
      </c>
      <c r="B1379" s="22">
        <f>+$B$25</f>
        <v>0</v>
      </c>
      <c r="C1379" s="84" t="e">
        <f>+B1379/B1388</f>
        <v>#DIV/0!</v>
      </c>
      <c r="D1379" s="89">
        <v>0</v>
      </c>
      <c r="E1379" s="112">
        <f>+D1379*C1359</f>
        <v>0</v>
      </c>
      <c r="F1379" s="79">
        <v>0</v>
      </c>
      <c r="G1379" s="112">
        <f>F1379*C1359</f>
        <v>0</v>
      </c>
      <c r="H1379" s="23">
        <f t="shared" si="116"/>
        <v>0</v>
      </c>
      <c r="I1379" s="117">
        <f t="shared" si="117"/>
        <v>0</v>
      </c>
      <c r="J1379" s="39">
        <f>+H1379*I1391</f>
        <v>0</v>
      </c>
      <c r="K1379" s="39">
        <f>+H1379*I1392</f>
        <v>0</v>
      </c>
      <c r="L1379" s="394">
        <f>+J1379+K1379</f>
        <v>0</v>
      </c>
    </row>
    <row r="1380" spans="1:12" ht="13.8">
      <c r="A1380" s="2" t="s">
        <v>12</v>
      </c>
      <c r="B1380" s="22">
        <f>+$B$26</f>
        <v>0</v>
      </c>
      <c r="C1380" s="84" t="e">
        <f>+B1380/B1388</f>
        <v>#DIV/0!</v>
      </c>
      <c r="D1380" s="89">
        <v>0</v>
      </c>
      <c r="E1380" s="112">
        <f>+D1380*C1359</f>
        <v>0</v>
      </c>
      <c r="F1380" s="79">
        <v>0</v>
      </c>
      <c r="G1380" s="112">
        <f>F1380*C1359</f>
        <v>0</v>
      </c>
      <c r="H1380" s="23">
        <f t="shared" si="116"/>
        <v>0</v>
      </c>
      <c r="I1380" s="117">
        <f t="shared" si="117"/>
        <v>0</v>
      </c>
      <c r="J1380" s="39">
        <f>+H1380*I1391</f>
        <v>0</v>
      </c>
      <c r="K1380" s="39">
        <f>+H1380*I1392</f>
        <v>0</v>
      </c>
      <c r="L1380" s="394">
        <f t="shared" si="118"/>
        <v>0</v>
      </c>
    </row>
    <row r="1381" spans="1:12" ht="13.8">
      <c r="A1381" s="2" t="s">
        <v>18</v>
      </c>
      <c r="B1381" s="22">
        <f>+$B$27</f>
        <v>0</v>
      </c>
      <c r="C1381" s="84" t="e">
        <f>+B1381/B1388</f>
        <v>#DIV/0!</v>
      </c>
      <c r="D1381" s="89">
        <v>0</v>
      </c>
      <c r="E1381" s="112">
        <f>+D1381*C1359</f>
        <v>0</v>
      </c>
      <c r="F1381" s="79">
        <v>0</v>
      </c>
      <c r="G1381" s="112">
        <f>F1381*C1359</f>
        <v>0</v>
      </c>
      <c r="H1381" s="23">
        <f t="shared" si="116"/>
        <v>0</v>
      </c>
      <c r="I1381" s="117">
        <f t="shared" si="117"/>
        <v>0</v>
      </c>
      <c r="J1381" s="39">
        <f>+H1381*I1391</f>
        <v>0</v>
      </c>
      <c r="K1381" s="39">
        <f>+H1381*I1392</f>
        <v>0</v>
      </c>
      <c r="L1381" s="394">
        <f t="shared" si="118"/>
        <v>0</v>
      </c>
    </row>
    <row r="1382" spans="1:12" ht="13.8">
      <c r="A1382" s="2" t="s">
        <v>9</v>
      </c>
      <c r="B1382" s="22">
        <f>+$B$28</f>
        <v>0</v>
      </c>
      <c r="C1382" s="84" t="e">
        <f>+B1382/B1388</f>
        <v>#DIV/0!</v>
      </c>
      <c r="D1382" s="89">
        <v>0</v>
      </c>
      <c r="E1382" s="112">
        <f>+D1382*C1359</f>
        <v>0</v>
      </c>
      <c r="F1382" s="79">
        <v>0</v>
      </c>
      <c r="G1382" s="112">
        <f>F1382*C1359</f>
        <v>0</v>
      </c>
      <c r="H1382" s="23">
        <f t="shared" si="116"/>
        <v>0</v>
      </c>
      <c r="I1382" s="117">
        <f t="shared" si="117"/>
        <v>0</v>
      </c>
      <c r="J1382" s="39">
        <f>+H1382*I1391</f>
        <v>0</v>
      </c>
      <c r="K1382" s="39">
        <f>+H1382*I1392</f>
        <v>0</v>
      </c>
      <c r="L1382" s="394">
        <f t="shared" si="118"/>
        <v>0</v>
      </c>
    </row>
    <row r="1383" spans="1:12" ht="13.8">
      <c r="A1383" s="2" t="s">
        <v>7</v>
      </c>
      <c r="B1383" s="22">
        <f>+$B$29</f>
        <v>0</v>
      </c>
      <c r="C1383" s="84" t="e">
        <f>+B1383/B1388</f>
        <v>#DIV/0!</v>
      </c>
      <c r="D1383" s="89">
        <v>0</v>
      </c>
      <c r="E1383" s="112">
        <f>+D1383*C1359</f>
        <v>0</v>
      </c>
      <c r="F1383" s="79">
        <v>0</v>
      </c>
      <c r="G1383" s="112">
        <f>F1383*C1359</f>
        <v>0</v>
      </c>
      <c r="H1383" s="23">
        <f t="shared" si="116"/>
        <v>0</v>
      </c>
      <c r="I1383" s="117">
        <f t="shared" si="117"/>
        <v>0</v>
      </c>
      <c r="J1383" s="39">
        <f>+H1383*I1391</f>
        <v>0</v>
      </c>
      <c r="K1383" s="39">
        <f>+H1383*I1392</f>
        <v>0</v>
      </c>
      <c r="L1383" s="394">
        <f t="shared" si="118"/>
        <v>0</v>
      </c>
    </row>
    <row r="1384" spans="1:12" ht="13.8">
      <c r="A1384" s="2" t="s">
        <v>13</v>
      </c>
      <c r="B1384" s="22">
        <f>+$B$30</f>
        <v>0</v>
      </c>
      <c r="C1384" s="84" t="e">
        <f>+B1384/B1388</f>
        <v>#DIV/0!</v>
      </c>
      <c r="D1384" s="89">
        <v>0</v>
      </c>
      <c r="E1384" s="112">
        <f>+D1384*C1359</f>
        <v>0</v>
      </c>
      <c r="F1384" s="79">
        <v>0</v>
      </c>
      <c r="G1384" s="112">
        <f>F1384*C1359</f>
        <v>0</v>
      </c>
      <c r="H1384" s="23">
        <f t="shared" si="116"/>
        <v>0</v>
      </c>
      <c r="I1384" s="117">
        <f t="shared" si="117"/>
        <v>0</v>
      </c>
      <c r="J1384" s="39">
        <f>+H1384*I1391</f>
        <v>0</v>
      </c>
      <c r="K1384" s="39">
        <f>+H1384*I1392</f>
        <v>0</v>
      </c>
      <c r="L1384" s="394">
        <f t="shared" si="118"/>
        <v>0</v>
      </c>
    </row>
    <row r="1385" spans="1:12" ht="13.8">
      <c r="A1385" s="2" t="s">
        <v>3</v>
      </c>
      <c r="B1385" s="22">
        <f>+$B$31</f>
        <v>0</v>
      </c>
      <c r="C1385" s="84" t="e">
        <f>+B1385/B1388</f>
        <v>#DIV/0!</v>
      </c>
      <c r="D1385" s="89">
        <v>0</v>
      </c>
      <c r="E1385" s="112">
        <f>+D1385*C1359</f>
        <v>0</v>
      </c>
      <c r="F1385" s="79">
        <v>0</v>
      </c>
      <c r="G1385" s="112">
        <f>F1385*C1359</f>
        <v>0</v>
      </c>
      <c r="H1385" s="23">
        <f t="shared" si="116"/>
        <v>0</v>
      </c>
      <c r="I1385" s="117">
        <f t="shared" si="117"/>
        <v>0</v>
      </c>
      <c r="J1385" s="39">
        <f>+H1385*I1391</f>
        <v>0</v>
      </c>
      <c r="K1385" s="39">
        <f>+H1385*I1392</f>
        <v>0</v>
      </c>
      <c r="L1385" s="394">
        <f t="shared" si="118"/>
        <v>0</v>
      </c>
    </row>
    <row r="1386" spans="1:12" ht="13.8">
      <c r="A1386" s="2" t="s">
        <v>11</v>
      </c>
      <c r="B1386" s="22">
        <f>+$B$32</f>
        <v>0</v>
      </c>
      <c r="C1386" s="84" t="e">
        <f>+B1386/B1388</f>
        <v>#DIV/0!</v>
      </c>
      <c r="D1386" s="89">
        <v>0</v>
      </c>
      <c r="E1386" s="112">
        <f>+D1386*C1359</f>
        <v>0</v>
      </c>
      <c r="F1386" s="79">
        <v>0</v>
      </c>
      <c r="G1386" s="112">
        <f>F1386*C1359</f>
        <v>0</v>
      </c>
      <c r="H1386" s="23">
        <f t="shared" si="116"/>
        <v>0</v>
      </c>
      <c r="I1386" s="117">
        <f t="shared" si="117"/>
        <v>0</v>
      </c>
      <c r="J1386" s="39">
        <f>+H1386*I1391</f>
        <v>0</v>
      </c>
      <c r="K1386" s="39">
        <f>+H1386*I1392</f>
        <v>0</v>
      </c>
      <c r="L1386" s="394">
        <f t="shared" si="118"/>
        <v>0</v>
      </c>
    </row>
    <row r="1387" spans="1:12" ht="13.8">
      <c r="A1387" s="3" t="s">
        <v>8</v>
      </c>
      <c r="B1387" s="22">
        <f>+$B$33</f>
        <v>0</v>
      </c>
      <c r="C1387" s="84" t="e">
        <f>+B1387/B1388</f>
        <v>#DIV/0!</v>
      </c>
      <c r="D1387" s="89">
        <v>0</v>
      </c>
      <c r="E1387" s="112">
        <f>+D1387*C1359</f>
        <v>0</v>
      </c>
      <c r="F1387" s="79">
        <v>0</v>
      </c>
      <c r="G1387" s="115">
        <f>F1387*C1359</f>
        <v>0</v>
      </c>
      <c r="H1387" s="87">
        <f t="shared" si="116"/>
        <v>0</v>
      </c>
      <c r="I1387" s="118">
        <f t="shared" si="117"/>
        <v>0</v>
      </c>
      <c r="J1387" s="39">
        <f>+H1387*I1391</f>
        <v>0</v>
      </c>
      <c r="K1387" s="39">
        <f>+H1387*I1392</f>
        <v>0</v>
      </c>
      <c r="L1387" s="394">
        <f t="shared" si="118"/>
        <v>0</v>
      </c>
    </row>
    <row r="1388" spans="1:12" ht="13.8">
      <c r="A1388" s="24"/>
      <c r="B1388" s="25">
        <f t="shared" ref="B1388:L1388" si="119">SUM(B1365:B1387)</f>
        <v>0</v>
      </c>
      <c r="C1388" s="85" t="e">
        <f t="shared" si="119"/>
        <v>#DIV/0!</v>
      </c>
      <c r="D1388" s="82">
        <f t="shared" si="119"/>
        <v>0</v>
      </c>
      <c r="E1388" s="113">
        <f t="shared" si="119"/>
        <v>0</v>
      </c>
      <c r="F1388" s="83">
        <f t="shared" si="119"/>
        <v>0</v>
      </c>
      <c r="G1388" s="113">
        <f t="shared" si="119"/>
        <v>0</v>
      </c>
      <c r="H1388" s="86">
        <f t="shared" si="119"/>
        <v>0</v>
      </c>
      <c r="I1388" s="119">
        <f t="shared" si="119"/>
        <v>0</v>
      </c>
      <c r="J1388" s="26">
        <f t="shared" si="119"/>
        <v>0</v>
      </c>
      <c r="K1388" s="26">
        <f t="shared" si="119"/>
        <v>0</v>
      </c>
      <c r="L1388" s="26">
        <f t="shared" si="119"/>
        <v>0</v>
      </c>
    </row>
    <row r="1389" spans="1:12">
      <c r="H1389" s="80"/>
      <c r="I1389" s="81"/>
    </row>
    <row r="1391" spans="1:12">
      <c r="G1391" t="s">
        <v>114</v>
      </c>
      <c r="H1391" s="27"/>
      <c r="I1391" s="357">
        <v>0</v>
      </c>
    </row>
    <row r="1392" spans="1:12">
      <c r="G1392" t="s">
        <v>338</v>
      </c>
      <c r="I1392" s="357">
        <v>0</v>
      </c>
    </row>
    <row r="1393" spans="7:14">
      <c r="G1393" t="s">
        <v>256</v>
      </c>
      <c r="I1393" s="120">
        <f>SUM(I1391:I1392)</f>
        <v>0</v>
      </c>
      <c r="N1393" s="121">
        <f>+I1393</f>
        <v>0</v>
      </c>
    </row>
  </sheetData>
  <mergeCells count="509">
    <mergeCell ref="D1363:E1363"/>
    <mergeCell ref="F1363:G1363"/>
    <mergeCell ref="H1363:I1363"/>
    <mergeCell ref="A1360:B1360"/>
    <mergeCell ref="C1360:H1360"/>
    <mergeCell ref="D1362:E1362"/>
    <mergeCell ref="F1362:G1362"/>
    <mergeCell ref="A1357:B1357"/>
    <mergeCell ref="C1357:H1357"/>
    <mergeCell ref="A1358:B1358"/>
    <mergeCell ref="C1358:H1358"/>
    <mergeCell ref="A1359:B1359"/>
    <mergeCell ref="C1359:H1359"/>
    <mergeCell ref="D1320:E1320"/>
    <mergeCell ref="F1320:G1320"/>
    <mergeCell ref="D1321:E1321"/>
    <mergeCell ref="F1321:G1321"/>
    <mergeCell ref="H1321:I1321"/>
    <mergeCell ref="A1356:B1356"/>
    <mergeCell ref="C1356:H1356"/>
    <mergeCell ref="A1316:B1316"/>
    <mergeCell ref="C1316:H1316"/>
    <mergeCell ref="A1317:B1317"/>
    <mergeCell ref="C1317:H1317"/>
    <mergeCell ref="A1318:B1318"/>
    <mergeCell ref="C1318:H1318"/>
    <mergeCell ref="D1280:E1280"/>
    <mergeCell ref="F1280:G1280"/>
    <mergeCell ref="H1280:I1280"/>
    <mergeCell ref="A1314:B1314"/>
    <mergeCell ref="C1314:H1314"/>
    <mergeCell ref="A1315:B1315"/>
    <mergeCell ref="C1315:H1315"/>
    <mergeCell ref="A1276:B1276"/>
    <mergeCell ref="C1276:H1276"/>
    <mergeCell ref="A1277:B1277"/>
    <mergeCell ref="C1277:H1277"/>
    <mergeCell ref="D1279:E1279"/>
    <mergeCell ref="F1279:G1279"/>
    <mergeCell ref="A1273:B1273"/>
    <mergeCell ref="C1273:H1273"/>
    <mergeCell ref="A1274:B1274"/>
    <mergeCell ref="C1274:H1274"/>
    <mergeCell ref="A1275:B1275"/>
    <mergeCell ref="C1275:H1275"/>
    <mergeCell ref="A1236:B1236"/>
    <mergeCell ref="C1236:H1236"/>
    <mergeCell ref="D1238:E1238"/>
    <mergeCell ref="F1238:G1238"/>
    <mergeCell ref="D1239:E1239"/>
    <mergeCell ref="F1239:G1239"/>
    <mergeCell ref="H1239:I1239"/>
    <mergeCell ref="A1233:B1233"/>
    <mergeCell ref="C1233:H1233"/>
    <mergeCell ref="A1234:B1234"/>
    <mergeCell ref="C1234:H1234"/>
    <mergeCell ref="A1235:B1235"/>
    <mergeCell ref="C1235:H1235"/>
    <mergeCell ref="D1197:E1197"/>
    <mergeCell ref="F1197:G1197"/>
    <mergeCell ref="D1198:E1198"/>
    <mergeCell ref="F1198:G1198"/>
    <mergeCell ref="H1198:I1198"/>
    <mergeCell ref="A1232:B1232"/>
    <mergeCell ref="C1232:H1232"/>
    <mergeCell ref="A1193:B1193"/>
    <mergeCell ref="C1193:H1193"/>
    <mergeCell ref="A1194:B1194"/>
    <mergeCell ref="C1194:H1194"/>
    <mergeCell ref="A1195:B1195"/>
    <mergeCell ref="C1195:H1195"/>
    <mergeCell ref="D1157:E1157"/>
    <mergeCell ref="F1157:G1157"/>
    <mergeCell ref="H1157:I1157"/>
    <mergeCell ref="A1191:B1191"/>
    <mergeCell ref="C1191:H1191"/>
    <mergeCell ref="A1192:B1192"/>
    <mergeCell ref="C1192:H1192"/>
    <mergeCell ref="A1153:B1153"/>
    <mergeCell ref="C1153:H1153"/>
    <mergeCell ref="A1154:B1154"/>
    <mergeCell ref="C1154:H1154"/>
    <mergeCell ref="D1156:E1156"/>
    <mergeCell ref="F1156:G1156"/>
    <mergeCell ref="A1150:B1150"/>
    <mergeCell ref="C1150:H1150"/>
    <mergeCell ref="A1151:B1151"/>
    <mergeCell ref="C1151:H1151"/>
    <mergeCell ref="A1152:B1152"/>
    <mergeCell ref="C1152:H1152"/>
    <mergeCell ref="A1113:B1113"/>
    <mergeCell ref="C1113:H1113"/>
    <mergeCell ref="D1115:E1115"/>
    <mergeCell ref="F1115:G1115"/>
    <mergeCell ref="D1116:E1116"/>
    <mergeCell ref="F1116:G1116"/>
    <mergeCell ref="H1116:I1116"/>
    <mergeCell ref="A1110:B1110"/>
    <mergeCell ref="C1110:H1110"/>
    <mergeCell ref="A1111:B1111"/>
    <mergeCell ref="C1111:H1111"/>
    <mergeCell ref="A1112:B1112"/>
    <mergeCell ref="C1112:H1112"/>
    <mergeCell ref="D1074:E1074"/>
    <mergeCell ref="F1074:G1074"/>
    <mergeCell ref="D1075:E1075"/>
    <mergeCell ref="F1075:G1075"/>
    <mergeCell ref="H1075:I1075"/>
    <mergeCell ref="A1109:B1109"/>
    <mergeCell ref="C1109:H1109"/>
    <mergeCell ref="A1070:B1070"/>
    <mergeCell ref="C1070:H1070"/>
    <mergeCell ref="A1071:B1071"/>
    <mergeCell ref="C1071:H1071"/>
    <mergeCell ref="A1072:B1072"/>
    <mergeCell ref="C1072:H1072"/>
    <mergeCell ref="D1034:E1034"/>
    <mergeCell ref="F1034:G1034"/>
    <mergeCell ref="H1034:I1034"/>
    <mergeCell ref="A1068:B1068"/>
    <mergeCell ref="C1068:H1068"/>
    <mergeCell ref="A1069:B1069"/>
    <mergeCell ref="C1069:H1069"/>
    <mergeCell ref="A1030:B1030"/>
    <mergeCell ref="C1030:H1030"/>
    <mergeCell ref="A1031:B1031"/>
    <mergeCell ref="C1031:H1031"/>
    <mergeCell ref="D1033:E1033"/>
    <mergeCell ref="F1033:G1033"/>
    <mergeCell ref="A1027:B1027"/>
    <mergeCell ref="C1027:H1027"/>
    <mergeCell ref="A1028:B1028"/>
    <mergeCell ref="C1028:H1028"/>
    <mergeCell ref="A1029:B1029"/>
    <mergeCell ref="C1029:H1029"/>
    <mergeCell ref="A990:B990"/>
    <mergeCell ref="C990:H990"/>
    <mergeCell ref="D992:E992"/>
    <mergeCell ref="F992:G992"/>
    <mergeCell ref="D993:E993"/>
    <mergeCell ref="F993:G993"/>
    <mergeCell ref="H993:I993"/>
    <mergeCell ref="A987:B987"/>
    <mergeCell ref="C987:H987"/>
    <mergeCell ref="A988:B988"/>
    <mergeCell ref="C988:H988"/>
    <mergeCell ref="A989:B989"/>
    <mergeCell ref="C989:H989"/>
    <mergeCell ref="D951:E951"/>
    <mergeCell ref="F951:G951"/>
    <mergeCell ref="D952:E952"/>
    <mergeCell ref="F952:G952"/>
    <mergeCell ref="H952:I952"/>
    <mergeCell ref="A986:B986"/>
    <mergeCell ref="C986:H986"/>
    <mergeCell ref="A947:B947"/>
    <mergeCell ref="C947:H947"/>
    <mergeCell ref="A948:B948"/>
    <mergeCell ref="C948:H948"/>
    <mergeCell ref="A949:B949"/>
    <mergeCell ref="C949:H949"/>
    <mergeCell ref="D911:E911"/>
    <mergeCell ref="F911:G911"/>
    <mergeCell ref="H911:I911"/>
    <mergeCell ref="A945:B945"/>
    <mergeCell ref="C945:H945"/>
    <mergeCell ref="A946:B946"/>
    <mergeCell ref="C946:H946"/>
    <mergeCell ref="A907:B907"/>
    <mergeCell ref="C907:H907"/>
    <mergeCell ref="A908:B908"/>
    <mergeCell ref="C908:H908"/>
    <mergeCell ref="D910:E910"/>
    <mergeCell ref="F910:G910"/>
    <mergeCell ref="A904:B904"/>
    <mergeCell ref="C904:H904"/>
    <mergeCell ref="A905:B905"/>
    <mergeCell ref="C905:H905"/>
    <mergeCell ref="A906:B906"/>
    <mergeCell ref="C906:H906"/>
    <mergeCell ref="A867:B867"/>
    <mergeCell ref="C867:H867"/>
    <mergeCell ref="D869:E869"/>
    <mergeCell ref="F869:G869"/>
    <mergeCell ref="D870:E870"/>
    <mergeCell ref="F870:G870"/>
    <mergeCell ref="H870:I870"/>
    <mergeCell ref="A864:B864"/>
    <mergeCell ref="C864:H864"/>
    <mergeCell ref="A865:B865"/>
    <mergeCell ref="C865:H865"/>
    <mergeCell ref="A866:B866"/>
    <mergeCell ref="C866:H866"/>
    <mergeCell ref="D828:E828"/>
    <mergeCell ref="F828:G828"/>
    <mergeCell ref="D829:E829"/>
    <mergeCell ref="F829:G829"/>
    <mergeCell ref="H829:I829"/>
    <mergeCell ref="A863:B863"/>
    <mergeCell ref="C863:H863"/>
    <mergeCell ref="A824:B824"/>
    <mergeCell ref="C824:H824"/>
    <mergeCell ref="A825:B825"/>
    <mergeCell ref="C825:H825"/>
    <mergeCell ref="A826:B826"/>
    <mergeCell ref="C826:H826"/>
    <mergeCell ref="D788:E788"/>
    <mergeCell ref="F788:G788"/>
    <mergeCell ref="H788:I788"/>
    <mergeCell ref="A822:B822"/>
    <mergeCell ref="C822:H822"/>
    <mergeCell ref="A823:B823"/>
    <mergeCell ref="C823:H823"/>
    <mergeCell ref="A784:B784"/>
    <mergeCell ref="C784:H784"/>
    <mergeCell ref="A785:B785"/>
    <mergeCell ref="C785:H785"/>
    <mergeCell ref="D787:E787"/>
    <mergeCell ref="F787:G787"/>
    <mergeCell ref="A781:B781"/>
    <mergeCell ref="C781:H781"/>
    <mergeCell ref="A782:B782"/>
    <mergeCell ref="C782:H782"/>
    <mergeCell ref="A783:B783"/>
    <mergeCell ref="C783:H783"/>
    <mergeCell ref="A744:B744"/>
    <mergeCell ref="C744:H744"/>
    <mergeCell ref="D746:E746"/>
    <mergeCell ref="F746:G746"/>
    <mergeCell ref="D747:E747"/>
    <mergeCell ref="F747:G747"/>
    <mergeCell ref="H747:I747"/>
    <mergeCell ref="A741:B741"/>
    <mergeCell ref="C741:H741"/>
    <mergeCell ref="A742:B742"/>
    <mergeCell ref="C742:H742"/>
    <mergeCell ref="A743:B743"/>
    <mergeCell ref="C743:H743"/>
    <mergeCell ref="D705:E705"/>
    <mergeCell ref="F705:G705"/>
    <mergeCell ref="D706:E706"/>
    <mergeCell ref="F706:G706"/>
    <mergeCell ref="H706:I706"/>
    <mergeCell ref="A740:B740"/>
    <mergeCell ref="C740:H740"/>
    <mergeCell ref="A701:B701"/>
    <mergeCell ref="C701:H701"/>
    <mergeCell ref="A702:B702"/>
    <mergeCell ref="C702:H702"/>
    <mergeCell ref="A703:B703"/>
    <mergeCell ref="C703:H703"/>
    <mergeCell ref="D665:E665"/>
    <mergeCell ref="F665:G665"/>
    <mergeCell ref="H665:I665"/>
    <mergeCell ref="A699:B699"/>
    <mergeCell ref="C699:H699"/>
    <mergeCell ref="A700:B700"/>
    <mergeCell ref="C700:H700"/>
    <mergeCell ref="A661:B661"/>
    <mergeCell ref="C661:H661"/>
    <mergeCell ref="A662:B662"/>
    <mergeCell ref="C662:H662"/>
    <mergeCell ref="D664:E664"/>
    <mergeCell ref="F664:G664"/>
    <mergeCell ref="A658:B658"/>
    <mergeCell ref="C658:H658"/>
    <mergeCell ref="A659:B659"/>
    <mergeCell ref="C659:H659"/>
    <mergeCell ref="A660:B660"/>
    <mergeCell ref="C660:H660"/>
    <mergeCell ref="A621:B621"/>
    <mergeCell ref="C621:H621"/>
    <mergeCell ref="D623:E623"/>
    <mergeCell ref="F623:G623"/>
    <mergeCell ref="D624:E624"/>
    <mergeCell ref="F624:G624"/>
    <mergeCell ref="H624:I624"/>
    <mergeCell ref="A618:B618"/>
    <mergeCell ref="C618:H618"/>
    <mergeCell ref="A619:B619"/>
    <mergeCell ref="C619:H619"/>
    <mergeCell ref="A620:B620"/>
    <mergeCell ref="C620:H620"/>
    <mergeCell ref="D582:E582"/>
    <mergeCell ref="F582:G582"/>
    <mergeCell ref="D583:E583"/>
    <mergeCell ref="F583:G583"/>
    <mergeCell ref="H583:I583"/>
    <mergeCell ref="A617:B617"/>
    <mergeCell ref="C617:H617"/>
    <mergeCell ref="A578:B578"/>
    <mergeCell ref="C578:H578"/>
    <mergeCell ref="A579:B579"/>
    <mergeCell ref="C579:H579"/>
    <mergeCell ref="A580:B580"/>
    <mergeCell ref="C580:H580"/>
    <mergeCell ref="D542:E542"/>
    <mergeCell ref="F542:G542"/>
    <mergeCell ref="H542:I542"/>
    <mergeCell ref="A576:B576"/>
    <mergeCell ref="C576:H576"/>
    <mergeCell ref="A577:B577"/>
    <mergeCell ref="C577:H577"/>
    <mergeCell ref="A538:B538"/>
    <mergeCell ref="C538:H538"/>
    <mergeCell ref="A539:B539"/>
    <mergeCell ref="C539:H539"/>
    <mergeCell ref="D541:E541"/>
    <mergeCell ref="F541:G541"/>
    <mergeCell ref="A535:B535"/>
    <mergeCell ref="C535:H535"/>
    <mergeCell ref="A536:B536"/>
    <mergeCell ref="C536:H536"/>
    <mergeCell ref="A537:B537"/>
    <mergeCell ref="C537:H537"/>
    <mergeCell ref="A498:B498"/>
    <mergeCell ref="C498:H498"/>
    <mergeCell ref="D500:E500"/>
    <mergeCell ref="F500:G500"/>
    <mergeCell ref="D501:E501"/>
    <mergeCell ref="F501:G501"/>
    <mergeCell ref="H501:I501"/>
    <mergeCell ref="A495:B495"/>
    <mergeCell ref="C495:H495"/>
    <mergeCell ref="A496:B496"/>
    <mergeCell ref="C496:H496"/>
    <mergeCell ref="A497:B497"/>
    <mergeCell ref="C497:H497"/>
    <mergeCell ref="D459:E459"/>
    <mergeCell ref="F459:G459"/>
    <mergeCell ref="D460:E460"/>
    <mergeCell ref="F460:G460"/>
    <mergeCell ref="H460:I460"/>
    <mergeCell ref="A494:B494"/>
    <mergeCell ref="C494:H494"/>
    <mergeCell ref="A455:B455"/>
    <mergeCell ref="C455:H455"/>
    <mergeCell ref="A456:B456"/>
    <mergeCell ref="C456:H456"/>
    <mergeCell ref="A457:B457"/>
    <mergeCell ref="C457:H457"/>
    <mergeCell ref="D419:E419"/>
    <mergeCell ref="F419:G419"/>
    <mergeCell ref="H419:I419"/>
    <mergeCell ref="A453:B453"/>
    <mergeCell ref="C453:H453"/>
    <mergeCell ref="A454:B454"/>
    <mergeCell ref="C454:H454"/>
    <mergeCell ref="A415:B415"/>
    <mergeCell ref="C415:H415"/>
    <mergeCell ref="A416:B416"/>
    <mergeCell ref="C416:H416"/>
    <mergeCell ref="D418:E418"/>
    <mergeCell ref="F418:G418"/>
    <mergeCell ref="A412:B412"/>
    <mergeCell ref="C412:H412"/>
    <mergeCell ref="A413:B413"/>
    <mergeCell ref="C413:H413"/>
    <mergeCell ref="A414:B414"/>
    <mergeCell ref="C414:H414"/>
    <mergeCell ref="A375:B375"/>
    <mergeCell ref="C375:H375"/>
    <mergeCell ref="D377:E377"/>
    <mergeCell ref="F377:G377"/>
    <mergeCell ref="D378:E378"/>
    <mergeCell ref="F378:G378"/>
    <mergeCell ref="H378:I378"/>
    <mergeCell ref="A372:B372"/>
    <mergeCell ref="C372:H372"/>
    <mergeCell ref="A373:B373"/>
    <mergeCell ref="C373:H373"/>
    <mergeCell ref="A374:B374"/>
    <mergeCell ref="C374:H374"/>
    <mergeCell ref="D336:E336"/>
    <mergeCell ref="F336:G336"/>
    <mergeCell ref="D337:E337"/>
    <mergeCell ref="F337:G337"/>
    <mergeCell ref="H337:I337"/>
    <mergeCell ref="A371:B371"/>
    <mergeCell ref="C371:H371"/>
    <mergeCell ref="A332:B332"/>
    <mergeCell ref="C332:H332"/>
    <mergeCell ref="A333:B333"/>
    <mergeCell ref="C333:H333"/>
    <mergeCell ref="A334:B334"/>
    <mergeCell ref="C334:H334"/>
    <mergeCell ref="D296:E296"/>
    <mergeCell ref="F296:G296"/>
    <mergeCell ref="H296:I296"/>
    <mergeCell ref="A330:B330"/>
    <mergeCell ref="C330:H330"/>
    <mergeCell ref="A331:B331"/>
    <mergeCell ref="C331:H331"/>
    <mergeCell ref="A292:B292"/>
    <mergeCell ref="C292:H292"/>
    <mergeCell ref="A293:B293"/>
    <mergeCell ref="C293:H293"/>
    <mergeCell ref="D295:E295"/>
    <mergeCell ref="F295:G295"/>
    <mergeCell ref="A289:B289"/>
    <mergeCell ref="C289:H289"/>
    <mergeCell ref="A290:B290"/>
    <mergeCell ref="C290:H290"/>
    <mergeCell ref="A291:B291"/>
    <mergeCell ref="C291:H291"/>
    <mergeCell ref="A252:B252"/>
    <mergeCell ref="C252:H252"/>
    <mergeCell ref="D254:E254"/>
    <mergeCell ref="F254:G254"/>
    <mergeCell ref="D255:E255"/>
    <mergeCell ref="F255:G255"/>
    <mergeCell ref="H255:I255"/>
    <mergeCell ref="A249:B249"/>
    <mergeCell ref="C249:H249"/>
    <mergeCell ref="A250:B250"/>
    <mergeCell ref="C250:H250"/>
    <mergeCell ref="A251:B251"/>
    <mergeCell ref="C251:H251"/>
    <mergeCell ref="D213:E213"/>
    <mergeCell ref="F213:G213"/>
    <mergeCell ref="D214:E214"/>
    <mergeCell ref="F214:G214"/>
    <mergeCell ref="H214:I214"/>
    <mergeCell ref="A248:B248"/>
    <mergeCell ref="C248:H248"/>
    <mergeCell ref="A209:B209"/>
    <mergeCell ref="C209:H209"/>
    <mergeCell ref="A210:B210"/>
    <mergeCell ref="C210:H210"/>
    <mergeCell ref="A211:B211"/>
    <mergeCell ref="C211:H211"/>
    <mergeCell ref="D173:E173"/>
    <mergeCell ref="F173:G173"/>
    <mergeCell ref="H173:I173"/>
    <mergeCell ref="A207:B207"/>
    <mergeCell ref="C207:H207"/>
    <mergeCell ref="A208:B208"/>
    <mergeCell ref="C208:H208"/>
    <mergeCell ref="A169:B169"/>
    <mergeCell ref="C169:H169"/>
    <mergeCell ref="A170:B170"/>
    <mergeCell ref="C170:H170"/>
    <mergeCell ref="D172:E172"/>
    <mergeCell ref="F172:G172"/>
    <mergeCell ref="A166:B166"/>
    <mergeCell ref="C166:H166"/>
    <mergeCell ref="A167:B167"/>
    <mergeCell ref="C167:H167"/>
    <mergeCell ref="A168:B168"/>
    <mergeCell ref="C168:H168"/>
    <mergeCell ref="A129:B129"/>
    <mergeCell ref="C129:H129"/>
    <mergeCell ref="D131:E131"/>
    <mergeCell ref="F131:G131"/>
    <mergeCell ref="D132:E132"/>
    <mergeCell ref="F132:G132"/>
    <mergeCell ref="H132:I132"/>
    <mergeCell ref="A126:B126"/>
    <mergeCell ref="C126:H126"/>
    <mergeCell ref="A127:B127"/>
    <mergeCell ref="C127:H127"/>
    <mergeCell ref="A128:B128"/>
    <mergeCell ref="C128:H128"/>
    <mergeCell ref="D90:E90"/>
    <mergeCell ref="F90:G90"/>
    <mergeCell ref="D91:E91"/>
    <mergeCell ref="F91:G91"/>
    <mergeCell ref="H91:I91"/>
    <mergeCell ref="A125:B125"/>
    <mergeCell ref="C125:H125"/>
    <mergeCell ref="A86:B86"/>
    <mergeCell ref="C86:H86"/>
    <mergeCell ref="A87:B87"/>
    <mergeCell ref="C87:H87"/>
    <mergeCell ref="A88:B88"/>
    <mergeCell ref="C88:H88"/>
    <mergeCell ref="D50:E50"/>
    <mergeCell ref="F50:G50"/>
    <mergeCell ref="H50:I50"/>
    <mergeCell ref="A84:B84"/>
    <mergeCell ref="C84:H84"/>
    <mergeCell ref="A85:B85"/>
    <mergeCell ref="C85:H85"/>
    <mergeCell ref="A46:B46"/>
    <mergeCell ref="C46:H46"/>
    <mergeCell ref="A47:B47"/>
    <mergeCell ref="C47:H47"/>
    <mergeCell ref="D49:E49"/>
    <mergeCell ref="F49:G49"/>
    <mergeCell ref="A45:B45"/>
    <mergeCell ref="C45:H45"/>
    <mergeCell ref="A4:B4"/>
    <mergeCell ref="A5:B5"/>
    <mergeCell ref="C5:H5"/>
    <mergeCell ref="D7:E7"/>
    <mergeCell ref="F7:G7"/>
    <mergeCell ref="D8:E8"/>
    <mergeCell ref="F8:G8"/>
    <mergeCell ref="H8:I8"/>
    <mergeCell ref="A1:B1"/>
    <mergeCell ref="C1:H1"/>
    <mergeCell ref="A2:B2"/>
    <mergeCell ref="C2:H2"/>
    <mergeCell ref="A3:B3"/>
    <mergeCell ref="C3:H3"/>
    <mergeCell ref="A43:B43"/>
    <mergeCell ref="C43:H43"/>
    <mergeCell ref="A44:B44"/>
    <mergeCell ref="C44:H44"/>
  </mergeCells>
  <phoneticPr fontId="0" type="noConversion"/>
  <conditionalFormatting sqref="C947 C44:H44 C1277 C85:H85 C86 C88 C126:H126 C127 C129 C167:H167 C168 C170 C211 C208:H208 C209 C252 C249:H249 C250 C290:H290 C291 C293 C334 C331:H331 C332 C375 C372:H372 C373 C416 C413:H413 C414 C454:H454 C455 C457 C498 C495:H495 C496 C539 C580 C536:H536 C537 C577:H577 C578 C621 C619 C618:H618 C662 C659:H659 C660 C703 C700:H700 C701 C744 C741:H741 C742 C785 C782:H782 C783 C823:H823 C824 C826 C867 C864:H864 C865 C908 C905:H905 C906 C949 C946:H946 C987:H987 C47 C1028:H1028 C1029 C1031 C1069:H1069 C1070 C1072 C1110:H1110 C1111 C1113 C1152 C1151:H1151 C1154 C1195 C1192:H1192 C1193 C1236 C1233:H1233 C1234 C1274:H1274 C1275 C45 C988 C990">
    <cfRule type="cellIs" dxfId="26"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1" max="16383" man="1"/>
    <brk id="82" max="16383" man="1"/>
    <brk id="123" max="9" man="1"/>
    <brk id="164" max="9" man="1"/>
    <brk id="205" max="9" man="1"/>
    <brk id="246" max="9" man="1"/>
    <brk id="287" max="9" man="1"/>
    <brk id="328" max="9" man="1"/>
    <brk id="369" max="9" man="1"/>
    <brk id="410" max="9" man="1"/>
    <brk id="451" max="9" man="1"/>
    <brk id="492" max="9" man="1"/>
    <brk id="533" max="9" man="1"/>
    <brk id="574" max="9" man="1"/>
    <brk id="615" max="9" man="1"/>
    <brk id="656" max="9" man="1"/>
    <brk id="697" max="9" man="1"/>
    <brk id="738" max="9" man="1"/>
    <brk id="779" max="9" man="1"/>
    <brk id="820" max="9" man="1"/>
    <brk id="861" max="9" man="1"/>
    <brk id="902" max="9" man="1"/>
    <brk id="943" max="9" man="1"/>
    <brk id="984" max="9" man="1"/>
    <brk id="1025" max="9" man="1"/>
    <brk id="1066" max="9" man="1"/>
    <brk id="1107" max="9" man="1"/>
    <brk id="1148" max="9" man="1"/>
    <brk id="1189" max="9" man="1"/>
    <brk id="1230" max="9" man="1"/>
    <brk id="1271" max="9" man="1"/>
    <brk id="1312" max="9" man="1"/>
    <brk id="1353" max="9"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495"/>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0.109375" bestFit="1" customWidth="1"/>
    <col min="9" max="9" width="17.109375" customWidth="1"/>
    <col min="10" max="10" width="15" bestFit="1" customWidth="1"/>
    <col min="11" max="11" width="15" customWidth="1"/>
    <col min="12" max="12" width="17.109375" customWidth="1"/>
    <col min="13" max="13" width="2.6640625" customWidth="1"/>
    <col min="14" max="14" width="12.33203125" bestFit="1" customWidth="1"/>
    <col min="15" max="15" width="14.109375" customWidth="1"/>
    <col min="16" max="16" width="14.5546875" customWidth="1"/>
    <col min="17" max="17" width="15.109375" customWidth="1"/>
    <col min="18" max="18" width="12" customWidth="1"/>
  </cols>
  <sheetData>
    <row r="1" spans="1:12" ht="15.6">
      <c r="A1" s="874" t="s">
        <v>19</v>
      </c>
      <c r="B1" s="875"/>
      <c r="C1" s="875" t="s">
        <v>467</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SUMIF($A$42:$A$3756,A4,$C$42:$C$3756)</f>
        <v>46285249</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370"/>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+B10/B37</f>
        <v>#DIV/0!</v>
      </c>
      <c r="D10" s="97">
        <v>0</v>
      </c>
      <c r="E10" s="98">
        <f t="shared" ref="E10:E36" si="0">SUMIF($A$42:$A$3756,A10,$E$42:$E$3756)</f>
        <v>0</v>
      </c>
      <c r="F10" s="97">
        <v>0</v>
      </c>
      <c r="G10" s="98">
        <f t="shared" ref="G10:G36" si="1">SUMIF($A$42:$A$3756,A10,$G$42:$G$3756)</f>
        <v>0</v>
      </c>
      <c r="H10" s="99">
        <f>+D10+F10</f>
        <v>0</v>
      </c>
      <c r="I10" s="359">
        <f>SUMIF($A$42:$A$3756,A10,$I$42:$I$3756)</f>
        <v>56717.714618637474</v>
      </c>
      <c r="J10" s="98">
        <f t="shared" ref="J10:J36" si="2">SUMIF($A$42:$A$3756,A10,$J$42:$J$3756)</f>
        <v>5017.2070540527056</v>
      </c>
      <c r="K10" s="98">
        <f>SUMIF($A$42:$A$3756,A10,$K$42:$K$3756)</f>
        <v>-1942.1169730973329</v>
      </c>
      <c r="L10" s="100">
        <f>+J10+K10</f>
        <v>3075.0900809553727</v>
      </c>
    </row>
    <row r="11" spans="1:12" ht="13.8">
      <c r="A11" s="1" t="s">
        <v>660</v>
      </c>
      <c r="B11" s="95"/>
      <c r="C11" s="96"/>
      <c r="D11" s="97"/>
      <c r="E11" s="98"/>
      <c r="F11" s="97"/>
      <c r="G11" s="98"/>
      <c r="H11" s="99"/>
      <c r="I11" s="360"/>
      <c r="J11" s="98"/>
      <c r="K11" s="98"/>
      <c r="L11" s="465">
        <f>+P21+P22</f>
        <v>728369.17171998415</v>
      </c>
    </row>
    <row r="12" spans="1:12" ht="13.8">
      <c r="A12" s="2" t="s">
        <v>4</v>
      </c>
      <c r="B12" s="95">
        <v>0</v>
      </c>
      <c r="C12" s="96" t="e">
        <f>+B12/B37</f>
        <v>#DIV/0!</v>
      </c>
      <c r="D12" s="97">
        <v>0</v>
      </c>
      <c r="E12" s="98">
        <f t="shared" si="0"/>
        <v>0</v>
      </c>
      <c r="F12" s="97">
        <v>0</v>
      </c>
      <c r="G12" s="98">
        <f t="shared" si="1"/>
        <v>0</v>
      </c>
      <c r="H12" s="99">
        <f t="shared" ref="H12:H36" si="3">+D12+F12</f>
        <v>0</v>
      </c>
      <c r="I12" s="360">
        <f t="shared" ref="I12:I36" si="4">SUMIF($A$42:$A$3756,A12,$I$42:$I$3756)</f>
        <v>1679171.8878347098</v>
      </c>
      <c r="J12" s="98">
        <f t="shared" si="2"/>
        <v>262887.18784768332</v>
      </c>
      <c r="K12" s="98">
        <f>SUMIF($A$42:$A$3756,A12,$K$42:$K$3756)</f>
        <v>-105.44194539163783</v>
      </c>
      <c r="L12" s="101">
        <f>+J12+K12</f>
        <v>262781.74590229167</v>
      </c>
    </row>
    <row r="13" spans="1:12" s="127" customFormat="1" ht="13.8">
      <c r="A13" s="2" t="s">
        <v>0</v>
      </c>
      <c r="B13" s="490">
        <v>0</v>
      </c>
      <c r="C13" s="491" t="e">
        <f>+B13/B37</f>
        <v>#DIV/0!</v>
      </c>
      <c r="D13" s="492">
        <v>0</v>
      </c>
      <c r="E13" s="493">
        <f t="shared" si="0"/>
        <v>0</v>
      </c>
      <c r="F13" s="492">
        <v>0</v>
      </c>
      <c r="G13" s="493">
        <f t="shared" si="1"/>
        <v>0</v>
      </c>
      <c r="H13" s="494">
        <f t="shared" si="3"/>
        <v>0</v>
      </c>
      <c r="I13" s="510">
        <f t="shared" si="4"/>
        <v>11076855.242722413</v>
      </c>
      <c r="J13" s="493">
        <f>SUMIF($A$42:$A$3756,A13,$J$42:$J$3756)</f>
        <v>1731909.6785098678</v>
      </c>
      <c r="K13" s="493">
        <f t="shared" ref="K13:K36" si="5">SUMIF($A$42:$A$3756,A13,$K$42:$K$3756)</f>
        <v>-1877.1477023048508</v>
      </c>
      <c r="L13" s="465">
        <f>+J13+K13-P21-P22</f>
        <v>1001663.359087579</v>
      </c>
    </row>
    <row r="14" spans="1:12" ht="13.8">
      <c r="A14" s="2" t="s">
        <v>16</v>
      </c>
      <c r="B14" s="95">
        <v>0</v>
      </c>
      <c r="C14" s="96" t="e">
        <f>+B14/B37</f>
        <v>#DIV/0!</v>
      </c>
      <c r="D14" s="97">
        <v>0</v>
      </c>
      <c r="E14" s="98">
        <f t="shared" si="0"/>
        <v>0</v>
      </c>
      <c r="F14" s="97">
        <v>0</v>
      </c>
      <c r="G14" s="98">
        <f t="shared" si="1"/>
        <v>0</v>
      </c>
      <c r="H14" s="99">
        <f t="shared" si="3"/>
        <v>0</v>
      </c>
      <c r="I14" s="360">
        <f t="shared" si="4"/>
        <v>5337.0959841012609</v>
      </c>
      <c r="J14" s="98">
        <f t="shared" si="2"/>
        <v>472.11556036128025</v>
      </c>
      <c r="K14" s="98">
        <f t="shared" si="5"/>
        <v>-184.66873008326164</v>
      </c>
      <c r="L14" s="101">
        <f t="shared" ref="L14:L36" si="6">+J14+K14</f>
        <v>287.44683027801864</v>
      </c>
    </row>
    <row r="15" spans="1:12" ht="13.8">
      <c r="A15" s="2" t="s">
        <v>6</v>
      </c>
      <c r="B15" s="95">
        <v>0</v>
      </c>
      <c r="C15" s="96" t="e">
        <f>+B15/B37</f>
        <v>#DIV/0!</v>
      </c>
      <c r="D15" s="97">
        <v>0</v>
      </c>
      <c r="E15" s="98">
        <f t="shared" si="0"/>
        <v>0</v>
      </c>
      <c r="F15" s="97">
        <v>0</v>
      </c>
      <c r="G15" s="98">
        <f t="shared" si="1"/>
        <v>0</v>
      </c>
      <c r="H15" s="99">
        <f t="shared" si="3"/>
        <v>0</v>
      </c>
      <c r="I15" s="360">
        <f t="shared" si="4"/>
        <v>13652.244847960566</v>
      </c>
      <c r="J15" s="98">
        <f t="shared" si="2"/>
        <v>1207.6674741815948</v>
      </c>
      <c r="K15" s="98">
        <f t="shared" si="5"/>
        <v>-468.18473882033192</v>
      </c>
      <c r="L15" s="101">
        <f t="shared" si="6"/>
        <v>739.48273536126294</v>
      </c>
    </row>
    <row r="16" spans="1:12" ht="13.8">
      <c r="A16" s="2" t="s">
        <v>10</v>
      </c>
      <c r="B16" s="95">
        <v>0</v>
      </c>
      <c r="C16" s="96" t="e">
        <f>+B16/B37</f>
        <v>#DIV/0!</v>
      </c>
      <c r="D16" s="97">
        <v>0</v>
      </c>
      <c r="E16" s="98">
        <f t="shared" si="0"/>
        <v>0</v>
      </c>
      <c r="F16" s="97">
        <v>0</v>
      </c>
      <c r="G16" s="98">
        <f t="shared" si="1"/>
        <v>0</v>
      </c>
      <c r="H16" s="99">
        <f t="shared" si="3"/>
        <v>0</v>
      </c>
      <c r="I16" s="360">
        <f t="shared" si="4"/>
        <v>7431555.7214244129</v>
      </c>
      <c r="J16" s="98">
        <f t="shared" si="2"/>
        <v>1756647.9456678447</v>
      </c>
      <c r="K16" s="98">
        <f t="shared" si="5"/>
        <v>-29786.894890378702</v>
      </c>
      <c r="L16" s="101">
        <f t="shared" si="6"/>
        <v>1726861.050777466</v>
      </c>
    </row>
    <row r="17" spans="1:17" ht="13.8">
      <c r="A17" s="2" t="s">
        <v>17</v>
      </c>
      <c r="B17" s="95">
        <v>0</v>
      </c>
      <c r="C17" s="96" t="e">
        <f>+B17/B37</f>
        <v>#DIV/0!</v>
      </c>
      <c r="D17" s="97">
        <v>0</v>
      </c>
      <c r="E17" s="98">
        <f t="shared" si="0"/>
        <v>0</v>
      </c>
      <c r="F17" s="97">
        <v>0</v>
      </c>
      <c r="G17" s="98">
        <f t="shared" si="1"/>
        <v>0</v>
      </c>
      <c r="H17" s="99">
        <f t="shared" si="3"/>
        <v>0</v>
      </c>
      <c r="I17" s="360">
        <f t="shared" si="4"/>
        <v>10681556.946492113</v>
      </c>
      <c r="J17" s="98">
        <f t="shared" si="2"/>
        <v>2929862.3921626271</v>
      </c>
      <c r="K17" s="98">
        <f t="shared" si="5"/>
        <v>55329.81674994473</v>
      </c>
      <c r="L17" s="101">
        <f t="shared" si="6"/>
        <v>2985192.2089125719</v>
      </c>
    </row>
    <row r="18" spans="1:17" ht="13.8">
      <c r="A18" s="2" t="s">
        <v>5</v>
      </c>
      <c r="B18" s="95">
        <v>0</v>
      </c>
      <c r="C18" s="96" t="e">
        <f>+B18/B37</f>
        <v>#DIV/0!</v>
      </c>
      <c r="D18" s="97">
        <v>0</v>
      </c>
      <c r="E18" s="98">
        <f t="shared" si="0"/>
        <v>0</v>
      </c>
      <c r="F18" s="97">
        <v>0</v>
      </c>
      <c r="G18" s="98">
        <f t="shared" si="1"/>
        <v>0</v>
      </c>
      <c r="H18" s="99">
        <f t="shared" si="3"/>
        <v>0</v>
      </c>
      <c r="I18" s="360">
        <f t="shared" si="4"/>
        <v>44630.059634583115</v>
      </c>
      <c r="J18" s="98">
        <f t="shared" si="2"/>
        <v>3947.9420411598112</v>
      </c>
      <c r="K18" s="98">
        <f t="shared" si="5"/>
        <v>-1505.2867747812097</v>
      </c>
      <c r="L18" s="101">
        <f t="shared" si="6"/>
        <v>2442.6552663786015</v>
      </c>
      <c r="N18" s="463" t="s">
        <v>638</v>
      </c>
      <c r="O18" s="463"/>
    </row>
    <row r="19" spans="1:17" ht="13.8">
      <c r="A19" s="2" t="s">
        <v>116</v>
      </c>
      <c r="B19" s="95">
        <v>0</v>
      </c>
      <c r="C19" s="96" t="e">
        <f>+B19/B37</f>
        <v>#DIV/0!</v>
      </c>
      <c r="D19" s="97">
        <v>0</v>
      </c>
      <c r="E19" s="98">
        <f t="shared" si="0"/>
        <v>0</v>
      </c>
      <c r="F19" s="97">
        <v>0</v>
      </c>
      <c r="G19" s="98">
        <f t="shared" si="1"/>
        <v>0</v>
      </c>
      <c r="H19" s="99">
        <f t="shared" si="3"/>
        <v>0</v>
      </c>
      <c r="I19" s="360">
        <f t="shared" si="4"/>
        <v>16158.675509917</v>
      </c>
      <c r="J19" s="98">
        <f t="shared" si="2"/>
        <v>1429.3844753375192</v>
      </c>
      <c r="K19" s="98">
        <f t="shared" si="5"/>
        <v>-554.41200752551549</v>
      </c>
      <c r="L19" s="101">
        <f t="shared" si="6"/>
        <v>874.97246781200374</v>
      </c>
      <c r="N19" s="462" t="s">
        <v>608</v>
      </c>
      <c r="O19" s="462"/>
      <c r="P19" s="462"/>
      <c r="Q19" s="462"/>
    </row>
    <row r="20" spans="1:17" ht="13.8">
      <c r="A20" s="2" t="s">
        <v>1</v>
      </c>
      <c r="B20" s="95">
        <v>0</v>
      </c>
      <c r="C20" s="96" t="e">
        <f>+B20/B37</f>
        <v>#DIV/0!</v>
      </c>
      <c r="D20" s="97">
        <v>0</v>
      </c>
      <c r="E20" s="98">
        <f t="shared" si="0"/>
        <v>0</v>
      </c>
      <c r="F20" s="97">
        <v>0</v>
      </c>
      <c r="G20" s="98">
        <f t="shared" si="1"/>
        <v>0</v>
      </c>
      <c r="H20" s="99">
        <f t="shared" si="3"/>
        <v>0</v>
      </c>
      <c r="I20" s="360">
        <f t="shared" si="4"/>
        <v>1263.2737976828787</v>
      </c>
      <c r="J20" s="98">
        <f t="shared" si="2"/>
        <v>111.74826509761701</v>
      </c>
      <c r="K20" s="98">
        <f t="shared" si="5"/>
        <v>-43.892526648103185</v>
      </c>
      <c r="L20" s="101">
        <f t="shared" si="6"/>
        <v>67.855738449513822</v>
      </c>
      <c r="N20" s="462" t="s">
        <v>610</v>
      </c>
      <c r="O20" s="466">
        <v>0.57899999999999996</v>
      </c>
      <c r="P20" s="498">
        <f>SUMIF($Q$38:$Q$3592,N20,$P$38:$P$3592)</f>
        <v>1001663.3590875788</v>
      </c>
      <c r="Q20" s="499"/>
    </row>
    <row r="21" spans="1:17" ht="13.8">
      <c r="A21" s="2" t="s">
        <v>46</v>
      </c>
      <c r="B21" s="95">
        <v>0</v>
      </c>
      <c r="C21" s="96" t="e">
        <f>+B21/B37</f>
        <v>#DIV/0!</v>
      </c>
      <c r="D21" s="97">
        <v>0</v>
      </c>
      <c r="E21" s="98">
        <f t="shared" si="0"/>
        <v>0</v>
      </c>
      <c r="F21" s="97">
        <v>0</v>
      </c>
      <c r="G21" s="98">
        <f t="shared" si="1"/>
        <v>0</v>
      </c>
      <c r="H21" s="99">
        <f t="shared" si="3"/>
        <v>0</v>
      </c>
      <c r="I21" s="360">
        <f t="shared" si="4"/>
        <v>35972.428822346672</v>
      </c>
      <c r="J21" s="98">
        <f t="shared" si="2"/>
        <v>3182.0944276830992</v>
      </c>
      <c r="K21" s="98">
        <f t="shared" si="5"/>
        <v>-1243.2717813196612</v>
      </c>
      <c r="L21" s="101">
        <f t="shared" si="6"/>
        <v>1938.822646363438</v>
      </c>
      <c r="N21" s="462" t="s">
        <v>603</v>
      </c>
      <c r="O21" s="466">
        <v>0.35</v>
      </c>
      <c r="P21" s="498">
        <f t="shared" ref="P21:P22" si="7">SUMIF($Q$38:$Q$3592,N21,$P$38:$P$3592)</f>
        <v>605532.56556293217</v>
      </c>
      <c r="Q21" s="499"/>
    </row>
    <row r="22" spans="1:17" ht="13.8">
      <c r="A22" s="2" t="s">
        <v>45</v>
      </c>
      <c r="B22" s="95">
        <v>0</v>
      </c>
      <c r="C22" s="96" t="e">
        <f>+B22/B37</f>
        <v>#DIV/0!</v>
      </c>
      <c r="D22" s="97">
        <v>0</v>
      </c>
      <c r="E22" s="98">
        <f t="shared" si="0"/>
        <v>0</v>
      </c>
      <c r="F22" s="97">
        <v>0</v>
      </c>
      <c r="G22" s="98">
        <f t="shared" si="1"/>
        <v>0</v>
      </c>
      <c r="H22" s="99">
        <f t="shared" si="3"/>
        <v>0</v>
      </c>
      <c r="I22" s="360">
        <f t="shared" si="4"/>
        <v>36746.765129374377</v>
      </c>
      <c r="J22" s="98">
        <f t="shared" si="2"/>
        <v>3250.5916442573352</v>
      </c>
      <c r="K22" s="98">
        <f t="shared" si="5"/>
        <v>-1272.8009076538829</v>
      </c>
      <c r="L22" s="101">
        <f t="shared" si="6"/>
        <v>1977.7907366034524</v>
      </c>
      <c r="N22" s="462" t="s">
        <v>604</v>
      </c>
      <c r="O22" s="466">
        <v>7.0999999999999994E-2</v>
      </c>
      <c r="P22" s="498">
        <f t="shared" si="7"/>
        <v>122836.60615705192</v>
      </c>
      <c r="Q22" s="499"/>
    </row>
    <row r="23" spans="1:17" ht="13.8">
      <c r="A23" s="2" t="s">
        <v>209</v>
      </c>
      <c r="B23" s="95">
        <v>0</v>
      </c>
      <c r="C23" s="96" t="e">
        <f>+B23/B37</f>
        <v>#DIV/0!</v>
      </c>
      <c r="D23" s="97">
        <v>0</v>
      </c>
      <c r="E23" s="98">
        <f t="shared" si="0"/>
        <v>0</v>
      </c>
      <c r="F23" s="97">
        <v>0</v>
      </c>
      <c r="G23" s="98">
        <f t="shared" si="1"/>
        <v>0</v>
      </c>
      <c r="H23" s="99">
        <f t="shared" si="3"/>
        <v>0</v>
      </c>
      <c r="I23" s="360">
        <f t="shared" si="4"/>
        <v>2710.2781365007554</v>
      </c>
      <c r="J23" s="98">
        <f t="shared" si="2"/>
        <v>239.74919787103144</v>
      </c>
      <c r="K23" s="98">
        <f t="shared" si="5"/>
        <v>-92.085347171906491</v>
      </c>
      <c r="L23" s="101">
        <f t="shared" si="6"/>
        <v>147.66385069912496</v>
      </c>
    </row>
    <row r="24" spans="1:17" ht="13.8">
      <c r="A24" s="2" t="s">
        <v>210</v>
      </c>
      <c r="B24" s="95">
        <v>0</v>
      </c>
      <c r="C24" s="96" t="e">
        <f>+B24/B37</f>
        <v>#DIV/0!</v>
      </c>
      <c r="D24" s="97">
        <v>0</v>
      </c>
      <c r="E24" s="98">
        <f t="shared" si="0"/>
        <v>0</v>
      </c>
      <c r="F24" s="97">
        <v>0</v>
      </c>
      <c r="G24" s="98">
        <f t="shared" si="1"/>
        <v>0</v>
      </c>
      <c r="H24" s="99">
        <f t="shared" si="3"/>
        <v>0</v>
      </c>
      <c r="I24" s="360">
        <f t="shared" si="4"/>
        <v>710.24060180837409</v>
      </c>
      <c r="J24" s="98">
        <f t="shared" si="2"/>
        <v>62.827357932660227</v>
      </c>
      <c r="K24" s="98">
        <f t="shared" si="5"/>
        <v>-23.999598315489127</v>
      </c>
      <c r="L24" s="101">
        <f t="shared" si="6"/>
        <v>38.827759617171097</v>
      </c>
      <c r="P24" s="396">
        <f>SUM(P20:P23)</f>
        <v>1730032.5308075629</v>
      </c>
    </row>
    <row r="25" spans="1:17" ht="13.8">
      <c r="A25" s="2" t="s">
        <v>2</v>
      </c>
      <c r="B25" s="95">
        <v>0</v>
      </c>
      <c r="C25" s="96" t="e">
        <f>+B25/B37</f>
        <v>#DIV/0!</v>
      </c>
      <c r="D25" s="97">
        <v>0</v>
      </c>
      <c r="E25" s="98">
        <f t="shared" si="0"/>
        <v>0</v>
      </c>
      <c r="F25" s="97">
        <v>0</v>
      </c>
      <c r="G25" s="98">
        <f t="shared" si="1"/>
        <v>0</v>
      </c>
      <c r="H25" s="99">
        <f t="shared" si="3"/>
        <v>0</v>
      </c>
      <c r="I25" s="360">
        <f t="shared" si="4"/>
        <v>1864.0306703587369</v>
      </c>
      <c r="J25" s="98">
        <f t="shared" si="2"/>
        <v>164.89077338848375</v>
      </c>
      <c r="K25" s="98">
        <f t="shared" si="5"/>
        <v>-64.673372654090045</v>
      </c>
      <c r="L25" s="101">
        <f t="shared" si="6"/>
        <v>100.21740073439371</v>
      </c>
      <c r="P25" s="396">
        <f>+L101+L189+L233+L321+L541</f>
        <v>1730032.5308075631</v>
      </c>
      <c r="Q25" t="s">
        <v>638</v>
      </c>
    </row>
    <row r="26" spans="1:17" ht="13.8">
      <c r="A26" s="2" t="s">
        <v>12</v>
      </c>
      <c r="B26" s="95">
        <v>0</v>
      </c>
      <c r="C26" s="96" t="e">
        <f>+B26/B37</f>
        <v>#DIV/0!</v>
      </c>
      <c r="D26" s="97">
        <v>0</v>
      </c>
      <c r="E26" s="98">
        <f t="shared" si="0"/>
        <v>0</v>
      </c>
      <c r="F26" s="97">
        <v>0</v>
      </c>
      <c r="G26" s="98">
        <f t="shared" si="1"/>
        <v>0</v>
      </c>
      <c r="H26" s="99">
        <f t="shared" si="3"/>
        <v>0</v>
      </c>
      <c r="I26" s="360">
        <f t="shared" si="4"/>
        <v>2032.0011690488636</v>
      </c>
      <c r="J26" s="98">
        <f t="shared" si="2"/>
        <v>179.74931937481892</v>
      </c>
      <c r="K26" s="98">
        <f t="shared" si="5"/>
        <v>-74.722675364006932</v>
      </c>
      <c r="L26" s="101">
        <f t="shared" si="6"/>
        <v>105.02664401081199</v>
      </c>
      <c r="P26" s="396">
        <f>+P24-P25</f>
        <v>0</v>
      </c>
      <c r="Q26" t="s">
        <v>652</v>
      </c>
    </row>
    <row r="27" spans="1:17" ht="13.8">
      <c r="A27" s="2" t="s">
        <v>18</v>
      </c>
      <c r="B27" s="95">
        <v>0</v>
      </c>
      <c r="C27" s="96" t="e">
        <f>+B27/B37</f>
        <v>#DIV/0!</v>
      </c>
      <c r="D27" s="97">
        <v>0</v>
      </c>
      <c r="E27" s="98">
        <f t="shared" si="0"/>
        <v>0</v>
      </c>
      <c r="F27" s="97">
        <v>0</v>
      </c>
      <c r="G27" s="98">
        <f t="shared" si="1"/>
        <v>0</v>
      </c>
      <c r="H27" s="99">
        <f t="shared" si="3"/>
        <v>0</v>
      </c>
      <c r="I27" s="360">
        <f t="shared" si="4"/>
        <v>1294929.9802928292</v>
      </c>
      <c r="J27" s="98">
        <f t="shared" si="2"/>
        <v>133887.03012655338</v>
      </c>
      <c r="K27" s="98">
        <f t="shared" si="5"/>
        <v>-65098.244195356259</v>
      </c>
      <c r="L27" s="101">
        <f t="shared" si="6"/>
        <v>68788.785931197111</v>
      </c>
    </row>
    <row r="28" spans="1:17" ht="13.8">
      <c r="A28" s="2" t="s">
        <v>9</v>
      </c>
      <c r="B28" s="95">
        <v>0</v>
      </c>
      <c r="C28" s="96" t="e">
        <f>+B28/B37</f>
        <v>#DIV/0!</v>
      </c>
      <c r="D28" s="97">
        <v>0</v>
      </c>
      <c r="E28" s="98">
        <f t="shared" si="0"/>
        <v>0</v>
      </c>
      <c r="F28" s="97">
        <v>0</v>
      </c>
      <c r="G28" s="98">
        <f t="shared" si="1"/>
        <v>0</v>
      </c>
      <c r="H28" s="99">
        <f t="shared" si="3"/>
        <v>0</v>
      </c>
      <c r="I28" s="360">
        <f t="shared" si="4"/>
        <v>996104.34187202307</v>
      </c>
      <c r="J28" s="98">
        <f t="shared" si="2"/>
        <v>99598.257431284102</v>
      </c>
      <c r="K28" s="98">
        <f t="shared" si="5"/>
        <v>-8973.0236619207026</v>
      </c>
      <c r="L28" s="101">
        <f t="shared" si="6"/>
        <v>90625.233769363404</v>
      </c>
    </row>
    <row r="29" spans="1:17" ht="13.8">
      <c r="A29" s="2" t="s">
        <v>7</v>
      </c>
      <c r="B29" s="95">
        <v>0</v>
      </c>
      <c r="C29" s="96" t="e">
        <f>+B29/B37</f>
        <v>#DIV/0!</v>
      </c>
      <c r="D29" s="97">
        <v>0</v>
      </c>
      <c r="E29" s="98">
        <f t="shared" si="0"/>
        <v>0</v>
      </c>
      <c r="F29" s="97">
        <v>0</v>
      </c>
      <c r="G29" s="98">
        <f t="shared" si="1"/>
        <v>0</v>
      </c>
      <c r="H29" s="99">
        <f t="shared" si="3"/>
        <v>0</v>
      </c>
      <c r="I29" s="360">
        <f t="shared" si="4"/>
        <v>3623291.465283433</v>
      </c>
      <c r="J29" s="98">
        <f t="shared" si="2"/>
        <v>358489.85573799524</v>
      </c>
      <c r="K29" s="98">
        <f t="shared" si="5"/>
        <v>-28290.965933941956</v>
      </c>
      <c r="L29" s="101">
        <f t="shared" si="6"/>
        <v>330198.88980405329</v>
      </c>
    </row>
    <row r="30" spans="1:17" ht="13.8">
      <c r="A30" s="2" t="s">
        <v>13</v>
      </c>
      <c r="B30" s="95">
        <v>0</v>
      </c>
      <c r="C30" s="96" t="e">
        <f>+B30/B37</f>
        <v>#DIV/0!</v>
      </c>
      <c r="D30" s="97">
        <v>0</v>
      </c>
      <c r="E30" s="98">
        <f t="shared" si="0"/>
        <v>0</v>
      </c>
      <c r="F30" s="97">
        <v>0</v>
      </c>
      <c r="G30" s="98">
        <f t="shared" si="1"/>
        <v>0</v>
      </c>
      <c r="H30" s="99">
        <f t="shared" si="3"/>
        <v>0</v>
      </c>
      <c r="I30" s="360">
        <f t="shared" si="4"/>
        <v>1362.5390454296933</v>
      </c>
      <c r="J30" s="98">
        <f t="shared" si="2"/>
        <v>120.52919543950976</v>
      </c>
      <c r="K30" s="98">
        <f t="shared" si="5"/>
        <v>-47.096995408718577</v>
      </c>
      <c r="L30" s="101">
        <f t="shared" si="6"/>
        <v>73.432200030791194</v>
      </c>
    </row>
    <row r="31" spans="1:17" ht="13.8">
      <c r="A31" s="2" t="s">
        <v>3</v>
      </c>
      <c r="B31" s="95">
        <v>0</v>
      </c>
      <c r="C31" s="96" t="e">
        <f>+B31/B37</f>
        <v>#DIV/0!</v>
      </c>
      <c r="D31" s="97">
        <v>0</v>
      </c>
      <c r="E31" s="98">
        <f t="shared" si="0"/>
        <v>0</v>
      </c>
      <c r="F31" s="97">
        <v>0</v>
      </c>
      <c r="G31" s="98">
        <f t="shared" si="1"/>
        <v>0</v>
      </c>
      <c r="H31" s="99">
        <f t="shared" si="3"/>
        <v>0</v>
      </c>
      <c r="I31" s="360">
        <f t="shared" si="4"/>
        <v>881731.94624962681</v>
      </c>
      <c r="J31" s="98">
        <f t="shared" si="2"/>
        <v>70660.856188734819</v>
      </c>
      <c r="K31" s="98">
        <f t="shared" si="5"/>
        <v>418.11203263238531</v>
      </c>
      <c r="L31" s="101">
        <f t="shared" si="6"/>
        <v>71078.968221367206</v>
      </c>
    </row>
    <row r="32" spans="1:17" ht="13.8">
      <c r="A32" s="2" t="s">
        <v>11</v>
      </c>
      <c r="B32" s="95">
        <v>0</v>
      </c>
      <c r="C32" s="96" t="e">
        <f>+B32/B37</f>
        <v>#DIV/0!</v>
      </c>
      <c r="D32" s="97">
        <v>0</v>
      </c>
      <c r="E32" s="98">
        <f t="shared" si="0"/>
        <v>0</v>
      </c>
      <c r="F32" s="97">
        <v>0</v>
      </c>
      <c r="G32" s="98">
        <f t="shared" si="1"/>
        <v>0</v>
      </c>
      <c r="H32" s="99">
        <f t="shared" si="3"/>
        <v>0</v>
      </c>
      <c r="I32" s="360">
        <f t="shared" si="4"/>
        <v>8376774.186201321</v>
      </c>
      <c r="J32" s="98">
        <f t="shared" si="2"/>
        <v>715634.40080022323</v>
      </c>
      <c r="K32" s="98">
        <f t="shared" si="5"/>
        <v>-56147.25337980871</v>
      </c>
      <c r="L32" s="101">
        <f t="shared" si="6"/>
        <v>659487.14742041449</v>
      </c>
    </row>
    <row r="33" spans="1:12" ht="13.8">
      <c r="A33" s="2" t="s">
        <v>8</v>
      </c>
      <c r="B33" s="95">
        <v>0</v>
      </c>
      <c r="C33" s="96" t="e">
        <f>+B33/B37</f>
        <v>#DIV/0!</v>
      </c>
      <c r="D33" s="97">
        <v>0</v>
      </c>
      <c r="E33" s="98">
        <f t="shared" ref="E33:E35" si="8">SUMIF($A$42:$A$3756,A33,$E$42:$E$3756)</f>
        <v>0</v>
      </c>
      <c r="F33" s="97">
        <v>0</v>
      </c>
      <c r="G33" s="98">
        <f t="shared" ref="G33:G35" si="9">SUMIF($A$42:$A$3756,A33,$G$42:$G$3756)</f>
        <v>0</v>
      </c>
      <c r="H33" s="99">
        <f t="shared" ref="H33:H35" si="10">+D33+F33</f>
        <v>0</v>
      </c>
      <c r="I33" s="360">
        <f t="shared" ref="I33:I35" si="11">SUMIF($A$42:$A$3756,A33,$I$42:$I$3756)</f>
        <v>3465.9965950257128</v>
      </c>
      <c r="J33" s="98">
        <f t="shared" ref="J33:J35" si="12">SUMIF($A$42:$A$3756,A33,$J$42:$J$3756)</f>
        <v>306.59949334720591</v>
      </c>
      <c r="K33" s="98">
        <f t="shared" si="5"/>
        <v>-117.69719644672735</v>
      </c>
      <c r="L33" s="101">
        <f t="shared" si="6"/>
        <v>188.90229690047858</v>
      </c>
    </row>
    <row r="34" spans="1:12" ht="13.8">
      <c r="A34" s="372" t="s">
        <v>444</v>
      </c>
      <c r="B34" s="95">
        <v>0</v>
      </c>
      <c r="C34" s="96" t="e">
        <f>+B34/B37</f>
        <v>#DIV/0!</v>
      </c>
      <c r="D34" s="97">
        <v>0</v>
      </c>
      <c r="E34" s="98">
        <f t="shared" si="8"/>
        <v>0</v>
      </c>
      <c r="F34" s="97">
        <v>0</v>
      </c>
      <c r="G34" s="98">
        <f t="shared" si="9"/>
        <v>0</v>
      </c>
      <c r="H34" s="99">
        <f t="shared" si="10"/>
        <v>0</v>
      </c>
      <c r="I34" s="360">
        <f t="shared" si="11"/>
        <v>19988.753227985122</v>
      </c>
      <c r="J34" s="98">
        <f t="shared" si="12"/>
        <v>1768.1903153448141</v>
      </c>
      <c r="K34" s="98">
        <f t="shared" si="5"/>
        <v>-685.12591331901115</v>
      </c>
      <c r="L34" s="101">
        <f t="shared" si="6"/>
        <v>1083.0644020258028</v>
      </c>
    </row>
    <row r="35" spans="1:12" ht="13.8">
      <c r="A35" s="372" t="s">
        <v>445</v>
      </c>
      <c r="B35" s="95">
        <v>0</v>
      </c>
      <c r="C35" s="96" t="e">
        <f>+B35/B37</f>
        <v>#DIV/0!</v>
      </c>
      <c r="D35" s="97">
        <v>0</v>
      </c>
      <c r="E35" s="98">
        <f t="shared" si="8"/>
        <v>0</v>
      </c>
      <c r="F35" s="97">
        <v>0</v>
      </c>
      <c r="G35" s="98">
        <f t="shared" si="9"/>
        <v>0</v>
      </c>
      <c r="H35" s="99">
        <f t="shared" si="10"/>
        <v>0</v>
      </c>
      <c r="I35" s="360">
        <f t="shared" si="11"/>
        <v>665.18383635768464</v>
      </c>
      <c r="J35" s="98">
        <f t="shared" si="12"/>
        <v>58.841669810845218</v>
      </c>
      <c r="K35" s="98">
        <f t="shared" si="5"/>
        <v>-22.401534865040112</v>
      </c>
      <c r="L35" s="101">
        <f t="shared" si="6"/>
        <v>36.440134945805106</v>
      </c>
    </row>
    <row r="36" spans="1:12" ht="13.8">
      <c r="A36" s="3" t="s">
        <v>461</v>
      </c>
      <c r="B36" s="95">
        <v>0</v>
      </c>
      <c r="C36" s="96" t="e">
        <f>+B36/B37</f>
        <v>#DIV/0!</v>
      </c>
      <c r="D36" s="97">
        <v>0</v>
      </c>
      <c r="E36" s="98">
        <f t="shared" si="0"/>
        <v>0</v>
      </c>
      <c r="F36" s="97">
        <v>0</v>
      </c>
      <c r="G36" s="98">
        <f t="shared" si="1"/>
        <v>0</v>
      </c>
      <c r="H36" s="102">
        <f t="shared" si="3"/>
        <v>0</v>
      </c>
      <c r="I36" s="361">
        <f t="shared" si="4"/>
        <v>0</v>
      </c>
      <c r="J36" s="98">
        <f t="shared" si="2"/>
        <v>0</v>
      </c>
      <c r="K36" s="98">
        <f t="shared" si="5"/>
        <v>0</v>
      </c>
      <c r="L36" s="101">
        <f t="shared" si="6"/>
        <v>0</v>
      </c>
    </row>
    <row r="37" spans="1:12" ht="13.8">
      <c r="A37" s="24"/>
      <c r="B37" s="104">
        <f t="shared" ref="B37:L37" si="13">SUM(B10:B36)</f>
        <v>0</v>
      </c>
      <c r="C37" s="105" t="e">
        <f t="shared" si="13"/>
        <v>#DIV/0!</v>
      </c>
      <c r="D37" s="106">
        <f t="shared" si="13"/>
        <v>0</v>
      </c>
      <c r="E37" s="107">
        <f t="shared" si="13"/>
        <v>0</v>
      </c>
      <c r="F37" s="108">
        <f t="shared" si="13"/>
        <v>0</v>
      </c>
      <c r="G37" s="107">
        <f t="shared" si="13"/>
        <v>0</v>
      </c>
      <c r="H37" s="109">
        <f t="shared" si="13"/>
        <v>0</v>
      </c>
      <c r="I37" s="362">
        <f t="shared" si="13"/>
        <v>46285249</v>
      </c>
      <c r="J37" s="111">
        <f t="shared" si="13"/>
        <v>8081097.7327374537</v>
      </c>
      <c r="K37" s="111">
        <f t="shared" si="13"/>
        <v>-142873.47999999998</v>
      </c>
      <c r="L37" s="111">
        <f t="shared" si="13"/>
        <v>7938224.2527374569</v>
      </c>
    </row>
    <row r="38" spans="1:12">
      <c r="H38" s="80"/>
      <c r="I38" s="81"/>
    </row>
    <row r="39" spans="1:12">
      <c r="I39" t="s">
        <v>370</v>
      </c>
      <c r="K39" s="166"/>
      <c r="L39" s="166">
        <f>SUM(N42:N5756)</f>
        <v>7938222.7327374546</v>
      </c>
    </row>
    <row r="40" spans="1:12">
      <c r="B40" s="367" t="str">
        <f>+MTEP06!B35</f>
        <v>* Note</v>
      </c>
    </row>
    <row r="41" spans="1:12">
      <c r="B41" s="367" t="str">
        <f>+MTEP06!B36</f>
        <v xml:space="preserve">ATC, OTP, MP, Vecten allocate true-ups based on the allocation totals in column "H" as approved by FERC </v>
      </c>
      <c r="K41" t="s">
        <v>653</v>
      </c>
      <c r="L41" s="396">
        <f>+L37-L39</f>
        <v>1.5200000023469329</v>
      </c>
    </row>
    <row r="42" spans="1:12">
      <c r="B42" s="367" t="str">
        <f>+MTEP06!B37</f>
        <v>GRE, ITC, ITCM, METC, NSP allocate true-ups based on FERC approved calculations.</v>
      </c>
    </row>
    <row r="46" spans="1:12" ht="15.6">
      <c r="A46" s="874" t="s">
        <v>19</v>
      </c>
      <c r="B46" s="875"/>
      <c r="C46" s="875" t="s">
        <v>668</v>
      </c>
      <c r="D46" s="875"/>
      <c r="E46" s="875"/>
      <c r="F46" s="875"/>
      <c r="G46" s="875"/>
      <c r="H46" s="876"/>
      <c r="I46" s="4"/>
    </row>
    <row r="47" spans="1:12" ht="15.6">
      <c r="A47" s="867" t="s">
        <v>20</v>
      </c>
      <c r="B47" s="868"/>
      <c r="C47" s="918"/>
      <c r="D47" s="918"/>
      <c r="E47" s="918"/>
      <c r="F47" s="918"/>
      <c r="G47" s="918"/>
      <c r="H47" s="919"/>
      <c r="I47" s="4"/>
    </row>
    <row r="48" spans="1:12" ht="15.6">
      <c r="A48" s="867" t="s">
        <v>22</v>
      </c>
      <c r="B48" s="868"/>
      <c r="C48" s="913"/>
      <c r="D48" s="913"/>
      <c r="E48" s="913"/>
      <c r="F48" s="913"/>
      <c r="G48" s="913"/>
      <c r="H48" s="914"/>
      <c r="I48" s="4"/>
    </row>
    <row r="49" spans="1:12" ht="15.6">
      <c r="A49" s="867" t="s">
        <v>24</v>
      </c>
      <c r="B49" s="868"/>
      <c r="C49" s="869">
        <v>0</v>
      </c>
      <c r="D49" s="870"/>
      <c r="E49" s="870"/>
      <c r="F49" s="870"/>
      <c r="G49" s="870"/>
      <c r="H49" s="871"/>
      <c r="I49" s="4"/>
    </row>
    <row r="50" spans="1:12" ht="15.6">
      <c r="A50" s="881" t="s">
        <v>25</v>
      </c>
      <c r="B50" s="882"/>
      <c r="C50" s="911"/>
      <c r="D50" s="911"/>
      <c r="E50" s="911"/>
      <c r="F50" s="911"/>
      <c r="G50" s="911"/>
      <c r="H50" s="912"/>
      <c r="I50" s="4"/>
    </row>
    <row r="51" spans="1:12" ht="13.8">
      <c r="A51" s="5"/>
      <c r="B51" s="5"/>
      <c r="C51" s="5"/>
      <c r="D51" s="5"/>
      <c r="E51" s="5"/>
      <c r="F51" s="5"/>
      <c r="G51" s="5"/>
      <c r="H51" s="5"/>
      <c r="I51" s="5"/>
    </row>
    <row r="52" spans="1:12" ht="13.8">
      <c r="A52" s="6"/>
      <c r="B52" s="7"/>
      <c r="C52" s="8"/>
      <c r="D52" s="886">
        <v>0.2</v>
      </c>
      <c r="E52" s="887"/>
      <c r="F52" s="886">
        <v>0.8</v>
      </c>
      <c r="G52" s="887"/>
      <c r="H52" s="370"/>
      <c r="I52" s="10"/>
      <c r="J52" s="11" t="s">
        <v>121</v>
      </c>
      <c r="K52" s="11" t="s">
        <v>269</v>
      </c>
      <c r="L52" s="11" t="s">
        <v>270</v>
      </c>
    </row>
    <row r="53" spans="1:12" ht="13.8">
      <c r="A53" s="12"/>
      <c r="B53" s="13"/>
      <c r="C53" s="14"/>
      <c r="D53" s="872" t="s">
        <v>26</v>
      </c>
      <c r="E53" s="880"/>
      <c r="F53" s="872" t="s">
        <v>27</v>
      </c>
      <c r="G53" s="880"/>
      <c r="H53" s="872" t="s">
        <v>28</v>
      </c>
      <c r="I53" s="873"/>
      <c r="J53" s="15" t="s">
        <v>29</v>
      </c>
      <c r="K53" s="391" t="s">
        <v>523</v>
      </c>
      <c r="L53" s="391" t="s">
        <v>29</v>
      </c>
    </row>
    <row r="54" spans="1:12" ht="27.6">
      <c r="A54" s="16" t="s">
        <v>30</v>
      </c>
      <c r="B54" s="17" t="s">
        <v>31</v>
      </c>
      <c r="C54" s="18" t="s">
        <v>32</v>
      </c>
      <c r="D54" s="19" t="s">
        <v>33</v>
      </c>
      <c r="E54" s="20" t="s">
        <v>34</v>
      </c>
      <c r="F54" s="19" t="s">
        <v>33</v>
      </c>
      <c r="G54" s="20" t="s">
        <v>34</v>
      </c>
      <c r="H54" s="21" t="s">
        <v>33</v>
      </c>
      <c r="I54" s="40" t="s">
        <v>34</v>
      </c>
      <c r="J54" s="18" t="s">
        <v>34</v>
      </c>
      <c r="K54" s="18" t="s">
        <v>34</v>
      </c>
      <c r="L54" s="18" t="s">
        <v>34</v>
      </c>
    </row>
    <row r="55" spans="1:12" ht="13.8">
      <c r="A55" s="1" t="s">
        <v>15</v>
      </c>
      <c r="B55" s="22">
        <f>+$B$10</f>
        <v>0</v>
      </c>
      <c r="C55" s="84" t="e">
        <f>+B55/B81</f>
        <v>#DIV/0!</v>
      </c>
      <c r="D55" s="89">
        <v>0</v>
      </c>
      <c r="E55" s="112">
        <f>+D55*C49</f>
        <v>0</v>
      </c>
      <c r="F55" s="79">
        <v>0</v>
      </c>
      <c r="G55" s="114">
        <f>F55*C49</f>
        <v>0</v>
      </c>
      <c r="H55" s="89">
        <v>0.12004177825460295</v>
      </c>
      <c r="I55" s="116">
        <f>H55*C49</f>
        <v>0</v>
      </c>
      <c r="J55" s="39">
        <f>+H55*I84</f>
        <v>0</v>
      </c>
      <c r="K55" s="395">
        <v>0</v>
      </c>
      <c r="L55" s="393">
        <f>+J55+K55</f>
        <v>0</v>
      </c>
    </row>
    <row r="56" spans="1:12" ht="13.8">
      <c r="A56" s="2" t="s">
        <v>4</v>
      </c>
      <c r="B56" s="22">
        <f>+$B$12</f>
        <v>0</v>
      </c>
      <c r="C56" s="84" t="e">
        <f>+B56/B81</f>
        <v>#DIV/0!</v>
      </c>
      <c r="D56" s="89">
        <v>0</v>
      </c>
      <c r="E56" s="112">
        <f>+D56*C49</f>
        <v>0</v>
      </c>
      <c r="F56" s="79">
        <v>0</v>
      </c>
      <c r="G56" s="112">
        <f>F56*C49</f>
        <v>0</v>
      </c>
      <c r="H56" s="89">
        <v>7.2006526702430218E-4</v>
      </c>
      <c r="I56" s="117">
        <f>H56*C49</f>
        <v>0</v>
      </c>
      <c r="J56" s="39">
        <f>+H56*I84</f>
        <v>0</v>
      </c>
      <c r="K56" s="395">
        <v>0</v>
      </c>
      <c r="L56" s="394">
        <f>+J56+K56</f>
        <v>0</v>
      </c>
    </row>
    <row r="57" spans="1:12" ht="13.8">
      <c r="A57" s="2" t="s">
        <v>0</v>
      </c>
      <c r="B57" s="22">
        <f>+$B$13</f>
        <v>0</v>
      </c>
      <c r="C57" s="84" t="e">
        <f>+B57/B81</f>
        <v>#DIV/0!</v>
      </c>
      <c r="D57" s="89">
        <v>0</v>
      </c>
      <c r="E57" s="112">
        <f>+D57*C49</f>
        <v>0</v>
      </c>
      <c r="F57" s="79">
        <v>0</v>
      </c>
      <c r="G57" s="112">
        <f>F57*C49</f>
        <v>0</v>
      </c>
      <c r="H57" s="89">
        <v>0.1181166210675321</v>
      </c>
      <c r="I57" s="117">
        <f>H57*C49</f>
        <v>0</v>
      </c>
      <c r="J57" s="39">
        <f>+H57*I84</f>
        <v>0</v>
      </c>
      <c r="K57" s="395">
        <v>0</v>
      </c>
      <c r="L57" s="394">
        <f t="shared" ref="L57:L80" si="14">+J57+K57</f>
        <v>0</v>
      </c>
    </row>
    <row r="58" spans="1:12" ht="13.8">
      <c r="A58" s="2" t="s">
        <v>16</v>
      </c>
      <c r="B58" s="22">
        <f>+$B$14</f>
        <v>0</v>
      </c>
      <c r="C58" s="84" t="e">
        <f>+B58/B81</f>
        <v>#DIV/0!</v>
      </c>
      <c r="D58" s="89">
        <v>0</v>
      </c>
      <c r="E58" s="112">
        <f>+D58*C49</f>
        <v>0</v>
      </c>
      <c r="F58" s="79">
        <v>0</v>
      </c>
      <c r="G58" s="112">
        <f>F58*C49</f>
        <v>0</v>
      </c>
      <c r="H58" s="89">
        <v>1.2927855718761721E-2</v>
      </c>
      <c r="I58" s="117">
        <f>H58*C49</f>
        <v>0</v>
      </c>
      <c r="J58" s="39">
        <f>+H58*I84</f>
        <v>0</v>
      </c>
      <c r="K58" s="395">
        <v>0</v>
      </c>
      <c r="L58" s="394">
        <f t="shared" si="14"/>
        <v>0</v>
      </c>
    </row>
    <row r="59" spans="1:12" ht="13.8">
      <c r="A59" s="2" t="s">
        <v>6</v>
      </c>
      <c r="B59" s="22">
        <f>+$B$15</f>
        <v>0</v>
      </c>
      <c r="C59" s="84" t="e">
        <f>+B59/B81</f>
        <v>#DIV/0!</v>
      </c>
      <c r="D59" s="89">
        <v>0</v>
      </c>
      <c r="E59" s="112">
        <f>+D59*C49</f>
        <v>0</v>
      </c>
      <c r="F59" s="79">
        <v>0</v>
      </c>
      <c r="G59" s="112">
        <f>F59*C49</f>
        <v>0</v>
      </c>
      <c r="H59" s="89">
        <v>2.7993770592626008E-2</v>
      </c>
      <c r="I59" s="117">
        <f>H59*C49</f>
        <v>0</v>
      </c>
      <c r="J59" s="39">
        <f>+H59*I84</f>
        <v>0</v>
      </c>
      <c r="K59" s="395">
        <v>0</v>
      </c>
      <c r="L59" s="394">
        <f t="shared" si="14"/>
        <v>0</v>
      </c>
    </row>
    <row r="60" spans="1:12" ht="13.8">
      <c r="A60" s="2" t="s">
        <v>10</v>
      </c>
      <c r="B60" s="22">
        <f>+$B$16</f>
        <v>0</v>
      </c>
      <c r="C60" s="84" t="e">
        <f>+B60/B81</f>
        <v>#DIV/0!</v>
      </c>
      <c r="D60" s="89">
        <v>0</v>
      </c>
      <c r="E60" s="112">
        <f>+D60*C49</f>
        <v>0</v>
      </c>
      <c r="F60" s="79">
        <v>0</v>
      </c>
      <c r="G60" s="112">
        <f>F60*C49</f>
        <v>0</v>
      </c>
      <c r="H60" s="89">
        <v>3.3115444175607078E-2</v>
      </c>
      <c r="I60" s="117">
        <f>H60*C49</f>
        <v>0</v>
      </c>
      <c r="J60" s="39">
        <f>+H60*I84</f>
        <v>0</v>
      </c>
      <c r="K60" s="395">
        <v>0</v>
      </c>
      <c r="L60" s="394">
        <f t="shared" si="14"/>
        <v>0</v>
      </c>
    </row>
    <row r="61" spans="1:12" ht="13.8">
      <c r="A61" s="2" t="s">
        <v>17</v>
      </c>
      <c r="B61" s="22">
        <f>+$B$17</f>
        <v>0</v>
      </c>
      <c r="C61" s="84" t="e">
        <f>+B61/B81</f>
        <v>#DIV/0!</v>
      </c>
      <c r="D61" s="89">
        <v>0</v>
      </c>
      <c r="E61" s="112">
        <f>+D61*C49</f>
        <v>0</v>
      </c>
      <c r="F61" s="79">
        <v>0</v>
      </c>
      <c r="G61" s="112">
        <f>F61*C49</f>
        <v>0</v>
      </c>
      <c r="H61" s="89">
        <v>7.1722316106932971E-2</v>
      </c>
      <c r="I61" s="117">
        <f>H61*C49</f>
        <v>0</v>
      </c>
      <c r="J61" s="39">
        <f>+H61*I84</f>
        <v>0</v>
      </c>
      <c r="K61" s="395">
        <v>0</v>
      </c>
      <c r="L61" s="394">
        <f t="shared" si="14"/>
        <v>0</v>
      </c>
    </row>
    <row r="62" spans="1:12" ht="13.8">
      <c r="A62" s="2" t="s">
        <v>5</v>
      </c>
      <c r="B62" s="22">
        <f>+$B$18</f>
        <v>0</v>
      </c>
      <c r="C62" s="84" t="e">
        <f>+B62/B81</f>
        <v>#DIV/0!</v>
      </c>
      <c r="D62" s="89">
        <v>0</v>
      </c>
      <c r="E62" s="112">
        <f>+D62*C49</f>
        <v>0</v>
      </c>
      <c r="F62" s="79">
        <v>0</v>
      </c>
      <c r="G62" s="112">
        <f>F62*C49</f>
        <v>0</v>
      </c>
      <c r="H62" s="89">
        <v>9.2191703293760877E-2</v>
      </c>
      <c r="I62" s="117">
        <f>H62*C49</f>
        <v>0</v>
      </c>
      <c r="J62" s="39">
        <f>+H62*I84</f>
        <v>0</v>
      </c>
      <c r="K62" s="395">
        <v>0</v>
      </c>
      <c r="L62" s="394">
        <f t="shared" si="14"/>
        <v>0</v>
      </c>
    </row>
    <row r="63" spans="1:12" ht="13.8">
      <c r="A63" s="2" t="s">
        <v>116</v>
      </c>
      <c r="B63" s="22">
        <f>+$B$19</f>
        <v>0</v>
      </c>
      <c r="C63" s="84" t="e">
        <f>+B63/B81</f>
        <v>#DIV/0!</v>
      </c>
      <c r="D63" s="89">
        <v>0</v>
      </c>
      <c r="E63" s="112">
        <f>+D63*C49</f>
        <v>0</v>
      </c>
      <c r="F63" s="79">
        <v>0</v>
      </c>
      <c r="G63" s="112">
        <f>F63*C49</f>
        <v>0</v>
      </c>
      <c r="H63" s="89">
        <v>3.6425860294762802E-2</v>
      </c>
      <c r="I63" s="117">
        <f>H63*C49</f>
        <v>0</v>
      </c>
      <c r="J63" s="39">
        <f>+H63*I84</f>
        <v>0</v>
      </c>
      <c r="K63" s="395">
        <v>0</v>
      </c>
      <c r="L63" s="394">
        <f t="shared" si="14"/>
        <v>0</v>
      </c>
    </row>
    <row r="64" spans="1:12" ht="13.8">
      <c r="A64" s="2" t="s">
        <v>1</v>
      </c>
      <c r="B64" s="22">
        <f>+$B$20</f>
        <v>0</v>
      </c>
      <c r="C64" s="84" t="e">
        <f>+B64/B81</f>
        <v>#DIV/0!</v>
      </c>
      <c r="D64" s="89">
        <v>0</v>
      </c>
      <c r="E64" s="112">
        <f>+D64*C49</f>
        <v>0</v>
      </c>
      <c r="F64" s="79">
        <v>0</v>
      </c>
      <c r="G64" s="112">
        <f>F64*C49</f>
        <v>0</v>
      </c>
      <c r="H64" s="89">
        <v>2.5714211029403888E-3</v>
      </c>
      <c r="I64" s="117">
        <f>H64*C49</f>
        <v>0</v>
      </c>
      <c r="J64" s="39">
        <f>+H64*I84</f>
        <v>0</v>
      </c>
      <c r="K64" s="395">
        <v>0</v>
      </c>
      <c r="L64" s="394">
        <f t="shared" si="14"/>
        <v>0</v>
      </c>
    </row>
    <row r="65" spans="1:12" ht="13.8">
      <c r="A65" s="2" t="s">
        <v>46</v>
      </c>
      <c r="B65" s="22">
        <f>+$B$21</f>
        <v>0</v>
      </c>
      <c r="C65" s="84" t="e">
        <f>+B65/B81</f>
        <v>#DIV/0!</v>
      </c>
      <c r="D65" s="89">
        <v>0</v>
      </c>
      <c r="E65" s="112">
        <f>+D65*C49</f>
        <v>0</v>
      </c>
      <c r="F65" s="79">
        <v>0</v>
      </c>
      <c r="G65" s="112">
        <f>F65*C49</f>
        <v>0</v>
      </c>
      <c r="H65" s="89">
        <v>7.3855641723103868E-2</v>
      </c>
      <c r="I65" s="117">
        <f>H65*C49</f>
        <v>0</v>
      </c>
      <c r="J65" s="39">
        <f>+H65*I84</f>
        <v>0</v>
      </c>
      <c r="K65" s="395">
        <v>0</v>
      </c>
      <c r="L65" s="394">
        <f t="shared" si="14"/>
        <v>0</v>
      </c>
    </row>
    <row r="66" spans="1:12" ht="13.8">
      <c r="A66" s="2" t="s">
        <v>45</v>
      </c>
      <c r="B66" s="22">
        <f>+$B$22</f>
        <v>0</v>
      </c>
      <c r="C66" s="84" t="e">
        <f>+B66/B81</f>
        <v>#DIV/0!</v>
      </c>
      <c r="D66" s="89">
        <v>0</v>
      </c>
      <c r="E66" s="112">
        <f>+D66*C49</f>
        <v>0</v>
      </c>
      <c r="F66" s="79">
        <v>0</v>
      </c>
      <c r="G66" s="112">
        <f>F66*C49</f>
        <v>0</v>
      </c>
      <c r="H66" s="89">
        <v>8.1690996826127626E-2</v>
      </c>
      <c r="I66" s="117">
        <f>H66*C49</f>
        <v>0</v>
      </c>
      <c r="J66" s="39">
        <f>+H66*I84</f>
        <v>0</v>
      </c>
      <c r="K66" s="395">
        <v>0</v>
      </c>
      <c r="L66" s="394">
        <f t="shared" si="14"/>
        <v>0</v>
      </c>
    </row>
    <row r="67" spans="1:12" ht="13.8">
      <c r="A67" s="2" t="s">
        <v>209</v>
      </c>
      <c r="B67" s="22">
        <f>+$B$23</f>
        <v>0</v>
      </c>
      <c r="C67" s="84" t="e">
        <f>+B67/B81</f>
        <v>#DIV/0!</v>
      </c>
      <c r="D67" s="89">
        <v>0</v>
      </c>
      <c r="E67" s="112">
        <f>+D67*C49</f>
        <v>0</v>
      </c>
      <c r="F67" s="79">
        <v>0</v>
      </c>
      <c r="G67" s="112">
        <f>F67*C49</f>
        <v>0</v>
      </c>
      <c r="H67" s="89">
        <v>5.4699158034717602E-3</v>
      </c>
      <c r="I67" s="117">
        <f>H67*C49</f>
        <v>0</v>
      </c>
      <c r="J67" s="39">
        <f>+H67*I84</f>
        <v>0</v>
      </c>
      <c r="K67" s="395">
        <v>0</v>
      </c>
      <c r="L67" s="394">
        <f t="shared" si="14"/>
        <v>0</v>
      </c>
    </row>
    <row r="68" spans="1:12" ht="13.8">
      <c r="A68" s="2" t="s">
        <v>210</v>
      </c>
      <c r="B68" s="22">
        <f>+$B$24</f>
        <v>0</v>
      </c>
      <c r="C68" s="84" t="e">
        <f>+B68/B81</f>
        <v>#DIV/0!</v>
      </c>
      <c r="D68" s="89">
        <v>0</v>
      </c>
      <c r="E68" s="112">
        <f>+D68*C49</f>
        <v>0</v>
      </c>
      <c r="F68" s="79">
        <v>0</v>
      </c>
      <c r="G68" s="112">
        <f>F68*C49</f>
        <v>0</v>
      </c>
      <c r="H68" s="89">
        <v>1.4334160910565406E-3</v>
      </c>
      <c r="I68" s="117">
        <f>H68*C49</f>
        <v>0</v>
      </c>
      <c r="J68" s="39">
        <f>+H68*I84</f>
        <v>0</v>
      </c>
      <c r="K68" s="395">
        <v>0</v>
      </c>
      <c r="L68" s="394">
        <f t="shared" si="14"/>
        <v>0</v>
      </c>
    </row>
    <row r="69" spans="1:12" ht="13.8">
      <c r="A69" s="2" t="s">
        <v>2</v>
      </c>
      <c r="B69" s="22">
        <f>+$B$25</f>
        <v>0</v>
      </c>
      <c r="C69" s="84" t="e">
        <f>+B69/B81</f>
        <v>#DIV/0!</v>
      </c>
      <c r="D69" s="89">
        <v>0</v>
      </c>
      <c r="E69" s="112">
        <f>+D69*C49</f>
        <v>0</v>
      </c>
      <c r="F69" s="79">
        <v>0</v>
      </c>
      <c r="G69" s="112">
        <f>F69*C49</f>
        <v>0</v>
      </c>
      <c r="H69" s="89">
        <v>3.7822902194132734E-3</v>
      </c>
      <c r="I69" s="117">
        <f>H69*C49</f>
        <v>0</v>
      </c>
      <c r="J69" s="39">
        <f>+H69*I84</f>
        <v>0</v>
      </c>
      <c r="K69" s="395">
        <v>0</v>
      </c>
      <c r="L69" s="394">
        <f t="shared" si="14"/>
        <v>0</v>
      </c>
    </row>
    <row r="70" spans="1:12" ht="13.8">
      <c r="A70" s="2" t="s">
        <v>12</v>
      </c>
      <c r="B70" s="22">
        <f>+$B$26</f>
        <v>0</v>
      </c>
      <c r="C70" s="84" t="e">
        <f>+B70/B81</f>
        <v>#DIV/0!</v>
      </c>
      <c r="D70" s="89">
        <v>0</v>
      </c>
      <c r="E70" s="112">
        <f>+D70*C49</f>
        <v>0</v>
      </c>
      <c r="F70" s="79">
        <v>0</v>
      </c>
      <c r="G70" s="112">
        <f>F70*C49</f>
        <v>0</v>
      </c>
      <c r="H70" s="89">
        <v>0</v>
      </c>
      <c r="I70" s="117">
        <f>H70*C49</f>
        <v>0</v>
      </c>
      <c r="J70" s="39">
        <f>+H70*I84</f>
        <v>0</v>
      </c>
      <c r="K70" s="395">
        <v>0</v>
      </c>
      <c r="L70" s="394">
        <f t="shared" si="14"/>
        <v>0</v>
      </c>
    </row>
    <row r="71" spans="1:12" ht="13.8">
      <c r="A71" s="2" t="s">
        <v>18</v>
      </c>
      <c r="B71" s="22">
        <f>+$B$27</f>
        <v>0</v>
      </c>
      <c r="C71" s="84" t="e">
        <f>+B71/B81</f>
        <v>#DIV/0!</v>
      </c>
      <c r="D71" s="89">
        <v>0</v>
      </c>
      <c r="E71" s="112">
        <f>+D71*C49</f>
        <v>0</v>
      </c>
      <c r="F71" s="79">
        <v>0</v>
      </c>
      <c r="G71" s="112">
        <f>F71*C49</f>
        <v>0</v>
      </c>
      <c r="H71" s="89">
        <v>0.11717914272476036</v>
      </c>
      <c r="I71" s="117">
        <f>H71*C49</f>
        <v>0</v>
      </c>
      <c r="J71" s="39">
        <f>+H71*I84</f>
        <v>0</v>
      </c>
      <c r="K71" s="395">
        <v>0</v>
      </c>
      <c r="L71" s="394">
        <f t="shared" si="14"/>
        <v>0</v>
      </c>
    </row>
    <row r="72" spans="1:12" ht="13.8">
      <c r="A72" s="2" t="s">
        <v>9</v>
      </c>
      <c r="B72" s="22">
        <f>+$B$28</f>
        <v>0</v>
      </c>
      <c r="C72" s="84" t="e">
        <f>+B72/B81</f>
        <v>#DIV/0!</v>
      </c>
      <c r="D72" s="89">
        <v>0</v>
      </c>
      <c r="E72" s="112">
        <f>+D72*C49</f>
        <v>0</v>
      </c>
      <c r="F72" s="79">
        <v>0</v>
      </c>
      <c r="G72" s="112">
        <f>F72*C49</f>
        <v>0</v>
      </c>
      <c r="H72" s="89">
        <v>8.6339170056056194E-2</v>
      </c>
      <c r="I72" s="117">
        <f>H72*C49</f>
        <v>0</v>
      </c>
      <c r="J72" s="39">
        <f>+H72*I84</f>
        <v>0</v>
      </c>
      <c r="K72" s="395">
        <v>0</v>
      </c>
      <c r="L72" s="394">
        <f t="shared" si="14"/>
        <v>0</v>
      </c>
    </row>
    <row r="73" spans="1:12" ht="13.8">
      <c r="A73" s="2" t="s">
        <v>7</v>
      </c>
      <c r="B73" s="22">
        <f>+$B$29</f>
        <v>0</v>
      </c>
      <c r="C73" s="84" t="e">
        <f>+B73/B81</f>
        <v>#DIV/0!</v>
      </c>
      <c r="D73" s="89">
        <v>0</v>
      </c>
      <c r="E73" s="112">
        <f>+D73*C49</f>
        <v>0</v>
      </c>
      <c r="F73" s="79">
        <v>0</v>
      </c>
      <c r="G73" s="112">
        <f>F73*C49</f>
        <v>0</v>
      </c>
      <c r="H73" s="89">
        <v>1.5050616263809576E-2</v>
      </c>
      <c r="I73" s="117">
        <f>H73*C49</f>
        <v>0</v>
      </c>
      <c r="J73" s="39">
        <f>+H73*I84</f>
        <v>0</v>
      </c>
      <c r="K73" s="395">
        <v>0</v>
      </c>
      <c r="L73" s="394">
        <f t="shared" si="14"/>
        <v>0</v>
      </c>
    </row>
    <row r="74" spans="1:12" ht="13.8">
      <c r="A74" s="2" t="s">
        <v>13</v>
      </c>
      <c r="B74" s="22">
        <f>+$B$30</f>
        <v>0</v>
      </c>
      <c r="C74" s="84" t="e">
        <f>+B74/B81</f>
        <v>#DIV/0!</v>
      </c>
      <c r="D74" s="89">
        <v>0</v>
      </c>
      <c r="E74" s="112">
        <f>+D74*C49</f>
        <v>0</v>
      </c>
      <c r="F74" s="79">
        <v>0</v>
      </c>
      <c r="G74" s="112">
        <f>F74*C49</f>
        <v>0</v>
      </c>
      <c r="H74" s="89">
        <v>3.1165543149948133E-3</v>
      </c>
      <c r="I74" s="117">
        <f>H74*C49</f>
        <v>0</v>
      </c>
      <c r="J74" s="39">
        <f>+H74*I84</f>
        <v>0</v>
      </c>
      <c r="K74" s="395">
        <v>0</v>
      </c>
      <c r="L74" s="394">
        <f t="shared" si="14"/>
        <v>0</v>
      </c>
    </row>
    <row r="75" spans="1:12" ht="13.8">
      <c r="A75" s="2" t="s">
        <v>3</v>
      </c>
      <c r="B75" s="22">
        <f>+$B$31</f>
        <v>0</v>
      </c>
      <c r="C75" s="84" t="e">
        <f>+B75/B81</f>
        <v>#DIV/0!</v>
      </c>
      <c r="D75" s="89">
        <v>0</v>
      </c>
      <c r="E75" s="112">
        <f>+D75*C49</f>
        <v>0</v>
      </c>
      <c r="F75" s="79">
        <v>0</v>
      </c>
      <c r="G75" s="112">
        <f>F75*C49</f>
        <v>0</v>
      </c>
      <c r="H75" s="89">
        <v>2.3097747921188582E-2</v>
      </c>
      <c r="I75" s="117">
        <f>H75*C49</f>
        <v>0</v>
      </c>
      <c r="J75" s="39">
        <f>+H75*I84</f>
        <v>0</v>
      </c>
      <c r="K75" s="395">
        <v>0</v>
      </c>
      <c r="L75" s="394">
        <f t="shared" si="14"/>
        <v>0</v>
      </c>
    </row>
    <row r="76" spans="1:12" ht="13.8">
      <c r="A76" s="2" t="s">
        <v>11</v>
      </c>
      <c r="B76" s="22">
        <f>+$B$32</f>
        <v>0</v>
      </c>
      <c r="C76" s="84" t="e">
        <f>+B76/B81</f>
        <v>#DIV/0!</v>
      </c>
      <c r="D76" s="89">
        <v>0</v>
      </c>
      <c r="E76" s="112">
        <f>+D76*C49</f>
        <v>0</v>
      </c>
      <c r="F76" s="79">
        <v>0</v>
      </c>
      <c r="G76" s="112">
        <f>F76*C49</f>
        <v>0</v>
      </c>
      <c r="H76" s="89">
        <v>1.4660102866790562E-2</v>
      </c>
      <c r="I76" s="117">
        <f>H76*C49</f>
        <v>0</v>
      </c>
      <c r="J76" s="39">
        <f>+H76*I84</f>
        <v>0</v>
      </c>
      <c r="K76" s="395">
        <v>0</v>
      </c>
      <c r="L76" s="394">
        <f t="shared" si="14"/>
        <v>0</v>
      </c>
    </row>
    <row r="77" spans="1:12" ht="13.8">
      <c r="A77" s="372" t="s">
        <v>8</v>
      </c>
      <c r="B77" s="22">
        <f>+$B$33</f>
        <v>0</v>
      </c>
      <c r="C77" s="84" t="e">
        <f>+B77/B81</f>
        <v>#DIV/0!</v>
      </c>
      <c r="D77" s="89">
        <v>0</v>
      </c>
      <c r="E77" s="112">
        <f>+D77*C49</f>
        <v>0</v>
      </c>
      <c r="F77" s="79">
        <v>0</v>
      </c>
      <c r="G77" s="112">
        <f>F77*C49</f>
        <v>0</v>
      </c>
      <c r="H77" s="89">
        <v>4.7083058847827023E-3</v>
      </c>
      <c r="I77" s="117">
        <f>H77*C49</f>
        <v>0</v>
      </c>
      <c r="J77" s="39">
        <f>+H77*I84</f>
        <v>0</v>
      </c>
      <c r="K77" s="395">
        <v>0</v>
      </c>
      <c r="L77" s="394">
        <f t="shared" si="14"/>
        <v>0</v>
      </c>
    </row>
    <row r="78" spans="1:12" ht="13.8">
      <c r="A78" s="372" t="s">
        <v>444</v>
      </c>
      <c r="B78" s="22">
        <f>+$B$34</f>
        <v>0</v>
      </c>
      <c r="C78" s="84" t="e">
        <f>+B78/B81</f>
        <v>#DIV/0!</v>
      </c>
      <c r="D78" s="89">
        <v>0</v>
      </c>
      <c r="E78" s="112">
        <f>+D78*C49</f>
        <v>0</v>
      </c>
      <c r="F78" s="79">
        <v>0</v>
      </c>
      <c r="G78" s="112">
        <f>F78*C49</f>
        <v>0</v>
      </c>
      <c r="H78" s="89">
        <v>4.2882642914124462E-2</v>
      </c>
      <c r="I78" s="117">
        <f>H78*C49</f>
        <v>0</v>
      </c>
      <c r="J78" s="39">
        <f>+H78*I84</f>
        <v>0</v>
      </c>
      <c r="K78" s="395">
        <v>0</v>
      </c>
      <c r="L78" s="394">
        <f t="shared" si="14"/>
        <v>0</v>
      </c>
    </row>
    <row r="79" spans="1:12" ht="13.8">
      <c r="A79" s="372" t="s">
        <v>445</v>
      </c>
      <c r="B79" s="22">
        <f>+$B$35</f>
        <v>0</v>
      </c>
      <c r="C79" s="84" t="e">
        <f>+B79/B81</f>
        <v>#DIV/0!</v>
      </c>
      <c r="D79" s="89">
        <v>0</v>
      </c>
      <c r="E79" s="112">
        <f>+D79*C49</f>
        <v>0</v>
      </c>
      <c r="F79" s="79">
        <v>0</v>
      </c>
      <c r="G79" s="112">
        <f>F79*C49</f>
        <v>0</v>
      </c>
      <c r="H79" s="89">
        <v>1.5798415247974358E-3</v>
      </c>
      <c r="I79" s="117">
        <f>H79*C49</f>
        <v>0</v>
      </c>
      <c r="J79" s="39">
        <f>+H79*I84</f>
        <v>0</v>
      </c>
      <c r="K79" s="395">
        <v>0</v>
      </c>
      <c r="L79" s="394">
        <f t="shared" si="14"/>
        <v>0</v>
      </c>
    </row>
    <row r="80" spans="1:12" ht="13.8">
      <c r="A80" s="3" t="s">
        <v>461</v>
      </c>
      <c r="B80" s="22">
        <f>+$B$36</f>
        <v>0</v>
      </c>
      <c r="C80" s="84" t="e">
        <f>+B80/B81</f>
        <v>#DIV/0!</v>
      </c>
      <c r="D80" s="89">
        <v>0</v>
      </c>
      <c r="E80" s="112">
        <f>+D80*C49</f>
        <v>0</v>
      </c>
      <c r="F80" s="79">
        <v>0</v>
      </c>
      <c r="G80" s="115">
        <f>F80*C49</f>
        <v>0</v>
      </c>
      <c r="H80" s="358">
        <v>9.3267789909709815E-3</v>
      </c>
      <c r="I80" s="118">
        <f>H80*C49</f>
        <v>0</v>
      </c>
      <c r="J80" s="39">
        <f>+H80*I84</f>
        <v>0</v>
      </c>
      <c r="K80" s="395">
        <v>0</v>
      </c>
      <c r="L80" s="394">
        <f t="shared" si="14"/>
        <v>0</v>
      </c>
    </row>
    <row r="81" spans="1:14" ht="13.8">
      <c r="A81" s="24"/>
      <c r="B81" s="25">
        <f t="shared" ref="B81:L81" si="15">SUM(B55:B80)</f>
        <v>0</v>
      </c>
      <c r="C81" s="85" t="e">
        <f t="shared" si="15"/>
        <v>#DIV/0!</v>
      </c>
      <c r="D81" s="82">
        <f t="shared" si="15"/>
        <v>0</v>
      </c>
      <c r="E81" s="113">
        <f t="shared" si="15"/>
        <v>0</v>
      </c>
      <c r="F81" s="83">
        <f t="shared" si="15"/>
        <v>0</v>
      </c>
      <c r="G81" s="113">
        <f t="shared" si="15"/>
        <v>0</v>
      </c>
      <c r="H81" s="86">
        <f t="shared" si="15"/>
        <v>0.99999999999999978</v>
      </c>
      <c r="I81" s="363">
        <f t="shared" si="15"/>
        <v>0</v>
      </c>
      <c r="J81" s="26">
        <f t="shared" si="15"/>
        <v>0</v>
      </c>
      <c r="K81" s="26">
        <f t="shared" si="15"/>
        <v>0</v>
      </c>
      <c r="L81" s="26">
        <f t="shared" si="15"/>
        <v>0</v>
      </c>
    </row>
    <row r="82" spans="1:14">
      <c r="H82" s="80"/>
      <c r="I82" s="81"/>
    </row>
    <row r="84" spans="1:14">
      <c r="G84" t="s">
        <v>114</v>
      </c>
      <c r="H84" s="27"/>
      <c r="I84" s="357">
        <v>0</v>
      </c>
    </row>
    <row r="85" spans="1:14">
      <c r="G85" t="s">
        <v>338</v>
      </c>
      <c r="I85" s="357">
        <v>0</v>
      </c>
    </row>
    <row r="86" spans="1:14">
      <c r="G86" t="s">
        <v>256</v>
      </c>
      <c r="I86" s="120">
        <f>SUM(I84:I85)</f>
        <v>0</v>
      </c>
      <c r="N86" s="121">
        <f>+I86</f>
        <v>0</v>
      </c>
    </row>
    <row r="87" spans="1:14">
      <c r="I87" s="122"/>
      <c r="N87" s="121"/>
    </row>
    <row r="88" spans="1:14">
      <c r="I88" s="122"/>
      <c r="N88" s="121"/>
    </row>
    <row r="89" spans="1:14">
      <c r="I89" s="122"/>
      <c r="N89" s="121"/>
    </row>
    <row r="90" spans="1:14" ht="15.6">
      <c r="A90" s="874" t="s">
        <v>19</v>
      </c>
      <c r="B90" s="875"/>
      <c r="C90" s="875">
        <v>2050</v>
      </c>
      <c r="D90" s="875"/>
      <c r="E90" s="875"/>
      <c r="F90" s="875"/>
      <c r="G90" s="875"/>
      <c r="H90" s="876"/>
      <c r="I90" s="4"/>
    </row>
    <row r="91" spans="1:14" ht="15.6">
      <c r="A91" s="867" t="s">
        <v>20</v>
      </c>
      <c r="B91" s="868"/>
      <c r="C91" s="920"/>
      <c r="D91" s="920"/>
      <c r="E91" s="920"/>
      <c r="F91" s="920"/>
      <c r="G91" s="920"/>
      <c r="H91" s="921"/>
      <c r="I91" s="4"/>
    </row>
    <row r="92" spans="1:14" ht="15.6">
      <c r="A92" s="867" t="s">
        <v>22</v>
      </c>
      <c r="B92" s="868"/>
      <c r="C92" s="913"/>
      <c r="D92" s="913"/>
      <c r="E92" s="913"/>
      <c r="F92" s="913"/>
      <c r="G92" s="913"/>
      <c r="H92" s="914"/>
      <c r="I92" s="4"/>
    </row>
    <row r="93" spans="1:14" ht="15.6">
      <c r="A93" s="867" t="s">
        <v>24</v>
      </c>
      <c r="B93" s="868"/>
      <c r="C93" s="869">
        <v>12700000</v>
      </c>
      <c r="D93" s="870"/>
      <c r="E93" s="870"/>
      <c r="F93" s="870"/>
      <c r="G93" s="870"/>
      <c r="H93" s="871"/>
      <c r="I93" s="4"/>
    </row>
    <row r="94" spans="1:14" ht="15.6">
      <c r="A94" s="881" t="s">
        <v>25</v>
      </c>
      <c r="B94" s="882"/>
      <c r="C94" s="911" t="s">
        <v>610</v>
      </c>
      <c r="D94" s="911"/>
      <c r="E94" s="911"/>
      <c r="F94" s="911"/>
      <c r="G94" s="911"/>
      <c r="H94" s="912"/>
      <c r="I94" s="4"/>
    </row>
    <row r="95" spans="1:14" ht="13.8">
      <c r="A95" s="5"/>
      <c r="B95" s="5"/>
      <c r="C95" s="5"/>
      <c r="D95" s="5"/>
      <c r="E95" s="5"/>
      <c r="F95" s="5"/>
      <c r="G95" s="5"/>
      <c r="H95" s="5"/>
      <c r="I95" s="5"/>
    </row>
    <row r="96" spans="1:14" ht="13.8">
      <c r="A96" s="6"/>
      <c r="B96" s="7"/>
      <c r="C96" s="8"/>
      <c r="D96" s="886">
        <v>0.2</v>
      </c>
      <c r="E96" s="887"/>
      <c r="F96" s="886">
        <v>0.8</v>
      </c>
      <c r="G96" s="887"/>
      <c r="H96" s="370"/>
      <c r="I96" s="10"/>
      <c r="J96" s="11" t="s">
        <v>121</v>
      </c>
      <c r="K96" s="11" t="s">
        <v>269</v>
      </c>
      <c r="L96" s="11" t="s">
        <v>270</v>
      </c>
    </row>
    <row r="97" spans="1:17" ht="13.8">
      <c r="A97" s="12"/>
      <c r="B97" s="13"/>
      <c r="C97" s="14"/>
      <c r="D97" s="872" t="s">
        <v>26</v>
      </c>
      <c r="E97" s="880"/>
      <c r="F97" s="872" t="s">
        <v>27</v>
      </c>
      <c r="G97" s="880"/>
      <c r="H97" s="872" t="s">
        <v>28</v>
      </c>
      <c r="I97" s="873"/>
      <c r="J97" s="15" t="s">
        <v>29</v>
      </c>
      <c r="K97" s="391" t="s">
        <v>29</v>
      </c>
      <c r="L97" s="391" t="s">
        <v>29</v>
      </c>
    </row>
    <row r="98" spans="1:17" ht="27.6">
      <c r="A98" s="16" t="s">
        <v>30</v>
      </c>
      <c r="B98" s="17" t="s">
        <v>31</v>
      </c>
      <c r="C98" s="18" t="s">
        <v>32</v>
      </c>
      <c r="D98" s="19" t="s">
        <v>33</v>
      </c>
      <c r="E98" s="20" t="s">
        <v>34</v>
      </c>
      <c r="F98" s="19" t="s">
        <v>33</v>
      </c>
      <c r="G98" s="20" t="s">
        <v>34</v>
      </c>
      <c r="H98" s="21" t="s">
        <v>33</v>
      </c>
      <c r="I98" s="40" t="s">
        <v>34</v>
      </c>
      <c r="J98" s="18" t="s">
        <v>34</v>
      </c>
      <c r="K98" s="18" t="s">
        <v>34</v>
      </c>
      <c r="L98" s="18" t="s">
        <v>34</v>
      </c>
    </row>
    <row r="99" spans="1:17" ht="13.8">
      <c r="A99" s="1" t="s">
        <v>15</v>
      </c>
      <c r="B99" s="22">
        <f>+$B$10</f>
        <v>0</v>
      </c>
      <c r="C99" s="84" t="e">
        <f>+B99/B125</f>
        <v>#DIV/0!</v>
      </c>
      <c r="D99" s="89">
        <v>0</v>
      </c>
      <c r="E99" s="112">
        <f>+D99*C93</f>
        <v>0</v>
      </c>
      <c r="F99" s="79">
        <v>0</v>
      </c>
      <c r="G99" s="114">
        <f>F99*C93</f>
        <v>0</v>
      </c>
      <c r="H99" s="89">
        <v>0</v>
      </c>
      <c r="I99" s="116">
        <f>H99*C93</f>
        <v>0</v>
      </c>
      <c r="J99" s="39">
        <f>+H99*I128</f>
        <v>0</v>
      </c>
      <c r="K99" s="39">
        <f>+H99*I129</f>
        <v>0</v>
      </c>
      <c r="L99" s="393">
        <f>+J99+K99</f>
        <v>0</v>
      </c>
      <c r="P99" s="819" t="s">
        <v>967</v>
      </c>
      <c r="Q99" s="822"/>
    </row>
    <row r="100" spans="1:17" ht="13.8">
      <c r="A100" s="2" t="s">
        <v>4</v>
      </c>
      <c r="B100" s="22">
        <f>+$B$12</f>
        <v>0</v>
      </c>
      <c r="C100" s="84" t="e">
        <f>+B100/B125</f>
        <v>#DIV/0!</v>
      </c>
      <c r="D100" s="89">
        <v>0</v>
      </c>
      <c r="E100" s="112">
        <f>+D100*C93</f>
        <v>0</v>
      </c>
      <c r="F100" s="79">
        <v>0</v>
      </c>
      <c r="G100" s="112">
        <f>F100*C93</f>
        <v>0</v>
      </c>
      <c r="H100" s="89">
        <v>0.13198039028621919</v>
      </c>
      <c r="I100" s="117">
        <f>H100*C93</f>
        <v>1676150.9566349837</v>
      </c>
      <c r="J100" s="39">
        <f>+H100*I128</f>
        <v>262619.95850977738</v>
      </c>
      <c r="K100" s="39">
        <f>+H100*I129</f>
        <v>0</v>
      </c>
      <c r="L100" s="394">
        <f>+J100+K100</f>
        <v>262619.95850977738</v>
      </c>
      <c r="P100" s="813" t="s">
        <v>638</v>
      </c>
      <c r="Q100" s="814"/>
    </row>
    <row r="101" spans="1:17" s="127" customFormat="1" ht="13.8">
      <c r="A101" s="2" t="s">
        <v>0</v>
      </c>
      <c r="B101" s="471">
        <f>+$B$13</f>
        <v>0</v>
      </c>
      <c r="C101" s="472" t="e">
        <f>+B101/B125</f>
        <v>#DIV/0!</v>
      </c>
      <c r="D101" s="473">
        <v>0</v>
      </c>
      <c r="E101" s="474">
        <f>+D101*C93</f>
        <v>0</v>
      </c>
      <c r="F101" s="475">
        <v>0</v>
      </c>
      <c r="G101" s="474">
        <f>F101*C93</f>
        <v>0</v>
      </c>
      <c r="H101" s="473">
        <v>0.86801960971378078</v>
      </c>
      <c r="I101" s="477">
        <f>H101*C93</f>
        <v>11023849.043365017</v>
      </c>
      <c r="J101" s="478">
        <f>+H101*I128</f>
        <v>1727220.7893486489</v>
      </c>
      <c r="K101" s="478">
        <f>+H101*I129</f>
        <v>0</v>
      </c>
      <c r="L101" s="811">
        <f t="shared" ref="L101:L124" si="16">+J101+K101</f>
        <v>1727220.7893486489</v>
      </c>
      <c r="P101" s="815">
        <f>L101*$O$20</f>
        <v>1000060.8370328676</v>
      </c>
      <c r="Q101" s="816" t="s">
        <v>610</v>
      </c>
    </row>
    <row r="102" spans="1:17" ht="13.8">
      <c r="A102" s="2" t="s">
        <v>16</v>
      </c>
      <c r="B102" s="22">
        <f>+$B$14</f>
        <v>0</v>
      </c>
      <c r="C102" s="84" t="e">
        <f>+B102/B125</f>
        <v>#DIV/0!</v>
      </c>
      <c r="D102" s="89">
        <v>0</v>
      </c>
      <c r="E102" s="112">
        <f>+D102*C93</f>
        <v>0</v>
      </c>
      <c r="F102" s="79">
        <v>0</v>
      </c>
      <c r="G102" s="112">
        <f>F102*C93</f>
        <v>0</v>
      </c>
      <c r="H102" s="89">
        <v>0</v>
      </c>
      <c r="I102" s="117">
        <f>H102*C93</f>
        <v>0</v>
      </c>
      <c r="J102" s="39">
        <f>+H102*I128</f>
        <v>0</v>
      </c>
      <c r="K102" s="39">
        <f>+H102*I129</f>
        <v>0</v>
      </c>
      <c r="L102" s="394">
        <f t="shared" si="16"/>
        <v>0</v>
      </c>
      <c r="P102" s="815">
        <f>L101*$O$21</f>
        <v>604527.27627202705</v>
      </c>
      <c r="Q102" s="816" t="s">
        <v>603</v>
      </c>
    </row>
    <row r="103" spans="1:17" ht="13.8">
      <c r="A103" s="2" t="s">
        <v>6</v>
      </c>
      <c r="B103" s="22">
        <f>+$B$15</f>
        <v>0</v>
      </c>
      <c r="C103" s="84" t="e">
        <f>+B103/B125</f>
        <v>#DIV/0!</v>
      </c>
      <c r="D103" s="89">
        <v>0</v>
      </c>
      <c r="E103" s="112">
        <f>+D103*C93</f>
        <v>0</v>
      </c>
      <c r="F103" s="79">
        <v>0</v>
      </c>
      <c r="G103" s="112">
        <f>F103*C93</f>
        <v>0</v>
      </c>
      <c r="H103" s="89">
        <v>0</v>
      </c>
      <c r="I103" s="117">
        <f>H103*C93</f>
        <v>0</v>
      </c>
      <c r="J103" s="39">
        <f>+H103*I128</f>
        <v>0</v>
      </c>
      <c r="K103" s="39">
        <f>+H103*I129</f>
        <v>0</v>
      </c>
      <c r="L103" s="394">
        <f t="shared" si="16"/>
        <v>0</v>
      </c>
      <c r="P103" s="817">
        <f>L101*$O$22</f>
        <v>122632.67604375407</v>
      </c>
      <c r="Q103" s="818" t="s">
        <v>604</v>
      </c>
    </row>
    <row r="104" spans="1:17" ht="13.8">
      <c r="A104" s="2" t="s">
        <v>10</v>
      </c>
      <c r="B104" s="22">
        <f>+$B$16</f>
        <v>0</v>
      </c>
      <c r="C104" s="84" t="e">
        <f>+B104/B125</f>
        <v>#DIV/0!</v>
      </c>
      <c r="D104" s="89">
        <v>0</v>
      </c>
      <c r="E104" s="112">
        <f>+D104*C93</f>
        <v>0</v>
      </c>
      <c r="F104" s="79">
        <v>0</v>
      </c>
      <c r="G104" s="112">
        <f>F104*C93</f>
        <v>0</v>
      </c>
      <c r="H104" s="89">
        <v>0</v>
      </c>
      <c r="I104" s="117">
        <f>H104*C93</f>
        <v>0</v>
      </c>
      <c r="J104" s="39">
        <f>+H104*I128</f>
        <v>0</v>
      </c>
      <c r="K104" s="39">
        <f>+H104*I129</f>
        <v>0</v>
      </c>
      <c r="L104" s="394">
        <f t="shared" si="16"/>
        <v>0</v>
      </c>
    </row>
    <row r="105" spans="1:17" ht="13.8">
      <c r="A105" s="2" t="s">
        <v>17</v>
      </c>
      <c r="B105" s="22">
        <f>+$B$17</f>
        <v>0</v>
      </c>
      <c r="C105" s="84" t="e">
        <f>+B105/B125</f>
        <v>#DIV/0!</v>
      </c>
      <c r="D105" s="89">
        <v>0</v>
      </c>
      <c r="E105" s="112">
        <f>+D105*C93</f>
        <v>0</v>
      </c>
      <c r="F105" s="79">
        <v>0</v>
      </c>
      <c r="G105" s="112">
        <f>F105*C93</f>
        <v>0</v>
      </c>
      <c r="H105" s="89">
        <v>0</v>
      </c>
      <c r="I105" s="117">
        <f>H105*C93</f>
        <v>0</v>
      </c>
      <c r="J105" s="39">
        <f>+H105*I128</f>
        <v>0</v>
      </c>
      <c r="K105" s="39">
        <f>+H105*I129</f>
        <v>0</v>
      </c>
      <c r="L105" s="394">
        <f t="shared" si="16"/>
        <v>0</v>
      </c>
    </row>
    <row r="106" spans="1:17" ht="13.8">
      <c r="A106" s="2" t="s">
        <v>5</v>
      </c>
      <c r="B106" s="22">
        <f>+$B$18</f>
        <v>0</v>
      </c>
      <c r="C106" s="84" t="e">
        <f>+B106/B125</f>
        <v>#DIV/0!</v>
      </c>
      <c r="D106" s="89">
        <v>0</v>
      </c>
      <c r="E106" s="112">
        <f>+D106*C93</f>
        <v>0</v>
      </c>
      <c r="F106" s="79">
        <v>0</v>
      </c>
      <c r="G106" s="112">
        <f>F106*C93</f>
        <v>0</v>
      </c>
      <c r="H106" s="89">
        <v>0</v>
      </c>
      <c r="I106" s="117">
        <f>H106*C93</f>
        <v>0</v>
      </c>
      <c r="J106" s="39">
        <f>+H106*I128</f>
        <v>0</v>
      </c>
      <c r="K106" s="39">
        <f>+H106*I129</f>
        <v>0</v>
      </c>
      <c r="L106" s="394">
        <f t="shared" si="16"/>
        <v>0</v>
      </c>
    </row>
    <row r="107" spans="1:17" ht="13.8">
      <c r="A107" s="2" t="s">
        <v>116</v>
      </c>
      <c r="B107" s="22">
        <f>+$B$19</f>
        <v>0</v>
      </c>
      <c r="C107" s="84" t="e">
        <f>+B107/B125</f>
        <v>#DIV/0!</v>
      </c>
      <c r="D107" s="89">
        <v>0</v>
      </c>
      <c r="E107" s="112">
        <f>+D107*C93</f>
        <v>0</v>
      </c>
      <c r="F107" s="79">
        <v>0</v>
      </c>
      <c r="G107" s="112">
        <f>F107*C93</f>
        <v>0</v>
      </c>
      <c r="H107" s="89">
        <v>0</v>
      </c>
      <c r="I107" s="117">
        <f>H107*C93</f>
        <v>0</v>
      </c>
      <c r="J107" s="39">
        <f>+H107*I128</f>
        <v>0</v>
      </c>
      <c r="K107" s="39">
        <f>+H107*I129</f>
        <v>0</v>
      </c>
      <c r="L107" s="394">
        <f t="shared" si="16"/>
        <v>0</v>
      </c>
    </row>
    <row r="108" spans="1:17" ht="13.8">
      <c r="A108" s="2" t="s">
        <v>1</v>
      </c>
      <c r="B108" s="22">
        <f>+$B$20</f>
        <v>0</v>
      </c>
      <c r="C108" s="84" t="e">
        <f>+B108/B125</f>
        <v>#DIV/0!</v>
      </c>
      <c r="D108" s="89">
        <v>0</v>
      </c>
      <c r="E108" s="112">
        <f>+D108*C93</f>
        <v>0</v>
      </c>
      <c r="F108" s="79">
        <v>0</v>
      </c>
      <c r="G108" s="112">
        <f>F108*C93</f>
        <v>0</v>
      </c>
      <c r="H108" s="89">
        <v>0</v>
      </c>
      <c r="I108" s="117">
        <f>H108*C93</f>
        <v>0</v>
      </c>
      <c r="J108" s="39">
        <f>+H108*I128</f>
        <v>0</v>
      </c>
      <c r="K108" s="39">
        <f>+H108*I129</f>
        <v>0</v>
      </c>
      <c r="L108" s="394">
        <f t="shared" si="16"/>
        <v>0</v>
      </c>
    </row>
    <row r="109" spans="1:17" ht="13.8">
      <c r="A109" s="2" t="s">
        <v>46</v>
      </c>
      <c r="B109" s="22">
        <f>+$B$21</f>
        <v>0</v>
      </c>
      <c r="C109" s="84" t="e">
        <f>+B109/B125</f>
        <v>#DIV/0!</v>
      </c>
      <c r="D109" s="89">
        <v>0</v>
      </c>
      <c r="E109" s="112">
        <f>+D109*C93</f>
        <v>0</v>
      </c>
      <c r="F109" s="79">
        <v>0</v>
      </c>
      <c r="G109" s="112">
        <f>F109*C93</f>
        <v>0</v>
      </c>
      <c r="H109" s="89">
        <v>0</v>
      </c>
      <c r="I109" s="117">
        <f>H109*C93</f>
        <v>0</v>
      </c>
      <c r="J109" s="39">
        <f>+H109*I128</f>
        <v>0</v>
      </c>
      <c r="K109" s="39">
        <f>+H109*I129</f>
        <v>0</v>
      </c>
      <c r="L109" s="394">
        <f t="shared" si="16"/>
        <v>0</v>
      </c>
    </row>
    <row r="110" spans="1:17" ht="13.8">
      <c r="A110" s="2" t="s">
        <v>45</v>
      </c>
      <c r="B110" s="22">
        <f>+$B$22</f>
        <v>0</v>
      </c>
      <c r="C110" s="84" t="e">
        <f>+B110/B125</f>
        <v>#DIV/0!</v>
      </c>
      <c r="D110" s="89">
        <v>0</v>
      </c>
      <c r="E110" s="112">
        <f>+D110*C93</f>
        <v>0</v>
      </c>
      <c r="F110" s="79">
        <v>0</v>
      </c>
      <c r="G110" s="112">
        <f>F110*C93</f>
        <v>0</v>
      </c>
      <c r="H110" s="89">
        <v>0</v>
      </c>
      <c r="I110" s="117">
        <f>H110*C93</f>
        <v>0</v>
      </c>
      <c r="J110" s="39">
        <f>+H110*I128</f>
        <v>0</v>
      </c>
      <c r="K110" s="39">
        <f>+H110*I129</f>
        <v>0</v>
      </c>
      <c r="L110" s="394">
        <f t="shared" si="16"/>
        <v>0</v>
      </c>
    </row>
    <row r="111" spans="1:17" ht="13.8">
      <c r="A111" s="2" t="s">
        <v>209</v>
      </c>
      <c r="B111" s="22">
        <f>+$B$23</f>
        <v>0</v>
      </c>
      <c r="C111" s="84" t="e">
        <f>+B111/B125</f>
        <v>#DIV/0!</v>
      </c>
      <c r="D111" s="89">
        <v>0</v>
      </c>
      <c r="E111" s="112">
        <f>+D111*C93</f>
        <v>0</v>
      </c>
      <c r="F111" s="79">
        <v>0</v>
      </c>
      <c r="G111" s="112">
        <f>F111*C93</f>
        <v>0</v>
      </c>
      <c r="H111" s="89">
        <v>0</v>
      </c>
      <c r="I111" s="117">
        <f>H111*C93</f>
        <v>0</v>
      </c>
      <c r="J111" s="39">
        <f>+H111*I128</f>
        <v>0</v>
      </c>
      <c r="K111" s="39">
        <f>+H111*I129</f>
        <v>0</v>
      </c>
      <c r="L111" s="394">
        <f t="shared" si="16"/>
        <v>0</v>
      </c>
    </row>
    <row r="112" spans="1:17" ht="13.8">
      <c r="A112" s="2" t="s">
        <v>210</v>
      </c>
      <c r="B112" s="22">
        <f>+$B$24</f>
        <v>0</v>
      </c>
      <c r="C112" s="84" t="e">
        <f>+B112/B125</f>
        <v>#DIV/0!</v>
      </c>
      <c r="D112" s="89">
        <v>0</v>
      </c>
      <c r="E112" s="112">
        <f>+D112*C93</f>
        <v>0</v>
      </c>
      <c r="F112" s="79">
        <v>0</v>
      </c>
      <c r="G112" s="112">
        <f>F112*C93</f>
        <v>0</v>
      </c>
      <c r="H112" s="89">
        <v>0</v>
      </c>
      <c r="I112" s="117">
        <f>H112*C93</f>
        <v>0</v>
      </c>
      <c r="J112" s="39">
        <f>+H112*I128</f>
        <v>0</v>
      </c>
      <c r="K112" s="39">
        <f>+H112*I129</f>
        <v>0</v>
      </c>
      <c r="L112" s="394">
        <f t="shared" si="16"/>
        <v>0</v>
      </c>
    </row>
    <row r="113" spans="1:12" ht="13.8">
      <c r="A113" s="2" t="s">
        <v>2</v>
      </c>
      <c r="B113" s="22">
        <f>+$B$25</f>
        <v>0</v>
      </c>
      <c r="C113" s="84" t="e">
        <f>+B113/B125</f>
        <v>#DIV/0!</v>
      </c>
      <c r="D113" s="89">
        <v>0</v>
      </c>
      <c r="E113" s="112">
        <f>+D113*C93</f>
        <v>0</v>
      </c>
      <c r="F113" s="79">
        <v>0</v>
      </c>
      <c r="G113" s="112">
        <f>F113*C93</f>
        <v>0</v>
      </c>
      <c r="H113" s="89">
        <v>0</v>
      </c>
      <c r="I113" s="117">
        <f>H113*C93</f>
        <v>0</v>
      </c>
      <c r="J113" s="39">
        <f>+H113*I128</f>
        <v>0</v>
      </c>
      <c r="K113" s="39">
        <f>+H113*I129</f>
        <v>0</v>
      </c>
      <c r="L113" s="394">
        <f t="shared" si="16"/>
        <v>0</v>
      </c>
    </row>
    <row r="114" spans="1:12" ht="13.8">
      <c r="A114" s="2" t="s">
        <v>12</v>
      </c>
      <c r="B114" s="22">
        <f>+$B$26</f>
        <v>0</v>
      </c>
      <c r="C114" s="84" t="e">
        <f>+B114/B125</f>
        <v>#DIV/0!</v>
      </c>
      <c r="D114" s="89">
        <v>0</v>
      </c>
      <c r="E114" s="112">
        <f>+D114*C93</f>
        <v>0</v>
      </c>
      <c r="F114" s="79">
        <v>0</v>
      </c>
      <c r="G114" s="112">
        <f>F114*C93</f>
        <v>0</v>
      </c>
      <c r="H114" s="89">
        <v>0</v>
      </c>
      <c r="I114" s="117">
        <f>H114*C93</f>
        <v>0</v>
      </c>
      <c r="J114" s="39">
        <f>+H114*I128</f>
        <v>0</v>
      </c>
      <c r="K114" s="39">
        <f>+H114*I129</f>
        <v>0</v>
      </c>
      <c r="L114" s="394">
        <f t="shared" si="16"/>
        <v>0</v>
      </c>
    </row>
    <row r="115" spans="1:12" ht="13.8">
      <c r="A115" s="2" t="s">
        <v>18</v>
      </c>
      <c r="B115" s="22">
        <f>+$B$27</f>
        <v>0</v>
      </c>
      <c r="C115" s="84" t="e">
        <f>+B115/B125</f>
        <v>#DIV/0!</v>
      </c>
      <c r="D115" s="89">
        <v>0</v>
      </c>
      <c r="E115" s="112">
        <f>+D115*C93</f>
        <v>0</v>
      </c>
      <c r="F115" s="79">
        <v>0</v>
      </c>
      <c r="G115" s="112">
        <f>F115*C93</f>
        <v>0</v>
      </c>
      <c r="H115" s="89">
        <v>0</v>
      </c>
      <c r="I115" s="117">
        <f>H115*C93</f>
        <v>0</v>
      </c>
      <c r="J115" s="39">
        <f>+H115*I128</f>
        <v>0</v>
      </c>
      <c r="K115" s="39">
        <f>+H115*I129</f>
        <v>0</v>
      </c>
      <c r="L115" s="394">
        <f t="shared" si="16"/>
        <v>0</v>
      </c>
    </row>
    <row r="116" spans="1:12" ht="13.8">
      <c r="A116" s="2" t="s">
        <v>9</v>
      </c>
      <c r="B116" s="22">
        <f>+$B$28</f>
        <v>0</v>
      </c>
      <c r="C116" s="84" t="e">
        <f>+B116/B125</f>
        <v>#DIV/0!</v>
      </c>
      <c r="D116" s="89">
        <v>0</v>
      </c>
      <c r="E116" s="112">
        <f>+D116*C93</f>
        <v>0</v>
      </c>
      <c r="F116" s="79">
        <v>0</v>
      </c>
      <c r="G116" s="112">
        <f>F116*C93</f>
        <v>0</v>
      </c>
      <c r="H116" s="89">
        <v>0</v>
      </c>
      <c r="I116" s="117">
        <f>H116*C93</f>
        <v>0</v>
      </c>
      <c r="J116" s="39">
        <f>+H116*I128</f>
        <v>0</v>
      </c>
      <c r="K116" s="39">
        <f>+H116*I129</f>
        <v>0</v>
      </c>
      <c r="L116" s="394">
        <f t="shared" si="16"/>
        <v>0</v>
      </c>
    </row>
    <row r="117" spans="1:12" ht="13.8">
      <c r="A117" s="2" t="s">
        <v>7</v>
      </c>
      <c r="B117" s="22">
        <f>+$B$29</f>
        <v>0</v>
      </c>
      <c r="C117" s="84" t="e">
        <f>+B117/B125</f>
        <v>#DIV/0!</v>
      </c>
      <c r="D117" s="89">
        <v>0</v>
      </c>
      <c r="E117" s="112">
        <f>+D117*C93</f>
        <v>0</v>
      </c>
      <c r="F117" s="79">
        <v>0</v>
      </c>
      <c r="G117" s="112">
        <f>F117*C93</f>
        <v>0</v>
      </c>
      <c r="H117" s="89">
        <v>0</v>
      </c>
      <c r="I117" s="117">
        <f>H117*C93</f>
        <v>0</v>
      </c>
      <c r="J117" s="39">
        <f>+H117*I128</f>
        <v>0</v>
      </c>
      <c r="K117" s="39">
        <f>+H117*I129</f>
        <v>0</v>
      </c>
      <c r="L117" s="394">
        <f t="shared" si="16"/>
        <v>0</v>
      </c>
    </row>
    <row r="118" spans="1:12" ht="13.8">
      <c r="A118" s="2" t="s">
        <v>13</v>
      </c>
      <c r="B118" s="22">
        <f>+$B$30</f>
        <v>0</v>
      </c>
      <c r="C118" s="84" t="e">
        <f>+B118/B125</f>
        <v>#DIV/0!</v>
      </c>
      <c r="D118" s="89">
        <v>0</v>
      </c>
      <c r="E118" s="112">
        <f>+D118*C93</f>
        <v>0</v>
      </c>
      <c r="F118" s="79">
        <v>0</v>
      </c>
      <c r="G118" s="112">
        <f>F118*C93</f>
        <v>0</v>
      </c>
      <c r="H118" s="89">
        <v>0</v>
      </c>
      <c r="I118" s="117">
        <f>H118*C93</f>
        <v>0</v>
      </c>
      <c r="J118" s="39">
        <f>+H118*I128</f>
        <v>0</v>
      </c>
      <c r="K118" s="39">
        <f>+H118*I129</f>
        <v>0</v>
      </c>
      <c r="L118" s="394">
        <f t="shared" si="16"/>
        <v>0</v>
      </c>
    </row>
    <row r="119" spans="1:12" ht="13.8">
      <c r="A119" s="2" t="s">
        <v>3</v>
      </c>
      <c r="B119" s="22">
        <f>+$B$31</f>
        <v>0</v>
      </c>
      <c r="C119" s="84" t="e">
        <f>+B119/B125</f>
        <v>#DIV/0!</v>
      </c>
      <c r="D119" s="89">
        <v>0</v>
      </c>
      <c r="E119" s="112">
        <f>+D119*C93</f>
        <v>0</v>
      </c>
      <c r="F119" s="79">
        <v>0</v>
      </c>
      <c r="G119" s="112">
        <f>F119*C93</f>
        <v>0</v>
      </c>
      <c r="H119" s="89">
        <v>0</v>
      </c>
      <c r="I119" s="117">
        <f>H119*C93</f>
        <v>0</v>
      </c>
      <c r="J119" s="39">
        <f>+H119*I128</f>
        <v>0</v>
      </c>
      <c r="K119" s="39">
        <f>+H119*I129</f>
        <v>0</v>
      </c>
      <c r="L119" s="394">
        <f t="shared" si="16"/>
        <v>0</v>
      </c>
    </row>
    <row r="120" spans="1:12" ht="13.8">
      <c r="A120" s="2" t="s">
        <v>11</v>
      </c>
      <c r="B120" s="22">
        <f>+$B$32</f>
        <v>0</v>
      </c>
      <c r="C120" s="84" t="e">
        <f>+B120/B125</f>
        <v>#DIV/0!</v>
      </c>
      <c r="D120" s="89">
        <v>0</v>
      </c>
      <c r="E120" s="112">
        <f>+D120*C93</f>
        <v>0</v>
      </c>
      <c r="F120" s="79">
        <v>0</v>
      </c>
      <c r="G120" s="112">
        <f>F120*C93</f>
        <v>0</v>
      </c>
      <c r="H120" s="89">
        <v>0</v>
      </c>
      <c r="I120" s="117">
        <f>H120*C93</f>
        <v>0</v>
      </c>
      <c r="J120" s="39">
        <f>+H120*I128</f>
        <v>0</v>
      </c>
      <c r="K120" s="39">
        <f>+H120*I129</f>
        <v>0</v>
      </c>
      <c r="L120" s="394">
        <f t="shared" si="16"/>
        <v>0</v>
      </c>
    </row>
    <row r="121" spans="1:12" ht="13.8">
      <c r="A121" s="372" t="s">
        <v>8</v>
      </c>
      <c r="B121" s="22">
        <f>+$B$33</f>
        <v>0</v>
      </c>
      <c r="C121" s="84" t="e">
        <f>+B121/B125</f>
        <v>#DIV/0!</v>
      </c>
      <c r="D121" s="89">
        <v>0</v>
      </c>
      <c r="E121" s="112">
        <f>+D121*C93</f>
        <v>0</v>
      </c>
      <c r="F121" s="79">
        <v>0</v>
      </c>
      <c r="G121" s="112">
        <f>F121*C93</f>
        <v>0</v>
      </c>
      <c r="H121" s="89">
        <v>0</v>
      </c>
      <c r="I121" s="117">
        <f>H121*C93</f>
        <v>0</v>
      </c>
      <c r="J121" s="39">
        <f>+H121*I128</f>
        <v>0</v>
      </c>
      <c r="K121" s="39">
        <f>+H121*I129</f>
        <v>0</v>
      </c>
      <c r="L121" s="394">
        <f t="shared" si="16"/>
        <v>0</v>
      </c>
    </row>
    <row r="122" spans="1:12" ht="13.8">
      <c r="A122" s="372" t="s">
        <v>444</v>
      </c>
      <c r="B122" s="22">
        <f>+$B$34</f>
        <v>0</v>
      </c>
      <c r="C122" s="84" t="e">
        <f>+B122/B125</f>
        <v>#DIV/0!</v>
      </c>
      <c r="D122" s="89">
        <v>0</v>
      </c>
      <c r="E122" s="112">
        <f>+D122*C93</f>
        <v>0</v>
      </c>
      <c r="F122" s="79">
        <v>0</v>
      </c>
      <c r="G122" s="112">
        <f>F122*C93</f>
        <v>0</v>
      </c>
      <c r="H122" s="89">
        <v>0</v>
      </c>
      <c r="I122" s="117">
        <f>H122*C93</f>
        <v>0</v>
      </c>
      <c r="J122" s="39">
        <f>+H122*I128</f>
        <v>0</v>
      </c>
      <c r="K122" s="39">
        <f>+H122*I129</f>
        <v>0</v>
      </c>
      <c r="L122" s="394">
        <f t="shared" si="16"/>
        <v>0</v>
      </c>
    </row>
    <row r="123" spans="1:12" ht="13.8">
      <c r="A123" s="372" t="s">
        <v>445</v>
      </c>
      <c r="B123" s="22">
        <f>+$B$35</f>
        <v>0</v>
      </c>
      <c r="C123" s="84" t="e">
        <f>+B123/B125</f>
        <v>#DIV/0!</v>
      </c>
      <c r="D123" s="89">
        <v>0</v>
      </c>
      <c r="E123" s="112">
        <f>+D123*C93</f>
        <v>0</v>
      </c>
      <c r="F123" s="79">
        <v>0</v>
      </c>
      <c r="G123" s="112">
        <f>F123*C93</f>
        <v>0</v>
      </c>
      <c r="H123" s="89">
        <v>0</v>
      </c>
      <c r="I123" s="117">
        <f>H123*C93</f>
        <v>0</v>
      </c>
      <c r="J123" s="39">
        <f>+H123*I128</f>
        <v>0</v>
      </c>
      <c r="K123" s="39">
        <f>+H123*I129</f>
        <v>0</v>
      </c>
      <c r="L123" s="394">
        <f t="shared" si="16"/>
        <v>0</v>
      </c>
    </row>
    <row r="124" spans="1:12" ht="13.8">
      <c r="A124" s="3" t="s">
        <v>461</v>
      </c>
      <c r="B124" s="22">
        <f>+$B$36</f>
        <v>0</v>
      </c>
      <c r="C124" s="84" t="e">
        <f>+B124/B125</f>
        <v>#DIV/0!</v>
      </c>
      <c r="D124" s="89">
        <v>0</v>
      </c>
      <c r="E124" s="112">
        <f>+D124*C93</f>
        <v>0</v>
      </c>
      <c r="F124" s="79">
        <v>0</v>
      </c>
      <c r="G124" s="115">
        <f>F124*C93</f>
        <v>0</v>
      </c>
      <c r="H124" s="358">
        <v>0</v>
      </c>
      <c r="I124" s="118">
        <f>H124*C93</f>
        <v>0</v>
      </c>
      <c r="J124" s="39">
        <f>+H124*I128</f>
        <v>0</v>
      </c>
      <c r="K124" s="39">
        <f>+H124*I129</f>
        <v>0</v>
      </c>
      <c r="L124" s="394">
        <f t="shared" si="16"/>
        <v>0</v>
      </c>
    </row>
    <row r="125" spans="1:12" ht="13.8">
      <c r="A125" s="24"/>
      <c r="B125" s="25">
        <f t="shared" ref="B125:L125" si="17">SUM(B99:B124)</f>
        <v>0</v>
      </c>
      <c r="C125" s="85" t="e">
        <f t="shared" si="17"/>
        <v>#DIV/0!</v>
      </c>
      <c r="D125" s="82">
        <f t="shared" si="17"/>
        <v>0</v>
      </c>
      <c r="E125" s="113">
        <f t="shared" si="17"/>
        <v>0</v>
      </c>
      <c r="F125" s="83">
        <f t="shared" si="17"/>
        <v>0</v>
      </c>
      <c r="G125" s="113">
        <f t="shared" si="17"/>
        <v>0</v>
      </c>
      <c r="H125" s="86">
        <f t="shared" si="17"/>
        <v>1</v>
      </c>
      <c r="I125" s="363">
        <f t="shared" si="17"/>
        <v>12700000</v>
      </c>
      <c r="J125" s="26">
        <f t="shared" si="17"/>
        <v>1989840.7478584263</v>
      </c>
      <c r="K125" s="26">
        <f t="shared" si="17"/>
        <v>0</v>
      </c>
      <c r="L125" s="26">
        <f t="shared" si="17"/>
        <v>1989840.7478584263</v>
      </c>
    </row>
    <row r="126" spans="1:12">
      <c r="H126" s="80"/>
      <c r="I126" s="81"/>
    </row>
    <row r="128" spans="1:12">
      <c r="G128" t="s">
        <v>114</v>
      </c>
      <c r="H128" s="27"/>
      <c r="I128" s="357">
        <f>+DEI!L75</f>
        <v>1989840.7478584263</v>
      </c>
    </row>
    <row r="129" spans="1:15">
      <c r="G129" t="s">
        <v>338</v>
      </c>
      <c r="I129" s="357">
        <f>+DEI!M75</f>
        <v>0</v>
      </c>
    </row>
    <row r="130" spans="1:15">
      <c r="G130" t="s">
        <v>256</v>
      </c>
      <c r="I130" s="120">
        <f>SUM(I128:I129)</f>
        <v>1989840.7478584263</v>
      </c>
      <c r="N130" s="121">
        <f>+I130</f>
        <v>1989840.7478584263</v>
      </c>
    </row>
    <row r="134" spans="1:15" ht="15.6">
      <c r="A134" s="874" t="s">
        <v>19</v>
      </c>
      <c r="B134" s="875"/>
      <c r="C134" s="888">
        <v>2322</v>
      </c>
      <c r="D134" s="889"/>
      <c r="E134" s="889"/>
      <c r="F134" s="889"/>
      <c r="G134" s="889"/>
      <c r="H134" s="890"/>
      <c r="I134" s="4"/>
    </row>
    <row r="135" spans="1:15" ht="15.6">
      <c r="A135" s="867" t="s">
        <v>20</v>
      </c>
      <c r="B135" s="868"/>
      <c r="C135" s="920"/>
      <c r="D135" s="920"/>
      <c r="E135" s="920"/>
      <c r="F135" s="920"/>
      <c r="G135" s="920"/>
      <c r="H135" s="921"/>
      <c r="I135" s="4"/>
    </row>
    <row r="136" spans="1:15" ht="15.6">
      <c r="A136" s="867" t="s">
        <v>22</v>
      </c>
      <c r="B136" s="868"/>
      <c r="C136" s="913"/>
      <c r="D136" s="913"/>
      <c r="E136" s="913"/>
      <c r="F136" s="913"/>
      <c r="G136" s="913"/>
      <c r="H136" s="914"/>
      <c r="I136" s="4"/>
    </row>
    <row r="137" spans="1:15" ht="15.6">
      <c r="A137" s="867" t="s">
        <v>24</v>
      </c>
      <c r="B137" s="868"/>
      <c r="C137" s="869">
        <v>7417000</v>
      </c>
      <c r="D137" s="870"/>
      <c r="E137" s="870"/>
      <c r="F137" s="870"/>
      <c r="G137" s="870"/>
      <c r="H137" s="871"/>
      <c r="I137" s="4"/>
    </row>
    <row r="138" spans="1:15" ht="15.6">
      <c r="A138" s="881" t="s">
        <v>25</v>
      </c>
      <c r="B138" s="882"/>
      <c r="C138" s="911" t="s">
        <v>10</v>
      </c>
      <c r="D138" s="911"/>
      <c r="E138" s="911"/>
      <c r="F138" s="911"/>
      <c r="G138" s="911"/>
      <c r="H138" s="912"/>
      <c r="I138" s="4"/>
    </row>
    <row r="139" spans="1:15" ht="13.8">
      <c r="A139" s="5"/>
      <c r="B139" s="5"/>
      <c r="C139" s="5"/>
      <c r="D139" s="5"/>
      <c r="E139" s="5"/>
      <c r="F139" s="5"/>
      <c r="G139" s="5"/>
      <c r="H139" s="5"/>
      <c r="I139" s="5"/>
    </row>
    <row r="140" spans="1:15" ht="13.8">
      <c r="A140" s="6"/>
      <c r="B140" s="7"/>
      <c r="C140" s="8"/>
      <c r="D140" s="886">
        <v>0.2</v>
      </c>
      <c r="E140" s="887"/>
      <c r="F140" s="886">
        <v>0.8</v>
      </c>
      <c r="G140" s="887"/>
      <c r="H140" s="370"/>
      <c r="I140" s="10"/>
      <c r="J140" s="11" t="s">
        <v>121</v>
      </c>
      <c r="K140" s="11" t="s">
        <v>269</v>
      </c>
      <c r="L140" s="11" t="s">
        <v>270</v>
      </c>
    </row>
    <row r="141" spans="1:15" ht="13.8">
      <c r="A141" s="12"/>
      <c r="B141" s="13"/>
      <c r="C141" s="14"/>
      <c r="D141" s="872" t="s">
        <v>26</v>
      </c>
      <c r="E141" s="880"/>
      <c r="F141" s="872" t="s">
        <v>27</v>
      </c>
      <c r="G141" s="880"/>
      <c r="H141" s="872" t="s">
        <v>28</v>
      </c>
      <c r="I141" s="873"/>
      <c r="J141" s="15" t="s">
        <v>29</v>
      </c>
      <c r="K141" s="391" t="s">
        <v>29</v>
      </c>
      <c r="L141" s="391" t="s">
        <v>29</v>
      </c>
    </row>
    <row r="142" spans="1:15" ht="27.6">
      <c r="A142" s="16" t="s">
        <v>30</v>
      </c>
      <c r="B142" s="17" t="s">
        <v>31</v>
      </c>
      <c r="C142" s="18" t="s">
        <v>32</v>
      </c>
      <c r="D142" s="19" t="s">
        <v>33</v>
      </c>
      <c r="E142" s="20" t="s">
        <v>34</v>
      </c>
      <c r="F142" s="19" t="s">
        <v>33</v>
      </c>
      <c r="G142" s="20" t="s">
        <v>34</v>
      </c>
      <c r="H142" s="21" t="s">
        <v>33</v>
      </c>
      <c r="I142" s="40" t="s">
        <v>34</v>
      </c>
      <c r="J142" s="18" t="s">
        <v>34</v>
      </c>
      <c r="K142" s="18" t="s">
        <v>34</v>
      </c>
      <c r="L142" s="18" t="s">
        <v>34</v>
      </c>
    </row>
    <row r="143" spans="1:15" ht="13.8">
      <c r="A143" s="1" t="s">
        <v>15</v>
      </c>
      <c r="B143" s="22">
        <f>+$B$10</f>
        <v>0</v>
      </c>
      <c r="C143" s="84" t="e">
        <f>+B143/B169</f>
        <v>#DIV/0!</v>
      </c>
      <c r="D143" s="89">
        <v>0</v>
      </c>
      <c r="E143" s="112">
        <f>+D143*C137</f>
        <v>0</v>
      </c>
      <c r="F143" s="79">
        <v>0</v>
      </c>
      <c r="G143" s="114">
        <f>F143*C137</f>
        <v>0</v>
      </c>
      <c r="H143" s="89">
        <v>0</v>
      </c>
      <c r="I143" s="116">
        <f>H143*C137</f>
        <v>0</v>
      </c>
      <c r="J143" s="39">
        <f>+H143*I172</f>
        <v>0</v>
      </c>
      <c r="K143" s="39">
        <f>+H143*I173</f>
        <v>0</v>
      </c>
      <c r="L143" s="393">
        <f>+J143+K143</f>
        <v>0</v>
      </c>
      <c r="N143" s="36"/>
      <c r="O143" s="36"/>
    </row>
    <row r="144" spans="1:15" ht="13.8">
      <c r="A144" s="2" t="s">
        <v>4</v>
      </c>
      <c r="B144" s="22">
        <f>+$B$12</f>
        <v>0</v>
      </c>
      <c r="C144" s="84" t="e">
        <f>+B144/B169</f>
        <v>#DIV/0!</v>
      </c>
      <c r="D144" s="89">
        <v>0</v>
      </c>
      <c r="E144" s="112">
        <f>+D144*C137</f>
        <v>0</v>
      </c>
      <c r="F144" s="79">
        <v>0</v>
      </c>
      <c r="G144" s="112">
        <f>F144*C137</f>
        <v>0</v>
      </c>
      <c r="H144" s="89">
        <v>0</v>
      </c>
      <c r="I144" s="117">
        <f>H144*C137</f>
        <v>0</v>
      </c>
      <c r="J144" s="39">
        <f>+H144*I172</f>
        <v>0</v>
      </c>
      <c r="K144" s="39">
        <f>+H144*I173</f>
        <v>0</v>
      </c>
      <c r="L144" s="394">
        <f>+J144+K144</f>
        <v>0</v>
      </c>
      <c r="N144" s="36"/>
      <c r="O144" s="36"/>
    </row>
    <row r="145" spans="1:15" ht="13.8">
      <c r="A145" s="2" t="s">
        <v>0</v>
      </c>
      <c r="B145" s="22">
        <f>+$B$13</f>
        <v>0</v>
      </c>
      <c r="C145" s="84" t="e">
        <f>+B145/B169</f>
        <v>#DIV/0!</v>
      </c>
      <c r="D145" s="89">
        <v>0</v>
      </c>
      <c r="E145" s="112">
        <f>+D145*C137</f>
        <v>0</v>
      </c>
      <c r="F145" s="79">
        <v>0</v>
      </c>
      <c r="G145" s="112">
        <f>F145*C137</f>
        <v>0</v>
      </c>
      <c r="H145" s="89">
        <v>0</v>
      </c>
      <c r="I145" s="117">
        <f>H145*C137</f>
        <v>0</v>
      </c>
      <c r="J145" s="39">
        <f>+H145*I172</f>
        <v>0</v>
      </c>
      <c r="K145" s="39">
        <f>+H145*I173</f>
        <v>0</v>
      </c>
      <c r="L145" s="394">
        <f t="shared" ref="L145:L168" si="18">+J145+K145</f>
        <v>0</v>
      </c>
      <c r="N145" s="36"/>
      <c r="O145" s="36"/>
    </row>
    <row r="146" spans="1:15" ht="13.8">
      <c r="A146" s="2" t="s">
        <v>16</v>
      </c>
      <c r="B146" s="22">
        <f>+$B$14</f>
        <v>0</v>
      </c>
      <c r="C146" s="84" t="e">
        <f>+B146/B169</f>
        <v>#DIV/0!</v>
      </c>
      <c r="D146" s="89">
        <v>0</v>
      </c>
      <c r="E146" s="112">
        <f>+D146*C137</f>
        <v>0</v>
      </c>
      <c r="F146" s="79">
        <v>0</v>
      </c>
      <c r="G146" s="112">
        <f>F146*C137</f>
        <v>0</v>
      </c>
      <c r="H146" s="89">
        <v>0</v>
      </c>
      <c r="I146" s="117">
        <f>H146*C137</f>
        <v>0</v>
      </c>
      <c r="J146" s="39">
        <f>+H146*I172</f>
        <v>0</v>
      </c>
      <c r="K146" s="39">
        <f>+H146*I173</f>
        <v>0</v>
      </c>
      <c r="L146" s="394">
        <f t="shared" si="18"/>
        <v>0</v>
      </c>
      <c r="N146" s="36"/>
      <c r="O146" s="36"/>
    </row>
    <row r="147" spans="1:15" ht="13.8">
      <c r="A147" s="2" t="s">
        <v>6</v>
      </c>
      <c r="B147" s="22">
        <f>+$B$15</f>
        <v>0</v>
      </c>
      <c r="C147" s="84" t="e">
        <f>+B147/B169</f>
        <v>#DIV/0!</v>
      </c>
      <c r="D147" s="89">
        <v>0</v>
      </c>
      <c r="E147" s="112">
        <f>+D147*C137</f>
        <v>0</v>
      </c>
      <c r="F147" s="79">
        <v>0</v>
      </c>
      <c r="G147" s="112">
        <f>F147*C137</f>
        <v>0</v>
      </c>
      <c r="H147" s="89">
        <v>0</v>
      </c>
      <c r="I147" s="117">
        <f>H147*C137</f>
        <v>0</v>
      </c>
      <c r="J147" s="39">
        <f>+H147*I172</f>
        <v>0</v>
      </c>
      <c r="K147" s="39">
        <f>+H147*I173</f>
        <v>0</v>
      </c>
      <c r="L147" s="394">
        <f t="shared" si="18"/>
        <v>0</v>
      </c>
      <c r="N147" s="36"/>
      <c r="O147" s="36"/>
    </row>
    <row r="148" spans="1:15" ht="13.8">
      <c r="A148" s="2" t="s">
        <v>10</v>
      </c>
      <c r="B148" s="22">
        <f>+$B$16</f>
        <v>0</v>
      </c>
      <c r="C148" s="84" t="e">
        <f>+B148/B169</f>
        <v>#DIV/0!</v>
      </c>
      <c r="D148" s="89">
        <v>0</v>
      </c>
      <c r="E148" s="112">
        <f>+D148*C137</f>
        <v>0</v>
      </c>
      <c r="F148" s="79">
        <v>0</v>
      </c>
      <c r="G148" s="112">
        <f>F148*C137</f>
        <v>0</v>
      </c>
      <c r="H148" s="89">
        <v>1</v>
      </c>
      <c r="I148" s="117">
        <f>H148*C137</f>
        <v>7417000</v>
      </c>
      <c r="J148" s="39">
        <f>+H148*I172</f>
        <v>1755360.3573244424</v>
      </c>
      <c r="K148" s="39">
        <f>+H148*I173</f>
        <v>-29275</v>
      </c>
      <c r="L148" s="394">
        <f t="shared" si="18"/>
        <v>1726085.3573244424</v>
      </c>
      <c r="N148" s="36"/>
      <c r="O148" s="36"/>
    </row>
    <row r="149" spans="1:15" ht="13.8">
      <c r="A149" s="2" t="s">
        <v>17</v>
      </c>
      <c r="B149" s="22">
        <f>+$B$17</f>
        <v>0</v>
      </c>
      <c r="C149" s="84" t="e">
        <f>+B149/B169</f>
        <v>#DIV/0!</v>
      </c>
      <c r="D149" s="89">
        <v>0</v>
      </c>
      <c r="E149" s="112">
        <f>+D149*C137</f>
        <v>0</v>
      </c>
      <c r="F149" s="79">
        <v>0</v>
      </c>
      <c r="G149" s="112">
        <f>F149*C137</f>
        <v>0</v>
      </c>
      <c r="H149" s="89">
        <v>0</v>
      </c>
      <c r="I149" s="117">
        <f>H149*C137</f>
        <v>0</v>
      </c>
      <c r="J149" s="39">
        <f>+H149*I172</f>
        <v>0</v>
      </c>
      <c r="K149" s="39">
        <f>+H149*I173</f>
        <v>0</v>
      </c>
      <c r="L149" s="394">
        <f t="shared" si="18"/>
        <v>0</v>
      </c>
      <c r="N149" s="36"/>
      <c r="O149" s="36"/>
    </row>
    <row r="150" spans="1:15" ht="13.8">
      <c r="A150" s="2" t="s">
        <v>5</v>
      </c>
      <c r="B150" s="22">
        <f>+$B$18</f>
        <v>0</v>
      </c>
      <c r="C150" s="84" t="e">
        <f>+B150/B169</f>
        <v>#DIV/0!</v>
      </c>
      <c r="D150" s="89">
        <v>0</v>
      </c>
      <c r="E150" s="112">
        <f>+D150*C137</f>
        <v>0</v>
      </c>
      <c r="F150" s="79">
        <v>0</v>
      </c>
      <c r="G150" s="112">
        <f>F150*C137</f>
        <v>0</v>
      </c>
      <c r="H150" s="89">
        <v>0</v>
      </c>
      <c r="I150" s="117">
        <f>H150*C137</f>
        <v>0</v>
      </c>
      <c r="J150" s="39">
        <f>+H150*I172</f>
        <v>0</v>
      </c>
      <c r="K150" s="39">
        <f>+H150*I173</f>
        <v>0</v>
      </c>
      <c r="L150" s="394">
        <f t="shared" si="18"/>
        <v>0</v>
      </c>
      <c r="N150" s="36"/>
      <c r="O150" s="36"/>
    </row>
    <row r="151" spans="1:15" ht="13.8">
      <c r="A151" s="2" t="s">
        <v>116</v>
      </c>
      <c r="B151" s="22">
        <f>+$B$19</f>
        <v>0</v>
      </c>
      <c r="C151" s="84" t="e">
        <f>+B151/B169</f>
        <v>#DIV/0!</v>
      </c>
      <c r="D151" s="89">
        <v>0</v>
      </c>
      <c r="E151" s="112">
        <f>+D151*C137</f>
        <v>0</v>
      </c>
      <c r="F151" s="79">
        <v>0</v>
      </c>
      <c r="G151" s="112">
        <f>F151*C137</f>
        <v>0</v>
      </c>
      <c r="H151" s="89">
        <v>0</v>
      </c>
      <c r="I151" s="117">
        <f>H151*C137</f>
        <v>0</v>
      </c>
      <c r="J151" s="39">
        <f>+H151*I172</f>
        <v>0</v>
      </c>
      <c r="K151" s="39">
        <f>+H151*I173</f>
        <v>0</v>
      </c>
      <c r="L151" s="394">
        <f t="shared" si="18"/>
        <v>0</v>
      </c>
      <c r="N151" s="36"/>
      <c r="O151" s="36"/>
    </row>
    <row r="152" spans="1:15" ht="13.8">
      <c r="A152" s="2" t="s">
        <v>1</v>
      </c>
      <c r="B152" s="22">
        <f>+$B$20</f>
        <v>0</v>
      </c>
      <c r="C152" s="84" t="e">
        <f>+B152/B169</f>
        <v>#DIV/0!</v>
      </c>
      <c r="D152" s="89">
        <v>0</v>
      </c>
      <c r="E152" s="112">
        <f>+D152*C137</f>
        <v>0</v>
      </c>
      <c r="F152" s="79">
        <v>0</v>
      </c>
      <c r="G152" s="112">
        <f>F152*C137</f>
        <v>0</v>
      </c>
      <c r="H152" s="89">
        <v>0</v>
      </c>
      <c r="I152" s="117">
        <f>H152*C137</f>
        <v>0</v>
      </c>
      <c r="J152" s="39">
        <f>+H152*I172</f>
        <v>0</v>
      </c>
      <c r="K152" s="39">
        <f>+H152*I173</f>
        <v>0</v>
      </c>
      <c r="L152" s="394">
        <f t="shared" si="18"/>
        <v>0</v>
      </c>
      <c r="N152" s="36"/>
      <c r="O152" s="36"/>
    </row>
    <row r="153" spans="1:15" ht="13.8">
      <c r="A153" s="2" t="s">
        <v>46</v>
      </c>
      <c r="B153" s="22">
        <f>+$B$21</f>
        <v>0</v>
      </c>
      <c r="C153" s="84" t="e">
        <f>+B153/B169</f>
        <v>#DIV/0!</v>
      </c>
      <c r="D153" s="89">
        <v>0</v>
      </c>
      <c r="E153" s="112">
        <f>+D153*C137</f>
        <v>0</v>
      </c>
      <c r="F153" s="79">
        <v>0</v>
      </c>
      <c r="G153" s="112">
        <f>F153*C137</f>
        <v>0</v>
      </c>
      <c r="H153" s="89">
        <v>0</v>
      </c>
      <c r="I153" s="117">
        <f>H153*C137</f>
        <v>0</v>
      </c>
      <c r="J153" s="39">
        <f>+H153*I172</f>
        <v>0</v>
      </c>
      <c r="K153" s="39">
        <f>+H153*I173</f>
        <v>0</v>
      </c>
      <c r="L153" s="394">
        <f t="shared" si="18"/>
        <v>0</v>
      </c>
      <c r="N153" s="36"/>
      <c r="O153" s="36"/>
    </row>
    <row r="154" spans="1:15" ht="13.8">
      <c r="A154" s="2" t="s">
        <v>45</v>
      </c>
      <c r="B154" s="22">
        <f>+$B$22</f>
        <v>0</v>
      </c>
      <c r="C154" s="84" t="e">
        <f>+B154/B169</f>
        <v>#DIV/0!</v>
      </c>
      <c r="D154" s="89">
        <v>0</v>
      </c>
      <c r="E154" s="112">
        <f>+D154*C137</f>
        <v>0</v>
      </c>
      <c r="F154" s="79">
        <v>0</v>
      </c>
      <c r="G154" s="112">
        <f>F154*C137</f>
        <v>0</v>
      </c>
      <c r="H154" s="89">
        <v>0</v>
      </c>
      <c r="I154" s="117">
        <f>H154*C137</f>
        <v>0</v>
      </c>
      <c r="J154" s="39">
        <f>+H154*I172</f>
        <v>0</v>
      </c>
      <c r="K154" s="39">
        <f>+H154*I173</f>
        <v>0</v>
      </c>
      <c r="L154" s="394">
        <f t="shared" si="18"/>
        <v>0</v>
      </c>
      <c r="N154" s="36"/>
      <c r="O154" s="36"/>
    </row>
    <row r="155" spans="1:15" ht="13.8">
      <c r="A155" s="2" t="s">
        <v>209</v>
      </c>
      <c r="B155" s="22">
        <f>+$B$23</f>
        <v>0</v>
      </c>
      <c r="C155" s="84" t="e">
        <f>+B155/B169</f>
        <v>#DIV/0!</v>
      </c>
      <c r="D155" s="89">
        <v>0</v>
      </c>
      <c r="E155" s="112">
        <f>+D155*C137</f>
        <v>0</v>
      </c>
      <c r="F155" s="79">
        <v>0</v>
      </c>
      <c r="G155" s="112">
        <f>F155*C137</f>
        <v>0</v>
      </c>
      <c r="H155" s="89">
        <v>0</v>
      </c>
      <c r="I155" s="117">
        <f>H155*C137</f>
        <v>0</v>
      </c>
      <c r="J155" s="39">
        <f>+H155*I172</f>
        <v>0</v>
      </c>
      <c r="K155" s="39">
        <f>+H155*I173</f>
        <v>0</v>
      </c>
      <c r="L155" s="394">
        <f t="shared" si="18"/>
        <v>0</v>
      </c>
      <c r="N155" s="36"/>
      <c r="O155" s="36"/>
    </row>
    <row r="156" spans="1:15" ht="13.8">
      <c r="A156" s="2" t="s">
        <v>210</v>
      </c>
      <c r="B156" s="22">
        <f>+$B$24</f>
        <v>0</v>
      </c>
      <c r="C156" s="84" t="e">
        <f>+B156/B169</f>
        <v>#DIV/0!</v>
      </c>
      <c r="D156" s="89">
        <v>0</v>
      </c>
      <c r="E156" s="112">
        <f>+D156*C137</f>
        <v>0</v>
      </c>
      <c r="F156" s="79">
        <v>0</v>
      </c>
      <c r="G156" s="112">
        <f>F156*C137</f>
        <v>0</v>
      </c>
      <c r="H156" s="89">
        <v>0</v>
      </c>
      <c r="I156" s="117">
        <f>H156*C137</f>
        <v>0</v>
      </c>
      <c r="J156" s="39">
        <f>+H156*I172</f>
        <v>0</v>
      </c>
      <c r="K156" s="39">
        <f>+H156*I173</f>
        <v>0</v>
      </c>
      <c r="L156" s="394">
        <f t="shared" si="18"/>
        <v>0</v>
      </c>
      <c r="N156" s="36"/>
      <c r="O156" s="36"/>
    </row>
    <row r="157" spans="1:15" ht="13.8">
      <c r="A157" s="2" t="s">
        <v>2</v>
      </c>
      <c r="B157" s="22">
        <f>+$B$25</f>
        <v>0</v>
      </c>
      <c r="C157" s="84" t="e">
        <f>+B157/B169</f>
        <v>#DIV/0!</v>
      </c>
      <c r="D157" s="89">
        <v>0</v>
      </c>
      <c r="E157" s="112">
        <f>+D157*C137</f>
        <v>0</v>
      </c>
      <c r="F157" s="79">
        <v>0</v>
      </c>
      <c r="G157" s="112">
        <f>F157*C137</f>
        <v>0</v>
      </c>
      <c r="H157" s="89">
        <v>0</v>
      </c>
      <c r="I157" s="117">
        <f>H157*C137</f>
        <v>0</v>
      </c>
      <c r="J157" s="39">
        <f>+H157*I172</f>
        <v>0</v>
      </c>
      <c r="K157" s="39">
        <f>+H157*I173</f>
        <v>0</v>
      </c>
      <c r="L157" s="394">
        <f t="shared" si="18"/>
        <v>0</v>
      </c>
      <c r="N157" s="36"/>
      <c r="O157" s="36"/>
    </row>
    <row r="158" spans="1:15" ht="13.8">
      <c r="A158" s="2" t="s">
        <v>12</v>
      </c>
      <c r="B158" s="22">
        <f>+$B$26</f>
        <v>0</v>
      </c>
      <c r="C158" s="84" t="e">
        <f>+B158/B169</f>
        <v>#DIV/0!</v>
      </c>
      <c r="D158" s="89">
        <v>0</v>
      </c>
      <c r="E158" s="112">
        <f>+D158*C137</f>
        <v>0</v>
      </c>
      <c r="F158" s="79">
        <v>0</v>
      </c>
      <c r="G158" s="112">
        <f>F158*C137</f>
        <v>0</v>
      </c>
      <c r="H158" s="89">
        <v>0</v>
      </c>
      <c r="I158" s="117">
        <f>H158*C137</f>
        <v>0</v>
      </c>
      <c r="J158" s="39">
        <f>+H158*I172</f>
        <v>0</v>
      </c>
      <c r="K158" s="39">
        <f>+H158*I173</f>
        <v>0</v>
      </c>
      <c r="L158" s="394">
        <f t="shared" si="18"/>
        <v>0</v>
      </c>
      <c r="N158" s="36"/>
      <c r="O158" s="36"/>
    </row>
    <row r="159" spans="1:15" ht="13.8">
      <c r="A159" s="2" t="s">
        <v>18</v>
      </c>
      <c r="B159" s="22">
        <f>+$B$27</f>
        <v>0</v>
      </c>
      <c r="C159" s="84" t="e">
        <f>+B159/B169</f>
        <v>#DIV/0!</v>
      </c>
      <c r="D159" s="89">
        <v>0</v>
      </c>
      <c r="E159" s="112">
        <f>+D159*C137</f>
        <v>0</v>
      </c>
      <c r="F159" s="79">
        <v>0</v>
      </c>
      <c r="G159" s="112">
        <f>F159*C137</f>
        <v>0</v>
      </c>
      <c r="H159" s="89">
        <v>0</v>
      </c>
      <c r="I159" s="117">
        <f>H159*C137</f>
        <v>0</v>
      </c>
      <c r="J159" s="39">
        <f>+H159*I172</f>
        <v>0</v>
      </c>
      <c r="K159" s="39">
        <f>+H159*I173</f>
        <v>0</v>
      </c>
      <c r="L159" s="394">
        <f t="shared" si="18"/>
        <v>0</v>
      </c>
      <c r="N159" s="36"/>
      <c r="O159" s="36"/>
    </row>
    <row r="160" spans="1:15" ht="13.8">
      <c r="A160" s="2" t="s">
        <v>9</v>
      </c>
      <c r="B160" s="22">
        <f>+$B$28</f>
        <v>0</v>
      </c>
      <c r="C160" s="84" t="e">
        <f>+B160/B169</f>
        <v>#DIV/0!</v>
      </c>
      <c r="D160" s="89">
        <v>0</v>
      </c>
      <c r="E160" s="112">
        <f>+D160*C137</f>
        <v>0</v>
      </c>
      <c r="F160" s="79">
        <v>0</v>
      </c>
      <c r="G160" s="112">
        <f>F160*C137</f>
        <v>0</v>
      </c>
      <c r="H160" s="89">
        <v>0</v>
      </c>
      <c r="I160" s="117">
        <f>H160*C137</f>
        <v>0</v>
      </c>
      <c r="J160" s="39">
        <f>+H160*I172</f>
        <v>0</v>
      </c>
      <c r="K160" s="39">
        <f>+H160*I173</f>
        <v>0</v>
      </c>
      <c r="L160" s="394">
        <f t="shared" si="18"/>
        <v>0</v>
      </c>
      <c r="N160" s="36"/>
      <c r="O160" s="36"/>
    </row>
    <row r="161" spans="1:15" ht="13.8">
      <c r="A161" s="2" t="s">
        <v>7</v>
      </c>
      <c r="B161" s="22">
        <f>+$B$29</f>
        <v>0</v>
      </c>
      <c r="C161" s="84" t="e">
        <f>+B161/B169</f>
        <v>#DIV/0!</v>
      </c>
      <c r="D161" s="89">
        <v>0</v>
      </c>
      <c r="E161" s="112">
        <f>+D161*C137</f>
        <v>0</v>
      </c>
      <c r="F161" s="79">
        <v>0</v>
      </c>
      <c r="G161" s="112">
        <f>F161*C137</f>
        <v>0</v>
      </c>
      <c r="H161" s="89">
        <v>0</v>
      </c>
      <c r="I161" s="117">
        <f>H161*C137</f>
        <v>0</v>
      </c>
      <c r="J161" s="39">
        <f>+H161*I172</f>
        <v>0</v>
      </c>
      <c r="K161" s="39">
        <f>+H161*I173</f>
        <v>0</v>
      </c>
      <c r="L161" s="394">
        <f t="shared" si="18"/>
        <v>0</v>
      </c>
      <c r="N161" s="36"/>
      <c r="O161" s="36"/>
    </row>
    <row r="162" spans="1:15" ht="13.8">
      <c r="A162" s="2" t="s">
        <v>13</v>
      </c>
      <c r="B162" s="22">
        <f>+$B$30</f>
        <v>0</v>
      </c>
      <c r="C162" s="84" t="e">
        <f>+B162/B169</f>
        <v>#DIV/0!</v>
      </c>
      <c r="D162" s="89">
        <v>0</v>
      </c>
      <c r="E162" s="112">
        <f>+D162*C137</f>
        <v>0</v>
      </c>
      <c r="F162" s="79">
        <v>0</v>
      </c>
      <c r="G162" s="112">
        <f>F162*C137</f>
        <v>0</v>
      </c>
      <c r="H162" s="89">
        <v>0</v>
      </c>
      <c r="I162" s="117">
        <f>H162*C137</f>
        <v>0</v>
      </c>
      <c r="J162" s="39">
        <f>+H162*I172</f>
        <v>0</v>
      </c>
      <c r="K162" s="39">
        <f>+H162*I173</f>
        <v>0</v>
      </c>
      <c r="L162" s="394">
        <f t="shared" si="18"/>
        <v>0</v>
      </c>
      <c r="N162" s="36"/>
      <c r="O162" s="36"/>
    </row>
    <row r="163" spans="1:15" ht="13.8">
      <c r="A163" s="2" t="s">
        <v>3</v>
      </c>
      <c r="B163" s="22">
        <f>+$B$31</f>
        <v>0</v>
      </c>
      <c r="C163" s="84" t="e">
        <f>+B163/B169</f>
        <v>#DIV/0!</v>
      </c>
      <c r="D163" s="89">
        <v>0</v>
      </c>
      <c r="E163" s="112">
        <f>+D163*C137</f>
        <v>0</v>
      </c>
      <c r="F163" s="79">
        <v>0</v>
      </c>
      <c r="G163" s="112">
        <f>F163*C137</f>
        <v>0</v>
      </c>
      <c r="H163" s="89">
        <v>0</v>
      </c>
      <c r="I163" s="117">
        <f>H163*C137</f>
        <v>0</v>
      </c>
      <c r="J163" s="39">
        <f>+H163*I172</f>
        <v>0</v>
      </c>
      <c r="K163" s="39">
        <f>+H163*I173</f>
        <v>0</v>
      </c>
      <c r="L163" s="394">
        <f t="shared" si="18"/>
        <v>0</v>
      </c>
      <c r="N163" s="36"/>
      <c r="O163" s="36"/>
    </row>
    <row r="164" spans="1:15" ht="13.8">
      <c r="A164" s="2" t="s">
        <v>11</v>
      </c>
      <c r="B164" s="22">
        <f>+$B$32</f>
        <v>0</v>
      </c>
      <c r="C164" s="84" t="e">
        <f>+B164/B169</f>
        <v>#DIV/0!</v>
      </c>
      <c r="D164" s="89">
        <v>0</v>
      </c>
      <c r="E164" s="112">
        <f>+D164*C137</f>
        <v>0</v>
      </c>
      <c r="F164" s="79">
        <v>0</v>
      </c>
      <c r="G164" s="112">
        <f>F164*C137</f>
        <v>0</v>
      </c>
      <c r="H164" s="89">
        <v>0</v>
      </c>
      <c r="I164" s="117">
        <f>H164*C137</f>
        <v>0</v>
      </c>
      <c r="J164" s="39">
        <f>+H164*I172</f>
        <v>0</v>
      </c>
      <c r="K164" s="39">
        <f>+H164*I173</f>
        <v>0</v>
      </c>
      <c r="L164" s="394">
        <f t="shared" si="18"/>
        <v>0</v>
      </c>
      <c r="N164" s="36"/>
      <c r="O164" s="36"/>
    </row>
    <row r="165" spans="1:15" ht="13.8">
      <c r="A165" s="372" t="s">
        <v>8</v>
      </c>
      <c r="B165" s="22">
        <f>+$B$33</f>
        <v>0</v>
      </c>
      <c r="C165" s="84" t="e">
        <f>+B165/B169</f>
        <v>#DIV/0!</v>
      </c>
      <c r="D165" s="89">
        <v>0</v>
      </c>
      <c r="E165" s="112">
        <f>+D165*C137</f>
        <v>0</v>
      </c>
      <c r="F165" s="79">
        <v>0</v>
      </c>
      <c r="G165" s="112">
        <f>F165*C137</f>
        <v>0</v>
      </c>
      <c r="H165" s="89">
        <v>0</v>
      </c>
      <c r="I165" s="117">
        <f>H165*C137</f>
        <v>0</v>
      </c>
      <c r="J165" s="39">
        <f>+H165*I172</f>
        <v>0</v>
      </c>
      <c r="K165" s="39">
        <f>+H165*I173</f>
        <v>0</v>
      </c>
      <c r="L165" s="394">
        <f t="shared" si="18"/>
        <v>0</v>
      </c>
      <c r="N165" s="36"/>
      <c r="O165" s="36"/>
    </row>
    <row r="166" spans="1:15" ht="13.8">
      <c r="A166" s="372" t="s">
        <v>444</v>
      </c>
      <c r="B166" s="22">
        <f>+$B$34</f>
        <v>0</v>
      </c>
      <c r="C166" s="84" t="e">
        <f>+B166/B169</f>
        <v>#DIV/0!</v>
      </c>
      <c r="D166" s="89">
        <v>0</v>
      </c>
      <c r="E166" s="112">
        <f>+D166*C137</f>
        <v>0</v>
      </c>
      <c r="F166" s="79">
        <v>0</v>
      </c>
      <c r="G166" s="112">
        <f>F166*C137</f>
        <v>0</v>
      </c>
      <c r="H166" s="89">
        <v>0</v>
      </c>
      <c r="I166" s="117">
        <f>H166*C137</f>
        <v>0</v>
      </c>
      <c r="J166" s="39">
        <f>+H166*I172</f>
        <v>0</v>
      </c>
      <c r="K166" s="39">
        <f>+H166*I173</f>
        <v>0</v>
      </c>
      <c r="L166" s="394">
        <f t="shared" si="18"/>
        <v>0</v>
      </c>
      <c r="N166" s="36"/>
      <c r="O166" s="36"/>
    </row>
    <row r="167" spans="1:15" ht="13.8">
      <c r="A167" s="372" t="s">
        <v>445</v>
      </c>
      <c r="B167" s="22">
        <f>+$B$35</f>
        <v>0</v>
      </c>
      <c r="C167" s="84" t="e">
        <f>+B167/B169</f>
        <v>#DIV/0!</v>
      </c>
      <c r="D167" s="89">
        <v>0</v>
      </c>
      <c r="E167" s="112">
        <f>+D167*C137</f>
        <v>0</v>
      </c>
      <c r="F167" s="79">
        <v>0</v>
      </c>
      <c r="G167" s="112">
        <f>F167*C137</f>
        <v>0</v>
      </c>
      <c r="H167" s="89">
        <v>0</v>
      </c>
      <c r="I167" s="117">
        <f>H167*C137</f>
        <v>0</v>
      </c>
      <c r="J167" s="39">
        <f>+H167*I172</f>
        <v>0</v>
      </c>
      <c r="K167" s="39">
        <f>+H167*I173</f>
        <v>0</v>
      </c>
      <c r="L167" s="394">
        <f t="shared" si="18"/>
        <v>0</v>
      </c>
      <c r="N167" s="36"/>
      <c r="O167" s="36"/>
    </row>
    <row r="168" spans="1:15" ht="13.8">
      <c r="A168" s="3" t="s">
        <v>461</v>
      </c>
      <c r="B168" s="22">
        <f>+$B$36</f>
        <v>0</v>
      </c>
      <c r="C168" s="84" t="e">
        <f>+B168/B169</f>
        <v>#DIV/0!</v>
      </c>
      <c r="D168" s="89">
        <v>0</v>
      </c>
      <c r="E168" s="112">
        <f>+D168*C137</f>
        <v>0</v>
      </c>
      <c r="F168" s="79">
        <v>0</v>
      </c>
      <c r="G168" s="115">
        <f>F168*C137</f>
        <v>0</v>
      </c>
      <c r="H168" s="358">
        <v>0</v>
      </c>
      <c r="I168" s="118">
        <f>H168*C137</f>
        <v>0</v>
      </c>
      <c r="J168" s="39">
        <f>+H168*I172</f>
        <v>0</v>
      </c>
      <c r="K168" s="39">
        <f>+H168*I173</f>
        <v>0</v>
      </c>
      <c r="L168" s="394">
        <f t="shared" si="18"/>
        <v>0</v>
      </c>
      <c r="N168" s="36"/>
      <c r="O168" s="36"/>
    </row>
    <row r="169" spans="1:15" ht="13.8">
      <c r="A169" s="24"/>
      <c r="B169" s="25">
        <f t="shared" ref="B169:L169" si="19">SUM(B143:B168)</f>
        <v>0</v>
      </c>
      <c r="C169" s="85" t="e">
        <f t="shared" si="19"/>
        <v>#DIV/0!</v>
      </c>
      <c r="D169" s="82">
        <f t="shared" si="19"/>
        <v>0</v>
      </c>
      <c r="E169" s="113">
        <f t="shared" si="19"/>
        <v>0</v>
      </c>
      <c r="F169" s="83">
        <f t="shared" si="19"/>
        <v>0</v>
      </c>
      <c r="G169" s="113">
        <f t="shared" si="19"/>
        <v>0</v>
      </c>
      <c r="H169" s="86">
        <f t="shared" si="19"/>
        <v>1</v>
      </c>
      <c r="I169" s="363">
        <f t="shared" si="19"/>
        <v>7417000</v>
      </c>
      <c r="J169" s="26">
        <f t="shared" si="19"/>
        <v>1755360.3573244424</v>
      </c>
      <c r="K169" s="26">
        <f t="shared" si="19"/>
        <v>-29275</v>
      </c>
      <c r="L169" s="26">
        <f t="shared" si="19"/>
        <v>1726085.3573244424</v>
      </c>
    </row>
    <row r="170" spans="1:15">
      <c r="H170" s="80"/>
      <c r="I170" s="81"/>
    </row>
    <row r="172" spans="1:15">
      <c r="G172" t="s">
        <v>114</v>
      </c>
      <c r="H172" s="27"/>
      <c r="I172" s="357">
        <f>+NIPS!L76</f>
        <v>1755360.3573244424</v>
      </c>
    </row>
    <row r="173" spans="1:15">
      <c r="G173" t="s">
        <v>338</v>
      </c>
      <c r="I173" s="357">
        <f>+NIPS!M76</f>
        <v>-29275</v>
      </c>
    </row>
    <row r="174" spans="1:15">
      <c r="G174" t="s">
        <v>256</v>
      </c>
      <c r="I174" s="120">
        <f>SUM(I172:I173)</f>
        <v>1726085.3573244424</v>
      </c>
      <c r="N174" s="121">
        <f>+I174</f>
        <v>1726085.3573244424</v>
      </c>
    </row>
    <row r="178" spans="1:17" ht="15.6">
      <c r="A178" s="874" t="s">
        <v>19</v>
      </c>
      <c r="B178" s="875"/>
      <c r="C178" s="875" t="s">
        <v>468</v>
      </c>
      <c r="D178" s="875"/>
      <c r="E178" s="875"/>
      <c r="F178" s="875"/>
      <c r="G178" s="875"/>
      <c r="H178" s="876"/>
      <c r="I178" s="4"/>
    </row>
    <row r="179" spans="1:17" ht="15.6">
      <c r="A179" s="867" t="s">
        <v>20</v>
      </c>
      <c r="B179" s="868"/>
      <c r="C179" s="918"/>
      <c r="D179" s="918"/>
      <c r="E179" s="918"/>
      <c r="F179" s="918"/>
      <c r="G179" s="918"/>
      <c r="H179" s="919"/>
      <c r="I179" s="4"/>
    </row>
    <row r="180" spans="1:17" ht="15.6">
      <c r="A180" s="867" t="s">
        <v>22</v>
      </c>
      <c r="B180" s="868"/>
      <c r="C180" s="913"/>
      <c r="D180" s="913"/>
      <c r="E180" s="913"/>
      <c r="F180" s="913"/>
      <c r="G180" s="913"/>
      <c r="H180" s="914"/>
      <c r="I180" s="4"/>
    </row>
    <row r="181" spans="1:17" ht="15.6">
      <c r="A181" s="867" t="s">
        <v>24</v>
      </c>
      <c r="B181" s="868"/>
      <c r="C181" s="898">
        <v>1450000</v>
      </c>
      <c r="D181" s="898"/>
      <c r="E181" s="898"/>
      <c r="F181" s="898"/>
      <c r="G181" s="898"/>
      <c r="H181" s="899"/>
      <c r="I181" s="4"/>
    </row>
    <row r="182" spans="1:17" ht="15.6">
      <c r="A182" s="881" t="s">
        <v>25</v>
      </c>
      <c r="B182" s="882"/>
      <c r="C182" s="911" t="s">
        <v>18</v>
      </c>
      <c r="D182" s="911"/>
      <c r="E182" s="911"/>
      <c r="F182" s="911"/>
      <c r="G182" s="911"/>
      <c r="H182" s="912"/>
      <c r="I182" s="4"/>
    </row>
    <row r="183" spans="1:17" ht="13.8">
      <c r="A183" s="5"/>
      <c r="B183" s="5"/>
      <c r="C183" s="5"/>
      <c r="D183" s="5"/>
      <c r="E183" s="5"/>
      <c r="F183" s="5"/>
      <c r="G183" s="5"/>
      <c r="H183" s="5"/>
      <c r="I183" s="5"/>
    </row>
    <row r="184" spans="1:17" ht="13.8">
      <c r="A184" s="6"/>
      <c r="B184" s="7"/>
      <c r="C184" s="8"/>
      <c r="D184" s="886">
        <v>0.2</v>
      </c>
      <c r="E184" s="887"/>
      <c r="F184" s="886">
        <v>0.8</v>
      </c>
      <c r="G184" s="887"/>
      <c r="H184" s="370"/>
      <c r="I184" s="10"/>
      <c r="J184" s="11" t="s">
        <v>121</v>
      </c>
      <c r="K184" s="11" t="s">
        <v>269</v>
      </c>
      <c r="L184" s="11" t="s">
        <v>270</v>
      </c>
    </row>
    <row r="185" spans="1:17" ht="13.8">
      <c r="A185" s="12"/>
      <c r="B185" s="13"/>
      <c r="C185" s="14"/>
      <c r="D185" s="872" t="s">
        <v>26</v>
      </c>
      <c r="E185" s="880"/>
      <c r="F185" s="872" t="s">
        <v>27</v>
      </c>
      <c r="G185" s="880"/>
      <c r="H185" s="872" t="s">
        <v>28</v>
      </c>
      <c r="I185" s="873"/>
      <c r="J185" s="15" t="s">
        <v>29</v>
      </c>
      <c r="K185" s="391" t="s">
        <v>29</v>
      </c>
      <c r="L185" s="391" t="s">
        <v>29</v>
      </c>
    </row>
    <row r="186" spans="1:17" ht="27.6">
      <c r="A186" s="16" t="s">
        <v>30</v>
      </c>
      <c r="B186" s="17" t="s">
        <v>31</v>
      </c>
      <c r="C186" s="18" t="s">
        <v>32</v>
      </c>
      <c r="D186" s="19" t="s">
        <v>33</v>
      </c>
      <c r="E186" s="20" t="s">
        <v>34</v>
      </c>
      <c r="F186" s="19" t="s">
        <v>33</v>
      </c>
      <c r="G186" s="20" t="s">
        <v>34</v>
      </c>
      <c r="H186" s="21" t="s">
        <v>33</v>
      </c>
      <c r="I186" s="40" t="s">
        <v>34</v>
      </c>
      <c r="J186" s="18" t="s">
        <v>34</v>
      </c>
      <c r="K186" s="18" t="s">
        <v>34</v>
      </c>
      <c r="L186" s="18" t="s">
        <v>34</v>
      </c>
    </row>
    <row r="187" spans="1:17" ht="13.8">
      <c r="A187" s="1" t="s">
        <v>15</v>
      </c>
      <c r="B187" s="22">
        <f>+$B$10</f>
        <v>0</v>
      </c>
      <c r="C187" s="84" t="e">
        <f>+B187/B213</f>
        <v>#DIV/0!</v>
      </c>
      <c r="D187" s="89">
        <v>0</v>
      </c>
      <c r="E187" s="112">
        <f>+D187*C181</f>
        <v>0</v>
      </c>
      <c r="F187" s="79">
        <v>0</v>
      </c>
      <c r="G187" s="114">
        <f>F187*C181</f>
        <v>0</v>
      </c>
      <c r="H187" s="89">
        <v>2.417634894230072E-2</v>
      </c>
      <c r="I187" s="116">
        <f>H187*C181</f>
        <v>35055.705966336041</v>
      </c>
      <c r="J187" s="39">
        <f>+H187*I216</f>
        <v>1595.4301679724952</v>
      </c>
      <c r="K187" s="39">
        <f>+H187*I217</f>
        <v>-857.00321730667599</v>
      </c>
      <c r="L187" s="393">
        <f>+J187+K187</f>
        <v>738.42695066581916</v>
      </c>
      <c r="P187" s="819" t="s">
        <v>967</v>
      </c>
      <c r="Q187" s="822"/>
    </row>
    <row r="188" spans="1:17" ht="13.8">
      <c r="A188" s="2" t="s">
        <v>4</v>
      </c>
      <c r="B188" s="22">
        <f>+$B$12</f>
        <v>0</v>
      </c>
      <c r="C188" s="84" t="e">
        <f>+B188/B213</f>
        <v>#DIV/0!</v>
      </c>
      <c r="D188" s="89">
        <v>0</v>
      </c>
      <c r="E188" s="112">
        <f>+D188*C181</f>
        <v>0</v>
      </c>
      <c r="F188" s="79">
        <v>0</v>
      </c>
      <c r="G188" s="112">
        <f>F188*C181</f>
        <v>0</v>
      </c>
      <c r="H188" s="89">
        <v>1.2876944585364473E-3</v>
      </c>
      <c r="I188" s="117">
        <f>H188*C181</f>
        <v>1867.1569648778486</v>
      </c>
      <c r="J188" s="39">
        <f>+H188*I216</f>
        <v>84.976709724994052</v>
      </c>
      <c r="K188" s="39">
        <f>+H188*I217</f>
        <v>-45.646193166199986</v>
      </c>
      <c r="L188" s="394">
        <f>+J188+K188</f>
        <v>39.330516558794066</v>
      </c>
      <c r="P188" s="813" t="s">
        <v>638</v>
      </c>
      <c r="Q188" s="814"/>
    </row>
    <row r="189" spans="1:17" s="127" customFormat="1" ht="13.8">
      <c r="A189" s="2" t="s">
        <v>0</v>
      </c>
      <c r="B189" s="471">
        <f>+$B$13</f>
        <v>0</v>
      </c>
      <c r="C189" s="472" t="e">
        <f>+B189/B213</f>
        <v>#DIV/0!</v>
      </c>
      <c r="D189" s="473">
        <v>0</v>
      </c>
      <c r="E189" s="474">
        <f>+D189*C181</f>
        <v>0</v>
      </c>
      <c r="F189" s="475">
        <v>0</v>
      </c>
      <c r="G189" s="474">
        <f>F189*C181</f>
        <v>0</v>
      </c>
      <c r="H189" s="473">
        <v>2.2594287876127266E-2</v>
      </c>
      <c r="I189" s="477">
        <f>H189*C181</f>
        <v>32761.717420384535</v>
      </c>
      <c r="J189" s="478">
        <f>+H189*I216</f>
        <v>1491.0278052099538</v>
      </c>
      <c r="K189" s="478">
        <f>+H189*I217</f>
        <v>-800.92231663295934</v>
      </c>
      <c r="L189" s="811">
        <f t="shared" ref="L189:L212" si="20">+J189+K189</f>
        <v>690.1054885769945</v>
      </c>
      <c r="P189" s="815">
        <f>L189*$O$20</f>
        <v>399.57107788607976</v>
      </c>
      <c r="Q189" s="816" t="s">
        <v>610</v>
      </c>
    </row>
    <row r="190" spans="1:17" ht="13.8">
      <c r="A190" s="2" t="s">
        <v>16</v>
      </c>
      <c r="B190" s="22">
        <f>+$B$14</f>
        <v>0</v>
      </c>
      <c r="C190" s="84" t="e">
        <f>+B190/B213</f>
        <v>#DIV/0!</v>
      </c>
      <c r="D190" s="89">
        <v>0</v>
      </c>
      <c r="E190" s="112">
        <f>+D190*C181</f>
        <v>0</v>
      </c>
      <c r="F190" s="79">
        <v>0</v>
      </c>
      <c r="G190" s="112">
        <f>F190*C181</f>
        <v>0</v>
      </c>
      <c r="H190" s="89">
        <v>2.2749769753202314E-3</v>
      </c>
      <c r="I190" s="117">
        <f>H190*C181</f>
        <v>3298.7166142143356</v>
      </c>
      <c r="J190" s="39">
        <f>+H190*I216</f>
        <v>150.12882658713443</v>
      </c>
      <c r="K190" s="39">
        <f>+H190*I217</f>
        <v>-80.643383821151559</v>
      </c>
      <c r="L190" s="394">
        <f t="shared" si="20"/>
        <v>69.485442765982867</v>
      </c>
      <c r="P190" s="815">
        <f>L189*$O$21</f>
        <v>241.53692100194806</v>
      </c>
      <c r="Q190" s="816" t="s">
        <v>603</v>
      </c>
    </row>
    <row r="191" spans="1:17" ht="13.8">
      <c r="A191" s="2" t="s">
        <v>6</v>
      </c>
      <c r="B191" s="22">
        <f>+$B$15</f>
        <v>0</v>
      </c>
      <c r="C191" s="84" t="e">
        <f>+B191/B213</f>
        <v>#DIV/0!</v>
      </c>
      <c r="D191" s="89">
        <v>0</v>
      </c>
      <c r="E191" s="112">
        <f>+D191*C181</f>
        <v>0</v>
      </c>
      <c r="F191" s="79">
        <v>0</v>
      </c>
      <c r="G191" s="112">
        <f>F191*C181</f>
        <v>0</v>
      </c>
      <c r="H191" s="89">
        <v>5.8193712054392874E-3</v>
      </c>
      <c r="I191" s="117">
        <f>H191*C181</f>
        <v>8438.0882478869662</v>
      </c>
      <c r="J191" s="39">
        <f>+H191*I216</f>
        <v>384.02822535141496</v>
      </c>
      <c r="K191" s="39">
        <f>+H191*I217</f>
        <v>-206.28507049041187</v>
      </c>
      <c r="L191" s="394">
        <f t="shared" si="20"/>
        <v>177.74315486100309</v>
      </c>
      <c r="P191" s="817">
        <f>L189*$O$22</f>
        <v>48.997489688966603</v>
      </c>
      <c r="Q191" s="818" t="s">
        <v>604</v>
      </c>
    </row>
    <row r="192" spans="1:17" ht="13.8">
      <c r="A192" s="2" t="s">
        <v>10</v>
      </c>
      <c r="B192" s="22">
        <f>+$B$16</f>
        <v>0</v>
      </c>
      <c r="C192" s="84" t="e">
        <f>+B192/B213</f>
        <v>#DIV/0!</v>
      </c>
      <c r="D192" s="89">
        <v>0</v>
      </c>
      <c r="E192" s="112">
        <f>+D192*C181</f>
        <v>0</v>
      </c>
      <c r="F192" s="79">
        <v>0</v>
      </c>
      <c r="G192" s="112">
        <f>F192*C181</f>
        <v>0</v>
      </c>
      <c r="H192" s="89">
        <v>6.2044848356405486E-3</v>
      </c>
      <c r="I192" s="117">
        <f>H192*C181</f>
        <v>8996.5030116787948</v>
      </c>
      <c r="J192" s="39">
        <f>+H192*I216</f>
        <v>409.44239790438712</v>
      </c>
      <c r="K192" s="39">
        <f>+H192*I217</f>
        <v>-219.93657845378615</v>
      </c>
      <c r="L192" s="394">
        <f t="shared" si="20"/>
        <v>189.50581945060097</v>
      </c>
    </row>
    <row r="193" spans="1:12" ht="13.8">
      <c r="A193" s="2" t="s">
        <v>17</v>
      </c>
      <c r="B193" s="22">
        <f>+$B$17</f>
        <v>0</v>
      </c>
      <c r="C193" s="84" t="e">
        <f>+B193/B213</f>
        <v>#DIV/0!</v>
      </c>
      <c r="D193" s="89">
        <v>0</v>
      </c>
      <c r="E193" s="112">
        <f>+D193*C181</f>
        <v>0</v>
      </c>
      <c r="F193" s="79">
        <v>0</v>
      </c>
      <c r="G193" s="112">
        <f>F193*C181</f>
        <v>0</v>
      </c>
      <c r="H193" s="89">
        <v>1.5156413679503024E-2</v>
      </c>
      <c r="I193" s="117">
        <f>H193*C181</f>
        <v>21976.799835279384</v>
      </c>
      <c r="J193" s="39">
        <f>+H193*I216</f>
        <v>1000.1923648711603</v>
      </c>
      <c r="K193" s="39">
        <f>+H193*I217</f>
        <v>-537.26455211102314</v>
      </c>
      <c r="L193" s="394">
        <f t="shared" si="20"/>
        <v>462.92781276013716</v>
      </c>
    </row>
    <row r="194" spans="1:12" ht="13.8">
      <c r="A194" s="2" t="s">
        <v>5</v>
      </c>
      <c r="B194" s="22">
        <f>+$B$18</f>
        <v>0</v>
      </c>
      <c r="C194" s="84" t="e">
        <f>+B194/B213</f>
        <v>#DIV/0!</v>
      </c>
      <c r="D194" s="89">
        <v>0</v>
      </c>
      <c r="E194" s="112">
        <f>+D194*C181</f>
        <v>0</v>
      </c>
      <c r="F194" s="79">
        <v>0</v>
      </c>
      <c r="G194" s="112">
        <f>F194*C181</f>
        <v>0</v>
      </c>
      <c r="H194" s="89">
        <v>1.902389583741821E-2</v>
      </c>
      <c r="I194" s="117">
        <f>H194*C181</f>
        <v>27584.648964256405</v>
      </c>
      <c r="J194" s="39">
        <f>+H194*I216</f>
        <v>1255.4127756767491</v>
      </c>
      <c r="K194" s="39">
        <f>+H194*I217</f>
        <v>-674.35905964480071</v>
      </c>
      <c r="L194" s="394">
        <f t="shared" si="20"/>
        <v>581.0537160319484</v>
      </c>
    </row>
    <row r="195" spans="1:12" ht="13.8">
      <c r="A195" s="2" t="s">
        <v>116</v>
      </c>
      <c r="B195" s="22">
        <f>+$B$19</f>
        <v>0</v>
      </c>
      <c r="C195" s="84" t="e">
        <f>+B195/B213</f>
        <v>#DIV/0!</v>
      </c>
      <c r="D195" s="89">
        <v>0</v>
      </c>
      <c r="E195" s="112">
        <f>+D195*C181</f>
        <v>0</v>
      </c>
      <c r="F195" s="79">
        <v>0</v>
      </c>
      <c r="G195" s="112">
        <f>F195*C181</f>
        <v>0</v>
      </c>
      <c r="H195" s="89">
        <v>6.8877559718316297E-3</v>
      </c>
      <c r="I195" s="117">
        <f>H195*C181</f>
        <v>9987.2461591558622</v>
      </c>
      <c r="J195" s="39">
        <f>+H195*I216</f>
        <v>454.53239003619137</v>
      </c>
      <c r="K195" s="39">
        <f>+H195*I217</f>
        <v>-244.15717368948762</v>
      </c>
      <c r="L195" s="394">
        <f t="shared" si="20"/>
        <v>210.37521634670375</v>
      </c>
    </row>
    <row r="196" spans="1:12" ht="13.8">
      <c r="A196" s="2" t="s">
        <v>1</v>
      </c>
      <c r="B196" s="22">
        <f>+$B$20</f>
        <v>0</v>
      </c>
      <c r="C196" s="84" t="e">
        <f>+B196/B213</f>
        <v>#DIV/0!</v>
      </c>
      <c r="D196" s="89">
        <v>0</v>
      </c>
      <c r="E196" s="112">
        <f>+D196*C181</f>
        <v>0</v>
      </c>
      <c r="F196" s="79">
        <v>0</v>
      </c>
      <c r="G196" s="112">
        <f>F196*C181</f>
        <v>0</v>
      </c>
      <c r="H196" s="89">
        <v>5.384798796602212E-4</v>
      </c>
      <c r="I196" s="117">
        <f>H196*C181</f>
        <v>780.79582550732073</v>
      </c>
      <c r="J196" s="39">
        <f>+H196*I216</f>
        <v>35.53502006884748</v>
      </c>
      <c r="K196" s="39">
        <f>+H196*I217</f>
        <v>-19.088034774195521</v>
      </c>
      <c r="L196" s="394">
        <f t="shared" si="20"/>
        <v>16.446985294651959</v>
      </c>
    </row>
    <row r="197" spans="1:12" ht="13.8">
      <c r="A197" s="2" t="s">
        <v>46</v>
      </c>
      <c r="B197" s="22">
        <f>+$B$21</f>
        <v>0</v>
      </c>
      <c r="C197" s="84" t="e">
        <f>+B197/B213</f>
        <v>#DIV/0!</v>
      </c>
      <c r="D197" s="89">
        <v>0</v>
      </c>
      <c r="E197" s="112">
        <f>+D197*C181</f>
        <v>0</v>
      </c>
      <c r="F197" s="79">
        <v>0</v>
      </c>
      <c r="G197" s="112">
        <f>F197*C181</f>
        <v>0</v>
      </c>
      <c r="H197" s="89">
        <v>1.5333516122057408E-2</v>
      </c>
      <c r="I197" s="117">
        <f>H197*C181</f>
        <v>22233.598376983242</v>
      </c>
      <c r="J197" s="39">
        <f>+H197*I216</f>
        <v>1011.8795960716706</v>
      </c>
      <c r="K197" s="39">
        <f>+H197*I217</f>
        <v>-543.54247949469095</v>
      </c>
      <c r="L197" s="394">
        <f t="shared" si="20"/>
        <v>468.33711657697961</v>
      </c>
    </row>
    <row r="198" spans="1:12" ht="13.8">
      <c r="A198" s="2" t="s">
        <v>45</v>
      </c>
      <c r="B198" s="22">
        <f>+$B$22</f>
        <v>0</v>
      </c>
      <c r="C198" s="84" t="e">
        <f>+B198/B213</f>
        <v>#DIV/0!</v>
      </c>
      <c r="D198" s="89">
        <v>0</v>
      </c>
      <c r="E198" s="112">
        <f>+D198*C181</f>
        <v>0</v>
      </c>
      <c r="F198" s="79">
        <v>0</v>
      </c>
      <c r="G198" s="112">
        <f>F198*C181</f>
        <v>0</v>
      </c>
      <c r="H198" s="89">
        <v>1.5663582749093938E-2</v>
      </c>
      <c r="I198" s="117">
        <f>H198*C181</f>
        <v>22712.194986186212</v>
      </c>
      <c r="J198" s="39">
        <f>+H198*I216</f>
        <v>1033.6611419730714</v>
      </c>
      <c r="K198" s="39">
        <f>+H198*I217</f>
        <v>-555.24268128988194</v>
      </c>
      <c r="L198" s="394">
        <f t="shared" si="20"/>
        <v>478.41846068318944</v>
      </c>
    </row>
    <row r="199" spans="1:12" ht="13.8">
      <c r="A199" s="2" t="s">
        <v>209</v>
      </c>
      <c r="B199" s="22">
        <f>+$B$23</f>
        <v>0</v>
      </c>
      <c r="C199" s="84" t="e">
        <f>+B199/B213</f>
        <v>#DIV/0!</v>
      </c>
      <c r="D199" s="89">
        <v>0</v>
      </c>
      <c r="E199" s="112">
        <f>+D199*C181</f>
        <v>0</v>
      </c>
      <c r="F199" s="79">
        <v>0</v>
      </c>
      <c r="G199" s="112">
        <f>F199*C181</f>
        <v>0</v>
      </c>
      <c r="H199" s="89">
        <v>1.155276273018225E-3</v>
      </c>
      <c r="I199" s="117">
        <f>H199*C181</f>
        <v>1675.1505958764262</v>
      </c>
      <c r="J199" s="39">
        <f>+H199*I216</f>
        <v>76.238253456508147</v>
      </c>
      <c r="K199" s="39">
        <f>+H199*I217</f>
        <v>-40.95223332595004</v>
      </c>
      <c r="L199" s="394">
        <f t="shared" si="20"/>
        <v>35.286020130558107</v>
      </c>
    </row>
    <row r="200" spans="1:12" ht="13.8">
      <c r="A200" s="2" t="s">
        <v>210</v>
      </c>
      <c r="B200" s="22">
        <f>+$B$24</f>
        <v>0</v>
      </c>
      <c r="C200" s="84" t="e">
        <f>+B200/B213</f>
        <v>#DIV/0!</v>
      </c>
      <c r="D200" s="89">
        <v>0</v>
      </c>
      <c r="E200" s="112">
        <f>+D200*C181</f>
        <v>0</v>
      </c>
      <c r="F200" s="79">
        <v>0</v>
      </c>
      <c r="G200" s="112">
        <f>F200*C181</f>
        <v>0</v>
      </c>
      <c r="H200" s="89">
        <v>3.0274535456452438E-4</v>
      </c>
      <c r="I200" s="117">
        <f>H200*C181</f>
        <v>438.98076411856033</v>
      </c>
      <c r="J200" s="39">
        <f>+H200*I216</f>
        <v>19.978577949818696</v>
      </c>
      <c r="K200" s="39">
        <f>+H200*I217</f>
        <v>-10.73171732860326</v>
      </c>
      <c r="L200" s="394">
        <f t="shared" si="20"/>
        <v>9.2468606212154363</v>
      </c>
    </row>
    <row r="201" spans="1:12" ht="13.8">
      <c r="A201" s="2" t="s">
        <v>2</v>
      </c>
      <c r="B201" s="22">
        <f>+$B$25</f>
        <v>0</v>
      </c>
      <c r="C201" s="84" t="e">
        <f>+B201/B213</f>
        <v>#DIV/0!</v>
      </c>
      <c r="D201" s="89">
        <v>0</v>
      </c>
      <c r="E201" s="112">
        <f>+D201*C181</f>
        <v>0</v>
      </c>
      <c r="F201" s="79">
        <v>0</v>
      </c>
      <c r="G201" s="112">
        <f>F201*C181</f>
        <v>0</v>
      </c>
      <c r="H201" s="89">
        <v>7.9455697798752644E-4</v>
      </c>
      <c r="I201" s="117">
        <f>H201*C181</f>
        <v>1152.1076180819134</v>
      </c>
      <c r="J201" s="39">
        <f>+H201*I216</f>
        <v>52.433896279366067</v>
      </c>
      <c r="K201" s="39">
        <f>+H201*I217</f>
        <v>-28.165455755701839</v>
      </c>
      <c r="L201" s="394">
        <f t="shared" si="20"/>
        <v>24.268440523664228</v>
      </c>
    </row>
    <row r="202" spans="1:12" ht="13.8">
      <c r="A202" s="2" t="s">
        <v>12</v>
      </c>
      <c r="B202" s="22">
        <f>+$B$26</f>
        <v>0</v>
      </c>
      <c r="C202" s="84" t="e">
        <f>+B202/B213</f>
        <v>#DIV/0!</v>
      </c>
      <c r="D202" s="89">
        <v>0</v>
      </c>
      <c r="E202" s="112">
        <f>+D202*C181</f>
        <v>0</v>
      </c>
      <c r="F202" s="79">
        <v>0</v>
      </c>
      <c r="G202" s="112">
        <f>F202*C181</f>
        <v>0</v>
      </c>
      <c r="H202" s="89">
        <v>8.6615565603105887E-4</v>
      </c>
      <c r="I202" s="117">
        <f>H202*C181</f>
        <v>1255.9257012450353</v>
      </c>
      <c r="J202" s="39">
        <f>+H202*I216</f>
        <v>57.158790481142546</v>
      </c>
      <c r="K202" s="39">
        <f>+H202*I217</f>
        <v>-30.703485694988974</v>
      </c>
      <c r="L202" s="394">
        <f t="shared" si="20"/>
        <v>26.455304786153572</v>
      </c>
    </row>
    <row r="203" spans="1:12" ht="13.8">
      <c r="A203" s="2" t="s">
        <v>18</v>
      </c>
      <c r="B203" s="22">
        <f>+$B$27</f>
        <v>0</v>
      </c>
      <c r="C203" s="84" t="e">
        <f>+B203/B213</f>
        <v>#DIV/0!</v>
      </c>
      <c r="D203" s="89">
        <v>0</v>
      </c>
      <c r="E203" s="112">
        <f>+D203*C181</f>
        <v>0</v>
      </c>
      <c r="F203" s="79">
        <v>0</v>
      </c>
      <c r="G203" s="112">
        <f>F203*C181</f>
        <v>0</v>
      </c>
      <c r="H203" s="89">
        <v>0.82341431385031094</v>
      </c>
      <c r="I203" s="117">
        <f>H203*C181</f>
        <v>1193950.7550829509</v>
      </c>
      <c r="J203" s="39">
        <f>+H203*I216</f>
        <v>54338.231144513804</v>
      </c>
      <c r="K203" s="39">
        <f>+H203*I217</f>
        <v>-29188.390597365822</v>
      </c>
      <c r="L203" s="394">
        <f t="shared" si="20"/>
        <v>25149.840547147982</v>
      </c>
    </row>
    <row r="204" spans="1:12" ht="13.8">
      <c r="A204" s="2" t="s">
        <v>9</v>
      </c>
      <c r="B204" s="22">
        <f>+$B$28</f>
        <v>0</v>
      </c>
      <c r="C204" s="84" t="e">
        <f>+B204/B213</f>
        <v>#DIV/0!</v>
      </c>
      <c r="D204" s="89">
        <v>0</v>
      </c>
      <c r="E204" s="112">
        <f>+D204*C181</f>
        <v>0</v>
      </c>
      <c r="F204" s="79">
        <v>0</v>
      </c>
      <c r="G204" s="112">
        <f>F204*C181</f>
        <v>0</v>
      </c>
      <c r="H204" s="89">
        <v>1.877532395199142E-2</v>
      </c>
      <c r="I204" s="117">
        <f>H204*C181</f>
        <v>27224.219730387558</v>
      </c>
      <c r="J204" s="39">
        <f>+H204*I216</f>
        <v>1239.0091786792796</v>
      </c>
      <c r="K204" s="39">
        <f>+H204*I217</f>
        <v>-665.54768345019181</v>
      </c>
      <c r="L204" s="394">
        <f t="shared" si="20"/>
        <v>573.46149522908775</v>
      </c>
    </row>
    <row r="205" spans="1:12" ht="13.8">
      <c r="A205" s="2" t="s">
        <v>7</v>
      </c>
      <c r="B205" s="22">
        <f>+$B$29</f>
        <v>0</v>
      </c>
      <c r="C205" s="84" t="e">
        <f>+B205/B213</f>
        <v>#DIV/0!</v>
      </c>
      <c r="D205" s="89">
        <v>0</v>
      </c>
      <c r="E205" s="112">
        <f>+D205*C181</f>
        <v>0</v>
      </c>
      <c r="F205" s="79">
        <v>0</v>
      </c>
      <c r="G205" s="112">
        <f>F205*C181</f>
        <v>0</v>
      </c>
      <c r="H205" s="89">
        <v>3.9201526698776868E-3</v>
      </c>
      <c r="I205" s="117">
        <f>H205*C181</f>
        <v>5684.2213713226456</v>
      </c>
      <c r="J205" s="39">
        <f>+H205*I216</f>
        <v>258.69620956858989</v>
      </c>
      <c r="K205" s="39">
        <f>+H205*I217</f>
        <v>-138.96157184182425</v>
      </c>
      <c r="L205" s="394">
        <f t="shared" si="20"/>
        <v>119.73463772676564</v>
      </c>
    </row>
    <row r="206" spans="1:12" ht="13.8">
      <c r="A206" s="2" t="s">
        <v>13</v>
      </c>
      <c r="B206" s="22">
        <f>+$B$30</f>
        <v>0</v>
      </c>
      <c r="C206" s="84" t="e">
        <f>+B206/B213</f>
        <v>#DIV/0!</v>
      </c>
      <c r="D206" s="89">
        <v>0</v>
      </c>
      <c r="E206" s="112">
        <f>+D206*C181</f>
        <v>0</v>
      </c>
      <c r="F206" s="79">
        <v>0</v>
      </c>
      <c r="G206" s="112">
        <f>F206*C181</f>
        <v>0</v>
      </c>
      <c r="H206" s="89">
        <v>5.8079243198196648E-4</v>
      </c>
      <c r="I206" s="117">
        <f>H206*C181</f>
        <v>842.14902637385137</v>
      </c>
      <c r="J206" s="39">
        <f>+H206*I216</f>
        <v>38.327282979146247</v>
      </c>
      <c r="K206" s="39">
        <f>+H206*I217</f>
        <v>-20.587930128896748</v>
      </c>
      <c r="L206" s="394">
        <f t="shared" si="20"/>
        <v>17.739352850249499</v>
      </c>
    </row>
    <row r="207" spans="1:12" ht="13.8">
      <c r="A207" s="2" t="s">
        <v>3</v>
      </c>
      <c r="B207" s="22">
        <f>+$B$31</f>
        <v>0</v>
      </c>
      <c r="C207" s="84" t="e">
        <f>+B207/B213</f>
        <v>#DIV/0!</v>
      </c>
      <c r="D207" s="89">
        <v>0</v>
      </c>
      <c r="E207" s="112">
        <f>+D207*C181</f>
        <v>0</v>
      </c>
      <c r="F207" s="79">
        <v>0</v>
      </c>
      <c r="G207" s="112">
        <f>F207*C181</f>
        <v>0</v>
      </c>
      <c r="H207" s="89">
        <v>2.3426770590350243E-3</v>
      </c>
      <c r="I207" s="117">
        <f>H207*C181</f>
        <v>3396.8817356007853</v>
      </c>
      <c r="J207" s="39">
        <f>+H207*I216</f>
        <v>154.59644724361249</v>
      </c>
      <c r="K207" s="39">
        <f>+H207*I217</f>
        <v>-83.043216388673542</v>
      </c>
      <c r="L207" s="394">
        <f t="shared" si="20"/>
        <v>71.553230854938946</v>
      </c>
    </row>
    <row r="208" spans="1:12" ht="13.8">
      <c r="A208" s="2" t="s">
        <v>11</v>
      </c>
      <c r="B208" s="22">
        <f>+$B$32</f>
        <v>0</v>
      </c>
      <c r="C208" s="84" t="e">
        <f>+B208/B213</f>
        <v>#DIV/0!</v>
      </c>
      <c r="D208" s="89">
        <v>0</v>
      </c>
      <c r="E208" s="112">
        <f>+D208*C181</f>
        <v>0</v>
      </c>
      <c r="F208" s="79">
        <v>0</v>
      </c>
      <c r="G208" s="112">
        <f>F208*C181</f>
        <v>0</v>
      </c>
      <c r="H208" s="89">
        <v>2.6058955971885781E-3</v>
      </c>
      <c r="I208" s="117">
        <f>H208*C181</f>
        <v>3778.5486159234383</v>
      </c>
      <c r="J208" s="39">
        <f>+H208*I216</f>
        <v>171.96659678695519</v>
      </c>
      <c r="K208" s="39">
        <f>+H208*I217</f>
        <v>-92.373787129140723</v>
      </c>
      <c r="L208" s="394">
        <f t="shared" si="20"/>
        <v>79.59280965781447</v>
      </c>
    </row>
    <row r="209" spans="1:14" ht="13.8">
      <c r="A209" s="372" t="s">
        <v>8</v>
      </c>
      <c r="B209" s="22">
        <f>+$B$33</f>
        <v>0</v>
      </c>
      <c r="C209" s="84" t="e">
        <f>+B209/B213</f>
        <v>#DIV/0!</v>
      </c>
      <c r="D209" s="89">
        <v>0</v>
      </c>
      <c r="E209" s="112">
        <f>+D209*C181</f>
        <v>0</v>
      </c>
      <c r="F209" s="79">
        <v>0</v>
      </c>
      <c r="G209" s="112">
        <f>F209*C181</f>
        <v>0</v>
      </c>
      <c r="H209" s="89">
        <v>1.4774069032505173E-3</v>
      </c>
      <c r="I209" s="117">
        <f>H209*C181</f>
        <v>2142.2400097132499</v>
      </c>
      <c r="J209" s="39">
        <f>+H209*I216</f>
        <v>97.496092128805344</v>
      </c>
      <c r="K209" s="39">
        <f>+H209*I217</f>
        <v>-52.371119906424333</v>
      </c>
      <c r="L209" s="394">
        <f t="shared" si="20"/>
        <v>45.124972222381011</v>
      </c>
    </row>
    <row r="210" spans="1:14" ht="13.8">
      <c r="A210" s="372" t="s">
        <v>444</v>
      </c>
      <c r="B210" s="22">
        <f>+$B$34</f>
        <v>0</v>
      </c>
      <c r="C210" s="84" t="e">
        <f>+B210/B213</f>
        <v>#DIV/0!</v>
      </c>
      <c r="D210" s="89">
        <v>0</v>
      </c>
      <c r="E210" s="112">
        <f>+D210*C181</f>
        <v>0</v>
      </c>
      <c r="F210" s="79">
        <v>0</v>
      </c>
      <c r="G210" s="112">
        <f>F210*C181</f>
        <v>0</v>
      </c>
      <c r="H210" s="89">
        <v>8.5203551696441306E-3</v>
      </c>
      <c r="I210" s="117">
        <f>H210*C181</f>
        <v>12354.514995983989</v>
      </c>
      <c r="J210" s="39">
        <f>+H210*I216</f>
        <v>562.26983288226097</v>
      </c>
      <c r="K210" s="39">
        <f>+H210*I217</f>
        <v>-302.02955005354517</v>
      </c>
      <c r="L210" s="394">
        <f t="shared" si="20"/>
        <v>260.24028282871581</v>
      </c>
    </row>
    <row r="211" spans="1:14" ht="13.8">
      <c r="A211" s="372" t="s">
        <v>445</v>
      </c>
      <c r="B211" s="22">
        <f>+$B$35</f>
        <v>0</v>
      </c>
      <c r="C211" s="84" t="e">
        <f>+B211/B213</f>
        <v>#DIV/0!</v>
      </c>
      <c r="D211" s="89">
        <v>0</v>
      </c>
      <c r="E211" s="112">
        <f>+D211*C181</f>
        <v>0</v>
      </c>
      <c r="F211" s="79">
        <v>0</v>
      </c>
      <c r="G211" s="112">
        <f>F211*C181</f>
        <v>0</v>
      </c>
      <c r="H211" s="89">
        <v>2.8353957218997647E-4</v>
      </c>
      <c r="I211" s="117">
        <f>H211*C181</f>
        <v>411.13237967546587</v>
      </c>
      <c r="J211" s="39">
        <f>+H211*I216</f>
        <v>18.711162234029803</v>
      </c>
      <c r="K211" s="39">
        <f>+H211*I217</f>
        <v>-10.050910754990285</v>
      </c>
      <c r="L211" s="394">
        <f t="shared" si="20"/>
        <v>8.660251479039518</v>
      </c>
    </row>
    <row r="212" spans="1:14" ht="13.8">
      <c r="A212" s="3" t="s">
        <v>461</v>
      </c>
      <c r="B212" s="22">
        <f>+$B$36</f>
        <v>0</v>
      </c>
      <c r="C212" s="84" t="e">
        <f>+B212/B213</f>
        <v>#DIV/0!</v>
      </c>
      <c r="D212" s="89">
        <v>0</v>
      </c>
      <c r="E212" s="112">
        <f>+D212*C181</f>
        <v>0</v>
      </c>
      <c r="F212" s="79">
        <v>0</v>
      </c>
      <c r="G212" s="115">
        <f>F212*C181</f>
        <v>0</v>
      </c>
      <c r="H212" s="358">
        <v>0</v>
      </c>
      <c r="I212" s="118">
        <f>H212*C181</f>
        <v>0</v>
      </c>
      <c r="J212" s="39">
        <f>+H212*I216</f>
        <v>0</v>
      </c>
      <c r="K212" s="39">
        <f>+H212*I217</f>
        <v>0</v>
      </c>
      <c r="L212" s="394">
        <f t="shared" si="20"/>
        <v>0</v>
      </c>
    </row>
    <row r="213" spans="1:14" ht="13.8">
      <c r="A213" s="24"/>
      <c r="B213" s="25">
        <f t="shared" ref="B213:L213" si="21">SUM(B187:B212)</f>
        <v>0</v>
      </c>
      <c r="C213" s="85" t="e">
        <f t="shared" si="21"/>
        <v>#DIV/0!</v>
      </c>
      <c r="D213" s="82">
        <f t="shared" si="21"/>
        <v>0</v>
      </c>
      <c r="E213" s="113">
        <f t="shared" si="21"/>
        <v>0</v>
      </c>
      <c r="F213" s="83">
        <f t="shared" si="21"/>
        <v>0</v>
      </c>
      <c r="G213" s="113">
        <f t="shared" si="21"/>
        <v>0</v>
      </c>
      <c r="H213" s="86">
        <f t="shared" si="21"/>
        <v>1.0000000000000004</v>
      </c>
      <c r="I213" s="363">
        <f t="shared" si="21"/>
        <v>1450000.0000000009</v>
      </c>
      <c r="J213" s="26">
        <f t="shared" si="21"/>
        <v>65991.360886631388</v>
      </c>
      <c r="K213" s="26">
        <f t="shared" si="21"/>
        <v>-35448.000000000007</v>
      </c>
      <c r="L213" s="26">
        <f t="shared" si="21"/>
        <v>30543.360886631366</v>
      </c>
    </row>
    <row r="214" spans="1:14">
      <c r="H214" s="80"/>
      <c r="I214" s="81"/>
    </row>
    <row r="215" spans="1:14">
      <c r="I215" s="127"/>
    </row>
    <row r="216" spans="1:14">
      <c r="G216" t="s">
        <v>114</v>
      </c>
      <c r="H216" s="27"/>
      <c r="I216" s="357">
        <f>+ATC!M86</f>
        <v>65991.360886631359</v>
      </c>
    </row>
    <row r="217" spans="1:14">
      <c r="G217" t="s">
        <v>338</v>
      </c>
      <c r="I217" s="357">
        <f>+ATC!N86</f>
        <v>-35448</v>
      </c>
    </row>
    <row r="218" spans="1:14">
      <c r="G218" t="s">
        <v>256</v>
      </c>
      <c r="I218" s="746">
        <f>SUM(I216:I217)</f>
        <v>30543.360886631359</v>
      </c>
      <c r="N218" s="121">
        <f>+I218</f>
        <v>30543.360886631359</v>
      </c>
    </row>
    <row r="219" spans="1:14" ht="13.8">
      <c r="D219" s="89"/>
      <c r="I219" s="748"/>
    </row>
    <row r="220" spans="1:14">
      <c r="I220" s="88"/>
    </row>
    <row r="221" spans="1:14">
      <c r="I221" s="88"/>
    </row>
    <row r="222" spans="1:14" ht="15.6">
      <c r="A222" s="874" t="s">
        <v>19</v>
      </c>
      <c r="B222" s="875"/>
      <c r="C222" s="875" t="s">
        <v>469</v>
      </c>
      <c r="D222" s="875"/>
      <c r="E222" s="875"/>
      <c r="F222" s="875"/>
      <c r="G222" s="875"/>
      <c r="H222" s="876"/>
      <c r="I222" s="4"/>
    </row>
    <row r="223" spans="1:14" ht="15.6">
      <c r="A223" s="867" t="s">
        <v>20</v>
      </c>
      <c r="B223" s="868"/>
      <c r="C223" s="920"/>
      <c r="D223" s="920"/>
      <c r="E223" s="920"/>
      <c r="F223" s="920"/>
      <c r="G223" s="920"/>
      <c r="H223" s="921"/>
      <c r="I223" s="4"/>
    </row>
    <row r="224" spans="1:14" ht="15.6">
      <c r="A224" s="867" t="s">
        <v>22</v>
      </c>
      <c r="B224" s="868"/>
      <c r="C224" s="913"/>
      <c r="D224" s="913"/>
      <c r="E224" s="913"/>
      <c r="F224" s="913"/>
      <c r="G224" s="913"/>
      <c r="H224" s="914"/>
      <c r="I224" s="4"/>
    </row>
    <row r="225" spans="1:17" ht="15.6">
      <c r="A225" s="867" t="s">
        <v>24</v>
      </c>
      <c r="B225" s="868"/>
      <c r="C225" s="869">
        <v>100000</v>
      </c>
      <c r="D225" s="870"/>
      <c r="E225" s="870"/>
      <c r="F225" s="870"/>
      <c r="G225" s="870"/>
      <c r="H225" s="871"/>
      <c r="I225" s="4"/>
    </row>
    <row r="226" spans="1:17" ht="15.6">
      <c r="A226" s="881" t="s">
        <v>25</v>
      </c>
      <c r="B226" s="882"/>
      <c r="C226" s="911" t="s">
        <v>18</v>
      </c>
      <c r="D226" s="911"/>
      <c r="E226" s="911"/>
      <c r="F226" s="911"/>
      <c r="G226" s="911"/>
      <c r="H226" s="912"/>
      <c r="I226" s="4"/>
    </row>
    <row r="227" spans="1:17" ht="13.8">
      <c r="A227" s="5"/>
      <c r="B227" s="5"/>
      <c r="C227" s="5"/>
      <c r="D227" s="5"/>
      <c r="E227" s="5"/>
      <c r="F227" s="5"/>
      <c r="G227" s="5"/>
      <c r="H227" s="5"/>
      <c r="I227" s="5"/>
    </row>
    <row r="228" spans="1:17" ht="13.8">
      <c r="A228" s="6"/>
      <c r="B228" s="7"/>
      <c r="C228" s="8"/>
      <c r="D228" s="886">
        <v>0.2</v>
      </c>
      <c r="E228" s="887"/>
      <c r="F228" s="886">
        <v>0.8</v>
      </c>
      <c r="G228" s="887"/>
      <c r="H228" s="370"/>
      <c r="I228" s="10"/>
      <c r="J228" s="11" t="s">
        <v>121</v>
      </c>
      <c r="K228" s="11" t="s">
        <v>269</v>
      </c>
      <c r="L228" s="11" t="s">
        <v>270</v>
      </c>
    </row>
    <row r="229" spans="1:17" ht="13.8">
      <c r="A229" s="12"/>
      <c r="B229" s="13"/>
      <c r="C229" s="14"/>
      <c r="D229" s="872" t="s">
        <v>26</v>
      </c>
      <c r="E229" s="880"/>
      <c r="F229" s="872" t="s">
        <v>27</v>
      </c>
      <c r="G229" s="880"/>
      <c r="H229" s="872" t="s">
        <v>28</v>
      </c>
      <c r="I229" s="873"/>
      <c r="J229" s="15" t="s">
        <v>29</v>
      </c>
      <c r="K229" s="391" t="s">
        <v>29</v>
      </c>
      <c r="L229" s="391" t="s">
        <v>29</v>
      </c>
    </row>
    <row r="230" spans="1:17" ht="27.6">
      <c r="A230" s="16" t="s">
        <v>30</v>
      </c>
      <c r="B230" s="17" t="s">
        <v>31</v>
      </c>
      <c r="C230" s="18" t="s">
        <v>32</v>
      </c>
      <c r="D230" s="19" t="s">
        <v>33</v>
      </c>
      <c r="E230" s="20" t="s">
        <v>34</v>
      </c>
      <c r="F230" s="19" t="s">
        <v>33</v>
      </c>
      <c r="G230" s="20" t="s">
        <v>34</v>
      </c>
      <c r="H230" s="21" t="s">
        <v>33</v>
      </c>
      <c r="I230" s="40" t="s">
        <v>34</v>
      </c>
      <c r="J230" s="18" t="s">
        <v>34</v>
      </c>
      <c r="K230" s="18" t="s">
        <v>34</v>
      </c>
      <c r="L230" s="18" t="s">
        <v>34</v>
      </c>
    </row>
    <row r="231" spans="1:17" ht="13.8">
      <c r="A231" s="1" t="s">
        <v>15</v>
      </c>
      <c r="B231" s="22">
        <f>+$B$10</f>
        <v>0</v>
      </c>
      <c r="C231" s="84" t="e">
        <f>+B231/B257</f>
        <v>#DIV/0!</v>
      </c>
      <c r="D231" s="89">
        <v>0</v>
      </c>
      <c r="E231" s="112">
        <f>+D231*C225</f>
        <v>0</v>
      </c>
      <c r="F231" s="79">
        <v>0</v>
      </c>
      <c r="G231" s="114">
        <f>F231*C225</f>
        <v>0</v>
      </c>
      <c r="H231" s="79">
        <v>2.4176348942300706E-2</v>
      </c>
      <c r="I231" s="116">
        <f>H231*C225</f>
        <v>2417.6348942300706</v>
      </c>
      <c r="J231" s="39">
        <f>+H231*I260</f>
        <v>2303.8512052428791</v>
      </c>
      <c r="K231" s="39">
        <f>+H231*I261</f>
        <v>-1053.943755790657</v>
      </c>
      <c r="L231" s="393">
        <f>+J231+K231</f>
        <v>1249.9074494522222</v>
      </c>
      <c r="P231" s="819" t="s">
        <v>967</v>
      </c>
      <c r="Q231" s="822"/>
    </row>
    <row r="232" spans="1:17" ht="13.8">
      <c r="A232" s="2" t="s">
        <v>4</v>
      </c>
      <c r="B232" s="22">
        <f>+$B$12</f>
        <v>0</v>
      </c>
      <c r="C232" s="84" t="e">
        <f>+B232/B257</f>
        <v>#DIV/0!</v>
      </c>
      <c r="D232" s="89">
        <v>0</v>
      </c>
      <c r="E232" s="112">
        <f>+D232*C225</f>
        <v>0</v>
      </c>
      <c r="F232" s="79">
        <v>0</v>
      </c>
      <c r="G232" s="112">
        <f>F232*C225</f>
        <v>0</v>
      </c>
      <c r="H232" s="79">
        <v>1.2876944585364465E-3</v>
      </c>
      <c r="I232" s="117">
        <f>H232*C225</f>
        <v>128.76944585364464</v>
      </c>
      <c r="J232" s="39">
        <f>+H232*I260</f>
        <v>122.70903424516221</v>
      </c>
      <c r="K232" s="39">
        <f>+H232*I261</f>
        <v>-56.135752225437848</v>
      </c>
      <c r="L232" s="394">
        <f>+J232+K232</f>
        <v>66.57328201972436</v>
      </c>
      <c r="P232" s="813" t="s">
        <v>638</v>
      </c>
      <c r="Q232" s="814"/>
    </row>
    <row r="233" spans="1:17" s="127" customFormat="1" ht="13.8">
      <c r="A233" s="2" t="s">
        <v>0</v>
      </c>
      <c r="B233" s="471">
        <f>+$B$13</f>
        <v>0</v>
      </c>
      <c r="C233" s="472" t="e">
        <f>+B233/B257</f>
        <v>#DIV/0!</v>
      </c>
      <c r="D233" s="473">
        <v>0</v>
      </c>
      <c r="E233" s="474">
        <f>+D233*C225</f>
        <v>0</v>
      </c>
      <c r="F233" s="475">
        <v>0</v>
      </c>
      <c r="G233" s="474">
        <f>F233*C225</f>
        <v>0</v>
      </c>
      <c r="H233" s="475">
        <v>2.2594287876127252E-2</v>
      </c>
      <c r="I233" s="477">
        <f>H233*C225</f>
        <v>2259.428787612725</v>
      </c>
      <c r="J233" s="478">
        <f>+H233*I260</f>
        <v>2153.0909187012549</v>
      </c>
      <c r="K233" s="478">
        <f>+H233*I261</f>
        <v>-984.97538567189144</v>
      </c>
      <c r="L233" s="811">
        <f t="shared" ref="L233:L256" si="22">+J233+K233</f>
        <v>1168.1155330293634</v>
      </c>
      <c r="P233" s="815">
        <f>L233*$O$20</f>
        <v>676.33889362400134</v>
      </c>
      <c r="Q233" s="816" t="s">
        <v>610</v>
      </c>
    </row>
    <row r="234" spans="1:17" ht="13.8">
      <c r="A234" s="2" t="s">
        <v>16</v>
      </c>
      <c r="B234" s="22">
        <f>+$B$14</f>
        <v>0</v>
      </c>
      <c r="C234" s="84" t="e">
        <f>+B234/B257</f>
        <v>#DIV/0!</v>
      </c>
      <c r="D234" s="89">
        <v>0</v>
      </c>
      <c r="E234" s="112">
        <f>+D234*C225</f>
        <v>0</v>
      </c>
      <c r="F234" s="79">
        <v>0</v>
      </c>
      <c r="G234" s="112">
        <f>F234*C225</f>
        <v>0</v>
      </c>
      <c r="H234" s="79">
        <v>2.2749769753202297E-3</v>
      </c>
      <c r="I234" s="117">
        <f>H234*C225</f>
        <v>227.49769753202298</v>
      </c>
      <c r="J234" s="39">
        <f>+H234*I260</f>
        <v>216.79073457286634</v>
      </c>
      <c r="K234" s="39">
        <f>+H234*I261</f>
        <v>-99.175346262110097</v>
      </c>
      <c r="L234" s="394">
        <f t="shared" si="22"/>
        <v>117.61538831075625</v>
      </c>
      <c r="P234" s="815">
        <f>L233*$O$21</f>
        <v>408.84043656027717</v>
      </c>
      <c r="Q234" s="816" t="s">
        <v>603</v>
      </c>
    </row>
    <row r="235" spans="1:17" ht="13.8">
      <c r="A235" s="2" t="s">
        <v>6</v>
      </c>
      <c r="B235" s="22">
        <f>+$B$15</f>
        <v>0</v>
      </c>
      <c r="C235" s="84" t="e">
        <f>+B235/B257</f>
        <v>#DIV/0!</v>
      </c>
      <c r="D235" s="89">
        <v>0</v>
      </c>
      <c r="E235" s="112">
        <f>+D235*C225</f>
        <v>0</v>
      </c>
      <c r="F235" s="79">
        <v>0</v>
      </c>
      <c r="G235" s="112">
        <f>F235*C225</f>
        <v>0</v>
      </c>
      <c r="H235" s="79">
        <v>5.819371205439283E-3</v>
      </c>
      <c r="I235" s="117">
        <f>H235*C225</f>
        <v>581.93712054392836</v>
      </c>
      <c r="J235" s="39">
        <f>+H235*I260</f>
        <v>554.54880293976862</v>
      </c>
      <c r="K235" s="39">
        <f>+H235*I261</f>
        <v>-253.6896683299201</v>
      </c>
      <c r="L235" s="394">
        <f t="shared" si="22"/>
        <v>300.85913460984852</v>
      </c>
      <c r="P235" s="817">
        <f>L233*$O$22</f>
        <v>82.936202845084793</v>
      </c>
      <c r="Q235" s="818" t="s">
        <v>604</v>
      </c>
    </row>
    <row r="236" spans="1:17" ht="13.8">
      <c r="A236" s="2" t="s">
        <v>10</v>
      </c>
      <c r="B236" s="22">
        <f>+$B$16</f>
        <v>0</v>
      </c>
      <c r="C236" s="84" t="e">
        <f>+B236/B257</f>
        <v>#DIV/0!</v>
      </c>
      <c r="D236" s="89">
        <v>0</v>
      </c>
      <c r="E236" s="112">
        <f>+D236*C225</f>
        <v>0</v>
      </c>
      <c r="F236" s="79">
        <v>0</v>
      </c>
      <c r="G236" s="112">
        <f>F236*C225</f>
        <v>0</v>
      </c>
      <c r="H236" s="79">
        <v>6.2044848356405452E-3</v>
      </c>
      <c r="I236" s="117">
        <f>H236*C225</f>
        <v>620.44848356405453</v>
      </c>
      <c r="J236" s="39">
        <f>+H236*I260</f>
        <v>591.24766525401367</v>
      </c>
      <c r="K236" s="39">
        <f>+H236*I261</f>
        <v>-270.47831192491395</v>
      </c>
      <c r="L236" s="394">
        <f t="shared" si="22"/>
        <v>320.76935332909972</v>
      </c>
    </row>
    <row r="237" spans="1:17" ht="13.8">
      <c r="A237" s="2" t="s">
        <v>17</v>
      </c>
      <c r="B237" s="22">
        <f>+$B$17</f>
        <v>0</v>
      </c>
      <c r="C237" s="84" t="e">
        <f>+B237/B257</f>
        <v>#DIV/0!</v>
      </c>
      <c r="D237" s="89">
        <v>0</v>
      </c>
      <c r="E237" s="112">
        <f>+D237*C225</f>
        <v>0</v>
      </c>
      <c r="F237" s="79">
        <v>0</v>
      </c>
      <c r="G237" s="112">
        <f>F237*C225</f>
        <v>0</v>
      </c>
      <c r="H237" s="79">
        <v>1.5156413679503013E-2</v>
      </c>
      <c r="I237" s="117">
        <f>H237*C225</f>
        <v>1515.6413679503014</v>
      </c>
      <c r="J237" s="39">
        <f>+H237*I260</f>
        <v>1444.3091471759567</v>
      </c>
      <c r="K237" s="39">
        <f>+H237*I261</f>
        <v>-660.72869794425435</v>
      </c>
      <c r="L237" s="394">
        <f t="shared" si="22"/>
        <v>783.58044923170235</v>
      </c>
    </row>
    <row r="238" spans="1:17" ht="13.8">
      <c r="A238" s="2" t="s">
        <v>5</v>
      </c>
      <c r="B238" s="22">
        <f>+$B$18</f>
        <v>0</v>
      </c>
      <c r="C238" s="84" t="e">
        <f>+B238/B257</f>
        <v>#DIV/0!</v>
      </c>
      <c r="D238" s="89">
        <v>0</v>
      </c>
      <c r="E238" s="112">
        <f>+D238*C225</f>
        <v>0</v>
      </c>
      <c r="F238" s="79">
        <v>0</v>
      </c>
      <c r="G238" s="112">
        <f>F238*C225</f>
        <v>0</v>
      </c>
      <c r="H238" s="79">
        <v>1.90238958374182E-2</v>
      </c>
      <c r="I238" s="117">
        <f>H238*C225</f>
        <v>1902.3895837418199</v>
      </c>
      <c r="J238" s="39">
        <f>+H238*I260</f>
        <v>1812.8554256910911</v>
      </c>
      <c r="K238" s="39">
        <f>+H238*I261</f>
        <v>-829.32771513640898</v>
      </c>
      <c r="L238" s="394">
        <f t="shared" si="22"/>
        <v>983.52771055468213</v>
      </c>
    </row>
    <row r="239" spans="1:17" ht="13.8">
      <c r="A239" s="2" t="s">
        <v>116</v>
      </c>
      <c r="B239" s="22">
        <f>+$B$19</f>
        <v>0</v>
      </c>
      <c r="C239" s="84" t="e">
        <f>+B239/B257</f>
        <v>#DIV/0!</v>
      </c>
      <c r="D239" s="89">
        <v>0</v>
      </c>
      <c r="E239" s="112">
        <f>+D239*C225</f>
        <v>0</v>
      </c>
      <c r="F239" s="79">
        <v>0</v>
      </c>
      <c r="G239" s="112">
        <f>F239*C225</f>
        <v>0</v>
      </c>
      <c r="H239" s="79">
        <v>6.8877559718316253E-3</v>
      </c>
      <c r="I239" s="117">
        <f>H239*C225</f>
        <v>688.77559718316252</v>
      </c>
      <c r="J239" s="39">
        <f>+H239*I260</f>
        <v>656.35902819712692</v>
      </c>
      <c r="K239" s="39">
        <f>+H239*I261</f>
        <v>-300.26483383602789</v>
      </c>
      <c r="L239" s="394">
        <f t="shared" si="22"/>
        <v>356.09419436109903</v>
      </c>
    </row>
    <row r="240" spans="1:17" ht="13.8">
      <c r="A240" s="2" t="s">
        <v>1</v>
      </c>
      <c r="B240" s="22">
        <f>+$B$20</f>
        <v>0</v>
      </c>
      <c r="C240" s="84" t="e">
        <f>+B240/B257</f>
        <v>#DIV/0!</v>
      </c>
      <c r="D240" s="89">
        <v>0</v>
      </c>
      <c r="E240" s="112">
        <f>+D240*C225</f>
        <v>0</v>
      </c>
      <c r="F240" s="79">
        <v>0</v>
      </c>
      <c r="G240" s="112">
        <f>F240*C225</f>
        <v>0</v>
      </c>
      <c r="H240" s="79">
        <v>5.3847987966022088E-4</v>
      </c>
      <c r="I240" s="117">
        <f>H240*C225</f>
        <v>53.847987966022089</v>
      </c>
      <c r="J240" s="39">
        <f>+H240*I260</f>
        <v>51.313683580386915</v>
      </c>
      <c r="K240" s="39">
        <f>+H240*I261</f>
        <v>-23.47449187390767</v>
      </c>
      <c r="L240" s="394">
        <f t="shared" si="22"/>
        <v>27.839191706479244</v>
      </c>
    </row>
    <row r="241" spans="1:12" ht="13.8">
      <c r="A241" s="2" t="s">
        <v>46</v>
      </c>
      <c r="B241" s="22">
        <f>+$B$21</f>
        <v>0</v>
      </c>
      <c r="C241" s="84" t="e">
        <f>+B241/B257</f>
        <v>#DIV/0!</v>
      </c>
      <c r="D241" s="89">
        <v>0</v>
      </c>
      <c r="E241" s="112">
        <f>+D241*C225</f>
        <v>0</v>
      </c>
      <c r="F241" s="79">
        <v>0</v>
      </c>
      <c r="G241" s="112">
        <f>F241*C225</f>
        <v>0</v>
      </c>
      <c r="H241" s="79">
        <v>1.5333516122057399E-2</v>
      </c>
      <c r="I241" s="117">
        <f>H241*C225</f>
        <v>1533.3516122057399</v>
      </c>
      <c r="J241" s="39">
        <f>+H241*I260</f>
        <v>1461.1858756143224</v>
      </c>
      <c r="K241" s="39">
        <f>+H241*I261</f>
        <v>-668.44930182497023</v>
      </c>
      <c r="L241" s="394">
        <f t="shared" si="22"/>
        <v>792.73657378935218</v>
      </c>
    </row>
    <row r="242" spans="1:12" ht="13.8">
      <c r="A242" s="2" t="s">
        <v>45</v>
      </c>
      <c r="B242" s="22">
        <f>+$B$22</f>
        <v>0</v>
      </c>
      <c r="C242" s="84" t="e">
        <f>+B242/B257</f>
        <v>#DIV/0!</v>
      </c>
      <c r="D242" s="89">
        <v>0</v>
      </c>
      <c r="E242" s="112">
        <f>+D242*C225</f>
        <v>0</v>
      </c>
      <c r="F242" s="79">
        <v>0</v>
      </c>
      <c r="G242" s="112">
        <f>F242*C225</f>
        <v>0</v>
      </c>
      <c r="H242" s="79">
        <v>1.5663582749093932E-2</v>
      </c>
      <c r="I242" s="117">
        <f>H242*C225</f>
        <v>1566.3582749093932</v>
      </c>
      <c r="J242" s="39">
        <f>+H242*I260</f>
        <v>1492.6391111017567</v>
      </c>
      <c r="K242" s="39">
        <f>+H242*I261</f>
        <v>-682.83822636400089</v>
      </c>
      <c r="L242" s="394">
        <f t="shared" si="22"/>
        <v>809.80088473775584</v>
      </c>
    </row>
    <row r="243" spans="1:12" ht="13.8">
      <c r="A243" s="2" t="s">
        <v>209</v>
      </c>
      <c r="B243" s="22">
        <f>+$B$23</f>
        <v>0</v>
      </c>
      <c r="C243" s="84" t="e">
        <f>+B243/B257</f>
        <v>#DIV/0!</v>
      </c>
      <c r="D243" s="89">
        <v>0</v>
      </c>
      <c r="E243" s="112">
        <f>+D243*C225</f>
        <v>0</v>
      </c>
      <c r="F243" s="79">
        <v>0</v>
      </c>
      <c r="G243" s="112">
        <f>F243*C225</f>
        <v>0</v>
      </c>
      <c r="H243" s="79">
        <v>1.1552762730182241E-3</v>
      </c>
      <c r="I243" s="117">
        <f>H243*C225</f>
        <v>115.52762730182242</v>
      </c>
      <c r="J243" s="39">
        <f>+H243*I260</f>
        <v>110.0904293007053</v>
      </c>
      <c r="K243" s="39">
        <f>+H243*I261</f>
        <v>-50.363113845956462</v>
      </c>
      <c r="L243" s="394">
        <f t="shared" si="22"/>
        <v>59.727315454748833</v>
      </c>
    </row>
    <row r="244" spans="1:12" ht="13.8">
      <c r="A244" s="2" t="s">
        <v>210</v>
      </c>
      <c r="B244" s="22">
        <f>+$B$24</f>
        <v>0</v>
      </c>
      <c r="C244" s="84" t="e">
        <f>+B244/B257</f>
        <v>#DIV/0!</v>
      </c>
      <c r="D244" s="89">
        <v>0</v>
      </c>
      <c r="E244" s="112">
        <f>+D244*C225</f>
        <v>0</v>
      </c>
      <c r="F244" s="79">
        <v>0</v>
      </c>
      <c r="G244" s="112">
        <f>F244*C225</f>
        <v>0</v>
      </c>
      <c r="H244" s="79">
        <v>3.0274535456452416E-4</v>
      </c>
      <c r="I244" s="117">
        <f>H244*C225</f>
        <v>30.274535456452416</v>
      </c>
      <c r="J244" s="39">
        <f>+H244*I260</f>
        <v>28.849693212973087</v>
      </c>
      <c r="K244" s="39">
        <f>+H244*I261</f>
        <v>-13.197880986885867</v>
      </c>
      <c r="L244" s="394">
        <f t="shared" si="22"/>
        <v>15.65181222608722</v>
      </c>
    </row>
    <row r="245" spans="1:12" ht="13.8">
      <c r="A245" s="2" t="s">
        <v>2</v>
      </c>
      <c r="B245" s="22">
        <f>+$B$25</f>
        <v>0</v>
      </c>
      <c r="C245" s="84" t="e">
        <f>+B245/B257</f>
        <v>#DIV/0!</v>
      </c>
      <c r="D245" s="89">
        <v>0</v>
      </c>
      <c r="E245" s="112">
        <f>+D245*C225</f>
        <v>0</v>
      </c>
      <c r="F245" s="79">
        <v>0</v>
      </c>
      <c r="G245" s="112">
        <f>F245*C225</f>
        <v>0</v>
      </c>
      <c r="H245" s="79">
        <v>7.9455697798752579E-4</v>
      </c>
      <c r="I245" s="117">
        <f>H245*C225</f>
        <v>79.455697798752581</v>
      </c>
      <c r="J245" s="39">
        <f>+H245*I260</f>
        <v>75.716190883059795</v>
      </c>
      <c r="K245" s="39">
        <f>+H245*I261</f>
        <v>-34.637916898388198</v>
      </c>
      <c r="L245" s="394">
        <f t="shared" si="22"/>
        <v>41.078273984671597</v>
      </c>
    </row>
    <row r="246" spans="1:12" ht="13.8">
      <c r="A246" s="2" t="s">
        <v>12</v>
      </c>
      <c r="B246" s="22">
        <f>+$B$26</f>
        <v>0</v>
      </c>
      <c r="C246" s="84" t="e">
        <f>+B246/B257</f>
        <v>#DIV/0!</v>
      </c>
      <c r="D246" s="89">
        <v>0</v>
      </c>
      <c r="E246" s="112">
        <f>+D246*C225</f>
        <v>0</v>
      </c>
      <c r="F246" s="79">
        <v>0</v>
      </c>
      <c r="G246" s="112">
        <f>F246*C225</f>
        <v>0</v>
      </c>
      <c r="H246" s="79">
        <v>8.6615565603105832E-4</v>
      </c>
      <c r="I246" s="117">
        <f>H246*C225</f>
        <v>86.615565603105836</v>
      </c>
      <c r="J246" s="39">
        <f>+H246*I260</f>
        <v>82.539086312723953</v>
      </c>
      <c r="K246" s="39">
        <f>+H246*I261</f>
        <v>-37.759189669017957</v>
      </c>
      <c r="L246" s="394">
        <f t="shared" si="22"/>
        <v>44.779896643705996</v>
      </c>
    </row>
    <row r="247" spans="1:12" ht="13.8">
      <c r="A247" s="2" t="s">
        <v>18</v>
      </c>
      <c r="B247" s="22">
        <f>+$B$27</f>
        <v>0</v>
      </c>
      <c r="C247" s="84" t="e">
        <f>+B247/B257</f>
        <v>#DIV/0!</v>
      </c>
      <c r="D247" s="89">
        <v>0</v>
      </c>
      <c r="E247" s="112">
        <f>+D247*C225</f>
        <v>0</v>
      </c>
      <c r="F247" s="79">
        <v>0</v>
      </c>
      <c r="G247" s="112">
        <f>F247*C225</f>
        <v>0</v>
      </c>
      <c r="H247" s="79">
        <v>0.8234143138503105</v>
      </c>
      <c r="I247" s="117">
        <f>H247*C225</f>
        <v>82341.431385031043</v>
      </c>
      <c r="J247" s="39">
        <f>+H247*I260</f>
        <v>78466.110160211334</v>
      </c>
      <c r="K247" s="39">
        <f>+H247*I261</f>
        <v>-35895.923597990433</v>
      </c>
      <c r="L247" s="394">
        <f t="shared" si="22"/>
        <v>42570.186562220901</v>
      </c>
    </row>
    <row r="248" spans="1:12" ht="13.8">
      <c r="A248" s="2" t="s">
        <v>9</v>
      </c>
      <c r="B248" s="22">
        <f>+$B$28</f>
        <v>0</v>
      </c>
      <c r="C248" s="84" t="e">
        <f>+B248/B257</f>
        <v>#DIV/0!</v>
      </c>
      <c r="D248" s="89">
        <v>0</v>
      </c>
      <c r="E248" s="112">
        <f>+D248*C225</f>
        <v>0</v>
      </c>
      <c r="F248" s="79">
        <v>0</v>
      </c>
      <c r="G248" s="112">
        <f>F248*C225</f>
        <v>0</v>
      </c>
      <c r="H248" s="79">
        <v>1.8775323951991406E-2</v>
      </c>
      <c r="I248" s="117">
        <f>H248*C225</f>
        <v>1877.5323951991406</v>
      </c>
      <c r="J248" s="39">
        <f>+H248*I260</f>
        <v>1789.1681171071211</v>
      </c>
      <c r="K248" s="39">
        <f>+H248*I261</f>
        <v>-818.4914723631133</v>
      </c>
      <c r="L248" s="394">
        <f t="shared" si="22"/>
        <v>970.67664474400783</v>
      </c>
    </row>
    <row r="249" spans="1:12" ht="13.8">
      <c r="A249" s="2" t="s">
        <v>7</v>
      </c>
      <c r="B249" s="22">
        <f>+$B$29</f>
        <v>0</v>
      </c>
      <c r="C249" s="84" t="e">
        <f>+B249/B257</f>
        <v>#DIV/0!</v>
      </c>
      <c r="D249" s="89">
        <v>0</v>
      </c>
      <c r="E249" s="112">
        <f>+D249*C225</f>
        <v>0</v>
      </c>
      <c r="F249" s="79">
        <v>0</v>
      </c>
      <c r="G249" s="112">
        <f>F249*C225</f>
        <v>0</v>
      </c>
      <c r="H249" s="79">
        <v>3.9201526698776842E-3</v>
      </c>
      <c r="I249" s="117">
        <f>H249*C225</f>
        <v>392.01526698776843</v>
      </c>
      <c r="J249" s="39">
        <f>+H249*I260</f>
        <v>373.56544095174399</v>
      </c>
      <c r="K249" s="39">
        <f>+H249*I261</f>
        <v>-170.89513549064776</v>
      </c>
      <c r="L249" s="394">
        <f t="shared" si="22"/>
        <v>202.67030546109623</v>
      </c>
    </row>
    <row r="250" spans="1:12" ht="13.8">
      <c r="A250" s="2" t="s">
        <v>13</v>
      </c>
      <c r="B250" s="22">
        <f>+$B$30</f>
        <v>0</v>
      </c>
      <c r="C250" s="84" t="e">
        <f>+B250/B257</f>
        <v>#DIV/0!</v>
      </c>
      <c r="D250" s="89">
        <v>0</v>
      </c>
      <c r="E250" s="112">
        <f>+D250*C225</f>
        <v>0</v>
      </c>
      <c r="F250" s="79">
        <v>0</v>
      </c>
      <c r="G250" s="112">
        <f>F250*C225</f>
        <v>0</v>
      </c>
      <c r="H250" s="79">
        <v>5.8079243198196615E-4</v>
      </c>
      <c r="I250" s="117">
        <f>H250*C225</f>
        <v>58.079243198196615</v>
      </c>
      <c r="J250" s="39">
        <f>+H250*I260</f>
        <v>55.345798805725757</v>
      </c>
      <c r="K250" s="39">
        <f>+H250*I261</f>
        <v>-25.319065279821832</v>
      </c>
      <c r="L250" s="394">
        <f t="shared" si="22"/>
        <v>30.026733525903925</v>
      </c>
    </row>
    <row r="251" spans="1:12" ht="13.8">
      <c r="A251" s="2" t="s">
        <v>3</v>
      </c>
      <c r="B251" s="22">
        <f>+$B$31</f>
        <v>0</v>
      </c>
      <c r="C251" s="84" t="e">
        <f>+B251/B257</f>
        <v>#DIV/0!</v>
      </c>
      <c r="D251" s="89">
        <v>0</v>
      </c>
      <c r="E251" s="112">
        <f>+D251*C225</f>
        <v>0</v>
      </c>
      <c r="F251" s="79">
        <v>0</v>
      </c>
      <c r="G251" s="112">
        <f>F251*C225</f>
        <v>0</v>
      </c>
      <c r="H251" s="79">
        <v>2.3426770590350226E-3</v>
      </c>
      <c r="I251" s="117">
        <f>H251*C225</f>
        <v>234.26770590350225</v>
      </c>
      <c r="J251" s="39">
        <f>+H251*I260</f>
        <v>223.24211893340853</v>
      </c>
      <c r="K251" s="39">
        <f>+H251*I261</f>
        <v>-102.12666371157277</v>
      </c>
      <c r="L251" s="394">
        <f t="shared" si="22"/>
        <v>121.11545522183576</v>
      </c>
    </row>
    <row r="252" spans="1:12" ht="13.8">
      <c r="A252" s="2" t="s">
        <v>11</v>
      </c>
      <c r="B252" s="22">
        <f>+$B$32</f>
        <v>0</v>
      </c>
      <c r="C252" s="84" t="e">
        <f>+B252/B257</f>
        <v>#DIV/0!</v>
      </c>
      <c r="D252" s="89">
        <v>0</v>
      </c>
      <c r="E252" s="112">
        <f>+D252*C225</f>
        <v>0</v>
      </c>
      <c r="F252" s="79">
        <v>0</v>
      </c>
      <c r="G252" s="112">
        <f>F252*C225</f>
        <v>0</v>
      </c>
      <c r="H252" s="79">
        <v>2.6058955971885764E-3</v>
      </c>
      <c r="I252" s="117">
        <f>H252*C225</f>
        <v>260.58955971885763</v>
      </c>
      <c r="J252" s="39">
        <f>+H252*I260</f>
        <v>248.32515971076526</v>
      </c>
      <c r="K252" s="39">
        <f>+H252*I261</f>
        <v>-113.6014126638388</v>
      </c>
      <c r="L252" s="394">
        <f t="shared" si="22"/>
        <v>134.72374704692646</v>
      </c>
    </row>
    <row r="253" spans="1:12" ht="13.8">
      <c r="A253" s="372" t="s">
        <v>8</v>
      </c>
      <c r="B253" s="22">
        <f>+$B$33</f>
        <v>0</v>
      </c>
      <c r="C253" s="84" t="e">
        <f>+B253/B257</f>
        <v>#DIV/0!</v>
      </c>
      <c r="D253" s="89">
        <v>0</v>
      </c>
      <c r="E253" s="112">
        <f>+D253*C225</f>
        <v>0</v>
      </c>
      <c r="F253" s="79">
        <v>0</v>
      </c>
      <c r="G253" s="112">
        <f>F253*C225</f>
        <v>0</v>
      </c>
      <c r="H253" s="79">
        <v>1.4774069032505166E-3</v>
      </c>
      <c r="I253" s="117">
        <f>H253*C225</f>
        <v>147.74069032505167</v>
      </c>
      <c r="J253" s="39">
        <f>+H253*I260</f>
        <v>140.78741512257233</v>
      </c>
      <c r="K253" s="39">
        <f>+H253*I261</f>
        <v>-64.406076540303019</v>
      </c>
      <c r="L253" s="394">
        <f t="shared" si="22"/>
        <v>76.381338582269308</v>
      </c>
    </row>
    <row r="254" spans="1:12" ht="13.8">
      <c r="A254" s="372" t="s">
        <v>444</v>
      </c>
      <c r="B254" s="22">
        <f>+$B$34</f>
        <v>0</v>
      </c>
      <c r="C254" s="84" t="e">
        <f>+B254/B257</f>
        <v>#DIV/0!</v>
      </c>
      <c r="D254" s="89">
        <v>0</v>
      </c>
      <c r="E254" s="112">
        <f>+D254*C225</f>
        <v>0</v>
      </c>
      <c r="F254" s="79">
        <v>0</v>
      </c>
      <c r="G254" s="112">
        <f>F254*C225</f>
        <v>0</v>
      </c>
      <c r="H254" s="79">
        <v>8.5203551696441254E-3</v>
      </c>
      <c r="I254" s="117">
        <f>H254*C225</f>
        <v>852.03551696441252</v>
      </c>
      <c r="J254" s="39">
        <f>+H254*I260</f>
        <v>811.9352749883825</v>
      </c>
      <c r="K254" s="39">
        <f>+H254*I261</f>
        <v>-371.43636326546601</v>
      </c>
      <c r="L254" s="394">
        <f t="shared" si="22"/>
        <v>440.49891172291649</v>
      </c>
    </row>
    <row r="255" spans="1:12" ht="13.8">
      <c r="A255" s="372" t="s">
        <v>445</v>
      </c>
      <c r="B255" s="22">
        <f>+$B$35</f>
        <v>0</v>
      </c>
      <c r="C255" s="84" t="e">
        <f>+B255/B257</f>
        <v>#DIV/0!</v>
      </c>
      <c r="D255" s="89">
        <v>0</v>
      </c>
      <c r="E255" s="112">
        <f>+D255*C225</f>
        <v>0</v>
      </c>
      <c r="F255" s="79">
        <v>0</v>
      </c>
      <c r="G255" s="112">
        <f>F255*C225</f>
        <v>0</v>
      </c>
      <c r="H255" s="79">
        <v>2.8353957218997625E-4</v>
      </c>
      <c r="I255" s="117">
        <f>H255*C225</f>
        <v>28.353957218997625</v>
      </c>
      <c r="J255" s="39">
        <f>+H255*I260</f>
        <v>27.019505165272616</v>
      </c>
      <c r="K255" s="39">
        <f>+H255*I261</f>
        <v>-12.360624110049825</v>
      </c>
      <c r="L255" s="394">
        <f t="shared" si="22"/>
        <v>14.658881055222791</v>
      </c>
    </row>
    <row r="256" spans="1:12" ht="13.8">
      <c r="A256" s="3" t="s">
        <v>461</v>
      </c>
      <c r="B256" s="22">
        <f>+$B$36</f>
        <v>0</v>
      </c>
      <c r="C256" s="84" t="e">
        <f>+B256/B257</f>
        <v>#DIV/0!</v>
      </c>
      <c r="D256" s="89">
        <v>0</v>
      </c>
      <c r="E256" s="112">
        <f>+D256*C225</f>
        <v>0</v>
      </c>
      <c r="F256" s="79">
        <v>0</v>
      </c>
      <c r="G256" s="115">
        <f>F256*C225</f>
        <v>0</v>
      </c>
      <c r="H256" s="358">
        <v>0</v>
      </c>
      <c r="I256" s="118">
        <f>H256*C225</f>
        <v>0</v>
      </c>
      <c r="J256" s="39">
        <f>+H256*I260</f>
        <v>0</v>
      </c>
      <c r="K256" s="39">
        <f>+H256*I261</f>
        <v>0</v>
      </c>
      <c r="L256" s="394">
        <f t="shared" si="22"/>
        <v>0</v>
      </c>
    </row>
    <row r="257" spans="1:14" ht="13.8">
      <c r="A257" s="24"/>
      <c r="B257" s="25">
        <f t="shared" ref="B257:L257" si="23">SUM(B231:B256)</f>
        <v>0</v>
      </c>
      <c r="C257" s="85" t="e">
        <f t="shared" si="23"/>
        <v>#DIV/0!</v>
      </c>
      <c r="D257" s="82">
        <f t="shared" si="23"/>
        <v>0</v>
      </c>
      <c r="E257" s="113">
        <f t="shared" si="23"/>
        <v>0</v>
      </c>
      <c r="F257" s="83">
        <f t="shared" si="23"/>
        <v>0</v>
      </c>
      <c r="G257" s="113">
        <f t="shared" si="23"/>
        <v>0</v>
      </c>
      <c r="H257" s="86">
        <f t="shared" si="23"/>
        <v>1</v>
      </c>
      <c r="I257" s="363">
        <f t="shared" si="23"/>
        <v>100000</v>
      </c>
      <c r="J257" s="26">
        <f t="shared" si="23"/>
        <v>95293.595023022368</v>
      </c>
      <c r="K257" s="26">
        <f t="shared" si="23"/>
        <v>-43593.999999999993</v>
      </c>
      <c r="L257" s="26">
        <f t="shared" si="23"/>
        <v>51699.59502302239</v>
      </c>
    </row>
    <row r="258" spans="1:14">
      <c r="H258" s="80"/>
      <c r="I258" s="81"/>
    </row>
    <row r="259" spans="1:14">
      <c r="I259" s="127"/>
    </row>
    <row r="260" spans="1:14">
      <c r="G260" t="s">
        <v>114</v>
      </c>
      <c r="H260" s="27"/>
      <c r="I260" s="357">
        <f>+ATC!M88</f>
        <v>95293.595023022383</v>
      </c>
    </row>
    <row r="261" spans="1:14">
      <c r="G261" t="s">
        <v>338</v>
      </c>
      <c r="I261" s="357">
        <f>+ATC!N88</f>
        <v>-43594</v>
      </c>
    </row>
    <row r="262" spans="1:14" ht="13.8">
      <c r="D262" s="89"/>
      <c r="G262" t="s">
        <v>256</v>
      </c>
      <c r="I262" s="746">
        <f>SUM(I260:I261)</f>
        <v>51699.595023022383</v>
      </c>
      <c r="N262" s="121">
        <f>+I262</f>
        <v>51699.595023022383</v>
      </c>
    </row>
    <row r="263" spans="1:14" ht="13.8">
      <c r="D263" s="126"/>
      <c r="I263" s="747"/>
      <c r="N263" s="121"/>
    </row>
    <row r="264" spans="1:14" ht="13.8">
      <c r="D264" s="126"/>
      <c r="I264" s="122"/>
      <c r="N264" s="121"/>
    </row>
    <row r="265" spans="1:14" ht="13.8">
      <c r="D265" s="126"/>
      <c r="I265" s="122"/>
      <c r="N265" s="121"/>
    </row>
    <row r="266" spans="1:14" ht="15.6">
      <c r="A266" s="874" t="s">
        <v>19</v>
      </c>
      <c r="B266" s="875"/>
      <c r="C266" s="875">
        <v>2916</v>
      </c>
      <c r="D266" s="875"/>
      <c r="E266" s="875"/>
      <c r="F266" s="875"/>
      <c r="G266" s="875"/>
      <c r="H266" s="876"/>
      <c r="I266" s="4"/>
    </row>
    <row r="267" spans="1:14" ht="15.6">
      <c r="A267" s="867" t="s">
        <v>20</v>
      </c>
      <c r="B267" s="868"/>
      <c r="C267" s="920"/>
      <c r="D267" s="920"/>
      <c r="E267" s="920"/>
      <c r="F267" s="920"/>
      <c r="G267" s="920"/>
      <c r="H267" s="921"/>
      <c r="I267" s="4"/>
    </row>
    <row r="268" spans="1:14" ht="15.6">
      <c r="A268" s="867" t="s">
        <v>22</v>
      </c>
      <c r="B268" s="868"/>
      <c r="C268" s="913"/>
      <c r="D268" s="913"/>
      <c r="E268" s="913"/>
      <c r="F268" s="913"/>
      <c r="G268" s="913"/>
      <c r="H268" s="914"/>
      <c r="I268" s="4"/>
    </row>
    <row r="269" spans="1:14" ht="15.6">
      <c r="A269" s="867" t="s">
        <v>24</v>
      </c>
      <c r="B269" s="868"/>
      <c r="C269" s="869">
        <v>10646000</v>
      </c>
      <c r="D269" s="870"/>
      <c r="E269" s="870"/>
      <c r="F269" s="870"/>
      <c r="G269" s="870"/>
      <c r="H269" s="871"/>
      <c r="I269" s="4"/>
    </row>
    <row r="270" spans="1:14" ht="15.6">
      <c r="A270" s="881" t="s">
        <v>25</v>
      </c>
      <c r="B270" s="882"/>
      <c r="C270" s="911" t="s">
        <v>17</v>
      </c>
      <c r="D270" s="911"/>
      <c r="E270" s="911"/>
      <c r="F270" s="911"/>
      <c r="G270" s="911"/>
      <c r="H270" s="912"/>
      <c r="I270" s="4"/>
    </row>
    <row r="271" spans="1:14" ht="13.8">
      <c r="A271" s="5"/>
      <c r="B271" s="5"/>
      <c r="C271" s="5"/>
      <c r="D271" s="5"/>
      <c r="E271" s="5"/>
      <c r="F271" s="5"/>
      <c r="G271" s="5"/>
      <c r="H271" s="5"/>
      <c r="I271" s="5"/>
    </row>
    <row r="272" spans="1:14" ht="13.8">
      <c r="A272" s="6"/>
      <c r="B272" s="7"/>
      <c r="C272" s="8"/>
      <c r="D272" s="886">
        <v>0.2</v>
      </c>
      <c r="E272" s="887"/>
      <c r="F272" s="886">
        <v>0.8</v>
      </c>
      <c r="G272" s="887"/>
      <c r="H272" s="370"/>
      <c r="I272" s="10"/>
      <c r="J272" s="11" t="s">
        <v>121</v>
      </c>
      <c r="K272" s="11" t="s">
        <v>269</v>
      </c>
      <c r="L272" s="11" t="s">
        <v>270</v>
      </c>
    </row>
    <row r="273" spans="1:12" ht="13.8">
      <c r="A273" s="12"/>
      <c r="B273" s="13"/>
      <c r="C273" s="14"/>
      <c r="D273" s="872" t="s">
        <v>26</v>
      </c>
      <c r="E273" s="880"/>
      <c r="F273" s="872" t="s">
        <v>27</v>
      </c>
      <c r="G273" s="880"/>
      <c r="H273" s="872" t="s">
        <v>28</v>
      </c>
      <c r="I273" s="873"/>
      <c r="J273" s="15" t="s">
        <v>29</v>
      </c>
      <c r="K273" s="391" t="s">
        <v>523</v>
      </c>
      <c r="L273" s="391" t="s">
        <v>29</v>
      </c>
    </row>
    <row r="274" spans="1:12" ht="27.6">
      <c r="A274" s="16" t="s">
        <v>30</v>
      </c>
      <c r="B274" s="17" t="s">
        <v>31</v>
      </c>
      <c r="C274" s="18" t="s">
        <v>32</v>
      </c>
      <c r="D274" s="19" t="s">
        <v>33</v>
      </c>
      <c r="E274" s="20" t="s">
        <v>34</v>
      </c>
      <c r="F274" s="19" t="s">
        <v>33</v>
      </c>
      <c r="G274" s="20" t="s">
        <v>34</v>
      </c>
      <c r="H274" s="21" t="s">
        <v>33</v>
      </c>
      <c r="I274" s="40" t="s">
        <v>34</v>
      </c>
      <c r="J274" s="18" t="s">
        <v>34</v>
      </c>
      <c r="K274" s="18" t="s">
        <v>34</v>
      </c>
      <c r="L274" s="18" t="s">
        <v>34</v>
      </c>
    </row>
    <row r="275" spans="1:12" ht="13.8">
      <c r="A275" s="1" t="s">
        <v>15</v>
      </c>
      <c r="B275" s="22">
        <f>+$B$10</f>
        <v>0</v>
      </c>
      <c r="C275" s="84" t="e">
        <f>+B275/B301</f>
        <v>#DIV/0!</v>
      </c>
      <c r="D275" s="89">
        <v>0</v>
      </c>
      <c r="E275" s="112">
        <f>+D275*C269</f>
        <v>0</v>
      </c>
      <c r="F275" s="79">
        <v>0</v>
      </c>
      <c r="G275" s="114">
        <f>F275*C269</f>
        <v>0</v>
      </c>
      <c r="H275" s="89">
        <v>0</v>
      </c>
      <c r="I275" s="116">
        <f>H275*C269</f>
        <v>0</v>
      </c>
      <c r="J275" s="39">
        <f>+H275*I304</f>
        <v>0</v>
      </c>
      <c r="K275" s="395">
        <v>0</v>
      </c>
      <c r="L275" s="393">
        <f>+J275+K275</f>
        <v>0</v>
      </c>
    </row>
    <row r="276" spans="1:12" ht="13.8">
      <c r="A276" s="2" t="s">
        <v>4</v>
      </c>
      <c r="B276" s="22">
        <f>+$B$12</f>
        <v>0</v>
      </c>
      <c r="C276" s="84" t="e">
        <f>+B276/B301</f>
        <v>#DIV/0!</v>
      </c>
      <c r="D276" s="89">
        <v>0</v>
      </c>
      <c r="E276" s="112">
        <f>+D276*C269</f>
        <v>0</v>
      </c>
      <c r="F276" s="79">
        <v>0</v>
      </c>
      <c r="G276" s="112">
        <f>F276*C269</f>
        <v>0</v>
      </c>
      <c r="H276" s="89">
        <v>0</v>
      </c>
      <c r="I276" s="117">
        <f>H276*C269</f>
        <v>0</v>
      </c>
      <c r="J276" s="39">
        <f>+H276*I304</f>
        <v>0</v>
      </c>
      <c r="K276" s="395">
        <v>0</v>
      </c>
      <c r="L276" s="394">
        <f>+J276+K276</f>
        <v>0</v>
      </c>
    </row>
    <row r="277" spans="1:12" ht="13.8">
      <c r="A277" s="2" t="s">
        <v>0</v>
      </c>
      <c r="B277" s="22">
        <f>+$B$13</f>
        <v>0</v>
      </c>
      <c r="C277" s="84" t="e">
        <f>+B277/B301</f>
        <v>#DIV/0!</v>
      </c>
      <c r="D277" s="89">
        <v>0</v>
      </c>
      <c r="E277" s="112">
        <f>+D277*C269</f>
        <v>0</v>
      </c>
      <c r="F277" s="79">
        <v>0</v>
      </c>
      <c r="G277" s="112">
        <f>F277*C269</f>
        <v>0</v>
      </c>
      <c r="H277" s="89">
        <v>0</v>
      </c>
      <c r="I277" s="117">
        <f>H277*C269</f>
        <v>0</v>
      </c>
      <c r="J277" s="39">
        <f>+H277*I304</f>
        <v>0</v>
      </c>
      <c r="K277" s="395">
        <v>0</v>
      </c>
      <c r="L277" s="394">
        <f t="shared" ref="L277:L300" si="24">+J277+K277</f>
        <v>0</v>
      </c>
    </row>
    <row r="278" spans="1:12" ht="13.8">
      <c r="A278" s="2" t="s">
        <v>16</v>
      </c>
      <c r="B278" s="22">
        <f>+$B$14</f>
        <v>0</v>
      </c>
      <c r="C278" s="84" t="e">
        <f>+B278/B301</f>
        <v>#DIV/0!</v>
      </c>
      <c r="D278" s="89">
        <v>0</v>
      </c>
      <c r="E278" s="112">
        <f>+D278*C269</f>
        <v>0</v>
      </c>
      <c r="F278" s="79">
        <v>0</v>
      </c>
      <c r="G278" s="112">
        <f>F278*C269</f>
        <v>0</v>
      </c>
      <c r="H278" s="89">
        <v>0</v>
      </c>
      <c r="I278" s="117">
        <f>H278*C269</f>
        <v>0</v>
      </c>
      <c r="J278" s="39">
        <f>+H278*I304</f>
        <v>0</v>
      </c>
      <c r="K278" s="395">
        <v>0</v>
      </c>
      <c r="L278" s="394">
        <f t="shared" si="24"/>
        <v>0</v>
      </c>
    </row>
    <row r="279" spans="1:12" ht="13.8">
      <c r="A279" s="2" t="s">
        <v>6</v>
      </c>
      <c r="B279" s="22">
        <f>+$B$15</f>
        <v>0</v>
      </c>
      <c r="C279" s="84" t="e">
        <f>+B279/B301</f>
        <v>#DIV/0!</v>
      </c>
      <c r="D279" s="89">
        <v>0</v>
      </c>
      <c r="E279" s="112">
        <f>+D279*C269</f>
        <v>0</v>
      </c>
      <c r="F279" s="79">
        <v>0</v>
      </c>
      <c r="G279" s="112">
        <f>F279*C269</f>
        <v>0</v>
      </c>
      <c r="H279" s="89">
        <v>0</v>
      </c>
      <c r="I279" s="117">
        <f>H279*C269</f>
        <v>0</v>
      </c>
      <c r="J279" s="39">
        <f>+H279*I304</f>
        <v>0</v>
      </c>
      <c r="K279" s="395">
        <v>0</v>
      </c>
      <c r="L279" s="394">
        <f t="shared" si="24"/>
        <v>0</v>
      </c>
    </row>
    <row r="280" spans="1:12" ht="13.8">
      <c r="A280" s="2" t="s">
        <v>10</v>
      </c>
      <c r="B280" s="22">
        <f>+$B$16</f>
        <v>0</v>
      </c>
      <c r="C280" s="84" t="e">
        <f>+B280/B301</f>
        <v>#DIV/0!</v>
      </c>
      <c r="D280" s="89">
        <v>0</v>
      </c>
      <c r="E280" s="112">
        <f>+D280*C269</f>
        <v>0</v>
      </c>
      <c r="F280" s="79">
        <v>0</v>
      </c>
      <c r="G280" s="112">
        <f>F280*C269</f>
        <v>0</v>
      </c>
      <c r="H280" s="89">
        <v>0</v>
      </c>
      <c r="I280" s="117">
        <f>H280*C269</f>
        <v>0</v>
      </c>
      <c r="J280" s="39">
        <f>+H280*I304</f>
        <v>0</v>
      </c>
      <c r="K280" s="395">
        <v>0</v>
      </c>
      <c r="L280" s="394">
        <f t="shared" si="24"/>
        <v>0</v>
      </c>
    </row>
    <row r="281" spans="1:12" ht="13.8">
      <c r="A281" s="2" t="s">
        <v>17</v>
      </c>
      <c r="B281" s="22">
        <f>+$B$17</f>
        <v>0</v>
      </c>
      <c r="C281" s="84" t="e">
        <f>+B281/B301</f>
        <v>#DIV/0!</v>
      </c>
      <c r="D281" s="89">
        <v>0</v>
      </c>
      <c r="E281" s="112">
        <f>+D281*C269</f>
        <v>0</v>
      </c>
      <c r="F281" s="79">
        <v>0</v>
      </c>
      <c r="G281" s="112">
        <f>F281*C269</f>
        <v>0</v>
      </c>
      <c r="H281" s="89">
        <v>1</v>
      </c>
      <c r="I281" s="117">
        <f>H281*C269</f>
        <v>10646000</v>
      </c>
      <c r="J281" s="39">
        <f>+H281*I304</f>
        <v>2926717.0509943464</v>
      </c>
      <c r="K281" s="395">
        <v>56538.3</v>
      </c>
      <c r="L281" s="394">
        <f t="shared" si="24"/>
        <v>2983255.3509943462</v>
      </c>
    </row>
    <row r="282" spans="1:12" ht="13.8">
      <c r="A282" s="2" t="s">
        <v>5</v>
      </c>
      <c r="B282" s="22">
        <f>+$B$18</f>
        <v>0</v>
      </c>
      <c r="C282" s="84" t="e">
        <f>+B282/B301</f>
        <v>#DIV/0!</v>
      </c>
      <c r="D282" s="89">
        <v>0</v>
      </c>
      <c r="E282" s="112">
        <f>+D282*C269</f>
        <v>0</v>
      </c>
      <c r="F282" s="79">
        <v>0</v>
      </c>
      <c r="G282" s="112">
        <f>F282*C269</f>
        <v>0</v>
      </c>
      <c r="H282" s="89">
        <v>0</v>
      </c>
      <c r="I282" s="117">
        <f>H282*C269</f>
        <v>0</v>
      </c>
      <c r="J282" s="39">
        <f>+H282*I304</f>
        <v>0</v>
      </c>
      <c r="K282" s="395">
        <v>0</v>
      </c>
      <c r="L282" s="394">
        <f t="shared" si="24"/>
        <v>0</v>
      </c>
    </row>
    <row r="283" spans="1:12" ht="13.8">
      <c r="A283" s="2" t="s">
        <v>116</v>
      </c>
      <c r="B283" s="22">
        <f>+$B$19</f>
        <v>0</v>
      </c>
      <c r="C283" s="84" t="e">
        <f>+B283/B301</f>
        <v>#DIV/0!</v>
      </c>
      <c r="D283" s="89">
        <v>0</v>
      </c>
      <c r="E283" s="112">
        <f>+D283*C269</f>
        <v>0</v>
      </c>
      <c r="F283" s="79">
        <v>0</v>
      </c>
      <c r="G283" s="112">
        <f>F283*C269</f>
        <v>0</v>
      </c>
      <c r="H283" s="89">
        <v>0</v>
      </c>
      <c r="I283" s="117">
        <f>H283*C269</f>
        <v>0</v>
      </c>
      <c r="J283" s="39">
        <f>+H283*I304</f>
        <v>0</v>
      </c>
      <c r="K283" s="395">
        <v>0</v>
      </c>
      <c r="L283" s="394">
        <f t="shared" si="24"/>
        <v>0</v>
      </c>
    </row>
    <row r="284" spans="1:12" ht="13.8">
      <c r="A284" s="2" t="s">
        <v>1</v>
      </c>
      <c r="B284" s="22">
        <f>+$B$20</f>
        <v>0</v>
      </c>
      <c r="C284" s="84" t="e">
        <f>+B284/B301</f>
        <v>#DIV/0!</v>
      </c>
      <c r="D284" s="89">
        <v>0</v>
      </c>
      <c r="E284" s="112">
        <f>+D284*C269</f>
        <v>0</v>
      </c>
      <c r="F284" s="79">
        <v>0</v>
      </c>
      <c r="G284" s="112">
        <f>F284*C269</f>
        <v>0</v>
      </c>
      <c r="H284" s="89">
        <v>0</v>
      </c>
      <c r="I284" s="117">
        <f>H284*C269</f>
        <v>0</v>
      </c>
      <c r="J284" s="39">
        <f>+H284*I304</f>
        <v>0</v>
      </c>
      <c r="K284" s="395">
        <v>0</v>
      </c>
      <c r="L284" s="394">
        <f t="shared" si="24"/>
        <v>0</v>
      </c>
    </row>
    <row r="285" spans="1:12" ht="13.8">
      <c r="A285" s="2" t="s">
        <v>46</v>
      </c>
      <c r="B285" s="22">
        <f>+$B$21</f>
        <v>0</v>
      </c>
      <c r="C285" s="84" t="e">
        <f>+B285/B301</f>
        <v>#DIV/0!</v>
      </c>
      <c r="D285" s="89">
        <v>0</v>
      </c>
      <c r="E285" s="112">
        <f>+D285*C269</f>
        <v>0</v>
      </c>
      <c r="F285" s="79">
        <v>0</v>
      </c>
      <c r="G285" s="112">
        <f>F285*C269</f>
        <v>0</v>
      </c>
      <c r="H285" s="89">
        <v>0</v>
      </c>
      <c r="I285" s="117">
        <f>H285*C269</f>
        <v>0</v>
      </c>
      <c r="J285" s="39">
        <f>+H285*I304</f>
        <v>0</v>
      </c>
      <c r="K285" s="395">
        <v>0</v>
      </c>
      <c r="L285" s="394">
        <f t="shared" si="24"/>
        <v>0</v>
      </c>
    </row>
    <row r="286" spans="1:12" ht="13.8">
      <c r="A286" s="2" t="s">
        <v>45</v>
      </c>
      <c r="B286" s="22">
        <f>+$B$22</f>
        <v>0</v>
      </c>
      <c r="C286" s="84" t="e">
        <f>+B286/B301</f>
        <v>#DIV/0!</v>
      </c>
      <c r="D286" s="89">
        <v>0</v>
      </c>
      <c r="E286" s="112">
        <f>+D286*C269</f>
        <v>0</v>
      </c>
      <c r="F286" s="79">
        <v>0</v>
      </c>
      <c r="G286" s="112">
        <f>F286*C269</f>
        <v>0</v>
      </c>
      <c r="H286" s="89">
        <v>0</v>
      </c>
      <c r="I286" s="117">
        <f>H286*C269</f>
        <v>0</v>
      </c>
      <c r="J286" s="39">
        <f>+H286*I304</f>
        <v>0</v>
      </c>
      <c r="K286" s="395">
        <v>0</v>
      </c>
      <c r="L286" s="394">
        <f t="shared" si="24"/>
        <v>0</v>
      </c>
    </row>
    <row r="287" spans="1:12" ht="13.8">
      <c r="A287" s="2" t="s">
        <v>209</v>
      </c>
      <c r="B287" s="22">
        <f>+$B$23</f>
        <v>0</v>
      </c>
      <c r="C287" s="84" t="e">
        <f>+B287/B301</f>
        <v>#DIV/0!</v>
      </c>
      <c r="D287" s="89">
        <v>0</v>
      </c>
      <c r="E287" s="112">
        <f>+D287*C269</f>
        <v>0</v>
      </c>
      <c r="F287" s="79">
        <v>0</v>
      </c>
      <c r="G287" s="112">
        <f>F287*C269</f>
        <v>0</v>
      </c>
      <c r="H287" s="89">
        <v>0</v>
      </c>
      <c r="I287" s="117">
        <f>H287*C269</f>
        <v>0</v>
      </c>
      <c r="J287" s="39">
        <f>+H287*I304</f>
        <v>0</v>
      </c>
      <c r="K287" s="395">
        <v>0</v>
      </c>
      <c r="L287" s="394">
        <f t="shared" si="24"/>
        <v>0</v>
      </c>
    </row>
    <row r="288" spans="1:12" ht="13.8">
      <c r="A288" s="2" t="s">
        <v>210</v>
      </c>
      <c r="B288" s="22">
        <f>+$B$24</f>
        <v>0</v>
      </c>
      <c r="C288" s="84" t="e">
        <f>+B288/B301</f>
        <v>#DIV/0!</v>
      </c>
      <c r="D288" s="89">
        <v>0</v>
      </c>
      <c r="E288" s="112">
        <f>+D288*C269</f>
        <v>0</v>
      </c>
      <c r="F288" s="79">
        <v>0</v>
      </c>
      <c r="G288" s="112">
        <f>F288*C269</f>
        <v>0</v>
      </c>
      <c r="H288" s="89">
        <v>0</v>
      </c>
      <c r="I288" s="117">
        <f>H288*C269</f>
        <v>0</v>
      </c>
      <c r="J288" s="39">
        <f>+H288*I304</f>
        <v>0</v>
      </c>
      <c r="K288" s="395">
        <v>0</v>
      </c>
      <c r="L288" s="394">
        <f t="shared" si="24"/>
        <v>0</v>
      </c>
    </row>
    <row r="289" spans="1:12" ht="13.8">
      <c r="A289" s="2" t="s">
        <v>2</v>
      </c>
      <c r="B289" s="22">
        <f>+$B$25</f>
        <v>0</v>
      </c>
      <c r="C289" s="84" t="e">
        <f>+B289/B301</f>
        <v>#DIV/0!</v>
      </c>
      <c r="D289" s="89">
        <v>0</v>
      </c>
      <c r="E289" s="112">
        <f>+D289*C269</f>
        <v>0</v>
      </c>
      <c r="F289" s="79">
        <v>0</v>
      </c>
      <c r="G289" s="112">
        <f>F289*C269</f>
        <v>0</v>
      </c>
      <c r="H289" s="89">
        <v>0</v>
      </c>
      <c r="I289" s="117">
        <f>H289*C269</f>
        <v>0</v>
      </c>
      <c r="J289" s="39">
        <f>+H289*I304</f>
        <v>0</v>
      </c>
      <c r="K289" s="395">
        <v>0</v>
      </c>
      <c r="L289" s="394">
        <f t="shared" si="24"/>
        <v>0</v>
      </c>
    </row>
    <row r="290" spans="1:12" ht="13.8">
      <c r="A290" s="2" t="s">
        <v>12</v>
      </c>
      <c r="B290" s="22">
        <f>+$B$26</f>
        <v>0</v>
      </c>
      <c r="C290" s="84" t="e">
        <f>+B290/B301</f>
        <v>#DIV/0!</v>
      </c>
      <c r="D290" s="89">
        <v>0</v>
      </c>
      <c r="E290" s="112">
        <f>+D290*C269</f>
        <v>0</v>
      </c>
      <c r="F290" s="79">
        <v>0</v>
      </c>
      <c r="G290" s="112">
        <f>F290*C269</f>
        <v>0</v>
      </c>
      <c r="H290" s="89">
        <v>0</v>
      </c>
      <c r="I290" s="117">
        <f>H290*C269</f>
        <v>0</v>
      </c>
      <c r="J290" s="39">
        <f>+H290*I304</f>
        <v>0</v>
      </c>
      <c r="K290" s="395">
        <v>0</v>
      </c>
      <c r="L290" s="394">
        <f t="shared" si="24"/>
        <v>0</v>
      </c>
    </row>
    <row r="291" spans="1:12" ht="13.8">
      <c r="A291" s="2" t="s">
        <v>18</v>
      </c>
      <c r="B291" s="22">
        <f>+$B$27</f>
        <v>0</v>
      </c>
      <c r="C291" s="84" t="e">
        <f>+B291/B301</f>
        <v>#DIV/0!</v>
      </c>
      <c r="D291" s="89">
        <v>0</v>
      </c>
      <c r="E291" s="112">
        <f>+D291*C269</f>
        <v>0</v>
      </c>
      <c r="F291" s="79">
        <v>0</v>
      </c>
      <c r="G291" s="112">
        <f>F291*C269</f>
        <v>0</v>
      </c>
      <c r="H291" s="89">
        <v>0</v>
      </c>
      <c r="I291" s="117">
        <f>H291*C269</f>
        <v>0</v>
      </c>
      <c r="J291" s="39">
        <f>+H291*I304</f>
        <v>0</v>
      </c>
      <c r="K291" s="395">
        <v>0</v>
      </c>
      <c r="L291" s="394">
        <f t="shared" si="24"/>
        <v>0</v>
      </c>
    </row>
    <row r="292" spans="1:12" ht="13.8">
      <c r="A292" s="2" t="s">
        <v>9</v>
      </c>
      <c r="B292" s="22">
        <f>+$B$28</f>
        <v>0</v>
      </c>
      <c r="C292" s="84" t="e">
        <f>+B292/B301</f>
        <v>#DIV/0!</v>
      </c>
      <c r="D292" s="89">
        <v>0</v>
      </c>
      <c r="E292" s="112">
        <f>+D292*C269</f>
        <v>0</v>
      </c>
      <c r="F292" s="79">
        <v>0</v>
      </c>
      <c r="G292" s="112">
        <f>F292*C269</f>
        <v>0</v>
      </c>
      <c r="H292" s="89">
        <v>0</v>
      </c>
      <c r="I292" s="117">
        <f>H292*C269</f>
        <v>0</v>
      </c>
      <c r="J292" s="39">
        <f>+H292*I304</f>
        <v>0</v>
      </c>
      <c r="K292" s="395">
        <v>0</v>
      </c>
      <c r="L292" s="394">
        <f t="shared" si="24"/>
        <v>0</v>
      </c>
    </row>
    <row r="293" spans="1:12" ht="13.8">
      <c r="A293" s="2" t="s">
        <v>7</v>
      </c>
      <c r="B293" s="22">
        <f>+$B$29</f>
        <v>0</v>
      </c>
      <c r="C293" s="84" t="e">
        <f>+B293/B301</f>
        <v>#DIV/0!</v>
      </c>
      <c r="D293" s="89">
        <v>0</v>
      </c>
      <c r="E293" s="112">
        <f>+D293*C269</f>
        <v>0</v>
      </c>
      <c r="F293" s="79">
        <v>0</v>
      </c>
      <c r="G293" s="112">
        <f>F293*C269</f>
        <v>0</v>
      </c>
      <c r="H293" s="89">
        <v>0</v>
      </c>
      <c r="I293" s="117">
        <f>H293*C269</f>
        <v>0</v>
      </c>
      <c r="J293" s="39">
        <f>+H293*I304</f>
        <v>0</v>
      </c>
      <c r="K293" s="395">
        <v>0</v>
      </c>
      <c r="L293" s="394">
        <f t="shared" si="24"/>
        <v>0</v>
      </c>
    </row>
    <row r="294" spans="1:12" ht="13.8">
      <c r="A294" s="2" t="s">
        <v>13</v>
      </c>
      <c r="B294" s="22">
        <f>+$B$30</f>
        <v>0</v>
      </c>
      <c r="C294" s="84" t="e">
        <f>+B294/B301</f>
        <v>#DIV/0!</v>
      </c>
      <c r="D294" s="89">
        <v>0</v>
      </c>
      <c r="E294" s="112">
        <f>+D294*C269</f>
        <v>0</v>
      </c>
      <c r="F294" s="79">
        <v>0</v>
      </c>
      <c r="G294" s="112">
        <f>F294*C269</f>
        <v>0</v>
      </c>
      <c r="H294" s="89">
        <v>0</v>
      </c>
      <c r="I294" s="117">
        <f>H294*C269</f>
        <v>0</v>
      </c>
      <c r="J294" s="39">
        <f>+H294*I304</f>
        <v>0</v>
      </c>
      <c r="K294" s="395">
        <v>0</v>
      </c>
      <c r="L294" s="394">
        <f t="shared" si="24"/>
        <v>0</v>
      </c>
    </row>
    <row r="295" spans="1:12" ht="13.8">
      <c r="A295" s="2" t="s">
        <v>3</v>
      </c>
      <c r="B295" s="22">
        <f>+$B$31</f>
        <v>0</v>
      </c>
      <c r="C295" s="84" t="e">
        <f>+B295/B301</f>
        <v>#DIV/0!</v>
      </c>
      <c r="D295" s="89">
        <v>0</v>
      </c>
      <c r="E295" s="112">
        <f>+D295*C269</f>
        <v>0</v>
      </c>
      <c r="F295" s="79">
        <v>0</v>
      </c>
      <c r="G295" s="112">
        <f>F295*C269</f>
        <v>0</v>
      </c>
      <c r="H295" s="89">
        <v>0</v>
      </c>
      <c r="I295" s="117">
        <f>H295*C269</f>
        <v>0</v>
      </c>
      <c r="J295" s="39">
        <f>+H295*I304</f>
        <v>0</v>
      </c>
      <c r="K295" s="395">
        <v>0</v>
      </c>
      <c r="L295" s="394">
        <f t="shared" si="24"/>
        <v>0</v>
      </c>
    </row>
    <row r="296" spans="1:12" ht="13.8">
      <c r="A296" s="2" t="s">
        <v>11</v>
      </c>
      <c r="B296" s="22">
        <f>+$B$32</f>
        <v>0</v>
      </c>
      <c r="C296" s="84" t="e">
        <f>+B296/B301</f>
        <v>#DIV/0!</v>
      </c>
      <c r="D296" s="89">
        <v>0</v>
      </c>
      <c r="E296" s="112">
        <f>+D296*C269</f>
        <v>0</v>
      </c>
      <c r="F296" s="79">
        <v>0</v>
      </c>
      <c r="G296" s="112">
        <f>F296*C269</f>
        <v>0</v>
      </c>
      <c r="H296" s="89">
        <v>0</v>
      </c>
      <c r="I296" s="117">
        <f>H296*C269</f>
        <v>0</v>
      </c>
      <c r="J296" s="39">
        <f>+H296*I304</f>
        <v>0</v>
      </c>
      <c r="K296" s="395">
        <v>0</v>
      </c>
      <c r="L296" s="394">
        <f t="shared" si="24"/>
        <v>0</v>
      </c>
    </row>
    <row r="297" spans="1:12" ht="13.8">
      <c r="A297" s="372" t="s">
        <v>8</v>
      </c>
      <c r="B297" s="22">
        <f>+$B$33</f>
        <v>0</v>
      </c>
      <c r="C297" s="84" t="e">
        <f>+B297/B301</f>
        <v>#DIV/0!</v>
      </c>
      <c r="D297" s="89">
        <v>0</v>
      </c>
      <c r="E297" s="112">
        <f>+D297*C269</f>
        <v>0</v>
      </c>
      <c r="F297" s="79">
        <v>0</v>
      </c>
      <c r="G297" s="112">
        <f>F297*C269</f>
        <v>0</v>
      </c>
      <c r="H297" s="89">
        <v>0</v>
      </c>
      <c r="I297" s="117">
        <f>H297*C269</f>
        <v>0</v>
      </c>
      <c r="J297" s="39">
        <f>+H297*I304</f>
        <v>0</v>
      </c>
      <c r="K297" s="395">
        <v>0</v>
      </c>
      <c r="L297" s="394">
        <f t="shared" si="24"/>
        <v>0</v>
      </c>
    </row>
    <row r="298" spans="1:12" ht="13.8">
      <c r="A298" s="372" t="s">
        <v>444</v>
      </c>
      <c r="B298" s="22">
        <f>+$B$34</f>
        <v>0</v>
      </c>
      <c r="C298" s="84" t="e">
        <f>+B298/B301</f>
        <v>#DIV/0!</v>
      </c>
      <c r="D298" s="89">
        <v>0</v>
      </c>
      <c r="E298" s="112">
        <f>+D298*C269</f>
        <v>0</v>
      </c>
      <c r="F298" s="79">
        <v>0</v>
      </c>
      <c r="G298" s="112">
        <f>F298*C269</f>
        <v>0</v>
      </c>
      <c r="H298" s="89">
        <v>0</v>
      </c>
      <c r="I298" s="117">
        <f>H298*C269</f>
        <v>0</v>
      </c>
      <c r="J298" s="39">
        <f>+H298*I304</f>
        <v>0</v>
      </c>
      <c r="K298" s="395">
        <v>0</v>
      </c>
      <c r="L298" s="394">
        <f t="shared" si="24"/>
        <v>0</v>
      </c>
    </row>
    <row r="299" spans="1:12" ht="13.8">
      <c r="A299" s="372" t="s">
        <v>445</v>
      </c>
      <c r="B299" s="22">
        <f>+$B$35</f>
        <v>0</v>
      </c>
      <c r="C299" s="84" t="e">
        <f>+B299/B301</f>
        <v>#DIV/0!</v>
      </c>
      <c r="D299" s="89">
        <v>0</v>
      </c>
      <c r="E299" s="112">
        <f>+D299*C269</f>
        <v>0</v>
      </c>
      <c r="F299" s="79">
        <v>0</v>
      </c>
      <c r="G299" s="112">
        <f>F299*C269</f>
        <v>0</v>
      </c>
      <c r="H299" s="89">
        <v>0</v>
      </c>
      <c r="I299" s="117">
        <f>H299*C269</f>
        <v>0</v>
      </c>
      <c r="J299" s="39">
        <f>+H299*I304</f>
        <v>0</v>
      </c>
      <c r="K299" s="395">
        <v>0</v>
      </c>
      <c r="L299" s="394">
        <f t="shared" si="24"/>
        <v>0</v>
      </c>
    </row>
    <row r="300" spans="1:12" ht="13.8">
      <c r="A300" s="3" t="s">
        <v>461</v>
      </c>
      <c r="B300" s="22">
        <f>+$B$36</f>
        <v>0</v>
      </c>
      <c r="C300" s="84" t="e">
        <f>+B300/B301</f>
        <v>#DIV/0!</v>
      </c>
      <c r="D300" s="89">
        <v>0</v>
      </c>
      <c r="E300" s="112">
        <f>+D300*C269</f>
        <v>0</v>
      </c>
      <c r="F300" s="79">
        <v>0</v>
      </c>
      <c r="G300" s="115">
        <f>F300*C269</f>
        <v>0</v>
      </c>
      <c r="H300" s="358">
        <v>0</v>
      </c>
      <c r="I300" s="118">
        <f>H300*C269</f>
        <v>0</v>
      </c>
      <c r="J300" s="39">
        <f>+H300*I304</f>
        <v>0</v>
      </c>
      <c r="K300" s="395">
        <v>0</v>
      </c>
      <c r="L300" s="394">
        <f t="shared" si="24"/>
        <v>0</v>
      </c>
    </row>
    <row r="301" spans="1:12" ht="13.8">
      <c r="A301" s="24"/>
      <c r="B301" s="25">
        <f t="shared" ref="B301:L301" si="25">SUM(B275:B300)</f>
        <v>0</v>
      </c>
      <c r="C301" s="85" t="e">
        <f t="shared" si="25"/>
        <v>#DIV/0!</v>
      </c>
      <c r="D301" s="82">
        <f t="shared" si="25"/>
        <v>0</v>
      </c>
      <c r="E301" s="113">
        <f t="shared" si="25"/>
        <v>0</v>
      </c>
      <c r="F301" s="83">
        <f t="shared" si="25"/>
        <v>0</v>
      </c>
      <c r="G301" s="113">
        <f t="shared" si="25"/>
        <v>0</v>
      </c>
      <c r="H301" s="86">
        <f t="shared" si="25"/>
        <v>1</v>
      </c>
      <c r="I301" s="363">
        <f t="shared" si="25"/>
        <v>10646000</v>
      </c>
      <c r="J301" s="26">
        <f t="shared" si="25"/>
        <v>2926717.0509943464</v>
      </c>
      <c r="K301" s="26">
        <f t="shared" si="25"/>
        <v>56538.3</v>
      </c>
      <c r="L301" s="26">
        <f t="shared" si="25"/>
        <v>2983255.3509943462</v>
      </c>
    </row>
    <row r="302" spans="1:12">
      <c r="H302" s="80"/>
      <c r="I302" s="81"/>
    </row>
    <row r="303" spans="1:12">
      <c r="I303" s="127"/>
    </row>
    <row r="304" spans="1:12">
      <c r="G304" t="s">
        <v>114</v>
      </c>
      <c r="H304" s="27"/>
      <c r="I304" s="357">
        <f>+METC!L90</f>
        <v>2926717.0509943464</v>
      </c>
      <c r="L304" s="396">
        <f>I306-L301</f>
        <v>-0.29999999981373549</v>
      </c>
    </row>
    <row r="305" spans="1:17">
      <c r="G305" t="s">
        <v>338</v>
      </c>
      <c r="I305" s="357">
        <f>+METC!M90</f>
        <v>56538</v>
      </c>
    </row>
    <row r="306" spans="1:17">
      <c r="G306" t="s">
        <v>256</v>
      </c>
      <c r="I306" s="746">
        <f>SUM(I304:I305)</f>
        <v>2983255.0509943464</v>
      </c>
      <c r="N306" s="121">
        <f>+I306</f>
        <v>2983255.0509943464</v>
      </c>
    </row>
    <row r="307" spans="1:17" ht="13.8">
      <c r="D307" s="126"/>
      <c r="I307" s="122"/>
      <c r="N307" s="121"/>
    </row>
    <row r="308" spans="1:17" ht="13.8">
      <c r="D308" s="126"/>
      <c r="I308" s="122"/>
      <c r="N308" s="121"/>
    </row>
    <row r="309" spans="1:17" ht="13.8">
      <c r="D309" s="126"/>
      <c r="I309" s="122"/>
      <c r="N309" s="121"/>
    </row>
    <row r="310" spans="1:17" ht="15.6">
      <c r="A310" s="874" t="s">
        <v>19</v>
      </c>
      <c r="B310" s="875"/>
      <c r="C310" s="963" t="s">
        <v>888</v>
      </c>
      <c r="D310" s="963"/>
      <c r="E310" s="963"/>
      <c r="F310" s="963"/>
      <c r="G310" s="963"/>
      <c r="H310" s="964"/>
      <c r="I310" s="4"/>
    </row>
    <row r="311" spans="1:17" ht="15.6">
      <c r="A311" s="867" t="s">
        <v>20</v>
      </c>
      <c r="B311" s="868"/>
      <c r="C311" s="920"/>
      <c r="D311" s="920"/>
      <c r="E311" s="920"/>
      <c r="F311" s="920"/>
      <c r="G311" s="920"/>
      <c r="H311" s="921"/>
      <c r="I311" s="4"/>
    </row>
    <row r="312" spans="1:17" ht="15.6">
      <c r="A312" s="867" t="s">
        <v>22</v>
      </c>
      <c r="B312" s="868"/>
      <c r="C312" s="913"/>
      <c r="D312" s="913"/>
      <c r="E312" s="913"/>
      <c r="F312" s="913"/>
      <c r="G312" s="913"/>
      <c r="H312" s="914"/>
      <c r="I312" s="4"/>
    </row>
    <row r="313" spans="1:17" ht="15.6">
      <c r="A313" s="867" t="s">
        <v>24</v>
      </c>
      <c r="B313" s="868"/>
      <c r="C313" s="869">
        <v>398000</v>
      </c>
      <c r="D313" s="870"/>
      <c r="E313" s="870"/>
      <c r="F313" s="870"/>
      <c r="G313" s="870"/>
      <c r="H313" s="871"/>
      <c r="I313" s="4"/>
    </row>
    <row r="314" spans="1:17" ht="15.6">
      <c r="A314" s="881" t="s">
        <v>25</v>
      </c>
      <c r="B314" s="882"/>
      <c r="C314" s="911" t="s">
        <v>3</v>
      </c>
      <c r="D314" s="911"/>
      <c r="E314" s="911"/>
      <c r="F314" s="911"/>
      <c r="G314" s="911"/>
      <c r="H314" s="912"/>
      <c r="I314" s="4"/>
    </row>
    <row r="315" spans="1:17" ht="13.8">
      <c r="A315" s="5"/>
      <c r="B315" s="5"/>
      <c r="C315" s="5"/>
      <c r="D315" s="5"/>
      <c r="E315" s="5"/>
      <c r="F315" s="5"/>
      <c r="G315" s="5"/>
      <c r="H315" s="5"/>
      <c r="I315" s="5"/>
    </row>
    <row r="316" spans="1:17" ht="13.8">
      <c r="A316" s="6"/>
      <c r="B316" s="7"/>
      <c r="C316" s="8"/>
      <c r="D316" s="886">
        <v>0.2</v>
      </c>
      <c r="E316" s="887"/>
      <c r="F316" s="886">
        <v>0.8</v>
      </c>
      <c r="G316" s="887"/>
      <c r="H316" s="370"/>
      <c r="I316" s="10"/>
      <c r="J316" s="11" t="s">
        <v>121</v>
      </c>
      <c r="K316" s="11" t="s">
        <v>269</v>
      </c>
      <c r="L316" s="11" t="s">
        <v>270</v>
      </c>
    </row>
    <row r="317" spans="1:17" ht="13.8">
      <c r="A317" s="12"/>
      <c r="B317" s="13"/>
      <c r="C317" s="14"/>
      <c r="D317" s="872" t="s">
        <v>26</v>
      </c>
      <c r="E317" s="880"/>
      <c r="F317" s="872" t="s">
        <v>27</v>
      </c>
      <c r="G317" s="880"/>
      <c r="H317" s="872" t="s">
        <v>28</v>
      </c>
      <c r="I317" s="873"/>
      <c r="J317" s="15" t="s">
        <v>29</v>
      </c>
      <c r="K317" s="391" t="s">
        <v>523</v>
      </c>
      <c r="L317" s="391" t="s">
        <v>29</v>
      </c>
    </row>
    <row r="318" spans="1:17" ht="27.6">
      <c r="A318" s="16" t="s">
        <v>30</v>
      </c>
      <c r="B318" s="17" t="s">
        <v>31</v>
      </c>
      <c r="C318" s="18" t="s">
        <v>32</v>
      </c>
      <c r="D318" s="19" t="s">
        <v>33</v>
      </c>
      <c r="E318" s="20" t="s">
        <v>34</v>
      </c>
      <c r="F318" s="19" t="s">
        <v>33</v>
      </c>
      <c r="G318" s="20" t="s">
        <v>34</v>
      </c>
      <c r="H318" s="21" t="s">
        <v>33</v>
      </c>
      <c r="I318" s="40" t="s">
        <v>34</v>
      </c>
      <c r="J318" s="18" t="s">
        <v>34</v>
      </c>
      <c r="K318" s="18" t="s">
        <v>34</v>
      </c>
      <c r="L318" s="18" t="s">
        <v>34</v>
      </c>
    </row>
    <row r="319" spans="1:17" ht="13.8">
      <c r="A319" s="1" t="s">
        <v>15</v>
      </c>
      <c r="B319" s="22">
        <f>+$B$10</f>
        <v>0</v>
      </c>
      <c r="C319" s="84" t="e">
        <f>+B319/B345</f>
        <v>#DIV/0!</v>
      </c>
      <c r="D319" s="89">
        <v>0</v>
      </c>
      <c r="E319" s="112">
        <f>+D319*C313</f>
        <v>0</v>
      </c>
      <c r="F319" s="79">
        <v>0</v>
      </c>
      <c r="G319" s="114">
        <f>F319*C313</f>
        <v>0</v>
      </c>
      <c r="H319" s="89">
        <v>2.417634894230071E-2</v>
      </c>
      <c r="I319" s="116">
        <f>H319*C313</f>
        <v>9622.1868790356821</v>
      </c>
      <c r="J319" s="39">
        <f>+H319*I348</f>
        <v>0</v>
      </c>
      <c r="K319" s="395">
        <v>233</v>
      </c>
      <c r="L319" s="393">
        <f>+J319+K319</f>
        <v>233</v>
      </c>
      <c r="P319" s="819" t="s">
        <v>967</v>
      </c>
      <c r="Q319" s="822"/>
    </row>
    <row r="320" spans="1:17" ht="13.8">
      <c r="A320" s="2" t="s">
        <v>4</v>
      </c>
      <c r="B320" s="22">
        <f>+$B$12</f>
        <v>0</v>
      </c>
      <c r="C320" s="84" t="e">
        <f>+B320/B345</f>
        <v>#DIV/0!</v>
      </c>
      <c r="D320" s="89">
        <v>0</v>
      </c>
      <c r="E320" s="112">
        <f>+D320*C313</f>
        <v>0</v>
      </c>
      <c r="F320" s="79">
        <v>0</v>
      </c>
      <c r="G320" s="112">
        <f>F320*C313</f>
        <v>0</v>
      </c>
      <c r="H320" s="89">
        <v>1.2876944585364467E-3</v>
      </c>
      <c r="I320" s="117">
        <f>H320*C313</f>
        <v>512.50239449750575</v>
      </c>
      <c r="J320" s="39">
        <f>+H320*I348</f>
        <v>0</v>
      </c>
      <c r="K320" s="395">
        <v>13</v>
      </c>
      <c r="L320" s="394">
        <f>+J320+K320</f>
        <v>13</v>
      </c>
      <c r="P320" s="813" t="s">
        <v>638</v>
      </c>
      <c r="Q320" s="814"/>
    </row>
    <row r="321" spans="1:18" s="127" customFormat="1" ht="13.8">
      <c r="A321" s="2" t="s">
        <v>0</v>
      </c>
      <c r="B321" s="471">
        <f>+$B$13</f>
        <v>0</v>
      </c>
      <c r="C321" s="472" t="e">
        <f>+B321/B345</f>
        <v>#DIV/0!</v>
      </c>
      <c r="D321" s="473">
        <v>0</v>
      </c>
      <c r="E321" s="474">
        <f>+D321*C313</f>
        <v>0</v>
      </c>
      <c r="F321" s="475">
        <v>0</v>
      </c>
      <c r="G321" s="474">
        <f>F321*C313</f>
        <v>0</v>
      </c>
      <c r="H321" s="473">
        <v>2.2594287876127255E-2</v>
      </c>
      <c r="I321" s="477">
        <f>H321*C313</f>
        <v>8992.5265746986479</v>
      </c>
      <c r="J321" s="478">
        <f>+H321*I348</f>
        <v>0</v>
      </c>
      <c r="K321" s="600">
        <f>+Q325+P330</f>
        <v>234</v>
      </c>
      <c r="L321" s="811">
        <f t="shared" ref="L321:L344" si="26">+J321+K321</f>
        <v>234</v>
      </c>
      <c r="P321" s="815">
        <f>+R325</f>
        <v>143</v>
      </c>
      <c r="Q321" s="816" t="s">
        <v>610</v>
      </c>
    </row>
    <row r="322" spans="1:18" ht="13.8">
      <c r="A322" s="2" t="s">
        <v>16</v>
      </c>
      <c r="B322" s="22">
        <f>+$B$14</f>
        <v>0</v>
      </c>
      <c r="C322" s="84" t="e">
        <f>+B322/B345</f>
        <v>#DIV/0!</v>
      </c>
      <c r="D322" s="89">
        <v>0</v>
      </c>
      <c r="E322" s="112">
        <f>+D322*C313</f>
        <v>0</v>
      </c>
      <c r="F322" s="79">
        <v>0</v>
      </c>
      <c r="G322" s="112">
        <f>F322*C313</f>
        <v>0</v>
      </c>
      <c r="H322" s="89">
        <v>2.2749769753202301E-3</v>
      </c>
      <c r="I322" s="117">
        <f>H322*C313</f>
        <v>905.44083617745162</v>
      </c>
      <c r="J322" s="39">
        <f>+H322*I348</f>
        <v>0</v>
      </c>
      <c r="K322" s="395">
        <v>22</v>
      </c>
      <c r="L322" s="394">
        <f t="shared" si="26"/>
        <v>22</v>
      </c>
      <c r="P322" s="815">
        <f>+R326</f>
        <v>75.653206650831351</v>
      </c>
      <c r="Q322" s="816" t="s">
        <v>603</v>
      </c>
    </row>
    <row r="323" spans="1:18" ht="13.8">
      <c r="A323" s="2" t="s">
        <v>6</v>
      </c>
      <c r="B323" s="22">
        <f>+$B$15</f>
        <v>0</v>
      </c>
      <c r="C323" s="84" t="e">
        <f>+B323/B345</f>
        <v>#DIV/0!</v>
      </c>
      <c r="D323" s="89">
        <v>0</v>
      </c>
      <c r="E323" s="112">
        <f>+D323*C313</f>
        <v>0</v>
      </c>
      <c r="F323" s="79">
        <v>0</v>
      </c>
      <c r="G323" s="112">
        <f>F323*C313</f>
        <v>0</v>
      </c>
      <c r="H323" s="89">
        <v>5.8193712054392839E-3</v>
      </c>
      <c r="I323" s="117">
        <f>H323*C313</f>
        <v>2316.109739764835</v>
      </c>
      <c r="J323" s="39">
        <f>+H323*I348</f>
        <v>0</v>
      </c>
      <c r="K323" s="395">
        <v>56</v>
      </c>
      <c r="L323" s="394">
        <f t="shared" si="26"/>
        <v>56</v>
      </c>
      <c r="P323" s="817">
        <f>+R327</f>
        <v>15.346793349168646</v>
      </c>
      <c r="Q323" s="818" t="s">
        <v>604</v>
      </c>
    </row>
    <row r="324" spans="1:18" ht="13.8">
      <c r="A324" s="2" t="s">
        <v>10</v>
      </c>
      <c r="B324" s="22">
        <f>+$B$16</f>
        <v>0</v>
      </c>
      <c r="C324" s="84" t="e">
        <f>+B324/B345</f>
        <v>#DIV/0!</v>
      </c>
      <c r="D324" s="89">
        <v>0</v>
      </c>
      <c r="E324" s="112">
        <f>+D324*C313</f>
        <v>0</v>
      </c>
      <c r="F324" s="79">
        <v>0</v>
      </c>
      <c r="G324" s="112">
        <f>F324*C313</f>
        <v>0</v>
      </c>
      <c r="H324" s="89">
        <v>6.204484835640546E-3</v>
      </c>
      <c r="I324" s="117">
        <f>H324*C313</f>
        <v>2469.3849645849373</v>
      </c>
      <c r="J324" s="39">
        <f>+H324*I348</f>
        <v>0</v>
      </c>
      <c r="K324" s="395">
        <v>63</v>
      </c>
      <c r="L324" s="394">
        <f t="shared" si="26"/>
        <v>63</v>
      </c>
    </row>
    <row r="325" spans="1:18" ht="13.8">
      <c r="A325" s="2" t="s">
        <v>17</v>
      </c>
      <c r="B325" s="22">
        <f>+$B$17</f>
        <v>0</v>
      </c>
      <c r="C325" s="84" t="e">
        <f>+B325/B345</f>
        <v>#DIV/0!</v>
      </c>
      <c r="D325" s="89">
        <v>0</v>
      </c>
      <c r="E325" s="112">
        <f>+D325*C313</f>
        <v>0</v>
      </c>
      <c r="F325" s="79">
        <v>0</v>
      </c>
      <c r="G325" s="112">
        <f>F325*C313</f>
        <v>0</v>
      </c>
      <c r="H325" s="89">
        <v>1.5156413679503017E-2</v>
      </c>
      <c r="I325" s="117">
        <f>H325*C313</f>
        <v>6032.252644442201</v>
      </c>
      <c r="J325" s="39">
        <f>+H325*I348</f>
        <v>0</v>
      </c>
      <c r="K325" s="395">
        <v>143</v>
      </c>
      <c r="L325" s="394">
        <f t="shared" si="26"/>
        <v>143</v>
      </c>
      <c r="O325" s="598" t="s">
        <v>610</v>
      </c>
      <c r="P325" s="608">
        <f>I321*$O$20</f>
        <v>5206.6728867505171</v>
      </c>
      <c r="Q325" s="597">
        <v>143</v>
      </c>
      <c r="R325" s="608">
        <f>+Q325</f>
        <v>143</v>
      </c>
    </row>
    <row r="326" spans="1:18" ht="13.8">
      <c r="A326" s="2" t="s">
        <v>5</v>
      </c>
      <c r="B326" s="22">
        <f>+$B$18</f>
        <v>0</v>
      </c>
      <c r="C326" s="84" t="e">
        <f>+B326/B345</f>
        <v>#DIV/0!</v>
      </c>
      <c r="D326" s="89">
        <v>0</v>
      </c>
      <c r="E326" s="112">
        <f>+D326*C313</f>
        <v>0</v>
      </c>
      <c r="F326" s="79">
        <v>0</v>
      </c>
      <c r="G326" s="112">
        <f>F326*C313</f>
        <v>0</v>
      </c>
      <c r="H326" s="89">
        <v>1.9023895837418203E-2</v>
      </c>
      <c r="I326" s="117">
        <f>H326*C313</f>
        <v>7571.5105432924447</v>
      </c>
      <c r="J326" s="39">
        <f>+H326*I348</f>
        <v>0</v>
      </c>
      <c r="K326" s="395">
        <v>177</v>
      </c>
      <c r="L326" s="394">
        <f t="shared" si="26"/>
        <v>177</v>
      </c>
      <c r="O326" s="598" t="s">
        <v>603</v>
      </c>
      <c r="P326" s="608">
        <f>I321*$O$21</f>
        <v>3147.3843011445265</v>
      </c>
      <c r="Q326" s="496">
        <f>P330*((P326/(P326+P327)))</f>
        <v>75.653206650831351</v>
      </c>
      <c r="R326" s="608">
        <f>+Q326</f>
        <v>75.653206650831351</v>
      </c>
    </row>
    <row r="327" spans="1:18" ht="13.8">
      <c r="A327" s="2" t="s">
        <v>116</v>
      </c>
      <c r="B327" s="22">
        <f>+$B$19</f>
        <v>0</v>
      </c>
      <c r="C327" s="84" t="e">
        <f>+B327/B345</f>
        <v>#DIV/0!</v>
      </c>
      <c r="D327" s="89">
        <v>0</v>
      </c>
      <c r="E327" s="112">
        <f>+D327*C313</f>
        <v>0</v>
      </c>
      <c r="F327" s="79">
        <v>0</v>
      </c>
      <c r="G327" s="112">
        <f>F327*C313</f>
        <v>0</v>
      </c>
      <c r="H327" s="89">
        <v>6.8877559718316262E-3</v>
      </c>
      <c r="I327" s="117">
        <f>H327*C313</f>
        <v>2741.3268767889872</v>
      </c>
      <c r="J327" s="39">
        <f>+H327*I348</f>
        <v>0</v>
      </c>
      <c r="K327" s="395">
        <v>66</v>
      </c>
      <c r="L327" s="394">
        <f t="shared" si="26"/>
        <v>66</v>
      </c>
      <c r="O327" s="598" t="s">
        <v>604</v>
      </c>
      <c r="P327" s="608">
        <f>I321*$O$22</f>
        <v>638.46938680360392</v>
      </c>
      <c r="Q327" s="496">
        <f>P330*((P327/(P326+P327)))</f>
        <v>15.346793349168646</v>
      </c>
      <c r="R327" s="608">
        <f>+Q327</f>
        <v>15.346793349168646</v>
      </c>
    </row>
    <row r="328" spans="1:18" ht="14.4" thickBot="1">
      <c r="A328" s="2" t="s">
        <v>1</v>
      </c>
      <c r="B328" s="22">
        <f>+$B$20</f>
        <v>0</v>
      </c>
      <c r="C328" s="84" t="e">
        <f>+B328/B345</f>
        <v>#DIV/0!</v>
      </c>
      <c r="D328" s="89">
        <v>0</v>
      </c>
      <c r="E328" s="112">
        <f>+D328*C313</f>
        <v>0</v>
      </c>
      <c r="F328" s="79">
        <v>0</v>
      </c>
      <c r="G328" s="112">
        <f>F328*C313</f>
        <v>0</v>
      </c>
      <c r="H328" s="89">
        <v>5.3847987966022099E-4</v>
      </c>
      <c r="I328" s="117">
        <f>H328*C313</f>
        <v>214.31499210476795</v>
      </c>
      <c r="J328" s="39">
        <f>+H328*I348</f>
        <v>0</v>
      </c>
      <c r="K328" s="395">
        <v>6</v>
      </c>
      <c r="L328" s="394">
        <f t="shared" si="26"/>
        <v>6</v>
      </c>
      <c r="P328" s="414">
        <f>SUM(P325:P327)</f>
        <v>8992.5265746986479</v>
      </c>
      <c r="Q328" s="414">
        <f>SUM(Q325:Q327)</f>
        <v>234</v>
      </c>
      <c r="R328" s="414">
        <f>SUM(R325:R327)</f>
        <v>234</v>
      </c>
    </row>
    <row r="329" spans="1:18" ht="14.4" thickTop="1">
      <c r="A329" s="2" t="s">
        <v>46</v>
      </c>
      <c r="B329" s="22">
        <f>+$B$21</f>
        <v>0</v>
      </c>
      <c r="C329" s="84" t="e">
        <f>+B329/B345</f>
        <v>#DIV/0!</v>
      </c>
      <c r="D329" s="89">
        <v>0</v>
      </c>
      <c r="E329" s="112">
        <f>+D329*C313</f>
        <v>0</v>
      </c>
      <c r="F329" s="79">
        <v>0</v>
      </c>
      <c r="G329" s="112">
        <f>F329*C313</f>
        <v>0</v>
      </c>
      <c r="H329" s="89">
        <v>1.5333516122057401E-2</v>
      </c>
      <c r="I329" s="117">
        <f>H329*C313</f>
        <v>6102.7394165788455</v>
      </c>
      <c r="J329" s="39">
        <f>+H329*I348</f>
        <v>0</v>
      </c>
      <c r="K329" s="395">
        <v>150</v>
      </c>
      <c r="L329" s="394">
        <f t="shared" si="26"/>
        <v>150</v>
      </c>
    </row>
    <row r="330" spans="1:18" ht="13.8">
      <c r="A330" s="2" t="s">
        <v>45</v>
      </c>
      <c r="B330" s="22">
        <f>+$B$22</f>
        <v>0</v>
      </c>
      <c r="C330" s="84" t="e">
        <f>+B330/B345</f>
        <v>#DIV/0!</v>
      </c>
      <c r="D330" s="89">
        <v>0</v>
      </c>
      <c r="E330" s="112">
        <f>+D330*C313</f>
        <v>0</v>
      </c>
      <c r="F330" s="79">
        <v>0</v>
      </c>
      <c r="G330" s="112">
        <f>F330*C313</f>
        <v>0</v>
      </c>
      <c r="H330" s="89">
        <v>1.5663582749093932E-2</v>
      </c>
      <c r="I330" s="117">
        <f>H330*C313</f>
        <v>6234.1059341393848</v>
      </c>
      <c r="J330" s="39">
        <f>+H330*I348</f>
        <v>0</v>
      </c>
      <c r="K330" s="395">
        <v>155</v>
      </c>
      <c r="L330" s="394">
        <f t="shared" si="26"/>
        <v>155</v>
      </c>
      <c r="O330" s="598"/>
      <c r="P330" s="596">
        <v>91</v>
      </c>
      <c r="Q330" t="s">
        <v>869</v>
      </c>
    </row>
    <row r="331" spans="1:18" ht="13.8">
      <c r="A331" s="2" t="s">
        <v>209</v>
      </c>
      <c r="B331" s="22">
        <f>+$B$23</f>
        <v>0</v>
      </c>
      <c r="C331" s="84" t="e">
        <f>+B331/B345</f>
        <v>#DIV/0!</v>
      </c>
      <c r="D331" s="89">
        <v>0</v>
      </c>
      <c r="E331" s="112">
        <f>+D331*C313</f>
        <v>0</v>
      </c>
      <c r="F331" s="79">
        <v>0</v>
      </c>
      <c r="G331" s="112">
        <f>F331*C313</f>
        <v>0</v>
      </c>
      <c r="H331" s="89">
        <v>1.1552762730182244E-3</v>
      </c>
      <c r="I331" s="117">
        <f>H331*C313</f>
        <v>459.7999566612533</v>
      </c>
      <c r="J331" s="39">
        <f>+H331*I348</f>
        <v>0</v>
      </c>
      <c r="K331" s="395">
        <v>11</v>
      </c>
      <c r="L331" s="394">
        <f t="shared" si="26"/>
        <v>11</v>
      </c>
    </row>
    <row r="332" spans="1:18" ht="13.8">
      <c r="A332" s="2" t="s">
        <v>210</v>
      </c>
      <c r="B332" s="22">
        <f>+$B$24</f>
        <v>0</v>
      </c>
      <c r="C332" s="84" t="e">
        <f>+B332/B345</f>
        <v>#DIV/0!</v>
      </c>
      <c r="D332" s="89">
        <v>0</v>
      </c>
      <c r="E332" s="112">
        <f>+D332*C313</f>
        <v>0</v>
      </c>
      <c r="F332" s="79">
        <v>0</v>
      </c>
      <c r="G332" s="112">
        <f>F332*C313</f>
        <v>0</v>
      </c>
      <c r="H332" s="89">
        <v>3.0274535456452421E-4</v>
      </c>
      <c r="I332" s="117">
        <f>H332*C313</f>
        <v>120.49265111668063</v>
      </c>
      <c r="J332" s="39">
        <f>+H332*I348</f>
        <v>0</v>
      </c>
      <c r="K332" s="395">
        <v>3</v>
      </c>
      <c r="L332" s="394">
        <f t="shared" si="26"/>
        <v>3</v>
      </c>
    </row>
    <row r="333" spans="1:18" ht="13.8">
      <c r="A333" s="2" t="s">
        <v>2</v>
      </c>
      <c r="B333" s="22">
        <f>+$B$25</f>
        <v>0</v>
      </c>
      <c r="C333" s="84" t="e">
        <f>+B333/B345</f>
        <v>#DIV/0!</v>
      </c>
      <c r="D333" s="89">
        <v>0</v>
      </c>
      <c r="E333" s="112">
        <f>+D333*C313</f>
        <v>0</v>
      </c>
      <c r="F333" s="79">
        <v>0</v>
      </c>
      <c r="G333" s="112">
        <f>F333*C313</f>
        <v>0</v>
      </c>
      <c r="H333" s="89">
        <v>7.9455697798752601E-4</v>
      </c>
      <c r="I333" s="117">
        <f>H333*C313</f>
        <v>316.23367723903533</v>
      </c>
      <c r="J333" s="39">
        <f>+H333*I348</f>
        <v>0</v>
      </c>
      <c r="K333" s="395">
        <v>7</v>
      </c>
      <c r="L333" s="394">
        <f t="shared" si="26"/>
        <v>7</v>
      </c>
    </row>
    <row r="334" spans="1:18" ht="13.8">
      <c r="A334" s="2" t="s">
        <v>12</v>
      </c>
      <c r="B334" s="22">
        <f>+$B$26</f>
        <v>0</v>
      </c>
      <c r="C334" s="84" t="e">
        <f>+B334/B345</f>
        <v>#DIV/0!</v>
      </c>
      <c r="D334" s="89">
        <v>0</v>
      </c>
      <c r="E334" s="112">
        <f>+D334*C313</f>
        <v>0</v>
      </c>
      <c r="F334" s="79">
        <v>0</v>
      </c>
      <c r="G334" s="112">
        <f>F334*C313</f>
        <v>0</v>
      </c>
      <c r="H334" s="89">
        <v>8.6615565603105854E-4</v>
      </c>
      <c r="I334" s="117">
        <f>H334*C313</f>
        <v>344.72995110036129</v>
      </c>
      <c r="J334" s="39">
        <f>+H334*I348</f>
        <v>0</v>
      </c>
      <c r="K334" s="395">
        <v>9</v>
      </c>
      <c r="L334" s="394">
        <f t="shared" si="26"/>
        <v>9</v>
      </c>
    </row>
    <row r="335" spans="1:18" ht="13.8">
      <c r="A335" s="2" t="s">
        <v>18</v>
      </c>
      <c r="B335" s="22">
        <f>+$B$27</f>
        <v>0</v>
      </c>
      <c r="C335" s="84" t="e">
        <f>+B335/B345</f>
        <v>#DIV/0!</v>
      </c>
      <c r="D335" s="89">
        <v>0</v>
      </c>
      <c r="E335" s="112">
        <f>+D335*C313</f>
        <v>0</v>
      </c>
      <c r="F335" s="79">
        <v>0</v>
      </c>
      <c r="G335" s="112">
        <f>F335*C313</f>
        <v>0</v>
      </c>
      <c r="H335" s="89">
        <v>2.3414313850310516E-2</v>
      </c>
      <c r="I335" s="117">
        <f>H335*C313</f>
        <v>9318.8969124235846</v>
      </c>
      <c r="J335" s="39">
        <f>+H335*I348</f>
        <v>0</v>
      </c>
      <c r="K335" s="395">
        <v>220</v>
      </c>
      <c r="L335" s="394">
        <f t="shared" si="26"/>
        <v>220</v>
      </c>
    </row>
    <row r="336" spans="1:18" ht="13.8">
      <c r="A336" s="2" t="s">
        <v>9</v>
      </c>
      <c r="B336" s="22">
        <f>+$B$28</f>
        <v>0</v>
      </c>
      <c r="C336" s="84" t="e">
        <f>+B336/B345</f>
        <v>#DIV/0!</v>
      </c>
      <c r="D336" s="89">
        <v>0</v>
      </c>
      <c r="E336" s="112">
        <f>+D336*C313</f>
        <v>0</v>
      </c>
      <c r="F336" s="79">
        <v>0</v>
      </c>
      <c r="G336" s="112">
        <f>F336*C313</f>
        <v>0</v>
      </c>
      <c r="H336" s="89">
        <v>1.8775323951991409E-2</v>
      </c>
      <c r="I336" s="117">
        <f>H336*C313</f>
        <v>7472.5789328925812</v>
      </c>
      <c r="J336" s="39">
        <f>+H336*I348</f>
        <v>0</v>
      </c>
      <c r="K336" s="395">
        <v>175</v>
      </c>
      <c r="L336" s="394">
        <f t="shared" si="26"/>
        <v>175</v>
      </c>
    </row>
    <row r="337" spans="1:14" ht="13.8">
      <c r="A337" s="2" t="s">
        <v>7</v>
      </c>
      <c r="B337" s="22">
        <f>+$B$29</f>
        <v>0</v>
      </c>
      <c r="C337" s="84" t="e">
        <f>+B337/B345</f>
        <v>#DIV/0!</v>
      </c>
      <c r="D337" s="89">
        <v>0</v>
      </c>
      <c r="E337" s="112">
        <f>+D337*C313</f>
        <v>0</v>
      </c>
      <c r="F337" s="79">
        <v>0</v>
      </c>
      <c r="G337" s="112">
        <f>F337*C313</f>
        <v>0</v>
      </c>
      <c r="H337" s="89">
        <v>3.9201526698776851E-3</v>
      </c>
      <c r="I337" s="117">
        <f>H337*C313</f>
        <v>1560.2207626113186</v>
      </c>
      <c r="J337" s="39">
        <f>+H337*I348</f>
        <v>0</v>
      </c>
      <c r="K337" s="395">
        <v>38</v>
      </c>
      <c r="L337" s="394">
        <f t="shared" si="26"/>
        <v>38</v>
      </c>
    </row>
    <row r="338" spans="1:14" ht="13.8">
      <c r="A338" s="2" t="s">
        <v>13</v>
      </c>
      <c r="B338" s="22">
        <f>+$B$30</f>
        <v>0</v>
      </c>
      <c r="C338" s="84" t="e">
        <f>+B338/B345</f>
        <v>#DIV/0!</v>
      </c>
      <c r="D338" s="89">
        <v>0</v>
      </c>
      <c r="E338" s="112">
        <f>+D338*C313</f>
        <v>0</v>
      </c>
      <c r="F338" s="79">
        <v>0</v>
      </c>
      <c r="G338" s="112">
        <f>F338*C313</f>
        <v>0</v>
      </c>
      <c r="H338" s="89">
        <v>5.8079243198196626E-4</v>
      </c>
      <c r="I338" s="117">
        <f>H338*C313</f>
        <v>231.15538792882256</v>
      </c>
      <c r="J338" s="39">
        <f>+H338*I348</f>
        <v>0</v>
      </c>
      <c r="K338" s="395">
        <v>6</v>
      </c>
      <c r="L338" s="394">
        <f t="shared" si="26"/>
        <v>6</v>
      </c>
    </row>
    <row r="339" spans="1:14" ht="13.8">
      <c r="A339" s="2" t="s">
        <v>3</v>
      </c>
      <c r="B339" s="22">
        <f>+$B$31</f>
        <v>0</v>
      </c>
      <c r="C339" s="84" t="e">
        <f>+B339/B345</f>
        <v>#DIV/0!</v>
      </c>
      <c r="D339" s="89">
        <v>0</v>
      </c>
      <c r="E339" s="112">
        <f>+D339*C313</f>
        <v>0</v>
      </c>
      <c r="F339" s="79">
        <v>0</v>
      </c>
      <c r="G339" s="112">
        <f>F339*C313</f>
        <v>0</v>
      </c>
      <c r="H339" s="89">
        <v>0.80234267705903506</v>
      </c>
      <c r="I339" s="117">
        <f>H339*C313</f>
        <v>319332.38546949596</v>
      </c>
      <c r="J339" s="39">
        <f>+H339*I348</f>
        <v>0</v>
      </c>
      <c r="K339" s="395">
        <v>7443</v>
      </c>
      <c r="L339" s="394">
        <f t="shared" si="26"/>
        <v>7443</v>
      </c>
    </row>
    <row r="340" spans="1:14" ht="13.8">
      <c r="A340" s="2" t="s">
        <v>11</v>
      </c>
      <c r="B340" s="22">
        <f>+$B$32</f>
        <v>0</v>
      </c>
      <c r="C340" s="84" t="e">
        <f>+B340/B345</f>
        <v>#DIV/0!</v>
      </c>
      <c r="D340" s="89">
        <v>0</v>
      </c>
      <c r="E340" s="112">
        <f>+D340*C313</f>
        <v>0</v>
      </c>
      <c r="F340" s="79">
        <v>0</v>
      </c>
      <c r="G340" s="112">
        <f>F340*C313</f>
        <v>0</v>
      </c>
      <c r="H340" s="89">
        <v>2.6058955971885768E-3</v>
      </c>
      <c r="I340" s="117">
        <f>H340*C313</f>
        <v>1037.1464476810536</v>
      </c>
      <c r="J340" s="39">
        <f>+H340*I348</f>
        <v>0</v>
      </c>
      <c r="K340" s="395">
        <v>27</v>
      </c>
      <c r="L340" s="394">
        <f t="shared" si="26"/>
        <v>27</v>
      </c>
    </row>
    <row r="341" spans="1:14" ht="13.8">
      <c r="A341" s="372" t="s">
        <v>8</v>
      </c>
      <c r="B341" s="22">
        <f>+$B$33</f>
        <v>0</v>
      </c>
      <c r="C341" s="84" t="e">
        <f>+B341/B345</f>
        <v>#DIV/0!</v>
      </c>
      <c r="D341" s="89">
        <v>0</v>
      </c>
      <c r="E341" s="112">
        <f>+D341*C313</f>
        <v>0</v>
      </c>
      <c r="F341" s="79">
        <v>0</v>
      </c>
      <c r="G341" s="112">
        <f>F341*C313</f>
        <v>0</v>
      </c>
      <c r="H341" s="89">
        <v>1.4774069032505166E-3</v>
      </c>
      <c r="I341" s="117">
        <f>H341*C313</f>
        <v>588.00794749370561</v>
      </c>
      <c r="J341" s="39">
        <f>+H341*I348</f>
        <v>0</v>
      </c>
      <c r="K341" s="395">
        <v>14</v>
      </c>
      <c r="L341" s="394">
        <f t="shared" si="26"/>
        <v>14</v>
      </c>
    </row>
    <row r="342" spans="1:14" ht="13.8">
      <c r="A342" s="372" t="s">
        <v>444</v>
      </c>
      <c r="B342" s="22">
        <f>+$B$34</f>
        <v>0</v>
      </c>
      <c r="C342" s="84" t="e">
        <f>+B342/B345</f>
        <v>#DIV/0!</v>
      </c>
      <c r="D342" s="89">
        <v>0</v>
      </c>
      <c r="E342" s="112">
        <f>+D342*C313</f>
        <v>0</v>
      </c>
      <c r="F342" s="79">
        <v>0</v>
      </c>
      <c r="G342" s="112">
        <f>F342*C313</f>
        <v>0</v>
      </c>
      <c r="H342" s="89">
        <v>8.5203551696441272E-3</v>
      </c>
      <c r="I342" s="117">
        <f>H342*C313</f>
        <v>3391.1013575183624</v>
      </c>
      <c r="J342" s="39">
        <f>+H342*I348</f>
        <v>0</v>
      </c>
      <c r="K342" s="395">
        <v>82</v>
      </c>
      <c r="L342" s="394">
        <f t="shared" si="26"/>
        <v>82</v>
      </c>
    </row>
    <row r="343" spans="1:14" ht="13.8">
      <c r="A343" s="372" t="s">
        <v>445</v>
      </c>
      <c r="B343" s="22">
        <f>+$B$35</f>
        <v>0</v>
      </c>
      <c r="C343" s="84" t="e">
        <f>+B343/B345</f>
        <v>#DIV/0!</v>
      </c>
      <c r="D343" s="89">
        <v>0</v>
      </c>
      <c r="E343" s="112">
        <f>+D343*C313</f>
        <v>0</v>
      </c>
      <c r="F343" s="79">
        <v>0</v>
      </c>
      <c r="G343" s="112">
        <f>F343*C313</f>
        <v>0</v>
      </c>
      <c r="H343" s="89">
        <v>2.8353957218997631E-4</v>
      </c>
      <c r="I343" s="117">
        <f>H343*C313</f>
        <v>112.84874973161057</v>
      </c>
      <c r="J343" s="39">
        <f>+H343*I348</f>
        <v>0</v>
      </c>
      <c r="K343" s="395">
        <v>3</v>
      </c>
      <c r="L343" s="394">
        <f t="shared" si="26"/>
        <v>3</v>
      </c>
    </row>
    <row r="344" spans="1:14" ht="13.8">
      <c r="A344" s="3" t="s">
        <v>461</v>
      </c>
      <c r="B344" s="22">
        <f>+$B$36</f>
        <v>0</v>
      </c>
      <c r="C344" s="84" t="e">
        <f>+B344/B345</f>
        <v>#DIV/0!</v>
      </c>
      <c r="D344" s="89">
        <v>0</v>
      </c>
      <c r="E344" s="112">
        <f>+D344*C313</f>
        <v>0</v>
      </c>
      <c r="F344" s="79">
        <v>0</v>
      </c>
      <c r="G344" s="115">
        <f>F344*C313</f>
        <v>0</v>
      </c>
      <c r="H344" s="358">
        <v>0</v>
      </c>
      <c r="I344" s="118">
        <f>H344*C313</f>
        <v>0</v>
      </c>
      <c r="J344" s="39">
        <f>+H344*I348</f>
        <v>0</v>
      </c>
      <c r="K344" s="395">
        <v>0</v>
      </c>
      <c r="L344" s="394">
        <f t="shared" si="26"/>
        <v>0</v>
      </c>
    </row>
    <row r="345" spans="1:14" ht="13.8">
      <c r="A345" s="24"/>
      <c r="B345" s="25">
        <f t="shared" ref="B345:L345" si="27">SUM(B319:B344)</f>
        <v>0</v>
      </c>
      <c r="C345" s="85" t="e">
        <f t="shared" si="27"/>
        <v>#DIV/0!</v>
      </c>
      <c r="D345" s="82">
        <f t="shared" si="27"/>
        <v>0</v>
      </c>
      <c r="E345" s="113">
        <f t="shared" si="27"/>
        <v>0</v>
      </c>
      <c r="F345" s="83">
        <f t="shared" si="27"/>
        <v>0</v>
      </c>
      <c r="G345" s="113">
        <f t="shared" si="27"/>
        <v>0</v>
      </c>
      <c r="H345" s="86">
        <f t="shared" si="27"/>
        <v>1</v>
      </c>
      <c r="I345" s="363">
        <f t="shared" si="27"/>
        <v>398000</v>
      </c>
      <c r="J345" s="26">
        <f t="shared" si="27"/>
        <v>0</v>
      </c>
      <c r="K345" s="26">
        <f t="shared" si="27"/>
        <v>9356</v>
      </c>
      <c r="L345" s="26">
        <f t="shared" si="27"/>
        <v>9356</v>
      </c>
    </row>
    <row r="346" spans="1:14">
      <c r="H346" s="80"/>
      <c r="I346" s="81"/>
    </row>
    <row r="348" spans="1:14">
      <c r="G348" t="s">
        <v>114</v>
      </c>
      <c r="H348" s="27"/>
      <c r="I348" s="357">
        <f>+GRE!N83</f>
        <v>0</v>
      </c>
    </row>
    <row r="349" spans="1:14">
      <c r="G349" t="s">
        <v>338</v>
      </c>
      <c r="I349" s="357">
        <f>+GRE!P83</f>
        <v>9355</v>
      </c>
    </row>
    <row r="350" spans="1:14">
      <c r="G350" t="s">
        <v>256</v>
      </c>
      <c r="I350" s="120">
        <f>SUM(I348:I349)</f>
        <v>9355</v>
      </c>
      <c r="N350" s="121">
        <f>+I350</f>
        <v>9355</v>
      </c>
    </row>
    <row r="351" spans="1:14">
      <c r="I351" s="88"/>
    </row>
    <row r="352" spans="1:14">
      <c r="I352" s="88"/>
    </row>
    <row r="353" spans="1:12">
      <c r="I353" s="88"/>
    </row>
    <row r="354" spans="1:12" ht="15.6">
      <c r="A354" s="874" t="s">
        <v>19</v>
      </c>
      <c r="B354" s="875"/>
      <c r="C354" s="875" t="s">
        <v>470</v>
      </c>
      <c r="D354" s="875"/>
      <c r="E354" s="875"/>
      <c r="F354" s="875"/>
      <c r="G354" s="875"/>
      <c r="H354" s="876"/>
      <c r="I354" s="4"/>
    </row>
    <row r="355" spans="1:12" ht="15.6">
      <c r="A355" s="867" t="s">
        <v>20</v>
      </c>
      <c r="B355" s="868"/>
      <c r="C355" s="920"/>
      <c r="D355" s="920"/>
      <c r="E355" s="920"/>
      <c r="F355" s="920"/>
      <c r="G355" s="920"/>
      <c r="H355" s="921"/>
      <c r="I355" s="4"/>
    </row>
    <row r="356" spans="1:12" ht="15.6">
      <c r="A356" s="867" t="s">
        <v>22</v>
      </c>
      <c r="B356" s="868"/>
      <c r="C356" s="913"/>
      <c r="D356" s="913"/>
      <c r="E356" s="913"/>
      <c r="F356" s="913"/>
      <c r="G356" s="913"/>
      <c r="H356" s="914"/>
      <c r="I356" s="4"/>
    </row>
    <row r="357" spans="1:12" ht="15.6">
      <c r="A357" s="867" t="s">
        <v>24</v>
      </c>
      <c r="B357" s="868"/>
      <c r="C357" s="869">
        <v>75000</v>
      </c>
      <c r="D357" s="870"/>
      <c r="E357" s="870"/>
      <c r="F357" s="870"/>
      <c r="G357" s="870"/>
      <c r="H357" s="871"/>
      <c r="I357" s="4"/>
    </row>
    <row r="358" spans="1:12" ht="15.6">
      <c r="A358" s="881" t="s">
        <v>25</v>
      </c>
      <c r="B358" s="882"/>
      <c r="C358" s="911" t="s">
        <v>3</v>
      </c>
      <c r="D358" s="911"/>
      <c r="E358" s="911"/>
      <c r="F358" s="911"/>
      <c r="G358" s="911"/>
      <c r="H358" s="912"/>
      <c r="I358" s="4"/>
    </row>
    <row r="359" spans="1:12" ht="13.8">
      <c r="A359" s="5"/>
      <c r="B359" s="5"/>
      <c r="C359" s="5"/>
      <c r="D359" s="5"/>
      <c r="E359" s="5"/>
      <c r="F359" s="5"/>
      <c r="G359" s="5"/>
      <c r="H359" s="5"/>
      <c r="I359" s="5"/>
    </row>
    <row r="360" spans="1:12" ht="13.8">
      <c r="A360" s="6"/>
      <c r="B360" s="7"/>
      <c r="C360" s="8"/>
      <c r="D360" s="886">
        <v>0.2</v>
      </c>
      <c r="E360" s="887"/>
      <c r="F360" s="886">
        <v>0.8</v>
      </c>
      <c r="G360" s="887"/>
      <c r="H360" s="370"/>
      <c r="I360" s="10"/>
      <c r="J360" s="11" t="s">
        <v>121</v>
      </c>
      <c r="K360" s="11" t="s">
        <v>269</v>
      </c>
      <c r="L360" s="11" t="s">
        <v>270</v>
      </c>
    </row>
    <row r="361" spans="1:12" ht="13.8">
      <c r="A361" s="12"/>
      <c r="B361" s="13"/>
      <c r="C361" s="14"/>
      <c r="D361" s="872" t="s">
        <v>26</v>
      </c>
      <c r="E361" s="880"/>
      <c r="F361" s="872" t="s">
        <v>27</v>
      </c>
      <c r="G361" s="880"/>
      <c r="H361" s="872" t="s">
        <v>28</v>
      </c>
      <c r="I361" s="873"/>
      <c r="J361" s="15" t="s">
        <v>29</v>
      </c>
      <c r="K361" s="391" t="s">
        <v>523</v>
      </c>
      <c r="L361" s="391" t="s">
        <v>29</v>
      </c>
    </row>
    <row r="362" spans="1:12" ht="27.6">
      <c r="A362" s="16" t="s">
        <v>30</v>
      </c>
      <c r="B362" s="17" t="s">
        <v>31</v>
      </c>
      <c r="C362" s="18" t="s">
        <v>32</v>
      </c>
      <c r="D362" s="19" t="s">
        <v>33</v>
      </c>
      <c r="E362" s="20" t="s">
        <v>34</v>
      </c>
      <c r="F362" s="19" t="s">
        <v>33</v>
      </c>
      <c r="G362" s="20" t="s">
        <v>34</v>
      </c>
      <c r="H362" s="21" t="s">
        <v>33</v>
      </c>
      <c r="I362" s="40" t="s">
        <v>34</v>
      </c>
      <c r="J362" s="18" t="s">
        <v>34</v>
      </c>
      <c r="K362" s="18" t="s">
        <v>34</v>
      </c>
      <c r="L362" s="18" t="s">
        <v>34</v>
      </c>
    </row>
    <row r="363" spans="1:12" ht="13.8">
      <c r="A363" s="1" t="s">
        <v>15</v>
      </c>
      <c r="B363" s="22">
        <f>+$B$10</f>
        <v>0</v>
      </c>
      <c r="C363" s="84" t="e">
        <f>+B363/B389</f>
        <v>#DIV/0!</v>
      </c>
      <c r="D363" s="89">
        <v>0</v>
      </c>
      <c r="E363" s="112">
        <f>+D363*C357</f>
        <v>0</v>
      </c>
      <c r="F363" s="79">
        <v>0</v>
      </c>
      <c r="G363" s="114">
        <f>F363*C357</f>
        <v>0</v>
      </c>
      <c r="H363" s="89">
        <v>0</v>
      </c>
      <c r="I363" s="116">
        <f>H363*C357</f>
        <v>0</v>
      </c>
      <c r="J363" s="39">
        <f>+H363*I392</f>
        <v>0</v>
      </c>
      <c r="K363" s="395">
        <v>0</v>
      </c>
      <c r="L363" s="393">
        <f>+J363+K363</f>
        <v>0</v>
      </c>
    </row>
    <row r="364" spans="1:12" ht="13.8">
      <c r="A364" s="2" t="s">
        <v>4</v>
      </c>
      <c r="B364" s="22">
        <f>+$B$12</f>
        <v>0</v>
      </c>
      <c r="C364" s="84" t="e">
        <f>+B364/B389</f>
        <v>#DIV/0!</v>
      </c>
      <c r="D364" s="89">
        <v>0</v>
      </c>
      <c r="E364" s="112">
        <f>+D364*C357</f>
        <v>0</v>
      </c>
      <c r="F364" s="79">
        <v>0</v>
      </c>
      <c r="G364" s="112">
        <f>F364*C357</f>
        <v>0</v>
      </c>
      <c r="H364" s="89">
        <v>0</v>
      </c>
      <c r="I364" s="117">
        <f>H364*C357</f>
        <v>0</v>
      </c>
      <c r="J364" s="39">
        <f>+H364*I392</f>
        <v>0</v>
      </c>
      <c r="K364" s="395">
        <v>0</v>
      </c>
      <c r="L364" s="394">
        <f>+J364+K364</f>
        <v>0</v>
      </c>
    </row>
    <row r="365" spans="1:12" ht="13.8">
      <c r="A365" s="2" t="s">
        <v>0</v>
      </c>
      <c r="B365" s="22">
        <f>+$B$13</f>
        <v>0</v>
      </c>
      <c r="C365" s="84" t="e">
        <f>+B365/B389</f>
        <v>#DIV/0!</v>
      </c>
      <c r="D365" s="89">
        <v>0</v>
      </c>
      <c r="E365" s="112">
        <f>+D365*C357</f>
        <v>0</v>
      </c>
      <c r="F365" s="79">
        <v>0</v>
      </c>
      <c r="G365" s="112">
        <f>F365*C357</f>
        <v>0</v>
      </c>
      <c r="H365" s="89">
        <v>0</v>
      </c>
      <c r="I365" s="117">
        <f>H365*C357</f>
        <v>0</v>
      </c>
      <c r="J365" s="39">
        <f>+H365*I392</f>
        <v>0</v>
      </c>
      <c r="K365" s="395">
        <v>0</v>
      </c>
      <c r="L365" s="394">
        <f t="shared" ref="L365:L388" si="28">+J365+K365</f>
        <v>0</v>
      </c>
    </row>
    <row r="366" spans="1:12" ht="13.8">
      <c r="A366" s="2" t="s">
        <v>16</v>
      </c>
      <c r="B366" s="22">
        <f>+$B$14</f>
        <v>0</v>
      </c>
      <c r="C366" s="84" t="e">
        <f>+B366/B389</f>
        <v>#DIV/0!</v>
      </c>
      <c r="D366" s="89">
        <v>0</v>
      </c>
      <c r="E366" s="112">
        <f>+D366*C357</f>
        <v>0</v>
      </c>
      <c r="F366" s="79">
        <v>0</v>
      </c>
      <c r="G366" s="112">
        <f>F366*C357</f>
        <v>0</v>
      </c>
      <c r="H366" s="89">
        <v>0</v>
      </c>
      <c r="I366" s="117">
        <f>H366*C357</f>
        <v>0</v>
      </c>
      <c r="J366" s="39">
        <f>+H366*I392</f>
        <v>0</v>
      </c>
      <c r="K366" s="395">
        <v>0</v>
      </c>
      <c r="L366" s="394">
        <f t="shared" si="28"/>
        <v>0</v>
      </c>
    </row>
    <row r="367" spans="1:12" ht="13.8">
      <c r="A367" s="2" t="s">
        <v>6</v>
      </c>
      <c r="B367" s="22">
        <f>+$B$15</f>
        <v>0</v>
      </c>
      <c r="C367" s="84" t="e">
        <f>+B367/B389</f>
        <v>#DIV/0!</v>
      </c>
      <c r="D367" s="89">
        <v>0</v>
      </c>
      <c r="E367" s="112">
        <f>+D367*C357</f>
        <v>0</v>
      </c>
      <c r="F367" s="79">
        <v>0</v>
      </c>
      <c r="G367" s="112">
        <f>F367*C357</f>
        <v>0</v>
      </c>
      <c r="H367" s="89">
        <v>0</v>
      </c>
      <c r="I367" s="117">
        <f>H367*C357</f>
        <v>0</v>
      </c>
      <c r="J367" s="39">
        <f>+H367*I392</f>
        <v>0</v>
      </c>
      <c r="K367" s="395">
        <v>0</v>
      </c>
      <c r="L367" s="394">
        <f t="shared" si="28"/>
        <v>0</v>
      </c>
    </row>
    <row r="368" spans="1:12" ht="13.8">
      <c r="A368" s="2" t="s">
        <v>10</v>
      </c>
      <c r="B368" s="22">
        <f>+$B$16</f>
        <v>0</v>
      </c>
      <c r="C368" s="84" t="e">
        <f>+B368/B389</f>
        <v>#DIV/0!</v>
      </c>
      <c r="D368" s="89">
        <v>0</v>
      </c>
      <c r="E368" s="112">
        <f>+D368*C357</f>
        <v>0</v>
      </c>
      <c r="F368" s="79">
        <v>0</v>
      </c>
      <c r="G368" s="112">
        <f>F368*C357</f>
        <v>0</v>
      </c>
      <c r="H368" s="89">
        <v>0</v>
      </c>
      <c r="I368" s="117">
        <f>H368*C357</f>
        <v>0</v>
      </c>
      <c r="J368" s="39">
        <f>+H368*I392</f>
        <v>0</v>
      </c>
      <c r="K368" s="395">
        <v>0</v>
      </c>
      <c r="L368" s="394">
        <f t="shared" si="28"/>
        <v>0</v>
      </c>
    </row>
    <row r="369" spans="1:12" ht="13.8">
      <c r="A369" s="2" t="s">
        <v>17</v>
      </c>
      <c r="B369" s="22">
        <f>+$B$17</f>
        <v>0</v>
      </c>
      <c r="C369" s="84" t="e">
        <f>+B369/B389</f>
        <v>#DIV/0!</v>
      </c>
      <c r="D369" s="89">
        <v>0</v>
      </c>
      <c r="E369" s="112">
        <f>+D369*C357</f>
        <v>0</v>
      </c>
      <c r="F369" s="79">
        <v>0</v>
      </c>
      <c r="G369" s="112">
        <f>F369*C357</f>
        <v>0</v>
      </c>
      <c r="H369" s="89">
        <v>0</v>
      </c>
      <c r="I369" s="117">
        <f>H369*C357</f>
        <v>0</v>
      </c>
      <c r="J369" s="39">
        <f>+H369*I392</f>
        <v>0</v>
      </c>
      <c r="K369" s="395">
        <v>0</v>
      </c>
      <c r="L369" s="394">
        <f t="shared" si="28"/>
        <v>0</v>
      </c>
    </row>
    <row r="370" spans="1:12" ht="13.8">
      <c r="A370" s="2" t="s">
        <v>5</v>
      </c>
      <c r="B370" s="22">
        <f>+$B$18</f>
        <v>0</v>
      </c>
      <c r="C370" s="84" t="e">
        <f>+B370/B389</f>
        <v>#DIV/0!</v>
      </c>
      <c r="D370" s="89">
        <v>0</v>
      </c>
      <c r="E370" s="112">
        <f>+D370*C357</f>
        <v>0</v>
      </c>
      <c r="F370" s="79">
        <v>0</v>
      </c>
      <c r="G370" s="112">
        <f>F370*C357</f>
        <v>0</v>
      </c>
      <c r="H370" s="89">
        <v>0</v>
      </c>
      <c r="I370" s="117">
        <f>H370*C357</f>
        <v>0</v>
      </c>
      <c r="J370" s="39">
        <f>+H370*I392</f>
        <v>0</v>
      </c>
      <c r="K370" s="395">
        <v>0</v>
      </c>
      <c r="L370" s="394">
        <f t="shared" si="28"/>
        <v>0</v>
      </c>
    </row>
    <row r="371" spans="1:12" ht="13.8">
      <c r="A371" s="2" t="s">
        <v>116</v>
      </c>
      <c r="B371" s="22">
        <f>+$B$19</f>
        <v>0</v>
      </c>
      <c r="C371" s="84" t="e">
        <f>+B371/B389</f>
        <v>#DIV/0!</v>
      </c>
      <c r="D371" s="89">
        <v>0</v>
      </c>
      <c r="E371" s="112">
        <f>+D371*C357</f>
        <v>0</v>
      </c>
      <c r="F371" s="79">
        <v>0</v>
      </c>
      <c r="G371" s="112">
        <f>F371*C357</f>
        <v>0</v>
      </c>
      <c r="H371" s="89">
        <v>0</v>
      </c>
      <c r="I371" s="117">
        <f>H371*C357</f>
        <v>0</v>
      </c>
      <c r="J371" s="39">
        <f>+H371*I392</f>
        <v>0</v>
      </c>
      <c r="K371" s="395">
        <v>0</v>
      </c>
      <c r="L371" s="394">
        <f t="shared" si="28"/>
        <v>0</v>
      </c>
    </row>
    <row r="372" spans="1:12" ht="13.8">
      <c r="A372" s="2" t="s">
        <v>1</v>
      </c>
      <c r="B372" s="22">
        <f>+$B$20</f>
        <v>0</v>
      </c>
      <c r="C372" s="84" t="e">
        <f>+B372/B389</f>
        <v>#DIV/0!</v>
      </c>
      <c r="D372" s="89">
        <v>0</v>
      </c>
      <c r="E372" s="112">
        <f>+D372*C357</f>
        <v>0</v>
      </c>
      <c r="F372" s="79">
        <v>0</v>
      </c>
      <c r="G372" s="112">
        <f>F372*C357</f>
        <v>0</v>
      </c>
      <c r="H372" s="89">
        <v>0</v>
      </c>
      <c r="I372" s="117">
        <f>H372*C357</f>
        <v>0</v>
      </c>
      <c r="J372" s="39">
        <f>+H372*I392</f>
        <v>0</v>
      </c>
      <c r="K372" s="395">
        <v>0</v>
      </c>
      <c r="L372" s="394">
        <f t="shared" si="28"/>
        <v>0</v>
      </c>
    </row>
    <row r="373" spans="1:12" ht="13.8">
      <c r="A373" s="2" t="s">
        <v>46</v>
      </c>
      <c r="B373" s="22">
        <f>+$B$21</f>
        <v>0</v>
      </c>
      <c r="C373" s="84" t="e">
        <f>+B373/B389</f>
        <v>#DIV/0!</v>
      </c>
      <c r="D373" s="89">
        <v>0</v>
      </c>
      <c r="E373" s="112">
        <f>+D373*C357</f>
        <v>0</v>
      </c>
      <c r="F373" s="79">
        <v>0</v>
      </c>
      <c r="G373" s="112">
        <f>F373*C357</f>
        <v>0</v>
      </c>
      <c r="H373" s="89">
        <v>0</v>
      </c>
      <c r="I373" s="117">
        <f>H373*C357</f>
        <v>0</v>
      </c>
      <c r="J373" s="39">
        <f>+H373*I392</f>
        <v>0</v>
      </c>
      <c r="K373" s="395">
        <v>0</v>
      </c>
      <c r="L373" s="394">
        <f t="shared" si="28"/>
        <v>0</v>
      </c>
    </row>
    <row r="374" spans="1:12" ht="13.8">
      <c r="A374" s="2" t="s">
        <v>45</v>
      </c>
      <c r="B374" s="22">
        <f>+$B$22</f>
        <v>0</v>
      </c>
      <c r="C374" s="84" t="e">
        <f>+B374/B389</f>
        <v>#DIV/0!</v>
      </c>
      <c r="D374" s="89">
        <v>0</v>
      </c>
      <c r="E374" s="112">
        <f>+D374*C357</f>
        <v>0</v>
      </c>
      <c r="F374" s="79">
        <v>0</v>
      </c>
      <c r="G374" s="112">
        <f>F374*C357</f>
        <v>0</v>
      </c>
      <c r="H374" s="89">
        <v>0</v>
      </c>
      <c r="I374" s="117">
        <f>H374*C357</f>
        <v>0</v>
      </c>
      <c r="J374" s="39">
        <f>+H374*I392</f>
        <v>0</v>
      </c>
      <c r="K374" s="395">
        <v>0</v>
      </c>
      <c r="L374" s="394">
        <f t="shared" si="28"/>
        <v>0</v>
      </c>
    </row>
    <row r="375" spans="1:12" ht="13.8">
      <c r="A375" s="2" t="s">
        <v>209</v>
      </c>
      <c r="B375" s="22">
        <f>+$B$23</f>
        <v>0</v>
      </c>
      <c r="C375" s="84" t="e">
        <f>+B375/B389</f>
        <v>#DIV/0!</v>
      </c>
      <c r="D375" s="89">
        <v>0</v>
      </c>
      <c r="E375" s="112">
        <f>+D375*C357</f>
        <v>0</v>
      </c>
      <c r="F375" s="79">
        <v>0</v>
      </c>
      <c r="G375" s="112">
        <f>F375*C357</f>
        <v>0</v>
      </c>
      <c r="H375" s="89">
        <v>0</v>
      </c>
      <c r="I375" s="117">
        <f>H375*C357</f>
        <v>0</v>
      </c>
      <c r="J375" s="39">
        <f>+H375*I392</f>
        <v>0</v>
      </c>
      <c r="K375" s="395">
        <v>0</v>
      </c>
      <c r="L375" s="394">
        <f t="shared" si="28"/>
        <v>0</v>
      </c>
    </row>
    <row r="376" spans="1:12" ht="13.8">
      <c r="A376" s="2" t="s">
        <v>210</v>
      </c>
      <c r="B376" s="22">
        <f>+$B$24</f>
        <v>0</v>
      </c>
      <c r="C376" s="84" t="e">
        <f>+B376/B389</f>
        <v>#DIV/0!</v>
      </c>
      <c r="D376" s="89">
        <v>0</v>
      </c>
      <c r="E376" s="112">
        <f>+D376*C357</f>
        <v>0</v>
      </c>
      <c r="F376" s="79">
        <v>0</v>
      </c>
      <c r="G376" s="112">
        <f>F376*C357</f>
        <v>0</v>
      </c>
      <c r="H376" s="89">
        <v>0</v>
      </c>
      <c r="I376" s="117">
        <f>H376*C357</f>
        <v>0</v>
      </c>
      <c r="J376" s="39">
        <f>+H376*I392</f>
        <v>0</v>
      </c>
      <c r="K376" s="395">
        <v>0</v>
      </c>
      <c r="L376" s="394">
        <f t="shared" si="28"/>
        <v>0</v>
      </c>
    </row>
    <row r="377" spans="1:12" ht="13.8">
      <c r="A377" s="2" t="s">
        <v>2</v>
      </c>
      <c r="B377" s="22">
        <f>+$B$25</f>
        <v>0</v>
      </c>
      <c r="C377" s="84" t="e">
        <f>+B377/B389</f>
        <v>#DIV/0!</v>
      </c>
      <c r="D377" s="89">
        <v>0</v>
      </c>
      <c r="E377" s="112">
        <f>+D377*C357</f>
        <v>0</v>
      </c>
      <c r="F377" s="79">
        <v>0</v>
      </c>
      <c r="G377" s="112">
        <f>F377*C357</f>
        <v>0</v>
      </c>
      <c r="H377" s="89">
        <v>0</v>
      </c>
      <c r="I377" s="117">
        <f>H377*C357</f>
        <v>0</v>
      </c>
      <c r="J377" s="39">
        <f>+H377*I392</f>
        <v>0</v>
      </c>
      <c r="K377" s="395">
        <v>0</v>
      </c>
      <c r="L377" s="394">
        <f t="shared" si="28"/>
        <v>0</v>
      </c>
    </row>
    <row r="378" spans="1:12" ht="13.8">
      <c r="A378" s="2" t="s">
        <v>12</v>
      </c>
      <c r="B378" s="22">
        <f>+$B$26</f>
        <v>0</v>
      </c>
      <c r="C378" s="84" t="e">
        <f>+B378/B389</f>
        <v>#DIV/0!</v>
      </c>
      <c r="D378" s="89">
        <v>0</v>
      </c>
      <c r="E378" s="112">
        <f>+D378*C357</f>
        <v>0</v>
      </c>
      <c r="F378" s="79">
        <v>0</v>
      </c>
      <c r="G378" s="112">
        <f>F378*C357</f>
        <v>0</v>
      </c>
      <c r="H378" s="89">
        <v>0</v>
      </c>
      <c r="I378" s="117">
        <f>H378*C357</f>
        <v>0</v>
      </c>
      <c r="J378" s="39">
        <f>+H378*I392</f>
        <v>0</v>
      </c>
      <c r="K378" s="395">
        <v>0</v>
      </c>
      <c r="L378" s="394">
        <f t="shared" si="28"/>
        <v>0</v>
      </c>
    </row>
    <row r="379" spans="1:12" ht="13.8">
      <c r="A379" s="2" t="s">
        <v>18</v>
      </c>
      <c r="B379" s="22">
        <f>+$B$27</f>
        <v>0</v>
      </c>
      <c r="C379" s="84" t="e">
        <f>+B379/B389</f>
        <v>#DIV/0!</v>
      </c>
      <c r="D379" s="89">
        <v>0</v>
      </c>
      <c r="E379" s="112">
        <f>+D379*C357</f>
        <v>0</v>
      </c>
      <c r="F379" s="79">
        <v>0</v>
      </c>
      <c r="G379" s="112">
        <f>F379*C357</f>
        <v>0</v>
      </c>
      <c r="H379" s="89">
        <v>0</v>
      </c>
      <c r="I379" s="117">
        <f>H379*C357</f>
        <v>0</v>
      </c>
      <c r="J379" s="39">
        <f>+H379*I392</f>
        <v>0</v>
      </c>
      <c r="K379" s="395">
        <v>0</v>
      </c>
      <c r="L379" s="394">
        <f t="shared" si="28"/>
        <v>0</v>
      </c>
    </row>
    <row r="380" spans="1:12" ht="13.8">
      <c r="A380" s="2" t="s">
        <v>9</v>
      </c>
      <c r="B380" s="22">
        <f>+$B$28</f>
        <v>0</v>
      </c>
      <c r="C380" s="84" t="e">
        <f>+B380/B389</f>
        <v>#DIV/0!</v>
      </c>
      <c r="D380" s="89">
        <v>0</v>
      </c>
      <c r="E380" s="112">
        <f>+D380*C357</f>
        <v>0</v>
      </c>
      <c r="F380" s="79">
        <v>0</v>
      </c>
      <c r="G380" s="112">
        <f>F380*C357</f>
        <v>0</v>
      </c>
      <c r="H380" s="89">
        <v>0</v>
      </c>
      <c r="I380" s="117">
        <f>H380*C357</f>
        <v>0</v>
      </c>
      <c r="J380" s="39">
        <f>+H380*I392</f>
        <v>0</v>
      </c>
      <c r="K380" s="395">
        <v>0</v>
      </c>
      <c r="L380" s="394">
        <f t="shared" si="28"/>
        <v>0</v>
      </c>
    </row>
    <row r="381" spans="1:12" ht="13.8">
      <c r="A381" s="2" t="s">
        <v>7</v>
      </c>
      <c r="B381" s="22">
        <f>+$B$29</f>
        <v>0</v>
      </c>
      <c r="C381" s="84" t="e">
        <f>+B381/B389</f>
        <v>#DIV/0!</v>
      </c>
      <c r="D381" s="89">
        <v>0</v>
      </c>
      <c r="E381" s="112">
        <f>+D381*C357</f>
        <v>0</v>
      </c>
      <c r="F381" s="79">
        <v>0</v>
      </c>
      <c r="G381" s="112">
        <f>F381*C357</f>
        <v>0</v>
      </c>
      <c r="H381" s="89">
        <v>0</v>
      </c>
      <c r="I381" s="117">
        <f>H381*C357</f>
        <v>0</v>
      </c>
      <c r="J381" s="39">
        <f>+H381*I392</f>
        <v>0</v>
      </c>
      <c r="K381" s="395">
        <v>0</v>
      </c>
      <c r="L381" s="394">
        <f t="shared" si="28"/>
        <v>0</v>
      </c>
    </row>
    <row r="382" spans="1:12" ht="13.8">
      <c r="A382" s="2" t="s">
        <v>13</v>
      </c>
      <c r="B382" s="22">
        <f>+$B$30</f>
        <v>0</v>
      </c>
      <c r="C382" s="84" t="e">
        <f>+B382/B389</f>
        <v>#DIV/0!</v>
      </c>
      <c r="D382" s="89">
        <v>0</v>
      </c>
      <c r="E382" s="112">
        <f>+D382*C357</f>
        <v>0</v>
      </c>
      <c r="F382" s="79">
        <v>0</v>
      </c>
      <c r="G382" s="112">
        <f>F382*C357</f>
        <v>0</v>
      </c>
      <c r="H382" s="89">
        <v>0</v>
      </c>
      <c r="I382" s="117">
        <f>H382*C357</f>
        <v>0</v>
      </c>
      <c r="J382" s="39">
        <f>+H382*I392</f>
        <v>0</v>
      </c>
      <c r="K382" s="395">
        <v>0</v>
      </c>
      <c r="L382" s="394">
        <f t="shared" si="28"/>
        <v>0</v>
      </c>
    </row>
    <row r="383" spans="1:12" ht="13.8">
      <c r="A383" s="2" t="s">
        <v>3</v>
      </c>
      <c r="B383" s="22">
        <f>+$B$31</f>
        <v>0</v>
      </c>
      <c r="C383" s="84" t="e">
        <f>+B383/B389</f>
        <v>#DIV/0!</v>
      </c>
      <c r="D383" s="89">
        <v>0</v>
      </c>
      <c r="E383" s="112">
        <f>+D383*C357</f>
        <v>0</v>
      </c>
      <c r="F383" s="79">
        <v>0</v>
      </c>
      <c r="G383" s="112">
        <f>F383*C357</f>
        <v>0</v>
      </c>
      <c r="H383" s="89">
        <v>1</v>
      </c>
      <c r="I383" s="117">
        <f>H383*C357</f>
        <v>75000</v>
      </c>
      <c r="J383" s="39">
        <f>+H383*I392</f>
        <v>12511.892734583613</v>
      </c>
      <c r="K383" s="395">
        <v>571</v>
      </c>
      <c r="L383" s="394">
        <f t="shared" si="28"/>
        <v>13082.892734583613</v>
      </c>
    </row>
    <row r="384" spans="1:12" ht="13.8">
      <c r="A384" s="2" t="s">
        <v>11</v>
      </c>
      <c r="B384" s="22">
        <f>+$B$32</f>
        <v>0</v>
      </c>
      <c r="C384" s="84" t="e">
        <f>+B384/B389</f>
        <v>#DIV/0!</v>
      </c>
      <c r="D384" s="89">
        <v>0</v>
      </c>
      <c r="E384" s="112">
        <f>+D384*C357</f>
        <v>0</v>
      </c>
      <c r="F384" s="79">
        <v>0</v>
      </c>
      <c r="G384" s="112">
        <f>F384*C357</f>
        <v>0</v>
      </c>
      <c r="H384" s="89">
        <v>0</v>
      </c>
      <c r="I384" s="117">
        <f>H384*C357</f>
        <v>0</v>
      </c>
      <c r="J384" s="39">
        <f>+H384*I392</f>
        <v>0</v>
      </c>
      <c r="K384" s="395">
        <v>0</v>
      </c>
      <c r="L384" s="394">
        <f t="shared" si="28"/>
        <v>0</v>
      </c>
    </row>
    <row r="385" spans="1:14" ht="13.8">
      <c r="A385" s="372" t="s">
        <v>8</v>
      </c>
      <c r="B385" s="22">
        <f>+$B$33</f>
        <v>0</v>
      </c>
      <c r="C385" s="84" t="e">
        <f>+B385/B389</f>
        <v>#DIV/0!</v>
      </c>
      <c r="D385" s="89">
        <v>0</v>
      </c>
      <c r="E385" s="112">
        <f>+D385*C357</f>
        <v>0</v>
      </c>
      <c r="F385" s="79">
        <v>0</v>
      </c>
      <c r="G385" s="112">
        <f>F385*C357</f>
        <v>0</v>
      </c>
      <c r="H385" s="89">
        <v>0</v>
      </c>
      <c r="I385" s="117">
        <f>H385*C357</f>
        <v>0</v>
      </c>
      <c r="J385" s="39">
        <f>+H385*I392</f>
        <v>0</v>
      </c>
      <c r="K385" s="395">
        <v>0</v>
      </c>
      <c r="L385" s="394">
        <f t="shared" si="28"/>
        <v>0</v>
      </c>
    </row>
    <row r="386" spans="1:14" ht="13.8">
      <c r="A386" s="372" t="s">
        <v>444</v>
      </c>
      <c r="B386" s="22">
        <f>+$B$34</f>
        <v>0</v>
      </c>
      <c r="C386" s="84" t="e">
        <f>+B386/B389</f>
        <v>#DIV/0!</v>
      </c>
      <c r="D386" s="89">
        <v>0</v>
      </c>
      <c r="E386" s="112">
        <f>+D386*C357</f>
        <v>0</v>
      </c>
      <c r="F386" s="79">
        <v>0</v>
      </c>
      <c r="G386" s="112">
        <f>F386*C357</f>
        <v>0</v>
      </c>
      <c r="H386" s="89">
        <v>0</v>
      </c>
      <c r="I386" s="117">
        <f>H386*C357</f>
        <v>0</v>
      </c>
      <c r="J386" s="39">
        <f>+H386*I392</f>
        <v>0</v>
      </c>
      <c r="K386" s="395">
        <v>0</v>
      </c>
      <c r="L386" s="394">
        <f t="shared" si="28"/>
        <v>0</v>
      </c>
    </row>
    <row r="387" spans="1:14" ht="13.8">
      <c r="A387" s="372" t="s">
        <v>445</v>
      </c>
      <c r="B387" s="22">
        <f>+$B$35</f>
        <v>0</v>
      </c>
      <c r="C387" s="84" t="e">
        <f>+B387/B389</f>
        <v>#DIV/0!</v>
      </c>
      <c r="D387" s="89">
        <v>0</v>
      </c>
      <c r="E387" s="112">
        <f>+D387*C357</f>
        <v>0</v>
      </c>
      <c r="F387" s="79">
        <v>0</v>
      </c>
      <c r="G387" s="112">
        <f>F387*C357</f>
        <v>0</v>
      </c>
      <c r="H387" s="89">
        <v>0</v>
      </c>
      <c r="I387" s="117">
        <f>H387*C357</f>
        <v>0</v>
      </c>
      <c r="J387" s="39">
        <f>+H387*I392</f>
        <v>0</v>
      </c>
      <c r="K387" s="395">
        <v>0</v>
      </c>
      <c r="L387" s="394">
        <f t="shared" si="28"/>
        <v>0</v>
      </c>
    </row>
    <row r="388" spans="1:14" ht="13.8">
      <c r="A388" s="3" t="s">
        <v>461</v>
      </c>
      <c r="B388" s="22">
        <f>+$B$36</f>
        <v>0</v>
      </c>
      <c r="C388" s="84" t="e">
        <f>+B388/B389</f>
        <v>#DIV/0!</v>
      </c>
      <c r="D388" s="89">
        <v>0</v>
      </c>
      <c r="E388" s="112">
        <f>+D388*C357</f>
        <v>0</v>
      </c>
      <c r="F388" s="79">
        <v>0</v>
      </c>
      <c r="G388" s="112">
        <f>F388*C357</f>
        <v>0</v>
      </c>
      <c r="H388" s="358">
        <v>0</v>
      </c>
      <c r="I388" s="118">
        <f>H388*C357</f>
        <v>0</v>
      </c>
      <c r="J388" s="39">
        <f>+H388*I392</f>
        <v>0</v>
      </c>
      <c r="K388" s="395">
        <v>0</v>
      </c>
      <c r="L388" s="394">
        <f t="shared" si="28"/>
        <v>0</v>
      </c>
    </row>
    <row r="389" spans="1:14" ht="13.8">
      <c r="A389" s="24"/>
      <c r="B389" s="25">
        <f t="shared" ref="B389:L389" si="29">SUM(B363:B388)</f>
        <v>0</v>
      </c>
      <c r="C389" s="85" t="e">
        <f t="shared" si="29"/>
        <v>#DIV/0!</v>
      </c>
      <c r="D389" s="82">
        <f t="shared" si="29"/>
        <v>0</v>
      </c>
      <c r="E389" s="113">
        <f t="shared" si="29"/>
        <v>0</v>
      </c>
      <c r="F389" s="83">
        <f t="shared" si="29"/>
        <v>0</v>
      </c>
      <c r="G389" s="113">
        <f t="shared" si="29"/>
        <v>0</v>
      </c>
      <c r="H389" s="86">
        <f t="shared" si="29"/>
        <v>1</v>
      </c>
      <c r="I389" s="363">
        <f t="shared" si="29"/>
        <v>75000</v>
      </c>
      <c r="J389" s="26">
        <f t="shared" si="29"/>
        <v>12511.892734583613</v>
      </c>
      <c r="K389" s="26">
        <f t="shared" si="29"/>
        <v>571</v>
      </c>
      <c r="L389" s="26">
        <f t="shared" si="29"/>
        <v>13082.892734583613</v>
      </c>
    </row>
    <row r="390" spans="1:14">
      <c r="H390" s="80"/>
      <c r="I390" s="81"/>
    </row>
    <row r="392" spans="1:14">
      <c r="G392" t="s">
        <v>114</v>
      </c>
      <c r="H392" s="27"/>
      <c r="I392" s="357">
        <f>+GRE!N84</f>
        <v>12511.892734583613</v>
      </c>
    </row>
    <row r="393" spans="1:14">
      <c r="G393" t="s">
        <v>338</v>
      </c>
      <c r="I393" s="357">
        <f>+GRE!P84</f>
        <v>571</v>
      </c>
    </row>
    <row r="394" spans="1:14">
      <c r="G394" t="s">
        <v>256</v>
      </c>
      <c r="I394" s="120">
        <f>SUM(I392:I393)</f>
        <v>13082.892734583613</v>
      </c>
      <c r="N394" s="121">
        <f>+I394</f>
        <v>13082.892734583613</v>
      </c>
    </row>
    <row r="395" spans="1:14">
      <c r="I395" s="122"/>
      <c r="N395" s="121"/>
    </row>
    <row r="396" spans="1:14">
      <c r="I396" s="122"/>
      <c r="N396" s="121"/>
    </row>
    <row r="397" spans="1:14">
      <c r="I397" s="122"/>
      <c r="N397" s="121"/>
    </row>
    <row r="398" spans="1:14" ht="15.6">
      <c r="A398" s="874" t="s">
        <v>19</v>
      </c>
      <c r="B398" s="875"/>
      <c r="C398" s="875" t="s">
        <v>471</v>
      </c>
      <c r="D398" s="875"/>
      <c r="E398" s="875"/>
      <c r="F398" s="875"/>
      <c r="G398" s="875"/>
      <c r="H398" s="876"/>
      <c r="I398" s="4"/>
    </row>
    <row r="399" spans="1:14" ht="15.6">
      <c r="A399" s="867" t="s">
        <v>20</v>
      </c>
      <c r="B399" s="868"/>
      <c r="C399" s="920"/>
      <c r="D399" s="920"/>
      <c r="E399" s="920"/>
      <c r="F399" s="920"/>
      <c r="G399" s="920"/>
      <c r="H399" s="921"/>
      <c r="I399" s="4"/>
    </row>
    <row r="400" spans="1:14" ht="15.6">
      <c r="A400" s="867" t="s">
        <v>22</v>
      </c>
      <c r="B400" s="868"/>
      <c r="C400" s="913"/>
      <c r="D400" s="913"/>
      <c r="E400" s="913"/>
      <c r="F400" s="913"/>
      <c r="G400" s="913"/>
      <c r="H400" s="914"/>
      <c r="I400" s="4"/>
    </row>
    <row r="401" spans="1:12" ht="15.6">
      <c r="A401" s="867" t="s">
        <v>24</v>
      </c>
      <c r="B401" s="868"/>
      <c r="C401" s="869">
        <v>1315000</v>
      </c>
      <c r="D401" s="870"/>
      <c r="E401" s="870"/>
      <c r="F401" s="870"/>
      <c r="G401" s="870"/>
      <c r="H401" s="871"/>
      <c r="I401" s="4"/>
    </row>
    <row r="402" spans="1:12" ht="15.6">
      <c r="A402" s="881" t="s">
        <v>25</v>
      </c>
      <c r="B402" s="882"/>
      <c r="C402" s="911" t="s">
        <v>3</v>
      </c>
      <c r="D402" s="911"/>
      <c r="E402" s="911"/>
      <c r="F402" s="911"/>
      <c r="G402" s="911"/>
      <c r="H402" s="912"/>
      <c r="I402" s="4"/>
    </row>
    <row r="403" spans="1:12" ht="13.8">
      <c r="A403" s="5"/>
      <c r="B403" s="5"/>
      <c r="C403" s="5"/>
      <c r="D403" s="5"/>
      <c r="E403" s="5"/>
      <c r="F403" s="5"/>
      <c r="G403" s="5"/>
      <c r="H403" s="5"/>
      <c r="I403" s="5"/>
    </row>
    <row r="404" spans="1:12" ht="13.8">
      <c r="A404" s="6"/>
      <c r="B404" s="7"/>
      <c r="C404" s="8"/>
      <c r="D404" s="886">
        <v>0.2</v>
      </c>
      <c r="E404" s="887"/>
      <c r="F404" s="886">
        <v>0.8</v>
      </c>
      <c r="G404" s="887"/>
      <c r="H404" s="370"/>
      <c r="I404" s="10"/>
      <c r="J404" s="11" t="s">
        <v>121</v>
      </c>
      <c r="K404" s="11" t="s">
        <v>269</v>
      </c>
      <c r="L404" s="11" t="s">
        <v>270</v>
      </c>
    </row>
    <row r="405" spans="1:12" ht="13.8">
      <c r="A405" s="12"/>
      <c r="B405" s="13"/>
      <c r="C405" s="14"/>
      <c r="D405" s="872" t="s">
        <v>26</v>
      </c>
      <c r="E405" s="880"/>
      <c r="F405" s="872" t="s">
        <v>27</v>
      </c>
      <c r="G405" s="880"/>
      <c r="H405" s="872" t="s">
        <v>28</v>
      </c>
      <c r="I405" s="873"/>
      <c r="J405" s="15" t="s">
        <v>29</v>
      </c>
      <c r="K405" s="391" t="s">
        <v>523</v>
      </c>
      <c r="L405" s="391" t="s">
        <v>29</v>
      </c>
    </row>
    <row r="406" spans="1:12" ht="27.6">
      <c r="A406" s="16" t="s">
        <v>30</v>
      </c>
      <c r="B406" s="17" t="s">
        <v>31</v>
      </c>
      <c r="C406" s="18" t="s">
        <v>32</v>
      </c>
      <c r="D406" s="19" t="s">
        <v>33</v>
      </c>
      <c r="E406" s="20" t="s">
        <v>34</v>
      </c>
      <c r="F406" s="19" t="s">
        <v>33</v>
      </c>
      <c r="G406" s="20" t="s">
        <v>34</v>
      </c>
      <c r="H406" s="21" t="s">
        <v>33</v>
      </c>
      <c r="I406" s="40" t="s">
        <v>34</v>
      </c>
      <c r="J406" s="18" t="s">
        <v>34</v>
      </c>
      <c r="K406" s="18" t="s">
        <v>34</v>
      </c>
      <c r="L406" s="18" t="s">
        <v>34</v>
      </c>
    </row>
    <row r="407" spans="1:12" ht="13.8">
      <c r="A407" s="1" t="s">
        <v>15</v>
      </c>
      <c r="B407" s="22">
        <f>+$B$10</f>
        <v>0</v>
      </c>
      <c r="C407" s="84" t="e">
        <f>+B407/B433</f>
        <v>#DIV/0!</v>
      </c>
      <c r="D407" s="89">
        <v>0</v>
      </c>
      <c r="E407" s="112">
        <f>+D407*C401</f>
        <v>0</v>
      </c>
      <c r="F407" s="79">
        <v>0</v>
      </c>
      <c r="G407" s="114">
        <f>F407*C401</f>
        <v>0</v>
      </c>
      <c r="H407" s="89">
        <v>0</v>
      </c>
      <c r="I407" s="116">
        <f>H407*C401</f>
        <v>0</v>
      </c>
      <c r="J407" s="39">
        <f>+H407*I436</f>
        <v>0</v>
      </c>
      <c r="K407" s="395">
        <v>0</v>
      </c>
      <c r="L407" s="393">
        <f>+J407+K407</f>
        <v>0</v>
      </c>
    </row>
    <row r="408" spans="1:12" ht="13.8">
      <c r="A408" s="2" t="s">
        <v>4</v>
      </c>
      <c r="B408" s="22">
        <f>+$B$12</f>
        <v>0</v>
      </c>
      <c r="C408" s="84" t="e">
        <f>+B408/B433</f>
        <v>#DIV/0!</v>
      </c>
      <c r="D408" s="89">
        <v>0</v>
      </c>
      <c r="E408" s="112">
        <f>+D408*C401</f>
        <v>0</v>
      </c>
      <c r="F408" s="79">
        <v>0</v>
      </c>
      <c r="G408" s="112">
        <f>F408*C401</f>
        <v>0</v>
      </c>
      <c r="H408" s="89">
        <v>0</v>
      </c>
      <c r="I408" s="117">
        <f>H408*C401</f>
        <v>0</v>
      </c>
      <c r="J408" s="39">
        <f>+H408*I436</f>
        <v>0</v>
      </c>
      <c r="K408" s="395">
        <v>0</v>
      </c>
      <c r="L408" s="394">
        <f>+J408+K408</f>
        <v>0</v>
      </c>
    </row>
    <row r="409" spans="1:12" ht="13.8">
      <c r="A409" s="2" t="s">
        <v>0</v>
      </c>
      <c r="B409" s="22">
        <f>+$B$13</f>
        <v>0</v>
      </c>
      <c r="C409" s="84" t="e">
        <f>+B409/B433</f>
        <v>#DIV/0!</v>
      </c>
      <c r="D409" s="89">
        <v>0</v>
      </c>
      <c r="E409" s="112">
        <f>+D409*C401</f>
        <v>0</v>
      </c>
      <c r="F409" s="79">
        <v>0</v>
      </c>
      <c r="G409" s="112">
        <f>F409*C401</f>
        <v>0</v>
      </c>
      <c r="H409" s="89">
        <v>0</v>
      </c>
      <c r="I409" s="117">
        <f>H409*C401</f>
        <v>0</v>
      </c>
      <c r="J409" s="39">
        <f>+H409*I436</f>
        <v>0</v>
      </c>
      <c r="K409" s="395">
        <v>0</v>
      </c>
      <c r="L409" s="394">
        <f t="shared" ref="L409:L432" si="30">+J409+K409</f>
        <v>0</v>
      </c>
    </row>
    <row r="410" spans="1:12" ht="13.8">
      <c r="A410" s="2" t="s">
        <v>16</v>
      </c>
      <c r="B410" s="22">
        <f>+$B$14</f>
        <v>0</v>
      </c>
      <c r="C410" s="84" t="e">
        <f>+B410/B433</f>
        <v>#DIV/0!</v>
      </c>
      <c r="D410" s="89">
        <v>0</v>
      </c>
      <c r="E410" s="112">
        <f>+D410*C401</f>
        <v>0</v>
      </c>
      <c r="F410" s="79">
        <v>0</v>
      </c>
      <c r="G410" s="112">
        <f>F410*C401</f>
        <v>0</v>
      </c>
      <c r="H410" s="89">
        <v>0</v>
      </c>
      <c r="I410" s="117">
        <f>H410*C401</f>
        <v>0</v>
      </c>
      <c r="J410" s="39">
        <f>+H410*I436</f>
        <v>0</v>
      </c>
      <c r="K410" s="395">
        <v>0</v>
      </c>
      <c r="L410" s="394">
        <f t="shared" si="30"/>
        <v>0</v>
      </c>
    </row>
    <row r="411" spans="1:12" ht="13.8">
      <c r="A411" s="2" t="s">
        <v>6</v>
      </c>
      <c r="B411" s="22">
        <f>+$B$15</f>
        <v>0</v>
      </c>
      <c r="C411" s="84" t="e">
        <f>+B411/B433</f>
        <v>#DIV/0!</v>
      </c>
      <c r="D411" s="89">
        <v>0</v>
      </c>
      <c r="E411" s="112">
        <f>+D411*C401</f>
        <v>0</v>
      </c>
      <c r="F411" s="79">
        <v>0</v>
      </c>
      <c r="G411" s="112">
        <f>F411*C401</f>
        <v>0</v>
      </c>
      <c r="H411" s="89">
        <v>0</v>
      </c>
      <c r="I411" s="117">
        <f>H411*C401</f>
        <v>0</v>
      </c>
      <c r="J411" s="39">
        <f>+H411*I436</f>
        <v>0</v>
      </c>
      <c r="K411" s="395">
        <v>0</v>
      </c>
      <c r="L411" s="394">
        <f t="shared" si="30"/>
        <v>0</v>
      </c>
    </row>
    <row r="412" spans="1:12" ht="13.8">
      <c r="A412" s="2" t="s">
        <v>10</v>
      </c>
      <c r="B412" s="22">
        <f>+$B$16</f>
        <v>0</v>
      </c>
      <c r="C412" s="84" t="e">
        <f>+B412/B433</f>
        <v>#DIV/0!</v>
      </c>
      <c r="D412" s="89">
        <v>0</v>
      </c>
      <c r="E412" s="112">
        <f>+D412*C401</f>
        <v>0</v>
      </c>
      <c r="F412" s="79">
        <v>0</v>
      </c>
      <c r="G412" s="112">
        <f>F412*C401</f>
        <v>0</v>
      </c>
      <c r="H412" s="89">
        <v>0</v>
      </c>
      <c r="I412" s="117">
        <f>H412*C401</f>
        <v>0</v>
      </c>
      <c r="J412" s="39">
        <f>+H412*I436</f>
        <v>0</v>
      </c>
      <c r="K412" s="395">
        <v>0</v>
      </c>
      <c r="L412" s="394">
        <f t="shared" si="30"/>
        <v>0</v>
      </c>
    </row>
    <row r="413" spans="1:12" ht="13.8">
      <c r="A413" s="2" t="s">
        <v>17</v>
      </c>
      <c r="B413" s="22">
        <f>+$B$17</f>
        <v>0</v>
      </c>
      <c r="C413" s="84" t="e">
        <f>+B413/B433</f>
        <v>#DIV/0!</v>
      </c>
      <c r="D413" s="89">
        <v>0</v>
      </c>
      <c r="E413" s="112">
        <f>+D413*C401</f>
        <v>0</v>
      </c>
      <c r="F413" s="79">
        <v>0</v>
      </c>
      <c r="G413" s="112">
        <f>F413*C401</f>
        <v>0</v>
      </c>
      <c r="H413" s="89">
        <v>0</v>
      </c>
      <c r="I413" s="117">
        <f>H413*C401</f>
        <v>0</v>
      </c>
      <c r="J413" s="39">
        <f>+H413*I436</f>
        <v>0</v>
      </c>
      <c r="K413" s="395">
        <v>0</v>
      </c>
      <c r="L413" s="394">
        <f t="shared" si="30"/>
        <v>0</v>
      </c>
    </row>
    <row r="414" spans="1:12" ht="13.8">
      <c r="A414" s="2" t="s">
        <v>5</v>
      </c>
      <c r="B414" s="22">
        <f>+$B$18</f>
        <v>0</v>
      </c>
      <c r="C414" s="84" t="e">
        <f>+B414/B433</f>
        <v>#DIV/0!</v>
      </c>
      <c r="D414" s="89">
        <v>0</v>
      </c>
      <c r="E414" s="112">
        <f>+D414*C401</f>
        <v>0</v>
      </c>
      <c r="F414" s="79">
        <v>0</v>
      </c>
      <c r="G414" s="112">
        <f>F414*C401</f>
        <v>0</v>
      </c>
      <c r="H414" s="89">
        <v>0</v>
      </c>
      <c r="I414" s="117">
        <f>H414*C401</f>
        <v>0</v>
      </c>
      <c r="J414" s="39">
        <f>+H414*I436</f>
        <v>0</v>
      </c>
      <c r="K414" s="395">
        <v>0</v>
      </c>
      <c r="L414" s="394">
        <f t="shared" si="30"/>
        <v>0</v>
      </c>
    </row>
    <row r="415" spans="1:12" ht="13.8">
      <c r="A415" s="2" t="s">
        <v>116</v>
      </c>
      <c r="B415" s="22">
        <f>+$B$19</f>
        <v>0</v>
      </c>
      <c r="C415" s="84" t="e">
        <f>+B415/B433</f>
        <v>#DIV/0!</v>
      </c>
      <c r="D415" s="89">
        <v>0</v>
      </c>
      <c r="E415" s="112">
        <f>+D415*C401</f>
        <v>0</v>
      </c>
      <c r="F415" s="79">
        <v>0</v>
      </c>
      <c r="G415" s="112">
        <f>F415*C401</f>
        <v>0</v>
      </c>
      <c r="H415" s="89">
        <v>0</v>
      </c>
      <c r="I415" s="117">
        <f>H415*C401</f>
        <v>0</v>
      </c>
      <c r="J415" s="39">
        <f>+H415*I436</f>
        <v>0</v>
      </c>
      <c r="K415" s="395">
        <v>0</v>
      </c>
      <c r="L415" s="394">
        <f t="shared" si="30"/>
        <v>0</v>
      </c>
    </row>
    <row r="416" spans="1:12" ht="13.8">
      <c r="A416" s="2" t="s">
        <v>1</v>
      </c>
      <c r="B416" s="22">
        <f>+$B$20</f>
        <v>0</v>
      </c>
      <c r="C416" s="84" t="e">
        <f>+B416/B433</f>
        <v>#DIV/0!</v>
      </c>
      <c r="D416" s="89">
        <v>0</v>
      </c>
      <c r="E416" s="112">
        <f>+D416*C401</f>
        <v>0</v>
      </c>
      <c r="F416" s="79">
        <v>0</v>
      </c>
      <c r="G416" s="112">
        <f>F416*C401</f>
        <v>0</v>
      </c>
      <c r="H416" s="89">
        <v>0</v>
      </c>
      <c r="I416" s="117">
        <f>H416*C401</f>
        <v>0</v>
      </c>
      <c r="J416" s="39">
        <f>+H416*I436</f>
        <v>0</v>
      </c>
      <c r="K416" s="395">
        <v>0</v>
      </c>
      <c r="L416" s="394">
        <f t="shared" si="30"/>
        <v>0</v>
      </c>
    </row>
    <row r="417" spans="1:12" ht="13.8">
      <c r="A417" s="2" t="s">
        <v>46</v>
      </c>
      <c r="B417" s="22">
        <f>+$B$21</f>
        <v>0</v>
      </c>
      <c r="C417" s="84" t="e">
        <f>+B417/B433</f>
        <v>#DIV/0!</v>
      </c>
      <c r="D417" s="89">
        <v>0</v>
      </c>
      <c r="E417" s="112">
        <f>+D417*C401</f>
        <v>0</v>
      </c>
      <c r="F417" s="79">
        <v>0</v>
      </c>
      <c r="G417" s="112">
        <f>F417*C401</f>
        <v>0</v>
      </c>
      <c r="H417" s="89">
        <v>0</v>
      </c>
      <c r="I417" s="117">
        <f>H417*C401</f>
        <v>0</v>
      </c>
      <c r="J417" s="39">
        <f>+H417*I436</f>
        <v>0</v>
      </c>
      <c r="K417" s="395">
        <v>0</v>
      </c>
      <c r="L417" s="394">
        <f t="shared" si="30"/>
        <v>0</v>
      </c>
    </row>
    <row r="418" spans="1:12" ht="13.8">
      <c r="A418" s="2" t="s">
        <v>45</v>
      </c>
      <c r="B418" s="22">
        <f>+$B$22</f>
        <v>0</v>
      </c>
      <c r="C418" s="84" t="e">
        <f>+B418/B433</f>
        <v>#DIV/0!</v>
      </c>
      <c r="D418" s="89">
        <v>0</v>
      </c>
      <c r="E418" s="112">
        <f>+D418*C401</f>
        <v>0</v>
      </c>
      <c r="F418" s="79">
        <v>0</v>
      </c>
      <c r="G418" s="112">
        <f>F418*C401</f>
        <v>0</v>
      </c>
      <c r="H418" s="89">
        <v>0</v>
      </c>
      <c r="I418" s="117">
        <f>H418*C401</f>
        <v>0</v>
      </c>
      <c r="J418" s="39">
        <f>+H418*I436</f>
        <v>0</v>
      </c>
      <c r="K418" s="395">
        <v>0</v>
      </c>
      <c r="L418" s="394">
        <f t="shared" si="30"/>
        <v>0</v>
      </c>
    </row>
    <row r="419" spans="1:12" ht="13.8">
      <c r="A419" s="2" t="s">
        <v>209</v>
      </c>
      <c r="B419" s="22">
        <f>+$B$23</f>
        <v>0</v>
      </c>
      <c r="C419" s="84" t="e">
        <f>+B419/B433</f>
        <v>#DIV/0!</v>
      </c>
      <c r="D419" s="89">
        <v>0</v>
      </c>
      <c r="E419" s="112">
        <f>+D419*C401</f>
        <v>0</v>
      </c>
      <c r="F419" s="79">
        <v>0</v>
      </c>
      <c r="G419" s="112">
        <f>F419*C401</f>
        <v>0</v>
      </c>
      <c r="H419" s="89">
        <v>0</v>
      </c>
      <c r="I419" s="117">
        <f>H419*C401</f>
        <v>0</v>
      </c>
      <c r="J419" s="39">
        <f>+H419*I436</f>
        <v>0</v>
      </c>
      <c r="K419" s="395">
        <v>0</v>
      </c>
      <c r="L419" s="394">
        <f t="shared" si="30"/>
        <v>0</v>
      </c>
    </row>
    <row r="420" spans="1:12" ht="13.8">
      <c r="A420" s="2" t="s">
        <v>210</v>
      </c>
      <c r="B420" s="22">
        <f>+$B$24</f>
        <v>0</v>
      </c>
      <c r="C420" s="84" t="e">
        <f>+B420/B433</f>
        <v>#DIV/0!</v>
      </c>
      <c r="D420" s="89">
        <v>0</v>
      </c>
      <c r="E420" s="112">
        <f>+D420*C401</f>
        <v>0</v>
      </c>
      <c r="F420" s="79">
        <v>0</v>
      </c>
      <c r="G420" s="112">
        <f>F420*C401</f>
        <v>0</v>
      </c>
      <c r="H420" s="89">
        <v>0</v>
      </c>
      <c r="I420" s="117">
        <f>H420*C401</f>
        <v>0</v>
      </c>
      <c r="J420" s="39">
        <f>+H420*I436</f>
        <v>0</v>
      </c>
      <c r="K420" s="395">
        <v>0</v>
      </c>
      <c r="L420" s="394">
        <f t="shared" si="30"/>
        <v>0</v>
      </c>
    </row>
    <row r="421" spans="1:12" ht="13.8">
      <c r="A421" s="2" t="s">
        <v>2</v>
      </c>
      <c r="B421" s="22">
        <f>+$B$25</f>
        <v>0</v>
      </c>
      <c r="C421" s="84" t="e">
        <f>+B421/B433</f>
        <v>#DIV/0!</v>
      </c>
      <c r="D421" s="89">
        <v>0</v>
      </c>
      <c r="E421" s="112">
        <f>+D421*C401</f>
        <v>0</v>
      </c>
      <c r="F421" s="79">
        <v>0</v>
      </c>
      <c r="G421" s="112">
        <f>F421*C401</f>
        <v>0</v>
      </c>
      <c r="H421" s="89">
        <v>0</v>
      </c>
      <c r="I421" s="117">
        <f>H421*C401</f>
        <v>0</v>
      </c>
      <c r="J421" s="39">
        <f>+H421*I436</f>
        <v>0</v>
      </c>
      <c r="K421" s="395">
        <v>0</v>
      </c>
      <c r="L421" s="394">
        <f t="shared" si="30"/>
        <v>0</v>
      </c>
    </row>
    <row r="422" spans="1:12" ht="13.8">
      <c r="A422" s="2" t="s">
        <v>12</v>
      </c>
      <c r="B422" s="22">
        <f>+$B$26</f>
        <v>0</v>
      </c>
      <c r="C422" s="84" t="e">
        <f>+B422/B433</f>
        <v>#DIV/0!</v>
      </c>
      <c r="D422" s="89">
        <v>0</v>
      </c>
      <c r="E422" s="112">
        <f>+D422*C401</f>
        <v>0</v>
      </c>
      <c r="F422" s="79">
        <v>0</v>
      </c>
      <c r="G422" s="112">
        <f>F422*C401</f>
        <v>0</v>
      </c>
      <c r="H422" s="89">
        <v>0</v>
      </c>
      <c r="I422" s="117">
        <f>H422*C401</f>
        <v>0</v>
      </c>
      <c r="J422" s="39">
        <f>+H422*I436</f>
        <v>0</v>
      </c>
      <c r="K422" s="395">
        <v>0</v>
      </c>
      <c r="L422" s="394">
        <f t="shared" si="30"/>
        <v>0</v>
      </c>
    </row>
    <row r="423" spans="1:12" ht="13.8">
      <c r="A423" s="2" t="s">
        <v>18</v>
      </c>
      <c r="B423" s="22">
        <f>+$B$27</f>
        <v>0</v>
      </c>
      <c r="C423" s="84" t="e">
        <f>+B423/B433</f>
        <v>#DIV/0!</v>
      </c>
      <c r="D423" s="89">
        <v>0</v>
      </c>
      <c r="E423" s="112">
        <f>+D423*C401</f>
        <v>0</v>
      </c>
      <c r="F423" s="79">
        <v>0</v>
      </c>
      <c r="G423" s="112">
        <f>F423*C401</f>
        <v>0</v>
      </c>
      <c r="H423" s="89">
        <v>0</v>
      </c>
      <c r="I423" s="117">
        <f>H423*C401</f>
        <v>0</v>
      </c>
      <c r="J423" s="39">
        <f>+H423*I436</f>
        <v>0</v>
      </c>
      <c r="K423" s="395">
        <v>0</v>
      </c>
      <c r="L423" s="394">
        <f t="shared" si="30"/>
        <v>0</v>
      </c>
    </row>
    <row r="424" spans="1:12" ht="13.8">
      <c r="A424" s="2" t="s">
        <v>9</v>
      </c>
      <c r="B424" s="22">
        <f>+$B$28</f>
        <v>0</v>
      </c>
      <c r="C424" s="84" t="e">
        <f>+B424/B433</f>
        <v>#DIV/0!</v>
      </c>
      <c r="D424" s="89">
        <v>0</v>
      </c>
      <c r="E424" s="112">
        <f>+D424*C401</f>
        <v>0</v>
      </c>
      <c r="F424" s="79">
        <v>0</v>
      </c>
      <c r="G424" s="112">
        <f>F424*C401</f>
        <v>0</v>
      </c>
      <c r="H424" s="89">
        <v>0</v>
      </c>
      <c r="I424" s="117">
        <f>H424*C401</f>
        <v>0</v>
      </c>
      <c r="J424" s="39">
        <f>+H424*I436</f>
        <v>0</v>
      </c>
      <c r="K424" s="395">
        <v>0</v>
      </c>
      <c r="L424" s="394">
        <f t="shared" si="30"/>
        <v>0</v>
      </c>
    </row>
    <row r="425" spans="1:12" ht="13.8">
      <c r="A425" s="2" t="s">
        <v>7</v>
      </c>
      <c r="B425" s="22">
        <f>+$B$29</f>
        <v>0</v>
      </c>
      <c r="C425" s="84" t="e">
        <f>+B425/B433</f>
        <v>#DIV/0!</v>
      </c>
      <c r="D425" s="89">
        <v>0</v>
      </c>
      <c r="E425" s="112">
        <f>+D425*C401</f>
        <v>0</v>
      </c>
      <c r="F425" s="79">
        <v>0</v>
      </c>
      <c r="G425" s="112">
        <f>F425*C401</f>
        <v>0</v>
      </c>
      <c r="H425" s="89">
        <v>4.2490436566396797E-2</v>
      </c>
      <c r="I425" s="117">
        <f>H425*C401</f>
        <v>55874.924084811792</v>
      </c>
      <c r="J425" s="39">
        <f>+H425*I436</f>
        <v>0</v>
      </c>
      <c r="K425" s="395">
        <v>0</v>
      </c>
      <c r="L425" s="394">
        <f t="shared" si="30"/>
        <v>0</v>
      </c>
    </row>
    <row r="426" spans="1:12" ht="13.8">
      <c r="A426" s="2" t="s">
        <v>13</v>
      </c>
      <c r="B426" s="22">
        <f>+$B$30</f>
        <v>0</v>
      </c>
      <c r="C426" s="84" t="e">
        <f>+B426/B433</f>
        <v>#DIV/0!</v>
      </c>
      <c r="D426" s="89">
        <v>0</v>
      </c>
      <c r="E426" s="112">
        <f>+D426*C401</f>
        <v>0</v>
      </c>
      <c r="F426" s="79">
        <v>0</v>
      </c>
      <c r="G426" s="112">
        <f>F426*C401</f>
        <v>0</v>
      </c>
      <c r="H426" s="89">
        <v>0</v>
      </c>
      <c r="I426" s="117">
        <f>H426*C401</f>
        <v>0</v>
      </c>
      <c r="J426" s="39">
        <f>+H426*I436</f>
        <v>0</v>
      </c>
      <c r="K426" s="395">
        <v>0</v>
      </c>
      <c r="L426" s="394">
        <f t="shared" si="30"/>
        <v>0</v>
      </c>
    </row>
    <row r="427" spans="1:12" ht="13.8">
      <c r="A427" s="2" t="s">
        <v>3</v>
      </c>
      <c r="B427" s="22">
        <f>+$B$31</f>
        <v>0</v>
      </c>
      <c r="C427" s="84" t="e">
        <f>+B427/B433</f>
        <v>#DIV/0!</v>
      </c>
      <c r="D427" s="89">
        <v>0</v>
      </c>
      <c r="E427" s="112">
        <f>+D427*C401</f>
        <v>0</v>
      </c>
      <c r="F427" s="79">
        <v>0</v>
      </c>
      <c r="G427" s="112">
        <f>F427*C401</f>
        <v>0</v>
      </c>
      <c r="H427" s="89">
        <v>1.769658278965133E-3</v>
      </c>
      <c r="I427" s="117">
        <f>H427*C401</f>
        <v>2327.10063683915</v>
      </c>
      <c r="J427" s="39">
        <f>+H427*I436</f>
        <v>0</v>
      </c>
      <c r="K427" s="395">
        <v>0</v>
      </c>
      <c r="L427" s="394">
        <f t="shared" si="30"/>
        <v>0</v>
      </c>
    </row>
    <row r="428" spans="1:12" ht="13.8">
      <c r="A428" s="2" t="s">
        <v>11</v>
      </c>
      <c r="B428" s="22">
        <f>+$B$32</f>
        <v>0</v>
      </c>
      <c r="C428" s="84" t="e">
        <f>+B428/B433</f>
        <v>#DIV/0!</v>
      </c>
      <c r="D428" s="89">
        <v>0</v>
      </c>
      <c r="E428" s="112">
        <f>+D428*C401</f>
        <v>0</v>
      </c>
      <c r="F428" s="79">
        <v>0</v>
      </c>
      <c r="G428" s="112">
        <f>F428*C401</f>
        <v>0</v>
      </c>
      <c r="H428" s="89">
        <v>0.95573990515463814</v>
      </c>
      <c r="I428" s="117">
        <f>H428*C401</f>
        <v>1256797.9752783491</v>
      </c>
      <c r="J428" s="39">
        <f>+H428*I436</f>
        <v>0</v>
      </c>
      <c r="K428" s="395">
        <v>0</v>
      </c>
      <c r="L428" s="394">
        <f t="shared" si="30"/>
        <v>0</v>
      </c>
    </row>
    <row r="429" spans="1:12" ht="13.8">
      <c r="A429" s="372" t="s">
        <v>8</v>
      </c>
      <c r="B429" s="22">
        <f>+$B$33</f>
        <v>0</v>
      </c>
      <c r="C429" s="84" t="e">
        <f>+B429/B433</f>
        <v>#DIV/0!</v>
      </c>
      <c r="D429" s="89">
        <v>0</v>
      </c>
      <c r="E429" s="112">
        <f>+D429*C401</f>
        <v>0</v>
      </c>
      <c r="F429" s="79">
        <v>0</v>
      </c>
      <c r="G429" s="112">
        <f>F429*C401</f>
        <v>0</v>
      </c>
      <c r="H429" s="89">
        <v>0</v>
      </c>
      <c r="I429" s="117">
        <f>H429*C401</f>
        <v>0</v>
      </c>
      <c r="J429" s="39">
        <f>+H429*I436</f>
        <v>0</v>
      </c>
      <c r="K429" s="395">
        <v>0</v>
      </c>
      <c r="L429" s="394">
        <f t="shared" si="30"/>
        <v>0</v>
      </c>
    </row>
    <row r="430" spans="1:12" ht="13.8">
      <c r="A430" s="372" t="s">
        <v>444</v>
      </c>
      <c r="B430" s="22">
        <f>+$B$34</f>
        <v>0</v>
      </c>
      <c r="C430" s="84" t="e">
        <f>+B430/B433</f>
        <v>#DIV/0!</v>
      </c>
      <c r="D430" s="89">
        <v>0</v>
      </c>
      <c r="E430" s="112">
        <f>+D430*C401</f>
        <v>0</v>
      </c>
      <c r="F430" s="79">
        <v>0</v>
      </c>
      <c r="G430" s="112">
        <f>F430*C401</f>
        <v>0</v>
      </c>
      <c r="H430" s="89">
        <v>0</v>
      </c>
      <c r="I430" s="117">
        <f>H430*C401</f>
        <v>0</v>
      </c>
      <c r="J430" s="39">
        <f>+H430*I436</f>
        <v>0</v>
      </c>
      <c r="K430" s="395">
        <v>0</v>
      </c>
      <c r="L430" s="394">
        <f t="shared" si="30"/>
        <v>0</v>
      </c>
    </row>
    <row r="431" spans="1:12" ht="13.8">
      <c r="A431" s="372" t="s">
        <v>445</v>
      </c>
      <c r="B431" s="22">
        <f>+$B$35</f>
        <v>0</v>
      </c>
      <c r="C431" s="84" t="e">
        <f>+B431/B433</f>
        <v>#DIV/0!</v>
      </c>
      <c r="D431" s="89">
        <v>0</v>
      </c>
      <c r="E431" s="112">
        <f>+D431*C401</f>
        <v>0</v>
      </c>
      <c r="F431" s="79">
        <v>0</v>
      </c>
      <c r="G431" s="112">
        <f>F431*C401</f>
        <v>0</v>
      </c>
      <c r="H431" s="89">
        <v>0</v>
      </c>
      <c r="I431" s="117">
        <f>H431*C401</f>
        <v>0</v>
      </c>
      <c r="J431" s="39">
        <f>+H431*I436</f>
        <v>0</v>
      </c>
      <c r="K431" s="395">
        <v>0</v>
      </c>
      <c r="L431" s="394">
        <f t="shared" si="30"/>
        <v>0</v>
      </c>
    </row>
    <row r="432" spans="1:12" ht="13.8">
      <c r="A432" s="3" t="s">
        <v>461</v>
      </c>
      <c r="B432" s="22">
        <f>+$B$36</f>
        <v>0</v>
      </c>
      <c r="C432" s="84" t="e">
        <f>+B432/B433</f>
        <v>#DIV/0!</v>
      </c>
      <c r="D432" s="89">
        <v>0</v>
      </c>
      <c r="E432" s="112">
        <f>+D432*C401</f>
        <v>0</v>
      </c>
      <c r="F432" s="79">
        <v>0</v>
      </c>
      <c r="G432" s="115">
        <f>F432*C401</f>
        <v>0</v>
      </c>
      <c r="H432" s="358">
        <v>0</v>
      </c>
      <c r="I432" s="118">
        <f>H432*C401</f>
        <v>0</v>
      </c>
      <c r="J432" s="39">
        <f>+H432*I436</f>
        <v>0</v>
      </c>
      <c r="K432" s="395">
        <v>0</v>
      </c>
      <c r="L432" s="394">
        <f t="shared" si="30"/>
        <v>0</v>
      </c>
    </row>
    <row r="433" spans="1:14" ht="13.8">
      <c r="A433" s="24"/>
      <c r="B433" s="25">
        <f t="shared" ref="B433:L433" si="31">SUM(B407:B432)</f>
        <v>0</v>
      </c>
      <c r="C433" s="85" t="e">
        <f t="shared" si="31"/>
        <v>#DIV/0!</v>
      </c>
      <c r="D433" s="82">
        <f t="shared" si="31"/>
        <v>0</v>
      </c>
      <c r="E433" s="113">
        <f t="shared" si="31"/>
        <v>0</v>
      </c>
      <c r="F433" s="83">
        <f t="shared" si="31"/>
        <v>0</v>
      </c>
      <c r="G433" s="113">
        <f t="shared" si="31"/>
        <v>0</v>
      </c>
      <c r="H433" s="86">
        <f t="shared" si="31"/>
        <v>1</v>
      </c>
      <c r="I433" s="363">
        <f t="shared" si="31"/>
        <v>1315000</v>
      </c>
      <c r="J433" s="26">
        <f t="shared" si="31"/>
        <v>0</v>
      </c>
      <c r="K433" s="26">
        <f t="shared" si="31"/>
        <v>0</v>
      </c>
      <c r="L433" s="26">
        <f t="shared" si="31"/>
        <v>0</v>
      </c>
    </row>
    <row r="434" spans="1:14">
      <c r="H434" s="80"/>
      <c r="I434" s="81"/>
    </row>
    <row r="436" spans="1:14">
      <c r="G436" t="s">
        <v>114</v>
      </c>
      <c r="H436" s="27"/>
      <c r="I436" s="357">
        <f>+GRE!N85</f>
        <v>0</v>
      </c>
    </row>
    <row r="437" spans="1:14">
      <c r="G437" t="s">
        <v>338</v>
      </c>
      <c r="I437" s="357">
        <f>+GRE!P85</f>
        <v>0</v>
      </c>
    </row>
    <row r="438" spans="1:14">
      <c r="G438" t="s">
        <v>256</v>
      </c>
      <c r="I438" s="120">
        <f>SUM(I436:I437)</f>
        <v>0</v>
      </c>
      <c r="N438" s="121">
        <f>+I438</f>
        <v>0</v>
      </c>
    </row>
    <row r="439" spans="1:14">
      <c r="I439" s="122"/>
      <c r="N439" s="121"/>
    </row>
    <row r="440" spans="1:14">
      <c r="I440" s="122"/>
      <c r="N440" s="121"/>
    </row>
    <row r="441" spans="1:14">
      <c r="I441" s="122"/>
      <c r="N441" s="121"/>
    </row>
    <row r="442" spans="1:14" ht="15.6">
      <c r="A442" s="874" t="s">
        <v>19</v>
      </c>
      <c r="B442" s="875"/>
      <c r="C442" s="875">
        <v>3156</v>
      </c>
      <c r="D442" s="875"/>
      <c r="E442" s="875"/>
      <c r="F442" s="875"/>
      <c r="G442" s="875"/>
      <c r="H442" s="876"/>
      <c r="I442" s="4"/>
    </row>
    <row r="443" spans="1:14" ht="15.6">
      <c r="A443" s="867" t="s">
        <v>20</v>
      </c>
      <c r="B443" s="868"/>
      <c r="C443" s="920"/>
      <c r="D443" s="920"/>
      <c r="E443" s="920"/>
      <c r="F443" s="920"/>
      <c r="G443" s="920"/>
      <c r="H443" s="921"/>
      <c r="I443" s="4"/>
    </row>
    <row r="444" spans="1:14" ht="15.6">
      <c r="A444" s="867" t="s">
        <v>22</v>
      </c>
      <c r="B444" s="868"/>
      <c r="C444" s="913"/>
      <c r="D444" s="913"/>
      <c r="E444" s="913"/>
      <c r="F444" s="913"/>
      <c r="G444" s="913"/>
      <c r="H444" s="914"/>
      <c r="I444" s="4"/>
    </row>
    <row r="445" spans="1:14" ht="15.6">
      <c r="A445" s="867" t="s">
        <v>24</v>
      </c>
      <c r="B445" s="868"/>
      <c r="C445" s="869">
        <v>11699000</v>
      </c>
      <c r="D445" s="870"/>
      <c r="E445" s="870"/>
      <c r="F445" s="870"/>
      <c r="G445" s="870"/>
      <c r="H445" s="871"/>
      <c r="I445" s="4"/>
    </row>
    <row r="446" spans="1:14" ht="15.6">
      <c r="A446" s="881" t="s">
        <v>25</v>
      </c>
      <c r="B446" s="882"/>
      <c r="C446" s="911" t="s">
        <v>11</v>
      </c>
      <c r="D446" s="911"/>
      <c r="E446" s="911"/>
      <c r="F446" s="911"/>
      <c r="G446" s="911"/>
      <c r="H446" s="912"/>
      <c r="I446" s="4"/>
    </row>
    <row r="447" spans="1:14" ht="13.8">
      <c r="A447" s="5"/>
      <c r="B447" s="5"/>
      <c r="C447" s="5"/>
      <c r="D447" s="5"/>
      <c r="E447" s="5"/>
      <c r="F447" s="5"/>
      <c r="G447" s="5"/>
      <c r="H447" s="5"/>
      <c r="I447" s="5"/>
    </row>
    <row r="448" spans="1:14" ht="13.8">
      <c r="A448" s="6"/>
      <c r="B448" s="7"/>
      <c r="C448" s="8"/>
      <c r="D448" s="886">
        <v>0.2</v>
      </c>
      <c r="E448" s="887"/>
      <c r="F448" s="886">
        <v>0.8</v>
      </c>
      <c r="G448" s="887"/>
      <c r="H448" s="370"/>
      <c r="I448" s="10"/>
      <c r="J448" s="11" t="s">
        <v>121</v>
      </c>
      <c r="K448" s="11" t="s">
        <v>269</v>
      </c>
      <c r="L448" s="11" t="s">
        <v>270</v>
      </c>
    </row>
    <row r="449" spans="1:12" ht="13.8">
      <c r="A449" s="12"/>
      <c r="B449" s="13"/>
      <c r="C449" s="14"/>
      <c r="D449" s="872" t="s">
        <v>26</v>
      </c>
      <c r="E449" s="880"/>
      <c r="F449" s="872" t="s">
        <v>27</v>
      </c>
      <c r="G449" s="880"/>
      <c r="H449" s="872" t="s">
        <v>28</v>
      </c>
      <c r="I449" s="873"/>
      <c r="J449" s="15" t="s">
        <v>29</v>
      </c>
      <c r="K449" s="391" t="s">
        <v>29</v>
      </c>
      <c r="L449" s="391" t="s">
        <v>29</v>
      </c>
    </row>
    <row r="450" spans="1:12" ht="27.6">
      <c r="A450" s="16" t="s">
        <v>30</v>
      </c>
      <c r="B450" s="17" t="s">
        <v>31</v>
      </c>
      <c r="C450" s="18" t="s">
        <v>32</v>
      </c>
      <c r="D450" s="19" t="s">
        <v>33</v>
      </c>
      <c r="E450" s="20" t="s">
        <v>34</v>
      </c>
      <c r="F450" s="19" t="s">
        <v>33</v>
      </c>
      <c r="G450" s="20" t="s">
        <v>34</v>
      </c>
      <c r="H450" s="21" t="s">
        <v>33</v>
      </c>
      <c r="I450" s="40" t="s">
        <v>34</v>
      </c>
      <c r="J450" s="18" t="s">
        <v>34</v>
      </c>
      <c r="K450" s="18" t="s">
        <v>34</v>
      </c>
      <c r="L450" s="18" t="s">
        <v>34</v>
      </c>
    </row>
    <row r="451" spans="1:12" ht="13.8">
      <c r="A451" s="1" t="s">
        <v>15</v>
      </c>
      <c r="B451" s="22">
        <f>+$B$10</f>
        <v>0</v>
      </c>
      <c r="C451" s="84" t="e">
        <f>+B451/B477</f>
        <v>#DIV/0!</v>
      </c>
      <c r="D451" s="89">
        <v>0</v>
      </c>
      <c r="E451" s="112">
        <f>+D451*C445</f>
        <v>0</v>
      </c>
      <c r="F451" s="79">
        <v>0</v>
      </c>
      <c r="G451" s="114">
        <f>F451*C445</f>
        <v>0</v>
      </c>
      <c r="H451" s="89">
        <v>0</v>
      </c>
      <c r="I451" s="116">
        <f>H451*C445</f>
        <v>0</v>
      </c>
      <c r="J451" s="39">
        <f>+H451*I480</f>
        <v>0</v>
      </c>
      <c r="K451" s="39">
        <f>+H451*I481</f>
        <v>0</v>
      </c>
      <c r="L451" s="393">
        <f>+J451+K451</f>
        <v>0</v>
      </c>
    </row>
    <row r="452" spans="1:12" ht="13.8">
      <c r="A452" s="2" t="s">
        <v>4</v>
      </c>
      <c r="B452" s="22">
        <f>+$B$12</f>
        <v>0</v>
      </c>
      <c r="C452" s="84" t="e">
        <f>+B452/B477</f>
        <v>#DIV/0!</v>
      </c>
      <c r="D452" s="89">
        <v>0</v>
      </c>
      <c r="E452" s="112">
        <f>+D452*C445</f>
        <v>0</v>
      </c>
      <c r="F452" s="79">
        <v>0</v>
      </c>
      <c r="G452" s="112">
        <f>F452*C445</f>
        <v>0</v>
      </c>
      <c r="H452" s="89">
        <v>0</v>
      </c>
      <c r="I452" s="117">
        <f>H452*C445</f>
        <v>0</v>
      </c>
      <c r="J452" s="39">
        <f>+H452*I480</f>
        <v>0</v>
      </c>
      <c r="K452" s="39">
        <f>+H452*I481</f>
        <v>0</v>
      </c>
      <c r="L452" s="394">
        <f>+J452+K452</f>
        <v>0</v>
      </c>
    </row>
    <row r="453" spans="1:12" ht="13.8">
      <c r="A453" s="2" t="s">
        <v>0</v>
      </c>
      <c r="B453" s="22">
        <f>+$B$13</f>
        <v>0</v>
      </c>
      <c r="C453" s="84" t="e">
        <f>+B453/B477</f>
        <v>#DIV/0!</v>
      </c>
      <c r="D453" s="89">
        <v>0</v>
      </c>
      <c r="E453" s="112">
        <f>+D453*C445</f>
        <v>0</v>
      </c>
      <c r="F453" s="79">
        <v>0</v>
      </c>
      <c r="G453" s="112">
        <f>F453*C445</f>
        <v>0</v>
      </c>
      <c r="H453" s="89">
        <v>0</v>
      </c>
      <c r="I453" s="117">
        <f>H453*C445</f>
        <v>0</v>
      </c>
      <c r="J453" s="39">
        <f>+H453*I480</f>
        <v>0</v>
      </c>
      <c r="K453" s="39">
        <f>+H453*I481</f>
        <v>0</v>
      </c>
      <c r="L453" s="394">
        <f t="shared" ref="L453:L476" si="32">+J453+K453</f>
        <v>0</v>
      </c>
    </row>
    <row r="454" spans="1:12" ht="13.8">
      <c r="A454" s="2" t="s">
        <v>16</v>
      </c>
      <c r="B454" s="22">
        <f>+$B$14</f>
        <v>0</v>
      </c>
      <c r="C454" s="84" t="e">
        <f>+B454/B477</f>
        <v>#DIV/0!</v>
      </c>
      <c r="D454" s="89">
        <v>0</v>
      </c>
      <c r="E454" s="112">
        <f>+D454*C445</f>
        <v>0</v>
      </c>
      <c r="F454" s="79">
        <v>0</v>
      </c>
      <c r="G454" s="112">
        <f>F454*C445</f>
        <v>0</v>
      </c>
      <c r="H454" s="89">
        <v>0</v>
      </c>
      <c r="I454" s="117">
        <f>H454*C445</f>
        <v>0</v>
      </c>
      <c r="J454" s="39">
        <f>+H454*I480</f>
        <v>0</v>
      </c>
      <c r="K454" s="39">
        <f>+H454*I481</f>
        <v>0</v>
      </c>
      <c r="L454" s="394">
        <f t="shared" si="32"/>
        <v>0</v>
      </c>
    </row>
    <row r="455" spans="1:12" ht="13.8">
      <c r="A455" s="2" t="s">
        <v>6</v>
      </c>
      <c r="B455" s="22">
        <f>+$B$15</f>
        <v>0</v>
      </c>
      <c r="C455" s="84" t="e">
        <f>+B455/B477</f>
        <v>#DIV/0!</v>
      </c>
      <c r="D455" s="89">
        <v>0</v>
      </c>
      <c r="E455" s="112">
        <f>+D455*C445</f>
        <v>0</v>
      </c>
      <c r="F455" s="79">
        <v>0</v>
      </c>
      <c r="G455" s="112">
        <f>F455*C445</f>
        <v>0</v>
      </c>
      <c r="H455" s="89">
        <v>0</v>
      </c>
      <c r="I455" s="117">
        <f>H455*C445</f>
        <v>0</v>
      </c>
      <c r="J455" s="39">
        <f>+H455*I480</f>
        <v>0</v>
      </c>
      <c r="K455" s="39">
        <f>+H455*I481</f>
        <v>0</v>
      </c>
      <c r="L455" s="394">
        <f t="shared" si="32"/>
        <v>0</v>
      </c>
    </row>
    <row r="456" spans="1:12" ht="13.8">
      <c r="A456" s="2" t="s">
        <v>10</v>
      </c>
      <c r="B456" s="22">
        <f>+$B$16</f>
        <v>0</v>
      </c>
      <c r="C456" s="84" t="e">
        <f>+B456/B477</f>
        <v>#DIV/0!</v>
      </c>
      <c r="D456" s="89">
        <v>0</v>
      </c>
      <c r="E456" s="112">
        <f>+D456*C445</f>
        <v>0</v>
      </c>
      <c r="F456" s="79">
        <v>0</v>
      </c>
      <c r="G456" s="112">
        <f>F456*C445</f>
        <v>0</v>
      </c>
      <c r="H456" s="89">
        <v>0</v>
      </c>
      <c r="I456" s="117">
        <f>H456*C445</f>
        <v>0</v>
      </c>
      <c r="J456" s="39">
        <f>+H456*I480</f>
        <v>0</v>
      </c>
      <c r="K456" s="39">
        <f>+H456*I481</f>
        <v>0</v>
      </c>
      <c r="L456" s="394">
        <f t="shared" si="32"/>
        <v>0</v>
      </c>
    </row>
    <row r="457" spans="1:12" ht="13.8">
      <c r="A457" s="2" t="s">
        <v>17</v>
      </c>
      <c r="B457" s="22">
        <f>+$B$17</f>
        <v>0</v>
      </c>
      <c r="C457" s="84" t="e">
        <f>+B457/B477</f>
        <v>#DIV/0!</v>
      </c>
      <c r="D457" s="89">
        <v>0</v>
      </c>
      <c r="E457" s="112">
        <f>+D457*C445</f>
        <v>0</v>
      </c>
      <c r="F457" s="79">
        <v>0</v>
      </c>
      <c r="G457" s="112">
        <f>F457*C445</f>
        <v>0</v>
      </c>
      <c r="H457" s="89">
        <v>0</v>
      </c>
      <c r="I457" s="117">
        <f>H457*C445</f>
        <v>0</v>
      </c>
      <c r="J457" s="39">
        <f>+H457*I480</f>
        <v>0</v>
      </c>
      <c r="K457" s="39">
        <f>+H457*I481</f>
        <v>0</v>
      </c>
      <c r="L457" s="394">
        <f t="shared" si="32"/>
        <v>0</v>
      </c>
    </row>
    <row r="458" spans="1:12" ht="13.8">
      <c r="A458" s="2" t="s">
        <v>5</v>
      </c>
      <c r="B458" s="22">
        <f>+$B$18</f>
        <v>0</v>
      </c>
      <c r="C458" s="84" t="e">
        <f>+B458/B477</f>
        <v>#DIV/0!</v>
      </c>
      <c r="D458" s="89">
        <v>0</v>
      </c>
      <c r="E458" s="112">
        <f>+D458*C445</f>
        <v>0</v>
      </c>
      <c r="F458" s="79">
        <v>0</v>
      </c>
      <c r="G458" s="112">
        <f>F458*C445</f>
        <v>0</v>
      </c>
      <c r="H458" s="89">
        <v>0</v>
      </c>
      <c r="I458" s="117">
        <f>H458*C445</f>
        <v>0</v>
      </c>
      <c r="J458" s="39">
        <f>+H458*I480</f>
        <v>0</v>
      </c>
      <c r="K458" s="39">
        <f>+H458*I481</f>
        <v>0</v>
      </c>
      <c r="L458" s="394">
        <f t="shared" si="32"/>
        <v>0</v>
      </c>
    </row>
    <row r="459" spans="1:12" ht="13.8">
      <c r="A459" s="2" t="s">
        <v>116</v>
      </c>
      <c r="B459" s="22">
        <f>+$B$19</f>
        <v>0</v>
      </c>
      <c r="C459" s="84" t="e">
        <f>+B459/B477</f>
        <v>#DIV/0!</v>
      </c>
      <c r="D459" s="89">
        <v>0</v>
      </c>
      <c r="E459" s="112">
        <f>+D459*C445</f>
        <v>0</v>
      </c>
      <c r="F459" s="79">
        <v>0</v>
      </c>
      <c r="G459" s="112">
        <f>F459*C445</f>
        <v>0</v>
      </c>
      <c r="H459" s="89">
        <v>0</v>
      </c>
      <c r="I459" s="117">
        <f>H459*C445</f>
        <v>0</v>
      </c>
      <c r="J459" s="39">
        <f>+H459*I480</f>
        <v>0</v>
      </c>
      <c r="K459" s="39">
        <f>+H459*I481</f>
        <v>0</v>
      </c>
      <c r="L459" s="394">
        <f t="shared" si="32"/>
        <v>0</v>
      </c>
    </row>
    <row r="460" spans="1:12" ht="13.8">
      <c r="A460" s="2" t="s">
        <v>1</v>
      </c>
      <c r="B460" s="22">
        <f>+$B$20</f>
        <v>0</v>
      </c>
      <c r="C460" s="84" t="e">
        <f>+B460/B477</f>
        <v>#DIV/0!</v>
      </c>
      <c r="D460" s="89">
        <v>0</v>
      </c>
      <c r="E460" s="112">
        <f>+D460*C445</f>
        <v>0</v>
      </c>
      <c r="F460" s="79">
        <v>0</v>
      </c>
      <c r="G460" s="112">
        <f>F460*C445</f>
        <v>0</v>
      </c>
      <c r="H460" s="89">
        <v>0</v>
      </c>
      <c r="I460" s="117">
        <f>H460*C445</f>
        <v>0</v>
      </c>
      <c r="J460" s="39">
        <f>+H460*I480</f>
        <v>0</v>
      </c>
      <c r="K460" s="39">
        <f>+H460*I481</f>
        <v>0</v>
      </c>
      <c r="L460" s="394">
        <f t="shared" si="32"/>
        <v>0</v>
      </c>
    </row>
    <row r="461" spans="1:12" ht="13.8">
      <c r="A461" s="2" t="s">
        <v>46</v>
      </c>
      <c r="B461" s="22">
        <f>+$B$21</f>
        <v>0</v>
      </c>
      <c r="C461" s="84" t="e">
        <f>+B461/B477</f>
        <v>#DIV/0!</v>
      </c>
      <c r="D461" s="89">
        <v>0</v>
      </c>
      <c r="E461" s="112">
        <f>+D461*C445</f>
        <v>0</v>
      </c>
      <c r="F461" s="79">
        <v>0</v>
      </c>
      <c r="G461" s="112">
        <f>F461*C445</f>
        <v>0</v>
      </c>
      <c r="H461" s="89">
        <v>0</v>
      </c>
      <c r="I461" s="117">
        <f>H461*C445</f>
        <v>0</v>
      </c>
      <c r="J461" s="39">
        <f>+H461*I480</f>
        <v>0</v>
      </c>
      <c r="K461" s="39">
        <f>+H461*I481</f>
        <v>0</v>
      </c>
      <c r="L461" s="394">
        <f t="shared" si="32"/>
        <v>0</v>
      </c>
    </row>
    <row r="462" spans="1:12" ht="13.8">
      <c r="A462" s="2" t="s">
        <v>45</v>
      </c>
      <c r="B462" s="22">
        <f>+$B$22</f>
        <v>0</v>
      </c>
      <c r="C462" s="84" t="e">
        <f>+B462/B477</f>
        <v>#DIV/0!</v>
      </c>
      <c r="D462" s="89">
        <v>0</v>
      </c>
      <c r="E462" s="112">
        <f>+D462*C445</f>
        <v>0</v>
      </c>
      <c r="F462" s="79">
        <v>0</v>
      </c>
      <c r="G462" s="112">
        <f>F462*C445</f>
        <v>0</v>
      </c>
      <c r="H462" s="89">
        <v>0</v>
      </c>
      <c r="I462" s="117">
        <f>H462*C445</f>
        <v>0</v>
      </c>
      <c r="J462" s="39">
        <f>+H462*I480</f>
        <v>0</v>
      </c>
      <c r="K462" s="39">
        <f>+H462*I481</f>
        <v>0</v>
      </c>
      <c r="L462" s="394">
        <f t="shared" si="32"/>
        <v>0</v>
      </c>
    </row>
    <row r="463" spans="1:12" ht="13.8">
      <c r="A463" s="2" t="s">
        <v>209</v>
      </c>
      <c r="B463" s="22">
        <f>+$B$23</f>
        <v>0</v>
      </c>
      <c r="C463" s="84" t="e">
        <f>+B463/B477</f>
        <v>#DIV/0!</v>
      </c>
      <c r="D463" s="89">
        <v>0</v>
      </c>
      <c r="E463" s="112">
        <f>+D463*C445</f>
        <v>0</v>
      </c>
      <c r="F463" s="79">
        <v>0</v>
      </c>
      <c r="G463" s="112">
        <f>F463*C445</f>
        <v>0</v>
      </c>
      <c r="H463" s="89">
        <v>0</v>
      </c>
      <c r="I463" s="117">
        <f>H463*C445</f>
        <v>0</v>
      </c>
      <c r="J463" s="39">
        <f>+H463*I480</f>
        <v>0</v>
      </c>
      <c r="K463" s="39">
        <f>+H463*I481</f>
        <v>0</v>
      </c>
      <c r="L463" s="394">
        <f t="shared" si="32"/>
        <v>0</v>
      </c>
    </row>
    <row r="464" spans="1:12" ht="13.8">
      <c r="A464" s="2" t="s">
        <v>210</v>
      </c>
      <c r="B464" s="22">
        <f>+$B$24</f>
        <v>0</v>
      </c>
      <c r="C464" s="84" t="e">
        <f>+B464/B477</f>
        <v>#DIV/0!</v>
      </c>
      <c r="D464" s="89">
        <v>0</v>
      </c>
      <c r="E464" s="112">
        <f>+D464*C445</f>
        <v>0</v>
      </c>
      <c r="F464" s="79">
        <v>0</v>
      </c>
      <c r="G464" s="112">
        <f>F464*C445</f>
        <v>0</v>
      </c>
      <c r="H464" s="89">
        <v>0</v>
      </c>
      <c r="I464" s="117">
        <f>H464*C445</f>
        <v>0</v>
      </c>
      <c r="J464" s="39">
        <f>+H464*I480</f>
        <v>0</v>
      </c>
      <c r="K464" s="39">
        <f>+H464*I481</f>
        <v>0</v>
      </c>
      <c r="L464" s="394">
        <f t="shared" si="32"/>
        <v>0</v>
      </c>
    </row>
    <row r="465" spans="1:12" ht="13.8">
      <c r="A465" s="2" t="s">
        <v>2</v>
      </c>
      <c r="B465" s="22">
        <f>+$B$25</f>
        <v>0</v>
      </c>
      <c r="C465" s="84" t="e">
        <f>+B465/B477</f>
        <v>#DIV/0!</v>
      </c>
      <c r="D465" s="89">
        <v>0</v>
      </c>
      <c r="E465" s="112">
        <f>+D465*C445</f>
        <v>0</v>
      </c>
      <c r="F465" s="79">
        <v>0</v>
      </c>
      <c r="G465" s="112">
        <f>F465*C445</f>
        <v>0</v>
      </c>
      <c r="H465" s="89">
        <v>0</v>
      </c>
      <c r="I465" s="117">
        <f>H465*C445</f>
        <v>0</v>
      </c>
      <c r="J465" s="39">
        <f>+H465*I480</f>
        <v>0</v>
      </c>
      <c r="K465" s="39">
        <f>+H465*I481</f>
        <v>0</v>
      </c>
      <c r="L465" s="394">
        <f t="shared" si="32"/>
        <v>0</v>
      </c>
    </row>
    <row r="466" spans="1:12" ht="13.8">
      <c r="A466" s="2" t="s">
        <v>12</v>
      </c>
      <c r="B466" s="22">
        <f>+$B$26</f>
        <v>0</v>
      </c>
      <c r="C466" s="84" t="e">
        <f>+B466/B477</f>
        <v>#DIV/0!</v>
      </c>
      <c r="D466" s="89">
        <v>0</v>
      </c>
      <c r="E466" s="112">
        <f>+D466*C445</f>
        <v>0</v>
      </c>
      <c r="F466" s="79">
        <v>0</v>
      </c>
      <c r="G466" s="112">
        <f>F466*C445</f>
        <v>0</v>
      </c>
      <c r="H466" s="89">
        <v>0</v>
      </c>
      <c r="I466" s="117">
        <f>H466*C445</f>
        <v>0</v>
      </c>
      <c r="J466" s="39">
        <f>+H466*I480</f>
        <v>0</v>
      </c>
      <c r="K466" s="39">
        <f>+H466*I481</f>
        <v>0</v>
      </c>
      <c r="L466" s="394">
        <f t="shared" si="32"/>
        <v>0</v>
      </c>
    </row>
    <row r="467" spans="1:12" ht="13.8">
      <c r="A467" s="2" t="s">
        <v>18</v>
      </c>
      <c r="B467" s="22">
        <f>+$B$27</f>
        <v>0</v>
      </c>
      <c r="C467" s="84" t="e">
        <f>+B467/B477</f>
        <v>#DIV/0!</v>
      </c>
      <c r="D467" s="89">
        <v>0</v>
      </c>
      <c r="E467" s="112">
        <f>+D467*C445</f>
        <v>0</v>
      </c>
      <c r="F467" s="79">
        <v>0</v>
      </c>
      <c r="G467" s="112">
        <f>F467*C445</f>
        <v>0</v>
      </c>
      <c r="H467" s="89">
        <v>0</v>
      </c>
      <c r="I467" s="117">
        <f>H467*C445</f>
        <v>0</v>
      </c>
      <c r="J467" s="39">
        <f>+H467*I480</f>
        <v>0</v>
      </c>
      <c r="K467" s="39">
        <f>+H467*I481</f>
        <v>0</v>
      </c>
      <c r="L467" s="394">
        <f t="shared" si="32"/>
        <v>0</v>
      </c>
    </row>
    <row r="468" spans="1:12" ht="13.8">
      <c r="A468" s="2" t="s">
        <v>9</v>
      </c>
      <c r="B468" s="22">
        <f>+$B$28</f>
        <v>0</v>
      </c>
      <c r="C468" s="84" t="e">
        <f>+B468/B477</f>
        <v>#DIV/0!</v>
      </c>
      <c r="D468" s="89">
        <v>0</v>
      </c>
      <c r="E468" s="112">
        <f>+D468*C445</f>
        <v>0</v>
      </c>
      <c r="F468" s="79">
        <v>0</v>
      </c>
      <c r="G468" s="112">
        <f>F468*C445</f>
        <v>0</v>
      </c>
      <c r="H468" s="89">
        <v>8.1379385578310218E-2</v>
      </c>
      <c r="I468" s="117">
        <f>H468*C445</f>
        <v>952057.43188065127</v>
      </c>
      <c r="J468" s="39">
        <f>+H468*I480</f>
        <v>95701.900375929181</v>
      </c>
      <c r="K468" s="39">
        <f>+H468*I481</f>
        <v>-7485.1945061073957</v>
      </c>
      <c r="L468" s="394">
        <f t="shared" si="32"/>
        <v>88216.705869821788</v>
      </c>
    </row>
    <row r="469" spans="1:12" ht="13.8">
      <c r="A469" s="2" t="s">
        <v>7</v>
      </c>
      <c r="B469" s="22">
        <f>+$B$29</f>
        <v>0</v>
      </c>
      <c r="C469" s="84" t="e">
        <f>+B469/B477</f>
        <v>#DIV/0!</v>
      </c>
      <c r="D469" s="89">
        <v>0</v>
      </c>
      <c r="E469" s="112">
        <f>+D469*C445</f>
        <v>0</v>
      </c>
      <c r="F469" s="79">
        <v>0</v>
      </c>
      <c r="G469" s="112">
        <f>F469*C445</f>
        <v>0</v>
      </c>
      <c r="H469" s="89">
        <v>0.3041473513150772</v>
      </c>
      <c r="I469" s="117">
        <f>H469*C445</f>
        <v>3558219.8630350879</v>
      </c>
      <c r="J469" s="39">
        <f>+H469*I480</f>
        <v>357676.32439481298</v>
      </c>
      <c r="K469" s="39">
        <f>+H469*I481</f>
        <v>-27975.169226609487</v>
      </c>
      <c r="L469" s="394">
        <f t="shared" si="32"/>
        <v>329701.15516820352</v>
      </c>
    </row>
    <row r="470" spans="1:12" ht="13.8">
      <c r="A470" s="2" t="s">
        <v>13</v>
      </c>
      <c r="B470" s="22">
        <f>+$B$30</f>
        <v>0</v>
      </c>
      <c r="C470" s="84" t="e">
        <f>+B470/B477</f>
        <v>#DIV/0!</v>
      </c>
      <c r="D470" s="89">
        <v>0</v>
      </c>
      <c r="E470" s="112">
        <f>+D470*C445</f>
        <v>0</v>
      </c>
      <c r="F470" s="79">
        <v>0</v>
      </c>
      <c r="G470" s="112">
        <f>F470*C445</f>
        <v>0</v>
      </c>
      <c r="H470" s="89">
        <v>0</v>
      </c>
      <c r="I470" s="117">
        <f>H470*C445</f>
        <v>0</v>
      </c>
      <c r="J470" s="39">
        <f>+H470*I480</f>
        <v>0</v>
      </c>
      <c r="K470" s="39">
        <f>+H470*I481</f>
        <v>0</v>
      </c>
      <c r="L470" s="394">
        <f t="shared" si="32"/>
        <v>0</v>
      </c>
    </row>
    <row r="471" spans="1:12" ht="13.8">
      <c r="A471" s="2" t="s">
        <v>3</v>
      </c>
      <c r="B471" s="22">
        <f>+$B$31</f>
        <v>0</v>
      </c>
      <c r="C471" s="84" t="e">
        <f>+B471/B477</f>
        <v>#DIV/0!</v>
      </c>
      <c r="D471" s="89">
        <v>0</v>
      </c>
      <c r="E471" s="112">
        <f>+D471*C445</f>
        <v>0</v>
      </c>
      <c r="F471" s="79">
        <v>0</v>
      </c>
      <c r="G471" s="112">
        <f>F471*C445</f>
        <v>0</v>
      </c>
      <c r="H471" s="89">
        <v>6.3988311165306018E-3</v>
      </c>
      <c r="I471" s="117">
        <f>H471*C445</f>
        <v>74859.925232291513</v>
      </c>
      <c r="J471" s="39">
        <f>+H471*I480</f>
        <v>7525.0051801794752</v>
      </c>
      <c r="K471" s="39">
        <f>+H471*I481</f>
        <v>-588.55808726736825</v>
      </c>
      <c r="L471" s="394">
        <f t="shared" si="32"/>
        <v>6936.4470929121071</v>
      </c>
    </row>
    <row r="472" spans="1:12" ht="13.8">
      <c r="A472" s="2" t="s">
        <v>11</v>
      </c>
      <c r="B472" s="22">
        <f>+$B$32</f>
        <v>0</v>
      </c>
      <c r="C472" s="84" t="e">
        <f>+B472/B477</f>
        <v>#DIV/0!</v>
      </c>
      <c r="D472" s="89">
        <v>0</v>
      </c>
      <c r="E472" s="112">
        <f>+D472*C445</f>
        <v>0</v>
      </c>
      <c r="F472" s="79">
        <v>0</v>
      </c>
      <c r="G472" s="112">
        <f>F472*C445</f>
        <v>0</v>
      </c>
      <c r="H472" s="89">
        <v>0.60807443199008182</v>
      </c>
      <c r="I472" s="117">
        <f>H472*C445</f>
        <v>7113862.7798519675</v>
      </c>
      <c r="J472" s="39">
        <f>+H472*I480</f>
        <v>715093.61121269944</v>
      </c>
      <c r="K472" s="39">
        <f>+H472*I481</f>
        <v>-55930.078180015735</v>
      </c>
      <c r="L472" s="394">
        <f t="shared" si="32"/>
        <v>659163.53303268366</v>
      </c>
    </row>
    <row r="473" spans="1:12" ht="13.8">
      <c r="A473" s="372" t="s">
        <v>8</v>
      </c>
      <c r="B473" s="22">
        <f>+$B$33</f>
        <v>0</v>
      </c>
      <c r="C473" s="84" t="e">
        <f>+B473/B477</f>
        <v>#DIV/0!</v>
      </c>
      <c r="D473" s="89">
        <v>0</v>
      </c>
      <c r="E473" s="112">
        <f>+D473*C445</f>
        <v>0</v>
      </c>
      <c r="F473" s="79">
        <v>0</v>
      </c>
      <c r="G473" s="112">
        <f>F473*C445</f>
        <v>0</v>
      </c>
      <c r="H473" s="89">
        <v>0</v>
      </c>
      <c r="I473" s="117">
        <f>H473*C445</f>
        <v>0</v>
      </c>
      <c r="J473" s="39">
        <f>+H473*I480</f>
        <v>0</v>
      </c>
      <c r="K473" s="39">
        <f>+H473*I481</f>
        <v>0</v>
      </c>
      <c r="L473" s="394">
        <f t="shared" si="32"/>
        <v>0</v>
      </c>
    </row>
    <row r="474" spans="1:12" ht="13.8">
      <c r="A474" s="372" t="s">
        <v>444</v>
      </c>
      <c r="B474" s="22">
        <f>+$B$34</f>
        <v>0</v>
      </c>
      <c r="C474" s="84" t="e">
        <f>+B474/B477</f>
        <v>#DIV/0!</v>
      </c>
      <c r="D474" s="89">
        <v>0</v>
      </c>
      <c r="E474" s="112">
        <f>+D474*C445</f>
        <v>0</v>
      </c>
      <c r="F474" s="79">
        <v>0</v>
      </c>
      <c r="G474" s="112">
        <f>F474*C445</f>
        <v>0</v>
      </c>
      <c r="H474" s="89">
        <v>0</v>
      </c>
      <c r="I474" s="117">
        <f>H474*C445</f>
        <v>0</v>
      </c>
      <c r="J474" s="39">
        <f>+H474*I480</f>
        <v>0</v>
      </c>
      <c r="K474" s="39">
        <f>+H474*I481</f>
        <v>0</v>
      </c>
      <c r="L474" s="394">
        <f t="shared" si="32"/>
        <v>0</v>
      </c>
    </row>
    <row r="475" spans="1:12" ht="13.8">
      <c r="A475" s="372" t="s">
        <v>445</v>
      </c>
      <c r="B475" s="22">
        <f>+$B$35</f>
        <v>0</v>
      </c>
      <c r="C475" s="84" t="e">
        <f>+B475/B477</f>
        <v>#DIV/0!</v>
      </c>
      <c r="D475" s="89">
        <v>0</v>
      </c>
      <c r="E475" s="112">
        <f>+D475*C445</f>
        <v>0</v>
      </c>
      <c r="F475" s="79">
        <v>0</v>
      </c>
      <c r="G475" s="112">
        <f>F475*C445</f>
        <v>0</v>
      </c>
      <c r="H475" s="89">
        <v>0</v>
      </c>
      <c r="I475" s="117">
        <f>H475*C445</f>
        <v>0</v>
      </c>
      <c r="J475" s="39">
        <f>+H475*I480</f>
        <v>0</v>
      </c>
      <c r="K475" s="39">
        <f>+H475*I481</f>
        <v>0</v>
      </c>
      <c r="L475" s="394">
        <f t="shared" si="32"/>
        <v>0</v>
      </c>
    </row>
    <row r="476" spans="1:12" ht="13.8">
      <c r="A476" s="3" t="s">
        <v>461</v>
      </c>
      <c r="B476" s="22">
        <f>+$B$36</f>
        <v>0</v>
      </c>
      <c r="C476" s="84" t="e">
        <f>+B476/B477</f>
        <v>#DIV/0!</v>
      </c>
      <c r="D476" s="89">
        <v>0</v>
      </c>
      <c r="E476" s="112">
        <f>+D476*C445</f>
        <v>0</v>
      </c>
      <c r="F476" s="79">
        <v>0</v>
      </c>
      <c r="G476" s="115">
        <f>F476*C445</f>
        <v>0</v>
      </c>
      <c r="H476" s="358">
        <v>0</v>
      </c>
      <c r="I476" s="118">
        <f>H476*C445</f>
        <v>0</v>
      </c>
      <c r="J476" s="39">
        <f>+H476*I480</f>
        <v>0</v>
      </c>
      <c r="K476" s="39">
        <f>+H476*I481</f>
        <v>0</v>
      </c>
      <c r="L476" s="394">
        <f t="shared" si="32"/>
        <v>0</v>
      </c>
    </row>
    <row r="477" spans="1:12" ht="13.8">
      <c r="A477" s="24"/>
      <c r="B477" s="25">
        <f t="shared" ref="B477:L477" si="33">SUM(B451:B476)</f>
        <v>0</v>
      </c>
      <c r="C477" s="85" t="e">
        <f t="shared" si="33"/>
        <v>#DIV/0!</v>
      </c>
      <c r="D477" s="82">
        <f t="shared" si="33"/>
        <v>0</v>
      </c>
      <c r="E477" s="113">
        <f t="shared" si="33"/>
        <v>0</v>
      </c>
      <c r="F477" s="83">
        <f t="shared" si="33"/>
        <v>0</v>
      </c>
      <c r="G477" s="113">
        <f t="shared" si="33"/>
        <v>0</v>
      </c>
      <c r="H477" s="86">
        <f t="shared" si="33"/>
        <v>0.99999999999999978</v>
      </c>
      <c r="I477" s="363">
        <f t="shared" si="33"/>
        <v>11698999.999999998</v>
      </c>
      <c r="J477" s="26">
        <f t="shared" si="33"/>
        <v>1175996.8411636211</v>
      </c>
      <c r="K477" s="26">
        <f t="shared" si="33"/>
        <v>-91978.999999999985</v>
      </c>
      <c r="L477" s="26">
        <f t="shared" si="33"/>
        <v>1084017.8411636211</v>
      </c>
    </row>
    <row r="478" spans="1:12">
      <c r="H478" s="80"/>
      <c r="I478" s="81"/>
    </row>
    <row r="479" spans="1:12">
      <c r="I479" s="127"/>
    </row>
    <row r="480" spans="1:12">
      <c r="G480" t="s">
        <v>114</v>
      </c>
      <c r="H480" s="27"/>
      <c r="I480" s="357">
        <f>+OTP!L77</f>
        <v>1175996.8411636213</v>
      </c>
    </row>
    <row r="481" spans="1:14">
      <c r="G481" t="s">
        <v>338</v>
      </c>
      <c r="I481" s="357">
        <f>+OTP!M77</f>
        <v>-91979</v>
      </c>
    </row>
    <row r="482" spans="1:14">
      <c r="G482" t="s">
        <v>256</v>
      </c>
      <c r="I482" s="746">
        <f>SUM(I480:I481)</f>
        <v>1084017.8411636213</v>
      </c>
      <c r="N482" s="121">
        <f>+I482</f>
        <v>1084017.8411636213</v>
      </c>
    </row>
    <row r="483" spans="1:14">
      <c r="I483" s="747"/>
      <c r="N483" s="121"/>
    </row>
    <row r="484" spans="1:14">
      <c r="I484" s="747"/>
      <c r="N484" s="121"/>
    </row>
    <row r="485" spans="1:14">
      <c r="I485" s="122"/>
      <c r="N485" s="121"/>
    </row>
    <row r="486" spans="1:14" ht="15.6">
      <c r="A486" s="874" t="s">
        <v>19</v>
      </c>
      <c r="B486" s="875"/>
      <c r="C486" s="875">
        <v>1542</v>
      </c>
      <c r="D486" s="875"/>
      <c r="E486" s="875"/>
      <c r="F486" s="875"/>
      <c r="G486" s="875"/>
      <c r="H486" s="876"/>
      <c r="I486" s="4"/>
    </row>
    <row r="487" spans="1:14" ht="15.6">
      <c r="A487" s="867" t="s">
        <v>20</v>
      </c>
      <c r="B487" s="868"/>
      <c r="C487" s="920"/>
      <c r="D487" s="920"/>
      <c r="E487" s="920"/>
      <c r="F487" s="920"/>
      <c r="G487" s="920"/>
      <c r="H487" s="921"/>
      <c r="I487" s="4"/>
    </row>
    <row r="488" spans="1:14" ht="15.6">
      <c r="A488" s="867" t="s">
        <v>22</v>
      </c>
      <c r="B488" s="868"/>
      <c r="C488" s="913"/>
      <c r="D488" s="913"/>
      <c r="E488" s="913"/>
      <c r="F488" s="913"/>
      <c r="G488" s="913"/>
      <c r="H488" s="914"/>
      <c r="I488" s="4"/>
    </row>
    <row r="489" spans="1:14" ht="15.6">
      <c r="A489" s="867" t="s">
        <v>24</v>
      </c>
      <c r="B489" s="868"/>
      <c r="C489" s="869">
        <v>87249</v>
      </c>
      <c r="D489" s="870"/>
      <c r="E489" s="870"/>
      <c r="F489" s="870"/>
      <c r="G489" s="870"/>
      <c r="H489" s="871"/>
      <c r="I489" s="4"/>
    </row>
    <row r="490" spans="1:14" ht="15.6">
      <c r="A490" s="881" t="s">
        <v>25</v>
      </c>
      <c r="B490" s="882"/>
      <c r="C490" s="911" t="s">
        <v>3</v>
      </c>
      <c r="D490" s="911"/>
      <c r="E490" s="911"/>
      <c r="F490" s="911"/>
      <c r="G490" s="911"/>
      <c r="H490" s="912"/>
      <c r="I490" s="4"/>
    </row>
    <row r="491" spans="1:14" ht="13.8">
      <c r="A491" s="5"/>
      <c r="B491" s="5"/>
      <c r="C491" s="5"/>
      <c r="D491" s="5"/>
      <c r="E491" s="5"/>
      <c r="F491" s="5"/>
      <c r="G491" s="5"/>
      <c r="H491" s="5"/>
      <c r="I491" s="5"/>
    </row>
    <row r="492" spans="1:14" ht="13.8">
      <c r="A492" s="6"/>
      <c r="B492" s="7"/>
      <c r="C492" s="8"/>
      <c r="D492" s="886">
        <v>0.2</v>
      </c>
      <c r="E492" s="887"/>
      <c r="F492" s="886">
        <v>0.8</v>
      </c>
      <c r="G492" s="887"/>
      <c r="H492" s="370"/>
      <c r="I492" s="10"/>
      <c r="J492" s="11" t="s">
        <v>121</v>
      </c>
      <c r="K492" s="11" t="s">
        <v>269</v>
      </c>
      <c r="L492" s="11" t="s">
        <v>270</v>
      </c>
    </row>
    <row r="493" spans="1:14" ht="13.8">
      <c r="A493" s="12"/>
      <c r="B493" s="13"/>
      <c r="C493" s="14"/>
      <c r="D493" s="872" t="s">
        <v>26</v>
      </c>
      <c r="E493" s="880"/>
      <c r="F493" s="872" t="s">
        <v>27</v>
      </c>
      <c r="G493" s="880"/>
      <c r="H493" s="872" t="s">
        <v>28</v>
      </c>
      <c r="I493" s="873"/>
      <c r="J493" s="15" t="s">
        <v>29</v>
      </c>
      <c r="K493" s="391" t="s">
        <v>29</v>
      </c>
      <c r="L493" s="391" t="s">
        <v>29</v>
      </c>
    </row>
    <row r="494" spans="1:14" ht="27.6">
      <c r="A494" s="16" t="s">
        <v>30</v>
      </c>
      <c r="B494" s="17" t="s">
        <v>31</v>
      </c>
      <c r="C494" s="18" t="s">
        <v>32</v>
      </c>
      <c r="D494" s="19" t="s">
        <v>33</v>
      </c>
      <c r="E494" s="20" t="s">
        <v>34</v>
      </c>
      <c r="F494" s="19" t="s">
        <v>33</v>
      </c>
      <c r="G494" s="20" t="s">
        <v>34</v>
      </c>
      <c r="H494" s="21" t="s">
        <v>33</v>
      </c>
      <c r="I494" s="40" t="s">
        <v>34</v>
      </c>
      <c r="J494" s="18" t="s">
        <v>34</v>
      </c>
      <c r="K494" s="18" t="s">
        <v>34</v>
      </c>
      <c r="L494" s="18" t="s">
        <v>34</v>
      </c>
    </row>
    <row r="495" spans="1:14" ht="13.8">
      <c r="A495" s="1" t="s">
        <v>15</v>
      </c>
      <c r="B495" s="22">
        <f>+$B$10</f>
        <v>0</v>
      </c>
      <c r="C495" s="84" t="e">
        <f>+B495/B521</f>
        <v>#DIV/0!</v>
      </c>
      <c r="D495" s="89">
        <v>0</v>
      </c>
      <c r="E495" s="112">
        <f>+D495*C489</f>
        <v>0</v>
      </c>
      <c r="F495" s="79">
        <v>0</v>
      </c>
      <c r="G495" s="114">
        <f>F495*C489</f>
        <v>0</v>
      </c>
      <c r="H495" s="89">
        <v>0</v>
      </c>
      <c r="I495" s="116">
        <f>H495*C489</f>
        <v>0</v>
      </c>
      <c r="J495" s="39">
        <f>+H495*I524</f>
        <v>0</v>
      </c>
      <c r="K495" s="395">
        <v>0</v>
      </c>
      <c r="L495" s="393">
        <f>+J495+K495</f>
        <v>0</v>
      </c>
    </row>
    <row r="496" spans="1:14" ht="13.8">
      <c r="A496" s="2" t="s">
        <v>4</v>
      </c>
      <c r="B496" s="22">
        <f>+$B$12</f>
        <v>0</v>
      </c>
      <c r="C496" s="84" t="e">
        <f>+B496/B521</f>
        <v>#DIV/0!</v>
      </c>
      <c r="D496" s="89">
        <v>0</v>
      </c>
      <c r="E496" s="112">
        <f>+D496*C489</f>
        <v>0</v>
      </c>
      <c r="F496" s="79">
        <v>0</v>
      </c>
      <c r="G496" s="112">
        <f>F496*C489</f>
        <v>0</v>
      </c>
      <c r="H496" s="89">
        <v>0</v>
      </c>
      <c r="I496" s="117">
        <f>H496*C489</f>
        <v>0</v>
      </c>
      <c r="J496" s="39">
        <f>+H496*I524</f>
        <v>0</v>
      </c>
      <c r="K496" s="395">
        <v>0</v>
      </c>
      <c r="L496" s="394">
        <f>+J496+K496</f>
        <v>0</v>
      </c>
    </row>
    <row r="497" spans="1:12" ht="13.8">
      <c r="A497" s="2" t="s">
        <v>0</v>
      </c>
      <c r="B497" s="22">
        <f>+$B$13</f>
        <v>0</v>
      </c>
      <c r="C497" s="84" t="e">
        <f>+B497/B521</f>
        <v>#DIV/0!</v>
      </c>
      <c r="D497" s="89">
        <v>0</v>
      </c>
      <c r="E497" s="112">
        <f>+D497*C489</f>
        <v>0</v>
      </c>
      <c r="F497" s="79">
        <v>0</v>
      </c>
      <c r="G497" s="112">
        <f>F497*C489</f>
        <v>0</v>
      </c>
      <c r="H497" s="89">
        <v>0</v>
      </c>
      <c r="I497" s="117">
        <f>H497*C489</f>
        <v>0</v>
      </c>
      <c r="J497" s="39">
        <f>+H497*I524</f>
        <v>0</v>
      </c>
      <c r="K497" s="395">
        <v>0</v>
      </c>
      <c r="L497" s="394">
        <f t="shared" ref="L497:L520" si="34">+J497+K497</f>
        <v>0</v>
      </c>
    </row>
    <row r="498" spans="1:12" ht="13.8">
      <c r="A498" s="2" t="s">
        <v>16</v>
      </c>
      <c r="B498" s="22">
        <f>+$B$14</f>
        <v>0</v>
      </c>
      <c r="C498" s="84" t="e">
        <f>+B498/B521</f>
        <v>#DIV/0!</v>
      </c>
      <c r="D498" s="89">
        <v>0</v>
      </c>
      <c r="E498" s="112">
        <f>+D498*C489</f>
        <v>0</v>
      </c>
      <c r="F498" s="79">
        <v>0</v>
      </c>
      <c r="G498" s="112">
        <f>F498*C489</f>
        <v>0</v>
      </c>
      <c r="H498" s="89">
        <v>0</v>
      </c>
      <c r="I498" s="117">
        <f>H498*C489</f>
        <v>0</v>
      </c>
      <c r="J498" s="39">
        <f>+H498*I524</f>
        <v>0</v>
      </c>
      <c r="K498" s="395">
        <v>0</v>
      </c>
      <c r="L498" s="394">
        <f t="shared" si="34"/>
        <v>0</v>
      </c>
    </row>
    <row r="499" spans="1:12" ht="13.8">
      <c r="A499" s="2" t="s">
        <v>6</v>
      </c>
      <c r="B499" s="22">
        <f>+$B$15</f>
        <v>0</v>
      </c>
      <c r="C499" s="84" t="e">
        <f>+B499/B521</f>
        <v>#DIV/0!</v>
      </c>
      <c r="D499" s="89">
        <v>0</v>
      </c>
      <c r="E499" s="112">
        <f>+D499*C489</f>
        <v>0</v>
      </c>
      <c r="F499" s="79">
        <v>0</v>
      </c>
      <c r="G499" s="112">
        <f>F499*C489</f>
        <v>0</v>
      </c>
      <c r="H499" s="89">
        <v>0</v>
      </c>
      <c r="I499" s="117">
        <f>H499*C489</f>
        <v>0</v>
      </c>
      <c r="J499" s="39">
        <f>+H499*I524</f>
        <v>0</v>
      </c>
      <c r="K499" s="395">
        <v>0</v>
      </c>
      <c r="L499" s="394">
        <f t="shared" si="34"/>
        <v>0</v>
      </c>
    </row>
    <row r="500" spans="1:12" ht="13.8">
      <c r="A500" s="2" t="s">
        <v>10</v>
      </c>
      <c r="B500" s="22">
        <f>+$B$16</f>
        <v>0</v>
      </c>
      <c r="C500" s="84" t="e">
        <f>+B500/B521</f>
        <v>#DIV/0!</v>
      </c>
      <c r="D500" s="89">
        <v>0</v>
      </c>
      <c r="E500" s="112">
        <f>+D500*C489</f>
        <v>0</v>
      </c>
      <c r="F500" s="79">
        <v>0</v>
      </c>
      <c r="G500" s="112">
        <f>F500*C489</f>
        <v>0</v>
      </c>
      <c r="H500" s="89">
        <v>0</v>
      </c>
      <c r="I500" s="117">
        <f>H500*C489</f>
        <v>0</v>
      </c>
      <c r="J500" s="39">
        <f>+H500*I524</f>
        <v>0</v>
      </c>
      <c r="K500" s="395">
        <v>0</v>
      </c>
      <c r="L500" s="394">
        <f t="shared" si="34"/>
        <v>0</v>
      </c>
    </row>
    <row r="501" spans="1:12" ht="13.8">
      <c r="A501" s="2" t="s">
        <v>17</v>
      </c>
      <c r="B501" s="22">
        <f>+$B$17</f>
        <v>0</v>
      </c>
      <c r="C501" s="84" t="e">
        <f>+B501/B521</f>
        <v>#DIV/0!</v>
      </c>
      <c r="D501" s="89">
        <v>0</v>
      </c>
      <c r="E501" s="112">
        <f>+D501*C489</f>
        <v>0</v>
      </c>
      <c r="F501" s="79">
        <v>0</v>
      </c>
      <c r="G501" s="112">
        <f>F501*C489</f>
        <v>0</v>
      </c>
      <c r="H501" s="89">
        <v>0</v>
      </c>
      <c r="I501" s="117">
        <f>H501*C489</f>
        <v>0</v>
      </c>
      <c r="J501" s="39">
        <f>+H501*I524</f>
        <v>0</v>
      </c>
      <c r="K501" s="395">
        <v>0</v>
      </c>
      <c r="L501" s="394">
        <f t="shared" si="34"/>
        <v>0</v>
      </c>
    </row>
    <row r="502" spans="1:12" ht="13.8">
      <c r="A502" s="2" t="s">
        <v>5</v>
      </c>
      <c r="B502" s="22">
        <f>+$B$18</f>
        <v>0</v>
      </c>
      <c r="C502" s="84" t="e">
        <f>+B502/B521</f>
        <v>#DIV/0!</v>
      </c>
      <c r="D502" s="89">
        <v>0</v>
      </c>
      <c r="E502" s="112">
        <f>+D502*C489</f>
        <v>0</v>
      </c>
      <c r="F502" s="79">
        <v>0</v>
      </c>
      <c r="G502" s="112">
        <f>F502*C489</f>
        <v>0</v>
      </c>
      <c r="H502" s="89">
        <v>0</v>
      </c>
      <c r="I502" s="117">
        <f>H502*C489</f>
        <v>0</v>
      </c>
      <c r="J502" s="39">
        <f>+H502*I524</f>
        <v>0</v>
      </c>
      <c r="K502" s="395">
        <v>0</v>
      </c>
      <c r="L502" s="394">
        <f t="shared" si="34"/>
        <v>0</v>
      </c>
    </row>
    <row r="503" spans="1:12" ht="13.8">
      <c r="A503" s="2" t="s">
        <v>116</v>
      </c>
      <c r="B503" s="22">
        <f>+$B$19</f>
        <v>0</v>
      </c>
      <c r="C503" s="84" t="e">
        <f>+B503/B521</f>
        <v>#DIV/0!</v>
      </c>
      <c r="D503" s="89">
        <v>0</v>
      </c>
      <c r="E503" s="112">
        <f>+D503*C489</f>
        <v>0</v>
      </c>
      <c r="F503" s="79">
        <v>0</v>
      </c>
      <c r="G503" s="112">
        <f>F503*C489</f>
        <v>0</v>
      </c>
      <c r="H503" s="89">
        <v>0</v>
      </c>
      <c r="I503" s="117">
        <f>H503*C489</f>
        <v>0</v>
      </c>
      <c r="J503" s="39">
        <f>+H503*I524</f>
        <v>0</v>
      </c>
      <c r="K503" s="395">
        <v>0</v>
      </c>
      <c r="L503" s="394">
        <f t="shared" si="34"/>
        <v>0</v>
      </c>
    </row>
    <row r="504" spans="1:12" ht="13.8">
      <c r="A504" s="2" t="s">
        <v>1</v>
      </c>
      <c r="B504" s="22">
        <f>+$B$20</f>
        <v>0</v>
      </c>
      <c r="C504" s="84" t="e">
        <f>+B504/B521</f>
        <v>#DIV/0!</v>
      </c>
      <c r="D504" s="89">
        <v>0</v>
      </c>
      <c r="E504" s="112">
        <f>+D504*C489</f>
        <v>0</v>
      </c>
      <c r="F504" s="79">
        <v>0</v>
      </c>
      <c r="G504" s="112">
        <f>F504*C489</f>
        <v>0</v>
      </c>
      <c r="H504" s="89">
        <v>0</v>
      </c>
      <c r="I504" s="117">
        <f>H504*C489</f>
        <v>0</v>
      </c>
      <c r="J504" s="39">
        <f>+H504*I524</f>
        <v>0</v>
      </c>
      <c r="K504" s="395">
        <v>0</v>
      </c>
      <c r="L504" s="394">
        <f t="shared" si="34"/>
        <v>0</v>
      </c>
    </row>
    <row r="505" spans="1:12" ht="13.8">
      <c r="A505" s="2" t="s">
        <v>46</v>
      </c>
      <c r="B505" s="22">
        <f>+$B$21</f>
        <v>0</v>
      </c>
      <c r="C505" s="84" t="e">
        <f>+B505/B521</f>
        <v>#DIV/0!</v>
      </c>
      <c r="D505" s="89">
        <v>0</v>
      </c>
      <c r="E505" s="112">
        <f>+D505*C489</f>
        <v>0</v>
      </c>
      <c r="F505" s="79">
        <v>0</v>
      </c>
      <c r="G505" s="112">
        <f>F505*C489</f>
        <v>0</v>
      </c>
      <c r="H505" s="89">
        <v>0</v>
      </c>
      <c r="I505" s="117">
        <f>H505*C489</f>
        <v>0</v>
      </c>
      <c r="J505" s="39">
        <f>+H505*I524</f>
        <v>0</v>
      </c>
      <c r="K505" s="395">
        <v>0</v>
      </c>
      <c r="L505" s="394">
        <f t="shared" si="34"/>
        <v>0</v>
      </c>
    </row>
    <row r="506" spans="1:12" ht="13.8">
      <c r="A506" s="2" t="s">
        <v>45</v>
      </c>
      <c r="B506" s="22">
        <f>+$B$22</f>
        <v>0</v>
      </c>
      <c r="C506" s="84" t="e">
        <f>+B506/B521</f>
        <v>#DIV/0!</v>
      </c>
      <c r="D506" s="89">
        <v>0</v>
      </c>
      <c r="E506" s="112">
        <f>+D506*C489</f>
        <v>0</v>
      </c>
      <c r="F506" s="79">
        <v>0</v>
      </c>
      <c r="G506" s="112">
        <f>F506*C489</f>
        <v>0</v>
      </c>
      <c r="H506" s="89">
        <v>0</v>
      </c>
      <c r="I506" s="117">
        <f>H506*C489</f>
        <v>0</v>
      </c>
      <c r="J506" s="39">
        <f>+H506*I524</f>
        <v>0</v>
      </c>
      <c r="K506" s="395">
        <v>0</v>
      </c>
      <c r="L506" s="394">
        <f t="shared" si="34"/>
        <v>0</v>
      </c>
    </row>
    <row r="507" spans="1:12" ht="13.8">
      <c r="A507" s="2" t="s">
        <v>209</v>
      </c>
      <c r="B507" s="22">
        <f>+$B$23</f>
        <v>0</v>
      </c>
      <c r="C507" s="84" t="e">
        <f>+B507/B521</f>
        <v>#DIV/0!</v>
      </c>
      <c r="D507" s="89">
        <v>0</v>
      </c>
      <c r="E507" s="112">
        <f>+D507*C489</f>
        <v>0</v>
      </c>
      <c r="F507" s="79">
        <v>0</v>
      </c>
      <c r="G507" s="112">
        <f>F507*C489</f>
        <v>0</v>
      </c>
      <c r="H507" s="89">
        <v>0</v>
      </c>
      <c r="I507" s="117">
        <f>H507*C489</f>
        <v>0</v>
      </c>
      <c r="J507" s="39">
        <f>+H507*I524</f>
        <v>0</v>
      </c>
      <c r="K507" s="395">
        <v>0</v>
      </c>
      <c r="L507" s="394">
        <f t="shared" si="34"/>
        <v>0</v>
      </c>
    </row>
    <row r="508" spans="1:12" ht="13.8">
      <c r="A508" s="2" t="s">
        <v>210</v>
      </c>
      <c r="B508" s="22">
        <f>+$B$24</f>
        <v>0</v>
      </c>
      <c r="C508" s="84" t="e">
        <f>+B508/B521</f>
        <v>#DIV/0!</v>
      </c>
      <c r="D508" s="89">
        <v>0</v>
      </c>
      <c r="E508" s="112">
        <f>+D508*C489</f>
        <v>0</v>
      </c>
      <c r="F508" s="79">
        <v>0</v>
      </c>
      <c r="G508" s="112">
        <f>F508*C489</f>
        <v>0</v>
      </c>
      <c r="H508" s="89">
        <v>0</v>
      </c>
      <c r="I508" s="117">
        <f>H508*C489</f>
        <v>0</v>
      </c>
      <c r="J508" s="39">
        <f>+H508*I524</f>
        <v>0</v>
      </c>
      <c r="K508" s="395">
        <v>0</v>
      </c>
      <c r="L508" s="394">
        <f t="shared" si="34"/>
        <v>0</v>
      </c>
    </row>
    <row r="509" spans="1:12" ht="13.8">
      <c r="A509" s="2" t="s">
        <v>2</v>
      </c>
      <c r="B509" s="22">
        <f>+$B$25</f>
        <v>0</v>
      </c>
      <c r="C509" s="84" t="e">
        <f>+B509/B521</f>
        <v>#DIV/0!</v>
      </c>
      <c r="D509" s="89">
        <v>0</v>
      </c>
      <c r="E509" s="112">
        <f>+D509*C489</f>
        <v>0</v>
      </c>
      <c r="F509" s="79">
        <v>0</v>
      </c>
      <c r="G509" s="112">
        <f>F509*C489</f>
        <v>0</v>
      </c>
      <c r="H509" s="89">
        <v>0</v>
      </c>
      <c r="I509" s="117">
        <f>H509*C489</f>
        <v>0</v>
      </c>
      <c r="J509" s="39">
        <f>+H509*I524</f>
        <v>0</v>
      </c>
      <c r="K509" s="395">
        <v>0</v>
      </c>
      <c r="L509" s="394">
        <f t="shared" si="34"/>
        <v>0</v>
      </c>
    </row>
    <row r="510" spans="1:12" ht="13.8">
      <c r="A510" s="2" t="s">
        <v>12</v>
      </c>
      <c r="B510" s="22">
        <f>+$B$26</f>
        <v>0</v>
      </c>
      <c r="C510" s="84" t="e">
        <f>+B510/B521</f>
        <v>#DIV/0!</v>
      </c>
      <c r="D510" s="89">
        <v>0</v>
      </c>
      <c r="E510" s="112">
        <f>+D510*C489</f>
        <v>0</v>
      </c>
      <c r="F510" s="79">
        <v>0</v>
      </c>
      <c r="G510" s="112">
        <f>F510*C489</f>
        <v>0</v>
      </c>
      <c r="H510" s="89">
        <v>0</v>
      </c>
      <c r="I510" s="117">
        <f>H510*C489</f>
        <v>0</v>
      </c>
      <c r="J510" s="39">
        <f>+H510*I524</f>
        <v>0</v>
      </c>
      <c r="K510" s="395">
        <v>0</v>
      </c>
      <c r="L510" s="394">
        <f>+J510+K510</f>
        <v>0</v>
      </c>
    </row>
    <row r="511" spans="1:12" ht="13.8">
      <c r="A511" s="2" t="s">
        <v>18</v>
      </c>
      <c r="B511" s="22">
        <f>+$B$27</f>
        <v>0</v>
      </c>
      <c r="C511" s="84" t="e">
        <f>+B511/B521</f>
        <v>#DIV/0!</v>
      </c>
      <c r="D511" s="89">
        <v>0</v>
      </c>
      <c r="E511" s="112">
        <f>+D511*C489</f>
        <v>0</v>
      </c>
      <c r="F511" s="79">
        <v>0</v>
      </c>
      <c r="G511" s="112">
        <f>F511*C489</f>
        <v>0</v>
      </c>
      <c r="H511" s="89">
        <v>0</v>
      </c>
      <c r="I511" s="117">
        <f>H511*C489</f>
        <v>0</v>
      </c>
      <c r="J511" s="39">
        <f>+H511*I524</f>
        <v>0</v>
      </c>
      <c r="K511" s="395">
        <v>0</v>
      </c>
      <c r="L511" s="394">
        <f t="shared" si="34"/>
        <v>0</v>
      </c>
    </row>
    <row r="512" spans="1:12" ht="13.8">
      <c r="A512" s="2" t="s">
        <v>9</v>
      </c>
      <c r="B512" s="22">
        <f>+$B$28</f>
        <v>0</v>
      </c>
      <c r="C512" s="84" t="e">
        <f>+B512/B521</f>
        <v>#DIV/0!</v>
      </c>
      <c r="D512" s="89">
        <v>0</v>
      </c>
      <c r="E512" s="112">
        <f>+D512*C489</f>
        <v>0</v>
      </c>
      <c r="F512" s="79">
        <v>0</v>
      </c>
      <c r="G512" s="112">
        <f>F512*C489</f>
        <v>0</v>
      </c>
      <c r="H512" s="89">
        <v>0</v>
      </c>
      <c r="I512" s="117">
        <f>H512*C489</f>
        <v>0</v>
      </c>
      <c r="J512" s="39">
        <f>+H512*I524</f>
        <v>0</v>
      </c>
      <c r="K512" s="395">
        <v>0</v>
      </c>
      <c r="L512" s="394">
        <f t="shared" si="34"/>
        <v>0</v>
      </c>
    </row>
    <row r="513" spans="1:14" ht="13.8">
      <c r="A513" s="2" t="s">
        <v>7</v>
      </c>
      <c r="B513" s="22">
        <f>+$B$29</f>
        <v>0</v>
      </c>
      <c r="C513" s="84" t="e">
        <f>+B513/B521</f>
        <v>#DIV/0!</v>
      </c>
      <c r="D513" s="89">
        <v>0</v>
      </c>
      <c r="E513" s="112">
        <f>+D513*C489</f>
        <v>0</v>
      </c>
      <c r="F513" s="79">
        <v>0</v>
      </c>
      <c r="G513" s="112">
        <f>F513*C489</f>
        <v>0</v>
      </c>
      <c r="H513" s="89">
        <v>0</v>
      </c>
      <c r="I513" s="117">
        <f>H513*C489</f>
        <v>0</v>
      </c>
      <c r="J513" s="39">
        <f>+H513*I524</f>
        <v>0</v>
      </c>
      <c r="K513" s="395">
        <v>0</v>
      </c>
      <c r="L513" s="394">
        <f t="shared" si="34"/>
        <v>0</v>
      </c>
    </row>
    <row r="514" spans="1:14" ht="13.8">
      <c r="A514" s="2" t="s">
        <v>13</v>
      </c>
      <c r="B514" s="22">
        <f>+$B$30</f>
        <v>0</v>
      </c>
      <c r="C514" s="84" t="e">
        <f>+B514/B521</f>
        <v>#DIV/0!</v>
      </c>
      <c r="D514" s="89">
        <v>0</v>
      </c>
      <c r="E514" s="112">
        <f>+D514*C489</f>
        <v>0</v>
      </c>
      <c r="F514" s="79">
        <v>0</v>
      </c>
      <c r="G514" s="112">
        <f>F514*C489</f>
        <v>0</v>
      </c>
      <c r="H514" s="89">
        <v>0</v>
      </c>
      <c r="I514" s="117">
        <f>H514*C489</f>
        <v>0</v>
      </c>
      <c r="J514" s="39">
        <f>+H514*I524</f>
        <v>0</v>
      </c>
      <c r="K514" s="395">
        <v>0</v>
      </c>
      <c r="L514" s="394">
        <f t="shared" si="34"/>
        <v>0</v>
      </c>
    </row>
    <row r="515" spans="1:14" ht="13.8">
      <c r="A515" s="2" t="s">
        <v>3</v>
      </c>
      <c r="B515" s="22">
        <f>+$B$31</f>
        <v>0</v>
      </c>
      <c r="C515" s="84" t="e">
        <f>+B515/B521</f>
        <v>#DIV/0!</v>
      </c>
      <c r="D515" s="89">
        <v>0</v>
      </c>
      <c r="E515" s="112">
        <f>+D515*C489</f>
        <v>0</v>
      </c>
      <c r="F515" s="79">
        <v>0</v>
      </c>
      <c r="G515" s="112">
        <f>F515*C489</f>
        <v>0</v>
      </c>
      <c r="H515" s="89">
        <v>1</v>
      </c>
      <c r="I515" s="117">
        <f>H515*C489</f>
        <v>87249</v>
      </c>
      <c r="J515" s="39">
        <f>+H515*I524</f>
        <v>13145.41911579246</v>
      </c>
      <c r="K515" s="395">
        <v>599</v>
      </c>
      <c r="L515" s="394">
        <f t="shared" si="34"/>
        <v>13744.41911579246</v>
      </c>
    </row>
    <row r="516" spans="1:14" ht="13.8">
      <c r="A516" s="2" t="s">
        <v>11</v>
      </c>
      <c r="B516" s="22">
        <f>+$B$32</f>
        <v>0</v>
      </c>
      <c r="C516" s="84" t="e">
        <f>+B516/B521</f>
        <v>#DIV/0!</v>
      </c>
      <c r="D516" s="89">
        <v>0</v>
      </c>
      <c r="E516" s="112">
        <f>+D516*C489</f>
        <v>0</v>
      </c>
      <c r="F516" s="79">
        <v>0</v>
      </c>
      <c r="G516" s="112">
        <f>F516*C489</f>
        <v>0</v>
      </c>
      <c r="H516" s="89">
        <v>0</v>
      </c>
      <c r="I516" s="117">
        <f>H516*C489</f>
        <v>0</v>
      </c>
      <c r="J516" s="39">
        <f>+H516*I524</f>
        <v>0</v>
      </c>
      <c r="K516" s="395">
        <v>0</v>
      </c>
      <c r="L516" s="394">
        <f t="shared" si="34"/>
        <v>0</v>
      </c>
    </row>
    <row r="517" spans="1:14" ht="13.8">
      <c r="A517" s="372" t="s">
        <v>8</v>
      </c>
      <c r="B517" s="22">
        <f>+$B$33</f>
        <v>0</v>
      </c>
      <c r="C517" s="84" t="e">
        <f>+B517/B521</f>
        <v>#DIV/0!</v>
      </c>
      <c r="D517" s="89">
        <v>0</v>
      </c>
      <c r="E517" s="112">
        <f>+D517*C489</f>
        <v>0</v>
      </c>
      <c r="F517" s="79">
        <v>0</v>
      </c>
      <c r="G517" s="112">
        <f>F517*C489</f>
        <v>0</v>
      </c>
      <c r="H517" s="89">
        <v>0</v>
      </c>
      <c r="I517" s="117">
        <f>H517*C489</f>
        <v>0</v>
      </c>
      <c r="J517" s="39">
        <f>+H517*I524</f>
        <v>0</v>
      </c>
      <c r="K517" s="395">
        <v>0</v>
      </c>
      <c r="L517" s="394">
        <f t="shared" si="34"/>
        <v>0</v>
      </c>
    </row>
    <row r="518" spans="1:14" ht="13.8">
      <c r="A518" s="372" t="s">
        <v>444</v>
      </c>
      <c r="B518" s="22">
        <f>+$B$34</f>
        <v>0</v>
      </c>
      <c r="C518" s="84" t="e">
        <f>+B518/B521</f>
        <v>#DIV/0!</v>
      </c>
      <c r="D518" s="89">
        <v>0</v>
      </c>
      <c r="E518" s="112">
        <f>+D518*C489</f>
        <v>0</v>
      </c>
      <c r="F518" s="79">
        <v>0</v>
      </c>
      <c r="G518" s="112">
        <f>F518*C489</f>
        <v>0</v>
      </c>
      <c r="H518" s="89">
        <v>0</v>
      </c>
      <c r="I518" s="117">
        <f>H518*C489</f>
        <v>0</v>
      </c>
      <c r="J518" s="39">
        <f>+H518*I524</f>
        <v>0</v>
      </c>
      <c r="K518" s="395">
        <v>0</v>
      </c>
      <c r="L518" s="394">
        <f t="shared" si="34"/>
        <v>0</v>
      </c>
    </row>
    <row r="519" spans="1:14" ht="13.8">
      <c r="A519" s="372" t="s">
        <v>445</v>
      </c>
      <c r="B519" s="22">
        <f>+$B$35</f>
        <v>0</v>
      </c>
      <c r="C519" s="84" t="e">
        <f>+B519/B521</f>
        <v>#DIV/0!</v>
      </c>
      <c r="D519" s="89">
        <v>0</v>
      </c>
      <c r="E519" s="112">
        <f>+D519*C489</f>
        <v>0</v>
      </c>
      <c r="F519" s="79">
        <v>0</v>
      </c>
      <c r="G519" s="112">
        <f>F519*C489</f>
        <v>0</v>
      </c>
      <c r="H519" s="89">
        <v>0</v>
      </c>
      <c r="I519" s="117">
        <f>H519*C489</f>
        <v>0</v>
      </c>
      <c r="J519" s="39">
        <f>+H519*I524</f>
        <v>0</v>
      </c>
      <c r="K519" s="395">
        <v>0</v>
      </c>
      <c r="L519" s="394">
        <f t="shared" si="34"/>
        <v>0</v>
      </c>
    </row>
    <row r="520" spans="1:14" ht="13.8">
      <c r="A520" s="3" t="s">
        <v>461</v>
      </c>
      <c r="B520" s="22">
        <f>+$B$36</f>
        <v>0</v>
      </c>
      <c r="C520" s="84" t="e">
        <f>+B520/B521</f>
        <v>#DIV/0!</v>
      </c>
      <c r="D520" s="89">
        <v>0</v>
      </c>
      <c r="E520" s="112">
        <f>+D520*C489</f>
        <v>0</v>
      </c>
      <c r="F520" s="79">
        <v>0</v>
      </c>
      <c r="G520" s="115">
        <f>F520*C489</f>
        <v>0</v>
      </c>
      <c r="H520" s="358">
        <v>0</v>
      </c>
      <c r="I520" s="118">
        <f>H520*C489</f>
        <v>0</v>
      </c>
      <c r="J520" s="39">
        <f>+H520*I524</f>
        <v>0</v>
      </c>
      <c r="K520" s="395">
        <v>0</v>
      </c>
      <c r="L520" s="394">
        <f t="shared" si="34"/>
        <v>0</v>
      </c>
    </row>
    <row r="521" spans="1:14" ht="13.8">
      <c r="A521" s="24"/>
      <c r="B521" s="25">
        <f t="shared" ref="B521:L521" si="35">SUM(B495:B520)</f>
        <v>0</v>
      </c>
      <c r="C521" s="85" t="e">
        <f t="shared" si="35"/>
        <v>#DIV/0!</v>
      </c>
      <c r="D521" s="82">
        <f t="shared" si="35"/>
        <v>0</v>
      </c>
      <c r="E521" s="113">
        <f t="shared" si="35"/>
        <v>0</v>
      </c>
      <c r="F521" s="83">
        <f t="shared" si="35"/>
        <v>0</v>
      </c>
      <c r="G521" s="113">
        <f t="shared" si="35"/>
        <v>0</v>
      </c>
      <c r="H521" s="86">
        <f t="shared" si="35"/>
        <v>1</v>
      </c>
      <c r="I521" s="363">
        <f t="shared" si="35"/>
        <v>87249</v>
      </c>
      <c r="J521" s="26">
        <f t="shared" si="35"/>
        <v>13145.41911579246</v>
      </c>
      <c r="K521" s="26">
        <f t="shared" si="35"/>
        <v>599</v>
      </c>
      <c r="L521" s="26">
        <f t="shared" si="35"/>
        <v>13744.41911579246</v>
      </c>
    </row>
    <row r="522" spans="1:14">
      <c r="H522" s="80"/>
      <c r="I522" s="81"/>
    </row>
    <row r="524" spans="1:14">
      <c r="G524" t="s">
        <v>114</v>
      </c>
      <c r="H524" s="27"/>
      <c r="I524" s="357">
        <f>+GRE!N79</f>
        <v>13145.41911579246</v>
      </c>
    </row>
    <row r="525" spans="1:14">
      <c r="G525" t="s">
        <v>338</v>
      </c>
      <c r="I525" s="357">
        <f>+GRE!P79</f>
        <v>599</v>
      </c>
    </row>
    <row r="526" spans="1:14">
      <c r="G526" t="s">
        <v>256</v>
      </c>
      <c r="I526" s="120">
        <f>SUM(I524:I525)</f>
        <v>13744.41911579246</v>
      </c>
      <c r="N526" s="121">
        <f>+I526</f>
        <v>13744.41911579246</v>
      </c>
    </row>
    <row r="527" spans="1:14">
      <c r="I527" s="122"/>
      <c r="N527" s="121"/>
    </row>
    <row r="528" spans="1:14">
      <c r="I528" s="122"/>
      <c r="N528" s="121"/>
    </row>
    <row r="529" spans="1:19">
      <c r="I529" s="122"/>
      <c r="N529" s="121"/>
    </row>
    <row r="530" spans="1:19" ht="15.6">
      <c r="A530" s="874" t="s">
        <v>19</v>
      </c>
      <c r="B530" s="875"/>
      <c r="C530" s="963" t="s">
        <v>911</v>
      </c>
      <c r="D530" s="963"/>
      <c r="E530" s="963"/>
      <c r="F530" s="963"/>
      <c r="G530" s="963"/>
      <c r="H530" s="964"/>
      <c r="I530" s="4"/>
    </row>
    <row r="531" spans="1:19" ht="15.6">
      <c r="A531" s="867" t="s">
        <v>20</v>
      </c>
      <c r="B531" s="868"/>
      <c r="C531" s="920"/>
      <c r="D531" s="920"/>
      <c r="E531" s="920"/>
      <c r="F531" s="920"/>
      <c r="G531" s="920"/>
      <c r="H531" s="921"/>
      <c r="I531" s="4"/>
    </row>
    <row r="532" spans="1:19" ht="15.6">
      <c r="A532" s="867" t="s">
        <v>22</v>
      </c>
      <c r="B532" s="868"/>
      <c r="C532" s="913"/>
      <c r="D532" s="913"/>
      <c r="E532" s="913"/>
      <c r="F532" s="913"/>
      <c r="G532" s="913"/>
      <c r="H532" s="914"/>
      <c r="I532" s="4"/>
    </row>
    <row r="533" spans="1:19" ht="15.6">
      <c r="A533" s="867" t="s">
        <v>24</v>
      </c>
      <c r="B533" s="868"/>
      <c r="C533" s="869">
        <v>398000</v>
      </c>
      <c r="D533" s="870"/>
      <c r="E533" s="870"/>
      <c r="F533" s="870"/>
      <c r="G533" s="870"/>
      <c r="H533" s="871"/>
      <c r="I533" s="4"/>
    </row>
    <row r="534" spans="1:19" ht="15.6">
      <c r="A534" s="881" t="s">
        <v>25</v>
      </c>
      <c r="B534" s="882"/>
      <c r="C534" s="911" t="s">
        <v>9</v>
      </c>
      <c r="D534" s="911"/>
      <c r="E534" s="911"/>
      <c r="F534" s="911"/>
      <c r="G534" s="911"/>
      <c r="H534" s="912"/>
      <c r="I534" s="4"/>
    </row>
    <row r="535" spans="1:19" ht="13.8">
      <c r="A535" s="5"/>
      <c r="B535" s="5"/>
      <c r="C535" s="5"/>
      <c r="D535" s="5"/>
      <c r="E535" s="5"/>
      <c r="F535" s="5"/>
      <c r="G535" s="5"/>
      <c r="H535" s="5"/>
      <c r="I535" s="5"/>
    </row>
    <row r="536" spans="1:19" ht="13.8">
      <c r="A536" s="6"/>
      <c r="B536" s="7"/>
      <c r="C536" s="8"/>
      <c r="D536" s="886">
        <v>0.2</v>
      </c>
      <c r="E536" s="887"/>
      <c r="F536" s="886">
        <v>0.8</v>
      </c>
      <c r="G536" s="887"/>
      <c r="H536" s="370"/>
      <c r="I536" s="10"/>
      <c r="J536" s="11" t="s">
        <v>121</v>
      </c>
      <c r="K536" s="11" t="s">
        <v>269</v>
      </c>
      <c r="L536" s="11" t="s">
        <v>270</v>
      </c>
    </row>
    <row r="537" spans="1:19" ht="13.8">
      <c r="A537" s="12"/>
      <c r="B537" s="13"/>
      <c r="C537" s="14"/>
      <c r="D537" s="872" t="s">
        <v>26</v>
      </c>
      <c r="E537" s="880"/>
      <c r="F537" s="872" t="s">
        <v>27</v>
      </c>
      <c r="G537" s="880"/>
      <c r="H537" s="872" t="s">
        <v>28</v>
      </c>
      <c r="I537" s="873"/>
      <c r="J537" s="15" t="s">
        <v>29</v>
      </c>
      <c r="K537" s="391" t="s">
        <v>29</v>
      </c>
      <c r="L537" s="391" t="s">
        <v>29</v>
      </c>
    </row>
    <row r="538" spans="1:19" ht="27.6">
      <c r="A538" s="16" t="s">
        <v>30</v>
      </c>
      <c r="B538" s="17" t="s">
        <v>31</v>
      </c>
      <c r="C538" s="18" t="s">
        <v>32</v>
      </c>
      <c r="D538" s="19" t="s">
        <v>33</v>
      </c>
      <c r="E538" s="20" t="s">
        <v>34</v>
      </c>
      <c r="F538" s="19" t="s">
        <v>33</v>
      </c>
      <c r="G538" s="20" t="s">
        <v>34</v>
      </c>
      <c r="H538" s="21" t="s">
        <v>33</v>
      </c>
      <c r="I538" s="40" t="s">
        <v>34</v>
      </c>
      <c r="J538" s="18" t="s">
        <v>34</v>
      </c>
      <c r="K538" s="18" t="s">
        <v>34</v>
      </c>
      <c r="L538" s="18" t="s">
        <v>34</v>
      </c>
    </row>
    <row r="539" spans="1:19" ht="13.8">
      <c r="A539" s="1" t="s">
        <v>15</v>
      </c>
      <c r="B539" s="22">
        <f>+$B$10</f>
        <v>0</v>
      </c>
      <c r="C539" s="84" t="e">
        <f>+B539/B565</f>
        <v>#DIV/0!</v>
      </c>
      <c r="D539" s="89">
        <v>0</v>
      </c>
      <c r="E539" s="112">
        <f>+D539*C533</f>
        <v>0</v>
      </c>
      <c r="F539" s="79">
        <v>0</v>
      </c>
      <c r="G539" s="114">
        <f>F539*C533</f>
        <v>0</v>
      </c>
      <c r="H539" s="89">
        <v>2.417634894230071E-2</v>
      </c>
      <c r="I539" s="116">
        <f>H539*C533</f>
        <v>9622.1868790356821</v>
      </c>
      <c r="J539" s="39">
        <f>+H539*I568</f>
        <v>1117.9256808373311</v>
      </c>
      <c r="K539" s="395">
        <v>-264.17</v>
      </c>
      <c r="L539" s="393">
        <f>+J539+K539</f>
        <v>853.75568083733106</v>
      </c>
      <c r="P539" s="819" t="s">
        <v>967</v>
      </c>
      <c r="Q539" s="822"/>
    </row>
    <row r="540" spans="1:19" ht="13.8">
      <c r="A540" s="2" t="s">
        <v>4</v>
      </c>
      <c r="B540" s="22">
        <f>+$B$12</f>
        <v>0</v>
      </c>
      <c r="C540" s="84" t="e">
        <f>+B540/B565</f>
        <v>#DIV/0!</v>
      </c>
      <c r="D540" s="89">
        <v>0</v>
      </c>
      <c r="E540" s="112">
        <f>+D540*C533</f>
        <v>0</v>
      </c>
      <c r="F540" s="79">
        <v>0</v>
      </c>
      <c r="G540" s="112">
        <f>F540*C533</f>
        <v>0</v>
      </c>
      <c r="H540" s="89">
        <v>1.2876944585364467E-3</v>
      </c>
      <c r="I540" s="117">
        <f>H540*C533</f>
        <v>512.50239449750575</v>
      </c>
      <c r="J540" s="39">
        <f>+H540*I568</f>
        <v>59.543593935769159</v>
      </c>
      <c r="K540" s="395">
        <v>-16.66</v>
      </c>
      <c r="L540" s="394">
        <f>+J540+K540</f>
        <v>42.883593935769156</v>
      </c>
      <c r="P540" s="813" t="s">
        <v>638</v>
      </c>
      <c r="Q540" s="814"/>
    </row>
    <row r="541" spans="1:19" ht="13.8">
      <c r="A541" s="2" t="s">
        <v>0</v>
      </c>
      <c r="B541" s="22">
        <f>+$B$13</f>
        <v>0</v>
      </c>
      <c r="C541" s="84" t="e">
        <f>+B541/B565</f>
        <v>#DIV/0!</v>
      </c>
      <c r="D541" s="89">
        <v>0</v>
      </c>
      <c r="E541" s="112">
        <f>+D541*C533</f>
        <v>0</v>
      </c>
      <c r="F541" s="79">
        <v>0</v>
      </c>
      <c r="G541" s="112">
        <f>F541*C533</f>
        <v>0</v>
      </c>
      <c r="H541" s="473">
        <v>2.2594287876127255E-2</v>
      </c>
      <c r="I541" s="117">
        <f>H541*C533</f>
        <v>8992.5265746986479</v>
      </c>
      <c r="J541" s="39">
        <f>+H541*I568</f>
        <v>1044.7704373078307</v>
      </c>
      <c r="K541" s="600">
        <f>+Q545+P550</f>
        <v>-325.25</v>
      </c>
      <c r="L541" s="811">
        <f t="shared" ref="L541:L564" si="36">+J541+K541</f>
        <v>719.52043730783066</v>
      </c>
      <c r="O541" s="127"/>
      <c r="P541" s="815">
        <f>+R545</f>
        <v>383.61208320123393</v>
      </c>
      <c r="Q541" s="816" t="s">
        <v>610</v>
      </c>
      <c r="R541" s="127"/>
      <c r="S541" s="127"/>
    </row>
    <row r="542" spans="1:19" ht="13.8">
      <c r="A542" s="2" t="s">
        <v>16</v>
      </c>
      <c r="B542" s="22">
        <f>+$B$14</f>
        <v>0</v>
      </c>
      <c r="C542" s="84" t="e">
        <f>+B542/B565</f>
        <v>#DIV/0!</v>
      </c>
      <c r="D542" s="89">
        <v>0</v>
      </c>
      <c r="E542" s="112">
        <f>+D542*C533</f>
        <v>0</v>
      </c>
      <c r="F542" s="79">
        <v>0</v>
      </c>
      <c r="G542" s="112">
        <f>F542*C533</f>
        <v>0</v>
      </c>
      <c r="H542" s="89">
        <v>2.2749769753202301E-3</v>
      </c>
      <c r="I542" s="117">
        <f>H542*C533</f>
        <v>905.44083617745162</v>
      </c>
      <c r="J542" s="39">
        <f>+H542*I568</f>
        <v>105.19599920127953</v>
      </c>
      <c r="K542" s="395">
        <v>-26.85</v>
      </c>
      <c r="L542" s="394">
        <f t="shared" si="36"/>
        <v>78.34599920127954</v>
      </c>
      <c r="P542" s="815">
        <f>+R546</f>
        <v>279.25872669194501</v>
      </c>
      <c r="Q542" s="816" t="s">
        <v>603</v>
      </c>
    </row>
    <row r="543" spans="1:19" ht="13.8">
      <c r="A543" s="2" t="s">
        <v>6</v>
      </c>
      <c r="B543" s="22">
        <f>+$B$15</f>
        <v>0</v>
      </c>
      <c r="C543" s="84" t="e">
        <f>+B543/B565</f>
        <v>#DIV/0!</v>
      </c>
      <c r="D543" s="89">
        <v>0</v>
      </c>
      <c r="E543" s="112">
        <f>+D543*C533</f>
        <v>0</v>
      </c>
      <c r="F543" s="79">
        <v>0</v>
      </c>
      <c r="G543" s="112">
        <f>F543*C533</f>
        <v>0</v>
      </c>
      <c r="H543" s="89">
        <v>5.8193712054392839E-3</v>
      </c>
      <c r="I543" s="117">
        <f>H543*C533</f>
        <v>2316.109739764835</v>
      </c>
      <c r="J543" s="39">
        <f>+H543*I568</f>
        <v>269.09044589041133</v>
      </c>
      <c r="K543" s="395">
        <v>-64.209999999999994</v>
      </c>
      <c r="L543" s="394">
        <f t="shared" si="36"/>
        <v>204.88044589041135</v>
      </c>
      <c r="P543" s="817">
        <f>+R547</f>
        <v>56.649627414651697</v>
      </c>
      <c r="Q543" s="818" t="s">
        <v>604</v>
      </c>
    </row>
    <row r="544" spans="1:19" ht="13.8">
      <c r="A544" s="2" t="s">
        <v>10</v>
      </c>
      <c r="B544" s="22">
        <f>+$B$16</f>
        <v>0</v>
      </c>
      <c r="C544" s="84" t="e">
        <f>+B544/B565</f>
        <v>#DIV/0!</v>
      </c>
      <c r="D544" s="89">
        <v>0</v>
      </c>
      <c r="E544" s="112">
        <f>+D544*C533</f>
        <v>0</v>
      </c>
      <c r="F544" s="79">
        <v>0</v>
      </c>
      <c r="G544" s="112">
        <f>F544*C533</f>
        <v>0</v>
      </c>
      <c r="H544" s="89">
        <v>6.204484835640546E-3</v>
      </c>
      <c r="I544" s="117">
        <f>H544*C533</f>
        <v>2469.3849645849373</v>
      </c>
      <c r="J544" s="39">
        <f>+H544*I568</f>
        <v>286.89828024414197</v>
      </c>
      <c r="K544" s="395">
        <v>-84.48</v>
      </c>
      <c r="L544" s="394">
        <f t="shared" si="36"/>
        <v>202.41828024414195</v>
      </c>
    </row>
    <row r="545" spans="1:18" ht="13.8">
      <c r="A545" s="2" t="s">
        <v>17</v>
      </c>
      <c r="B545" s="22">
        <f>+$B$17</f>
        <v>0</v>
      </c>
      <c r="C545" s="84" t="e">
        <f>+B545/B565</f>
        <v>#DIV/0!</v>
      </c>
      <c r="D545" s="89">
        <v>0</v>
      </c>
      <c r="E545" s="112">
        <f>+D545*C533</f>
        <v>0</v>
      </c>
      <c r="F545" s="79">
        <v>0</v>
      </c>
      <c r="G545" s="112">
        <f>F545*C533</f>
        <v>0</v>
      </c>
      <c r="H545" s="89">
        <v>1.5156413679503017E-2</v>
      </c>
      <c r="I545" s="117">
        <f>H545*C533</f>
        <v>6032.252644442201</v>
      </c>
      <c r="J545" s="39">
        <f>+H545*I568</f>
        <v>700.83965623380936</v>
      </c>
      <c r="K545" s="395">
        <v>-153.49</v>
      </c>
      <c r="L545" s="394">
        <f t="shared" si="36"/>
        <v>547.34965623380936</v>
      </c>
      <c r="O545" s="598" t="s">
        <v>610</v>
      </c>
      <c r="P545" s="496">
        <f>J541*$O$20</f>
        <v>604.92208320123393</v>
      </c>
      <c r="Q545" s="597">
        <v>-221.31</v>
      </c>
      <c r="R545" s="396">
        <f>+P545+Q545</f>
        <v>383.61208320123393</v>
      </c>
    </row>
    <row r="546" spans="1:18" ht="13.8">
      <c r="A546" s="2" t="s">
        <v>5</v>
      </c>
      <c r="B546" s="22">
        <f>+$B$18</f>
        <v>0</v>
      </c>
      <c r="C546" s="84" t="e">
        <f>+B546/B565</f>
        <v>#DIV/0!</v>
      </c>
      <c r="D546" s="89">
        <v>0</v>
      </c>
      <c r="E546" s="112">
        <f>+D546*C533</f>
        <v>0</v>
      </c>
      <c r="F546" s="79">
        <v>0</v>
      </c>
      <c r="G546" s="112">
        <f>F546*C533</f>
        <v>0</v>
      </c>
      <c r="H546" s="89">
        <v>1.9023895837418203E-2</v>
      </c>
      <c r="I546" s="117">
        <f>H546*C533</f>
        <v>7571.5105432924447</v>
      </c>
      <c r="J546" s="39">
        <f>+H546*I568</f>
        <v>879.67383979197075</v>
      </c>
      <c r="K546" s="395">
        <v>-178.6</v>
      </c>
      <c r="L546" s="394">
        <f t="shared" si="36"/>
        <v>701.07383979197073</v>
      </c>
      <c r="O546" s="598" t="s">
        <v>603</v>
      </c>
      <c r="P546" s="496">
        <f>J541*$O$21</f>
        <v>365.66965305774073</v>
      </c>
      <c r="Q546" s="496">
        <f>P550*((P546/(P546+P547)))</f>
        <v>-86.410926365795717</v>
      </c>
      <c r="R546" s="396">
        <f>+P546+Q546</f>
        <v>279.25872669194501</v>
      </c>
    </row>
    <row r="547" spans="1:18" ht="13.8">
      <c r="A547" s="2" t="s">
        <v>116</v>
      </c>
      <c r="B547" s="22">
        <f>+$B$19</f>
        <v>0</v>
      </c>
      <c r="C547" s="84" t="e">
        <f>+B547/B565</f>
        <v>#DIV/0!</v>
      </c>
      <c r="D547" s="89">
        <v>0</v>
      </c>
      <c r="E547" s="112">
        <f>+D547*C533</f>
        <v>0</v>
      </c>
      <c r="F547" s="79">
        <v>0</v>
      </c>
      <c r="G547" s="112">
        <f>F547*C533</f>
        <v>0</v>
      </c>
      <c r="H547" s="89">
        <v>6.8877559718316262E-3</v>
      </c>
      <c r="I547" s="117">
        <f>H547*C533</f>
        <v>2741.3268767889872</v>
      </c>
      <c r="J547" s="39">
        <f>+H547*I568</f>
        <v>318.49305710420083</v>
      </c>
      <c r="K547" s="395">
        <v>-75.989999999999995</v>
      </c>
      <c r="L547" s="394">
        <f t="shared" si="36"/>
        <v>242.50305710420082</v>
      </c>
      <c r="O547" s="598" t="s">
        <v>604</v>
      </c>
      <c r="P547" s="496">
        <f>J541*$O$22</f>
        <v>74.17870104885597</v>
      </c>
      <c r="Q547" s="496">
        <f>P550*((P547/(P546+P547)))</f>
        <v>-17.529073634204273</v>
      </c>
      <c r="R547" s="396">
        <f>+P547+Q547</f>
        <v>56.649627414651697</v>
      </c>
    </row>
    <row r="548" spans="1:18" ht="14.4" thickBot="1">
      <c r="A548" s="2" t="s">
        <v>1</v>
      </c>
      <c r="B548" s="22">
        <f>+$B$20</f>
        <v>0</v>
      </c>
      <c r="C548" s="84" t="e">
        <f>+B548/B565</f>
        <v>#DIV/0!</v>
      </c>
      <c r="D548" s="89">
        <v>0</v>
      </c>
      <c r="E548" s="112">
        <f>+D548*C533</f>
        <v>0</v>
      </c>
      <c r="F548" s="79">
        <v>0</v>
      </c>
      <c r="G548" s="112">
        <f>F548*C533</f>
        <v>0</v>
      </c>
      <c r="H548" s="89">
        <v>5.3847987966022099E-4</v>
      </c>
      <c r="I548" s="117">
        <f>H548*C533</f>
        <v>214.31499210476795</v>
      </c>
      <c r="J548" s="39">
        <f>+H548*I568</f>
        <v>24.89956144838262</v>
      </c>
      <c r="K548" s="395">
        <v>-7.33</v>
      </c>
      <c r="L548" s="394">
        <f t="shared" si="36"/>
        <v>17.569561448382622</v>
      </c>
      <c r="P548" s="414">
        <f>SUM(P545:P547)</f>
        <v>1044.7704373078307</v>
      </c>
      <c r="Q548" s="414">
        <f>SUM(Q545:Q547)</f>
        <v>-325.25</v>
      </c>
      <c r="R548" s="414">
        <f>SUM(R545:R547)</f>
        <v>719.52043730783066</v>
      </c>
    </row>
    <row r="549" spans="1:18" ht="14.4" thickTop="1">
      <c r="A549" s="2" t="s">
        <v>46</v>
      </c>
      <c r="B549" s="22">
        <f>+$B$21</f>
        <v>0</v>
      </c>
      <c r="C549" s="84" t="e">
        <f>+B549/B565</f>
        <v>#DIV/0!</v>
      </c>
      <c r="D549" s="89">
        <v>0</v>
      </c>
      <c r="E549" s="112">
        <f>+D549*C533</f>
        <v>0</v>
      </c>
      <c r="F549" s="79">
        <v>0</v>
      </c>
      <c r="G549" s="112">
        <f>F549*C533</f>
        <v>0</v>
      </c>
      <c r="H549" s="89">
        <v>1.5333516122057401E-2</v>
      </c>
      <c r="I549" s="117">
        <f>H549*C533</f>
        <v>6102.7394165788455</v>
      </c>
      <c r="J549" s="39">
        <f>+H549*I568</f>
        <v>709.02895599710621</v>
      </c>
      <c r="K549" s="395">
        <v>-181.28</v>
      </c>
      <c r="L549" s="394">
        <f t="shared" si="36"/>
        <v>527.74895599710624</v>
      </c>
    </row>
    <row r="550" spans="1:18" ht="13.8">
      <c r="A550" s="2" t="s">
        <v>45</v>
      </c>
      <c r="B550" s="22">
        <f>+$B$22</f>
        <v>0</v>
      </c>
      <c r="C550" s="84" t="e">
        <f>+B550/B565</f>
        <v>#DIV/0!</v>
      </c>
      <c r="D550" s="89">
        <v>0</v>
      </c>
      <c r="E550" s="112">
        <f>+D550*C533</f>
        <v>0</v>
      </c>
      <c r="F550" s="79">
        <v>0</v>
      </c>
      <c r="G550" s="112">
        <f>F550*C533</f>
        <v>0</v>
      </c>
      <c r="H550" s="89">
        <v>1.5663582749093932E-2</v>
      </c>
      <c r="I550" s="117">
        <f>H550*C533</f>
        <v>6234.1059341393848</v>
      </c>
      <c r="J550" s="39">
        <f>+H550*I568</f>
        <v>724.29139118250691</v>
      </c>
      <c r="K550" s="395">
        <v>-189.72</v>
      </c>
      <c r="L550" s="394">
        <f t="shared" si="36"/>
        <v>534.57139118250689</v>
      </c>
      <c r="O550" s="598"/>
      <c r="P550" s="596">
        <v>-103.94</v>
      </c>
      <c r="Q550" t="s">
        <v>869</v>
      </c>
    </row>
    <row r="551" spans="1:18" ht="13.8">
      <c r="A551" s="2" t="s">
        <v>209</v>
      </c>
      <c r="B551" s="22">
        <f>+$B$23</f>
        <v>0</v>
      </c>
      <c r="C551" s="84" t="e">
        <f>+B551/B565</f>
        <v>#DIV/0!</v>
      </c>
      <c r="D551" s="89">
        <v>0</v>
      </c>
      <c r="E551" s="112">
        <f>+D551*C533</f>
        <v>0</v>
      </c>
      <c r="F551" s="79">
        <v>0</v>
      </c>
      <c r="G551" s="112">
        <f>F551*C533</f>
        <v>0</v>
      </c>
      <c r="H551" s="89">
        <v>1.1552762730182244E-3</v>
      </c>
      <c r="I551" s="117">
        <f>H551*C533</f>
        <v>459.7999566612533</v>
      </c>
      <c r="J551" s="39">
        <f>+H551*I568</f>
        <v>53.420515113818006</v>
      </c>
      <c r="K551" s="395">
        <v>-11.77</v>
      </c>
      <c r="L551" s="394">
        <f t="shared" si="36"/>
        <v>41.650515113818003</v>
      </c>
    </row>
    <row r="552" spans="1:18" ht="13.8">
      <c r="A552" s="2" t="s">
        <v>210</v>
      </c>
      <c r="B552" s="22">
        <f>+$B$24</f>
        <v>0</v>
      </c>
      <c r="C552" s="84" t="e">
        <f>+B552/B565</f>
        <v>#DIV/0!</v>
      </c>
      <c r="D552" s="89">
        <v>0</v>
      </c>
      <c r="E552" s="112">
        <f>+D552*C533</f>
        <v>0</v>
      </c>
      <c r="F552" s="79">
        <v>0</v>
      </c>
      <c r="G552" s="112">
        <f>F552*C533</f>
        <v>0</v>
      </c>
      <c r="H552" s="89">
        <v>3.0274535456452421E-4</v>
      </c>
      <c r="I552" s="117">
        <f>H552*C533</f>
        <v>120.49265111668063</v>
      </c>
      <c r="J552" s="39">
        <f>+H552*I568</f>
        <v>13.99908676986845</v>
      </c>
      <c r="K552" s="395">
        <v>-3.07</v>
      </c>
      <c r="L552" s="394">
        <f t="shared" si="36"/>
        <v>10.92908676986845</v>
      </c>
    </row>
    <row r="553" spans="1:18" ht="13.8">
      <c r="A553" s="2" t="s">
        <v>2</v>
      </c>
      <c r="B553" s="22">
        <f>+$B$25</f>
        <v>0</v>
      </c>
      <c r="C553" s="84" t="e">
        <f>+B553/B565</f>
        <v>#DIV/0!</v>
      </c>
      <c r="D553" s="89">
        <v>0</v>
      </c>
      <c r="E553" s="112">
        <f>+D553*C533</f>
        <v>0</v>
      </c>
      <c r="F553" s="79">
        <v>0</v>
      </c>
      <c r="G553" s="112">
        <f>F553*C533</f>
        <v>0</v>
      </c>
      <c r="H553" s="89">
        <v>7.9455697798752601E-4</v>
      </c>
      <c r="I553" s="117">
        <f>H553*C533</f>
        <v>316.23367723903533</v>
      </c>
      <c r="J553" s="39">
        <f>+H553*I568</f>
        <v>36.74068622605791</v>
      </c>
      <c r="K553" s="395">
        <v>-8.8699999999999992</v>
      </c>
      <c r="L553" s="394">
        <f t="shared" si="36"/>
        <v>27.870686226057913</v>
      </c>
    </row>
    <row r="554" spans="1:18" ht="13.8">
      <c r="A554" s="2" t="s">
        <v>12</v>
      </c>
      <c r="B554" s="22">
        <f>+$B$26</f>
        <v>0</v>
      </c>
      <c r="C554" s="84" t="e">
        <f>+B554/B565</f>
        <v>#DIV/0!</v>
      </c>
      <c r="D554" s="89">
        <v>0</v>
      </c>
      <c r="E554" s="112">
        <f>+D554*C533</f>
        <v>0</v>
      </c>
      <c r="F554" s="79">
        <v>0</v>
      </c>
      <c r="G554" s="112">
        <f>F554*C533</f>
        <v>0</v>
      </c>
      <c r="H554" s="89">
        <v>8.6615565603105854E-4</v>
      </c>
      <c r="I554" s="117">
        <f>H554*C533</f>
        <v>344.72995110036129</v>
      </c>
      <c r="J554" s="39">
        <f>+H554*I568</f>
        <v>40.051442580952411</v>
      </c>
      <c r="K554" s="395">
        <v>-15.26</v>
      </c>
      <c r="L554" s="394">
        <f t="shared" si="36"/>
        <v>24.791442580952413</v>
      </c>
    </row>
    <row r="555" spans="1:18" ht="13.8">
      <c r="A555" s="2" t="s">
        <v>18</v>
      </c>
      <c r="B555" s="22">
        <f>+$B$27</f>
        <v>0</v>
      </c>
      <c r="C555" s="84" t="e">
        <f>+B555/B565</f>
        <v>#DIV/0!</v>
      </c>
      <c r="D555" s="89">
        <v>0</v>
      </c>
      <c r="E555" s="112">
        <f>+D555*C533</f>
        <v>0</v>
      </c>
      <c r="F555" s="79">
        <v>0</v>
      </c>
      <c r="G555" s="112">
        <f>F555*C533</f>
        <v>0</v>
      </c>
      <c r="H555" s="89">
        <v>2.3414313850310516E-2</v>
      </c>
      <c r="I555" s="117">
        <f>H555*C533</f>
        <v>9318.8969124235846</v>
      </c>
      <c r="J555" s="39">
        <f>+H555*I568</f>
        <v>1082.6888218282138</v>
      </c>
      <c r="K555" s="395">
        <v>-233.93</v>
      </c>
      <c r="L555" s="394">
        <f t="shared" si="36"/>
        <v>848.75882182821374</v>
      </c>
    </row>
    <row r="556" spans="1:18" ht="13.8">
      <c r="A556" s="2" t="s">
        <v>9</v>
      </c>
      <c r="B556" s="22">
        <f>+$B$28</f>
        <v>0</v>
      </c>
      <c r="C556" s="84" t="e">
        <f>+B556/B565</f>
        <v>#DIV/0!</v>
      </c>
      <c r="D556" s="89">
        <v>0</v>
      </c>
      <c r="E556" s="112">
        <f>+D556*C533</f>
        <v>0</v>
      </c>
      <c r="F556" s="79">
        <v>0</v>
      </c>
      <c r="G556" s="112">
        <f>F556*C533</f>
        <v>0</v>
      </c>
      <c r="H556" s="89">
        <v>1.8775323951991409E-2</v>
      </c>
      <c r="I556" s="117">
        <f>H556*C533</f>
        <v>7472.5789328925812</v>
      </c>
      <c r="J556" s="39">
        <f>+H556*I568</f>
        <v>868.17975956852729</v>
      </c>
      <c r="K556" s="395">
        <v>-178.79</v>
      </c>
      <c r="L556" s="394">
        <f t="shared" si="36"/>
        <v>689.38975956852732</v>
      </c>
    </row>
    <row r="557" spans="1:18" ht="13.8">
      <c r="A557" s="2" t="s">
        <v>7</v>
      </c>
      <c r="B557" s="22">
        <f>+$B$29</f>
        <v>0</v>
      </c>
      <c r="C557" s="84" t="e">
        <f>+B557/B565</f>
        <v>#DIV/0!</v>
      </c>
      <c r="D557" s="89">
        <v>0</v>
      </c>
      <c r="E557" s="112">
        <f>+D557*C533</f>
        <v>0</v>
      </c>
      <c r="F557" s="79">
        <v>0</v>
      </c>
      <c r="G557" s="112">
        <f>F557*C533</f>
        <v>0</v>
      </c>
      <c r="H557" s="89">
        <v>3.9201526698776851E-3</v>
      </c>
      <c r="I557" s="117">
        <f>H557*C533</f>
        <v>1560.2207626113186</v>
      </c>
      <c r="J557" s="39">
        <f>+H557*I568</f>
        <v>181.26969266196585</v>
      </c>
      <c r="K557" s="395">
        <v>-43.94</v>
      </c>
      <c r="L557" s="394">
        <f t="shared" si="36"/>
        <v>137.32969266196585</v>
      </c>
    </row>
    <row r="558" spans="1:18" ht="13.8">
      <c r="A558" s="2" t="s">
        <v>13</v>
      </c>
      <c r="B558" s="22">
        <f>+$B$30</f>
        <v>0</v>
      </c>
      <c r="C558" s="84" t="e">
        <f>+B558/B565</f>
        <v>#DIV/0!</v>
      </c>
      <c r="D558" s="89">
        <v>0</v>
      </c>
      <c r="E558" s="112">
        <f>+D558*C533</f>
        <v>0</v>
      </c>
      <c r="F558" s="79">
        <v>0</v>
      </c>
      <c r="G558" s="112">
        <f>F558*C533</f>
        <v>0</v>
      </c>
      <c r="H558" s="89">
        <v>5.8079243198196626E-4</v>
      </c>
      <c r="I558" s="117">
        <f>H558*C533</f>
        <v>231.15538792882256</v>
      </c>
      <c r="J558" s="39">
        <f>+H558*I568</f>
        <v>26.856113654637749</v>
      </c>
      <c r="K558" s="395">
        <v>-7.19</v>
      </c>
      <c r="L558" s="394">
        <f t="shared" si="36"/>
        <v>19.666113654637748</v>
      </c>
    </row>
    <row r="559" spans="1:18" ht="13.8">
      <c r="A559" s="2" t="s">
        <v>3</v>
      </c>
      <c r="B559" s="22">
        <f>+$B$31</f>
        <v>0</v>
      </c>
      <c r="C559" s="84" t="e">
        <f>+B559/B565</f>
        <v>#DIV/0!</v>
      </c>
      <c r="D559" s="89">
        <v>0</v>
      </c>
      <c r="E559" s="112">
        <f>+D559*C533</f>
        <v>0</v>
      </c>
      <c r="F559" s="79">
        <v>0</v>
      </c>
      <c r="G559" s="112">
        <f>F559*C533</f>
        <v>0</v>
      </c>
      <c r="H559" s="89">
        <v>0.80234267705903506</v>
      </c>
      <c r="I559" s="117">
        <f>H559*C533</f>
        <v>319332.38546949596</v>
      </c>
      <c r="J559" s="39">
        <f>+H559*I568</f>
        <v>37100.700592002242</v>
      </c>
      <c r="K559" s="395">
        <v>-7421.16</v>
      </c>
      <c r="L559" s="394">
        <f t="shared" si="36"/>
        <v>29679.540592002242</v>
      </c>
    </row>
    <row r="560" spans="1:18" ht="13.8">
      <c r="A560" s="2" t="s">
        <v>11</v>
      </c>
      <c r="B560" s="22">
        <f>+$B$32</f>
        <v>0</v>
      </c>
      <c r="C560" s="84" t="e">
        <f>+B560/B565</f>
        <v>#DIV/0!</v>
      </c>
      <c r="D560" s="89">
        <v>0</v>
      </c>
      <c r="E560" s="112">
        <f>+D560*C533</f>
        <v>0</v>
      </c>
      <c r="F560" s="79">
        <v>0</v>
      </c>
      <c r="G560" s="112">
        <f>F560*C533</f>
        <v>0</v>
      </c>
      <c r="H560" s="89">
        <v>2.6058955971885768E-3</v>
      </c>
      <c r="I560" s="117">
        <f>H560*C533</f>
        <v>1037.1464476810536</v>
      </c>
      <c r="J560" s="39">
        <f>+H560*I568</f>
        <v>120.49783102612734</v>
      </c>
      <c r="K560" s="395">
        <v>-38.200000000000003</v>
      </c>
      <c r="L560" s="394">
        <f t="shared" si="36"/>
        <v>82.297831026127341</v>
      </c>
    </row>
    <row r="561" spans="1:14" ht="13.8">
      <c r="A561" s="372" t="s">
        <v>8</v>
      </c>
      <c r="B561" s="22">
        <f>+$B$33</f>
        <v>0</v>
      </c>
      <c r="C561" s="84" t="e">
        <f>+B561/B565</f>
        <v>#DIV/0!</v>
      </c>
      <c r="D561" s="89">
        <v>0</v>
      </c>
      <c r="E561" s="112">
        <f>+D561*C533</f>
        <v>0</v>
      </c>
      <c r="F561" s="79">
        <v>0</v>
      </c>
      <c r="G561" s="112">
        <f>F561*C533</f>
        <v>0</v>
      </c>
      <c r="H561" s="89">
        <v>1.4774069032505166E-3</v>
      </c>
      <c r="I561" s="117">
        <f>H561*C533</f>
        <v>588.00794749370561</v>
      </c>
      <c r="J561" s="39">
        <f>+H561*I568</f>
        <v>68.315986095828237</v>
      </c>
      <c r="K561" s="395">
        <v>-14.92</v>
      </c>
      <c r="L561" s="394">
        <f t="shared" si="36"/>
        <v>53.395986095828235</v>
      </c>
    </row>
    <row r="562" spans="1:14" ht="13.8">
      <c r="A562" s="372" t="s">
        <v>444</v>
      </c>
      <c r="B562" s="22">
        <f>+$B$34</f>
        <v>0</v>
      </c>
      <c r="C562" s="84" t="e">
        <f>+B562/B565</f>
        <v>#DIV/0!</v>
      </c>
      <c r="D562" s="89">
        <v>0</v>
      </c>
      <c r="E562" s="112">
        <f>+D562*C533</f>
        <v>0</v>
      </c>
      <c r="F562" s="79">
        <v>0</v>
      </c>
      <c r="G562" s="112">
        <f>F562*C533</f>
        <v>0</v>
      </c>
      <c r="H562" s="89">
        <v>8.5203551696441272E-3</v>
      </c>
      <c r="I562" s="117">
        <f>H562*C533</f>
        <v>3391.1013575183624</v>
      </c>
      <c r="J562" s="39">
        <f>+H562*I568</f>
        <v>393.98520747417041</v>
      </c>
      <c r="K562" s="395">
        <v>-93.66</v>
      </c>
      <c r="L562" s="394">
        <f t="shared" si="36"/>
        <v>300.32520747417038</v>
      </c>
    </row>
    <row r="563" spans="1:14" ht="13.8">
      <c r="A563" s="372" t="s">
        <v>445</v>
      </c>
      <c r="B563" s="22">
        <f>+$B$35</f>
        <v>0</v>
      </c>
      <c r="C563" s="84" t="e">
        <f>+B563/B565</f>
        <v>#DIV/0!</v>
      </c>
      <c r="D563" s="89">
        <v>0</v>
      </c>
      <c r="E563" s="112">
        <f>+D563*C533</f>
        <v>0</v>
      </c>
      <c r="F563" s="79">
        <v>0</v>
      </c>
      <c r="G563" s="112">
        <f>F563*C533</f>
        <v>0</v>
      </c>
      <c r="H563" s="89">
        <v>2.8353957218997631E-4</v>
      </c>
      <c r="I563" s="117">
        <f>H563*C533</f>
        <v>112.84874973161057</v>
      </c>
      <c r="J563" s="39">
        <f>+H563*I568</f>
        <v>13.111002411542803</v>
      </c>
      <c r="K563" s="395">
        <v>-2.99</v>
      </c>
      <c r="L563" s="394">
        <f t="shared" si="36"/>
        <v>10.121002411542802</v>
      </c>
    </row>
    <row r="564" spans="1:14" ht="13.8">
      <c r="A564" s="3" t="s">
        <v>461</v>
      </c>
      <c r="B564" s="22">
        <f>+$B$36</f>
        <v>0</v>
      </c>
      <c r="C564" s="84" t="e">
        <f>+B564/B565</f>
        <v>#DIV/0!</v>
      </c>
      <c r="D564" s="89">
        <v>0</v>
      </c>
      <c r="E564" s="112">
        <f>+D564*C533</f>
        <v>0</v>
      </c>
      <c r="F564" s="79">
        <v>0</v>
      </c>
      <c r="G564" s="115">
        <f>F564*C533</f>
        <v>0</v>
      </c>
      <c r="H564" s="358">
        <v>0</v>
      </c>
      <c r="I564" s="118">
        <f>H564*C533</f>
        <v>0</v>
      </c>
      <c r="J564" s="39">
        <f>+H564*I568</f>
        <v>0</v>
      </c>
      <c r="K564" s="395">
        <v>0</v>
      </c>
      <c r="L564" s="394">
        <f t="shared" si="36"/>
        <v>0</v>
      </c>
    </row>
    <row r="565" spans="1:14" ht="13.8">
      <c r="A565" s="24"/>
      <c r="B565" s="25">
        <f t="shared" ref="B565:L565" si="37">SUM(B539:B564)</f>
        <v>0</v>
      </c>
      <c r="C565" s="85" t="e">
        <f t="shared" si="37"/>
        <v>#DIV/0!</v>
      </c>
      <c r="D565" s="82">
        <f t="shared" si="37"/>
        <v>0</v>
      </c>
      <c r="E565" s="113">
        <f t="shared" si="37"/>
        <v>0</v>
      </c>
      <c r="F565" s="83">
        <f t="shared" si="37"/>
        <v>0</v>
      </c>
      <c r="G565" s="113">
        <f t="shared" si="37"/>
        <v>0</v>
      </c>
      <c r="H565" s="86">
        <f t="shared" si="37"/>
        <v>1</v>
      </c>
      <c r="I565" s="363">
        <f t="shared" si="37"/>
        <v>398000</v>
      </c>
      <c r="J565" s="26">
        <f t="shared" si="37"/>
        <v>46240.467636588692</v>
      </c>
      <c r="K565" s="26">
        <f t="shared" si="37"/>
        <v>-9641.7800000000007</v>
      </c>
      <c r="L565" s="26">
        <f t="shared" si="37"/>
        <v>36598.687636588686</v>
      </c>
    </row>
    <row r="566" spans="1:14">
      <c r="H566" s="80"/>
      <c r="I566" s="81"/>
    </row>
    <row r="568" spans="1:14">
      <c r="G568" t="s">
        <v>114</v>
      </c>
      <c r="H568" s="27"/>
      <c r="I568" s="357">
        <f>+NSP!L89</f>
        <v>46240.467636588692</v>
      </c>
    </row>
    <row r="569" spans="1:14">
      <c r="G569" t="s">
        <v>338</v>
      </c>
      <c r="I569" s="357">
        <f>+NSP!M89</f>
        <v>-9642</v>
      </c>
    </row>
    <row r="570" spans="1:14">
      <c r="G570" t="s">
        <v>256</v>
      </c>
      <c r="I570" s="120">
        <f>SUM(I568:I569)</f>
        <v>36598.467636588692</v>
      </c>
      <c r="N570" s="121">
        <f>+I570</f>
        <v>36598.467636588692</v>
      </c>
    </row>
    <row r="571" spans="1:14">
      <c r="I571" s="88"/>
    </row>
    <row r="572" spans="1:14" ht="13.8">
      <c r="D572" s="89"/>
      <c r="I572" s="88"/>
    </row>
    <row r="573" spans="1:14">
      <c r="I573" s="88"/>
    </row>
    <row r="574" spans="1:14" ht="15.6">
      <c r="A574" s="874" t="s">
        <v>19</v>
      </c>
      <c r="B574" s="875"/>
      <c r="C574" s="875"/>
      <c r="D574" s="875"/>
      <c r="E574" s="875"/>
      <c r="F574" s="875"/>
      <c r="G574" s="875"/>
      <c r="H574" s="876"/>
      <c r="I574" s="4"/>
    </row>
    <row r="575" spans="1:14" ht="15.6">
      <c r="A575" s="867" t="s">
        <v>20</v>
      </c>
      <c r="B575" s="868"/>
      <c r="C575" s="918"/>
      <c r="D575" s="918"/>
      <c r="E575" s="918"/>
      <c r="F575" s="918"/>
      <c r="G575" s="918"/>
      <c r="H575" s="919"/>
      <c r="I575" s="4"/>
    </row>
    <row r="576" spans="1:14" ht="15.6">
      <c r="A576" s="867" t="s">
        <v>22</v>
      </c>
      <c r="B576" s="868"/>
      <c r="C576" s="913"/>
      <c r="D576" s="913"/>
      <c r="E576" s="913"/>
      <c r="F576" s="913"/>
      <c r="G576" s="913"/>
      <c r="H576" s="914"/>
      <c r="I576" s="4"/>
    </row>
    <row r="577" spans="1:12" ht="15.6">
      <c r="A577" s="867" t="s">
        <v>24</v>
      </c>
      <c r="B577" s="868"/>
      <c r="C577" s="869">
        <v>0</v>
      </c>
      <c r="D577" s="870"/>
      <c r="E577" s="870"/>
      <c r="F577" s="870"/>
      <c r="G577" s="870"/>
      <c r="H577" s="871"/>
      <c r="I577" s="4"/>
    </row>
    <row r="578" spans="1:12" ht="15.6">
      <c r="A578" s="881" t="s">
        <v>25</v>
      </c>
      <c r="B578" s="882"/>
      <c r="C578" s="911"/>
      <c r="D578" s="911"/>
      <c r="E578" s="911"/>
      <c r="F578" s="911"/>
      <c r="G578" s="911"/>
      <c r="H578" s="912"/>
      <c r="I578" s="4"/>
    </row>
    <row r="579" spans="1:12" ht="13.8">
      <c r="A579" s="5"/>
      <c r="B579" s="5"/>
      <c r="C579" s="5"/>
      <c r="D579" s="5"/>
      <c r="E579" s="5"/>
      <c r="F579" s="5"/>
      <c r="G579" s="5"/>
      <c r="H579" s="5"/>
      <c r="I579" s="5"/>
    </row>
    <row r="580" spans="1:12" ht="13.8">
      <c r="A580" s="6"/>
      <c r="B580" s="7"/>
      <c r="C580" s="8"/>
      <c r="D580" s="886">
        <v>0.2</v>
      </c>
      <c r="E580" s="887"/>
      <c r="F580" s="886">
        <v>0.8</v>
      </c>
      <c r="G580" s="887"/>
      <c r="H580" s="370"/>
      <c r="I580" s="10"/>
      <c r="J580" s="11" t="s">
        <v>121</v>
      </c>
      <c r="K580" s="11" t="s">
        <v>269</v>
      </c>
      <c r="L580" s="11" t="s">
        <v>270</v>
      </c>
    </row>
    <row r="581" spans="1:12" ht="13.8">
      <c r="A581" s="12"/>
      <c r="B581" s="13"/>
      <c r="C581" s="14"/>
      <c r="D581" s="872" t="s">
        <v>26</v>
      </c>
      <c r="E581" s="880"/>
      <c r="F581" s="872" t="s">
        <v>27</v>
      </c>
      <c r="G581" s="880"/>
      <c r="H581" s="872" t="s">
        <v>28</v>
      </c>
      <c r="I581" s="873"/>
      <c r="J581" s="15" t="s">
        <v>29</v>
      </c>
      <c r="K581" s="391" t="s">
        <v>29</v>
      </c>
      <c r="L581" s="391" t="s">
        <v>29</v>
      </c>
    </row>
    <row r="582" spans="1:12" ht="27.6">
      <c r="A582" s="16" t="s">
        <v>30</v>
      </c>
      <c r="B582" s="17" t="s">
        <v>31</v>
      </c>
      <c r="C582" s="18" t="s">
        <v>32</v>
      </c>
      <c r="D582" s="19" t="s">
        <v>33</v>
      </c>
      <c r="E582" s="20" t="s">
        <v>34</v>
      </c>
      <c r="F582" s="19" t="s">
        <v>33</v>
      </c>
      <c r="G582" s="20" t="s">
        <v>34</v>
      </c>
      <c r="H582" s="21" t="s">
        <v>33</v>
      </c>
      <c r="I582" s="40" t="s">
        <v>34</v>
      </c>
      <c r="J582" s="18" t="s">
        <v>34</v>
      </c>
      <c r="K582" s="18" t="s">
        <v>34</v>
      </c>
      <c r="L582" s="18" t="s">
        <v>34</v>
      </c>
    </row>
    <row r="583" spans="1:12" ht="13.8">
      <c r="A583" s="1" t="s">
        <v>15</v>
      </c>
      <c r="B583" s="22">
        <f>+$B$10</f>
        <v>0</v>
      </c>
      <c r="C583" s="84" t="e">
        <f>+B583/B609</f>
        <v>#DIV/0!</v>
      </c>
      <c r="D583" s="89">
        <v>0</v>
      </c>
      <c r="E583" s="112">
        <f>+D583*C577</f>
        <v>0</v>
      </c>
      <c r="F583" s="79">
        <v>0</v>
      </c>
      <c r="G583" s="114">
        <f>F583*C577</f>
        <v>0</v>
      </c>
      <c r="H583" s="89">
        <v>0</v>
      </c>
      <c r="I583" s="116">
        <f>H583*C577</f>
        <v>0</v>
      </c>
      <c r="J583" s="39">
        <f>+H583*I612</f>
        <v>0</v>
      </c>
      <c r="K583" s="39">
        <f>+H583*I613</f>
        <v>0</v>
      </c>
      <c r="L583" s="393">
        <f>+J583+K583</f>
        <v>0</v>
      </c>
    </row>
    <row r="584" spans="1:12" ht="13.8">
      <c r="A584" s="2" t="s">
        <v>4</v>
      </c>
      <c r="B584" s="22">
        <f>+$B$12</f>
        <v>0</v>
      </c>
      <c r="C584" s="84" t="e">
        <f>+B584/B609</f>
        <v>#DIV/0!</v>
      </c>
      <c r="D584" s="89">
        <v>0</v>
      </c>
      <c r="E584" s="112">
        <f>+D584*C577</f>
        <v>0</v>
      </c>
      <c r="F584" s="79">
        <v>0</v>
      </c>
      <c r="G584" s="112">
        <f>F584*C577</f>
        <v>0</v>
      </c>
      <c r="H584" s="89">
        <v>0</v>
      </c>
      <c r="I584" s="117">
        <f>H584*C577</f>
        <v>0</v>
      </c>
      <c r="J584" s="39">
        <f>+H584*I612</f>
        <v>0</v>
      </c>
      <c r="K584" s="39">
        <f>+H584*I613</f>
        <v>0</v>
      </c>
      <c r="L584" s="394">
        <f>+J584+K584</f>
        <v>0</v>
      </c>
    </row>
    <row r="585" spans="1:12" ht="13.8">
      <c r="A585" s="2" t="s">
        <v>0</v>
      </c>
      <c r="B585" s="22">
        <f>+$B$13</f>
        <v>0</v>
      </c>
      <c r="C585" s="84" t="e">
        <f>+B585/B609</f>
        <v>#DIV/0!</v>
      </c>
      <c r="D585" s="89">
        <v>0</v>
      </c>
      <c r="E585" s="112">
        <f>+D585*C577</f>
        <v>0</v>
      </c>
      <c r="F585" s="79">
        <v>0</v>
      </c>
      <c r="G585" s="112">
        <f>F585*C577</f>
        <v>0</v>
      </c>
      <c r="H585" s="89">
        <v>0</v>
      </c>
      <c r="I585" s="117">
        <f>H585*C577</f>
        <v>0</v>
      </c>
      <c r="J585" s="39">
        <f>+H585*I612</f>
        <v>0</v>
      </c>
      <c r="K585" s="39">
        <f>+H585*I613</f>
        <v>0</v>
      </c>
      <c r="L585" s="394">
        <f t="shared" ref="L585:L608" si="38">+J585+K585</f>
        <v>0</v>
      </c>
    </row>
    <row r="586" spans="1:12" ht="13.8">
      <c r="A586" s="2" t="s">
        <v>16</v>
      </c>
      <c r="B586" s="22">
        <f>+$B$14</f>
        <v>0</v>
      </c>
      <c r="C586" s="84" t="e">
        <f>+B586/B609</f>
        <v>#DIV/0!</v>
      </c>
      <c r="D586" s="89">
        <v>0</v>
      </c>
      <c r="E586" s="112">
        <f>+D586*C577</f>
        <v>0</v>
      </c>
      <c r="F586" s="79">
        <v>0</v>
      </c>
      <c r="G586" s="112">
        <f>F586*C577</f>
        <v>0</v>
      </c>
      <c r="H586" s="89">
        <v>0</v>
      </c>
      <c r="I586" s="117">
        <f>H586*C577</f>
        <v>0</v>
      </c>
      <c r="J586" s="39">
        <f>+H586*I612</f>
        <v>0</v>
      </c>
      <c r="K586" s="39">
        <f>+H586*I613</f>
        <v>0</v>
      </c>
      <c r="L586" s="394">
        <f t="shared" si="38"/>
        <v>0</v>
      </c>
    </row>
    <row r="587" spans="1:12" ht="13.8">
      <c r="A587" s="2" t="s">
        <v>6</v>
      </c>
      <c r="B587" s="22">
        <f>+$B$15</f>
        <v>0</v>
      </c>
      <c r="C587" s="84" t="e">
        <f>+B587/B609</f>
        <v>#DIV/0!</v>
      </c>
      <c r="D587" s="89">
        <v>0</v>
      </c>
      <c r="E587" s="112">
        <f>+D587*C577</f>
        <v>0</v>
      </c>
      <c r="F587" s="79">
        <v>0</v>
      </c>
      <c r="G587" s="112">
        <f>F587*C577</f>
        <v>0</v>
      </c>
      <c r="H587" s="89">
        <v>0</v>
      </c>
      <c r="I587" s="117">
        <f>H587*C577</f>
        <v>0</v>
      </c>
      <c r="J587" s="39">
        <f>+H587*I612</f>
        <v>0</v>
      </c>
      <c r="K587" s="39">
        <f>+H587*I613</f>
        <v>0</v>
      </c>
      <c r="L587" s="394">
        <f t="shared" si="38"/>
        <v>0</v>
      </c>
    </row>
    <row r="588" spans="1:12" ht="13.8">
      <c r="A588" s="2" t="s">
        <v>10</v>
      </c>
      <c r="B588" s="22">
        <f>+$B$16</f>
        <v>0</v>
      </c>
      <c r="C588" s="84" t="e">
        <f>+B588/B609</f>
        <v>#DIV/0!</v>
      </c>
      <c r="D588" s="89">
        <v>0</v>
      </c>
      <c r="E588" s="112">
        <f>+D588*C577</f>
        <v>0</v>
      </c>
      <c r="F588" s="79">
        <v>0</v>
      </c>
      <c r="G588" s="112">
        <f>F588*C577</f>
        <v>0</v>
      </c>
      <c r="H588" s="89">
        <v>0</v>
      </c>
      <c r="I588" s="117">
        <f>H588*C577</f>
        <v>0</v>
      </c>
      <c r="J588" s="39">
        <f>+H588*I612</f>
        <v>0</v>
      </c>
      <c r="K588" s="39">
        <f>+H588*I613</f>
        <v>0</v>
      </c>
      <c r="L588" s="394">
        <f t="shared" si="38"/>
        <v>0</v>
      </c>
    </row>
    <row r="589" spans="1:12" ht="13.8">
      <c r="A589" s="2" t="s">
        <v>17</v>
      </c>
      <c r="B589" s="22">
        <f>+$B$17</f>
        <v>0</v>
      </c>
      <c r="C589" s="84" t="e">
        <f>+B589/B609</f>
        <v>#DIV/0!</v>
      </c>
      <c r="D589" s="89">
        <v>0</v>
      </c>
      <c r="E589" s="112">
        <f>+D589*C577</f>
        <v>0</v>
      </c>
      <c r="F589" s="79">
        <v>0</v>
      </c>
      <c r="G589" s="112">
        <f>F589*C577</f>
        <v>0</v>
      </c>
      <c r="H589" s="89">
        <v>0</v>
      </c>
      <c r="I589" s="117">
        <f>H589*C577</f>
        <v>0</v>
      </c>
      <c r="J589" s="39">
        <f>+H589*I612</f>
        <v>0</v>
      </c>
      <c r="K589" s="39">
        <f>+H589*I613</f>
        <v>0</v>
      </c>
      <c r="L589" s="394">
        <f t="shared" si="38"/>
        <v>0</v>
      </c>
    </row>
    <row r="590" spans="1:12" ht="13.8">
      <c r="A590" s="2" t="s">
        <v>5</v>
      </c>
      <c r="B590" s="22">
        <f>+$B$18</f>
        <v>0</v>
      </c>
      <c r="C590" s="84" t="e">
        <f>+B590/B609</f>
        <v>#DIV/0!</v>
      </c>
      <c r="D590" s="89">
        <v>0</v>
      </c>
      <c r="E590" s="112">
        <f>+D590*C577</f>
        <v>0</v>
      </c>
      <c r="F590" s="79">
        <v>0</v>
      </c>
      <c r="G590" s="112">
        <f>F590*C577</f>
        <v>0</v>
      </c>
      <c r="H590" s="89">
        <v>0</v>
      </c>
      <c r="I590" s="117">
        <f>H590*C577</f>
        <v>0</v>
      </c>
      <c r="J590" s="39">
        <f>+H590*I612</f>
        <v>0</v>
      </c>
      <c r="K590" s="39">
        <f>+H590*I613</f>
        <v>0</v>
      </c>
      <c r="L590" s="394">
        <f t="shared" si="38"/>
        <v>0</v>
      </c>
    </row>
    <row r="591" spans="1:12" ht="13.8">
      <c r="A591" s="2" t="s">
        <v>116</v>
      </c>
      <c r="B591" s="22">
        <f>+$B$19</f>
        <v>0</v>
      </c>
      <c r="C591" s="84" t="e">
        <f>+B591/B609</f>
        <v>#DIV/0!</v>
      </c>
      <c r="D591" s="89">
        <v>0</v>
      </c>
      <c r="E591" s="112">
        <f>+D591*C577</f>
        <v>0</v>
      </c>
      <c r="F591" s="79">
        <v>0</v>
      </c>
      <c r="G591" s="112">
        <f>F591*C577</f>
        <v>0</v>
      </c>
      <c r="H591" s="89">
        <v>0</v>
      </c>
      <c r="I591" s="117">
        <f>H591*C577</f>
        <v>0</v>
      </c>
      <c r="J591" s="39">
        <f>+H591*I612</f>
        <v>0</v>
      </c>
      <c r="K591" s="39">
        <f>+H591*I613</f>
        <v>0</v>
      </c>
      <c r="L591" s="394">
        <f t="shared" si="38"/>
        <v>0</v>
      </c>
    </row>
    <row r="592" spans="1:12" ht="13.8">
      <c r="A592" s="2" t="s">
        <v>1</v>
      </c>
      <c r="B592" s="22">
        <f>+$B$20</f>
        <v>0</v>
      </c>
      <c r="C592" s="84" t="e">
        <f>+B592/B609</f>
        <v>#DIV/0!</v>
      </c>
      <c r="D592" s="89">
        <v>0</v>
      </c>
      <c r="E592" s="112">
        <f>+D592*C577</f>
        <v>0</v>
      </c>
      <c r="F592" s="79">
        <v>0</v>
      </c>
      <c r="G592" s="112">
        <f>F592*C577</f>
        <v>0</v>
      </c>
      <c r="H592" s="89">
        <v>0</v>
      </c>
      <c r="I592" s="117">
        <f>H592*C577</f>
        <v>0</v>
      </c>
      <c r="J592" s="39">
        <f>+H592*I612</f>
        <v>0</v>
      </c>
      <c r="K592" s="39">
        <f>+H592*I613</f>
        <v>0</v>
      </c>
      <c r="L592" s="394">
        <f t="shared" si="38"/>
        <v>0</v>
      </c>
    </row>
    <row r="593" spans="1:12" ht="13.8">
      <c r="A593" s="2" t="s">
        <v>46</v>
      </c>
      <c r="B593" s="22">
        <f>+$B$21</f>
        <v>0</v>
      </c>
      <c r="C593" s="84" t="e">
        <f>+B593/B609</f>
        <v>#DIV/0!</v>
      </c>
      <c r="D593" s="89">
        <v>0</v>
      </c>
      <c r="E593" s="112">
        <f>+D593*C577</f>
        <v>0</v>
      </c>
      <c r="F593" s="79">
        <v>0</v>
      </c>
      <c r="G593" s="112">
        <f>F593*C577</f>
        <v>0</v>
      </c>
      <c r="H593" s="89">
        <v>0</v>
      </c>
      <c r="I593" s="117">
        <f>H593*C577</f>
        <v>0</v>
      </c>
      <c r="J593" s="39">
        <f>+H593*I612</f>
        <v>0</v>
      </c>
      <c r="K593" s="39">
        <f>+H593*I613</f>
        <v>0</v>
      </c>
      <c r="L593" s="394">
        <f t="shared" si="38"/>
        <v>0</v>
      </c>
    </row>
    <row r="594" spans="1:12" ht="13.8">
      <c r="A594" s="2" t="s">
        <v>45</v>
      </c>
      <c r="B594" s="22">
        <f>+$B$22</f>
        <v>0</v>
      </c>
      <c r="C594" s="84" t="e">
        <f>+B594/B609</f>
        <v>#DIV/0!</v>
      </c>
      <c r="D594" s="89">
        <v>0</v>
      </c>
      <c r="E594" s="112">
        <f>+D594*C577</f>
        <v>0</v>
      </c>
      <c r="F594" s="79">
        <v>0</v>
      </c>
      <c r="G594" s="112">
        <f>F594*C577</f>
        <v>0</v>
      </c>
      <c r="H594" s="89">
        <v>0</v>
      </c>
      <c r="I594" s="117">
        <f>H594*C577</f>
        <v>0</v>
      </c>
      <c r="J594" s="39">
        <f>+H594*I612</f>
        <v>0</v>
      </c>
      <c r="K594" s="39">
        <f>+H594*I613</f>
        <v>0</v>
      </c>
      <c r="L594" s="394">
        <f t="shared" si="38"/>
        <v>0</v>
      </c>
    </row>
    <row r="595" spans="1:12" ht="13.8">
      <c r="A595" s="2" t="s">
        <v>209</v>
      </c>
      <c r="B595" s="22">
        <f>+$B$23</f>
        <v>0</v>
      </c>
      <c r="C595" s="84" t="e">
        <f>+B595/B609</f>
        <v>#DIV/0!</v>
      </c>
      <c r="D595" s="89">
        <v>0</v>
      </c>
      <c r="E595" s="112">
        <f>+D595*C577</f>
        <v>0</v>
      </c>
      <c r="F595" s="79">
        <v>0</v>
      </c>
      <c r="G595" s="112">
        <f>F595*C577</f>
        <v>0</v>
      </c>
      <c r="H595" s="89">
        <v>0</v>
      </c>
      <c r="I595" s="117">
        <f>H595*C577</f>
        <v>0</v>
      </c>
      <c r="J595" s="39">
        <f>+H595*I612</f>
        <v>0</v>
      </c>
      <c r="K595" s="39">
        <f>+H595*I613</f>
        <v>0</v>
      </c>
      <c r="L595" s="394">
        <f t="shared" si="38"/>
        <v>0</v>
      </c>
    </row>
    <row r="596" spans="1:12" ht="13.8">
      <c r="A596" s="2" t="s">
        <v>210</v>
      </c>
      <c r="B596" s="22">
        <f>+$B$24</f>
        <v>0</v>
      </c>
      <c r="C596" s="84" t="e">
        <f>+B596/B609</f>
        <v>#DIV/0!</v>
      </c>
      <c r="D596" s="89">
        <v>0</v>
      </c>
      <c r="E596" s="112">
        <f>+D596*C577</f>
        <v>0</v>
      </c>
      <c r="F596" s="79">
        <v>0</v>
      </c>
      <c r="G596" s="112">
        <f>F596*C577</f>
        <v>0</v>
      </c>
      <c r="H596" s="89">
        <v>0</v>
      </c>
      <c r="I596" s="117">
        <f>H596*C577</f>
        <v>0</v>
      </c>
      <c r="J596" s="39">
        <f>+H596*I612</f>
        <v>0</v>
      </c>
      <c r="K596" s="39">
        <f>+H596*I613</f>
        <v>0</v>
      </c>
      <c r="L596" s="394">
        <f t="shared" si="38"/>
        <v>0</v>
      </c>
    </row>
    <row r="597" spans="1:12" ht="13.8">
      <c r="A597" s="2" t="s">
        <v>2</v>
      </c>
      <c r="B597" s="22">
        <f>+$B$25</f>
        <v>0</v>
      </c>
      <c r="C597" s="84" t="e">
        <f>+B597/B609</f>
        <v>#DIV/0!</v>
      </c>
      <c r="D597" s="89">
        <v>0</v>
      </c>
      <c r="E597" s="112">
        <f>+D597*C577</f>
        <v>0</v>
      </c>
      <c r="F597" s="79">
        <v>0</v>
      </c>
      <c r="G597" s="112">
        <f>F597*C577</f>
        <v>0</v>
      </c>
      <c r="H597" s="89">
        <v>0</v>
      </c>
      <c r="I597" s="117">
        <f>H597*C577</f>
        <v>0</v>
      </c>
      <c r="J597" s="39">
        <f>+H597*I612</f>
        <v>0</v>
      </c>
      <c r="K597" s="39">
        <f>+H597*I613</f>
        <v>0</v>
      </c>
      <c r="L597" s="394">
        <f t="shared" si="38"/>
        <v>0</v>
      </c>
    </row>
    <row r="598" spans="1:12" ht="13.8">
      <c r="A598" s="2" t="s">
        <v>12</v>
      </c>
      <c r="B598" s="22">
        <f>+$B$26</f>
        <v>0</v>
      </c>
      <c r="C598" s="84" t="e">
        <f>+B598/B609</f>
        <v>#DIV/0!</v>
      </c>
      <c r="D598" s="89">
        <v>0</v>
      </c>
      <c r="E598" s="112">
        <f>+D598*C577</f>
        <v>0</v>
      </c>
      <c r="F598" s="79">
        <v>0</v>
      </c>
      <c r="G598" s="112">
        <f>F598*C577</f>
        <v>0</v>
      </c>
      <c r="H598" s="89">
        <v>0</v>
      </c>
      <c r="I598" s="117">
        <f>H598*C577</f>
        <v>0</v>
      </c>
      <c r="J598" s="39">
        <f>+H598*I612</f>
        <v>0</v>
      </c>
      <c r="K598" s="39">
        <f>+H598*I613</f>
        <v>0</v>
      </c>
      <c r="L598" s="394">
        <f t="shared" si="38"/>
        <v>0</v>
      </c>
    </row>
    <row r="599" spans="1:12" ht="13.8">
      <c r="A599" s="2" t="s">
        <v>18</v>
      </c>
      <c r="B599" s="22">
        <f>+$B$27</f>
        <v>0</v>
      </c>
      <c r="C599" s="84" t="e">
        <f>+B599/B609</f>
        <v>#DIV/0!</v>
      </c>
      <c r="D599" s="89">
        <v>0</v>
      </c>
      <c r="E599" s="112">
        <f>+D599*C577</f>
        <v>0</v>
      </c>
      <c r="F599" s="79">
        <v>0</v>
      </c>
      <c r="G599" s="112">
        <f>F599*C577</f>
        <v>0</v>
      </c>
      <c r="H599" s="89">
        <v>0</v>
      </c>
      <c r="I599" s="117">
        <f>H599*C577</f>
        <v>0</v>
      </c>
      <c r="J599" s="39">
        <f>+H599*I612</f>
        <v>0</v>
      </c>
      <c r="K599" s="39">
        <f>+H599*I613</f>
        <v>0</v>
      </c>
      <c r="L599" s="394">
        <f t="shared" si="38"/>
        <v>0</v>
      </c>
    </row>
    <row r="600" spans="1:12" ht="13.8">
      <c r="A600" s="2" t="s">
        <v>9</v>
      </c>
      <c r="B600" s="22">
        <f>+$B$28</f>
        <v>0</v>
      </c>
      <c r="C600" s="84" t="e">
        <f>+B600/B609</f>
        <v>#DIV/0!</v>
      </c>
      <c r="D600" s="89">
        <v>0</v>
      </c>
      <c r="E600" s="112">
        <f>+D600*C577</f>
        <v>0</v>
      </c>
      <c r="F600" s="79">
        <v>0</v>
      </c>
      <c r="G600" s="112">
        <f>F600*C577</f>
        <v>0</v>
      </c>
      <c r="H600" s="89">
        <v>0</v>
      </c>
      <c r="I600" s="117">
        <f>H600*C577</f>
        <v>0</v>
      </c>
      <c r="J600" s="39">
        <f>+H600*I612</f>
        <v>0</v>
      </c>
      <c r="K600" s="39">
        <f>+H600*I613</f>
        <v>0</v>
      </c>
      <c r="L600" s="394">
        <f t="shared" si="38"/>
        <v>0</v>
      </c>
    </row>
    <row r="601" spans="1:12" ht="13.8">
      <c r="A601" s="2" t="s">
        <v>7</v>
      </c>
      <c r="B601" s="22">
        <f>+$B$29</f>
        <v>0</v>
      </c>
      <c r="C601" s="84" t="e">
        <f>+B601/B609</f>
        <v>#DIV/0!</v>
      </c>
      <c r="D601" s="89">
        <v>0</v>
      </c>
      <c r="E601" s="112">
        <f>+D601*C577</f>
        <v>0</v>
      </c>
      <c r="F601" s="79">
        <v>0</v>
      </c>
      <c r="G601" s="112">
        <f>F601*C577</f>
        <v>0</v>
      </c>
      <c r="H601" s="89">
        <v>0</v>
      </c>
      <c r="I601" s="117">
        <f>H601*C577</f>
        <v>0</v>
      </c>
      <c r="J601" s="39">
        <f>+H601*I612</f>
        <v>0</v>
      </c>
      <c r="K601" s="39">
        <f>+H601*I613</f>
        <v>0</v>
      </c>
      <c r="L601" s="394">
        <f t="shared" si="38"/>
        <v>0</v>
      </c>
    </row>
    <row r="602" spans="1:12" ht="13.8">
      <c r="A602" s="2" t="s">
        <v>13</v>
      </c>
      <c r="B602" s="22">
        <f>+$B$30</f>
        <v>0</v>
      </c>
      <c r="C602" s="84" t="e">
        <f>+B602/B609</f>
        <v>#DIV/0!</v>
      </c>
      <c r="D602" s="89">
        <v>0</v>
      </c>
      <c r="E602" s="112">
        <f>+D602*C577</f>
        <v>0</v>
      </c>
      <c r="F602" s="79">
        <v>0</v>
      </c>
      <c r="G602" s="112">
        <f>F602*C577</f>
        <v>0</v>
      </c>
      <c r="H602" s="89">
        <v>0</v>
      </c>
      <c r="I602" s="117">
        <f>H602*C577</f>
        <v>0</v>
      </c>
      <c r="J602" s="39">
        <f>+H602*I612</f>
        <v>0</v>
      </c>
      <c r="K602" s="39">
        <f>+H602*I613</f>
        <v>0</v>
      </c>
      <c r="L602" s="394">
        <f t="shared" si="38"/>
        <v>0</v>
      </c>
    </row>
    <row r="603" spans="1:12" ht="13.8">
      <c r="A603" s="2" t="s">
        <v>3</v>
      </c>
      <c r="B603" s="22">
        <f>+$B$31</f>
        <v>0</v>
      </c>
      <c r="C603" s="84" t="e">
        <f>+B603/B609</f>
        <v>#DIV/0!</v>
      </c>
      <c r="D603" s="89">
        <v>0</v>
      </c>
      <c r="E603" s="112">
        <f>+D603*C577</f>
        <v>0</v>
      </c>
      <c r="F603" s="79">
        <v>0</v>
      </c>
      <c r="G603" s="112">
        <f>F603*C577</f>
        <v>0</v>
      </c>
      <c r="H603" s="89">
        <v>0</v>
      </c>
      <c r="I603" s="117">
        <f>H603*C577</f>
        <v>0</v>
      </c>
      <c r="J603" s="39">
        <f>+H603*I612</f>
        <v>0</v>
      </c>
      <c r="K603" s="39">
        <f>+H603*I613</f>
        <v>0</v>
      </c>
      <c r="L603" s="394">
        <f t="shared" si="38"/>
        <v>0</v>
      </c>
    </row>
    <row r="604" spans="1:12" ht="13.8">
      <c r="A604" s="2" t="s">
        <v>11</v>
      </c>
      <c r="B604" s="22">
        <f>+$B$32</f>
        <v>0</v>
      </c>
      <c r="C604" s="84" t="e">
        <f>+B604/B609</f>
        <v>#DIV/0!</v>
      </c>
      <c r="D604" s="89">
        <v>0</v>
      </c>
      <c r="E604" s="112">
        <f>+D604*C577</f>
        <v>0</v>
      </c>
      <c r="F604" s="79">
        <v>0</v>
      </c>
      <c r="G604" s="112">
        <f>F604*C577</f>
        <v>0</v>
      </c>
      <c r="H604" s="89">
        <v>0</v>
      </c>
      <c r="I604" s="117">
        <f>H604*C577</f>
        <v>0</v>
      </c>
      <c r="J604" s="39">
        <f>+H604*I612</f>
        <v>0</v>
      </c>
      <c r="K604" s="39">
        <f>+H604*I613</f>
        <v>0</v>
      </c>
      <c r="L604" s="394">
        <f t="shared" si="38"/>
        <v>0</v>
      </c>
    </row>
    <row r="605" spans="1:12" ht="13.8">
      <c r="A605" s="372" t="s">
        <v>8</v>
      </c>
      <c r="B605" s="22">
        <f>+$B$33</f>
        <v>0</v>
      </c>
      <c r="C605" s="84" t="e">
        <f>+B605/B609</f>
        <v>#DIV/0!</v>
      </c>
      <c r="D605" s="89">
        <v>0</v>
      </c>
      <c r="E605" s="112">
        <f>+D605*C577</f>
        <v>0</v>
      </c>
      <c r="F605" s="79">
        <v>0</v>
      </c>
      <c r="G605" s="112">
        <f>F605*C577</f>
        <v>0</v>
      </c>
      <c r="H605" s="89">
        <v>0</v>
      </c>
      <c r="I605" s="117">
        <f>H605*C577</f>
        <v>0</v>
      </c>
      <c r="J605" s="39">
        <f>+H605*I612</f>
        <v>0</v>
      </c>
      <c r="K605" s="39">
        <f>+H605*I613</f>
        <v>0</v>
      </c>
      <c r="L605" s="394">
        <f t="shared" si="38"/>
        <v>0</v>
      </c>
    </row>
    <row r="606" spans="1:12" ht="13.8">
      <c r="A606" s="372" t="s">
        <v>444</v>
      </c>
      <c r="B606" s="22">
        <f>+$B$34</f>
        <v>0</v>
      </c>
      <c r="C606" s="84" t="e">
        <f>+B606/B609</f>
        <v>#DIV/0!</v>
      </c>
      <c r="D606" s="89">
        <v>0</v>
      </c>
      <c r="E606" s="112">
        <f>+D606*C577</f>
        <v>0</v>
      </c>
      <c r="F606" s="79">
        <v>0</v>
      </c>
      <c r="G606" s="112">
        <f>F606*C577</f>
        <v>0</v>
      </c>
      <c r="H606" s="89">
        <v>0</v>
      </c>
      <c r="I606" s="117">
        <f>H606*C577</f>
        <v>0</v>
      </c>
      <c r="J606" s="39">
        <f>+H606*I612</f>
        <v>0</v>
      </c>
      <c r="K606" s="39">
        <f>+H606*I613</f>
        <v>0</v>
      </c>
      <c r="L606" s="394">
        <f t="shared" si="38"/>
        <v>0</v>
      </c>
    </row>
    <row r="607" spans="1:12" ht="13.8">
      <c r="A607" s="372" t="s">
        <v>445</v>
      </c>
      <c r="B607" s="22">
        <f>+$B$35</f>
        <v>0</v>
      </c>
      <c r="C607" s="84" t="e">
        <f>+B607/B609</f>
        <v>#DIV/0!</v>
      </c>
      <c r="D607" s="89">
        <v>0</v>
      </c>
      <c r="E607" s="112">
        <f>+D607*C577</f>
        <v>0</v>
      </c>
      <c r="F607" s="79">
        <v>0</v>
      </c>
      <c r="G607" s="112">
        <f>F607*C577</f>
        <v>0</v>
      </c>
      <c r="H607" s="89">
        <v>0</v>
      </c>
      <c r="I607" s="117">
        <f>H607*C577</f>
        <v>0</v>
      </c>
      <c r="J607" s="39">
        <f>+H607*I612</f>
        <v>0</v>
      </c>
      <c r="K607" s="39">
        <f>+H607*I613</f>
        <v>0</v>
      </c>
      <c r="L607" s="394">
        <f t="shared" si="38"/>
        <v>0</v>
      </c>
    </row>
    <row r="608" spans="1:12" ht="13.8">
      <c r="A608" s="3" t="s">
        <v>461</v>
      </c>
      <c r="B608" s="22">
        <f>+$B$36</f>
        <v>0</v>
      </c>
      <c r="C608" s="84" t="e">
        <f>+B608/B609</f>
        <v>#DIV/0!</v>
      </c>
      <c r="D608" s="89">
        <v>0</v>
      </c>
      <c r="E608" s="112">
        <f>+D608*C577</f>
        <v>0</v>
      </c>
      <c r="F608" s="79">
        <v>0</v>
      </c>
      <c r="G608" s="115">
        <f>F608*C577</f>
        <v>0</v>
      </c>
      <c r="H608" s="358">
        <v>0</v>
      </c>
      <c r="I608" s="118">
        <f>H608*C577</f>
        <v>0</v>
      </c>
      <c r="J608" s="39">
        <f>+H608*I612</f>
        <v>0</v>
      </c>
      <c r="K608" s="39">
        <f>+H608*I613</f>
        <v>0</v>
      </c>
      <c r="L608" s="394">
        <f t="shared" si="38"/>
        <v>0</v>
      </c>
    </row>
    <row r="609" spans="1:14" ht="13.8">
      <c r="A609" s="24"/>
      <c r="B609" s="25">
        <f t="shared" ref="B609:L609" si="39">SUM(B583:B608)</f>
        <v>0</v>
      </c>
      <c r="C609" s="85" t="e">
        <f t="shared" si="39"/>
        <v>#DIV/0!</v>
      </c>
      <c r="D609" s="82">
        <f t="shared" si="39"/>
        <v>0</v>
      </c>
      <c r="E609" s="113">
        <f t="shared" si="39"/>
        <v>0</v>
      </c>
      <c r="F609" s="83">
        <f t="shared" si="39"/>
        <v>0</v>
      </c>
      <c r="G609" s="113">
        <f t="shared" si="39"/>
        <v>0</v>
      </c>
      <c r="H609" s="86">
        <f t="shared" si="39"/>
        <v>0</v>
      </c>
      <c r="I609" s="363">
        <f t="shared" si="39"/>
        <v>0</v>
      </c>
      <c r="J609" s="26">
        <f t="shared" si="39"/>
        <v>0</v>
      </c>
      <c r="K609" s="26">
        <f t="shared" si="39"/>
        <v>0</v>
      </c>
      <c r="L609" s="26">
        <f t="shared" si="39"/>
        <v>0</v>
      </c>
    </row>
    <row r="610" spans="1:14">
      <c r="H610" s="80"/>
      <c r="I610" s="81"/>
    </row>
    <row r="612" spans="1:14">
      <c r="G612" t="s">
        <v>114</v>
      </c>
      <c r="H612" s="27"/>
      <c r="I612" s="357">
        <v>0</v>
      </c>
    </row>
    <row r="613" spans="1:14">
      <c r="G613" t="s">
        <v>338</v>
      </c>
      <c r="I613" s="357">
        <v>0</v>
      </c>
    </row>
    <row r="614" spans="1:14">
      <c r="G614" t="s">
        <v>256</v>
      </c>
      <c r="I614" s="120">
        <f>SUM(I612:I613)</f>
        <v>0</v>
      </c>
      <c r="N614" s="121">
        <f>+I614</f>
        <v>0</v>
      </c>
    </row>
    <row r="615" spans="1:14" ht="13.8">
      <c r="D615" s="89"/>
      <c r="I615" s="88"/>
    </row>
    <row r="616" spans="1:14">
      <c r="I616" s="88"/>
    </row>
    <row r="617" spans="1:14">
      <c r="I617" s="88"/>
    </row>
    <row r="618" spans="1:14" ht="15.6">
      <c r="A618" s="874" t="s">
        <v>19</v>
      </c>
      <c r="B618" s="875"/>
      <c r="C618" s="875"/>
      <c r="D618" s="875"/>
      <c r="E618" s="875"/>
      <c r="F618" s="875"/>
      <c r="G618" s="875"/>
      <c r="H618" s="876"/>
      <c r="I618" s="4"/>
    </row>
    <row r="619" spans="1:14" ht="15.6">
      <c r="A619" s="867" t="s">
        <v>20</v>
      </c>
      <c r="B619" s="868"/>
      <c r="C619" s="920"/>
      <c r="D619" s="920"/>
      <c r="E619" s="920"/>
      <c r="F619" s="920"/>
      <c r="G619" s="920"/>
      <c r="H619" s="921"/>
      <c r="I619" s="4"/>
    </row>
    <row r="620" spans="1:14" ht="15.6">
      <c r="A620" s="867" t="s">
        <v>22</v>
      </c>
      <c r="B620" s="868"/>
      <c r="C620" s="913"/>
      <c r="D620" s="913"/>
      <c r="E620" s="913"/>
      <c r="F620" s="913"/>
      <c r="G620" s="913"/>
      <c r="H620" s="914"/>
      <c r="I620" s="4"/>
    </row>
    <row r="621" spans="1:14" ht="15.6">
      <c r="A621" s="867" t="s">
        <v>24</v>
      </c>
      <c r="B621" s="868"/>
      <c r="C621" s="869">
        <v>0</v>
      </c>
      <c r="D621" s="870"/>
      <c r="E621" s="870"/>
      <c r="F621" s="870"/>
      <c r="G621" s="870"/>
      <c r="H621" s="871"/>
      <c r="I621" s="4"/>
    </row>
    <row r="622" spans="1:14" ht="15.6">
      <c r="A622" s="881" t="s">
        <v>25</v>
      </c>
      <c r="B622" s="882"/>
      <c r="C622" s="911"/>
      <c r="D622" s="911"/>
      <c r="E622" s="911"/>
      <c r="F622" s="911"/>
      <c r="G622" s="911"/>
      <c r="H622" s="912"/>
      <c r="I622" s="4"/>
    </row>
    <row r="623" spans="1:14" ht="13.8">
      <c r="A623" s="5"/>
      <c r="B623" s="5"/>
      <c r="C623" s="5"/>
      <c r="D623" s="5"/>
      <c r="E623" s="5"/>
      <c r="F623" s="5"/>
      <c r="G623" s="5"/>
      <c r="H623" s="5"/>
      <c r="I623" s="5"/>
    </row>
    <row r="624" spans="1:14" ht="13.8">
      <c r="A624" s="6"/>
      <c r="B624" s="7"/>
      <c r="C624" s="8"/>
      <c r="D624" s="886">
        <v>0.2</v>
      </c>
      <c r="E624" s="887"/>
      <c r="F624" s="886">
        <v>0.8</v>
      </c>
      <c r="G624" s="887"/>
      <c r="H624" s="370"/>
      <c r="I624" s="10"/>
      <c r="J624" s="11" t="s">
        <v>121</v>
      </c>
      <c r="K624" s="11" t="s">
        <v>269</v>
      </c>
      <c r="L624" s="11" t="s">
        <v>270</v>
      </c>
    </row>
    <row r="625" spans="1:12" ht="13.8">
      <c r="A625" s="12"/>
      <c r="B625" s="13"/>
      <c r="C625" s="14"/>
      <c r="D625" s="872" t="s">
        <v>26</v>
      </c>
      <c r="E625" s="880"/>
      <c r="F625" s="872" t="s">
        <v>27</v>
      </c>
      <c r="G625" s="880"/>
      <c r="H625" s="872" t="s">
        <v>28</v>
      </c>
      <c r="I625" s="873"/>
      <c r="J625" s="15" t="s">
        <v>29</v>
      </c>
      <c r="K625" s="391" t="s">
        <v>29</v>
      </c>
      <c r="L625" s="391" t="s">
        <v>29</v>
      </c>
    </row>
    <row r="626" spans="1:12" ht="27.6">
      <c r="A626" s="16" t="s">
        <v>30</v>
      </c>
      <c r="B626" s="17" t="s">
        <v>31</v>
      </c>
      <c r="C626" s="18" t="s">
        <v>32</v>
      </c>
      <c r="D626" s="19" t="s">
        <v>33</v>
      </c>
      <c r="E626" s="20" t="s">
        <v>34</v>
      </c>
      <c r="F626" s="19" t="s">
        <v>33</v>
      </c>
      <c r="G626" s="20" t="s">
        <v>34</v>
      </c>
      <c r="H626" s="21" t="s">
        <v>33</v>
      </c>
      <c r="I626" s="40" t="s">
        <v>34</v>
      </c>
      <c r="J626" s="18" t="s">
        <v>34</v>
      </c>
      <c r="K626" s="18" t="s">
        <v>34</v>
      </c>
      <c r="L626" s="18" t="s">
        <v>34</v>
      </c>
    </row>
    <row r="627" spans="1:12" ht="13.8">
      <c r="A627" s="1" t="s">
        <v>15</v>
      </c>
      <c r="B627" s="22">
        <f>+$B$10</f>
        <v>0</v>
      </c>
      <c r="C627" s="84" t="e">
        <f>+B627/B653</f>
        <v>#DIV/0!</v>
      </c>
      <c r="D627" s="89">
        <v>0</v>
      </c>
      <c r="E627" s="112">
        <f>+D627*C621</f>
        <v>0</v>
      </c>
      <c r="F627" s="79">
        <v>0</v>
      </c>
      <c r="G627" s="114">
        <f>F627*C621</f>
        <v>0</v>
      </c>
      <c r="H627" s="89">
        <v>0</v>
      </c>
      <c r="I627" s="116">
        <f>H627*C621</f>
        <v>0</v>
      </c>
      <c r="J627" s="39">
        <f>+H627*I656</f>
        <v>0</v>
      </c>
      <c r="K627" s="39">
        <f>+H627*I657</f>
        <v>0</v>
      </c>
      <c r="L627" s="393">
        <f>+J627+K627</f>
        <v>0</v>
      </c>
    </row>
    <row r="628" spans="1:12" ht="13.8">
      <c r="A628" s="2" t="s">
        <v>4</v>
      </c>
      <c r="B628" s="22">
        <f>+$B$12</f>
        <v>0</v>
      </c>
      <c r="C628" s="84" t="e">
        <f>+B628/B653</f>
        <v>#DIV/0!</v>
      </c>
      <c r="D628" s="89">
        <v>0</v>
      </c>
      <c r="E628" s="112">
        <f>+D628*C621</f>
        <v>0</v>
      </c>
      <c r="F628" s="79">
        <v>0</v>
      </c>
      <c r="G628" s="112">
        <f>F628*C621</f>
        <v>0</v>
      </c>
      <c r="H628" s="89">
        <v>0</v>
      </c>
      <c r="I628" s="117">
        <f>H628*C621</f>
        <v>0</v>
      </c>
      <c r="J628" s="39">
        <f>+H628*I656</f>
        <v>0</v>
      </c>
      <c r="K628" s="39">
        <f>+H628*I657</f>
        <v>0</v>
      </c>
      <c r="L628" s="394">
        <f>+J628+K628</f>
        <v>0</v>
      </c>
    </row>
    <row r="629" spans="1:12" ht="13.8">
      <c r="A629" s="2" t="s">
        <v>0</v>
      </c>
      <c r="B629" s="22">
        <f>+$B$13</f>
        <v>0</v>
      </c>
      <c r="C629" s="84" t="e">
        <f>+B629/B653</f>
        <v>#DIV/0!</v>
      </c>
      <c r="D629" s="89">
        <v>0</v>
      </c>
      <c r="E629" s="112">
        <f>+D629*C621</f>
        <v>0</v>
      </c>
      <c r="F629" s="79">
        <v>0</v>
      </c>
      <c r="G629" s="112">
        <f>F629*C621</f>
        <v>0</v>
      </c>
      <c r="H629" s="89">
        <v>0</v>
      </c>
      <c r="I629" s="117">
        <f>H629*C621</f>
        <v>0</v>
      </c>
      <c r="J629" s="39">
        <f>+H629*I656</f>
        <v>0</v>
      </c>
      <c r="K629" s="39">
        <f>+H629*I657</f>
        <v>0</v>
      </c>
      <c r="L629" s="394">
        <f t="shared" ref="L629:L652" si="40">+J629+K629</f>
        <v>0</v>
      </c>
    </row>
    <row r="630" spans="1:12" ht="13.8">
      <c r="A630" s="2" t="s">
        <v>16</v>
      </c>
      <c r="B630" s="22">
        <f>+$B$14</f>
        <v>0</v>
      </c>
      <c r="C630" s="84" t="e">
        <f>+B630/B653</f>
        <v>#DIV/0!</v>
      </c>
      <c r="D630" s="89">
        <v>0</v>
      </c>
      <c r="E630" s="112">
        <f>+D630*C621</f>
        <v>0</v>
      </c>
      <c r="F630" s="79">
        <v>0</v>
      </c>
      <c r="G630" s="112">
        <f>F630*C621</f>
        <v>0</v>
      </c>
      <c r="H630" s="89">
        <v>0</v>
      </c>
      <c r="I630" s="117">
        <f>H630*C621</f>
        <v>0</v>
      </c>
      <c r="J630" s="39">
        <f>+H630*I656</f>
        <v>0</v>
      </c>
      <c r="K630" s="39">
        <f>+H630*I657</f>
        <v>0</v>
      </c>
      <c r="L630" s="394">
        <f t="shared" si="40"/>
        <v>0</v>
      </c>
    </row>
    <row r="631" spans="1:12" ht="13.8">
      <c r="A631" s="2" t="s">
        <v>6</v>
      </c>
      <c r="B631" s="22">
        <f>+$B$15</f>
        <v>0</v>
      </c>
      <c r="C631" s="84" t="e">
        <f>+B631/B653</f>
        <v>#DIV/0!</v>
      </c>
      <c r="D631" s="89">
        <v>0</v>
      </c>
      <c r="E631" s="112">
        <f>+D631*C621</f>
        <v>0</v>
      </c>
      <c r="F631" s="79">
        <v>0</v>
      </c>
      <c r="G631" s="112">
        <f>F631*C621</f>
        <v>0</v>
      </c>
      <c r="H631" s="89">
        <v>0</v>
      </c>
      <c r="I631" s="117">
        <f>H631*C621</f>
        <v>0</v>
      </c>
      <c r="J631" s="39">
        <f>+H631*I656</f>
        <v>0</v>
      </c>
      <c r="K631" s="39">
        <f>+H631*I657</f>
        <v>0</v>
      </c>
      <c r="L631" s="394">
        <f t="shared" si="40"/>
        <v>0</v>
      </c>
    </row>
    <row r="632" spans="1:12" ht="13.8">
      <c r="A632" s="2" t="s">
        <v>10</v>
      </c>
      <c r="B632" s="22">
        <f>+$B$16</f>
        <v>0</v>
      </c>
      <c r="C632" s="84" t="e">
        <f>+B632/B653</f>
        <v>#DIV/0!</v>
      </c>
      <c r="D632" s="89">
        <v>0</v>
      </c>
      <c r="E632" s="112">
        <f>+D632*C621</f>
        <v>0</v>
      </c>
      <c r="F632" s="79">
        <v>0</v>
      </c>
      <c r="G632" s="112">
        <f>F632*C621</f>
        <v>0</v>
      </c>
      <c r="H632" s="89">
        <v>0</v>
      </c>
      <c r="I632" s="117">
        <f>H632*C621</f>
        <v>0</v>
      </c>
      <c r="J632" s="39">
        <f>+H632*I656</f>
        <v>0</v>
      </c>
      <c r="K632" s="39">
        <f>+H632*I657</f>
        <v>0</v>
      </c>
      <c r="L632" s="394">
        <f t="shared" si="40"/>
        <v>0</v>
      </c>
    </row>
    <row r="633" spans="1:12" ht="13.8">
      <c r="A633" s="2" t="s">
        <v>17</v>
      </c>
      <c r="B633" s="22">
        <f>+$B$17</f>
        <v>0</v>
      </c>
      <c r="C633" s="84" t="e">
        <f>+B633/B653</f>
        <v>#DIV/0!</v>
      </c>
      <c r="D633" s="89">
        <v>0</v>
      </c>
      <c r="E633" s="112">
        <f>+D633*C621</f>
        <v>0</v>
      </c>
      <c r="F633" s="79">
        <v>0</v>
      </c>
      <c r="G633" s="112">
        <f>F633*C621</f>
        <v>0</v>
      </c>
      <c r="H633" s="89">
        <v>0</v>
      </c>
      <c r="I633" s="117">
        <f>H633*C621</f>
        <v>0</v>
      </c>
      <c r="J633" s="39">
        <f>+H633*I656</f>
        <v>0</v>
      </c>
      <c r="K633" s="39">
        <f>+H633*I657</f>
        <v>0</v>
      </c>
      <c r="L633" s="394">
        <f t="shared" si="40"/>
        <v>0</v>
      </c>
    </row>
    <row r="634" spans="1:12" ht="13.8">
      <c r="A634" s="2" t="s">
        <v>5</v>
      </c>
      <c r="B634" s="22">
        <f>+$B$18</f>
        <v>0</v>
      </c>
      <c r="C634" s="84" t="e">
        <f>+B634/B653</f>
        <v>#DIV/0!</v>
      </c>
      <c r="D634" s="89">
        <v>0</v>
      </c>
      <c r="E634" s="112">
        <f>+D634*C621</f>
        <v>0</v>
      </c>
      <c r="F634" s="79">
        <v>0</v>
      </c>
      <c r="G634" s="112">
        <f>F634*C621</f>
        <v>0</v>
      </c>
      <c r="H634" s="89">
        <v>0</v>
      </c>
      <c r="I634" s="117">
        <f>H634*C621</f>
        <v>0</v>
      </c>
      <c r="J634" s="39">
        <f>+H634*I656</f>
        <v>0</v>
      </c>
      <c r="K634" s="39">
        <f>+H634*I657</f>
        <v>0</v>
      </c>
      <c r="L634" s="394">
        <f t="shared" si="40"/>
        <v>0</v>
      </c>
    </row>
    <row r="635" spans="1:12" ht="13.8">
      <c r="A635" s="2" t="s">
        <v>116</v>
      </c>
      <c r="B635" s="22">
        <f>+$B$19</f>
        <v>0</v>
      </c>
      <c r="C635" s="84" t="e">
        <f>+B635/B653</f>
        <v>#DIV/0!</v>
      </c>
      <c r="D635" s="89">
        <v>0</v>
      </c>
      <c r="E635" s="112">
        <f>+D635*C621</f>
        <v>0</v>
      </c>
      <c r="F635" s="79">
        <v>0</v>
      </c>
      <c r="G635" s="112">
        <f>F635*C621</f>
        <v>0</v>
      </c>
      <c r="H635" s="89">
        <v>0</v>
      </c>
      <c r="I635" s="117">
        <f>H635*C621</f>
        <v>0</v>
      </c>
      <c r="J635" s="39">
        <f>+H635*I656</f>
        <v>0</v>
      </c>
      <c r="K635" s="39">
        <f>+H635*I657</f>
        <v>0</v>
      </c>
      <c r="L635" s="394">
        <f t="shared" si="40"/>
        <v>0</v>
      </c>
    </row>
    <row r="636" spans="1:12" ht="13.8">
      <c r="A636" s="2" t="s">
        <v>1</v>
      </c>
      <c r="B636" s="22">
        <f>+$B$20</f>
        <v>0</v>
      </c>
      <c r="C636" s="84" t="e">
        <f>+B636/B653</f>
        <v>#DIV/0!</v>
      </c>
      <c r="D636" s="89">
        <v>0</v>
      </c>
      <c r="E636" s="112">
        <f>+D636*C621</f>
        <v>0</v>
      </c>
      <c r="F636" s="79">
        <v>0</v>
      </c>
      <c r="G636" s="112">
        <f>F636*C621</f>
        <v>0</v>
      </c>
      <c r="H636" s="89">
        <v>0</v>
      </c>
      <c r="I636" s="117">
        <f>H636*C621</f>
        <v>0</v>
      </c>
      <c r="J636" s="39">
        <f>+H636*I656</f>
        <v>0</v>
      </c>
      <c r="K636" s="39">
        <f>+H636*I657</f>
        <v>0</v>
      </c>
      <c r="L636" s="394">
        <f t="shared" si="40"/>
        <v>0</v>
      </c>
    </row>
    <row r="637" spans="1:12" ht="13.8">
      <c r="A637" s="2" t="s">
        <v>46</v>
      </c>
      <c r="B637" s="22">
        <f>+$B$21</f>
        <v>0</v>
      </c>
      <c r="C637" s="84" t="e">
        <f>+B637/B653</f>
        <v>#DIV/0!</v>
      </c>
      <c r="D637" s="89">
        <v>0</v>
      </c>
      <c r="E637" s="112">
        <f>+D637*C621</f>
        <v>0</v>
      </c>
      <c r="F637" s="79">
        <v>0</v>
      </c>
      <c r="G637" s="112">
        <f>F637*C621</f>
        <v>0</v>
      </c>
      <c r="H637" s="89">
        <v>0</v>
      </c>
      <c r="I637" s="117">
        <f>H637*C621</f>
        <v>0</v>
      </c>
      <c r="J637" s="39">
        <f>+H637*I656</f>
        <v>0</v>
      </c>
      <c r="K637" s="39">
        <f>+H637*I657</f>
        <v>0</v>
      </c>
      <c r="L637" s="394">
        <f t="shared" si="40"/>
        <v>0</v>
      </c>
    </row>
    <row r="638" spans="1:12" ht="13.8">
      <c r="A638" s="2" t="s">
        <v>45</v>
      </c>
      <c r="B638" s="22">
        <f>+$B$22</f>
        <v>0</v>
      </c>
      <c r="C638" s="84" t="e">
        <f>+B638/B653</f>
        <v>#DIV/0!</v>
      </c>
      <c r="D638" s="89">
        <v>0</v>
      </c>
      <c r="E638" s="112">
        <f>+D638*C621</f>
        <v>0</v>
      </c>
      <c r="F638" s="79">
        <v>0</v>
      </c>
      <c r="G638" s="112">
        <f>F638*C621</f>
        <v>0</v>
      </c>
      <c r="H638" s="89">
        <v>0</v>
      </c>
      <c r="I638" s="117">
        <f>H638*C621</f>
        <v>0</v>
      </c>
      <c r="J638" s="39">
        <f>+H638*I656</f>
        <v>0</v>
      </c>
      <c r="K638" s="39">
        <f>+H638*I657</f>
        <v>0</v>
      </c>
      <c r="L638" s="394">
        <f t="shared" si="40"/>
        <v>0</v>
      </c>
    </row>
    <row r="639" spans="1:12" ht="13.8">
      <c r="A639" s="2" t="s">
        <v>209</v>
      </c>
      <c r="B639" s="22">
        <f>+$B$23</f>
        <v>0</v>
      </c>
      <c r="C639" s="84" t="e">
        <f>+B639/B653</f>
        <v>#DIV/0!</v>
      </c>
      <c r="D639" s="89">
        <v>0</v>
      </c>
      <c r="E639" s="112">
        <f>+D639*C621</f>
        <v>0</v>
      </c>
      <c r="F639" s="79">
        <v>0</v>
      </c>
      <c r="G639" s="112">
        <f>F639*C621</f>
        <v>0</v>
      </c>
      <c r="H639" s="89">
        <v>0</v>
      </c>
      <c r="I639" s="117">
        <f>H639*C621</f>
        <v>0</v>
      </c>
      <c r="J639" s="39">
        <f>+H639*I656</f>
        <v>0</v>
      </c>
      <c r="K639" s="39">
        <f>+H639*I657</f>
        <v>0</v>
      </c>
      <c r="L639" s="394">
        <f t="shared" si="40"/>
        <v>0</v>
      </c>
    </row>
    <row r="640" spans="1:12" ht="13.8">
      <c r="A640" s="2" t="s">
        <v>210</v>
      </c>
      <c r="B640" s="22">
        <f>+$B$24</f>
        <v>0</v>
      </c>
      <c r="C640" s="84" t="e">
        <f>+B640/B653</f>
        <v>#DIV/0!</v>
      </c>
      <c r="D640" s="89">
        <v>0</v>
      </c>
      <c r="E640" s="112">
        <f>+D640*C621</f>
        <v>0</v>
      </c>
      <c r="F640" s="79">
        <v>0</v>
      </c>
      <c r="G640" s="112">
        <f>F640*C621</f>
        <v>0</v>
      </c>
      <c r="H640" s="89">
        <v>0</v>
      </c>
      <c r="I640" s="117">
        <f>H640*C621</f>
        <v>0</v>
      </c>
      <c r="J640" s="39">
        <f>+H640*I656</f>
        <v>0</v>
      </c>
      <c r="K640" s="39">
        <f>+H640*I657</f>
        <v>0</v>
      </c>
      <c r="L640" s="394">
        <f t="shared" si="40"/>
        <v>0</v>
      </c>
    </row>
    <row r="641" spans="1:12" ht="13.8">
      <c r="A641" s="2" t="s">
        <v>2</v>
      </c>
      <c r="B641" s="22">
        <f>+$B$25</f>
        <v>0</v>
      </c>
      <c r="C641" s="84" t="e">
        <f>+B641/B653</f>
        <v>#DIV/0!</v>
      </c>
      <c r="D641" s="89">
        <v>0</v>
      </c>
      <c r="E641" s="112">
        <f>+D641*C621</f>
        <v>0</v>
      </c>
      <c r="F641" s="79">
        <v>0</v>
      </c>
      <c r="G641" s="112">
        <f>F641*C621</f>
        <v>0</v>
      </c>
      <c r="H641" s="89">
        <v>0</v>
      </c>
      <c r="I641" s="117">
        <f>H641*C621</f>
        <v>0</v>
      </c>
      <c r="J641" s="39">
        <f>+H641*I656</f>
        <v>0</v>
      </c>
      <c r="K641" s="39">
        <f>+H641*I657</f>
        <v>0</v>
      </c>
      <c r="L641" s="394">
        <f t="shared" si="40"/>
        <v>0</v>
      </c>
    </row>
    <row r="642" spans="1:12" ht="13.8">
      <c r="A642" s="2" t="s">
        <v>12</v>
      </c>
      <c r="B642" s="22">
        <f>+$B$26</f>
        <v>0</v>
      </c>
      <c r="C642" s="84" t="e">
        <f>+B642/B653</f>
        <v>#DIV/0!</v>
      </c>
      <c r="D642" s="89">
        <v>0</v>
      </c>
      <c r="E642" s="112">
        <f>+D642*C621</f>
        <v>0</v>
      </c>
      <c r="F642" s="79">
        <v>0</v>
      </c>
      <c r="G642" s="112">
        <f>F642*C621</f>
        <v>0</v>
      </c>
      <c r="H642" s="89">
        <v>0</v>
      </c>
      <c r="I642" s="117">
        <f>H642*C621</f>
        <v>0</v>
      </c>
      <c r="J642" s="39">
        <f>+H642*I656</f>
        <v>0</v>
      </c>
      <c r="K642" s="39">
        <f>+H642*I657</f>
        <v>0</v>
      </c>
      <c r="L642" s="394">
        <f t="shared" si="40"/>
        <v>0</v>
      </c>
    </row>
    <row r="643" spans="1:12" ht="13.8">
      <c r="A643" s="2" t="s">
        <v>18</v>
      </c>
      <c r="B643" s="22">
        <f>+$B$27</f>
        <v>0</v>
      </c>
      <c r="C643" s="84" t="e">
        <f>+B643/B653</f>
        <v>#DIV/0!</v>
      </c>
      <c r="D643" s="89">
        <v>0</v>
      </c>
      <c r="E643" s="112">
        <f>+D643*C621</f>
        <v>0</v>
      </c>
      <c r="F643" s="79">
        <v>0</v>
      </c>
      <c r="G643" s="112">
        <f>F643*C621</f>
        <v>0</v>
      </c>
      <c r="H643" s="89">
        <v>0</v>
      </c>
      <c r="I643" s="117">
        <f>H643*C621</f>
        <v>0</v>
      </c>
      <c r="J643" s="39">
        <f>+H643*I656</f>
        <v>0</v>
      </c>
      <c r="K643" s="39">
        <f>+H643*I657</f>
        <v>0</v>
      </c>
      <c r="L643" s="394">
        <f t="shared" si="40"/>
        <v>0</v>
      </c>
    </row>
    <row r="644" spans="1:12" ht="13.8">
      <c r="A644" s="2" t="s">
        <v>9</v>
      </c>
      <c r="B644" s="22">
        <f>+$B$28</f>
        <v>0</v>
      </c>
      <c r="C644" s="84" t="e">
        <f>+B644/B653</f>
        <v>#DIV/0!</v>
      </c>
      <c r="D644" s="89">
        <v>0</v>
      </c>
      <c r="E644" s="112">
        <f>+D644*C621</f>
        <v>0</v>
      </c>
      <c r="F644" s="79">
        <v>0</v>
      </c>
      <c r="G644" s="112">
        <f>F644*C621</f>
        <v>0</v>
      </c>
      <c r="H644" s="89">
        <v>0</v>
      </c>
      <c r="I644" s="117">
        <f>H644*C621</f>
        <v>0</v>
      </c>
      <c r="J644" s="39">
        <f>+H644*I656</f>
        <v>0</v>
      </c>
      <c r="K644" s="39">
        <f>+H644*I657</f>
        <v>0</v>
      </c>
      <c r="L644" s="394">
        <f t="shared" si="40"/>
        <v>0</v>
      </c>
    </row>
    <row r="645" spans="1:12" ht="13.8">
      <c r="A645" s="2" t="s">
        <v>7</v>
      </c>
      <c r="B645" s="22">
        <f>+$B$29</f>
        <v>0</v>
      </c>
      <c r="C645" s="84" t="e">
        <f>+B645/B653</f>
        <v>#DIV/0!</v>
      </c>
      <c r="D645" s="89">
        <v>0</v>
      </c>
      <c r="E645" s="112">
        <f>+D645*C621</f>
        <v>0</v>
      </c>
      <c r="F645" s="79">
        <v>0</v>
      </c>
      <c r="G645" s="112">
        <f>F645*C621</f>
        <v>0</v>
      </c>
      <c r="H645" s="89">
        <v>0</v>
      </c>
      <c r="I645" s="117">
        <f>H645*C621</f>
        <v>0</v>
      </c>
      <c r="J645" s="39">
        <f>+H645*I656</f>
        <v>0</v>
      </c>
      <c r="K645" s="39">
        <f>+H645*I657</f>
        <v>0</v>
      </c>
      <c r="L645" s="394">
        <f t="shared" si="40"/>
        <v>0</v>
      </c>
    </row>
    <row r="646" spans="1:12" ht="13.8">
      <c r="A646" s="2" t="s">
        <v>13</v>
      </c>
      <c r="B646" s="22">
        <f>+$B$30</f>
        <v>0</v>
      </c>
      <c r="C646" s="84" t="e">
        <f>+B646/B653</f>
        <v>#DIV/0!</v>
      </c>
      <c r="D646" s="89">
        <v>0</v>
      </c>
      <c r="E646" s="112">
        <f>+D646*C621</f>
        <v>0</v>
      </c>
      <c r="F646" s="79">
        <v>0</v>
      </c>
      <c r="G646" s="112">
        <f>F646*C621</f>
        <v>0</v>
      </c>
      <c r="H646" s="89">
        <v>0</v>
      </c>
      <c r="I646" s="117">
        <f>H646*C621</f>
        <v>0</v>
      </c>
      <c r="J646" s="39">
        <f>+H646*I656</f>
        <v>0</v>
      </c>
      <c r="K646" s="39">
        <f>+H646*I657</f>
        <v>0</v>
      </c>
      <c r="L646" s="394">
        <f t="shared" si="40"/>
        <v>0</v>
      </c>
    </row>
    <row r="647" spans="1:12" ht="13.8">
      <c r="A647" s="2" t="s">
        <v>3</v>
      </c>
      <c r="B647" s="22">
        <f>+$B$31</f>
        <v>0</v>
      </c>
      <c r="C647" s="84" t="e">
        <f>+B647/B653</f>
        <v>#DIV/0!</v>
      </c>
      <c r="D647" s="89">
        <v>0</v>
      </c>
      <c r="E647" s="112">
        <f>+D647*C621</f>
        <v>0</v>
      </c>
      <c r="F647" s="79">
        <v>0</v>
      </c>
      <c r="G647" s="112">
        <f>F647*C621</f>
        <v>0</v>
      </c>
      <c r="H647" s="89">
        <v>0</v>
      </c>
      <c r="I647" s="117">
        <f>H647*C621</f>
        <v>0</v>
      </c>
      <c r="J647" s="39">
        <f>+H647*I656</f>
        <v>0</v>
      </c>
      <c r="K647" s="39">
        <f>+H647*I657</f>
        <v>0</v>
      </c>
      <c r="L647" s="394">
        <f t="shared" si="40"/>
        <v>0</v>
      </c>
    </row>
    <row r="648" spans="1:12" ht="13.8">
      <c r="A648" s="2" t="s">
        <v>11</v>
      </c>
      <c r="B648" s="22">
        <f>+$B$32</f>
        <v>0</v>
      </c>
      <c r="C648" s="84" t="e">
        <f>+B648/B653</f>
        <v>#DIV/0!</v>
      </c>
      <c r="D648" s="89">
        <v>0</v>
      </c>
      <c r="E648" s="112">
        <f>+D648*C621</f>
        <v>0</v>
      </c>
      <c r="F648" s="79">
        <v>0</v>
      </c>
      <c r="G648" s="112">
        <f>F648*C621</f>
        <v>0</v>
      </c>
      <c r="H648" s="89">
        <v>0</v>
      </c>
      <c r="I648" s="117">
        <f>H648*C621</f>
        <v>0</v>
      </c>
      <c r="J648" s="39">
        <f>+H648*I656</f>
        <v>0</v>
      </c>
      <c r="K648" s="39">
        <f>+H648*I657</f>
        <v>0</v>
      </c>
      <c r="L648" s="394">
        <f t="shared" si="40"/>
        <v>0</v>
      </c>
    </row>
    <row r="649" spans="1:12" ht="13.8">
      <c r="A649" s="372" t="s">
        <v>8</v>
      </c>
      <c r="B649" s="22">
        <f>+$B$33</f>
        <v>0</v>
      </c>
      <c r="C649" s="84" t="e">
        <f>+B649/B653</f>
        <v>#DIV/0!</v>
      </c>
      <c r="D649" s="89">
        <v>0</v>
      </c>
      <c r="E649" s="112">
        <f>+D649*C621</f>
        <v>0</v>
      </c>
      <c r="F649" s="79">
        <v>0</v>
      </c>
      <c r="G649" s="112">
        <f>F649*C621</f>
        <v>0</v>
      </c>
      <c r="H649" s="89">
        <v>0</v>
      </c>
      <c r="I649" s="117">
        <f>H649*C621</f>
        <v>0</v>
      </c>
      <c r="J649" s="39">
        <f>+H649*I656</f>
        <v>0</v>
      </c>
      <c r="K649" s="39">
        <f>+H649*I657</f>
        <v>0</v>
      </c>
      <c r="L649" s="394">
        <f t="shared" si="40"/>
        <v>0</v>
      </c>
    </row>
    <row r="650" spans="1:12" ht="13.8">
      <c r="A650" s="372" t="s">
        <v>444</v>
      </c>
      <c r="B650" s="22">
        <f>+$B$34</f>
        <v>0</v>
      </c>
      <c r="C650" s="84" t="e">
        <f>+B650/B653</f>
        <v>#DIV/0!</v>
      </c>
      <c r="D650" s="89">
        <v>0</v>
      </c>
      <c r="E650" s="112">
        <f>+D650*C621</f>
        <v>0</v>
      </c>
      <c r="F650" s="79">
        <v>0</v>
      </c>
      <c r="G650" s="112">
        <f>F650*C621</f>
        <v>0</v>
      </c>
      <c r="H650" s="89">
        <v>0</v>
      </c>
      <c r="I650" s="117">
        <f>H650*C621</f>
        <v>0</v>
      </c>
      <c r="J650" s="39">
        <f>+H650*I656</f>
        <v>0</v>
      </c>
      <c r="K650" s="39">
        <f>+H650*I657</f>
        <v>0</v>
      </c>
      <c r="L650" s="394">
        <f t="shared" si="40"/>
        <v>0</v>
      </c>
    </row>
    <row r="651" spans="1:12" ht="13.8">
      <c r="A651" s="372" t="s">
        <v>445</v>
      </c>
      <c r="B651" s="22">
        <f>+$B$35</f>
        <v>0</v>
      </c>
      <c r="C651" s="84" t="e">
        <f>+B651/B653</f>
        <v>#DIV/0!</v>
      </c>
      <c r="D651" s="89">
        <v>0</v>
      </c>
      <c r="E651" s="112">
        <f>+D651*C621</f>
        <v>0</v>
      </c>
      <c r="F651" s="79">
        <v>0</v>
      </c>
      <c r="G651" s="112">
        <f>F651*C621</f>
        <v>0</v>
      </c>
      <c r="H651" s="89">
        <v>0</v>
      </c>
      <c r="I651" s="117">
        <f>H651*C621</f>
        <v>0</v>
      </c>
      <c r="J651" s="39">
        <f>+H651*I656</f>
        <v>0</v>
      </c>
      <c r="K651" s="39">
        <f>+H651*I657</f>
        <v>0</v>
      </c>
      <c r="L651" s="394">
        <f t="shared" si="40"/>
        <v>0</v>
      </c>
    </row>
    <row r="652" spans="1:12" ht="13.8">
      <c r="A652" s="3" t="s">
        <v>461</v>
      </c>
      <c r="B652" s="22">
        <f>+$B$36</f>
        <v>0</v>
      </c>
      <c r="C652" s="84" t="e">
        <f>+B652/B653</f>
        <v>#DIV/0!</v>
      </c>
      <c r="D652" s="89">
        <v>0</v>
      </c>
      <c r="E652" s="112">
        <f>+D652*C621</f>
        <v>0</v>
      </c>
      <c r="F652" s="79">
        <v>0</v>
      </c>
      <c r="G652" s="115">
        <f>F652*C621</f>
        <v>0</v>
      </c>
      <c r="H652" s="358">
        <v>0</v>
      </c>
      <c r="I652" s="118">
        <f>H652*C621</f>
        <v>0</v>
      </c>
      <c r="J652" s="39">
        <f>+H652*I656</f>
        <v>0</v>
      </c>
      <c r="K652" s="39">
        <f>+H652*I657</f>
        <v>0</v>
      </c>
      <c r="L652" s="394">
        <f t="shared" si="40"/>
        <v>0</v>
      </c>
    </row>
    <row r="653" spans="1:12" ht="13.8">
      <c r="A653" s="24"/>
      <c r="B653" s="25">
        <f t="shared" ref="B653:L653" si="41">SUM(B627:B652)</f>
        <v>0</v>
      </c>
      <c r="C653" s="85" t="e">
        <f t="shared" si="41"/>
        <v>#DIV/0!</v>
      </c>
      <c r="D653" s="82">
        <f t="shared" si="41"/>
        <v>0</v>
      </c>
      <c r="E653" s="113">
        <f t="shared" si="41"/>
        <v>0</v>
      </c>
      <c r="F653" s="83">
        <f t="shared" si="41"/>
        <v>0</v>
      </c>
      <c r="G653" s="113">
        <f t="shared" si="41"/>
        <v>0</v>
      </c>
      <c r="H653" s="86">
        <f t="shared" si="41"/>
        <v>0</v>
      </c>
      <c r="I653" s="363">
        <f t="shared" si="41"/>
        <v>0</v>
      </c>
      <c r="J653" s="26">
        <f t="shared" si="41"/>
        <v>0</v>
      </c>
      <c r="K653" s="26">
        <f t="shared" si="41"/>
        <v>0</v>
      </c>
      <c r="L653" s="26">
        <f t="shared" si="41"/>
        <v>0</v>
      </c>
    </row>
    <row r="654" spans="1:12">
      <c r="H654" s="80"/>
      <c r="I654" s="81"/>
    </row>
    <row r="656" spans="1:12">
      <c r="G656" t="s">
        <v>114</v>
      </c>
      <c r="H656" s="27"/>
      <c r="I656" s="357">
        <v>0</v>
      </c>
    </row>
    <row r="657" spans="1:14">
      <c r="G657" t="s">
        <v>338</v>
      </c>
      <c r="I657" s="357">
        <v>0</v>
      </c>
    </row>
    <row r="658" spans="1:14">
      <c r="G658" t="s">
        <v>256</v>
      </c>
      <c r="I658" s="120">
        <f>SUM(I656:I657)</f>
        <v>0</v>
      </c>
      <c r="N658" s="121">
        <f>+I658</f>
        <v>0</v>
      </c>
    </row>
    <row r="659" spans="1:14">
      <c r="I659" s="122"/>
      <c r="N659" s="121"/>
    </row>
    <row r="660" spans="1:14">
      <c r="I660" s="122"/>
      <c r="N660" s="121"/>
    </row>
    <row r="661" spans="1:14">
      <c r="I661" s="122"/>
      <c r="N661" s="121"/>
    </row>
    <row r="662" spans="1:14" ht="15.6">
      <c r="A662" s="874" t="s">
        <v>19</v>
      </c>
      <c r="B662" s="875"/>
      <c r="C662" s="875"/>
      <c r="D662" s="875"/>
      <c r="E662" s="875"/>
      <c r="F662" s="875"/>
      <c r="G662" s="875"/>
      <c r="H662" s="876"/>
      <c r="I662" s="4"/>
    </row>
    <row r="663" spans="1:14" ht="15.6">
      <c r="A663" s="867" t="s">
        <v>20</v>
      </c>
      <c r="B663" s="868"/>
      <c r="C663" s="918"/>
      <c r="D663" s="918"/>
      <c r="E663" s="918"/>
      <c r="F663" s="918"/>
      <c r="G663" s="918"/>
      <c r="H663" s="919"/>
      <c r="I663" s="4"/>
    </row>
    <row r="664" spans="1:14" ht="15.6">
      <c r="A664" s="867" t="s">
        <v>22</v>
      </c>
      <c r="B664" s="868"/>
      <c r="C664" s="913"/>
      <c r="D664" s="913"/>
      <c r="E664" s="913"/>
      <c r="F664" s="913"/>
      <c r="G664" s="913"/>
      <c r="H664" s="914"/>
      <c r="I664" s="4"/>
    </row>
    <row r="665" spans="1:14" ht="15.6">
      <c r="A665" s="867" t="s">
        <v>24</v>
      </c>
      <c r="B665" s="868"/>
      <c r="C665" s="869">
        <v>0</v>
      </c>
      <c r="D665" s="870"/>
      <c r="E665" s="870"/>
      <c r="F665" s="870"/>
      <c r="G665" s="870"/>
      <c r="H665" s="871"/>
      <c r="I665" s="4"/>
    </row>
    <row r="666" spans="1:14" ht="15.6">
      <c r="A666" s="881" t="s">
        <v>25</v>
      </c>
      <c r="B666" s="882"/>
      <c r="C666" s="911"/>
      <c r="D666" s="911"/>
      <c r="E666" s="911"/>
      <c r="F666" s="911"/>
      <c r="G666" s="911"/>
      <c r="H666" s="912"/>
      <c r="I666" s="4"/>
    </row>
    <row r="667" spans="1:14" ht="13.8">
      <c r="A667" s="5"/>
      <c r="B667" s="5"/>
      <c r="C667" s="5"/>
      <c r="D667" s="5"/>
      <c r="E667" s="5"/>
      <c r="F667" s="5"/>
      <c r="G667" s="5"/>
      <c r="H667" s="5"/>
      <c r="I667" s="5"/>
    </row>
    <row r="668" spans="1:14" ht="13.8">
      <c r="A668" s="6"/>
      <c r="B668" s="7"/>
      <c r="C668" s="8"/>
      <c r="D668" s="886">
        <v>0.2</v>
      </c>
      <c r="E668" s="887"/>
      <c r="F668" s="886">
        <v>0.8</v>
      </c>
      <c r="G668" s="887"/>
      <c r="H668" s="370"/>
      <c r="I668" s="10"/>
      <c r="J668" s="11" t="s">
        <v>121</v>
      </c>
      <c r="K668" s="11" t="s">
        <v>269</v>
      </c>
      <c r="L668" s="11" t="s">
        <v>270</v>
      </c>
    </row>
    <row r="669" spans="1:14" ht="13.8">
      <c r="A669" s="12"/>
      <c r="B669" s="13"/>
      <c r="C669" s="14"/>
      <c r="D669" s="872" t="s">
        <v>26</v>
      </c>
      <c r="E669" s="880"/>
      <c r="F669" s="872" t="s">
        <v>27</v>
      </c>
      <c r="G669" s="880"/>
      <c r="H669" s="872" t="s">
        <v>28</v>
      </c>
      <c r="I669" s="873"/>
      <c r="J669" s="15" t="s">
        <v>29</v>
      </c>
      <c r="K669" s="391" t="s">
        <v>29</v>
      </c>
      <c r="L669" s="391" t="s">
        <v>29</v>
      </c>
    </row>
    <row r="670" spans="1:14" ht="27.6">
      <c r="A670" s="16" t="s">
        <v>30</v>
      </c>
      <c r="B670" s="17" t="s">
        <v>31</v>
      </c>
      <c r="C670" s="18" t="s">
        <v>32</v>
      </c>
      <c r="D670" s="19" t="s">
        <v>33</v>
      </c>
      <c r="E670" s="20" t="s">
        <v>34</v>
      </c>
      <c r="F670" s="19" t="s">
        <v>33</v>
      </c>
      <c r="G670" s="20" t="s">
        <v>34</v>
      </c>
      <c r="H670" s="21" t="s">
        <v>33</v>
      </c>
      <c r="I670" s="40" t="s">
        <v>34</v>
      </c>
      <c r="J670" s="18" t="s">
        <v>34</v>
      </c>
      <c r="K670" s="18" t="s">
        <v>34</v>
      </c>
      <c r="L670" s="18" t="s">
        <v>34</v>
      </c>
    </row>
    <row r="671" spans="1:14" ht="13.8">
      <c r="A671" s="1" t="s">
        <v>15</v>
      </c>
      <c r="B671" s="22">
        <f>+$B$10</f>
        <v>0</v>
      </c>
      <c r="C671" s="84" t="e">
        <f>+B671/B697</f>
        <v>#DIV/0!</v>
      </c>
      <c r="D671" s="89">
        <v>0</v>
      </c>
      <c r="E671" s="112">
        <f>+D671*C665</f>
        <v>0</v>
      </c>
      <c r="F671" s="79">
        <v>0</v>
      </c>
      <c r="G671" s="114">
        <f>F671*C665</f>
        <v>0</v>
      </c>
      <c r="H671" s="89">
        <v>0</v>
      </c>
      <c r="I671" s="116">
        <f>H671*C665</f>
        <v>0</v>
      </c>
      <c r="J671" s="39">
        <f>+H671*I700</f>
        <v>0</v>
      </c>
      <c r="K671" s="39">
        <f>+H671*I701</f>
        <v>0</v>
      </c>
      <c r="L671" s="393">
        <f>+J671+K671</f>
        <v>0</v>
      </c>
    </row>
    <row r="672" spans="1:14" ht="13.8">
      <c r="A672" s="2" t="s">
        <v>4</v>
      </c>
      <c r="B672" s="22">
        <f>+$B$12</f>
        <v>0</v>
      </c>
      <c r="C672" s="84" t="e">
        <f>+B672/B697</f>
        <v>#DIV/0!</v>
      </c>
      <c r="D672" s="89">
        <v>0</v>
      </c>
      <c r="E672" s="112">
        <f>+D672*C665</f>
        <v>0</v>
      </c>
      <c r="F672" s="79">
        <v>0</v>
      </c>
      <c r="G672" s="112">
        <f>F672*C665</f>
        <v>0</v>
      </c>
      <c r="H672" s="89">
        <v>0</v>
      </c>
      <c r="I672" s="117">
        <f>H672*C665</f>
        <v>0</v>
      </c>
      <c r="J672" s="39">
        <f>+H672*I700</f>
        <v>0</v>
      </c>
      <c r="K672" s="39">
        <f>+H672*I701</f>
        <v>0</v>
      </c>
      <c r="L672" s="394">
        <f>+J672+K672</f>
        <v>0</v>
      </c>
    </row>
    <row r="673" spans="1:12" ht="13.8">
      <c r="A673" s="2" t="s">
        <v>0</v>
      </c>
      <c r="B673" s="22">
        <f>+$B$13</f>
        <v>0</v>
      </c>
      <c r="C673" s="84" t="e">
        <f>+B673/B697</f>
        <v>#DIV/0!</v>
      </c>
      <c r="D673" s="89">
        <v>0</v>
      </c>
      <c r="E673" s="112">
        <f>+D673*C665</f>
        <v>0</v>
      </c>
      <c r="F673" s="79">
        <v>0</v>
      </c>
      <c r="G673" s="112">
        <f>F673*C665</f>
        <v>0</v>
      </c>
      <c r="H673" s="89">
        <v>0</v>
      </c>
      <c r="I673" s="117">
        <f>H673*C665</f>
        <v>0</v>
      </c>
      <c r="J673" s="39">
        <f>+H673*I700</f>
        <v>0</v>
      </c>
      <c r="K673" s="39">
        <f>+H673*I701</f>
        <v>0</v>
      </c>
      <c r="L673" s="394">
        <f t="shared" ref="L673:L696" si="42">+J673+K673</f>
        <v>0</v>
      </c>
    </row>
    <row r="674" spans="1:12" ht="13.8">
      <c r="A674" s="2" t="s">
        <v>16</v>
      </c>
      <c r="B674" s="22">
        <f>+$B$14</f>
        <v>0</v>
      </c>
      <c r="C674" s="84" t="e">
        <f>+B674/B697</f>
        <v>#DIV/0!</v>
      </c>
      <c r="D674" s="89">
        <v>0</v>
      </c>
      <c r="E674" s="112">
        <f>+D674*C665</f>
        <v>0</v>
      </c>
      <c r="F674" s="79">
        <v>0</v>
      </c>
      <c r="G674" s="112">
        <f>F674*C665</f>
        <v>0</v>
      </c>
      <c r="H674" s="89">
        <v>0</v>
      </c>
      <c r="I674" s="117">
        <f>H674*C665</f>
        <v>0</v>
      </c>
      <c r="J674" s="39">
        <f>+H674*I700</f>
        <v>0</v>
      </c>
      <c r="K674" s="39">
        <f>+H674*I701</f>
        <v>0</v>
      </c>
      <c r="L674" s="394">
        <f t="shared" si="42"/>
        <v>0</v>
      </c>
    </row>
    <row r="675" spans="1:12" ht="13.8">
      <c r="A675" s="2" t="s">
        <v>6</v>
      </c>
      <c r="B675" s="22">
        <f>+$B$15</f>
        <v>0</v>
      </c>
      <c r="C675" s="84" t="e">
        <f>+B675/B697</f>
        <v>#DIV/0!</v>
      </c>
      <c r="D675" s="89">
        <v>0</v>
      </c>
      <c r="E675" s="112">
        <f>+D675*C665</f>
        <v>0</v>
      </c>
      <c r="F675" s="79">
        <v>0</v>
      </c>
      <c r="G675" s="112">
        <f>F675*C665</f>
        <v>0</v>
      </c>
      <c r="H675" s="89">
        <v>0</v>
      </c>
      <c r="I675" s="117">
        <f>H675*C665</f>
        <v>0</v>
      </c>
      <c r="J675" s="39">
        <f>+H675*I700</f>
        <v>0</v>
      </c>
      <c r="K675" s="39">
        <f>+H675*I701</f>
        <v>0</v>
      </c>
      <c r="L675" s="394">
        <f t="shared" si="42"/>
        <v>0</v>
      </c>
    </row>
    <row r="676" spans="1:12" ht="13.8">
      <c r="A676" s="2" t="s">
        <v>10</v>
      </c>
      <c r="B676" s="22">
        <f>+$B$16</f>
        <v>0</v>
      </c>
      <c r="C676" s="84" t="e">
        <f>+B676/B697</f>
        <v>#DIV/0!</v>
      </c>
      <c r="D676" s="89">
        <v>0</v>
      </c>
      <c r="E676" s="112">
        <f>+D676*C665</f>
        <v>0</v>
      </c>
      <c r="F676" s="79">
        <v>0</v>
      </c>
      <c r="G676" s="112">
        <f>F676*C665</f>
        <v>0</v>
      </c>
      <c r="H676" s="89">
        <v>0</v>
      </c>
      <c r="I676" s="117">
        <f>H676*C665</f>
        <v>0</v>
      </c>
      <c r="J676" s="39">
        <f>+H676*I700</f>
        <v>0</v>
      </c>
      <c r="K676" s="39">
        <f>+H676*I701</f>
        <v>0</v>
      </c>
      <c r="L676" s="394">
        <f t="shared" si="42"/>
        <v>0</v>
      </c>
    </row>
    <row r="677" spans="1:12" ht="13.8">
      <c r="A677" s="2" t="s">
        <v>17</v>
      </c>
      <c r="B677" s="22">
        <f>+$B$17</f>
        <v>0</v>
      </c>
      <c r="C677" s="84" t="e">
        <f>+B677/B697</f>
        <v>#DIV/0!</v>
      </c>
      <c r="D677" s="89">
        <v>0</v>
      </c>
      <c r="E677" s="112">
        <f>+D677*C665</f>
        <v>0</v>
      </c>
      <c r="F677" s="79">
        <v>0</v>
      </c>
      <c r="G677" s="112">
        <f>F677*C665</f>
        <v>0</v>
      </c>
      <c r="H677" s="89">
        <v>0</v>
      </c>
      <c r="I677" s="117">
        <f>H677*C665</f>
        <v>0</v>
      </c>
      <c r="J677" s="39">
        <f>+H677*I700</f>
        <v>0</v>
      </c>
      <c r="K677" s="39">
        <f>+H677*I701</f>
        <v>0</v>
      </c>
      <c r="L677" s="394">
        <f t="shared" si="42"/>
        <v>0</v>
      </c>
    </row>
    <row r="678" spans="1:12" ht="13.8">
      <c r="A678" s="2" t="s">
        <v>5</v>
      </c>
      <c r="B678" s="22">
        <f>+$B$18</f>
        <v>0</v>
      </c>
      <c r="C678" s="84" t="e">
        <f>+B678/B697</f>
        <v>#DIV/0!</v>
      </c>
      <c r="D678" s="89">
        <v>0</v>
      </c>
      <c r="E678" s="112">
        <f>+D678*C665</f>
        <v>0</v>
      </c>
      <c r="F678" s="79">
        <v>0</v>
      </c>
      <c r="G678" s="112">
        <f>F678*C665</f>
        <v>0</v>
      </c>
      <c r="H678" s="89">
        <v>0</v>
      </c>
      <c r="I678" s="117">
        <f>H678*C665</f>
        <v>0</v>
      </c>
      <c r="J678" s="39">
        <f>+H678*I700</f>
        <v>0</v>
      </c>
      <c r="K678" s="39">
        <f>+H678*I701</f>
        <v>0</v>
      </c>
      <c r="L678" s="394">
        <f t="shared" si="42"/>
        <v>0</v>
      </c>
    </row>
    <row r="679" spans="1:12" ht="13.8">
      <c r="A679" s="2" t="s">
        <v>116</v>
      </c>
      <c r="B679" s="22">
        <f>+$B$19</f>
        <v>0</v>
      </c>
      <c r="C679" s="84" t="e">
        <f>+B679/B697</f>
        <v>#DIV/0!</v>
      </c>
      <c r="D679" s="89">
        <v>0</v>
      </c>
      <c r="E679" s="112">
        <f>+D679*C665</f>
        <v>0</v>
      </c>
      <c r="F679" s="79">
        <v>0</v>
      </c>
      <c r="G679" s="112">
        <f>F679*C665</f>
        <v>0</v>
      </c>
      <c r="H679" s="89">
        <v>0</v>
      </c>
      <c r="I679" s="117">
        <f>H679*C665</f>
        <v>0</v>
      </c>
      <c r="J679" s="39">
        <f>+H679*I700</f>
        <v>0</v>
      </c>
      <c r="K679" s="39">
        <f>+H679*I701</f>
        <v>0</v>
      </c>
      <c r="L679" s="394">
        <f t="shared" si="42"/>
        <v>0</v>
      </c>
    </row>
    <row r="680" spans="1:12" ht="13.8">
      <c r="A680" s="2" t="s">
        <v>1</v>
      </c>
      <c r="B680" s="22">
        <f>+$B$20</f>
        <v>0</v>
      </c>
      <c r="C680" s="84" t="e">
        <f>+B680/B697</f>
        <v>#DIV/0!</v>
      </c>
      <c r="D680" s="89">
        <v>0</v>
      </c>
      <c r="E680" s="112">
        <f>+D680*C665</f>
        <v>0</v>
      </c>
      <c r="F680" s="79">
        <v>0</v>
      </c>
      <c r="G680" s="112">
        <f>F680*C665</f>
        <v>0</v>
      </c>
      <c r="H680" s="89">
        <v>0</v>
      </c>
      <c r="I680" s="117">
        <f>H680*C665</f>
        <v>0</v>
      </c>
      <c r="J680" s="39">
        <f>+H680*I700</f>
        <v>0</v>
      </c>
      <c r="K680" s="39">
        <f>+H680*I701</f>
        <v>0</v>
      </c>
      <c r="L680" s="394">
        <f t="shared" si="42"/>
        <v>0</v>
      </c>
    </row>
    <row r="681" spans="1:12" ht="13.8">
      <c r="A681" s="2" t="s">
        <v>46</v>
      </c>
      <c r="B681" s="22">
        <f>+$B$21</f>
        <v>0</v>
      </c>
      <c r="C681" s="84" t="e">
        <f>+B681/B697</f>
        <v>#DIV/0!</v>
      </c>
      <c r="D681" s="89">
        <v>0</v>
      </c>
      <c r="E681" s="112">
        <f>+D681*C665</f>
        <v>0</v>
      </c>
      <c r="F681" s="79">
        <v>0</v>
      </c>
      <c r="G681" s="112">
        <f>F681*C665</f>
        <v>0</v>
      </c>
      <c r="H681" s="89">
        <v>0</v>
      </c>
      <c r="I681" s="117">
        <f>H681*C665</f>
        <v>0</v>
      </c>
      <c r="J681" s="39">
        <f>+H681*I700</f>
        <v>0</v>
      </c>
      <c r="K681" s="39">
        <f>+H681*I701</f>
        <v>0</v>
      </c>
      <c r="L681" s="394">
        <f t="shared" si="42"/>
        <v>0</v>
      </c>
    </row>
    <row r="682" spans="1:12" ht="13.8">
      <c r="A682" s="2" t="s">
        <v>45</v>
      </c>
      <c r="B682" s="22">
        <f>+$B$22</f>
        <v>0</v>
      </c>
      <c r="C682" s="84" t="e">
        <f>+B682/B697</f>
        <v>#DIV/0!</v>
      </c>
      <c r="D682" s="89">
        <v>0</v>
      </c>
      <c r="E682" s="112">
        <f>+D682*C665</f>
        <v>0</v>
      </c>
      <c r="F682" s="79">
        <v>0</v>
      </c>
      <c r="G682" s="112">
        <f>F682*C665</f>
        <v>0</v>
      </c>
      <c r="H682" s="89">
        <v>0</v>
      </c>
      <c r="I682" s="117">
        <f>H682*C665</f>
        <v>0</v>
      </c>
      <c r="J682" s="39">
        <f>+H682*I700</f>
        <v>0</v>
      </c>
      <c r="K682" s="39">
        <f>+H682*I701</f>
        <v>0</v>
      </c>
      <c r="L682" s="394">
        <f t="shared" si="42"/>
        <v>0</v>
      </c>
    </row>
    <row r="683" spans="1:12" ht="13.8">
      <c r="A683" s="2" t="s">
        <v>209</v>
      </c>
      <c r="B683" s="22">
        <f>+$B$23</f>
        <v>0</v>
      </c>
      <c r="C683" s="84" t="e">
        <f>+B683/B697</f>
        <v>#DIV/0!</v>
      </c>
      <c r="D683" s="89">
        <v>0</v>
      </c>
      <c r="E683" s="112">
        <f>+D683*C665</f>
        <v>0</v>
      </c>
      <c r="F683" s="79">
        <v>0</v>
      </c>
      <c r="G683" s="112">
        <f>F683*C665</f>
        <v>0</v>
      </c>
      <c r="H683" s="89">
        <v>0</v>
      </c>
      <c r="I683" s="117">
        <f>H683*C665</f>
        <v>0</v>
      </c>
      <c r="J683" s="39">
        <f>+H683*I700</f>
        <v>0</v>
      </c>
      <c r="K683" s="39">
        <f>+H683*I701</f>
        <v>0</v>
      </c>
      <c r="L683" s="394">
        <f t="shared" si="42"/>
        <v>0</v>
      </c>
    </row>
    <row r="684" spans="1:12" ht="13.8">
      <c r="A684" s="2" t="s">
        <v>210</v>
      </c>
      <c r="B684" s="22">
        <f>+$B$24</f>
        <v>0</v>
      </c>
      <c r="C684" s="84" t="e">
        <f>+B684/B697</f>
        <v>#DIV/0!</v>
      </c>
      <c r="D684" s="89">
        <v>0</v>
      </c>
      <c r="E684" s="112">
        <f>+D684*C665</f>
        <v>0</v>
      </c>
      <c r="F684" s="79">
        <v>0</v>
      </c>
      <c r="G684" s="112">
        <f>F684*C665</f>
        <v>0</v>
      </c>
      <c r="H684" s="89">
        <v>0</v>
      </c>
      <c r="I684" s="117">
        <f>H684*C665</f>
        <v>0</v>
      </c>
      <c r="J684" s="39">
        <f>+H684*I700</f>
        <v>0</v>
      </c>
      <c r="K684" s="39">
        <f>+H684*I701</f>
        <v>0</v>
      </c>
      <c r="L684" s="394">
        <f t="shared" si="42"/>
        <v>0</v>
      </c>
    </row>
    <row r="685" spans="1:12" ht="13.8">
      <c r="A685" s="2" t="s">
        <v>2</v>
      </c>
      <c r="B685" s="22">
        <f>+$B$25</f>
        <v>0</v>
      </c>
      <c r="C685" s="84" t="e">
        <f>+B685/B697</f>
        <v>#DIV/0!</v>
      </c>
      <c r="D685" s="89">
        <v>0</v>
      </c>
      <c r="E685" s="112">
        <f>+D685*C665</f>
        <v>0</v>
      </c>
      <c r="F685" s="79">
        <v>0</v>
      </c>
      <c r="G685" s="112">
        <f>F685*C665</f>
        <v>0</v>
      </c>
      <c r="H685" s="89">
        <v>0</v>
      </c>
      <c r="I685" s="117">
        <f>H685*C665</f>
        <v>0</v>
      </c>
      <c r="J685" s="39">
        <f>+H685*I700</f>
        <v>0</v>
      </c>
      <c r="K685" s="39">
        <f>+H685*I701</f>
        <v>0</v>
      </c>
      <c r="L685" s="394">
        <f t="shared" si="42"/>
        <v>0</v>
      </c>
    </row>
    <row r="686" spans="1:12" ht="13.8">
      <c r="A686" s="2" t="s">
        <v>12</v>
      </c>
      <c r="B686" s="22">
        <f>+$B$26</f>
        <v>0</v>
      </c>
      <c r="C686" s="84" t="e">
        <f>+B686/B697</f>
        <v>#DIV/0!</v>
      </c>
      <c r="D686" s="89">
        <v>0</v>
      </c>
      <c r="E686" s="112">
        <f>+D686*C665</f>
        <v>0</v>
      </c>
      <c r="F686" s="79">
        <v>0</v>
      </c>
      <c r="G686" s="112">
        <f>F686*C665</f>
        <v>0</v>
      </c>
      <c r="H686" s="89">
        <v>0</v>
      </c>
      <c r="I686" s="117">
        <f>H686*C665</f>
        <v>0</v>
      </c>
      <c r="J686" s="39">
        <f>+H686*I700</f>
        <v>0</v>
      </c>
      <c r="K686" s="39">
        <f>+H686*I701</f>
        <v>0</v>
      </c>
      <c r="L686" s="394">
        <f t="shared" si="42"/>
        <v>0</v>
      </c>
    </row>
    <row r="687" spans="1:12" ht="13.8">
      <c r="A687" s="2" t="s">
        <v>18</v>
      </c>
      <c r="B687" s="22">
        <f>+$B$27</f>
        <v>0</v>
      </c>
      <c r="C687" s="84" t="e">
        <f>+B687/B697</f>
        <v>#DIV/0!</v>
      </c>
      <c r="D687" s="89">
        <v>0</v>
      </c>
      <c r="E687" s="112">
        <f>+D687*C665</f>
        <v>0</v>
      </c>
      <c r="F687" s="79">
        <v>0</v>
      </c>
      <c r="G687" s="112">
        <f>F687*C665</f>
        <v>0</v>
      </c>
      <c r="H687" s="89">
        <v>0</v>
      </c>
      <c r="I687" s="117">
        <f>H687*C665</f>
        <v>0</v>
      </c>
      <c r="J687" s="39">
        <f>+H687*I700</f>
        <v>0</v>
      </c>
      <c r="K687" s="39">
        <f>+H687*I701</f>
        <v>0</v>
      </c>
      <c r="L687" s="394">
        <f t="shared" si="42"/>
        <v>0</v>
      </c>
    </row>
    <row r="688" spans="1:12" ht="13.8">
      <c r="A688" s="2" t="s">
        <v>9</v>
      </c>
      <c r="B688" s="22">
        <f>+$B$28</f>
        <v>0</v>
      </c>
      <c r="C688" s="84" t="e">
        <f>+B688/B697</f>
        <v>#DIV/0!</v>
      </c>
      <c r="D688" s="89">
        <v>0</v>
      </c>
      <c r="E688" s="112">
        <f>+D688*C665</f>
        <v>0</v>
      </c>
      <c r="F688" s="79">
        <v>0</v>
      </c>
      <c r="G688" s="112">
        <f>F688*C665</f>
        <v>0</v>
      </c>
      <c r="H688" s="89">
        <v>0</v>
      </c>
      <c r="I688" s="117">
        <f>H688*C665</f>
        <v>0</v>
      </c>
      <c r="J688" s="39">
        <f>+H688*I700</f>
        <v>0</v>
      </c>
      <c r="K688" s="39">
        <f>+H688*I701</f>
        <v>0</v>
      </c>
      <c r="L688" s="394">
        <f t="shared" si="42"/>
        <v>0</v>
      </c>
    </row>
    <row r="689" spans="1:14" ht="13.8">
      <c r="A689" s="2" t="s">
        <v>7</v>
      </c>
      <c r="B689" s="22">
        <f>+$B$29</f>
        <v>0</v>
      </c>
      <c r="C689" s="84" t="e">
        <f>+B689/B697</f>
        <v>#DIV/0!</v>
      </c>
      <c r="D689" s="89">
        <v>0</v>
      </c>
      <c r="E689" s="112">
        <f>+D689*C665</f>
        <v>0</v>
      </c>
      <c r="F689" s="79">
        <v>0</v>
      </c>
      <c r="G689" s="112">
        <f>F689*C665</f>
        <v>0</v>
      </c>
      <c r="H689" s="89">
        <v>0</v>
      </c>
      <c r="I689" s="117">
        <f>H689*C665</f>
        <v>0</v>
      </c>
      <c r="J689" s="39">
        <f>+H689*I700</f>
        <v>0</v>
      </c>
      <c r="K689" s="39">
        <f>+H689*I701</f>
        <v>0</v>
      </c>
      <c r="L689" s="394">
        <f t="shared" si="42"/>
        <v>0</v>
      </c>
    </row>
    <row r="690" spans="1:14" ht="13.8">
      <c r="A690" s="2" t="s">
        <v>13</v>
      </c>
      <c r="B690" s="22">
        <f>+$B$30</f>
        <v>0</v>
      </c>
      <c r="C690" s="84" t="e">
        <f>+B690/B697</f>
        <v>#DIV/0!</v>
      </c>
      <c r="D690" s="89">
        <v>0</v>
      </c>
      <c r="E690" s="112">
        <f>+D690*C665</f>
        <v>0</v>
      </c>
      <c r="F690" s="79">
        <v>0</v>
      </c>
      <c r="G690" s="112">
        <f>F690*C665</f>
        <v>0</v>
      </c>
      <c r="H690" s="89">
        <v>0</v>
      </c>
      <c r="I690" s="117">
        <f>H690*C665</f>
        <v>0</v>
      </c>
      <c r="J690" s="39">
        <f>+H690*I700</f>
        <v>0</v>
      </c>
      <c r="K690" s="39">
        <f>+H690*I701</f>
        <v>0</v>
      </c>
      <c r="L690" s="394">
        <f t="shared" si="42"/>
        <v>0</v>
      </c>
    </row>
    <row r="691" spans="1:14" ht="13.8">
      <c r="A691" s="2" t="s">
        <v>3</v>
      </c>
      <c r="B691" s="22">
        <f>+$B$31</f>
        <v>0</v>
      </c>
      <c r="C691" s="84" t="e">
        <f>+B691/B697</f>
        <v>#DIV/0!</v>
      </c>
      <c r="D691" s="89">
        <v>0</v>
      </c>
      <c r="E691" s="112">
        <f>+D691*C665</f>
        <v>0</v>
      </c>
      <c r="F691" s="79">
        <v>0</v>
      </c>
      <c r="G691" s="112">
        <f>F691*C665</f>
        <v>0</v>
      </c>
      <c r="H691" s="89">
        <v>0</v>
      </c>
      <c r="I691" s="117">
        <f>H691*C665</f>
        <v>0</v>
      </c>
      <c r="J691" s="39">
        <f>+H691*I700</f>
        <v>0</v>
      </c>
      <c r="K691" s="39">
        <f>+H691*I701</f>
        <v>0</v>
      </c>
      <c r="L691" s="394">
        <f t="shared" si="42"/>
        <v>0</v>
      </c>
    </row>
    <row r="692" spans="1:14" ht="13.8">
      <c r="A692" s="2" t="s">
        <v>11</v>
      </c>
      <c r="B692" s="22">
        <f>+$B$32</f>
        <v>0</v>
      </c>
      <c r="C692" s="84" t="e">
        <f>+B692/B697</f>
        <v>#DIV/0!</v>
      </c>
      <c r="D692" s="89">
        <v>0</v>
      </c>
      <c r="E692" s="112">
        <f>+D692*C665</f>
        <v>0</v>
      </c>
      <c r="F692" s="79">
        <v>0</v>
      </c>
      <c r="G692" s="112">
        <f>F692*C665</f>
        <v>0</v>
      </c>
      <c r="H692" s="89">
        <v>0</v>
      </c>
      <c r="I692" s="117">
        <f>H692*C665</f>
        <v>0</v>
      </c>
      <c r="J692" s="39">
        <f>+H692*I700</f>
        <v>0</v>
      </c>
      <c r="K692" s="39">
        <f>+H692*I701</f>
        <v>0</v>
      </c>
      <c r="L692" s="394">
        <f t="shared" si="42"/>
        <v>0</v>
      </c>
    </row>
    <row r="693" spans="1:14" ht="13.8">
      <c r="A693" s="372" t="s">
        <v>8</v>
      </c>
      <c r="B693" s="22">
        <f>+$B$33</f>
        <v>0</v>
      </c>
      <c r="C693" s="84" t="e">
        <f>+B693/B697</f>
        <v>#DIV/0!</v>
      </c>
      <c r="D693" s="89">
        <v>0</v>
      </c>
      <c r="E693" s="112">
        <f>+D693*C665</f>
        <v>0</v>
      </c>
      <c r="F693" s="79">
        <v>0</v>
      </c>
      <c r="G693" s="112">
        <f>F693*C665</f>
        <v>0</v>
      </c>
      <c r="H693" s="89">
        <v>0</v>
      </c>
      <c r="I693" s="117">
        <f>H693*C665</f>
        <v>0</v>
      </c>
      <c r="J693" s="39">
        <f>+H693*I700</f>
        <v>0</v>
      </c>
      <c r="K693" s="39">
        <f>+H693*I701</f>
        <v>0</v>
      </c>
      <c r="L693" s="394">
        <f t="shared" si="42"/>
        <v>0</v>
      </c>
    </row>
    <row r="694" spans="1:14" ht="13.8">
      <c r="A694" s="372" t="s">
        <v>444</v>
      </c>
      <c r="B694" s="22">
        <f>+$B$34</f>
        <v>0</v>
      </c>
      <c r="C694" s="84" t="e">
        <f>+B694/B697</f>
        <v>#DIV/0!</v>
      </c>
      <c r="D694" s="89">
        <v>0</v>
      </c>
      <c r="E694" s="112">
        <f>+D694*C665</f>
        <v>0</v>
      </c>
      <c r="F694" s="79">
        <v>0</v>
      </c>
      <c r="G694" s="112">
        <f>F694*C665</f>
        <v>0</v>
      </c>
      <c r="H694" s="89">
        <v>0</v>
      </c>
      <c r="I694" s="117">
        <f>H694*C665</f>
        <v>0</v>
      </c>
      <c r="J694" s="39">
        <f>+H694*I700</f>
        <v>0</v>
      </c>
      <c r="K694" s="39">
        <f>+H694*I701</f>
        <v>0</v>
      </c>
      <c r="L694" s="394">
        <f t="shared" si="42"/>
        <v>0</v>
      </c>
    </row>
    <row r="695" spans="1:14" ht="13.8">
      <c r="A695" s="372" t="s">
        <v>445</v>
      </c>
      <c r="B695" s="22">
        <f>+$B$35</f>
        <v>0</v>
      </c>
      <c r="C695" s="84" t="e">
        <f>+B695/B697</f>
        <v>#DIV/0!</v>
      </c>
      <c r="D695" s="89">
        <v>0</v>
      </c>
      <c r="E695" s="112">
        <f>+D695*C665</f>
        <v>0</v>
      </c>
      <c r="F695" s="79">
        <v>0</v>
      </c>
      <c r="G695" s="112">
        <f>F695*C665</f>
        <v>0</v>
      </c>
      <c r="H695" s="89">
        <v>0</v>
      </c>
      <c r="I695" s="117">
        <f>H695*C665</f>
        <v>0</v>
      </c>
      <c r="J695" s="39">
        <f>+H695*I700</f>
        <v>0</v>
      </c>
      <c r="K695" s="39">
        <f>+H695*I701</f>
        <v>0</v>
      </c>
      <c r="L695" s="394">
        <f t="shared" si="42"/>
        <v>0</v>
      </c>
    </row>
    <row r="696" spans="1:14" ht="13.8">
      <c r="A696" s="3" t="s">
        <v>461</v>
      </c>
      <c r="B696" s="22">
        <f>+$B$36</f>
        <v>0</v>
      </c>
      <c r="C696" s="84" t="e">
        <f>+B696/B697</f>
        <v>#DIV/0!</v>
      </c>
      <c r="D696" s="89">
        <v>0</v>
      </c>
      <c r="E696" s="112">
        <f>+D696*C665</f>
        <v>0</v>
      </c>
      <c r="F696" s="79">
        <v>0</v>
      </c>
      <c r="G696" s="115">
        <f>F696*C665</f>
        <v>0</v>
      </c>
      <c r="H696" s="358">
        <v>0</v>
      </c>
      <c r="I696" s="118">
        <f>H696*C665</f>
        <v>0</v>
      </c>
      <c r="J696" s="39">
        <f>+H696*I700</f>
        <v>0</v>
      </c>
      <c r="K696" s="39">
        <f>+H696*I701</f>
        <v>0</v>
      </c>
      <c r="L696" s="394">
        <f t="shared" si="42"/>
        <v>0</v>
      </c>
    </row>
    <row r="697" spans="1:14" ht="13.8">
      <c r="A697" s="24"/>
      <c r="B697" s="25">
        <f t="shared" ref="B697:L697" si="43">SUM(B671:B696)</f>
        <v>0</v>
      </c>
      <c r="C697" s="85" t="e">
        <f t="shared" si="43"/>
        <v>#DIV/0!</v>
      </c>
      <c r="D697" s="82">
        <f t="shared" si="43"/>
        <v>0</v>
      </c>
      <c r="E697" s="113">
        <f t="shared" si="43"/>
        <v>0</v>
      </c>
      <c r="F697" s="83">
        <f t="shared" si="43"/>
        <v>0</v>
      </c>
      <c r="G697" s="113">
        <f t="shared" si="43"/>
        <v>0</v>
      </c>
      <c r="H697" s="86">
        <f t="shared" si="43"/>
        <v>0</v>
      </c>
      <c r="I697" s="363">
        <f t="shared" si="43"/>
        <v>0</v>
      </c>
      <c r="J697" s="26">
        <f t="shared" si="43"/>
        <v>0</v>
      </c>
      <c r="K697" s="26">
        <f t="shared" si="43"/>
        <v>0</v>
      </c>
      <c r="L697" s="26">
        <f t="shared" si="43"/>
        <v>0</v>
      </c>
    </row>
    <row r="698" spans="1:14">
      <c r="H698" s="80"/>
      <c r="I698" s="81"/>
    </row>
    <row r="700" spans="1:14">
      <c r="G700" t="s">
        <v>114</v>
      </c>
      <c r="H700" s="27"/>
      <c r="I700" s="357">
        <v>0</v>
      </c>
    </row>
    <row r="701" spans="1:14">
      <c r="G701" t="s">
        <v>338</v>
      </c>
      <c r="I701" s="357">
        <v>0</v>
      </c>
    </row>
    <row r="702" spans="1:14">
      <c r="G702" t="s">
        <v>256</v>
      </c>
      <c r="I702" s="120">
        <f>SUM(I700:I701)</f>
        <v>0</v>
      </c>
      <c r="N702" s="121">
        <f>+I702</f>
        <v>0</v>
      </c>
    </row>
    <row r="703" spans="1:14">
      <c r="I703" s="88"/>
    </row>
    <row r="704" spans="1:14">
      <c r="I704" s="88"/>
    </row>
    <row r="705" spans="1:12">
      <c r="I705" s="88"/>
    </row>
    <row r="706" spans="1:12" ht="15.6">
      <c r="A706" s="874" t="s">
        <v>19</v>
      </c>
      <c r="B706" s="875"/>
      <c r="C706" s="875"/>
      <c r="D706" s="875"/>
      <c r="E706" s="875"/>
      <c r="F706" s="875"/>
      <c r="G706" s="875"/>
      <c r="H706" s="876"/>
      <c r="I706" s="4"/>
    </row>
    <row r="707" spans="1:12" ht="15.6">
      <c r="A707" s="867" t="s">
        <v>20</v>
      </c>
      <c r="B707" s="868"/>
      <c r="C707" s="920"/>
      <c r="D707" s="920"/>
      <c r="E707" s="920"/>
      <c r="F707" s="920"/>
      <c r="G707" s="920"/>
      <c r="H707" s="921"/>
      <c r="I707" s="4"/>
    </row>
    <row r="708" spans="1:12" ht="15.6">
      <c r="A708" s="867" t="s">
        <v>22</v>
      </c>
      <c r="B708" s="868"/>
      <c r="C708" s="913"/>
      <c r="D708" s="913"/>
      <c r="E708" s="913"/>
      <c r="F708" s="913"/>
      <c r="G708" s="913"/>
      <c r="H708" s="914"/>
      <c r="I708" s="4"/>
    </row>
    <row r="709" spans="1:12" ht="15.6">
      <c r="A709" s="867" t="s">
        <v>24</v>
      </c>
      <c r="B709" s="868"/>
      <c r="C709" s="869">
        <v>0</v>
      </c>
      <c r="D709" s="870"/>
      <c r="E709" s="870"/>
      <c r="F709" s="870"/>
      <c r="G709" s="870"/>
      <c r="H709" s="871"/>
      <c r="I709" s="4"/>
    </row>
    <row r="710" spans="1:12" ht="15.6">
      <c r="A710" s="881" t="s">
        <v>25</v>
      </c>
      <c r="B710" s="882"/>
      <c r="C710" s="911"/>
      <c r="D710" s="911"/>
      <c r="E710" s="911"/>
      <c r="F710" s="911"/>
      <c r="G710" s="911"/>
      <c r="H710" s="912"/>
      <c r="I710" s="4"/>
    </row>
    <row r="711" spans="1:12" ht="13.8">
      <c r="A711" s="5"/>
      <c r="B711" s="5"/>
      <c r="C711" s="5"/>
      <c r="D711" s="5"/>
      <c r="E711" s="5"/>
      <c r="F711" s="5"/>
      <c r="G711" s="5"/>
      <c r="H711" s="5"/>
      <c r="I711" s="5"/>
    </row>
    <row r="712" spans="1:12" ht="13.8">
      <c r="A712" s="6"/>
      <c r="B712" s="7"/>
      <c r="C712" s="8"/>
      <c r="D712" s="886">
        <v>0.2</v>
      </c>
      <c r="E712" s="887"/>
      <c r="F712" s="886">
        <v>0.8</v>
      </c>
      <c r="G712" s="887"/>
      <c r="H712" s="370"/>
      <c r="I712" s="10"/>
      <c r="J712" s="11" t="s">
        <v>121</v>
      </c>
      <c r="K712" s="11" t="s">
        <v>269</v>
      </c>
      <c r="L712" s="11" t="s">
        <v>270</v>
      </c>
    </row>
    <row r="713" spans="1:12" ht="13.8">
      <c r="A713" s="12"/>
      <c r="B713" s="13"/>
      <c r="C713" s="14"/>
      <c r="D713" s="872" t="s">
        <v>26</v>
      </c>
      <c r="E713" s="880"/>
      <c r="F713" s="872" t="s">
        <v>27</v>
      </c>
      <c r="G713" s="880"/>
      <c r="H713" s="872" t="s">
        <v>28</v>
      </c>
      <c r="I713" s="873"/>
      <c r="J713" s="15" t="s">
        <v>29</v>
      </c>
      <c r="K713" s="391" t="s">
        <v>29</v>
      </c>
      <c r="L713" s="391" t="s">
        <v>29</v>
      </c>
    </row>
    <row r="714" spans="1:12" ht="27.6">
      <c r="A714" s="16" t="s">
        <v>30</v>
      </c>
      <c r="B714" s="17" t="s">
        <v>31</v>
      </c>
      <c r="C714" s="18" t="s">
        <v>32</v>
      </c>
      <c r="D714" s="19" t="s">
        <v>33</v>
      </c>
      <c r="E714" s="20" t="s">
        <v>34</v>
      </c>
      <c r="F714" s="19" t="s">
        <v>33</v>
      </c>
      <c r="G714" s="20" t="s">
        <v>34</v>
      </c>
      <c r="H714" s="21" t="s">
        <v>33</v>
      </c>
      <c r="I714" s="40" t="s">
        <v>34</v>
      </c>
      <c r="J714" s="18" t="s">
        <v>34</v>
      </c>
      <c r="K714" s="18" t="s">
        <v>34</v>
      </c>
      <c r="L714" s="18" t="s">
        <v>34</v>
      </c>
    </row>
    <row r="715" spans="1:12" ht="13.8">
      <c r="A715" s="1" t="s">
        <v>15</v>
      </c>
      <c r="B715" s="22">
        <f>+$B$10</f>
        <v>0</v>
      </c>
      <c r="C715" s="84" t="e">
        <f>+B715/B741</f>
        <v>#DIV/0!</v>
      </c>
      <c r="D715" s="89">
        <v>0</v>
      </c>
      <c r="E715" s="112">
        <f>+D715*C709</f>
        <v>0</v>
      </c>
      <c r="F715" s="79">
        <v>0</v>
      </c>
      <c r="G715" s="114">
        <f>F715*C709</f>
        <v>0</v>
      </c>
      <c r="H715" s="89">
        <v>0</v>
      </c>
      <c r="I715" s="116">
        <f>H715*C709</f>
        <v>0</v>
      </c>
      <c r="J715" s="39">
        <f>+H715*I744</f>
        <v>0</v>
      </c>
      <c r="K715" s="39">
        <f>+H715*I745</f>
        <v>0</v>
      </c>
      <c r="L715" s="393">
        <f>+J715+K715</f>
        <v>0</v>
      </c>
    </row>
    <row r="716" spans="1:12" ht="13.8">
      <c r="A716" s="2" t="s">
        <v>4</v>
      </c>
      <c r="B716" s="22">
        <f>+$B$12</f>
        <v>0</v>
      </c>
      <c r="C716" s="84" t="e">
        <f>+B716/B741</f>
        <v>#DIV/0!</v>
      </c>
      <c r="D716" s="89">
        <v>0</v>
      </c>
      <c r="E716" s="112">
        <f>+D716*C709</f>
        <v>0</v>
      </c>
      <c r="F716" s="79">
        <v>0</v>
      </c>
      <c r="G716" s="112">
        <f>F716*C709</f>
        <v>0</v>
      </c>
      <c r="H716" s="89">
        <v>0</v>
      </c>
      <c r="I716" s="117">
        <f>H716*C709</f>
        <v>0</v>
      </c>
      <c r="J716" s="39">
        <f>+H716*I744</f>
        <v>0</v>
      </c>
      <c r="K716" s="39">
        <f>+H716*I745</f>
        <v>0</v>
      </c>
      <c r="L716" s="394">
        <f>+J716+K716</f>
        <v>0</v>
      </c>
    </row>
    <row r="717" spans="1:12" ht="13.8">
      <c r="A717" s="2" t="s">
        <v>0</v>
      </c>
      <c r="B717" s="22">
        <f>+$B$13</f>
        <v>0</v>
      </c>
      <c r="C717" s="84" t="e">
        <f>+B717/B741</f>
        <v>#DIV/0!</v>
      </c>
      <c r="D717" s="89">
        <v>0</v>
      </c>
      <c r="E717" s="112">
        <f>+D717*C709</f>
        <v>0</v>
      </c>
      <c r="F717" s="79">
        <v>0</v>
      </c>
      <c r="G717" s="112">
        <f>F717*C709</f>
        <v>0</v>
      </c>
      <c r="H717" s="89">
        <v>0</v>
      </c>
      <c r="I717" s="117">
        <f>H717*C709</f>
        <v>0</v>
      </c>
      <c r="J717" s="39">
        <f>+H717*I744</f>
        <v>0</v>
      </c>
      <c r="K717" s="39">
        <f>+H717*I745</f>
        <v>0</v>
      </c>
      <c r="L717" s="394">
        <f t="shared" ref="L717:L740" si="44">+J717+K717</f>
        <v>0</v>
      </c>
    </row>
    <row r="718" spans="1:12" ht="13.8">
      <c r="A718" s="2" t="s">
        <v>16</v>
      </c>
      <c r="B718" s="22">
        <f>+$B$14</f>
        <v>0</v>
      </c>
      <c r="C718" s="84" t="e">
        <f>+B718/B741</f>
        <v>#DIV/0!</v>
      </c>
      <c r="D718" s="89">
        <v>0</v>
      </c>
      <c r="E718" s="112">
        <f>+D718*C709</f>
        <v>0</v>
      </c>
      <c r="F718" s="79">
        <v>0</v>
      </c>
      <c r="G718" s="112">
        <f>F718*C709</f>
        <v>0</v>
      </c>
      <c r="H718" s="89">
        <v>0</v>
      </c>
      <c r="I718" s="117">
        <f>H718*C709</f>
        <v>0</v>
      </c>
      <c r="J718" s="39">
        <f>+H718*I744</f>
        <v>0</v>
      </c>
      <c r="K718" s="39">
        <f>+H718*I745</f>
        <v>0</v>
      </c>
      <c r="L718" s="394">
        <f t="shared" si="44"/>
        <v>0</v>
      </c>
    </row>
    <row r="719" spans="1:12" ht="13.8">
      <c r="A719" s="2" t="s">
        <v>6</v>
      </c>
      <c r="B719" s="22">
        <f>+$B$15</f>
        <v>0</v>
      </c>
      <c r="C719" s="84" t="e">
        <f>+B719/B741</f>
        <v>#DIV/0!</v>
      </c>
      <c r="D719" s="89">
        <v>0</v>
      </c>
      <c r="E719" s="112">
        <f>+D719*C709</f>
        <v>0</v>
      </c>
      <c r="F719" s="79">
        <v>0</v>
      </c>
      <c r="G719" s="112">
        <f>F719*C709</f>
        <v>0</v>
      </c>
      <c r="H719" s="89">
        <v>0</v>
      </c>
      <c r="I719" s="117">
        <f>H719*C709</f>
        <v>0</v>
      </c>
      <c r="J719" s="39">
        <f>+H719*I744</f>
        <v>0</v>
      </c>
      <c r="K719" s="39">
        <f>+H719*I745</f>
        <v>0</v>
      </c>
      <c r="L719" s="394">
        <f t="shared" si="44"/>
        <v>0</v>
      </c>
    </row>
    <row r="720" spans="1:12" ht="13.8">
      <c r="A720" s="2" t="s">
        <v>10</v>
      </c>
      <c r="B720" s="22">
        <f>+$B$16</f>
        <v>0</v>
      </c>
      <c r="C720" s="84" t="e">
        <f>+B720/B741</f>
        <v>#DIV/0!</v>
      </c>
      <c r="D720" s="89">
        <v>0</v>
      </c>
      <c r="E720" s="112">
        <f>+D720*C709</f>
        <v>0</v>
      </c>
      <c r="F720" s="79">
        <v>0</v>
      </c>
      <c r="G720" s="112">
        <f>F720*C709</f>
        <v>0</v>
      </c>
      <c r="H720" s="89">
        <v>0</v>
      </c>
      <c r="I720" s="117">
        <f>H720*C709</f>
        <v>0</v>
      </c>
      <c r="J720" s="39">
        <f>+H720*I744</f>
        <v>0</v>
      </c>
      <c r="K720" s="39">
        <f>+H720*I745</f>
        <v>0</v>
      </c>
      <c r="L720" s="394">
        <f t="shared" si="44"/>
        <v>0</v>
      </c>
    </row>
    <row r="721" spans="1:12" ht="13.8">
      <c r="A721" s="2" t="s">
        <v>17</v>
      </c>
      <c r="B721" s="22">
        <f>+$B$17</f>
        <v>0</v>
      </c>
      <c r="C721" s="84" t="e">
        <f>+B721/B741</f>
        <v>#DIV/0!</v>
      </c>
      <c r="D721" s="89">
        <v>0</v>
      </c>
      <c r="E721" s="112">
        <f>+D721*C709</f>
        <v>0</v>
      </c>
      <c r="F721" s="79">
        <v>0</v>
      </c>
      <c r="G721" s="112">
        <f>F721*C709</f>
        <v>0</v>
      </c>
      <c r="H721" s="89">
        <v>0</v>
      </c>
      <c r="I721" s="117">
        <f>H721*C709</f>
        <v>0</v>
      </c>
      <c r="J721" s="39">
        <f>+H721*I744</f>
        <v>0</v>
      </c>
      <c r="K721" s="39">
        <f>+H721*I745</f>
        <v>0</v>
      </c>
      <c r="L721" s="394">
        <f t="shared" si="44"/>
        <v>0</v>
      </c>
    </row>
    <row r="722" spans="1:12" ht="13.8">
      <c r="A722" s="2" t="s">
        <v>5</v>
      </c>
      <c r="B722" s="22">
        <f>+$B$18</f>
        <v>0</v>
      </c>
      <c r="C722" s="84" t="e">
        <f>+B722/B741</f>
        <v>#DIV/0!</v>
      </c>
      <c r="D722" s="89">
        <v>0</v>
      </c>
      <c r="E722" s="112">
        <f>+D722*C709</f>
        <v>0</v>
      </c>
      <c r="F722" s="79">
        <v>0</v>
      </c>
      <c r="G722" s="112">
        <f>F722*C709</f>
        <v>0</v>
      </c>
      <c r="H722" s="89">
        <v>0</v>
      </c>
      <c r="I722" s="117">
        <f>H722*C709</f>
        <v>0</v>
      </c>
      <c r="J722" s="39">
        <f>+H722*I744</f>
        <v>0</v>
      </c>
      <c r="K722" s="39">
        <f>+H722*I745</f>
        <v>0</v>
      </c>
      <c r="L722" s="394">
        <f t="shared" si="44"/>
        <v>0</v>
      </c>
    </row>
    <row r="723" spans="1:12" ht="13.8">
      <c r="A723" s="2" t="s">
        <v>116</v>
      </c>
      <c r="B723" s="22">
        <f>+$B$19</f>
        <v>0</v>
      </c>
      <c r="C723" s="84" t="e">
        <f>+B723/B741</f>
        <v>#DIV/0!</v>
      </c>
      <c r="D723" s="89">
        <v>0</v>
      </c>
      <c r="E723" s="112">
        <f>+D723*C709</f>
        <v>0</v>
      </c>
      <c r="F723" s="79">
        <v>0</v>
      </c>
      <c r="G723" s="112">
        <f>F723*C709</f>
        <v>0</v>
      </c>
      <c r="H723" s="89">
        <v>0</v>
      </c>
      <c r="I723" s="117">
        <f>H723*C709</f>
        <v>0</v>
      </c>
      <c r="J723" s="39">
        <f>+H723*I744</f>
        <v>0</v>
      </c>
      <c r="K723" s="39">
        <f>+H723*I745</f>
        <v>0</v>
      </c>
      <c r="L723" s="394">
        <f t="shared" si="44"/>
        <v>0</v>
      </c>
    </row>
    <row r="724" spans="1:12" ht="13.8">
      <c r="A724" s="2" t="s">
        <v>1</v>
      </c>
      <c r="B724" s="22">
        <f>+$B$20</f>
        <v>0</v>
      </c>
      <c r="C724" s="84" t="e">
        <f>+B724/B741</f>
        <v>#DIV/0!</v>
      </c>
      <c r="D724" s="89">
        <v>0</v>
      </c>
      <c r="E724" s="112">
        <f>+D724*C709</f>
        <v>0</v>
      </c>
      <c r="F724" s="79">
        <v>0</v>
      </c>
      <c r="G724" s="112">
        <f>F724*C709</f>
        <v>0</v>
      </c>
      <c r="H724" s="89">
        <v>0</v>
      </c>
      <c r="I724" s="117">
        <f>H724*C709</f>
        <v>0</v>
      </c>
      <c r="J724" s="39">
        <f>+H724*I744</f>
        <v>0</v>
      </c>
      <c r="K724" s="39">
        <f>+H724*I745</f>
        <v>0</v>
      </c>
      <c r="L724" s="394">
        <f t="shared" si="44"/>
        <v>0</v>
      </c>
    </row>
    <row r="725" spans="1:12" ht="13.8">
      <c r="A725" s="2" t="s">
        <v>46</v>
      </c>
      <c r="B725" s="22">
        <f>+$B$21</f>
        <v>0</v>
      </c>
      <c r="C725" s="84" t="e">
        <f>+B725/B741</f>
        <v>#DIV/0!</v>
      </c>
      <c r="D725" s="89">
        <v>0</v>
      </c>
      <c r="E725" s="112">
        <f>+D725*C709</f>
        <v>0</v>
      </c>
      <c r="F725" s="79">
        <v>0</v>
      </c>
      <c r="G725" s="112">
        <f>F725*C709</f>
        <v>0</v>
      </c>
      <c r="H725" s="89">
        <v>0</v>
      </c>
      <c r="I725" s="117">
        <f>H725*C709</f>
        <v>0</v>
      </c>
      <c r="J725" s="39">
        <f>+H725*I744</f>
        <v>0</v>
      </c>
      <c r="K725" s="39">
        <f>+H725*I745</f>
        <v>0</v>
      </c>
      <c r="L725" s="394">
        <f t="shared" si="44"/>
        <v>0</v>
      </c>
    </row>
    <row r="726" spans="1:12" ht="13.8">
      <c r="A726" s="2" t="s">
        <v>45</v>
      </c>
      <c r="B726" s="22">
        <f>+$B$22</f>
        <v>0</v>
      </c>
      <c r="C726" s="84" t="e">
        <f>+B726/B741</f>
        <v>#DIV/0!</v>
      </c>
      <c r="D726" s="89">
        <v>0</v>
      </c>
      <c r="E726" s="112">
        <f>+D726*C709</f>
        <v>0</v>
      </c>
      <c r="F726" s="79">
        <v>0</v>
      </c>
      <c r="G726" s="112">
        <f>F726*C709</f>
        <v>0</v>
      </c>
      <c r="H726" s="89">
        <v>0</v>
      </c>
      <c r="I726" s="117">
        <f>H726*C709</f>
        <v>0</v>
      </c>
      <c r="J726" s="39">
        <f>+H726*I744</f>
        <v>0</v>
      </c>
      <c r="K726" s="39">
        <f>+H726*I745</f>
        <v>0</v>
      </c>
      <c r="L726" s="394">
        <f t="shared" si="44"/>
        <v>0</v>
      </c>
    </row>
    <row r="727" spans="1:12" ht="13.8">
      <c r="A727" s="2" t="s">
        <v>209</v>
      </c>
      <c r="B727" s="22">
        <f>+$B$23</f>
        <v>0</v>
      </c>
      <c r="C727" s="84" t="e">
        <f>+B727/B741</f>
        <v>#DIV/0!</v>
      </c>
      <c r="D727" s="89">
        <v>0</v>
      </c>
      <c r="E727" s="112">
        <f>+D727*C709</f>
        <v>0</v>
      </c>
      <c r="F727" s="79">
        <v>0</v>
      </c>
      <c r="G727" s="112">
        <f>F727*C709</f>
        <v>0</v>
      </c>
      <c r="H727" s="89">
        <v>0</v>
      </c>
      <c r="I727" s="117">
        <f>H727*C709</f>
        <v>0</v>
      </c>
      <c r="J727" s="39">
        <f>+H727*I744</f>
        <v>0</v>
      </c>
      <c r="K727" s="39">
        <f>+H727*I745</f>
        <v>0</v>
      </c>
      <c r="L727" s="394">
        <f t="shared" si="44"/>
        <v>0</v>
      </c>
    </row>
    <row r="728" spans="1:12" ht="13.8">
      <c r="A728" s="2" t="s">
        <v>210</v>
      </c>
      <c r="B728" s="22">
        <f>+$B$24</f>
        <v>0</v>
      </c>
      <c r="C728" s="84" t="e">
        <f>+B728/B741</f>
        <v>#DIV/0!</v>
      </c>
      <c r="D728" s="89">
        <v>0</v>
      </c>
      <c r="E728" s="112">
        <f>+D728*C709</f>
        <v>0</v>
      </c>
      <c r="F728" s="79">
        <v>0</v>
      </c>
      <c r="G728" s="112">
        <f>F728*C709</f>
        <v>0</v>
      </c>
      <c r="H728" s="89">
        <v>0</v>
      </c>
      <c r="I728" s="117">
        <f>H728*C709</f>
        <v>0</v>
      </c>
      <c r="J728" s="39">
        <f>+H728*I744</f>
        <v>0</v>
      </c>
      <c r="K728" s="39">
        <f>+H728*I745</f>
        <v>0</v>
      </c>
      <c r="L728" s="394">
        <f t="shared" si="44"/>
        <v>0</v>
      </c>
    </row>
    <row r="729" spans="1:12" ht="13.8">
      <c r="A729" s="2" t="s">
        <v>2</v>
      </c>
      <c r="B729" s="22">
        <f>+$B$25</f>
        <v>0</v>
      </c>
      <c r="C729" s="84" t="e">
        <f>+B729/B741</f>
        <v>#DIV/0!</v>
      </c>
      <c r="D729" s="89">
        <v>0</v>
      </c>
      <c r="E729" s="112">
        <f>+D729*C709</f>
        <v>0</v>
      </c>
      <c r="F729" s="79">
        <v>0</v>
      </c>
      <c r="G729" s="112">
        <f>F729*C709</f>
        <v>0</v>
      </c>
      <c r="H729" s="89">
        <v>0</v>
      </c>
      <c r="I729" s="117">
        <f>H729*C709</f>
        <v>0</v>
      </c>
      <c r="J729" s="39">
        <f>+H729*I744</f>
        <v>0</v>
      </c>
      <c r="K729" s="39">
        <f>+H729*I745</f>
        <v>0</v>
      </c>
      <c r="L729" s="394">
        <f t="shared" si="44"/>
        <v>0</v>
      </c>
    </row>
    <row r="730" spans="1:12" ht="13.8">
      <c r="A730" s="2" t="s">
        <v>12</v>
      </c>
      <c r="B730" s="22">
        <f>+$B$26</f>
        <v>0</v>
      </c>
      <c r="C730" s="84" t="e">
        <f>+B730/B741</f>
        <v>#DIV/0!</v>
      </c>
      <c r="D730" s="89">
        <v>0</v>
      </c>
      <c r="E730" s="112">
        <f>+D730*C709</f>
        <v>0</v>
      </c>
      <c r="F730" s="79">
        <v>0</v>
      </c>
      <c r="G730" s="112">
        <f>F730*C709</f>
        <v>0</v>
      </c>
      <c r="H730" s="89">
        <v>0</v>
      </c>
      <c r="I730" s="117">
        <f>H730*C709</f>
        <v>0</v>
      </c>
      <c r="J730" s="39">
        <f>+H730*I744</f>
        <v>0</v>
      </c>
      <c r="K730" s="39">
        <f>+H730*I745</f>
        <v>0</v>
      </c>
      <c r="L730" s="394">
        <f t="shared" si="44"/>
        <v>0</v>
      </c>
    </row>
    <row r="731" spans="1:12" ht="13.8">
      <c r="A731" s="2" t="s">
        <v>18</v>
      </c>
      <c r="B731" s="22">
        <f>+$B$27</f>
        <v>0</v>
      </c>
      <c r="C731" s="84" t="e">
        <f>+B731/B741</f>
        <v>#DIV/0!</v>
      </c>
      <c r="D731" s="89">
        <v>0</v>
      </c>
      <c r="E731" s="112">
        <f>+D731*C709</f>
        <v>0</v>
      </c>
      <c r="F731" s="79">
        <v>0</v>
      </c>
      <c r="G731" s="112">
        <f>F731*C709</f>
        <v>0</v>
      </c>
      <c r="H731" s="89">
        <v>0</v>
      </c>
      <c r="I731" s="117">
        <f>H731*C709</f>
        <v>0</v>
      </c>
      <c r="J731" s="39">
        <f>+H731*I744</f>
        <v>0</v>
      </c>
      <c r="K731" s="39">
        <f>+H731*I745</f>
        <v>0</v>
      </c>
      <c r="L731" s="394">
        <f t="shared" si="44"/>
        <v>0</v>
      </c>
    </row>
    <row r="732" spans="1:12" ht="13.8">
      <c r="A732" s="2" t="s">
        <v>9</v>
      </c>
      <c r="B732" s="22">
        <f>+$B$28</f>
        <v>0</v>
      </c>
      <c r="C732" s="84" t="e">
        <f>+B732/B741</f>
        <v>#DIV/0!</v>
      </c>
      <c r="D732" s="89">
        <v>0</v>
      </c>
      <c r="E732" s="112">
        <f>+D732*C709</f>
        <v>0</v>
      </c>
      <c r="F732" s="79">
        <v>0</v>
      </c>
      <c r="G732" s="112">
        <f>F732*C709</f>
        <v>0</v>
      </c>
      <c r="H732" s="89">
        <v>0</v>
      </c>
      <c r="I732" s="117">
        <f>H732*C709</f>
        <v>0</v>
      </c>
      <c r="J732" s="39">
        <f>+H732*I744</f>
        <v>0</v>
      </c>
      <c r="K732" s="39">
        <f>+H732*I745</f>
        <v>0</v>
      </c>
      <c r="L732" s="394">
        <f t="shared" si="44"/>
        <v>0</v>
      </c>
    </row>
    <row r="733" spans="1:12" ht="13.8">
      <c r="A733" s="2" t="s">
        <v>7</v>
      </c>
      <c r="B733" s="22">
        <f>+$B$29</f>
        <v>0</v>
      </c>
      <c r="C733" s="84" t="e">
        <f>+B733/B741</f>
        <v>#DIV/0!</v>
      </c>
      <c r="D733" s="89">
        <v>0</v>
      </c>
      <c r="E733" s="112">
        <f>+D733*C709</f>
        <v>0</v>
      </c>
      <c r="F733" s="79">
        <v>0</v>
      </c>
      <c r="G733" s="112">
        <f>F733*C709</f>
        <v>0</v>
      </c>
      <c r="H733" s="89">
        <v>0</v>
      </c>
      <c r="I733" s="117">
        <f>H733*C709</f>
        <v>0</v>
      </c>
      <c r="J733" s="39">
        <f>+H733*I744</f>
        <v>0</v>
      </c>
      <c r="K733" s="39">
        <f>+H733*I745</f>
        <v>0</v>
      </c>
      <c r="L733" s="394">
        <f t="shared" si="44"/>
        <v>0</v>
      </c>
    </row>
    <row r="734" spans="1:12" ht="13.8">
      <c r="A734" s="2" t="s">
        <v>13</v>
      </c>
      <c r="B734" s="22">
        <f>+$B$30</f>
        <v>0</v>
      </c>
      <c r="C734" s="84" t="e">
        <f>+B734/B741</f>
        <v>#DIV/0!</v>
      </c>
      <c r="D734" s="89">
        <v>0</v>
      </c>
      <c r="E734" s="112">
        <f>+D734*C709</f>
        <v>0</v>
      </c>
      <c r="F734" s="79">
        <v>0</v>
      </c>
      <c r="G734" s="112">
        <f>F734*C709</f>
        <v>0</v>
      </c>
      <c r="H734" s="89">
        <v>0</v>
      </c>
      <c r="I734" s="117">
        <f>H734*C709</f>
        <v>0</v>
      </c>
      <c r="J734" s="39">
        <f>+H734*I744</f>
        <v>0</v>
      </c>
      <c r="K734" s="39">
        <f>+H734*I745</f>
        <v>0</v>
      </c>
      <c r="L734" s="394">
        <f t="shared" si="44"/>
        <v>0</v>
      </c>
    </row>
    <row r="735" spans="1:12" ht="13.8">
      <c r="A735" s="2" t="s">
        <v>3</v>
      </c>
      <c r="B735" s="22">
        <f>+$B$31</f>
        <v>0</v>
      </c>
      <c r="C735" s="84" t="e">
        <f>+B735/B741</f>
        <v>#DIV/0!</v>
      </c>
      <c r="D735" s="89">
        <v>0</v>
      </c>
      <c r="E735" s="112">
        <f>+D735*C709</f>
        <v>0</v>
      </c>
      <c r="F735" s="79">
        <v>0</v>
      </c>
      <c r="G735" s="112">
        <f>F735*C709</f>
        <v>0</v>
      </c>
      <c r="H735" s="89">
        <v>0</v>
      </c>
      <c r="I735" s="117">
        <f>H735*C709</f>
        <v>0</v>
      </c>
      <c r="J735" s="39">
        <f>+H735*I744</f>
        <v>0</v>
      </c>
      <c r="K735" s="39">
        <f>+H735*I745</f>
        <v>0</v>
      </c>
      <c r="L735" s="394">
        <f t="shared" si="44"/>
        <v>0</v>
      </c>
    </row>
    <row r="736" spans="1:12" ht="13.8">
      <c r="A736" s="2" t="s">
        <v>11</v>
      </c>
      <c r="B736" s="22">
        <f>+$B$32</f>
        <v>0</v>
      </c>
      <c r="C736" s="84" t="e">
        <f>+B736/B741</f>
        <v>#DIV/0!</v>
      </c>
      <c r="D736" s="89">
        <v>0</v>
      </c>
      <c r="E736" s="112">
        <f>+D736*C709</f>
        <v>0</v>
      </c>
      <c r="F736" s="79">
        <v>0</v>
      </c>
      <c r="G736" s="112">
        <f>F736*C709</f>
        <v>0</v>
      </c>
      <c r="H736" s="89">
        <v>0</v>
      </c>
      <c r="I736" s="117">
        <f>H736*C709</f>
        <v>0</v>
      </c>
      <c r="J736" s="39">
        <f>+H736*I744</f>
        <v>0</v>
      </c>
      <c r="K736" s="39">
        <f>+H736*I745</f>
        <v>0</v>
      </c>
      <c r="L736" s="394">
        <f t="shared" si="44"/>
        <v>0</v>
      </c>
    </row>
    <row r="737" spans="1:14" ht="13.8">
      <c r="A737" s="372" t="s">
        <v>8</v>
      </c>
      <c r="B737" s="22">
        <f>+$B$33</f>
        <v>0</v>
      </c>
      <c r="C737" s="84" t="e">
        <f>+B737/B741</f>
        <v>#DIV/0!</v>
      </c>
      <c r="D737" s="89">
        <v>0</v>
      </c>
      <c r="E737" s="112">
        <f>+D737*C709</f>
        <v>0</v>
      </c>
      <c r="F737" s="79">
        <v>0</v>
      </c>
      <c r="G737" s="112">
        <f>F737*C709</f>
        <v>0</v>
      </c>
      <c r="H737" s="89">
        <v>0</v>
      </c>
      <c r="I737" s="117">
        <f>H737*C709</f>
        <v>0</v>
      </c>
      <c r="J737" s="39">
        <f>+H737*I744</f>
        <v>0</v>
      </c>
      <c r="K737" s="39">
        <f>+H737*I745</f>
        <v>0</v>
      </c>
      <c r="L737" s="394">
        <f t="shared" si="44"/>
        <v>0</v>
      </c>
    </row>
    <row r="738" spans="1:14" ht="13.8">
      <c r="A738" s="372" t="s">
        <v>444</v>
      </c>
      <c r="B738" s="22">
        <f>+$B$34</f>
        <v>0</v>
      </c>
      <c r="C738" s="84" t="e">
        <f>+B738/B741</f>
        <v>#DIV/0!</v>
      </c>
      <c r="D738" s="89">
        <v>0</v>
      </c>
      <c r="E738" s="112">
        <f>+D738*C709</f>
        <v>0</v>
      </c>
      <c r="F738" s="79">
        <v>0</v>
      </c>
      <c r="G738" s="112">
        <f>F738*C709</f>
        <v>0</v>
      </c>
      <c r="H738" s="89">
        <v>0</v>
      </c>
      <c r="I738" s="117">
        <f>H738*C709</f>
        <v>0</v>
      </c>
      <c r="J738" s="39">
        <f>+H738*I744</f>
        <v>0</v>
      </c>
      <c r="K738" s="39">
        <f>+H738*I745</f>
        <v>0</v>
      </c>
      <c r="L738" s="394">
        <f t="shared" si="44"/>
        <v>0</v>
      </c>
    </row>
    <row r="739" spans="1:14" ht="13.8">
      <c r="A739" s="372" t="s">
        <v>445</v>
      </c>
      <c r="B739" s="22">
        <f>+$B$35</f>
        <v>0</v>
      </c>
      <c r="C739" s="84" t="e">
        <f>+B739/B741</f>
        <v>#DIV/0!</v>
      </c>
      <c r="D739" s="89">
        <v>0</v>
      </c>
      <c r="E739" s="112">
        <f>+D739*C709</f>
        <v>0</v>
      </c>
      <c r="F739" s="79">
        <v>0</v>
      </c>
      <c r="G739" s="112">
        <f>F739*C709</f>
        <v>0</v>
      </c>
      <c r="H739" s="89">
        <v>0</v>
      </c>
      <c r="I739" s="117">
        <f>H739*C709</f>
        <v>0</v>
      </c>
      <c r="J739" s="39">
        <f>+H739*I744</f>
        <v>0</v>
      </c>
      <c r="K739" s="39">
        <f>+H739*I745</f>
        <v>0</v>
      </c>
      <c r="L739" s="394">
        <f t="shared" si="44"/>
        <v>0</v>
      </c>
    </row>
    <row r="740" spans="1:14" ht="13.8">
      <c r="A740" s="3" t="s">
        <v>461</v>
      </c>
      <c r="B740" s="22">
        <f>+$B$36</f>
        <v>0</v>
      </c>
      <c r="C740" s="84" t="e">
        <f>+B740/B741</f>
        <v>#DIV/0!</v>
      </c>
      <c r="D740" s="89">
        <v>0</v>
      </c>
      <c r="E740" s="112">
        <f>+D740*C709</f>
        <v>0</v>
      </c>
      <c r="F740" s="79">
        <v>0</v>
      </c>
      <c r="G740" s="115">
        <f>F740*C709</f>
        <v>0</v>
      </c>
      <c r="H740" s="358">
        <v>0</v>
      </c>
      <c r="I740" s="118">
        <f>H740*C709</f>
        <v>0</v>
      </c>
      <c r="J740" s="39">
        <f>+H740*I744</f>
        <v>0</v>
      </c>
      <c r="K740" s="39">
        <f>+H740*I745</f>
        <v>0</v>
      </c>
      <c r="L740" s="394">
        <f t="shared" si="44"/>
        <v>0</v>
      </c>
    </row>
    <row r="741" spans="1:14" ht="13.8">
      <c r="A741" s="24"/>
      <c r="B741" s="25">
        <f t="shared" ref="B741:L741" si="45">SUM(B715:B740)</f>
        <v>0</v>
      </c>
      <c r="C741" s="85" t="e">
        <f t="shared" si="45"/>
        <v>#DIV/0!</v>
      </c>
      <c r="D741" s="82">
        <f t="shared" si="45"/>
        <v>0</v>
      </c>
      <c r="E741" s="113">
        <f t="shared" si="45"/>
        <v>0</v>
      </c>
      <c r="F741" s="83">
        <f t="shared" si="45"/>
        <v>0</v>
      </c>
      <c r="G741" s="113">
        <f t="shared" si="45"/>
        <v>0</v>
      </c>
      <c r="H741" s="86">
        <f t="shared" si="45"/>
        <v>0</v>
      </c>
      <c r="I741" s="363">
        <f t="shared" si="45"/>
        <v>0</v>
      </c>
      <c r="J741" s="26">
        <f t="shared" si="45"/>
        <v>0</v>
      </c>
      <c r="K741" s="26">
        <f t="shared" si="45"/>
        <v>0</v>
      </c>
      <c r="L741" s="26">
        <f t="shared" si="45"/>
        <v>0</v>
      </c>
    </row>
    <row r="742" spans="1:14">
      <c r="H742" s="80"/>
      <c r="I742" s="81"/>
    </row>
    <row r="743" spans="1:14">
      <c r="H743" s="127"/>
      <c r="I743" s="127"/>
    </row>
    <row r="744" spans="1:14">
      <c r="G744" t="s">
        <v>114</v>
      </c>
      <c r="H744" s="27"/>
      <c r="I744" s="357">
        <v>0</v>
      </c>
    </row>
    <row r="745" spans="1:14">
      <c r="G745" t="s">
        <v>338</v>
      </c>
      <c r="I745" s="357">
        <v>0</v>
      </c>
    </row>
    <row r="746" spans="1:14">
      <c r="G746" t="s">
        <v>256</v>
      </c>
      <c r="I746" s="120">
        <f>SUM(I744:I745)</f>
        <v>0</v>
      </c>
      <c r="N746" s="121">
        <f>+I746</f>
        <v>0</v>
      </c>
    </row>
    <row r="747" spans="1:14">
      <c r="I747" s="122"/>
      <c r="N747" s="121"/>
    </row>
    <row r="748" spans="1:14">
      <c r="I748" s="122"/>
      <c r="N748" s="121"/>
    </row>
    <row r="749" spans="1:14">
      <c r="I749" s="122"/>
      <c r="N749" s="121"/>
    </row>
    <row r="750" spans="1:14" ht="15.6">
      <c r="A750" s="874" t="s">
        <v>19</v>
      </c>
      <c r="B750" s="875"/>
      <c r="C750" s="875"/>
      <c r="D750" s="875"/>
      <c r="E750" s="875"/>
      <c r="F750" s="875"/>
      <c r="G750" s="875"/>
      <c r="H750" s="876"/>
      <c r="I750" s="4"/>
    </row>
    <row r="751" spans="1:14" ht="15.6">
      <c r="A751" s="867" t="s">
        <v>20</v>
      </c>
      <c r="B751" s="868"/>
      <c r="C751" s="920"/>
      <c r="D751" s="920"/>
      <c r="E751" s="920"/>
      <c r="F751" s="920"/>
      <c r="G751" s="920"/>
      <c r="H751" s="921"/>
      <c r="I751" s="4"/>
    </row>
    <row r="752" spans="1:14" ht="15.6">
      <c r="A752" s="867" t="s">
        <v>22</v>
      </c>
      <c r="B752" s="868"/>
      <c r="C752" s="913"/>
      <c r="D752" s="913"/>
      <c r="E752" s="913"/>
      <c r="F752" s="913"/>
      <c r="G752" s="913"/>
      <c r="H752" s="914"/>
      <c r="I752" s="4"/>
    </row>
    <row r="753" spans="1:12" ht="15.6">
      <c r="A753" s="867" t="s">
        <v>24</v>
      </c>
      <c r="B753" s="868"/>
      <c r="C753" s="869">
        <v>0</v>
      </c>
      <c r="D753" s="870"/>
      <c r="E753" s="870"/>
      <c r="F753" s="870"/>
      <c r="G753" s="870"/>
      <c r="H753" s="871"/>
      <c r="I753" s="4"/>
    </row>
    <row r="754" spans="1:12" ht="15.6">
      <c r="A754" s="881" t="s">
        <v>25</v>
      </c>
      <c r="B754" s="882"/>
      <c r="C754" s="911"/>
      <c r="D754" s="911"/>
      <c r="E754" s="911"/>
      <c r="F754" s="911"/>
      <c r="G754" s="911"/>
      <c r="H754" s="912"/>
      <c r="I754" s="4"/>
    </row>
    <row r="755" spans="1:12" ht="13.8">
      <c r="A755" s="5"/>
      <c r="B755" s="5"/>
      <c r="C755" s="5"/>
      <c r="D755" s="5"/>
      <c r="E755" s="5"/>
      <c r="F755" s="5"/>
      <c r="G755" s="5"/>
      <c r="H755" s="5"/>
      <c r="I755" s="5"/>
    </row>
    <row r="756" spans="1:12" ht="13.8">
      <c r="A756" s="6"/>
      <c r="B756" s="7"/>
      <c r="C756" s="8"/>
      <c r="D756" s="886">
        <v>0.2</v>
      </c>
      <c r="E756" s="887"/>
      <c r="F756" s="886">
        <v>0.8</v>
      </c>
      <c r="G756" s="887"/>
      <c r="H756" s="370"/>
      <c r="I756" s="10"/>
      <c r="J756" s="11" t="s">
        <v>121</v>
      </c>
      <c r="K756" s="11" t="s">
        <v>269</v>
      </c>
      <c r="L756" s="11" t="s">
        <v>270</v>
      </c>
    </row>
    <row r="757" spans="1:12" ht="13.8">
      <c r="A757" s="12"/>
      <c r="B757" s="13"/>
      <c r="C757" s="14"/>
      <c r="D757" s="872" t="s">
        <v>26</v>
      </c>
      <c r="E757" s="880"/>
      <c r="F757" s="872" t="s">
        <v>27</v>
      </c>
      <c r="G757" s="880"/>
      <c r="H757" s="872" t="s">
        <v>28</v>
      </c>
      <c r="I757" s="873"/>
      <c r="J757" s="15" t="s">
        <v>29</v>
      </c>
      <c r="K757" s="391" t="s">
        <v>29</v>
      </c>
      <c r="L757" s="391" t="s">
        <v>29</v>
      </c>
    </row>
    <row r="758" spans="1:12" ht="27.6">
      <c r="A758" s="16" t="s">
        <v>30</v>
      </c>
      <c r="B758" s="17" t="s">
        <v>31</v>
      </c>
      <c r="C758" s="18" t="s">
        <v>32</v>
      </c>
      <c r="D758" s="19" t="s">
        <v>33</v>
      </c>
      <c r="E758" s="20" t="s">
        <v>34</v>
      </c>
      <c r="F758" s="19" t="s">
        <v>33</v>
      </c>
      <c r="G758" s="20" t="s">
        <v>34</v>
      </c>
      <c r="H758" s="21" t="s">
        <v>33</v>
      </c>
      <c r="I758" s="40" t="s">
        <v>34</v>
      </c>
      <c r="J758" s="18" t="s">
        <v>34</v>
      </c>
      <c r="K758" s="18" t="s">
        <v>34</v>
      </c>
      <c r="L758" s="18" t="s">
        <v>34</v>
      </c>
    </row>
    <row r="759" spans="1:12" ht="13.8">
      <c r="A759" s="1" t="s">
        <v>15</v>
      </c>
      <c r="B759" s="22">
        <f>+$B$10</f>
        <v>0</v>
      </c>
      <c r="C759" s="84" t="e">
        <f>+B759/B785</f>
        <v>#DIV/0!</v>
      </c>
      <c r="D759" s="89">
        <v>0</v>
      </c>
      <c r="E759" s="112">
        <f>+D759*C753</f>
        <v>0</v>
      </c>
      <c r="F759" s="79">
        <v>0</v>
      </c>
      <c r="G759" s="114">
        <f>F759*C753</f>
        <v>0</v>
      </c>
      <c r="H759" s="89">
        <v>0</v>
      </c>
      <c r="I759" s="116">
        <f>H759*C753</f>
        <v>0</v>
      </c>
      <c r="J759" s="39">
        <f>+H759*I788</f>
        <v>0</v>
      </c>
      <c r="K759" s="39">
        <f>+H759*I789</f>
        <v>0</v>
      </c>
      <c r="L759" s="393">
        <f>+J759+K759</f>
        <v>0</v>
      </c>
    </row>
    <row r="760" spans="1:12" ht="13.8">
      <c r="A760" s="2" t="s">
        <v>4</v>
      </c>
      <c r="B760" s="22">
        <f>+$B$12</f>
        <v>0</v>
      </c>
      <c r="C760" s="84" t="e">
        <f>+B760/B785</f>
        <v>#DIV/0!</v>
      </c>
      <c r="D760" s="89">
        <v>0</v>
      </c>
      <c r="E760" s="112">
        <f>+D760*C753</f>
        <v>0</v>
      </c>
      <c r="F760" s="79">
        <v>0</v>
      </c>
      <c r="G760" s="112">
        <f>F760*C753</f>
        <v>0</v>
      </c>
      <c r="H760" s="89">
        <v>0</v>
      </c>
      <c r="I760" s="117">
        <f>H760*C753</f>
        <v>0</v>
      </c>
      <c r="J760" s="39">
        <f>+H760*I788</f>
        <v>0</v>
      </c>
      <c r="K760" s="39">
        <f>+H760*I789</f>
        <v>0</v>
      </c>
      <c r="L760" s="394">
        <f>+J760+K760</f>
        <v>0</v>
      </c>
    </row>
    <row r="761" spans="1:12" ht="13.8">
      <c r="A761" s="2" t="s">
        <v>0</v>
      </c>
      <c r="B761" s="22">
        <f>+$B$13</f>
        <v>0</v>
      </c>
      <c r="C761" s="84" t="e">
        <f>+B761/B785</f>
        <v>#DIV/0!</v>
      </c>
      <c r="D761" s="89">
        <v>0</v>
      </c>
      <c r="E761" s="112">
        <f>+D761*C753</f>
        <v>0</v>
      </c>
      <c r="F761" s="79">
        <v>0</v>
      </c>
      <c r="G761" s="112">
        <f>F761*C753</f>
        <v>0</v>
      </c>
      <c r="H761" s="89">
        <v>0</v>
      </c>
      <c r="I761" s="117">
        <f>H761*C753</f>
        <v>0</v>
      </c>
      <c r="J761" s="39">
        <f>+H761*I788</f>
        <v>0</v>
      </c>
      <c r="K761" s="39">
        <f>+H761*I789</f>
        <v>0</v>
      </c>
      <c r="L761" s="394">
        <f t="shared" ref="L761:L784" si="46">+J761+K761</f>
        <v>0</v>
      </c>
    </row>
    <row r="762" spans="1:12" ht="13.8">
      <c r="A762" s="2" t="s">
        <v>16</v>
      </c>
      <c r="B762" s="22">
        <f>+$B$14</f>
        <v>0</v>
      </c>
      <c r="C762" s="84" t="e">
        <f>+B762/B785</f>
        <v>#DIV/0!</v>
      </c>
      <c r="D762" s="89">
        <v>0</v>
      </c>
      <c r="E762" s="112">
        <f>+D762*C753</f>
        <v>0</v>
      </c>
      <c r="F762" s="79">
        <v>0</v>
      </c>
      <c r="G762" s="112">
        <f>F762*C753</f>
        <v>0</v>
      </c>
      <c r="H762" s="89">
        <v>0</v>
      </c>
      <c r="I762" s="117">
        <f>H762*C753</f>
        <v>0</v>
      </c>
      <c r="J762" s="39">
        <f>+H762*I788</f>
        <v>0</v>
      </c>
      <c r="K762" s="39">
        <f>+H762*I789</f>
        <v>0</v>
      </c>
      <c r="L762" s="394">
        <f t="shared" si="46"/>
        <v>0</v>
      </c>
    </row>
    <row r="763" spans="1:12" ht="13.8">
      <c r="A763" s="2" t="s">
        <v>6</v>
      </c>
      <c r="B763" s="22">
        <f>+$B$15</f>
        <v>0</v>
      </c>
      <c r="C763" s="84" t="e">
        <f>+B763/B785</f>
        <v>#DIV/0!</v>
      </c>
      <c r="D763" s="89">
        <v>0</v>
      </c>
      <c r="E763" s="112">
        <f>+D763*C753</f>
        <v>0</v>
      </c>
      <c r="F763" s="79">
        <v>0</v>
      </c>
      <c r="G763" s="112">
        <f>F763*C753</f>
        <v>0</v>
      </c>
      <c r="H763" s="89">
        <v>0</v>
      </c>
      <c r="I763" s="117">
        <f>H763*C753</f>
        <v>0</v>
      </c>
      <c r="J763" s="39">
        <f>+H763*I788</f>
        <v>0</v>
      </c>
      <c r="K763" s="39">
        <f>+H763*I789</f>
        <v>0</v>
      </c>
      <c r="L763" s="394">
        <f t="shared" si="46"/>
        <v>0</v>
      </c>
    </row>
    <row r="764" spans="1:12" ht="13.8">
      <c r="A764" s="2" t="s">
        <v>10</v>
      </c>
      <c r="B764" s="22">
        <f>+$B$16</f>
        <v>0</v>
      </c>
      <c r="C764" s="84" t="e">
        <f>+B764/B785</f>
        <v>#DIV/0!</v>
      </c>
      <c r="D764" s="89">
        <v>0</v>
      </c>
      <c r="E764" s="112">
        <f>+D764*C753</f>
        <v>0</v>
      </c>
      <c r="F764" s="79">
        <v>0</v>
      </c>
      <c r="G764" s="112">
        <f>F764*C753</f>
        <v>0</v>
      </c>
      <c r="H764" s="89">
        <v>0</v>
      </c>
      <c r="I764" s="117">
        <f>H764*C753</f>
        <v>0</v>
      </c>
      <c r="J764" s="39">
        <f>+H764*I788</f>
        <v>0</v>
      </c>
      <c r="K764" s="39">
        <f>+H764*I789</f>
        <v>0</v>
      </c>
      <c r="L764" s="394">
        <f t="shared" si="46"/>
        <v>0</v>
      </c>
    </row>
    <row r="765" spans="1:12" ht="13.8">
      <c r="A765" s="2" t="s">
        <v>17</v>
      </c>
      <c r="B765" s="22">
        <f>+$B$17</f>
        <v>0</v>
      </c>
      <c r="C765" s="84" t="e">
        <f>+B765/B785</f>
        <v>#DIV/0!</v>
      </c>
      <c r="D765" s="89">
        <v>0</v>
      </c>
      <c r="E765" s="112">
        <f>+D765*C753</f>
        <v>0</v>
      </c>
      <c r="F765" s="79">
        <v>0</v>
      </c>
      <c r="G765" s="112">
        <f>F765*C753</f>
        <v>0</v>
      </c>
      <c r="H765" s="89">
        <v>0</v>
      </c>
      <c r="I765" s="117">
        <f>H765*C753</f>
        <v>0</v>
      </c>
      <c r="J765" s="39">
        <f>+H765*I788</f>
        <v>0</v>
      </c>
      <c r="K765" s="39">
        <f>+H765*I789</f>
        <v>0</v>
      </c>
      <c r="L765" s="394">
        <f t="shared" si="46"/>
        <v>0</v>
      </c>
    </row>
    <row r="766" spans="1:12" ht="13.8">
      <c r="A766" s="2" t="s">
        <v>5</v>
      </c>
      <c r="B766" s="22">
        <f>+$B$18</f>
        <v>0</v>
      </c>
      <c r="C766" s="84" t="e">
        <f>+B766/B785</f>
        <v>#DIV/0!</v>
      </c>
      <c r="D766" s="89">
        <v>0</v>
      </c>
      <c r="E766" s="112">
        <f>+D766*C753</f>
        <v>0</v>
      </c>
      <c r="F766" s="79">
        <v>0</v>
      </c>
      <c r="G766" s="112">
        <f>F766*C753</f>
        <v>0</v>
      </c>
      <c r="H766" s="89">
        <v>0</v>
      </c>
      <c r="I766" s="117">
        <f>H766*C753</f>
        <v>0</v>
      </c>
      <c r="J766" s="39">
        <f>+H766*I788</f>
        <v>0</v>
      </c>
      <c r="K766" s="39">
        <f>+H766*I789</f>
        <v>0</v>
      </c>
      <c r="L766" s="394">
        <f t="shared" si="46"/>
        <v>0</v>
      </c>
    </row>
    <row r="767" spans="1:12" ht="13.8">
      <c r="A767" s="2" t="s">
        <v>116</v>
      </c>
      <c r="B767" s="22">
        <f>+$B$19</f>
        <v>0</v>
      </c>
      <c r="C767" s="84" t="e">
        <f>+B767/B785</f>
        <v>#DIV/0!</v>
      </c>
      <c r="D767" s="89">
        <v>0</v>
      </c>
      <c r="E767" s="112">
        <f>+D767*C753</f>
        <v>0</v>
      </c>
      <c r="F767" s="79">
        <v>0</v>
      </c>
      <c r="G767" s="112">
        <f>F767*C753</f>
        <v>0</v>
      </c>
      <c r="H767" s="89">
        <v>0</v>
      </c>
      <c r="I767" s="117">
        <f>H767*C753</f>
        <v>0</v>
      </c>
      <c r="J767" s="39">
        <f>+H767*I788</f>
        <v>0</v>
      </c>
      <c r="K767" s="39">
        <f>+H767*I789</f>
        <v>0</v>
      </c>
      <c r="L767" s="394">
        <f t="shared" si="46"/>
        <v>0</v>
      </c>
    </row>
    <row r="768" spans="1:12" ht="13.8">
      <c r="A768" s="2" t="s">
        <v>1</v>
      </c>
      <c r="B768" s="22">
        <f>+$B$20</f>
        <v>0</v>
      </c>
      <c r="C768" s="84" t="e">
        <f>+B768/B785</f>
        <v>#DIV/0!</v>
      </c>
      <c r="D768" s="89">
        <v>0</v>
      </c>
      <c r="E768" s="112">
        <f>+D768*C753</f>
        <v>0</v>
      </c>
      <c r="F768" s="79">
        <v>0</v>
      </c>
      <c r="G768" s="112">
        <f>F768*C753</f>
        <v>0</v>
      </c>
      <c r="H768" s="89">
        <v>0</v>
      </c>
      <c r="I768" s="117">
        <f>H768*C753</f>
        <v>0</v>
      </c>
      <c r="J768" s="39">
        <f>+H768*I788</f>
        <v>0</v>
      </c>
      <c r="K768" s="39">
        <f>+H768*I789</f>
        <v>0</v>
      </c>
      <c r="L768" s="394">
        <f t="shared" si="46"/>
        <v>0</v>
      </c>
    </row>
    <row r="769" spans="1:12" ht="13.8">
      <c r="A769" s="2" t="s">
        <v>46</v>
      </c>
      <c r="B769" s="22">
        <f>+$B$21</f>
        <v>0</v>
      </c>
      <c r="C769" s="84" t="e">
        <f>+B769/B785</f>
        <v>#DIV/0!</v>
      </c>
      <c r="D769" s="89">
        <v>0</v>
      </c>
      <c r="E769" s="112">
        <f>+D769*C753</f>
        <v>0</v>
      </c>
      <c r="F769" s="79">
        <v>0</v>
      </c>
      <c r="G769" s="112">
        <f>F769*C753</f>
        <v>0</v>
      </c>
      <c r="H769" s="89">
        <v>0</v>
      </c>
      <c r="I769" s="117">
        <f>H769*C753</f>
        <v>0</v>
      </c>
      <c r="J769" s="39">
        <f>+H769*I788</f>
        <v>0</v>
      </c>
      <c r="K769" s="39">
        <f>+H769*I789</f>
        <v>0</v>
      </c>
      <c r="L769" s="394">
        <f t="shared" si="46"/>
        <v>0</v>
      </c>
    </row>
    <row r="770" spans="1:12" ht="13.8">
      <c r="A770" s="2" t="s">
        <v>45</v>
      </c>
      <c r="B770" s="22">
        <f>+$B$22</f>
        <v>0</v>
      </c>
      <c r="C770" s="84" t="e">
        <f>+B770/B785</f>
        <v>#DIV/0!</v>
      </c>
      <c r="D770" s="89">
        <v>0</v>
      </c>
      <c r="E770" s="112">
        <f>+D770*C753</f>
        <v>0</v>
      </c>
      <c r="F770" s="79">
        <v>0</v>
      </c>
      <c r="G770" s="112">
        <f>F770*C753</f>
        <v>0</v>
      </c>
      <c r="H770" s="89">
        <v>0</v>
      </c>
      <c r="I770" s="117">
        <f>H770*C753</f>
        <v>0</v>
      </c>
      <c r="J770" s="39">
        <f>+H770*I788</f>
        <v>0</v>
      </c>
      <c r="K770" s="39">
        <f>+H770*I789</f>
        <v>0</v>
      </c>
      <c r="L770" s="394">
        <f t="shared" si="46"/>
        <v>0</v>
      </c>
    </row>
    <row r="771" spans="1:12" ht="13.8">
      <c r="A771" s="2" t="s">
        <v>209</v>
      </c>
      <c r="B771" s="22">
        <f>+$B$23</f>
        <v>0</v>
      </c>
      <c r="C771" s="84" t="e">
        <f>+B771/B785</f>
        <v>#DIV/0!</v>
      </c>
      <c r="D771" s="89">
        <v>0</v>
      </c>
      <c r="E771" s="112">
        <f>+D771*C753</f>
        <v>0</v>
      </c>
      <c r="F771" s="79">
        <v>0</v>
      </c>
      <c r="G771" s="112">
        <f>F771*C753</f>
        <v>0</v>
      </c>
      <c r="H771" s="89">
        <v>0</v>
      </c>
      <c r="I771" s="117">
        <f>H771*C753</f>
        <v>0</v>
      </c>
      <c r="J771" s="39">
        <f>+H771*I788</f>
        <v>0</v>
      </c>
      <c r="K771" s="39">
        <f>+H771*I789</f>
        <v>0</v>
      </c>
      <c r="L771" s="394">
        <f t="shared" si="46"/>
        <v>0</v>
      </c>
    </row>
    <row r="772" spans="1:12" ht="13.8">
      <c r="A772" s="2" t="s">
        <v>210</v>
      </c>
      <c r="B772" s="22">
        <f>+$B$24</f>
        <v>0</v>
      </c>
      <c r="C772" s="84" t="e">
        <f>+B772/B785</f>
        <v>#DIV/0!</v>
      </c>
      <c r="D772" s="89">
        <v>0</v>
      </c>
      <c r="E772" s="112">
        <f>+D772*C753</f>
        <v>0</v>
      </c>
      <c r="F772" s="79">
        <v>0</v>
      </c>
      <c r="G772" s="112">
        <f>F772*C753</f>
        <v>0</v>
      </c>
      <c r="H772" s="89">
        <v>0</v>
      </c>
      <c r="I772" s="117">
        <f>H772*C753</f>
        <v>0</v>
      </c>
      <c r="J772" s="39">
        <f>+H772*I788</f>
        <v>0</v>
      </c>
      <c r="K772" s="39">
        <f>+H772*I789</f>
        <v>0</v>
      </c>
      <c r="L772" s="394">
        <f t="shared" si="46"/>
        <v>0</v>
      </c>
    </row>
    <row r="773" spans="1:12" ht="13.8">
      <c r="A773" s="2" t="s">
        <v>2</v>
      </c>
      <c r="B773" s="22">
        <f>+$B$25</f>
        <v>0</v>
      </c>
      <c r="C773" s="84" t="e">
        <f>+B773/B785</f>
        <v>#DIV/0!</v>
      </c>
      <c r="D773" s="89">
        <v>0</v>
      </c>
      <c r="E773" s="112">
        <f>+D773*C753</f>
        <v>0</v>
      </c>
      <c r="F773" s="79">
        <v>0</v>
      </c>
      <c r="G773" s="112">
        <f>F773*C753</f>
        <v>0</v>
      </c>
      <c r="H773" s="89">
        <v>0</v>
      </c>
      <c r="I773" s="117">
        <f>H773*C753</f>
        <v>0</v>
      </c>
      <c r="J773" s="39">
        <f>+H773*I788</f>
        <v>0</v>
      </c>
      <c r="K773" s="39">
        <f>+H773*I789</f>
        <v>0</v>
      </c>
      <c r="L773" s="394">
        <f t="shared" si="46"/>
        <v>0</v>
      </c>
    </row>
    <row r="774" spans="1:12" ht="13.8">
      <c r="A774" s="2" t="s">
        <v>12</v>
      </c>
      <c r="B774" s="22">
        <f>+$B$26</f>
        <v>0</v>
      </c>
      <c r="C774" s="84" t="e">
        <f>+B774/B785</f>
        <v>#DIV/0!</v>
      </c>
      <c r="D774" s="89">
        <v>0</v>
      </c>
      <c r="E774" s="112">
        <f>+D774*C753</f>
        <v>0</v>
      </c>
      <c r="F774" s="79">
        <v>0</v>
      </c>
      <c r="G774" s="112">
        <f>F774*C753</f>
        <v>0</v>
      </c>
      <c r="H774" s="89">
        <v>0</v>
      </c>
      <c r="I774" s="117">
        <f>H774*C753</f>
        <v>0</v>
      </c>
      <c r="J774" s="39">
        <f>+H774*I788</f>
        <v>0</v>
      </c>
      <c r="K774" s="39">
        <f>+H774*I789</f>
        <v>0</v>
      </c>
      <c r="L774" s="394">
        <f t="shared" si="46"/>
        <v>0</v>
      </c>
    </row>
    <row r="775" spans="1:12" ht="13.8">
      <c r="A775" s="2" t="s">
        <v>18</v>
      </c>
      <c r="B775" s="22">
        <f>+$B$27</f>
        <v>0</v>
      </c>
      <c r="C775" s="84" t="e">
        <f>+B775/B785</f>
        <v>#DIV/0!</v>
      </c>
      <c r="D775" s="89">
        <v>0</v>
      </c>
      <c r="E775" s="112">
        <f>+D775*C753</f>
        <v>0</v>
      </c>
      <c r="F775" s="79">
        <v>0</v>
      </c>
      <c r="G775" s="112">
        <f>F775*C753</f>
        <v>0</v>
      </c>
      <c r="H775" s="89">
        <v>0</v>
      </c>
      <c r="I775" s="117">
        <f>H775*C753</f>
        <v>0</v>
      </c>
      <c r="J775" s="39">
        <f>+H775*I788</f>
        <v>0</v>
      </c>
      <c r="K775" s="39">
        <f>+H775*I789</f>
        <v>0</v>
      </c>
      <c r="L775" s="394">
        <f t="shared" si="46"/>
        <v>0</v>
      </c>
    </row>
    <row r="776" spans="1:12" ht="13.8">
      <c r="A776" s="2" t="s">
        <v>9</v>
      </c>
      <c r="B776" s="22">
        <f>+$B$28</f>
        <v>0</v>
      </c>
      <c r="C776" s="84" t="e">
        <f>+B776/B785</f>
        <v>#DIV/0!</v>
      </c>
      <c r="D776" s="89">
        <v>0</v>
      </c>
      <c r="E776" s="112">
        <f>+D776*C753</f>
        <v>0</v>
      </c>
      <c r="F776" s="79">
        <v>0</v>
      </c>
      <c r="G776" s="112">
        <f>F776*C753</f>
        <v>0</v>
      </c>
      <c r="H776" s="89">
        <v>0</v>
      </c>
      <c r="I776" s="117">
        <f>H776*C753</f>
        <v>0</v>
      </c>
      <c r="J776" s="39">
        <f>+H776*I788</f>
        <v>0</v>
      </c>
      <c r="K776" s="39">
        <f>+H776*I789</f>
        <v>0</v>
      </c>
      <c r="L776" s="394">
        <f t="shared" si="46"/>
        <v>0</v>
      </c>
    </row>
    <row r="777" spans="1:12" ht="13.8">
      <c r="A777" s="2" t="s">
        <v>7</v>
      </c>
      <c r="B777" s="22">
        <f>+$B$29</f>
        <v>0</v>
      </c>
      <c r="C777" s="84" t="e">
        <f>+B777/B785</f>
        <v>#DIV/0!</v>
      </c>
      <c r="D777" s="89">
        <v>0</v>
      </c>
      <c r="E777" s="112">
        <f>+D777*C753</f>
        <v>0</v>
      </c>
      <c r="F777" s="79">
        <v>0</v>
      </c>
      <c r="G777" s="112">
        <f>F777*C753</f>
        <v>0</v>
      </c>
      <c r="H777" s="89">
        <v>0</v>
      </c>
      <c r="I777" s="117">
        <f>H777*C753</f>
        <v>0</v>
      </c>
      <c r="J777" s="39">
        <f>+H777*I788</f>
        <v>0</v>
      </c>
      <c r="K777" s="39">
        <f>+H777*I789</f>
        <v>0</v>
      </c>
      <c r="L777" s="394">
        <f t="shared" si="46"/>
        <v>0</v>
      </c>
    </row>
    <row r="778" spans="1:12" ht="13.8">
      <c r="A778" s="2" t="s">
        <v>13</v>
      </c>
      <c r="B778" s="22">
        <f>+$B$30</f>
        <v>0</v>
      </c>
      <c r="C778" s="84" t="e">
        <f>+B778/B785</f>
        <v>#DIV/0!</v>
      </c>
      <c r="D778" s="89">
        <v>0</v>
      </c>
      <c r="E778" s="112">
        <f>+D778*C753</f>
        <v>0</v>
      </c>
      <c r="F778" s="79">
        <v>0</v>
      </c>
      <c r="G778" s="112">
        <f>F778*C753</f>
        <v>0</v>
      </c>
      <c r="H778" s="89">
        <v>0</v>
      </c>
      <c r="I778" s="117">
        <f>H778*C753</f>
        <v>0</v>
      </c>
      <c r="J778" s="39">
        <f>+H778*I788</f>
        <v>0</v>
      </c>
      <c r="K778" s="39">
        <f>+H778*I789</f>
        <v>0</v>
      </c>
      <c r="L778" s="394">
        <f t="shared" si="46"/>
        <v>0</v>
      </c>
    </row>
    <row r="779" spans="1:12" ht="13.8">
      <c r="A779" s="2" t="s">
        <v>3</v>
      </c>
      <c r="B779" s="22">
        <f>+$B$31</f>
        <v>0</v>
      </c>
      <c r="C779" s="84" t="e">
        <f>+B779/B785</f>
        <v>#DIV/0!</v>
      </c>
      <c r="D779" s="89">
        <v>0</v>
      </c>
      <c r="E779" s="112">
        <f>+D779*C753</f>
        <v>0</v>
      </c>
      <c r="F779" s="79">
        <v>0</v>
      </c>
      <c r="G779" s="112">
        <f>F779*C753</f>
        <v>0</v>
      </c>
      <c r="H779" s="89">
        <v>0</v>
      </c>
      <c r="I779" s="117">
        <f>H779*C753</f>
        <v>0</v>
      </c>
      <c r="J779" s="39">
        <f>+H779*I788</f>
        <v>0</v>
      </c>
      <c r="K779" s="39">
        <f>+H779*I789</f>
        <v>0</v>
      </c>
      <c r="L779" s="394">
        <f t="shared" si="46"/>
        <v>0</v>
      </c>
    </row>
    <row r="780" spans="1:12" ht="13.8">
      <c r="A780" s="2" t="s">
        <v>11</v>
      </c>
      <c r="B780" s="22">
        <f>+$B$32</f>
        <v>0</v>
      </c>
      <c r="C780" s="84" t="e">
        <f>+B780/B785</f>
        <v>#DIV/0!</v>
      </c>
      <c r="D780" s="89">
        <v>0</v>
      </c>
      <c r="E780" s="112">
        <f>+D780*C753</f>
        <v>0</v>
      </c>
      <c r="F780" s="79">
        <v>0</v>
      </c>
      <c r="G780" s="112">
        <f>F780*C753</f>
        <v>0</v>
      </c>
      <c r="H780" s="89">
        <v>0</v>
      </c>
      <c r="I780" s="117">
        <f>H780*C753</f>
        <v>0</v>
      </c>
      <c r="J780" s="39">
        <f>+H780*I788</f>
        <v>0</v>
      </c>
      <c r="K780" s="39">
        <f>+H780*I789</f>
        <v>0</v>
      </c>
      <c r="L780" s="394">
        <f t="shared" si="46"/>
        <v>0</v>
      </c>
    </row>
    <row r="781" spans="1:12" ht="13.8">
      <c r="A781" s="372" t="s">
        <v>8</v>
      </c>
      <c r="B781" s="22">
        <f>+$B$33</f>
        <v>0</v>
      </c>
      <c r="C781" s="84" t="e">
        <f>+B781/B785</f>
        <v>#DIV/0!</v>
      </c>
      <c r="D781" s="89">
        <v>0</v>
      </c>
      <c r="E781" s="112">
        <f>+D781*C753</f>
        <v>0</v>
      </c>
      <c r="F781" s="79">
        <v>0</v>
      </c>
      <c r="G781" s="112">
        <f>F781*C753</f>
        <v>0</v>
      </c>
      <c r="H781" s="89">
        <v>0</v>
      </c>
      <c r="I781" s="117">
        <f>H781*C753</f>
        <v>0</v>
      </c>
      <c r="J781" s="39">
        <f>+H781*I788</f>
        <v>0</v>
      </c>
      <c r="K781" s="39">
        <f>+H781*I789</f>
        <v>0</v>
      </c>
      <c r="L781" s="394">
        <f t="shared" si="46"/>
        <v>0</v>
      </c>
    </row>
    <row r="782" spans="1:12" ht="13.8">
      <c r="A782" s="372" t="s">
        <v>444</v>
      </c>
      <c r="B782" s="22">
        <f>+$B$34</f>
        <v>0</v>
      </c>
      <c r="C782" s="84" t="e">
        <f>+B782/B785</f>
        <v>#DIV/0!</v>
      </c>
      <c r="D782" s="89">
        <v>0</v>
      </c>
      <c r="E782" s="112">
        <f>+D782*C753</f>
        <v>0</v>
      </c>
      <c r="F782" s="79">
        <v>0</v>
      </c>
      <c r="G782" s="112">
        <f>F782*C753</f>
        <v>0</v>
      </c>
      <c r="H782" s="89">
        <v>0</v>
      </c>
      <c r="I782" s="117">
        <f>H782*C753</f>
        <v>0</v>
      </c>
      <c r="J782" s="39">
        <f>+H782*I788</f>
        <v>0</v>
      </c>
      <c r="K782" s="39">
        <f>+H782*I789</f>
        <v>0</v>
      </c>
      <c r="L782" s="394">
        <f t="shared" si="46"/>
        <v>0</v>
      </c>
    </row>
    <row r="783" spans="1:12" ht="13.8">
      <c r="A783" s="372" t="s">
        <v>445</v>
      </c>
      <c r="B783" s="22">
        <f>+$B$35</f>
        <v>0</v>
      </c>
      <c r="C783" s="84" t="e">
        <f>+B783/B785</f>
        <v>#DIV/0!</v>
      </c>
      <c r="D783" s="89">
        <v>0</v>
      </c>
      <c r="E783" s="112">
        <f>+D783*C753</f>
        <v>0</v>
      </c>
      <c r="F783" s="79">
        <v>0</v>
      </c>
      <c r="G783" s="112">
        <f>F783*C753</f>
        <v>0</v>
      </c>
      <c r="H783" s="89">
        <v>0</v>
      </c>
      <c r="I783" s="117">
        <f>H783*C753</f>
        <v>0</v>
      </c>
      <c r="J783" s="39">
        <f>+H783*I788</f>
        <v>0</v>
      </c>
      <c r="K783" s="39">
        <f>+H783*I789</f>
        <v>0</v>
      </c>
      <c r="L783" s="394">
        <f t="shared" si="46"/>
        <v>0</v>
      </c>
    </row>
    <row r="784" spans="1:12" ht="13.8">
      <c r="A784" s="3" t="s">
        <v>461</v>
      </c>
      <c r="B784" s="22">
        <f>+$B$36</f>
        <v>0</v>
      </c>
      <c r="C784" s="84" t="e">
        <f>+B784/B785</f>
        <v>#DIV/0!</v>
      </c>
      <c r="D784" s="89">
        <v>0</v>
      </c>
      <c r="E784" s="112">
        <f>+D784*C753</f>
        <v>0</v>
      </c>
      <c r="F784" s="79">
        <v>0</v>
      </c>
      <c r="G784" s="115">
        <f>F784*C753</f>
        <v>0</v>
      </c>
      <c r="H784" s="358">
        <v>0</v>
      </c>
      <c r="I784" s="118">
        <f>H784*C753</f>
        <v>0</v>
      </c>
      <c r="J784" s="39">
        <f>+H784*I788</f>
        <v>0</v>
      </c>
      <c r="K784" s="39">
        <f>+H784*I789</f>
        <v>0</v>
      </c>
      <c r="L784" s="394">
        <f t="shared" si="46"/>
        <v>0</v>
      </c>
    </row>
    <row r="785" spans="1:14" ht="13.8">
      <c r="A785" s="24"/>
      <c r="B785" s="25">
        <f t="shared" ref="B785:L785" si="47">SUM(B759:B784)</f>
        <v>0</v>
      </c>
      <c r="C785" s="85" t="e">
        <f t="shared" si="47"/>
        <v>#DIV/0!</v>
      </c>
      <c r="D785" s="82">
        <f t="shared" si="47"/>
        <v>0</v>
      </c>
      <c r="E785" s="113">
        <f t="shared" si="47"/>
        <v>0</v>
      </c>
      <c r="F785" s="83">
        <f t="shared" si="47"/>
        <v>0</v>
      </c>
      <c r="G785" s="113">
        <f t="shared" si="47"/>
        <v>0</v>
      </c>
      <c r="H785" s="86">
        <f t="shared" si="47"/>
        <v>0</v>
      </c>
      <c r="I785" s="363">
        <f t="shared" si="47"/>
        <v>0</v>
      </c>
      <c r="J785" s="26">
        <f t="shared" si="47"/>
        <v>0</v>
      </c>
      <c r="K785" s="26">
        <f t="shared" si="47"/>
        <v>0</v>
      </c>
      <c r="L785" s="26">
        <f t="shared" si="47"/>
        <v>0</v>
      </c>
    </row>
    <row r="786" spans="1:14">
      <c r="H786" s="80"/>
      <c r="I786" s="81"/>
    </row>
    <row r="788" spans="1:14">
      <c r="G788" t="s">
        <v>114</v>
      </c>
      <c r="H788" s="27"/>
      <c r="I788" s="357">
        <v>0</v>
      </c>
    </row>
    <row r="789" spans="1:14">
      <c r="G789" t="s">
        <v>338</v>
      </c>
      <c r="I789" s="357">
        <v>0</v>
      </c>
    </row>
    <row r="790" spans="1:14">
      <c r="G790" t="s">
        <v>256</v>
      </c>
      <c r="I790" s="120">
        <f>SUM(I788:I789)</f>
        <v>0</v>
      </c>
      <c r="N790" s="121">
        <f>+I790</f>
        <v>0</v>
      </c>
    </row>
    <row r="791" spans="1:14">
      <c r="I791" s="88"/>
    </row>
    <row r="792" spans="1:14">
      <c r="I792" s="88"/>
    </row>
    <row r="793" spans="1:14">
      <c r="I793" s="88"/>
    </row>
    <row r="794" spans="1:14" ht="15.6">
      <c r="A794" s="874" t="s">
        <v>19</v>
      </c>
      <c r="B794" s="875"/>
      <c r="C794" s="875"/>
      <c r="D794" s="875"/>
      <c r="E794" s="875"/>
      <c r="F794" s="875"/>
      <c r="G794" s="875"/>
      <c r="H794" s="876"/>
      <c r="I794" s="4"/>
    </row>
    <row r="795" spans="1:14" ht="15.6">
      <c r="A795" s="867" t="s">
        <v>20</v>
      </c>
      <c r="B795" s="868"/>
      <c r="C795" s="920"/>
      <c r="D795" s="920"/>
      <c r="E795" s="920"/>
      <c r="F795" s="920"/>
      <c r="G795" s="920"/>
      <c r="H795" s="921"/>
      <c r="I795" s="4"/>
    </row>
    <row r="796" spans="1:14" ht="15.6">
      <c r="A796" s="867" t="s">
        <v>22</v>
      </c>
      <c r="B796" s="868"/>
      <c r="C796" s="913"/>
      <c r="D796" s="913"/>
      <c r="E796" s="913"/>
      <c r="F796" s="913"/>
      <c r="G796" s="913"/>
      <c r="H796" s="914"/>
      <c r="I796" s="4"/>
    </row>
    <row r="797" spans="1:14" ht="15.6">
      <c r="A797" s="867" t="s">
        <v>24</v>
      </c>
      <c r="B797" s="868"/>
      <c r="C797" s="869">
        <v>0</v>
      </c>
      <c r="D797" s="870"/>
      <c r="E797" s="870"/>
      <c r="F797" s="870"/>
      <c r="G797" s="870"/>
      <c r="H797" s="871"/>
      <c r="I797" s="4"/>
    </row>
    <row r="798" spans="1:14" ht="15.6">
      <c r="A798" s="881" t="s">
        <v>25</v>
      </c>
      <c r="B798" s="882"/>
      <c r="C798" s="911"/>
      <c r="D798" s="911"/>
      <c r="E798" s="911"/>
      <c r="F798" s="911"/>
      <c r="G798" s="911"/>
      <c r="H798" s="912"/>
      <c r="I798" s="4"/>
    </row>
    <row r="799" spans="1:14" ht="13.8">
      <c r="A799" s="5"/>
      <c r="B799" s="5"/>
      <c r="C799" s="5"/>
      <c r="D799" s="5"/>
      <c r="E799" s="5"/>
      <c r="F799" s="5"/>
      <c r="G799" s="5"/>
      <c r="H799" s="5"/>
      <c r="I799" s="5"/>
    </row>
    <row r="800" spans="1:14" ht="13.8">
      <c r="A800" s="6"/>
      <c r="B800" s="7"/>
      <c r="C800" s="8"/>
      <c r="D800" s="886">
        <v>0.2</v>
      </c>
      <c r="E800" s="887"/>
      <c r="F800" s="886">
        <v>0.8</v>
      </c>
      <c r="G800" s="887"/>
      <c r="H800" s="370"/>
      <c r="I800" s="10"/>
      <c r="J800" s="11" t="s">
        <v>121</v>
      </c>
      <c r="K800" s="11" t="s">
        <v>269</v>
      </c>
      <c r="L800" s="11" t="s">
        <v>270</v>
      </c>
    </row>
    <row r="801" spans="1:12" ht="13.8">
      <c r="A801" s="12"/>
      <c r="B801" s="13"/>
      <c r="C801" s="14"/>
      <c r="D801" s="872" t="s">
        <v>26</v>
      </c>
      <c r="E801" s="880"/>
      <c r="F801" s="872" t="s">
        <v>27</v>
      </c>
      <c r="G801" s="880"/>
      <c r="H801" s="872" t="s">
        <v>28</v>
      </c>
      <c r="I801" s="873"/>
      <c r="J801" s="15" t="s">
        <v>29</v>
      </c>
      <c r="K801" s="391" t="s">
        <v>29</v>
      </c>
      <c r="L801" s="391" t="s">
        <v>29</v>
      </c>
    </row>
    <row r="802" spans="1:12" ht="27.6">
      <c r="A802" s="16" t="s">
        <v>30</v>
      </c>
      <c r="B802" s="17" t="s">
        <v>31</v>
      </c>
      <c r="C802" s="18" t="s">
        <v>32</v>
      </c>
      <c r="D802" s="19" t="s">
        <v>33</v>
      </c>
      <c r="E802" s="20" t="s">
        <v>34</v>
      </c>
      <c r="F802" s="19" t="s">
        <v>33</v>
      </c>
      <c r="G802" s="20" t="s">
        <v>34</v>
      </c>
      <c r="H802" s="21" t="s">
        <v>33</v>
      </c>
      <c r="I802" s="40" t="s">
        <v>34</v>
      </c>
      <c r="J802" s="18" t="s">
        <v>34</v>
      </c>
      <c r="K802" s="18" t="s">
        <v>34</v>
      </c>
      <c r="L802" s="18" t="s">
        <v>34</v>
      </c>
    </row>
    <row r="803" spans="1:12" ht="13.8">
      <c r="A803" s="1" t="s">
        <v>15</v>
      </c>
      <c r="B803" s="22">
        <f>+$B$10</f>
        <v>0</v>
      </c>
      <c r="C803" s="84" t="e">
        <f>+B803/B829</f>
        <v>#DIV/0!</v>
      </c>
      <c r="D803" s="89">
        <v>0</v>
      </c>
      <c r="E803" s="112">
        <f>+D803*C797</f>
        <v>0</v>
      </c>
      <c r="F803" s="79">
        <v>0</v>
      </c>
      <c r="G803" s="114">
        <f>F803*C797</f>
        <v>0</v>
      </c>
      <c r="H803" s="89">
        <v>0</v>
      </c>
      <c r="I803" s="116">
        <f>H803*C797</f>
        <v>0</v>
      </c>
      <c r="J803" s="39">
        <f>+H803*I832</f>
        <v>0</v>
      </c>
      <c r="K803" s="39">
        <f>+H803*I833</f>
        <v>0</v>
      </c>
      <c r="L803" s="393">
        <f>+J803+K803</f>
        <v>0</v>
      </c>
    </row>
    <row r="804" spans="1:12" ht="13.8">
      <c r="A804" s="2" t="s">
        <v>4</v>
      </c>
      <c r="B804" s="22">
        <f>+$B$12</f>
        <v>0</v>
      </c>
      <c r="C804" s="84" t="e">
        <f>+B804/B829</f>
        <v>#DIV/0!</v>
      </c>
      <c r="D804" s="89">
        <v>0</v>
      </c>
      <c r="E804" s="112">
        <f>+D804*C797</f>
        <v>0</v>
      </c>
      <c r="F804" s="79">
        <v>0</v>
      </c>
      <c r="G804" s="112">
        <f>F804*C797</f>
        <v>0</v>
      </c>
      <c r="H804" s="89">
        <v>0</v>
      </c>
      <c r="I804" s="117">
        <f>H804*C797</f>
        <v>0</v>
      </c>
      <c r="J804" s="39">
        <f>+H804*I832</f>
        <v>0</v>
      </c>
      <c r="K804" s="39">
        <f>+H804*I833</f>
        <v>0</v>
      </c>
      <c r="L804" s="394">
        <f>+J804+K804</f>
        <v>0</v>
      </c>
    </row>
    <row r="805" spans="1:12" ht="13.8">
      <c r="A805" s="2" t="s">
        <v>0</v>
      </c>
      <c r="B805" s="22">
        <f>+$B$13</f>
        <v>0</v>
      </c>
      <c r="C805" s="84" t="e">
        <f>+B805/B829</f>
        <v>#DIV/0!</v>
      </c>
      <c r="D805" s="89">
        <v>0</v>
      </c>
      <c r="E805" s="112">
        <f>+D805*C797</f>
        <v>0</v>
      </c>
      <c r="F805" s="79">
        <v>0</v>
      </c>
      <c r="G805" s="112">
        <f>F805*C797</f>
        <v>0</v>
      </c>
      <c r="H805" s="89">
        <v>0</v>
      </c>
      <c r="I805" s="117">
        <f>H805*C797</f>
        <v>0</v>
      </c>
      <c r="J805" s="39">
        <f>+H805*I832</f>
        <v>0</v>
      </c>
      <c r="K805" s="39">
        <f>+H805*I833</f>
        <v>0</v>
      </c>
      <c r="L805" s="394">
        <f t="shared" ref="L805:L828" si="48">+J805+K805</f>
        <v>0</v>
      </c>
    </row>
    <row r="806" spans="1:12" ht="13.8">
      <c r="A806" s="2" t="s">
        <v>16</v>
      </c>
      <c r="B806" s="22">
        <f>+$B$14</f>
        <v>0</v>
      </c>
      <c r="C806" s="84" t="e">
        <f>+B806/B829</f>
        <v>#DIV/0!</v>
      </c>
      <c r="D806" s="89">
        <v>0</v>
      </c>
      <c r="E806" s="112">
        <f>+D806*C797</f>
        <v>0</v>
      </c>
      <c r="F806" s="79">
        <v>0</v>
      </c>
      <c r="G806" s="112">
        <f>F806*C797</f>
        <v>0</v>
      </c>
      <c r="H806" s="89">
        <v>0</v>
      </c>
      <c r="I806" s="117">
        <f>H806*C797</f>
        <v>0</v>
      </c>
      <c r="J806" s="39">
        <f>+H806*I832</f>
        <v>0</v>
      </c>
      <c r="K806" s="39">
        <f>+H806*I833</f>
        <v>0</v>
      </c>
      <c r="L806" s="394">
        <f t="shared" si="48"/>
        <v>0</v>
      </c>
    </row>
    <row r="807" spans="1:12" ht="13.8">
      <c r="A807" s="2" t="s">
        <v>6</v>
      </c>
      <c r="B807" s="22">
        <f>+$B$15</f>
        <v>0</v>
      </c>
      <c r="C807" s="84" t="e">
        <f>+B807/B829</f>
        <v>#DIV/0!</v>
      </c>
      <c r="D807" s="89">
        <v>0</v>
      </c>
      <c r="E807" s="112">
        <f>+D807*C797</f>
        <v>0</v>
      </c>
      <c r="F807" s="79">
        <v>0</v>
      </c>
      <c r="G807" s="112">
        <f>F807*C797</f>
        <v>0</v>
      </c>
      <c r="H807" s="89">
        <v>0</v>
      </c>
      <c r="I807" s="117">
        <f>H807*C797</f>
        <v>0</v>
      </c>
      <c r="J807" s="39">
        <f>+H807*I832</f>
        <v>0</v>
      </c>
      <c r="K807" s="39">
        <f>+H807*I833</f>
        <v>0</v>
      </c>
      <c r="L807" s="394">
        <f t="shared" si="48"/>
        <v>0</v>
      </c>
    </row>
    <row r="808" spans="1:12" ht="13.8">
      <c r="A808" s="2" t="s">
        <v>10</v>
      </c>
      <c r="B808" s="22">
        <f>+$B$16</f>
        <v>0</v>
      </c>
      <c r="C808" s="84" t="e">
        <f>+B808/B829</f>
        <v>#DIV/0!</v>
      </c>
      <c r="D808" s="89">
        <v>0</v>
      </c>
      <c r="E808" s="112">
        <f>+D808*C797</f>
        <v>0</v>
      </c>
      <c r="F808" s="79">
        <v>0</v>
      </c>
      <c r="G808" s="112">
        <f>F808*C797</f>
        <v>0</v>
      </c>
      <c r="H808" s="89">
        <v>0</v>
      </c>
      <c r="I808" s="117">
        <f>H808*C797</f>
        <v>0</v>
      </c>
      <c r="J808" s="39">
        <f>+H808*I832</f>
        <v>0</v>
      </c>
      <c r="K808" s="39">
        <f>+H808*I833</f>
        <v>0</v>
      </c>
      <c r="L808" s="394">
        <f t="shared" si="48"/>
        <v>0</v>
      </c>
    </row>
    <row r="809" spans="1:12" ht="13.8">
      <c r="A809" s="2" t="s">
        <v>17</v>
      </c>
      <c r="B809" s="22">
        <f>+$B$17</f>
        <v>0</v>
      </c>
      <c r="C809" s="84" t="e">
        <f>+B809/B829</f>
        <v>#DIV/0!</v>
      </c>
      <c r="D809" s="89">
        <v>0</v>
      </c>
      <c r="E809" s="112">
        <f>+D809*C797</f>
        <v>0</v>
      </c>
      <c r="F809" s="79">
        <v>0</v>
      </c>
      <c r="G809" s="112">
        <f>F809*C797</f>
        <v>0</v>
      </c>
      <c r="H809" s="89">
        <v>0</v>
      </c>
      <c r="I809" s="117">
        <f>H809*C797</f>
        <v>0</v>
      </c>
      <c r="J809" s="39">
        <f>+H809*I832</f>
        <v>0</v>
      </c>
      <c r="K809" s="39">
        <f>+H809*I833</f>
        <v>0</v>
      </c>
      <c r="L809" s="394">
        <f t="shared" si="48"/>
        <v>0</v>
      </c>
    </row>
    <row r="810" spans="1:12" ht="13.8">
      <c r="A810" s="2" t="s">
        <v>5</v>
      </c>
      <c r="B810" s="22">
        <f>+$B$18</f>
        <v>0</v>
      </c>
      <c r="C810" s="84" t="e">
        <f>+B810/B829</f>
        <v>#DIV/0!</v>
      </c>
      <c r="D810" s="89">
        <v>0</v>
      </c>
      <c r="E810" s="112">
        <f>+D810*C797</f>
        <v>0</v>
      </c>
      <c r="F810" s="79">
        <v>0</v>
      </c>
      <c r="G810" s="112">
        <f>F810*C797</f>
        <v>0</v>
      </c>
      <c r="H810" s="89">
        <v>0</v>
      </c>
      <c r="I810" s="117">
        <f>H810*C797</f>
        <v>0</v>
      </c>
      <c r="J810" s="39">
        <f>+H810*I832</f>
        <v>0</v>
      </c>
      <c r="K810" s="39">
        <f>+H810*I833</f>
        <v>0</v>
      </c>
      <c r="L810" s="394">
        <f t="shared" si="48"/>
        <v>0</v>
      </c>
    </row>
    <row r="811" spans="1:12" ht="13.8">
      <c r="A811" s="2" t="s">
        <v>116</v>
      </c>
      <c r="B811" s="22">
        <f>+$B$19</f>
        <v>0</v>
      </c>
      <c r="C811" s="84" t="e">
        <f>+B811/B829</f>
        <v>#DIV/0!</v>
      </c>
      <c r="D811" s="89">
        <v>0</v>
      </c>
      <c r="E811" s="112">
        <f>+D811*C797</f>
        <v>0</v>
      </c>
      <c r="F811" s="79">
        <v>0</v>
      </c>
      <c r="G811" s="112">
        <f>F811*C797</f>
        <v>0</v>
      </c>
      <c r="H811" s="89">
        <v>0</v>
      </c>
      <c r="I811" s="117">
        <f>H811*C797</f>
        <v>0</v>
      </c>
      <c r="J811" s="39">
        <f>+H811*I832</f>
        <v>0</v>
      </c>
      <c r="K811" s="39">
        <f>+H811*I833</f>
        <v>0</v>
      </c>
      <c r="L811" s="394">
        <f t="shared" si="48"/>
        <v>0</v>
      </c>
    </row>
    <row r="812" spans="1:12" ht="13.8">
      <c r="A812" s="2" t="s">
        <v>1</v>
      </c>
      <c r="B812" s="22">
        <f>+$B$20</f>
        <v>0</v>
      </c>
      <c r="C812" s="84" t="e">
        <f>+B812/B829</f>
        <v>#DIV/0!</v>
      </c>
      <c r="D812" s="89">
        <v>0</v>
      </c>
      <c r="E812" s="112">
        <f>+D812*C797</f>
        <v>0</v>
      </c>
      <c r="F812" s="79">
        <v>0</v>
      </c>
      <c r="G812" s="112">
        <f>F812*C797</f>
        <v>0</v>
      </c>
      <c r="H812" s="89">
        <v>0</v>
      </c>
      <c r="I812" s="117">
        <f>H812*C797</f>
        <v>0</v>
      </c>
      <c r="J812" s="39">
        <f>+H812*I832</f>
        <v>0</v>
      </c>
      <c r="K812" s="39">
        <f>+H812*I833</f>
        <v>0</v>
      </c>
      <c r="L812" s="394">
        <f t="shared" si="48"/>
        <v>0</v>
      </c>
    </row>
    <row r="813" spans="1:12" ht="13.8">
      <c r="A813" s="2" t="s">
        <v>46</v>
      </c>
      <c r="B813" s="22">
        <f>+$B$21</f>
        <v>0</v>
      </c>
      <c r="C813" s="84" t="e">
        <f>+B813/B829</f>
        <v>#DIV/0!</v>
      </c>
      <c r="D813" s="89">
        <v>0</v>
      </c>
      <c r="E813" s="112">
        <f>+D813*C797</f>
        <v>0</v>
      </c>
      <c r="F813" s="79">
        <v>0</v>
      </c>
      <c r="G813" s="112">
        <f>F813*C797</f>
        <v>0</v>
      </c>
      <c r="H813" s="89">
        <v>0</v>
      </c>
      <c r="I813" s="117">
        <f>H813*C797</f>
        <v>0</v>
      </c>
      <c r="J813" s="39">
        <f>+H813*I832</f>
        <v>0</v>
      </c>
      <c r="K813" s="39">
        <f>+H813*I833</f>
        <v>0</v>
      </c>
      <c r="L813" s="394">
        <f t="shared" si="48"/>
        <v>0</v>
      </c>
    </row>
    <row r="814" spans="1:12" ht="13.8">
      <c r="A814" s="2" t="s">
        <v>45</v>
      </c>
      <c r="B814" s="22">
        <f>+$B$22</f>
        <v>0</v>
      </c>
      <c r="C814" s="84" t="e">
        <f>+B814/B829</f>
        <v>#DIV/0!</v>
      </c>
      <c r="D814" s="89">
        <v>0</v>
      </c>
      <c r="E814" s="112">
        <f>+D814*C797</f>
        <v>0</v>
      </c>
      <c r="F814" s="79">
        <v>0</v>
      </c>
      <c r="G814" s="112">
        <f>F814*C797</f>
        <v>0</v>
      </c>
      <c r="H814" s="89">
        <v>0</v>
      </c>
      <c r="I814" s="117">
        <f>H814*C797</f>
        <v>0</v>
      </c>
      <c r="J814" s="39">
        <f>+H814*I832</f>
        <v>0</v>
      </c>
      <c r="K814" s="39">
        <f>+H814*I833</f>
        <v>0</v>
      </c>
      <c r="L814" s="394">
        <f t="shared" si="48"/>
        <v>0</v>
      </c>
    </row>
    <row r="815" spans="1:12" ht="13.8">
      <c r="A815" s="2" t="s">
        <v>209</v>
      </c>
      <c r="B815" s="22">
        <f>+$B$23</f>
        <v>0</v>
      </c>
      <c r="C815" s="84" t="e">
        <f>+B815/B829</f>
        <v>#DIV/0!</v>
      </c>
      <c r="D815" s="89">
        <v>0</v>
      </c>
      <c r="E815" s="112">
        <f>+D815*C797</f>
        <v>0</v>
      </c>
      <c r="F815" s="79">
        <v>0</v>
      </c>
      <c r="G815" s="112">
        <f>F815*C797</f>
        <v>0</v>
      </c>
      <c r="H815" s="89">
        <v>0</v>
      </c>
      <c r="I815" s="117">
        <f>H815*C797</f>
        <v>0</v>
      </c>
      <c r="J815" s="39">
        <f>+H815*I832</f>
        <v>0</v>
      </c>
      <c r="K815" s="39">
        <f>+H815*I833</f>
        <v>0</v>
      </c>
      <c r="L815" s="394">
        <f t="shared" si="48"/>
        <v>0</v>
      </c>
    </row>
    <row r="816" spans="1:12" ht="13.8">
      <c r="A816" s="2" t="s">
        <v>210</v>
      </c>
      <c r="B816" s="22">
        <f>+$B$24</f>
        <v>0</v>
      </c>
      <c r="C816" s="84" t="e">
        <f>+B816/B829</f>
        <v>#DIV/0!</v>
      </c>
      <c r="D816" s="89">
        <v>0</v>
      </c>
      <c r="E816" s="112">
        <f>+D816*C797</f>
        <v>0</v>
      </c>
      <c r="F816" s="79">
        <v>0</v>
      </c>
      <c r="G816" s="112">
        <f>F816*C797</f>
        <v>0</v>
      </c>
      <c r="H816" s="89">
        <v>0</v>
      </c>
      <c r="I816" s="117">
        <f>H816*C797</f>
        <v>0</v>
      </c>
      <c r="J816" s="39">
        <f>+H816*I832</f>
        <v>0</v>
      </c>
      <c r="K816" s="39">
        <f>+H816*I833</f>
        <v>0</v>
      </c>
      <c r="L816" s="394">
        <f t="shared" si="48"/>
        <v>0</v>
      </c>
    </row>
    <row r="817" spans="1:12" ht="13.8">
      <c r="A817" s="2" t="s">
        <v>2</v>
      </c>
      <c r="B817" s="22">
        <f>+$B$25</f>
        <v>0</v>
      </c>
      <c r="C817" s="84" t="e">
        <f>+B817/B829</f>
        <v>#DIV/0!</v>
      </c>
      <c r="D817" s="89">
        <v>0</v>
      </c>
      <c r="E817" s="112">
        <f>+D817*C797</f>
        <v>0</v>
      </c>
      <c r="F817" s="79">
        <v>0</v>
      </c>
      <c r="G817" s="112">
        <f>F817*C797</f>
        <v>0</v>
      </c>
      <c r="H817" s="89">
        <v>0</v>
      </c>
      <c r="I817" s="117">
        <f>H817*C797</f>
        <v>0</v>
      </c>
      <c r="J817" s="39">
        <f>+H817*I832</f>
        <v>0</v>
      </c>
      <c r="K817" s="39">
        <f>+H817*I833</f>
        <v>0</v>
      </c>
      <c r="L817" s="394">
        <f t="shared" si="48"/>
        <v>0</v>
      </c>
    </row>
    <row r="818" spans="1:12" ht="13.8">
      <c r="A818" s="2" t="s">
        <v>12</v>
      </c>
      <c r="B818" s="22">
        <f>+$B$26</f>
        <v>0</v>
      </c>
      <c r="C818" s="84" t="e">
        <f>+B818/B829</f>
        <v>#DIV/0!</v>
      </c>
      <c r="D818" s="89">
        <v>0</v>
      </c>
      <c r="E818" s="112">
        <f>+D818*C797</f>
        <v>0</v>
      </c>
      <c r="F818" s="79">
        <v>0</v>
      </c>
      <c r="G818" s="112">
        <f>F818*C797</f>
        <v>0</v>
      </c>
      <c r="H818" s="89">
        <v>0</v>
      </c>
      <c r="I818" s="117">
        <f>H818*C797</f>
        <v>0</v>
      </c>
      <c r="J818" s="39">
        <f>+H818*I832</f>
        <v>0</v>
      </c>
      <c r="K818" s="39">
        <f>+H818*I833</f>
        <v>0</v>
      </c>
      <c r="L818" s="394">
        <f t="shared" si="48"/>
        <v>0</v>
      </c>
    </row>
    <row r="819" spans="1:12" ht="13.8">
      <c r="A819" s="2" t="s">
        <v>18</v>
      </c>
      <c r="B819" s="22">
        <f>+$B$27</f>
        <v>0</v>
      </c>
      <c r="C819" s="84" t="e">
        <f>+B819/B829</f>
        <v>#DIV/0!</v>
      </c>
      <c r="D819" s="89">
        <v>0</v>
      </c>
      <c r="E819" s="112">
        <f>+D819*C797</f>
        <v>0</v>
      </c>
      <c r="F819" s="79">
        <v>0</v>
      </c>
      <c r="G819" s="112">
        <f>F819*C797</f>
        <v>0</v>
      </c>
      <c r="H819" s="89">
        <v>0</v>
      </c>
      <c r="I819" s="117">
        <f>H819*C797</f>
        <v>0</v>
      </c>
      <c r="J819" s="39">
        <f>+H819*I832</f>
        <v>0</v>
      </c>
      <c r="K819" s="39">
        <f>+H819*I833</f>
        <v>0</v>
      </c>
      <c r="L819" s="394">
        <f t="shared" si="48"/>
        <v>0</v>
      </c>
    </row>
    <row r="820" spans="1:12" ht="13.8">
      <c r="A820" s="2" t="s">
        <v>9</v>
      </c>
      <c r="B820" s="22">
        <f>+$B$28</f>
        <v>0</v>
      </c>
      <c r="C820" s="84" t="e">
        <f>+B820/B829</f>
        <v>#DIV/0!</v>
      </c>
      <c r="D820" s="89">
        <v>0</v>
      </c>
      <c r="E820" s="112">
        <f>+D820*C797</f>
        <v>0</v>
      </c>
      <c r="F820" s="79">
        <v>0</v>
      </c>
      <c r="G820" s="112">
        <f>F820*C797</f>
        <v>0</v>
      </c>
      <c r="H820" s="89">
        <v>0</v>
      </c>
      <c r="I820" s="117">
        <f>H820*C797</f>
        <v>0</v>
      </c>
      <c r="J820" s="39">
        <f>+H820*I832</f>
        <v>0</v>
      </c>
      <c r="K820" s="39">
        <f>+H820*I833</f>
        <v>0</v>
      </c>
      <c r="L820" s="394">
        <f t="shared" si="48"/>
        <v>0</v>
      </c>
    </row>
    <row r="821" spans="1:12" ht="13.8">
      <c r="A821" s="2" t="s">
        <v>7</v>
      </c>
      <c r="B821" s="22">
        <f>+$B$29</f>
        <v>0</v>
      </c>
      <c r="C821" s="84" t="e">
        <f>+B821/B829</f>
        <v>#DIV/0!</v>
      </c>
      <c r="D821" s="89">
        <v>0</v>
      </c>
      <c r="E821" s="112">
        <f>+D821*C797</f>
        <v>0</v>
      </c>
      <c r="F821" s="79">
        <v>0</v>
      </c>
      <c r="G821" s="112">
        <f>F821*C797</f>
        <v>0</v>
      </c>
      <c r="H821" s="89">
        <v>0</v>
      </c>
      <c r="I821" s="117">
        <f>H821*C797</f>
        <v>0</v>
      </c>
      <c r="J821" s="39">
        <f>+H821*I832</f>
        <v>0</v>
      </c>
      <c r="K821" s="39">
        <f>+H821*I833</f>
        <v>0</v>
      </c>
      <c r="L821" s="394">
        <f t="shared" si="48"/>
        <v>0</v>
      </c>
    </row>
    <row r="822" spans="1:12" ht="13.8">
      <c r="A822" s="2" t="s">
        <v>13</v>
      </c>
      <c r="B822" s="22">
        <f>+$B$30</f>
        <v>0</v>
      </c>
      <c r="C822" s="84" t="e">
        <f>+B822/B829</f>
        <v>#DIV/0!</v>
      </c>
      <c r="D822" s="89">
        <v>0</v>
      </c>
      <c r="E822" s="112">
        <f>+D822*C797</f>
        <v>0</v>
      </c>
      <c r="F822" s="79">
        <v>0</v>
      </c>
      <c r="G822" s="112">
        <f>F822*C797</f>
        <v>0</v>
      </c>
      <c r="H822" s="89">
        <v>0</v>
      </c>
      <c r="I822" s="117">
        <f>H822*C797</f>
        <v>0</v>
      </c>
      <c r="J822" s="39">
        <f>+H822*I832</f>
        <v>0</v>
      </c>
      <c r="K822" s="39">
        <f>+H822*I833</f>
        <v>0</v>
      </c>
      <c r="L822" s="394">
        <f t="shared" si="48"/>
        <v>0</v>
      </c>
    </row>
    <row r="823" spans="1:12" ht="13.8">
      <c r="A823" s="2" t="s">
        <v>3</v>
      </c>
      <c r="B823" s="22">
        <f>+$B$31</f>
        <v>0</v>
      </c>
      <c r="C823" s="84" t="e">
        <f>+B823/B829</f>
        <v>#DIV/0!</v>
      </c>
      <c r="D823" s="89">
        <v>0</v>
      </c>
      <c r="E823" s="112">
        <f>+D823*C797</f>
        <v>0</v>
      </c>
      <c r="F823" s="79">
        <v>0</v>
      </c>
      <c r="G823" s="112">
        <f>F823*C797</f>
        <v>0</v>
      </c>
      <c r="H823" s="89">
        <v>0</v>
      </c>
      <c r="I823" s="117">
        <f>H823*C797</f>
        <v>0</v>
      </c>
      <c r="J823" s="39">
        <f>+H823*I832</f>
        <v>0</v>
      </c>
      <c r="K823" s="39">
        <f>+H823*I833</f>
        <v>0</v>
      </c>
      <c r="L823" s="394">
        <f t="shared" si="48"/>
        <v>0</v>
      </c>
    </row>
    <row r="824" spans="1:12" ht="13.8">
      <c r="A824" s="2" t="s">
        <v>11</v>
      </c>
      <c r="B824" s="22">
        <f>+$B$32</f>
        <v>0</v>
      </c>
      <c r="C824" s="84" t="e">
        <f>+B824/B829</f>
        <v>#DIV/0!</v>
      </c>
      <c r="D824" s="89">
        <v>0</v>
      </c>
      <c r="E824" s="112">
        <f>+D824*C797</f>
        <v>0</v>
      </c>
      <c r="F824" s="79">
        <v>0</v>
      </c>
      <c r="G824" s="112">
        <f>F824*C797</f>
        <v>0</v>
      </c>
      <c r="H824" s="89">
        <v>0</v>
      </c>
      <c r="I824" s="117">
        <f>H824*C797</f>
        <v>0</v>
      </c>
      <c r="J824" s="39">
        <f>+H824*I832</f>
        <v>0</v>
      </c>
      <c r="K824" s="39">
        <f>+H824*I833</f>
        <v>0</v>
      </c>
      <c r="L824" s="394">
        <f t="shared" si="48"/>
        <v>0</v>
      </c>
    </row>
    <row r="825" spans="1:12" ht="13.8">
      <c r="A825" s="372" t="s">
        <v>8</v>
      </c>
      <c r="B825" s="22">
        <f>+$B$33</f>
        <v>0</v>
      </c>
      <c r="C825" s="84" t="e">
        <f>+B825/B829</f>
        <v>#DIV/0!</v>
      </c>
      <c r="D825" s="89">
        <v>0</v>
      </c>
      <c r="E825" s="112">
        <f>+D825*C797</f>
        <v>0</v>
      </c>
      <c r="F825" s="79">
        <v>0</v>
      </c>
      <c r="G825" s="112">
        <f>F825*C797</f>
        <v>0</v>
      </c>
      <c r="H825" s="89">
        <v>0</v>
      </c>
      <c r="I825" s="117">
        <f>H825*C797</f>
        <v>0</v>
      </c>
      <c r="J825" s="39">
        <f>+H825*I832</f>
        <v>0</v>
      </c>
      <c r="K825" s="39">
        <f>+H825*I833</f>
        <v>0</v>
      </c>
      <c r="L825" s="394">
        <f t="shared" si="48"/>
        <v>0</v>
      </c>
    </row>
    <row r="826" spans="1:12" ht="13.8">
      <c r="A826" s="372" t="s">
        <v>444</v>
      </c>
      <c r="B826" s="22">
        <f>+$B$34</f>
        <v>0</v>
      </c>
      <c r="C826" s="84" t="e">
        <f>+B826/B829</f>
        <v>#DIV/0!</v>
      </c>
      <c r="D826" s="89">
        <v>0</v>
      </c>
      <c r="E826" s="112">
        <f>+D826*C797</f>
        <v>0</v>
      </c>
      <c r="F826" s="79">
        <v>0</v>
      </c>
      <c r="G826" s="112">
        <f>F826*C797</f>
        <v>0</v>
      </c>
      <c r="H826" s="89">
        <v>0</v>
      </c>
      <c r="I826" s="117">
        <f>H826*C797</f>
        <v>0</v>
      </c>
      <c r="J826" s="39">
        <f>+H826*I832</f>
        <v>0</v>
      </c>
      <c r="K826" s="39">
        <f>+H826*I833</f>
        <v>0</v>
      </c>
      <c r="L826" s="394">
        <f t="shared" si="48"/>
        <v>0</v>
      </c>
    </row>
    <row r="827" spans="1:12" ht="13.8">
      <c r="A827" s="372" t="s">
        <v>445</v>
      </c>
      <c r="B827" s="22">
        <f>+$B$35</f>
        <v>0</v>
      </c>
      <c r="C827" s="84" t="e">
        <f>+B827/B829</f>
        <v>#DIV/0!</v>
      </c>
      <c r="D827" s="89">
        <v>0</v>
      </c>
      <c r="E827" s="112">
        <f>+D827*C797</f>
        <v>0</v>
      </c>
      <c r="F827" s="79">
        <v>0</v>
      </c>
      <c r="G827" s="112">
        <f>F827*C797</f>
        <v>0</v>
      </c>
      <c r="H827" s="89">
        <v>0</v>
      </c>
      <c r="I827" s="117">
        <f>H827*C797</f>
        <v>0</v>
      </c>
      <c r="J827" s="39">
        <f>+H827*I832</f>
        <v>0</v>
      </c>
      <c r="K827" s="39">
        <f>+H827*I833</f>
        <v>0</v>
      </c>
      <c r="L827" s="394">
        <f t="shared" si="48"/>
        <v>0</v>
      </c>
    </row>
    <row r="828" spans="1:12" ht="13.8">
      <c r="A828" s="3" t="s">
        <v>461</v>
      </c>
      <c r="B828" s="22">
        <f>+$B$36</f>
        <v>0</v>
      </c>
      <c r="C828" s="84" t="e">
        <f>+B828/B829</f>
        <v>#DIV/0!</v>
      </c>
      <c r="D828" s="89">
        <v>0</v>
      </c>
      <c r="E828" s="112">
        <f>+D828*C797</f>
        <v>0</v>
      </c>
      <c r="F828" s="79">
        <v>0</v>
      </c>
      <c r="G828" s="115">
        <f>F828*C797</f>
        <v>0</v>
      </c>
      <c r="H828" s="358">
        <v>0</v>
      </c>
      <c r="I828" s="118">
        <f>H828*C797</f>
        <v>0</v>
      </c>
      <c r="J828" s="39">
        <f>+H828*I832</f>
        <v>0</v>
      </c>
      <c r="K828" s="39">
        <f>+H828*I833</f>
        <v>0</v>
      </c>
      <c r="L828" s="394">
        <f t="shared" si="48"/>
        <v>0</v>
      </c>
    </row>
    <row r="829" spans="1:12" ht="13.8">
      <c r="A829" s="24"/>
      <c r="B829" s="25">
        <f t="shared" ref="B829:L829" si="49">SUM(B803:B828)</f>
        <v>0</v>
      </c>
      <c r="C829" s="85" t="e">
        <f t="shared" si="49"/>
        <v>#DIV/0!</v>
      </c>
      <c r="D829" s="82">
        <f t="shared" si="49"/>
        <v>0</v>
      </c>
      <c r="E829" s="113">
        <f t="shared" si="49"/>
        <v>0</v>
      </c>
      <c r="F829" s="83">
        <f t="shared" si="49"/>
        <v>0</v>
      </c>
      <c r="G829" s="113">
        <f t="shared" si="49"/>
        <v>0</v>
      </c>
      <c r="H829" s="86">
        <f t="shared" si="49"/>
        <v>0</v>
      </c>
      <c r="I829" s="363">
        <f t="shared" si="49"/>
        <v>0</v>
      </c>
      <c r="J829" s="26">
        <f t="shared" si="49"/>
        <v>0</v>
      </c>
      <c r="K829" s="26">
        <f t="shared" si="49"/>
        <v>0</v>
      </c>
      <c r="L829" s="26">
        <f t="shared" si="49"/>
        <v>0</v>
      </c>
    </row>
    <row r="830" spans="1:12">
      <c r="H830" s="80"/>
      <c r="I830" s="81"/>
    </row>
    <row r="832" spans="1:12">
      <c r="G832" t="s">
        <v>114</v>
      </c>
      <c r="H832" s="27"/>
      <c r="I832" s="357">
        <v>0</v>
      </c>
    </row>
    <row r="833" spans="1:14">
      <c r="G833" t="s">
        <v>338</v>
      </c>
      <c r="I833" s="357">
        <v>0</v>
      </c>
    </row>
    <row r="834" spans="1:14">
      <c r="G834" t="s">
        <v>256</v>
      </c>
      <c r="I834" s="120">
        <f>SUM(I832:I833)</f>
        <v>0</v>
      </c>
      <c r="N834" s="121">
        <f>+I834</f>
        <v>0</v>
      </c>
    </row>
    <row r="835" spans="1:14">
      <c r="I835" s="122"/>
      <c r="N835" s="121"/>
    </row>
    <row r="836" spans="1:14">
      <c r="I836" s="122"/>
      <c r="N836" s="121"/>
    </row>
    <row r="837" spans="1:14">
      <c r="I837" s="122"/>
      <c r="N837" s="121"/>
    </row>
    <row r="838" spans="1:14" ht="15.6">
      <c r="A838" s="874" t="s">
        <v>19</v>
      </c>
      <c r="B838" s="875"/>
      <c r="C838" s="875"/>
      <c r="D838" s="875"/>
      <c r="E838" s="875"/>
      <c r="F838" s="875"/>
      <c r="G838" s="875"/>
      <c r="H838" s="876"/>
      <c r="I838" s="4"/>
    </row>
    <row r="839" spans="1:14" ht="15.6">
      <c r="A839" s="867" t="s">
        <v>20</v>
      </c>
      <c r="B839" s="868"/>
      <c r="C839" s="920"/>
      <c r="D839" s="920"/>
      <c r="E839" s="920"/>
      <c r="F839" s="920"/>
      <c r="G839" s="920"/>
      <c r="H839" s="921"/>
      <c r="I839" s="4"/>
    </row>
    <row r="840" spans="1:14" ht="15.6">
      <c r="A840" s="867" t="s">
        <v>22</v>
      </c>
      <c r="B840" s="868"/>
      <c r="C840" s="913"/>
      <c r="D840" s="913"/>
      <c r="E840" s="913"/>
      <c r="F840" s="913"/>
      <c r="G840" s="913"/>
      <c r="H840" s="914"/>
      <c r="I840" s="4"/>
    </row>
    <row r="841" spans="1:14" ht="15.6">
      <c r="A841" s="867" t="s">
        <v>24</v>
      </c>
      <c r="B841" s="868"/>
      <c r="C841" s="869">
        <v>0</v>
      </c>
      <c r="D841" s="870"/>
      <c r="E841" s="870"/>
      <c r="F841" s="870"/>
      <c r="G841" s="870"/>
      <c r="H841" s="871"/>
      <c r="I841" s="4"/>
    </row>
    <row r="842" spans="1:14" ht="15.6">
      <c r="A842" s="881" t="s">
        <v>25</v>
      </c>
      <c r="B842" s="882"/>
      <c r="C842" s="911"/>
      <c r="D842" s="911"/>
      <c r="E842" s="911"/>
      <c r="F842" s="911"/>
      <c r="G842" s="911"/>
      <c r="H842" s="912"/>
      <c r="I842" s="4"/>
    </row>
    <row r="843" spans="1:14" ht="13.8">
      <c r="A843" s="5"/>
      <c r="B843" s="5"/>
      <c r="C843" s="5"/>
      <c r="D843" s="5"/>
      <c r="E843" s="5"/>
      <c r="F843" s="5"/>
      <c r="G843" s="5"/>
      <c r="H843" s="5"/>
      <c r="I843" s="5"/>
    </row>
    <row r="844" spans="1:14" ht="13.8">
      <c r="A844" s="6"/>
      <c r="B844" s="7"/>
      <c r="C844" s="8"/>
      <c r="D844" s="886">
        <v>0.2</v>
      </c>
      <c r="E844" s="887"/>
      <c r="F844" s="886">
        <v>0.8</v>
      </c>
      <c r="G844" s="887"/>
      <c r="H844" s="370"/>
      <c r="I844" s="10"/>
      <c r="J844" s="11" t="s">
        <v>121</v>
      </c>
      <c r="K844" s="11" t="s">
        <v>269</v>
      </c>
      <c r="L844" s="11" t="s">
        <v>270</v>
      </c>
    </row>
    <row r="845" spans="1:14" ht="13.8">
      <c r="A845" s="12"/>
      <c r="B845" s="13"/>
      <c r="C845" s="14"/>
      <c r="D845" s="872" t="s">
        <v>26</v>
      </c>
      <c r="E845" s="880"/>
      <c r="F845" s="872" t="s">
        <v>27</v>
      </c>
      <c r="G845" s="880"/>
      <c r="H845" s="872" t="s">
        <v>28</v>
      </c>
      <c r="I845" s="873"/>
      <c r="J845" s="15" t="s">
        <v>29</v>
      </c>
      <c r="K845" s="391" t="s">
        <v>29</v>
      </c>
      <c r="L845" s="391" t="s">
        <v>29</v>
      </c>
    </row>
    <row r="846" spans="1:14" ht="27.6">
      <c r="A846" s="16" t="s">
        <v>30</v>
      </c>
      <c r="B846" s="17" t="s">
        <v>31</v>
      </c>
      <c r="C846" s="18" t="s">
        <v>32</v>
      </c>
      <c r="D846" s="19" t="s">
        <v>33</v>
      </c>
      <c r="E846" s="20" t="s">
        <v>34</v>
      </c>
      <c r="F846" s="19" t="s">
        <v>33</v>
      </c>
      <c r="G846" s="20" t="s">
        <v>34</v>
      </c>
      <c r="H846" s="21" t="s">
        <v>33</v>
      </c>
      <c r="I846" s="40" t="s">
        <v>34</v>
      </c>
      <c r="J846" s="18" t="s">
        <v>34</v>
      </c>
      <c r="K846" s="18" t="s">
        <v>34</v>
      </c>
      <c r="L846" s="18" t="s">
        <v>34</v>
      </c>
    </row>
    <row r="847" spans="1:14" ht="13.8">
      <c r="A847" s="1" t="s">
        <v>15</v>
      </c>
      <c r="B847" s="22">
        <f>+$B$10</f>
        <v>0</v>
      </c>
      <c r="C847" s="84" t="e">
        <f>+B847/B873</f>
        <v>#DIV/0!</v>
      </c>
      <c r="D847" s="89">
        <v>0</v>
      </c>
      <c r="E847" s="112">
        <f>+D847*C841</f>
        <v>0</v>
      </c>
      <c r="F847" s="79">
        <v>0</v>
      </c>
      <c r="G847" s="114">
        <f>F847*C841</f>
        <v>0</v>
      </c>
      <c r="H847" s="89">
        <v>0</v>
      </c>
      <c r="I847" s="116">
        <f>H847*C841</f>
        <v>0</v>
      </c>
      <c r="J847" s="39">
        <f>+H847*I876</f>
        <v>0</v>
      </c>
      <c r="K847" s="39">
        <f>+H847*I877</f>
        <v>0</v>
      </c>
      <c r="L847" s="393">
        <f>+J847+K847</f>
        <v>0</v>
      </c>
    </row>
    <row r="848" spans="1:14" ht="13.8">
      <c r="A848" s="2" t="s">
        <v>4</v>
      </c>
      <c r="B848" s="22">
        <f>+$B$12</f>
        <v>0</v>
      </c>
      <c r="C848" s="84" t="e">
        <f>+B848/B873</f>
        <v>#DIV/0!</v>
      </c>
      <c r="D848" s="89">
        <v>0</v>
      </c>
      <c r="E848" s="112">
        <f>+D848*C841</f>
        <v>0</v>
      </c>
      <c r="F848" s="79">
        <v>0</v>
      </c>
      <c r="G848" s="112">
        <f>F848*C841</f>
        <v>0</v>
      </c>
      <c r="H848" s="89">
        <v>0</v>
      </c>
      <c r="I848" s="117">
        <f>H848*C841</f>
        <v>0</v>
      </c>
      <c r="J848" s="39">
        <f>+H848*I876</f>
        <v>0</v>
      </c>
      <c r="K848" s="39">
        <f>+H848*I877</f>
        <v>0</v>
      </c>
      <c r="L848" s="394">
        <f>+J848+K848</f>
        <v>0</v>
      </c>
    </row>
    <row r="849" spans="1:12" ht="13.8">
      <c r="A849" s="2" t="s">
        <v>0</v>
      </c>
      <c r="B849" s="22">
        <f>+$B$13</f>
        <v>0</v>
      </c>
      <c r="C849" s="84" t="e">
        <f>+B849/B873</f>
        <v>#DIV/0!</v>
      </c>
      <c r="D849" s="89">
        <v>0</v>
      </c>
      <c r="E849" s="112">
        <f>+D849*C841</f>
        <v>0</v>
      </c>
      <c r="F849" s="79">
        <v>0</v>
      </c>
      <c r="G849" s="112">
        <f>F849*C841</f>
        <v>0</v>
      </c>
      <c r="H849" s="89">
        <v>0</v>
      </c>
      <c r="I849" s="117">
        <f>H849*C841</f>
        <v>0</v>
      </c>
      <c r="J849" s="39">
        <f>+H849*I876</f>
        <v>0</v>
      </c>
      <c r="K849" s="39">
        <f>+H849*I877</f>
        <v>0</v>
      </c>
      <c r="L849" s="394">
        <f t="shared" ref="L849:L872" si="50">+J849+K849</f>
        <v>0</v>
      </c>
    </row>
    <row r="850" spans="1:12" ht="13.8">
      <c r="A850" s="2" t="s">
        <v>16</v>
      </c>
      <c r="B850" s="22">
        <f>+$B$14</f>
        <v>0</v>
      </c>
      <c r="C850" s="84" t="e">
        <f>+B850/B873</f>
        <v>#DIV/0!</v>
      </c>
      <c r="D850" s="89">
        <v>0</v>
      </c>
      <c r="E850" s="112">
        <f>+D850*C841</f>
        <v>0</v>
      </c>
      <c r="F850" s="79">
        <v>0</v>
      </c>
      <c r="G850" s="112">
        <f>F850*C841</f>
        <v>0</v>
      </c>
      <c r="H850" s="89">
        <v>0</v>
      </c>
      <c r="I850" s="117">
        <f>H850*C841</f>
        <v>0</v>
      </c>
      <c r="J850" s="39">
        <f>+H850*I876</f>
        <v>0</v>
      </c>
      <c r="K850" s="39">
        <f>+H850*I877</f>
        <v>0</v>
      </c>
      <c r="L850" s="394">
        <f t="shared" si="50"/>
        <v>0</v>
      </c>
    </row>
    <row r="851" spans="1:12" ht="13.8">
      <c r="A851" s="2" t="s">
        <v>6</v>
      </c>
      <c r="B851" s="22">
        <f>+$B$15</f>
        <v>0</v>
      </c>
      <c r="C851" s="84" t="e">
        <f>+B851/B873</f>
        <v>#DIV/0!</v>
      </c>
      <c r="D851" s="89">
        <v>0</v>
      </c>
      <c r="E851" s="112">
        <f>+D851*C841</f>
        <v>0</v>
      </c>
      <c r="F851" s="79">
        <v>0</v>
      </c>
      <c r="G851" s="112">
        <f>F851*C841</f>
        <v>0</v>
      </c>
      <c r="H851" s="89">
        <v>0</v>
      </c>
      <c r="I851" s="117">
        <f>H851*C841</f>
        <v>0</v>
      </c>
      <c r="J851" s="39">
        <f>+H851*I876</f>
        <v>0</v>
      </c>
      <c r="K851" s="39">
        <f>+H851*I877</f>
        <v>0</v>
      </c>
      <c r="L851" s="394">
        <f t="shared" si="50"/>
        <v>0</v>
      </c>
    </row>
    <row r="852" spans="1:12" ht="13.8">
      <c r="A852" s="2" t="s">
        <v>10</v>
      </c>
      <c r="B852" s="22">
        <f>+$B$16</f>
        <v>0</v>
      </c>
      <c r="C852" s="84" t="e">
        <f>+B852/B873</f>
        <v>#DIV/0!</v>
      </c>
      <c r="D852" s="89">
        <v>0</v>
      </c>
      <c r="E852" s="112">
        <f>+D852*C841</f>
        <v>0</v>
      </c>
      <c r="F852" s="79">
        <v>0</v>
      </c>
      <c r="G852" s="112">
        <f>F852*C841</f>
        <v>0</v>
      </c>
      <c r="H852" s="89">
        <v>0</v>
      </c>
      <c r="I852" s="117">
        <f>H852*C841</f>
        <v>0</v>
      </c>
      <c r="J852" s="39">
        <f>+H852*I876</f>
        <v>0</v>
      </c>
      <c r="K852" s="39">
        <f>+H852*I877</f>
        <v>0</v>
      </c>
      <c r="L852" s="394">
        <f t="shared" si="50"/>
        <v>0</v>
      </c>
    </row>
    <row r="853" spans="1:12" ht="13.8">
      <c r="A853" s="2" t="s">
        <v>17</v>
      </c>
      <c r="B853" s="22">
        <f>+$B$17</f>
        <v>0</v>
      </c>
      <c r="C853" s="84" t="e">
        <f>+B853/B873</f>
        <v>#DIV/0!</v>
      </c>
      <c r="D853" s="89">
        <v>0</v>
      </c>
      <c r="E853" s="112">
        <f>+D853*C841</f>
        <v>0</v>
      </c>
      <c r="F853" s="79">
        <v>0</v>
      </c>
      <c r="G853" s="112">
        <f>F853*C841</f>
        <v>0</v>
      </c>
      <c r="H853" s="89">
        <v>0</v>
      </c>
      <c r="I853" s="117">
        <f>H853*C841</f>
        <v>0</v>
      </c>
      <c r="J853" s="39">
        <f>+H853*I876</f>
        <v>0</v>
      </c>
      <c r="K853" s="39">
        <f>+H853*I877</f>
        <v>0</v>
      </c>
      <c r="L853" s="394">
        <f t="shared" si="50"/>
        <v>0</v>
      </c>
    </row>
    <row r="854" spans="1:12" ht="13.8">
      <c r="A854" s="2" t="s">
        <v>5</v>
      </c>
      <c r="B854" s="22">
        <f>+$B$18</f>
        <v>0</v>
      </c>
      <c r="C854" s="84" t="e">
        <f>+B854/B873</f>
        <v>#DIV/0!</v>
      </c>
      <c r="D854" s="89">
        <v>0</v>
      </c>
      <c r="E854" s="112">
        <f>+D854*C841</f>
        <v>0</v>
      </c>
      <c r="F854" s="79">
        <v>0</v>
      </c>
      <c r="G854" s="112">
        <f>F854*C841</f>
        <v>0</v>
      </c>
      <c r="H854" s="89">
        <v>0</v>
      </c>
      <c r="I854" s="117">
        <f>H854*C841</f>
        <v>0</v>
      </c>
      <c r="J854" s="39">
        <f>+H854*I876</f>
        <v>0</v>
      </c>
      <c r="K854" s="39">
        <f>+H854*I877</f>
        <v>0</v>
      </c>
      <c r="L854" s="394">
        <f t="shared" si="50"/>
        <v>0</v>
      </c>
    </row>
    <row r="855" spans="1:12" ht="13.8">
      <c r="A855" s="2" t="s">
        <v>116</v>
      </c>
      <c r="B855" s="22">
        <f>+$B$19</f>
        <v>0</v>
      </c>
      <c r="C855" s="84" t="e">
        <f>+B855/B873</f>
        <v>#DIV/0!</v>
      </c>
      <c r="D855" s="89">
        <v>0</v>
      </c>
      <c r="E855" s="112">
        <f>+D855*C841</f>
        <v>0</v>
      </c>
      <c r="F855" s="79">
        <v>0</v>
      </c>
      <c r="G855" s="112">
        <f>F855*C841</f>
        <v>0</v>
      </c>
      <c r="H855" s="89">
        <v>0</v>
      </c>
      <c r="I855" s="117">
        <f>H855*C841</f>
        <v>0</v>
      </c>
      <c r="J855" s="39">
        <f>+H855*I876</f>
        <v>0</v>
      </c>
      <c r="K855" s="39">
        <f>+H855*I877</f>
        <v>0</v>
      </c>
      <c r="L855" s="394">
        <f t="shared" si="50"/>
        <v>0</v>
      </c>
    </row>
    <row r="856" spans="1:12" ht="13.8">
      <c r="A856" s="2" t="s">
        <v>1</v>
      </c>
      <c r="B856" s="22">
        <f>+$B$20</f>
        <v>0</v>
      </c>
      <c r="C856" s="84" t="e">
        <f>+B856/B873</f>
        <v>#DIV/0!</v>
      </c>
      <c r="D856" s="89">
        <v>0</v>
      </c>
      <c r="E856" s="112">
        <f>+D856*C841</f>
        <v>0</v>
      </c>
      <c r="F856" s="79">
        <v>0</v>
      </c>
      <c r="G856" s="112">
        <f>F856*C841</f>
        <v>0</v>
      </c>
      <c r="H856" s="89">
        <v>0</v>
      </c>
      <c r="I856" s="117">
        <f>H856*C841</f>
        <v>0</v>
      </c>
      <c r="J856" s="39">
        <f>+H856*I876</f>
        <v>0</v>
      </c>
      <c r="K856" s="39">
        <f>+H856*I877</f>
        <v>0</v>
      </c>
      <c r="L856" s="394">
        <f t="shared" si="50"/>
        <v>0</v>
      </c>
    </row>
    <row r="857" spans="1:12" ht="13.8">
      <c r="A857" s="2" t="s">
        <v>46</v>
      </c>
      <c r="B857" s="22">
        <f>+$B$21</f>
        <v>0</v>
      </c>
      <c r="C857" s="84" t="e">
        <f>+B857/B873</f>
        <v>#DIV/0!</v>
      </c>
      <c r="D857" s="89">
        <v>0</v>
      </c>
      <c r="E857" s="112">
        <f>+D857*C841</f>
        <v>0</v>
      </c>
      <c r="F857" s="79">
        <v>0</v>
      </c>
      <c r="G857" s="112">
        <f>F857*C841</f>
        <v>0</v>
      </c>
      <c r="H857" s="89">
        <v>0</v>
      </c>
      <c r="I857" s="117">
        <f>H857*C841</f>
        <v>0</v>
      </c>
      <c r="J857" s="39">
        <f>+H857*I876</f>
        <v>0</v>
      </c>
      <c r="K857" s="39">
        <f>+H857*I877</f>
        <v>0</v>
      </c>
      <c r="L857" s="394">
        <f t="shared" si="50"/>
        <v>0</v>
      </c>
    </row>
    <row r="858" spans="1:12" ht="13.8">
      <c r="A858" s="2" t="s">
        <v>45</v>
      </c>
      <c r="B858" s="22">
        <f>+$B$22</f>
        <v>0</v>
      </c>
      <c r="C858" s="84" t="e">
        <f>+B858/B873</f>
        <v>#DIV/0!</v>
      </c>
      <c r="D858" s="89">
        <v>0</v>
      </c>
      <c r="E858" s="112">
        <f>+D858*C841</f>
        <v>0</v>
      </c>
      <c r="F858" s="79">
        <v>0</v>
      </c>
      <c r="G858" s="112">
        <f>F858*C841</f>
        <v>0</v>
      </c>
      <c r="H858" s="89">
        <v>0</v>
      </c>
      <c r="I858" s="117">
        <f>H858*C841</f>
        <v>0</v>
      </c>
      <c r="J858" s="39">
        <f>+H858*I876</f>
        <v>0</v>
      </c>
      <c r="K858" s="39">
        <f>+H858*I877</f>
        <v>0</v>
      </c>
      <c r="L858" s="394">
        <f t="shared" si="50"/>
        <v>0</v>
      </c>
    </row>
    <row r="859" spans="1:12" ht="13.8">
      <c r="A859" s="2" t="s">
        <v>209</v>
      </c>
      <c r="B859" s="22">
        <f>+$B$23</f>
        <v>0</v>
      </c>
      <c r="C859" s="84" t="e">
        <f>+B859/B873</f>
        <v>#DIV/0!</v>
      </c>
      <c r="D859" s="89">
        <v>0</v>
      </c>
      <c r="E859" s="112">
        <f>+D859*C841</f>
        <v>0</v>
      </c>
      <c r="F859" s="79">
        <v>0</v>
      </c>
      <c r="G859" s="112">
        <f>F859*C841</f>
        <v>0</v>
      </c>
      <c r="H859" s="89">
        <v>0</v>
      </c>
      <c r="I859" s="117">
        <f>H859*C841</f>
        <v>0</v>
      </c>
      <c r="J859" s="39">
        <f>+H859*I876</f>
        <v>0</v>
      </c>
      <c r="K859" s="39">
        <f>+H859*I877</f>
        <v>0</v>
      </c>
      <c r="L859" s="394">
        <f t="shared" si="50"/>
        <v>0</v>
      </c>
    </row>
    <row r="860" spans="1:12" ht="13.8">
      <c r="A860" s="2" t="s">
        <v>210</v>
      </c>
      <c r="B860" s="22">
        <f>+$B$24</f>
        <v>0</v>
      </c>
      <c r="C860" s="84" t="e">
        <f>+B860/B873</f>
        <v>#DIV/0!</v>
      </c>
      <c r="D860" s="89">
        <v>0</v>
      </c>
      <c r="E860" s="112">
        <f>+D860*C841</f>
        <v>0</v>
      </c>
      <c r="F860" s="79">
        <v>0</v>
      </c>
      <c r="G860" s="112">
        <f>F860*C841</f>
        <v>0</v>
      </c>
      <c r="H860" s="89">
        <v>0</v>
      </c>
      <c r="I860" s="117">
        <f>H860*C841</f>
        <v>0</v>
      </c>
      <c r="J860" s="39">
        <f>+H860*I876</f>
        <v>0</v>
      </c>
      <c r="K860" s="39">
        <f>+H860*I877</f>
        <v>0</v>
      </c>
      <c r="L860" s="394">
        <f t="shared" si="50"/>
        <v>0</v>
      </c>
    </row>
    <row r="861" spans="1:12" ht="13.8">
      <c r="A861" s="2" t="s">
        <v>2</v>
      </c>
      <c r="B861" s="22">
        <f>+$B$25</f>
        <v>0</v>
      </c>
      <c r="C861" s="84" t="e">
        <f>+B861/B873</f>
        <v>#DIV/0!</v>
      </c>
      <c r="D861" s="89">
        <v>0</v>
      </c>
      <c r="E861" s="112">
        <f>+D861*C841</f>
        <v>0</v>
      </c>
      <c r="F861" s="79">
        <v>0</v>
      </c>
      <c r="G861" s="112">
        <f>F861*C841</f>
        <v>0</v>
      </c>
      <c r="H861" s="89">
        <v>0</v>
      </c>
      <c r="I861" s="117">
        <f>H861*C841</f>
        <v>0</v>
      </c>
      <c r="J861" s="39">
        <f>+H861*I876</f>
        <v>0</v>
      </c>
      <c r="K861" s="39">
        <f>+H861*I877</f>
        <v>0</v>
      </c>
      <c r="L861" s="394">
        <f t="shared" si="50"/>
        <v>0</v>
      </c>
    </row>
    <row r="862" spans="1:12" ht="13.8">
      <c r="A862" s="2" t="s">
        <v>12</v>
      </c>
      <c r="B862" s="22">
        <f>+$B$26</f>
        <v>0</v>
      </c>
      <c r="C862" s="84" t="e">
        <f>+B862/B873</f>
        <v>#DIV/0!</v>
      </c>
      <c r="D862" s="89">
        <v>0</v>
      </c>
      <c r="E862" s="112">
        <f>+D862*C841</f>
        <v>0</v>
      </c>
      <c r="F862" s="79">
        <v>0</v>
      </c>
      <c r="G862" s="112">
        <f>F862*C841</f>
        <v>0</v>
      </c>
      <c r="H862" s="89">
        <v>0</v>
      </c>
      <c r="I862" s="117">
        <f>H862*C841</f>
        <v>0</v>
      </c>
      <c r="J862" s="39">
        <f>+H862*I876</f>
        <v>0</v>
      </c>
      <c r="K862" s="39">
        <f>+H862*I877</f>
        <v>0</v>
      </c>
      <c r="L862" s="394">
        <f t="shared" si="50"/>
        <v>0</v>
      </c>
    </row>
    <row r="863" spans="1:12" ht="13.8">
      <c r="A863" s="2" t="s">
        <v>18</v>
      </c>
      <c r="B863" s="22">
        <f>+$B$27</f>
        <v>0</v>
      </c>
      <c r="C863" s="84" t="e">
        <f>+B863/B873</f>
        <v>#DIV/0!</v>
      </c>
      <c r="D863" s="89">
        <v>0</v>
      </c>
      <c r="E863" s="112">
        <f>+D863*C841</f>
        <v>0</v>
      </c>
      <c r="F863" s="79">
        <v>0</v>
      </c>
      <c r="G863" s="112">
        <f>F863*C841</f>
        <v>0</v>
      </c>
      <c r="H863" s="89">
        <v>0</v>
      </c>
      <c r="I863" s="117">
        <f>H863*C841</f>
        <v>0</v>
      </c>
      <c r="J863" s="39">
        <f>+H863*I876</f>
        <v>0</v>
      </c>
      <c r="K863" s="39">
        <f>+H863*I877</f>
        <v>0</v>
      </c>
      <c r="L863" s="394">
        <f t="shared" si="50"/>
        <v>0</v>
      </c>
    </row>
    <row r="864" spans="1:12" ht="13.8">
      <c r="A864" s="2" t="s">
        <v>9</v>
      </c>
      <c r="B864" s="22">
        <f>+$B$28</f>
        <v>0</v>
      </c>
      <c r="C864" s="84" t="e">
        <f>+B864/B873</f>
        <v>#DIV/0!</v>
      </c>
      <c r="D864" s="89">
        <v>0</v>
      </c>
      <c r="E864" s="112">
        <f>+D864*C841</f>
        <v>0</v>
      </c>
      <c r="F864" s="79">
        <v>0</v>
      </c>
      <c r="G864" s="112">
        <f>F864*C841</f>
        <v>0</v>
      </c>
      <c r="H864" s="89">
        <v>0</v>
      </c>
      <c r="I864" s="117">
        <f>H864*C841</f>
        <v>0</v>
      </c>
      <c r="J864" s="39">
        <f>+H864*I876</f>
        <v>0</v>
      </c>
      <c r="K864" s="39">
        <f>+H864*I877</f>
        <v>0</v>
      </c>
      <c r="L864" s="394">
        <f t="shared" si="50"/>
        <v>0</v>
      </c>
    </row>
    <row r="865" spans="1:14" ht="13.8">
      <c r="A865" s="2" t="s">
        <v>7</v>
      </c>
      <c r="B865" s="22">
        <f>+$B$29</f>
        <v>0</v>
      </c>
      <c r="C865" s="84" t="e">
        <f>+B865/B873</f>
        <v>#DIV/0!</v>
      </c>
      <c r="D865" s="89">
        <v>0</v>
      </c>
      <c r="E865" s="112">
        <f>+D865*C841</f>
        <v>0</v>
      </c>
      <c r="F865" s="79">
        <v>0</v>
      </c>
      <c r="G865" s="112">
        <f>F865*C841</f>
        <v>0</v>
      </c>
      <c r="H865" s="89">
        <v>0</v>
      </c>
      <c r="I865" s="117">
        <f>H865*C841</f>
        <v>0</v>
      </c>
      <c r="J865" s="39">
        <f>+H865*I876</f>
        <v>0</v>
      </c>
      <c r="K865" s="39">
        <f>+H865*I877</f>
        <v>0</v>
      </c>
      <c r="L865" s="394">
        <f t="shared" si="50"/>
        <v>0</v>
      </c>
    </row>
    <row r="866" spans="1:14" ht="13.8">
      <c r="A866" s="2" t="s">
        <v>13</v>
      </c>
      <c r="B866" s="22">
        <f>+$B$30</f>
        <v>0</v>
      </c>
      <c r="C866" s="84" t="e">
        <f>+B866/B873</f>
        <v>#DIV/0!</v>
      </c>
      <c r="D866" s="89">
        <v>0</v>
      </c>
      <c r="E866" s="112">
        <f>+D866*C841</f>
        <v>0</v>
      </c>
      <c r="F866" s="79">
        <v>0</v>
      </c>
      <c r="G866" s="112">
        <f>F866*C841</f>
        <v>0</v>
      </c>
      <c r="H866" s="89">
        <v>0</v>
      </c>
      <c r="I866" s="117">
        <f>H866*C841</f>
        <v>0</v>
      </c>
      <c r="J866" s="39">
        <f>+H866*I876</f>
        <v>0</v>
      </c>
      <c r="K866" s="39">
        <f>+H866*I877</f>
        <v>0</v>
      </c>
      <c r="L866" s="394">
        <f t="shared" si="50"/>
        <v>0</v>
      </c>
    </row>
    <row r="867" spans="1:14" ht="13.8">
      <c r="A867" s="2" t="s">
        <v>3</v>
      </c>
      <c r="B867" s="22">
        <f>+$B$31</f>
        <v>0</v>
      </c>
      <c r="C867" s="84" t="e">
        <f>+B867/B873</f>
        <v>#DIV/0!</v>
      </c>
      <c r="D867" s="89">
        <v>0</v>
      </c>
      <c r="E867" s="112">
        <f>+D867*C841</f>
        <v>0</v>
      </c>
      <c r="F867" s="79">
        <v>0</v>
      </c>
      <c r="G867" s="112">
        <f>F867*C841</f>
        <v>0</v>
      </c>
      <c r="H867" s="89">
        <v>0</v>
      </c>
      <c r="I867" s="117">
        <f>H867*C841</f>
        <v>0</v>
      </c>
      <c r="J867" s="39">
        <f>+H867*I876</f>
        <v>0</v>
      </c>
      <c r="K867" s="39">
        <f>+H867*I877</f>
        <v>0</v>
      </c>
      <c r="L867" s="394">
        <f t="shared" si="50"/>
        <v>0</v>
      </c>
    </row>
    <row r="868" spans="1:14" ht="13.8">
      <c r="A868" s="2" t="s">
        <v>11</v>
      </c>
      <c r="B868" s="22">
        <f>+$B$32</f>
        <v>0</v>
      </c>
      <c r="C868" s="84" t="e">
        <f>+B868/B873</f>
        <v>#DIV/0!</v>
      </c>
      <c r="D868" s="89">
        <v>0</v>
      </c>
      <c r="E868" s="112">
        <f>+D868*C841</f>
        <v>0</v>
      </c>
      <c r="F868" s="79">
        <v>0</v>
      </c>
      <c r="G868" s="112">
        <f>F868*C841</f>
        <v>0</v>
      </c>
      <c r="H868" s="89">
        <v>0</v>
      </c>
      <c r="I868" s="117">
        <f>H868*C841</f>
        <v>0</v>
      </c>
      <c r="J868" s="39">
        <f>+H868*I876</f>
        <v>0</v>
      </c>
      <c r="K868" s="39">
        <f>+H868*I877</f>
        <v>0</v>
      </c>
      <c r="L868" s="394">
        <f t="shared" si="50"/>
        <v>0</v>
      </c>
    </row>
    <row r="869" spans="1:14" ht="13.8">
      <c r="A869" s="372" t="s">
        <v>8</v>
      </c>
      <c r="B869" s="22">
        <f>+$B$33</f>
        <v>0</v>
      </c>
      <c r="C869" s="84" t="e">
        <f>+B869/B873</f>
        <v>#DIV/0!</v>
      </c>
      <c r="D869" s="89">
        <v>0</v>
      </c>
      <c r="E869" s="112">
        <f>+D869*C841</f>
        <v>0</v>
      </c>
      <c r="F869" s="79">
        <v>0</v>
      </c>
      <c r="G869" s="112">
        <f>F869*C841</f>
        <v>0</v>
      </c>
      <c r="H869" s="89">
        <v>0</v>
      </c>
      <c r="I869" s="117">
        <f>H869*C841</f>
        <v>0</v>
      </c>
      <c r="J869" s="39">
        <f>+H869*I876</f>
        <v>0</v>
      </c>
      <c r="K869" s="39">
        <f>+H869*I877</f>
        <v>0</v>
      </c>
      <c r="L869" s="394">
        <f t="shared" si="50"/>
        <v>0</v>
      </c>
    </row>
    <row r="870" spans="1:14" ht="13.8">
      <c r="A870" s="372" t="s">
        <v>444</v>
      </c>
      <c r="B870" s="22">
        <f>+$B$34</f>
        <v>0</v>
      </c>
      <c r="C870" s="84" t="e">
        <f>+B870/B873</f>
        <v>#DIV/0!</v>
      </c>
      <c r="D870" s="89">
        <v>0</v>
      </c>
      <c r="E870" s="112">
        <f>+D870*C841</f>
        <v>0</v>
      </c>
      <c r="F870" s="79">
        <v>0</v>
      </c>
      <c r="G870" s="112">
        <f>F870*C841</f>
        <v>0</v>
      </c>
      <c r="H870" s="89">
        <v>0</v>
      </c>
      <c r="I870" s="117">
        <f>H870*C841</f>
        <v>0</v>
      </c>
      <c r="J870" s="39">
        <f>+H870*I876</f>
        <v>0</v>
      </c>
      <c r="K870" s="39">
        <f>+H870*I877</f>
        <v>0</v>
      </c>
      <c r="L870" s="394">
        <f t="shared" si="50"/>
        <v>0</v>
      </c>
    </row>
    <row r="871" spans="1:14" ht="13.8">
      <c r="A871" s="372" t="s">
        <v>445</v>
      </c>
      <c r="B871" s="22">
        <f>+$B$35</f>
        <v>0</v>
      </c>
      <c r="C871" s="84" t="e">
        <f>+B871/B873</f>
        <v>#DIV/0!</v>
      </c>
      <c r="D871" s="89">
        <v>0</v>
      </c>
      <c r="E871" s="112">
        <f>+D871*C841</f>
        <v>0</v>
      </c>
      <c r="F871" s="79">
        <v>0</v>
      </c>
      <c r="G871" s="112">
        <f>F871*C841</f>
        <v>0</v>
      </c>
      <c r="H871" s="89">
        <v>0</v>
      </c>
      <c r="I871" s="117">
        <f>H871*C841</f>
        <v>0</v>
      </c>
      <c r="J871" s="39">
        <f>+H871*I876</f>
        <v>0</v>
      </c>
      <c r="K871" s="39">
        <f>+H871*I877</f>
        <v>0</v>
      </c>
      <c r="L871" s="394">
        <f t="shared" si="50"/>
        <v>0</v>
      </c>
    </row>
    <row r="872" spans="1:14" ht="13.8">
      <c r="A872" s="3" t="s">
        <v>461</v>
      </c>
      <c r="B872" s="22">
        <f>+$B$36</f>
        <v>0</v>
      </c>
      <c r="C872" s="84" t="e">
        <f>+B872/B873</f>
        <v>#DIV/0!</v>
      </c>
      <c r="D872" s="89">
        <v>0</v>
      </c>
      <c r="E872" s="112">
        <f>+D872*C841</f>
        <v>0</v>
      </c>
      <c r="F872" s="79">
        <v>0</v>
      </c>
      <c r="G872" s="115">
        <f>F872*C841</f>
        <v>0</v>
      </c>
      <c r="H872" s="358">
        <v>0</v>
      </c>
      <c r="I872" s="118">
        <f>H872*C841</f>
        <v>0</v>
      </c>
      <c r="J872" s="39">
        <f>+H872*I876</f>
        <v>0</v>
      </c>
      <c r="K872" s="39">
        <f>+H872*I877</f>
        <v>0</v>
      </c>
      <c r="L872" s="394">
        <f t="shared" si="50"/>
        <v>0</v>
      </c>
    </row>
    <row r="873" spans="1:14" ht="13.8">
      <c r="A873" s="24"/>
      <c r="B873" s="25">
        <f t="shared" ref="B873:L873" si="51">SUM(B847:B872)</f>
        <v>0</v>
      </c>
      <c r="C873" s="85" t="e">
        <f t="shared" si="51"/>
        <v>#DIV/0!</v>
      </c>
      <c r="D873" s="82">
        <f t="shared" si="51"/>
        <v>0</v>
      </c>
      <c r="E873" s="113">
        <f t="shared" si="51"/>
        <v>0</v>
      </c>
      <c r="F873" s="83">
        <f t="shared" si="51"/>
        <v>0</v>
      </c>
      <c r="G873" s="113">
        <f t="shared" si="51"/>
        <v>0</v>
      </c>
      <c r="H873" s="86">
        <f t="shared" si="51"/>
        <v>0</v>
      </c>
      <c r="I873" s="363">
        <f t="shared" si="51"/>
        <v>0</v>
      </c>
      <c r="J873" s="26">
        <f t="shared" si="51"/>
        <v>0</v>
      </c>
      <c r="K873" s="26">
        <f t="shared" si="51"/>
        <v>0</v>
      </c>
      <c r="L873" s="26">
        <f t="shared" si="51"/>
        <v>0</v>
      </c>
    </row>
    <row r="874" spans="1:14">
      <c r="H874" s="80"/>
      <c r="I874" s="81"/>
    </row>
    <row r="876" spans="1:14">
      <c r="G876" t="s">
        <v>114</v>
      </c>
      <c r="H876" s="27"/>
      <c r="I876" s="357">
        <v>0</v>
      </c>
    </row>
    <row r="877" spans="1:14">
      <c r="G877" t="s">
        <v>338</v>
      </c>
      <c r="I877" s="357">
        <v>0</v>
      </c>
    </row>
    <row r="878" spans="1:14">
      <c r="G878" t="s">
        <v>256</v>
      </c>
      <c r="I878" s="120">
        <f>SUM(I876:I877)</f>
        <v>0</v>
      </c>
      <c r="N878" s="121">
        <f>+I878</f>
        <v>0</v>
      </c>
    </row>
    <row r="879" spans="1:14">
      <c r="I879" s="122"/>
      <c r="N879" s="121"/>
    </row>
    <row r="880" spans="1:14">
      <c r="I880" s="122"/>
      <c r="N880" s="121"/>
    </row>
    <row r="881" spans="1:14">
      <c r="I881" s="122"/>
      <c r="N881" s="121"/>
    </row>
    <row r="882" spans="1:14" ht="15.6">
      <c r="A882" s="874" t="s">
        <v>19</v>
      </c>
      <c r="B882" s="875"/>
      <c r="C882" s="875"/>
      <c r="D882" s="875"/>
      <c r="E882" s="875"/>
      <c r="F882" s="875"/>
      <c r="G882" s="875"/>
      <c r="H882" s="876"/>
      <c r="I882" s="4"/>
    </row>
    <row r="883" spans="1:14" ht="15.6">
      <c r="A883" s="867" t="s">
        <v>20</v>
      </c>
      <c r="B883" s="868"/>
      <c r="C883" s="920"/>
      <c r="D883" s="920"/>
      <c r="E883" s="920"/>
      <c r="F883" s="920"/>
      <c r="G883" s="920"/>
      <c r="H883" s="921"/>
      <c r="I883" s="4"/>
    </row>
    <row r="884" spans="1:14" ht="15.6">
      <c r="A884" s="867" t="s">
        <v>22</v>
      </c>
      <c r="B884" s="868"/>
      <c r="C884" s="913"/>
      <c r="D884" s="913"/>
      <c r="E884" s="913"/>
      <c r="F884" s="913"/>
      <c r="G884" s="913"/>
      <c r="H884" s="914"/>
      <c r="I884" s="4"/>
    </row>
    <row r="885" spans="1:14" ht="15.6">
      <c r="A885" s="867" t="s">
        <v>24</v>
      </c>
      <c r="B885" s="868"/>
      <c r="C885" s="869">
        <v>0</v>
      </c>
      <c r="D885" s="870"/>
      <c r="E885" s="870"/>
      <c r="F885" s="870"/>
      <c r="G885" s="870"/>
      <c r="H885" s="871"/>
      <c r="I885" s="4"/>
    </row>
    <row r="886" spans="1:14" ht="15.6">
      <c r="A886" s="881" t="s">
        <v>25</v>
      </c>
      <c r="B886" s="882"/>
      <c r="C886" s="911"/>
      <c r="D886" s="911"/>
      <c r="E886" s="911"/>
      <c r="F886" s="911"/>
      <c r="G886" s="911"/>
      <c r="H886" s="912"/>
      <c r="I886" s="4"/>
    </row>
    <row r="887" spans="1:14" ht="13.8">
      <c r="A887" s="5"/>
      <c r="B887" s="5"/>
      <c r="C887" s="5"/>
      <c r="D887" s="5"/>
      <c r="E887" s="5"/>
      <c r="F887" s="5"/>
      <c r="G887" s="5"/>
      <c r="H887" s="5"/>
      <c r="I887" s="5"/>
    </row>
    <row r="888" spans="1:14" ht="13.8">
      <c r="A888" s="6"/>
      <c r="B888" s="7"/>
      <c r="C888" s="8"/>
      <c r="D888" s="886">
        <v>0.2</v>
      </c>
      <c r="E888" s="887"/>
      <c r="F888" s="886">
        <v>0.8</v>
      </c>
      <c r="G888" s="887"/>
      <c r="H888" s="370"/>
      <c r="I888" s="10"/>
      <c r="J888" s="11" t="s">
        <v>121</v>
      </c>
      <c r="K888" s="11" t="s">
        <v>269</v>
      </c>
      <c r="L888" s="11" t="s">
        <v>270</v>
      </c>
    </row>
    <row r="889" spans="1:14" ht="13.8">
      <c r="A889" s="12"/>
      <c r="B889" s="13"/>
      <c r="C889" s="14"/>
      <c r="D889" s="872" t="s">
        <v>26</v>
      </c>
      <c r="E889" s="880"/>
      <c r="F889" s="872" t="s">
        <v>27</v>
      </c>
      <c r="G889" s="880"/>
      <c r="H889" s="872" t="s">
        <v>28</v>
      </c>
      <c r="I889" s="873"/>
      <c r="J889" s="15" t="s">
        <v>29</v>
      </c>
      <c r="K889" s="391" t="s">
        <v>29</v>
      </c>
      <c r="L889" s="391" t="s">
        <v>29</v>
      </c>
    </row>
    <row r="890" spans="1:14" ht="27.6">
      <c r="A890" s="16" t="s">
        <v>30</v>
      </c>
      <c r="B890" s="17" t="s">
        <v>31</v>
      </c>
      <c r="C890" s="18" t="s">
        <v>32</v>
      </c>
      <c r="D890" s="19" t="s">
        <v>33</v>
      </c>
      <c r="E890" s="20" t="s">
        <v>34</v>
      </c>
      <c r="F890" s="19" t="s">
        <v>33</v>
      </c>
      <c r="G890" s="20" t="s">
        <v>34</v>
      </c>
      <c r="H890" s="21" t="s">
        <v>33</v>
      </c>
      <c r="I890" s="40" t="s">
        <v>34</v>
      </c>
      <c r="J890" s="18" t="s">
        <v>34</v>
      </c>
      <c r="K890" s="18" t="s">
        <v>34</v>
      </c>
      <c r="L890" s="18" t="s">
        <v>34</v>
      </c>
    </row>
    <row r="891" spans="1:14" ht="13.8">
      <c r="A891" s="1" t="s">
        <v>15</v>
      </c>
      <c r="B891" s="22">
        <f>+$B$10</f>
        <v>0</v>
      </c>
      <c r="C891" s="84" t="e">
        <f>+B891/B917</f>
        <v>#DIV/0!</v>
      </c>
      <c r="D891" s="89">
        <v>0</v>
      </c>
      <c r="E891" s="112">
        <f>+D891*C885</f>
        <v>0</v>
      </c>
      <c r="F891" s="79">
        <v>0</v>
      </c>
      <c r="G891" s="114">
        <f>F891*C885</f>
        <v>0</v>
      </c>
      <c r="H891" s="89">
        <v>0</v>
      </c>
      <c r="I891" s="116">
        <f>H891*C885</f>
        <v>0</v>
      </c>
      <c r="J891" s="39">
        <f>+H891*I920</f>
        <v>0</v>
      </c>
      <c r="K891" s="39">
        <f>+H891*I921</f>
        <v>0</v>
      </c>
      <c r="L891" s="393">
        <f>+J891+K891</f>
        <v>0</v>
      </c>
    </row>
    <row r="892" spans="1:14" ht="13.8">
      <c r="A892" s="2" t="s">
        <v>4</v>
      </c>
      <c r="B892" s="22">
        <f>+$B$12</f>
        <v>0</v>
      </c>
      <c r="C892" s="84" t="e">
        <f>+B892/B917</f>
        <v>#DIV/0!</v>
      </c>
      <c r="D892" s="89">
        <v>0</v>
      </c>
      <c r="E892" s="112">
        <f>+D892*C885</f>
        <v>0</v>
      </c>
      <c r="F892" s="79">
        <v>0</v>
      </c>
      <c r="G892" s="112">
        <f>F892*C885</f>
        <v>0</v>
      </c>
      <c r="H892" s="89">
        <v>0</v>
      </c>
      <c r="I892" s="117">
        <f>H892*C885</f>
        <v>0</v>
      </c>
      <c r="J892" s="39">
        <f>+H892*I920</f>
        <v>0</v>
      </c>
      <c r="K892" s="39">
        <f>+H892*I921</f>
        <v>0</v>
      </c>
      <c r="L892" s="394">
        <f>+J892+K892</f>
        <v>0</v>
      </c>
    </row>
    <row r="893" spans="1:14" ht="13.8">
      <c r="A893" s="2" t="s">
        <v>0</v>
      </c>
      <c r="B893" s="22">
        <f>+$B$13</f>
        <v>0</v>
      </c>
      <c r="C893" s="84" t="e">
        <f>+B893/B917</f>
        <v>#DIV/0!</v>
      </c>
      <c r="D893" s="89">
        <v>0</v>
      </c>
      <c r="E893" s="112">
        <f>+D893*C885</f>
        <v>0</v>
      </c>
      <c r="F893" s="79">
        <v>0</v>
      </c>
      <c r="G893" s="112">
        <f>F893*C885</f>
        <v>0</v>
      </c>
      <c r="H893" s="89">
        <v>0</v>
      </c>
      <c r="I893" s="117">
        <f>H893*C885</f>
        <v>0</v>
      </c>
      <c r="J893" s="39">
        <f>+H893*I920</f>
        <v>0</v>
      </c>
      <c r="K893" s="39">
        <f>+H893*I921</f>
        <v>0</v>
      </c>
      <c r="L893" s="394">
        <f t="shared" ref="L893:L916" si="52">+J893+K893</f>
        <v>0</v>
      </c>
    </row>
    <row r="894" spans="1:14" ht="13.8">
      <c r="A894" s="2" t="s">
        <v>16</v>
      </c>
      <c r="B894" s="22">
        <f>+$B$14</f>
        <v>0</v>
      </c>
      <c r="C894" s="84" t="e">
        <f>+B894/B917</f>
        <v>#DIV/0!</v>
      </c>
      <c r="D894" s="89">
        <v>0</v>
      </c>
      <c r="E894" s="112">
        <f>+D894*C885</f>
        <v>0</v>
      </c>
      <c r="F894" s="79">
        <v>0</v>
      </c>
      <c r="G894" s="112">
        <f>F894*C885</f>
        <v>0</v>
      </c>
      <c r="H894" s="89">
        <v>0</v>
      </c>
      <c r="I894" s="117">
        <f>H894*C885</f>
        <v>0</v>
      </c>
      <c r="J894" s="39">
        <f>+H894*I920</f>
        <v>0</v>
      </c>
      <c r="K894" s="39">
        <f>+H894*I921</f>
        <v>0</v>
      </c>
      <c r="L894" s="394">
        <f t="shared" si="52"/>
        <v>0</v>
      </c>
    </row>
    <row r="895" spans="1:14" ht="13.8">
      <c r="A895" s="2" t="s">
        <v>6</v>
      </c>
      <c r="B895" s="22">
        <f>+$B$15</f>
        <v>0</v>
      </c>
      <c r="C895" s="84" t="e">
        <f>+B895/B917</f>
        <v>#DIV/0!</v>
      </c>
      <c r="D895" s="89">
        <v>0</v>
      </c>
      <c r="E895" s="112">
        <f>+D895*C885</f>
        <v>0</v>
      </c>
      <c r="F895" s="79">
        <v>0</v>
      </c>
      <c r="G895" s="112">
        <f>F895*C885</f>
        <v>0</v>
      </c>
      <c r="H895" s="89">
        <v>0</v>
      </c>
      <c r="I895" s="117">
        <f>H895*C885</f>
        <v>0</v>
      </c>
      <c r="J895" s="39">
        <f>+H895*I920</f>
        <v>0</v>
      </c>
      <c r="K895" s="39">
        <f>+H895*I921</f>
        <v>0</v>
      </c>
      <c r="L895" s="394">
        <f t="shared" si="52"/>
        <v>0</v>
      </c>
    </row>
    <row r="896" spans="1:14" ht="13.8">
      <c r="A896" s="2" t="s">
        <v>10</v>
      </c>
      <c r="B896" s="22">
        <f>+$B$16</f>
        <v>0</v>
      </c>
      <c r="C896" s="84" t="e">
        <f>+B896/B917</f>
        <v>#DIV/0!</v>
      </c>
      <c r="D896" s="89">
        <v>0</v>
      </c>
      <c r="E896" s="112">
        <f>+D896*C885</f>
        <v>0</v>
      </c>
      <c r="F896" s="79">
        <v>0</v>
      </c>
      <c r="G896" s="112">
        <f>F896*C885</f>
        <v>0</v>
      </c>
      <c r="H896" s="89">
        <v>0</v>
      </c>
      <c r="I896" s="117">
        <f>H896*C885</f>
        <v>0</v>
      </c>
      <c r="J896" s="39">
        <f>+H896*I920</f>
        <v>0</v>
      </c>
      <c r="K896" s="39">
        <f>+H896*I921</f>
        <v>0</v>
      </c>
      <c r="L896" s="394">
        <f t="shared" si="52"/>
        <v>0</v>
      </c>
    </row>
    <row r="897" spans="1:12" ht="13.8">
      <c r="A897" s="2" t="s">
        <v>17</v>
      </c>
      <c r="B897" s="22">
        <f>+$B$17</f>
        <v>0</v>
      </c>
      <c r="C897" s="84" t="e">
        <f>+B897/B917</f>
        <v>#DIV/0!</v>
      </c>
      <c r="D897" s="89">
        <v>0</v>
      </c>
      <c r="E897" s="112">
        <f>+D897*C885</f>
        <v>0</v>
      </c>
      <c r="F897" s="79">
        <v>0</v>
      </c>
      <c r="G897" s="112">
        <f>F897*C885</f>
        <v>0</v>
      </c>
      <c r="H897" s="89">
        <v>0</v>
      </c>
      <c r="I897" s="117">
        <f>H897*C885</f>
        <v>0</v>
      </c>
      <c r="J897" s="39">
        <f>+H897*I920</f>
        <v>0</v>
      </c>
      <c r="K897" s="39">
        <f>+H897*I921</f>
        <v>0</v>
      </c>
      <c r="L897" s="394">
        <f t="shared" si="52"/>
        <v>0</v>
      </c>
    </row>
    <row r="898" spans="1:12" ht="13.8">
      <c r="A898" s="2" t="s">
        <v>5</v>
      </c>
      <c r="B898" s="22">
        <f>+$B$18</f>
        <v>0</v>
      </c>
      <c r="C898" s="84" t="e">
        <f>+B898/B917</f>
        <v>#DIV/0!</v>
      </c>
      <c r="D898" s="89">
        <v>0</v>
      </c>
      <c r="E898" s="112">
        <f>+D898*C885</f>
        <v>0</v>
      </c>
      <c r="F898" s="79">
        <v>0</v>
      </c>
      <c r="G898" s="112">
        <f>F898*C885</f>
        <v>0</v>
      </c>
      <c r="H898" s="89">
        <v>0</v>
      </c>
      <c r="I898" s="117">
        <f>H898*C885</f>
        <v>0</v>
      </c>
      <c r="J898" s="39">
        <f>+H898*I920</f>
        <v>0</v>
      </c>
      <c r="K898" s="39">
        <f>+H898*I921</f>
        <v>0</v>
      </c>
      <c r="L898" s="394">
        <f t="shared" si="52"/>
        <v>0</v>
      </c>
    </row>
    <row r="899" spans="1:12" ht="13.8">
      <c r="A899" s="2" t="s">
        <v>116</v>
      </c>
      <c r="B899" s="22">
        <f>+$B$19</f>
        <v>0</v>
      </c>
      <c r="C899" s="84" t="e">
        <f>+B899/B917</f>
        <v>#DIV/0!</v>
      </c>
      <c r="D899" s="89">
        <v>0</v>
      </c>
      <c r="E899" s="112">
        <f>+D899*C885</f>
        <v>0</v>
      </c>
      <c r="F899" s="79">
        <v>0</v>
      </c>
      <c r="G899" s="112">
        <f>F899*C885</f>
        <v>0</v>
      </c>
      <c r="H899" s="89">
        <v>0</v>
      </c>
      <c r="I899" s="117">
        <f>H899*C885</f>
        <v>0</v>
      </c>
      <c r="J899" s="39">
        <f>+H899*I920</f>
        <v>0</v>
      </c>
      <c r="K899" s="39">
        <f>+H899*I921</f>
        <v>0</v>
      </c>
      <c r="L899" s="394">
        <f t="shared" si="52"/>
        <v>0</v>
      </c>
    </row>
    <row r="900" spans="1:12" ht="13.8">
      <c r="A900" s="2" t="s">
        <v>1</v>
      </c>
      <c r="B900" s="22">
        <f>+$B$20</f>
        <v>0</v>
      </c>
      <c r="C900" s="84" t="e">
        <f>+B900/B917</f>
        <v>#DIV/0!</v>
      </c>
      <c r="D900" s="89">
        <v>0</v>
      </c>
      <c r="E900" s="112">
        <f>+D900*C885</f>
        <v>0</v>
      </c>
      <c r="F900" s="79">
        <v>0</v>
      </c>
      <c r="G900" s="112">
        <f>F900*C885</f>
        <v>0</v>
      </c>
      <c r="H900" s="89">
        <v>0</v>
      </c>
      <c r="I900" s="117">
        <f>H900*C885</f>
        <v>0</v>
      </c>
      <c r="J900" s="39">
        <f>+H900*I920</f>
        <v>0</v>
      </c>
      <c r="K900" s="39">
        <f>+H900*I921</f>
        <v>0</v>
      </c>
      <c r="L900" s="394">
        <f t="shared" si="52"/>
        <v>0</v>
      </c>
    </row>
    <row r="901" spans="1:12" ht="13.8">
      <c r="A901" s="2" t="s">
        <v>46</v>
      </c>
      <c r="B901" s="22">
        <f>+$B$21</f>
        <v>0</v>
      </c>
      <c r="C901" s="84" t="e">
        <f>+B901/B917</f>
        <v>#DIV/0!</v>
      </c>
      <c r="D901" s="89">
        <v>0</v>
      </c>
      <c r="E901" s="112">
        <f>+D901*C885</f>
        <v>0</v>
      </c>
      <c r="F901" s="79">
        <v>0</v>
      </c>
      <c r="G901" s="112">
        <f>F901*C885</f>
        <v>0</v>
      </c>
      <c r="H901" s="89">
        <v>0</v>
      </c>
      <c r="I901" s="117">
        <f>H901*C885</f>
        <v>0</v>
      </c>
      <c r="J901" s="39">
        <f>+H901*I920</f>
        <v>0</v>
      </c>
      <c r="K901" s="39">
        <f>+H901*I921</f>
        <v>0</v>
      </c>
      <c r="L901" s="394">
        <f t="shared" si="52"/>
        <v>0</v>
      </c>
    </row>
    <row r="902" spans="1:12" ht="13.8">
      <c r="A902" s="2" t="s">
        <v>45</v>
      </c>
      <c r="B902" s="22">
        <f>+$B$22</f>
        <v>0</v>
      </c>
      <c r="C902" s="84" t="e">
        <f>+B902/B917</f>
        <v>#DIV/0!</v>
      </c>
      <c r="D902" s="89">
        <v>0</v>
      </c>
      <c r="E902" s="112">
        <f>+D902*C885</f>
        <v>0</v>
      </c>
      <c r="F902" s="79">
        <v>0</v>
      </c>
      <c r="G902" s="112">
        <f>F902*C885</f>
        <v>0</v>
      </c>
      <c r="H902" s="89">
        <v>0</v>
      </c>
      <c r="I902" s="117">
        <f>H902*C885</f>
        <v>0</v>
      </c>
      <c r="J902" s="39">
        <f>+H902*I920</f>
        <v>0</v>
      </c>
      <c r="K902" s="39">
        <f>+H902*I921</f>
        <v>0</v>
      </c>
      <c r="L902" s="394">
        <f t="shared" si="52"/>
        <v>0</v>
      </c>
    </row>
    <row r="903" spans="1:12" ht="13.8">
      <c r="A903" s="2" t="s">
        <v>209</v>
      </c>
      <c r="B903" s="22">
        <f>+$B$23</f>
        <v>0</v>
      </c>
      <c r="C903" s="84" t="e">
        <f>+B903/B917</f>
        <v>#DIV/0!</v>
      </c>
      <c r="D903" s="89">
        <v>0</v>
      </c>
      <c r="E903" s="112">
        <f>+D903*C885</f>
        <v>0</v>
      </c>
      <c r="F903" s="79">
        <v>0</v>
      </c>
      <c r="G903" s="112">
        <f>F903*C885</f>
        <v>0</v>
      </c>
      <c r="H903" s="89">
        <v>0</v>
      </c>
      <c r="I903" s="117">
        <f>H903*C885</f>
        <v>0</v>
      </c>
      <c r="J903" s="39">
        <f>+H903*I920</f>
        <v>0</v>
      </c>
      <c r="K903" s="39">
        <f>+H903*I921</f>
        <v>0</v>
      </c>
      <c r="L903" s="394">
        <f t="shared" si="52"/>
        <v>0</v>
      </c>
    </row>
    <row r="904" spans="1:12" ht="13.8">
      <c r="A904" s="2" t="s">
        <v>210</v>
      </c>
      <c r="B904" s="22">
        <f>+$B$24</f>
        <v>0</v>
      </c>
      <c r="C904" s="84" t="e">
        <f>+B904/B917</f>
        <v>#DIV/0!</v>
      </c>
      <c r="D904" s="89">
        <v>0</v>
      </c>
      <c r="E904" s="112">
        <f>+D904*C885</f>
        <v>0</v>
      </c>
      <c r="F904" s="79">
        <v>0</v>
      </c>
      <c r="G904" s="112">
        <f>F904*C885</f>
        <v>0</v>
      </c>
      <c r="H904" s="89">
        <v>0</v>
      </c>
      <c r="I904" s="117">
        <f>H904*C885</f>
        <v>0</v>
      </c>
      <c r="J904" s="39">
        <f>+H904*I920</f>
        <v>0</v>
      </c>
      <c r="K904" s="39">
        <f>+H904*I921</f>
        <v>0</v>
      </c>
      <c r="L904" s="394">
        <f t="shared" si="52"/>
        <v>0</v>
      </c>
    </row>
    <row r="905" spans="1:12" ht="13.8">
      <c r="A905" s="2" t="s">
        <v>2</v>
      </c>
      <c r="B905" s="22">
        <f>+$B$25</f>
        <v>0</v>
      </c>
      <c r="C905" s="84" t="e">
        <f>+B905/B917</f>
        <v>#DIV/0!</v>
      </c>
      <c r="D905" s="89">
        <v>0</v>
      </c>
      <c r="E905" s="112">
        <f>+D905*C885</f>
        <v>0</v>
      </c>
      <c r="F905" s="79">
        <v>0</v>
      </c>
      <c r="G905" s="112">
        <f>F905*C885</f>
        <v>0</v>
      </c>
      <c r="H905" s="89">
        <v>0</v>
      </c>
      <c r="I905" s="117">
        <f>H905*C885</f>
        <v>0</v>
      </c>
      <c r="J905" s="39">
        <f>+H905*I920</f>
        <v>0</v>
      </c>
      <c r="K905" s="39">
        <f>+H905*I921</f>
        <v>0</v>
      </c>
      <c r="L905" s="394">
        <f t="shared" si="52"/>
        <v>0</v>
      </c>
    </row>
    <row r="906" spans="1:12" ht="13.8">
      <c r="A906" s="2" t="s">
        <v>12</v>
      </c>
      <c r="B906" s="22">
        <f>+$B$26</f>
        <v>0</v>
      </c>
      <c r="C906" s="84" t="e">
        <f>+B906/B917</f>
        <v>#DIV/0!</v>
      </c>
      <c r="D906" s="89">
        <v>0</v>
      </c>
      <c r="E906" s="112">
        <f>+D906*C885</f>
        <v>0</v>
      </c>
      <c r="F906" s="79">
        <v>0</v>
      </c>
      <c r="G906" s="112">
        <f>F906*C885</f>
        <v>0</v>
      </c>
      <c r="H906" s="89">
        <v>0</v>
      </c>
      <c r="I906" s="117">
        <f>H906*C885</f>
        <v>0</v>
      </c>
      <c r="J906" s="39">
        <f>+H906*I920</f>
        <v>0</v>
      </c>
      <c r="K906" s="39">
        <f>+H906*I921</f>
        <v>0</v>
      </c>
      <c r="L906" s="394">
        <f t="shared" si="52"/>
        <v>0</v>
      </c>
    </row>
    <row r="907" spans="1:12" ht="13.8">
      <c r="A907" s="2" t="s">
        <v>18</v>
      </c>
      <c r="B907" s="22">
        <f>+$B$27</f>
        <v>0</v>
      </c>
      <c r="C907" s="84" t="e">
        <f>+B907/B917</f>
        <v>#DIV/0!</v>
      </c>
      <c r="D907" s="89">
        <v>0</v>
      </c>
      <c r="E907" s="112">
        <f>+D907*C885</f>
        <v>0</v>
      </c>
      <c r="F907" s="79">
        <v>0</v>
      </c>
      <c r="G907" s="112">
        <f>F907*C885</f>
        <v>0</v>
      </c>
      <c r="H907" s="89">
        <v>0</v>
      </c>
      <c r="I907" s="117">
        <f>H907*C885</f>
        <v>0</v>
      </c>
      <c r="J907" s="39">
        <f>+H907*I920</f>
        <v>0</v>
      </c>
      <c r="K907" s="39">
        <f>+H907*I921</f>
        <v>0</v>
      </c>
      <c r="L907" s="394">
        <f t="shared" si="52"/>
        <v>0</v>
      </c>
    </row>
    <row r="908" spans="1:12" ht="13.8">
      <c r="A908" s="2" t="s">
        <v>9</v>
      </c>
      <c r="B908" s="22">
        <f>+$B$28</f>
        <v>0</v>
      </c>
      <c r="C908" s="84" t="e">
        <f>+B908/B917</f>
        <v>#DIV/0!</v>
      </c>
      <c r="D908" s="89">
        <v>0</v>
      </c>
      <c r="E908" s="112">
        <f>+D908*C885</f>
        <v>0</v>
      </c>
      <c r="F908" s="79">
        <v>0</v>
      </c>
      <c r="G908" s="112">
        <f>F908*C885</f>
        <v>0</v>
      </c>
      <c r="H908" s="89">
        <v>0</v>
      </c>
      <c r="I908" s="117">
        <f>H908*C885</f>
        <v>0</v>
      </c>
      <c r="J908" s="39">
        <f>+H908*I920</f>
        <v>0</v>
      </c>
      <c r="K908" s="39">
        <f>+H908*I921</f>
        <v>0</v>
      </c>
      <c r="L908" s="394">
        <f t="shared" si="52"/>
        <v>0</v>
      </c>
    </row>
    <row r="909" spans="1:12" ht="13.8">
      <c r="A909" s="2" t="s">
        <v>7</v>
      </c>
      <c r="B909" s="22">
        <f>+$B$29</f>
        <v>0</v>
      </c>
      <c r="C909" s="84" t="e">
        <f>+B909/B917</f>
        <v>#DIV/0!</v>
      </c>
      <c r="D909" s="89">
        <v>0</v>
      </c>
      <c r="E909" s="112">
        <f>+D909*C885</f>
        <v>0</v>
      </c>
      <c r="F909" s="79">
        <v>0</v>
      </c>
      <c r="G909" s="112">
        <f>F909*C885</f>
        <v>0</v>
      </c>
      <c r="H909" s="89">
        <v>0</v>
      </c>
      <c r="I909" s="117">
        <f>H909*C885</f>
        <v>0</v>
      </c>
      <c r="J909" s="39">
        <f>+H909*I920</f>
        <v>0</v>
      </c>
      <c r="K909" s="39">
        <f>+H909*I921</f>
        <v>0</v>
      </c>
      <c r="L909" s="394">
        <f t="shared" si="52"/>
        <v>0</v>
      </c>
    </row>
    <row r="910" spans="1:12" ht="13.8">
      <c r="A910" s="2" t="s">
        <v>13</v>
      </c>
      <c r="B910" s="22">
        <f>+$B$30</f>
        <v>0</v>
      </c>
      <c r="C910" s="84" t="e">
        <f>+B910/B917</f>
        <v>#DIV/0!</v>
      </c>
      <c r="D910" s="89">
        <v>0</v>
      </c>
      <c r="E910" s="112">
        <f>+D910*C885</f>
        <v>0</v>
      </c>
      <c r="F910" s="79">
        <v>0</v>
      </c>
      <c r="G910" s="112">
        <f>F910*C885</f>
        <v>0</v>
      </c>
      <c r="H910" s="89">
        <v>0</v>
      </c>
      <c r="I910" s="117">
        <f>H910*C885</f>
        <v>0</v>
      </c>
      <c r="J910" s="39">
        <f>+H910*I920</f>
        <v>0</v>
      </c>
      <c r="K910" s="39">
        <f>+H910*I921</f>
        <v>0</v>
      </c>
      <c r="L910" s="394">
        <f t="shared" si="52"/>
        <v>0</v>
      </c>
    </row>
    <row r="911" spans="1:12" ht="13.8">
      <c r="A911" s="2" t="s">
        <v>3</v>
      </c>
      <c r="B911" s="22">
        <f>+$B$31</f>
        <v>0</v>
      </c>
      <c r="C911" s="84" t="e">
        <f>+B911/B917</f>
        <v>#DIV/0!</v>
      </c>
      <c r="D911" s="89">
        <v>0</v>
      </c>
      <c r="E911" s="112">
        <f>+D911*C885</f>
        <v>0</v>
      </c>
      <c r="F911" s="79">
        <v>0</v>
      </c>
      <c r="G911" s="112">
        <f>F911*C885</f>
        <v>0</v>
      </c>
      <c r="H911" s="89">
        <v>0</v>
      </c>
      <c r="I911" s="117">
        <f>H911*C885</f>
        <v>0</v>
      </c>
      <c r="J911" s="39">
        <f>+H911*I920</f>
        <v>0</v>
      </c>
      <c r="K911" s="39">
        <f>+H911*I921</f>
        <v>0</v>
      </c>
      <c r="L911" s="394">
        <f t="shared" si="52"/>
        <v>0</v>
      </c>
    </row>
    <row r="912" spans="1:12" ht="13.8">
      <c r="A912" s="2" t="s">
        <v>11</v>
      </c>
      <c r="B912" s="22">
        <f>+$B$32</f>
        <v>0</v>
      </c>
      <c r="C912" s="84" t="e">
        <f>+B912/B917</f>
        <v>#DIV/0!</v>
      </c>
      <c r="D912" s="89">
        <v>0</v>
      </c>
      <c r="E912" s="112">
        <f>+D912*C885</f>
        <v>0</v>
      </c>
      <c r="F912" s="79">
        <v>0</v>
      </c>
      <c r="G912" s="112">
        <f>F912*C885</f>
        <v>0</v>
      </c>
      <c r="H912" s="89">
        <v>0</v>
      </c>
      <c r="I912" s="117">
        <f>H912*C885</f>
        <v>0</v>
      </c>
      <c r="J912" s="39">
        <f>+H912*I920</f>
        <v>0</v>
      </c>
      <c r="K912" s="39">
        <f>+H912*I921</f>
        <v>0</v>
      </c>
      <c r="L912" s="394">
        <f t="shared" si="52"/>
        <v>0</v>
      </c>
    </row>
    <row r="913" spans="1:14" ht="13.8">
      <c r="A913" s="372" t="s">
        <v>8</v>
      </c>
      <c r="B913" s="22">
        <f>+$B$33</f>
        <v>0</v>
      </c>
      <c r="C913" s="84" t="e">
        <f>+B913/B917</f>
        <v>#DIV/0!</v>
      </c>
      <c r="D913" s="89">
        <v>0</v>
      </c>
      <c r="E913" s="112">
        <f>+D913*C885</f>
        <v>0</v>
      </c>
      <c r="F913" s="79">
        <v>0</v>
      </c>
      <c r="G913" s="112">
        <f>F913*C885</f>
        <v>0</v>
      </c>
      <c r="H913" s="89">
        <v>0</v>
      </c>
      <c r="I913" s="117">
        <f>H913*C885</f>
        <v>0</v>
      </c>
      <c r="J913" s="39">
        <f>+H913*I920</f>
        <v>0</v>
      </c>
      <c r="K913" s="39">
        <f>+H913*I921</f>
        <v>0</v>
      </c>
      <c r="L913" s="394">
        <f t="shared" si="52"/>
        <v>0</v>
      </c>
    </row>
    <row r="914" spans="1:14" ht="13.8">
      <c r="A914" s="372" t="s">
        <v>444</v>
      </c>
      <c r="B914" s="22">
        <f>+$B$34</f>
        <v>0</v>
      </c>
      <c r="C914" s="84" t="e">
        <f>+B914/B917</f>
        <v>#DIV/0!</v>
      </c>
      <c r="D914" s="89">
        <v>0</v>
      </c>
      <c r="E914" s="112">
        <f>+D914*C885</f>
        <v>0</v>
      </c>
      <c r="F914" s="79">
        <v>0</v>
      </c>
      <c r="G914" s="112">
        <f>F914*C885</f>
        <v>0</v>
      </c>
      <c r="H914" s="89">
        <v>0</v>
      </c>
      <c r="I914" s="117">
        <f>H914*C885</f>
        <v>0</v>
      </c>
      <c r="J914" s="39">
        <f>+H914*I920</f>
        <v>0</v>
      </c>
      <c r="K914" s="39">
        <f>+H914*I921</f>
        <v>0</v>
      </c>
      <c r="L914" s="394">
        <f t="shared" si="52"/>
        <v>0</v>
      </c>
    </row>
    <row r="915" spans="1:14" ht="13.8">
      <c r="A915" s="372" t="s">
        <v>445</v>
      </c>
      <c r="B915" s="22">
        <f>+$B$35</f>
        <v>0</v>
      </c>
      <c r="C915" s="84" t="e">
        <f>+B915/B917</f>
        <v>#DIV/0!</v>
      </c>
      <c r="D915" s="89">
        <v>0</v>
      </c>
      <c r="E915" s="112">
        <f>+D915*C885</f>
        <v>0</v>
      </c>
      <c r="F915" s="79">
        <v>0</v>
      </c>
      <c r="G915" s="112">
        <f>F915*C885</f>
        <v>0</v>
      </c>
      <c r="H915" s="89">
        <v>0</v>
      </c>
      <c r="I915" s="117">
        <f>H915*C885</f>
        <v>0</v>
      </c>
      <c r="J915" s="39">
        <f>+H915*I920</f>
        <v>0</v>
      </c>
      <c r="K915" s="39">
        <f>+H915*I921</f>
        <v>0</v>
      </c>
      <c r="L915" s="394">
        <f t="shared" si="52"/>
        <v>0</v>
      </c>
    </row>
    <row r="916" spans="1:14" ht="13.8">
      <c r="A916" s="3" t="s">
        <v>461</v>
      </c>
      <c r="B916" s="22">
        <f>+$B$36</f>
        <v>0</v>
      </c>
      <c r="C916" s="84" t="e">
        <f>+B916/B917</f>
        <v>#DIV/0!</v>
      </c>
      <c r="D916" s="89">
        <v>0</v>
      </c>
      <c r="E916" s="112">
        <f>+D916*C885</f>
        <v>0</v>
      </c>
      <c r="F916" s="79">
        <v>0</v>
      </c>
      <c r="G916" s="115">
        <f>F916*C885</f>
        <v>0</v>
      </c>
      <c r="H916" s="358">
        <v>0</v>
      </c>
      <c r="I916" s="118">
        <f>H916*C885</f>
        <v>0</v>
      </c>
      <c r="J916" s="39">
        <f>+H916*I920</f>
        <v>0</v>
      </c>
      <c r="K916" s="39">
        <f>+H916*I921</f>
        <v>0</v>
      </c>
      <c r="L916" s="394">
        <f t="shared" si="52"/>
        <v>0</v>
      </c>
    </row>
    <row r="917" spans="1:14" ht="13.8">
      <c r="A917" s="24"/>
      <c r="B917" s="25">
        <f t="shared" ref="B917:L917" si="53">SUM(B891:B916)</f>
        <v>0</v>
      </c>
      <c r="C917" s="85" t="e">
        <f t="shared" si="53"/>
        <v>#DIV/0!</v>
      </c>
      <c r="D917" s="82">
        <f t="shared" si="53"/>
        <v>0</v>
      </c>
      <c r="E917" s="113">
        <f t="shared" si="53"/>
        <v>0</v>
      </c>
      <c r="F917" s="83">
        <f t="shared" si="53"/>
        <v>0</v>
      </c>
      <c r="G917" s="113">
        <f t="shared" si="53"/>
        <v>0</v>
      </c>
      <c r="H917" s="86">
        <f t="shared" si="53"/>
        <v>0</v>
      </c>
      <c r="I917" s="363">
        <f t="shared" si="53"/>
        <v>0</v>
      </c>
      <c r="J917" s="26">
        <f t="shared" si="53"/>
        <v>0</v>
      </c>
      <c r="K917" s="26">
        <f t="shared" si="53"/>
        <v>0</v>
      </c>
      <c r="L917" s="26">
        <f t="shared" si="53"/>
        <v>0</v>
      </c>
    </row>
    <row r="918" spans="1:14">
      <c r="H918" s="80"/>
      <c r="I918" s="81"/>
    </row>
    <row r="920" spans="1:14">
      <c r="G920" t="s">
        <v>114</v>
      </c>
      <c r="H920" s="27"/>
      <c r="I920" s="357">
        <v>0</v>
      </c>
    </row>
    <row r="921" spans="1:14">
      <c r="G921" t="s">
        <v>338</v>
      </c>
      <c r="I921" s="357">
        <v>0</v>
      </c>
    </row>
    <row r="922" spans="1:14">
      <c r="G922" t="s">
        <v>256</v>
      </c>
      <c r="I922" s="120">
        <f>SUM(I920:I921)</f>
        <v>0</v>
      </c>
      <c r="N922" s="121">
        <f>+I922</f>
        <v>0</v>
      </c>
    </row>
    <row r="923" spans="1:14">
      <c r="I923" s="122"/>
      <c r="N923" s="121"/>
    </row>
    <row r="924" spans="1:14">
      <c r="I924" s="122"/>
      <c r="N924" s="121"/>
    </row>
    <row r="925" spans="1:14">
      <c r="I925" s="122"/>
      <c r="N925" s="121"/>
    </row>
    <row r="926" spans="1:14" ht="15.6">
      <c r="A926" s="874" t="s">
        <v>19</v>
      </c>
      <c r="B926" s="875"/>
      <c r="C926" s="875"/>
      <c r="D926" s="875"/>
      <c r="E926" s="875"/>
      <c r="F926" s="875"/>
      <c r="G926" s="875"/>
      <c r="H926" s="876"/>
      <c r="I926" s="4"/>
    </row>
    <row r="927" spans="1:14" ht="15.6">
      <c r="A927" s="867" t="s">
        <v>20</v>
      </c>
      <c r="B927" s="868"/>
      <c r="C927" s="920"/>
      <c r="D927" s="920"/>
      <c r="E927" s="920"/>
      <c r="F927" s="920"/>
      <c r="G927" s="920"/>
      <c r="H927" s="921"/>
      <c r="I927" s="4"/>
    </row>
    <row r="928" spans="1:14" ht="15.6">
      <c r="A928" s="867" t="s">
        <v>22</v>
      </c>
      <c r="B928" s="868"/>
      <c r="C928" s="913"/>
      <c r="D928" s="913"/>
      <c r="E928" s="913"/>
      <c r="F928" s="913"/>
      <c r="G928" s="913"/>
      <c r="H928" s="914"/>
      <c r="I928" s="4"/>
    </row>
    <row r="929" spans="1:12" ht="15.6">
      <c r="A929" s="867" t="s">
        <v>24</v>
      </c>
      <c r="B929" s="868"/>
      <c r="C929" s="869">
        <v>0</v>
      </c>
      <c r="D929" s="870"/>
      <c r="E929" s="870"/>
      <c r="F929" s="870"/>
      <c r="G929" s="870"/>
      <c r="H929" s="871"/>
      <c r="I929" s="4"/>
    </row>
    <row r="930" spans="1:12" ht="15.6">
      <c r="A930" s="881" t="s">
        <v>25</v>
      </c>
      <c r="B930" s="882"/>
      <c r="C930" s="911"/>
      <c r="D930" s="911"/>
      <c r="E930" s="911"/>
      <c r="F930" s="911"/>
      <c r="G930" s="911"/>
      <c r="H930" s="912"/>
      <c r="I930" s="4"/>
    </row>
    <row r="931" spans="1:12" ht="13.8">
      <c r="A931" s="5"/>
      <c r="B931" s="5"/>
      <c r="C931" s="5"/>
      <c r="D931" s="5"/>
      <c r="E931" s="5"/>
      <c r="F931" s="5"/>
      <c r="G931" s="5"/>
      <c r="H931" s="5"/>
      <c r="I931" s="5"/>
    </row>
    <row r="932" spans="1:12" ht="13.8">
      <c r="A932" s="6"/>
      <c r="B932" s="7"/>
      <c r="C932" s="8"/>
      <c r="D932" s="886">
        <v>0.2</v>
      </c>
      <c r="E932" s="887"/>
      <c r="F932" s="886">
        <v>0.8</v>
      </c>
      <c r="G932" s="887"/>
      <c r="H932" s="370"/>
      <c r="I932" s="10"/>
      <c r="J932" s="11" t="s">
        <v>121</v>
      </c>
      <c r="K932" s="11" t="s">
        <v>269</v>
      </c>
      <c r="L932" s="11" t="s">
        <v>270</v>
      </c>
    </row>
    <row r="933" spans="1:12" ht="13.8">
      <c r="A933" s="12"/>
      <c r="B933" s="13"/>
      <c r="C933" s="14"/>
      <c r="D933" s="872" t="s">
        <v>26</v>
      </c>
      <c r="E933" s="880"/>
      <c r="F933" s="872" t="s">
        <v>27</v>
      </c>
      <c r="G933" s="880"/>
      <c r="H933" s="872" t="s">
        <v>28</v>
      </c>
      <c r="I933" s="873"/>
      <c r="J933" s="15" t="s">
        <v>29</v>
      </c>
      <c r="K933" s="391" t="s">
        <v>29</v>
      </c>
      <c r="L933" s="391" t="s">
        <v>29</v>
      </c>
    </row>
    <row r="934" spans="1:12" ht="27.6">
      <c r="A934" s="16" t="s">
        <v>30</v>
      </c>
      <c r="B934" s="17" t="s">
        <v>31</v>
      </c>
      <c r="C934" s="18" t="s">
        <v>32</v>
      </c>
      <c r="D934" s="19" t="s">
        <v>33</v>
      </c>
      <c r="E934" s="20" t="s">
        <v>34</v>
      </c>
      <c r="F934" s="19" t="s">
        <v>33</v>
      </c>
      <c r="G934" s="20" t="s">
        <v>34</v>
      </c>
      <c r="H934" s="21" t="s">
        <v>33</v>
      </c>
      <c r="I934" s="40" t="s">
        <v>34</v>
      </c>
      <c r="J934" s="18" t="s">
        <v>34</v>
      </c>
      <c r="K934" s="18" t="s">
        <v>34</v>
      </c>
      <c r="L934" s="18" t="s">
        <v>34</v>
      </c>
    </row>
    <row r="935" spans="1:12" ht="13.8">
      <c r="A935" s="1" t="s">
        <v>15</v>
      </c>
      <c r="B935" s="22">
        <f>+$B$10</f>
        <v>0</v>
      </c>
      <c r="C935" s="84" t="e">
        <f>+B935/B961</f>
        <v>#DIV/0!</v>
      </c>
      <c r="D935" s="89">
        <v>0</v>
      </c>
      <c r="E935" s="112">
        <f>+D935*C929</f>
        <v>0</v>
      </c>
      <c r="F935" s="79">
        <v>0</v>
      </c>
      <c r="G935" s="114">
        <f>F935*C929</f>
        <v>0</v>
      </c>
      <c r="H935" s="89">
        <v>0</v>
      </c>
      <c r="I935" s="116">
        <f>H935*C929</f>
        <v>0</v>
      </c>
      <c r="J935" s="39">
        <f>+H935*I964</f>
        <v>0</v>
      </c>
      <c r="K935" s="39">
        <f>+H935*I965</f>
        <v>0</v>
      </c>
      <c r="L935" s="393">
        <f>+J935+K935</f>
        <v>0</v>
      </c>
    </row>
    <row r="936" spans="1:12" ht="13.8">
      <c r="A936" s="2" t="s">
        <v>4</v>
      </c>
      <c r="B936" s="22">
        <f>+$B$12</f>
        <v>0</v>
      </c>
      <c r="C936" s="84" t="e">
        <f>+B936/B961</f>
        <v>#DIV/0!</v>
      </c>
      <c r="D936" s="89">
        <v>0</v>
      </c>
      <c r="E936" s="112">
        <f>+D936*C929</f>
        <v>0</v>
      </c>
      <c r="F936" s="79">
        <v>0</v>
      </c>
      <c r="G936" s="112">
        <f>F936*C929</f>
        <v>0</v>
      </c>
      <c r="H936" s="89">
        <v>0</v>
      </c>
      <c r="I936" s="117">
        <f>H936*C929</f>
        <v>0</v>
      </c>
      <c r="J936" s="39">
        <f>+H936*I964</f>
        <v>0</v>
      </c>
      <c r="K936" s="39">
        <f>+H936*I965</f>
        <v>0</v>
      </c>
      <c r="L936" s="394">
        <f>+J936+K936</f>
        <v>0</v>
      </c>
    </row>
    <row r="937" spans="1:12" ht="13.8">
      <c r="A937" s="2" t="s">
        <v>0</v>
      </c>
      <c r="B937" s="22">
        <f>+$B$13</f>
        <v>0</v>
      </c>
      <c r="C937" s="84" t="e">
        <f>+B937/B961</f>
        <v>#DIV/0!</v>
      </c>
      <c r="D937" s="89">
        <v>0</v>
      </c>
      <c r="E937" s="112">
        <f>+D937*C929</f>
        <v>0</v>
      </c>
      <c r="F937" s="79">
        <v>0</v>
      </c>
      <c r="G937" s="112">
        <f>F937*C929</f>
        <v>0</v>
      </c>
      <c r="H937" s="89">
        <v>0</v>
      </c>
      <c r="I937" s="117">
        <f>H937*C929</f>
        <v>0</v>
      </c>
      <c r="J937" s="39">
        <f>+H937*I964</f>
        <v>0</v>
      </c>
      <c r="K937" s="39">
        <f>+H937*I965</f>
        <v>0</v>
      </c>
      <c r="L937" s="394">
        <f t="shared" ref="L937:L960" si="54">+J937+K937</f>
        <v>0</v>
      </c>
    </row>
    <row r="938" spans="1:12" ht="13.8">
      <c r="A938" s="2" t="s">
        <v>16</v>
      </c>
      <c r="B938" s="22">
        <f>+$B$14</f>
        <v>0</v>
      </c>
      <c r="C938" s="84" t="e">
        <f>+B938/B961</f>
        <v>#DIV/0!</v>
      </c>
      <c r="D938" s="89">
        <v>0</v>
      </c>
      <c r="E938" s="112">
        <f>+D938*C929</f>
        <v>0</v>
      </c>
      <c r="F938" s="79">
        <v>0</v>
      </c>
      <c r="G938" s="112">
        <f>F938*C929</f>
        <v>0</v>
      </c>
      <c r="H938" s="89">
        <v>0</v>
      </c>
      <c r="I938" s="117">
        <f>H938*C929</f>
        <v>0</v>
      </c>
      <c r="J938" s="39">
        <f>+H938*I964</f>
        <v>0</v>
      </c>
      <c r="K938" s="39">
        <f>+H938*I965</f>
        <v>0</v>
      </c>
      <c r="L938" s="394">
        <f t="shared" si="54"/>
        <v>0</v>
      </c>
    </row>
    <row r="939" spans="1:12" ht="13.8">
      <c r="A939" s="2" t="s">
        <v>6</v>
      </c>
      <c r="B939" s="22">
        <f>+$B$15</f>
        <v>0</v>
      </c>
      <c r="C939" s="84" t="e">
        <f>+B939/B961</f>
        <v>#DIV/0!</v>
      </c>
      <c r="D939" s="89">
        <v>0</v>
      </c>
      <c r="E939" s="112">
        <f>+D939*C929</f>
        <v>0</v>
      </c>
      <c r="F939" s="79">
        <v>0</v>
      </c>
      <c r="G939" s="112">
        <f>F939*C929</f>
        <v>0</v>
      </c>
      <c r="H939" s="89">
        <v>0</v>
      </c>
      <c r="I939" s="117">
        <f>H939*C929</f>
        <v>0</v>
      </c>
      <c r="J939" s="39">
        <f>+H939*I964</f>
        <v>0</v>
      </c>
      <c r="K939" s="39">
        <f>+H939*I965</f>
        <v>0</v>
      </c>
      <c r="L939" s="394">
        <f t="shared" si="54"/>
        <v>0</v>
      </c>
    </row>
    <row r="940" spans="1:12" ht="13.8">
      <c r="A940" s="2" t="s">
        <v>10</v>
      </c>
      <c r="B940" s="22">
        <f>+$B$16</f>
        <v>0</v>
      </c>
      <c r="C940" s="84" t="e">
        <f>+B940/B961</f>
        <v>#DIV/0!</v>
      </c>
      <c r="D940" s="89">
        <v>0</v>
      </c>
      <c r="E940" s="112">
        <f>+D940*C929</f>
        <v>0</v>
      </c>
      <c r="F940" s="79">
        <v>0</v>
      </c>
      <c r="G940" s="112">
        <f>F940*C929</f>
        <v>0</v>
      </c>
      <c r="H940" s="89">
        <v>0</v>
      </c>
      <c r="I940" s="117">
        <f>H940*C929</f>
        <v>0</v>
      </c>
      <c r="J940" s="39">
        <f>+H940*I964</f>
        <v>0</v>
      </c>
      <c r="K940" s="39">
        <f>+H940*I965</f>
        <v>0</v>
      </c>
      <c r="L940" s="394">
        <f t="shared" si="54"/>
        <v>0</v>
      </c>
    </row>
    <row r="941" spans="1:12" ht="13.8">
      <c r="A941" s="2" t="s">
        <v>17</v>
      </c>
      <c r="B941" s="22">
        <f>+$B$17</f>
        <v>0</v>
      </c>
      <c r="C941" s="84" t="e">
        <f>+B941/B961</f>
        <v>#DIV/0!</v>
      </c>
      <c r="D941" s="89">
        <v>0</v>
      </c>
      <c r="E941" s="112">
        <f>+D941*C929</f>
        <v>0</v>
      </c>
      <c r="F941" s="79">
        <v>0</v>
      </c>
      <c r="G941" s="112">
        <f>F941*C929</f>
        <v>0</v>
      </c>
      <c r="H941" s="89">
        <v>0</v>
      </c>
      <c r="I941" s="117">
        <f>H941*C929</f>
        <v>0</v>
      </c>
      <c r="J941" s="39">
        <f>+H941*I964</f>
        <v>0</v>
      </c>
      <c r="K941" s="39">
        <f>+H941*I965</f>
        <v>0</v>
      </c>
      <c r="L941" s="394">
        <f t="shared" si="54"/>
        <v>0</v>
      </c>
    </row>
    <row r="942" spans="1:12" ht="13.8">
      <c r="A942" s="2" t="s">
        <v>5</v>
      </c>
      <c r="B942" s="22">
        <f>+$B$18</f>
        <v>0</v>
      </c>
      <c r="C942" s="84" t="e">
        <f>+B942/B961</f>
        <v>#DIV/0!</v>
      </c>
      <c r="D942" s="89">
        <v>0</v>
      </c>
      <c r="E942" s="112">
        <f>+D942*C929</f>
        <v>0</v>
      </c>
      <c r="F942" s="79">
        <v>0</v>
      </c>
      <c r="G942" s="112">
        <f>F942*C929</f>
        <v>0</v>
      </c>
      <c r="H942" s="89">
        <v>0</v>
      </c>
      <c r="I942" s="117">
        <f>H942*C929</f>
        <v>0</v>
      </c>
      <c r="J942" s="39">
        <f>+H942*I964</f>
        <v>0</v>
      </c>
      <c r="K942" s="39">
        <f>+H942*I965</f>
        <v>0</v>
      </c>
      <c r="L942" s="394">
        <f t="shared" si="54"/>
        <v>0</v>
      </c>
    </row>
    <row r="943" spans="1:12" ht="13.8">
      <c r="A943" s="2" t="s">
        <v>116</v>
      </c>
      <c r="B943" s="22">
        <f>+$B$19</f>
        <v>0</v>
      </c>
      <c r="C943" s="84" t="e">
        <f>+B943/B961</f>
        <v>#DIV/0!</v>
      </c>
      <c r="D943" s="89">
        <v>0</v>
      </c>
      <c r="E943" s="112">
        <f>+D943*C929</f>
        <v>0</v>
      </c>
      <c r="F943" s="79">
        <v>0</v>
      </c>
      <c r="G943" s="112">
        <f>F943*C929</f>
        <v>0</v>
      </c>
      <c r="H943" s="89">
        <v>0</v>
      </c>
      <c r="I943" s="117">
        <f>H943*C929</f>
        <v>0</v>
      </c>
      <c r="J943" s="39">
        <f>+H943*I964</f>
        <v>0</v>
      </c>
      <c r="K943" s="39">
        <f>+H943*I965</f>
        <v>0</v>
      </c>
      <c r="L943" s="394">
        <f t="shared" si="54"/>
        <v>0</v>
      </c>
    </row>
    <row r="944" spans="1:12" ht="13.8">
      <c r="A944" s="2" t="s">
        <v>1</v>
      </c>
      <c r="B944" s="22">
        <f>+$B$20</f>
        <v>0</v>
      </c>
      <c r="C944" s="84" t="e">
        <f>+B944/B961</f>
        <v>#DIV/0!</v>
      </c>
      <c r="D944" s="89">
        <v>0</v>
      </c>
      <c r="E944" s="112">
        <f>+D944*C929</f>
        <v>0</v>
      </c>
      <c r="F944" s="79">
        <v>0</v>
      </c>
      <c r="G944" s="112">
        <f>F944*C929</f>
        <v>0</v>
      </c>
      <c r="H944" s="89">
        <v>0</v>
      </c>
      <c r="I944" s="117">
        <f>H944*C929</f>
        <v>0</v>
      </c>
      <c r="J944" s="39">
        <f>+H944*I964</f>
        <v>0</v>
      </c>
      <c r="K944" s="39">
        <f>+H944*I965</f>
        <v>0</v>
      </c>
      <c r="L944" s="394">
        <f t="shared" si="54"/>
        <v>0</v>
      </c>
    </row>
    <row r="945" spans="1:12" ht="13.8">
      <c r="A945" s="2" t="s">
        <v>46</v>
      </c>
      <c r="B945" s="22">
        <f>+$B$21</f>
        <v>0</v>
      </c>
      <c r="C945" s="84" t="e">
        <f>+B945/B961</f>
        <v>#DIV/0!</v>
      </c>
      <c r="D945" s="89">
        <v>0</v>
      </c>
      <c r="E945" s="112">
        <f>+D945*C929</f>
        <v>0</v>
      </c>
      <c r="F945" s="79">
        <v>0</v>
      </c>
      <c r="G945" s="112">
        <f>F945*C929</f>
        <v>0</v>
      </c>
      <c r="H945" s="89">
        <v>0</v>
      </c>
      <c r="I945" s="117">
        <f>H945*C929</f>
        <v>0</v>
      </c>
      <c r="J945" s="39">
        <f>+H945*I964</f>
        <v>0</v>
      </c>
      <c r="K945" s="39">
        <f>+H945*I965</f>
        <v>0</v>
      </c>
      <c r="L945" s="394">
        <f t="shared" si="54"/>
        <v>0</v>
      </c>
    </row>
    <row r="946" spans="1:12" ht="13.8">
      <c r="A946" s="2" t="s">
        <v>45</v>
      </c>
      <c r="B946" s="22">
        <f>+$B$22</f>
        <v>0</v>
      </c>
      <c r="C946" s="84" t="e">
        <f>+B946/B961</f>
        <v>#DIV/0!</v>
      </c>
      <c r="D946" s="89">
        <v>0</v>
      </c>
      <c r="E946" s="112">
        <f>+D946*C929</f>
        <v>0</v>
      </c>
      <c r="F946" s="79">
        <v>0</v>
      </c>
      <c r="G946" s="112">
        <f>F946*C929</f>
        <v>0</v>
      </c>
      <c r="H946" s="89">
        <v>0</v>
      </c>
      <c r="I946" s="117">
        <f>H946*C929</f>
        <v>0</v>
      </c>
      <c r="J946" s="39">
        <f>+H946*I964</f>
        <v>0</v>
      </c>
      <c r="K946" s="39">
        <f>+H946*I965</f>
        <v>0</v>
      </c>
      <c r="L946" s="394">
        <f t="shared" si="54"/>
        <v>0</v>
      </c>
    </row>
    <row r="947" spans="1:12" ht="13.8">
      <c r="A947" s="2" t="s">
        <v>209</v>
      </c>
      <c r="B947" s="22">
        <f>+$B$23</f>
        <v>0</v>
      </c>
      <c r="C947" s="84" t="e">
        <f>+B947/B961</f>
        <v>#DIV/0!</v>
      </c>
      <c r="D947" s="89">
        <v>0</v>
      </c>
      <c r="E947" s="112">
        <f>+D947*C929</f>
        <v>0</v>
      </c>
      <c r="F947" s="79">
        <v>0</v>
      </c>
      <c r="G947" s="112">
        <f>F947*C929</f>
        <v>0</v>
      </c>
      <c r="H947" s="89">
        <v>0</v>
      </c>
      <c r="I947" s="117">
        <f>H947*C929</f>
        <v>0</v>
      </c>
      <c r="J947" s="39">
        <f>+H947*I964</f>
        <v>0</v>
      </c>
      <c r="K947" s="39">
        <f>+H947*I965</f>
        <v>0</v>
      </c>
      <c r="L947" s="394">
        <f t="shared" si="54"/>
        <v>0</v>
      </c>
    </row>
    <row r="948" spans="1:12" ht="13.8">
      <c r="A948" s="2" t="s">
        <v>210</v>
      </c>
      <c r="B948" s="22">
        <f>+$B$24</f>
        <v>0</v>
      </c>
      <c r="C948" s="84" t="e">
        <f>+B948/B961</f>
        <v>#DIV/0!</v>
      </c>
      <c r="D948" s="89">
        <v>0</v>
      </c>
      <c r="E948" s="112">
        <f>+D948*C929</f>
        <v>0</v>
      </c>
      <c r="F948" s="79">
        <v>0</v>
      </c>
      <c r="G948" s="112">
        <f>F948*C929</f>
        <v>0</v>
      </c>
      <c r="H948" s="89">
        <v>0</v>
      </c>
      <c r="I948" s="117">
        <f>H948*C929</f>
        <v>0</v>
      </c>
      <c r="J948" s="39">
        <f>+H948*I964</f>
        <v>0</v>
      </c>
      <c r="K948" s="39">
        <f>+H948*I965</f>
        <v>0</v>
      </c>
      <c r="L948" s="394">
        <f t="shared" si="54"/>
        <v>0</v>
      </c>
    </row>
    <row r="949" spans="1:12" ht="13.8">
      <c r="A949" s="2" t="s">
        <v>2</v>
      </c>
      <c r="B949" s="22">
        <f>+$B$25</f>
        <v>0</v>
      </c>
      <c r="C949" s="84" t="e">
        <f>+B949/B961</f>
        <v>#DIV/0!</v>
      </c>
      <c r="D949" s="89">
        <v>0</v>
      </c>
      <c r="E949" s="112">
        <f>+D949*C929</f>
        <v>0</v>
      </c>
      <c r="F949" s="79">
        <v>0</v>
      </c>
      <c r="G949" s="112">
        <f>F949*C929</f>
        <v>0</v>
      </c>
      <c r="H949" s="89">
        <v>0</v>
      </c>
      <c r="I949" s="117">
        <f>H949*C929</f>
        <v>0</v>
      </c>
      <c r="J949" s="39">
        <f>+H949*I964</f>
        <v>0</v>
      </c>
      <c r="K949" s="39">
        <f>+H949*I965</f>
        <v>0</v>
      </c>
      <c r="L949" s="394">
        <f t="shared" si="54"/>
        <v>0</v>
      </c>
    </row>
    <row r="950" spans="1:12" ht="13.8">
      <c r="A950" s="2" t="s">
        <v>12</v>
      </c>
      <c r="B950" s="22">
        <f>+$B$26</f>
        <v>0</v>
      </c>
      <c r="C950" s="84" t="e">
        <f>+B950/B961</f>
        <v>#DIV/0!</v>
      </c>
      <c r="D950" s="89">
        <v>0</v>
      </c>
      <c r="E950" s="112">
        <f>+D950*C929</f>
        <v>0</v>
      </c>
      <c r="F950" s="79">
        <v>0</v>
      </c>
      <c r="G950" s="112">
        <f>F950*C929</f>
        <v>0</v>
      </c>
      <c r="H950" s="89">
        <v>0</v>
      </c>
      <c r="I950" s="117">
        <f>H950*C929</f>
        <v>0</v>
      </c>
      <c r="J950" s="39">
        <f>+H950*I964</f>
        <v>0</v>
      </c>
      <c r="K950" s="39">
        <f>+H950*I965</f>
        <v>0</v>
      </c>
      <c r="L950" s="394">
        <f t="shared" si="54"/>
        <v>0</v>
      </c>
    </row>
    <row r="951" spans="1:12" ht="13.8">
      <c r="A951" s="2" t="s">
        <v>18</v>
      </c>
      <c r="B951" s="22">
        <f>+$B$27</f>
        <v>0</v>
      </c>
      <c r="C951" s="84" t="e">
        <f>+B951/B961</f>
        <v>#DIV/0!</v>
      </c>
      <c r="D951" s="89">
        <v>0</v>
      </c>
      <c r="E951" s="112">
        <f>+D951*C929</f>
        <v>0</v>
      </c>
      <c r="F951" s="79">
        <v>0</v>
      </c>
      <c r="G951" s="112">
        <f>F951*C929</f>
        <v>0</v>
      </c>
      <c r="H951" s="89">
        <v>0</v>
      </c>
      <c r="I951" s="117">
        <f>H951*C929</f>
        <v>0</v>
      </c>
      <c r="J951" s="39">
        <f>+H951*I964</f>
        <v>0</v>
      </c>
      <c r="K951" s="39">
        <f>+H951*I965</f>
        <v>0</v>
      </c>
      <c r="L951" s="394">
        <f t="shared" si="54"/>
        <v>0</v>
      </c>
    </row>
    <row r="952" spans="1:12" ht="13.8">
      <c r="A952" s="2" t="s">
        <v>9</v>
      </c>
      <c r="B952" s="22">
        <f>+$B$28</f>
        <v>0</v>
      </c>
      <c r="C952" s="84" t="e">
        <f>+B952/B961</f>
        <v>#DIV/0!</v>
      </c>
      <c r="D952" s="89">
        <v>0</v>
      </c>
      <c r="E952" s="112">
        <f>+D952*C929</f>
        <v>0</v>
      </c>
      <c r="F952" s="79">
        <v>0</v>
      </c>
      <c r="G952" s="112">
        <f>F952*C929</f>
        <v>0</v>
      </c>
      <c r="H952" s="89">
        <v>0</v>
      </c>
      <c r="I952" s="117">
        <f>H952*C929</f>
        <v>0</v>
      </c>
      <c r="J952" s="39">
        <f>+H952*I964</f>
        <v>0</v>
      </c>
      <c r="K952" s="39">
        <f>+H952*I965</f>
        <v>0</v>
      </c>
      <c r="L952" s="394">
        <f t="shared" si="54"/>
        <v>0</v>
      </c>
    </row>
    <row r="953" spans="1:12" ht="13.8">
      <c r="A953" s="2" t="s">
        <v>7</v>
      </c>
      <c r="B953" s="22">
        <f>+$B$29</f>
        <v>0</v>
      </c>
      <c r="C953" s="84" t="e">
        <f>+B953/B961</f>
        <v>#DIV/0!</v>
      </c>
      <c r="D953" s="89">
        <v>0</v>
      </c>
      <c r="E953" s="112">
        <f>+D953*C929</f>
        <v>0</v>
      </c>
      <c r="F953" s="79">
        <v>0</v>
      </c>
      <c r="G953" s="112">
        <f>F953*C929</f>
        <v>0</v>
      </c>
      <c r="H953" s="89">
        <v>0</v>
      </c>
      <c r="I953" s="117">
        <f>H953*C929</f>
        <v>0</v>
      </c>
      <c r="J953" s="39">
        <f>+H953*I964</f>
        <v>0</v>
      </c>
      <c r="K953" s="39">
        <f>+H953*I965</f>
        <v>0</v>
      </c>
      <c r="L953" s="394">
        <f t="shared" si="54"/>
        <v>0</v>
      </c>
    </row>
    <row r="954" spans="1:12" ht="13.8">
      <c r="A954" s="2" t="s">
        <v>13</v>
      </c>
      <c r="B954" s="22">
        <f>+$B$30</f>
        <v>0</v>
      </c>
      <c r="C954" s="84" t="e">
        <f>+B954/B961</f>
        <v>#DIV/0!</v>
      </c>
      <c r="D954" s="89">
        <v>0</v>
      </c>
      <c r="E954" s="112">
        <f>+D954*C929</f>
        <v>0</v>
      </c>
      <c r="F954" s="79">
        <v>0</v>
      </c>
      <c r="G954" s="112">
        <f>F954*C929</f>
        <v>0</v>
      </c>
      <c r="H954" s="89">
        <v>0</v>
      </c>
      <c r="I954" s="117">
        <f>H954*C929</f>
        <v>0</v>
      </c>
      <c r="J954" s="39">
        <f>+H954*I964</f>
        <v>0</v>
      </c>
      <c r="K954" s="39">
        <f>+H954*I965</f>
        <v>0</v>
      </c>
      <c r="L954" s="394">
        <f t="shared" si="54"/>
        <v>0</v>
      </c>
    </row>
    <row r="955" spans="1:12" ht="13.8">
      <c r="A955" s="2" t="s">
        <v>3</v>
      </c>
      <c r="B955" s="22">
        <f>+$B$31</f>
        <v>0</v>
      </c>
      <c r="C955" s="84" t="e">
        <f>+B955/B961</f>
        <v>#DIV/0!</v>
      </c>
      <c r="D955" s="89">
        <v>0</v>
      </c>
      <c r="E955" s="112">
        <f>+D955*C929</f>
        <v>0</v>
      </c>
      <c r="F955" s="79">
        <v>0</v>
      </c>
      <c r="G955" s="112">
        <f>F955*C929</f>
        <v>0</v>
      </c>
      <c r="H955" s="89">
        <v>0</v>
      </c>
      <c r="I955" s="117">
        <f>H955*C929</f>
        <v>0</v>
      </c>
      <c r="J955" s="39">
        <f>+H955*I964</f>
        <v>0</v>
      </c>
      <c r="K955" s="39">
        <f>+H955*I965</f>
        <v>0</v>
      </c>
      <c r="L955" s="394">
        <f t="shared" si="54"/>
        <v>0</v>
      </c>
    </row>
    <row r="956" spans="1:12" ht="13.8">
      <c r="A956" s="2" t="s">
        <v>11</v>
      </c>
      <c r="B956" s="22">
        <f>+$B$32</f>
        <v>0</v>
      </c>
      <c r="C956" s="84" t="e">
        <f>+B956/B961</f>
        <v>#DIV/0!</v>
      </c>
      <c r="D956" s="89">
        <v>0</v>
      </c>
      <c r="E956" s="112">
        <f>+D956*C929</f>
        <v>0</v>
      </c>
      <c r="F956" s="79">
        <v>0</v>
      </c>
      <c r="G956" s="112">
        <f>F956*C929</f>
        <v>0</v>
      </c>
      <c r="H956" s="89">
        <v>0</v>
      </c>
      <c r="I956" s="117">
        <f>H956*C929</f>
        <v>0</v>
      </c>
      <c r="J956" s="39">
        <f>+H956*I964</f>
        <v>0</v>
      </c>
      <c r="K956" s="39">
        <f>+H956*I965</f>
        <v>0</v>
      </c>
      <c r="L956" s="394">
        <f t="shared" si="54"/>
        <v>0</v>
      </c>
    </row>
    <row r="957" spans="1:12" ht="13.8">
      <c r="A957" s="372" t="s">
        <v>8</v>
      </c>
      <c r="B957" s="22">
        <f>+$B$33</f>
        <v>0</v>
      </c>
      <c r="C957" s="84" t="e">
        <f>+B957/B961</f>
        <v>#DIV/0!</v>
      </c>
      <c r="D957" s="89">
        <v>0</v>
      </c>
      <c r="E957" s="112">
        <f>+D957*C929</f>
        <v>0</v>
      </c>
      <c r="F957" s="79">
        <v>0</v>
      </c>
      <c r="G957" s="112">
        <f>F957*C929</f>
        <v>0</v>
      </c>
      <c r="H957" s="89">
        <v>0</v>
      </c>
      <c r="I957" s="117">
        <f>H957*C929</f>
        <v>0</v>
      </c>
      <c r="J957" s="39">
        <f>+H957*I964</f>
        <v>0</v>
      </c>
      <c r="K957" s="39">
        <f>+H957*I965</f>
        <v>0</v>
      </c>
      <c r="L957" s="394">
        <f t="shared" si="54"/>
        <v>0</v>
      </c>
    </row>
    <row r="958" spans="1:12" ht="13.8">
      <c r="A958" s="372" t="s">
        <v>444</v>
      </c>
      <c r="B958" s="22">
        <f>+$B$34</f>
        <v>0</v>
      </c>
      <c r="C958" s="84" t="e">
        <f>+B958/B961</f>
        <v>#DIV/0!</v>
      </c>
      <c r="D958" s="89">
        <v>0</v>
      </c>
      <c r="E958" s="112">
        <f>+D958*C929</f>
        <v>0</v>
      </c>
      <c r="F958" s="79">
        <v>0</v>
      </c>
      <c r="G958" s="112">
        <f>F958*C929</f>
        <v>0</v>
      </c>
      <c r="H958" s="89">
        <v>0</v>
      </c>
      <c r="I958" s="117">
        <f>H958*C929</f>
        <v>0</v>
      </c>
      <c r="J958" s="39">
        <f>+H958*I964</f>
        <v>0</v>
      </c>
      <c r="K958" s="39">
        <f>+H958*I965</f>
        <v>0</v>
      </c>
      <c r="L958" s="394">
        <f t="shared" si="54"/>
        <v>0</v>
      </c>
    </row>
    <row r="959" spans="1:12" ht="13.8">
      <c r="A959" s="372" t="s">
        <v>445</v>
      </c>
      <c r="B959" s="22">
        <f>+$B$35</f>
        <v>0</v>
      </c>
      <c r="C959" s="84" t="e">
        <f>+B959/B961</f>
        <v>#DIV/0!</v>
      </c>
      <c r="D959" s="89">
        <v>0</v>
      </c>
      <c r="E959" s="112">
        <f>+D959*C929</f>
        <v>0</v>
      </c>
      <c r="F959" s="79">
        <v>0</v>
      </c>
      <c r="G959" s="112">
        <f>F959*C929</f>
        <v>0</v>
      </c>
      <c r="H959" s="89">
        <v>0</v>
      </c>
      <c r="I959" s="117">
        <f>H959*C929</f>
        <v>0</v>
      </c>
      <c r="J959" s="39">
        <f>+H959*I964</f>
        <v>0</v>
      </c>
      <c r="K959" s="39">
        <f>+H959*I965</f>
        <v>0</v>
      </c>
      <c r="L959" s="394">
        <f t="shared" si="54"/>
        <v>0</v>
      </c>
    </row>
    <row r="960" spans="1:12" ht="13.8">
      <c r="A960" s="3" t="s">
        <v>461</v>
      </c>
      <c r="B960" s="22">
        <f>+$B$36</f>
        <v>0</v>
      </c>
      <c r="C960" s="84" t="e">
        <f>+B960/B961</f>
        <v>#DIV/0!</v>
      </c>
      <c r="D960" s="89">
        <v>0</v>
      </c>
      <c r="E960" s="112">
        <f>+D960*C929</f>
        <v>0</v>
      </c>
      <c r="F960" s="79">
        <v>0</v>
      </c>
      <c r="G960" s="115">
        <f>F960*C929</f>
        <v>0</v>
      </c>
      <c r="H960" s="358">
        <v>0</v>
      </c>
      <c r="I960" s="118">
        <f>H960*C929</f>
        <v>0</v>
      </c>
      <c r="J960" s="39">
        <f>+H960*I964</f>
        <v>0</v>
      </c>
      <c r="K960" s="39">
        <f>+H960*I965</f>
        <v>0</v>
      </c>
      <c r="L960" s="394">
        <f t="shared" si="54"/>
        <v>0</v>
      </c>
    </row>
    <row r="961" spans="1:14" ht="13.8">
      <c r="A961" s="24"/>
      <c r="B961" s="25">
        <f t="shared" ref="B961:L961" si="55">SUM(B935:B960)</f>
        <v>0</v>
      </c>
      <c r="C961" s="85" t="e">
        <f t="shared" si="55"/>
        <v>#DIV/0!</v>
      </c>
      <c r="D961" s="82">
        <f t="shared" si="55"/>
        <v>0</v>
      </c>
      <c r="E961" s="113">
        <f t="shared" si="55"/>
        <v>0</v>
      </c>
      <c r="F961" s="83">
        <f t="shared" si="55"/>
        <v>0</v>
      </c>
      <c r="G961" s="113">
        <f t="shared" si="55"/>
        <v>0</v>
      </c>
      <c r="H961" s="86">
        <f t="shared" si="55"/>
        <v>0</v>
      </c>
      <c r="I961" s="363">
        <f t="shared" si="55"/>
        <v>0</v>
      </c>
      <c r="J961" s="26">
        <f t="shared" si="55"/>
        <v>0</v>
      </c>
      <c r="K961" s="26">
        <f t="shared" si="55"/>
        <v>0</v>
      </c>
      <c r="L961" s="26">
        <f t="shared" si="55"/>
        <v>0</v>
      </c>
    </row>
    <row r="962" spans="1:14">
      <c r="H962" s="80"/>
      <c r="I962" s="81"/>
    </row>
    <row r="964" spans="1:14">
      <c r="G964" t="s">
        <v>114</v>
      </c>
      <c r="H964" s="27"/>
      <c r="I964" s="357">
        <v>0</v>
      </c>
    </row>
    <row r="965" spans="1:14">
      <c r="G965" t="s">
        <v>338</v>
      </c>
      <c r="I965" s="357">
        <v>0</v>
      </c>
    </row>
    <row r="966" spans="1:14">
      <c r="G966" t="s">
        <v>256</v>
      </c>
      <c r="I966" s="120">
        <f>SUM(I964:I965)</f>
        <v>0</v>
      </c>
      <c r="N966" s="121">
        <f>+I966</f>
        <v>0</v>
      </c>
    </row>
    <row r="967" spans="1:14">
      <c r="I967" s="88"/>
    </row>
    <row r="968" spans="1:14">
      <c r="I968" s="88"/>
    </row>
    <row r="969" spans="1:14">
      <c r="I969" s="88"/>
    </row>
    <row r="970" spans="1:14" ht="15.6">
      <c r="A970" s="874" t="s">
        <v>19</v>
      </c>
      <c r="B970" s="875"/>
      <c r="C970" s="875"/>
      <c r="D970" s="875"/>
      <c r="E970" s="875"/>
      <c r="F970" s="875"/>
      <c r="G970" s="875"/>
      <c r="H970" s="876"/>
      <c r="I970" s="4"/>
    </row>
    <row r="971" spans="1:14" ht="15.6">
      <c r="A971" s="867" t="s">
        <v>20</v>
      </c>
      <c r="B971" s="868"/>
      <c r="C971" s="920"/>
      <c r="D971" s="920"/>
      <c r="E971" s="920"/>
      <c r="F971" s="920"/>
      <c r="G971" s="920"/>
      <c r="H971" s="921"/>
      <c r="I971" s="4"/>
    </row>
    <row r="972" spans="1:14" ht="15.6">
      <c r="A972" s="867" t="s">
        <v>22</v>
      </c>
      <c r="B972" s="868"/>
      <c r="C972" s="913"/>
      <c r="D972" s="913"/>
      <c r="E972" s="913"/>
      <c r="F972" s="913"/>
      <c r="G972" s="913"/>
      <c r="H972" s="914"/>
      <c r="I972" s="4"/>
    </row>
    <row r="973" spans="1:14" ht="15.6">
      <c r="A973" s="867" t="s">
        <v>24</v>
      </c>
      <c r="B973" s="868"/>
      <c r="C973" s="869">
        <v>0</v>
      </c>
      <c r="D973" s="870"/>
      <c r="E973" s="870"/>
      <c r="F973" s="870"/>
      <c r="G973" s="870"/>
      <c r="H973" s="871"/>
      <c r="I973" s="4"/>
    </row>
    <row r="974" spans="1:14" ht="15.6">
      <c r="A974" s="881" t="s">
        <v>25</v>
      </c>
      <c r="B974" s="882"/>
      <c r="C974" s="911"/>
      <c r="D974" s="911"/>
      <c r="E974" s="911"/>
      <c r="F974" s="911"/>
      <c r="G974" s="911"/>
      <c r="H974" s="912"/>
      <c r="I974" s="4"/>
    </row>
    <row r="975" spans="1:14" ht="13.8">
      <c r="A975" s="5"/>
      <c r="B975" s="5"/>
      <c r="C975" s="5"/>
      <c r="D975" s="5"/>
      <c r="E975" s="5"/>
      <c r="F975" s="5"/>
      <c r="G975" s="5"/>
      <c r="H975" s="5"/>
      <c r="I975" s="5"/>
    </row>
    <row r="976" spans="1:14" ht="13.8">
      <c r="A976" s="6"/>
      <c r="B976" s="7"/>
      <c r="C976" s="8"/>
      <c r="D976" s="886">
        <v>0</v>
      </c>
      <c r="E976" s="887"/>
      <c r="F976" s="886">
        <v>1</v>
      </c>
      <c r="G976" s="887"/>
      <c r="H976" s="370"/>
      <c r="I976" s="10"/>
      <c r="J976" s="11" t="s">
        <v>121</v>
      </c>
      <c r="K976" s="11" t="s">
        <v>269</v>
      </c>
      <c r="L976" s="11" t="s">
        <v>270</v>
      </c>
    </row>
    <row r="977" spans="1:12" ht="13.8">
      <c r="A977" s="12"/>
      <c r="B977" s="13"/>
      <c r="C977" s="14"/>
      <c r="D977" s="872" t="s">
        <v>26</v>
      </c>
      <c r="E977" s="880"/>
      <c r="F977" s="872" t="s">
        <v>27</v>
      </c>
      <c r="G977" s="880"/>
      <c r="H977" s="872" t="s">
        <v>28</v>
      </c>
      <c r="I977" s="873"/>
      <c r="J977" s="15" t="s">
        <v>29</v>
      </c>
      <c r="K977" s="391" t="s">
        <v>29</v>
      </c>
      <c r="L977" s="391" t="s">
        <v>29</v>
      </c>
    </row>
    <row r="978" spans="1:12" ht="27.6">
      <c r="A978" s="16" t="s">
        <v>30</v>
      </c>
      <c r="B978" s="17" t="s">
        <v>31</v>
      </c>
      <c r="C978" s="18" t="s">
        <v>32</v>
      </c>
      <c r="D978" s="19" t="s">
        <v>33</v>
      </c>
      <c r="E978" s="20" t="s">
        <v>34</v>
      </c>
      <c r="F978" s="19" t="s">
        <v>33</v>
      </c>
      <c r="G978" s="20" t="s">
        <v>34</v>
      </c>
      <c r="H978" s="21" t="s">
        <v>33</v>
      </c>
      <c r="I978" s="40" t="s">
        <v>34</v>
      </c>
      <c r="J978" s="18" t="s">
        <v>34</v>
      </c>
      <c r="K978" s="18" t="s">
        <v>34</v>
      </c>
      <c r="L978" s="18" t="s">
        <v>34</v>
      </c>
    </row>
    <row r="979" spans="1:12" ht="13.8">
      <c r="A979" s="1" t="s">
        <v>15</v>
      </c>
      <c r="B979" s="22">
        <f>+$B$10</f>
        <v>0</v>
      </c>
      <c r="C979" s="84" t="e">
        <f>+B979/B1005</f>
        <v>#DIV/0!</v>
      </c>
      <c r="D979" s="89">
        <v>0</v>
      </c>
      <c r="E979" s="112">
        <f>+D979*C973</f>
        <v>0</v>
      </c>
      <c r="F979" s="79">
        <v>0</v>
      </c>
      <c r="G979" s="114">
        <f>F979*C973</f>
        <v>0</v>
      </c>
      <c r="H979" s="89">
        <v>0</v>
      </c>
      <c r="I979" s="116">
        <f>H979*C973</f>
        <v>0</v>
      </c>
      <c r="J979" s="39">
        <f>+H979*I1008</f>
        <v>0</v>
      </c>
      <c r="K979" s="39">
        <f>+H979*I1009</f>
        <v>0</v>
      </c>
      <c r="L979" s="393">
        <f>+J979+K979</f>
        <v>0</v>
      </c>
    </row>
    <row r="980" spans="1:12" ht="13.8">
      <c r="A980" s="2" t="s">
        <v>4</v>
      </c>
      <c r="B980" s="22">
        <f>+$B$12</f>
        <v>0</v>
      </c>
      <c r="C980" s="84" t="e">
        <f>+B980/B1005</f>
        <v>#DIV/0!</v>
      </c>
      <c r="D980" s="89">
        <v>0</v>
      </c>
      <c r="E980" s="112">
        <f>+D980*C973</f>
        <v>0</v>
      </c>
      <c r="F980" s="79">
        <v>0</v>
      </c>
      <c r="G980" s="112">
        <f>F980*C973</f>
        <v>0</v>
      </c>
      <c r="H980" s="89">
        <v>0</v>
      </c>
      <c r="I980" s="117">
        <f>H980*C973</f>
        <v>0</v>
      </c>
      <c r="J980" s="39">
        <f>+H980*I1008</f>
        <v>0</v>
      </c>
      <c r="K980" s="39">
        <f>+H980*I1009</f>
        <v>0</v>
      </c>
      <c r="L980" s="394">
        <f>+J980+K980</f>
        <v>0</v>
      </c>
    </row>
    <row r="981" spans="1:12" ht="13.8">
      <c r="A981" s="2" t="s">
        <v>0</v>
      </c>
      <c r="B981" s="22">
        <f>+$B$13</f>
        <v>0</v>
      </c>
      <c r="C981" s="84" t="e">
        <f>+B981/B1005</f>
        <v>#DIV/0!</v>
      </c>
      <c r="D981" s="89">
        <v>0</v>
      </c>
      <c r="E981" s="112">
        <f>+D981*C973</f>
        <v>0</v>
      </c>
      <c r="F981" s="79">
        <v>0</v>
      </c>
      <c r="G981" s="112">
        <f>F981*C973</f>
        <v>0</v>
      </c>
      <c r="H981" s="89">
        <v>0</v>
      </c>
      <c r="I981" s="117">
        <f>H981*C973</f>
        <v>0</v>
      </c>
      <c r="J981" s="39">
        <f>+H981*I1008</f>
        <v>0</v>
      </c>
      <c r="K981" s="39">
        <f>+H981*I1009</f>
        <v>0</v>
      </c>
      <c r="L981" s="394">
        <f t="shared" ref="L981:L1004" si="56">+J981+K981</f>
        <v>0</v>
      </c>
    </row>
    <row r="982" spans="1:12" ht="13.8">
      <c r="A982" s="2" t="s">
        <v>16</v>
      </c>
      <c r="B982" s="22">
        <f>+$B$14</f>
        <v>0</v>
      </c>
      <c r="C982" s="84" t="e">
        <f>+B982/B1005</f>
        <v>#DIV/0!</v>
      </c>
      <c r="D982" s="89">
        <v>0</v>
      </c>
      <c r="E982" s="112">
        <f>+D982*C973</f>
        <v>0</v>
      </c>
      <c r="F982" s="79">
        <v>0</v>
      </c>
      <c r="G982" s="112">
        <f>F982*C973</f>
        <v>0</v>
      </c>
      <c r="H982" s="89">
        <v>0</v>
      </c>
      <c r="I982" s="117">
        <f>H982*C973</f>
        <v>0</v>
      </c>
      <c r="J982" s="39">
        <f>+H982*I1008</f>
        <v>0</v>
      </c>
      <c r="K982" s="39">
        <f>+H982*I1009</f>
        <v>0</v>
      </c>
      <c r="L982" s="394">
        <f t="shared" si="56"/>
        <v>0</v>
      </c>
    </row>
    <row r="983" spans="1:12" ht="13.8">
      <c r="A983" s="2" t="s">
        <v>6</v>
      </c>
      <c r="B983" s="22">
        <f>+$B$15</f>
        <v>0</v>
      </c>
      <c r="C983" s="84" t="e">
        <f>+B983/B1005</f>
        <v>#DIV/0!</v>
      </c>
      <c r="D983" s="89">
        <v>0</v>
      </c>
      <c r="E983" s="112">
        <f>+D983*C973</f>
        <v>0</v>
      </c>
      <c r="F983" s="79">
        <v>0</v>
      </c>
      <c r="G983" s="112">
        <f>F983*C973</f>
        <v>0</v>
      </c>
      <c r="H983" s="89">
        <v>0</v>
      </c>
      <c r="I983" s="117">
        <f>H983*C973</f>
        <v>0</v>
      </c>
      <c r="J983" s="39">
        <f>+H983*I1008</f>
        <v>0</v>
      </c>
      <c r="K983" s="39">
        <f>+H983*I1009</f>
        <v>0</v>
      </c>
      <c r="L983" s="394">
        <f t="shared" si="56"/>
        <v>0</v>
      </c>
    </row>
    <row r="984" spans="1:12" ht="13.8">
      <c r="A984" s="2" t="s">
        <v>10</v>
      </c>
      <c r="B984" s="22">
        <f>+$B$16</f>
        <v>0</v>
      </c>
      <c r="C984" s="84" t="e">
        <f>+B984/B1005</f>
        <v>#DIV/0!</v>
      </c>
      <c r="D984" s="89">
        <v>0</v>
      </c>
      <c r="E984" s="112">
        <f>+D984*C973</f>
        <v>0</v>
      </c>
      <c r="F984" s="79">
        <v>0</v>
      </c>
      <c r="G984" s="112">
        <f>F984*C973</f>
        <v>0</v>
      </c>
      <c r="H984" s="89">
        <v>0</v>
      </c>
      <c r="I984" s="117">
        <f>H984*C973</f>
        <v>0</v>
      </c>
      <c r="J984" s="39">
        <f>+H984*I1008</f>
        <v>0</v>
      </c>
      <c r="K984" s="39">
        <f>+H984*I1009</f>
        <v>0</v>
      </c>
      <c r="L984" s="394">
        <f t="shared" si="56"/>
        <v>0</v>
      </c>
    </row>
    <row r="985" spans="1:12" ht="13.8">
      <c r="A985" s="2" t="s">
        <v>17</v>
      </c>
      <c r="B985" s="22">
        <f>+$B$17</f>
        <v>0</v>
      </c>
      <c r="C985" s="84" t="e">
        <f>+B985/B1005</f>
        <v>#DIV/0!</v>
      </c>
      <c r="D985" s="89">
        <v>0</v>
      </c>
      <c r="E985" s="112">
        <f>+D985*C973</f>
        <v>0</v>
      </c>
      <c r="F985" s="79">
        <v>0</v>
      </c>
      <c r="G985" s="112">
        <f>F985*C973</f>
        <v>0</v>
      </c>
      <c r="H985" s="89">
        <v>0</v>
      </c>
      <c r="I985" s="117">
        <f>H985*C973</f>
        <v>0</v>
      </c>
      <c r="J985" s="39">
        <f>+H985*I1008</f>
        <v>0</v>
      </c>
      <c r="K985" s="39">
        <f>+H985*I1009</f>
        <v>0</v>
      </c>
      <c r="L985" s="394">
        <f t="shared" si="56"/>
        <v>0</v>
      </c>
    </row>
    <row r="986" spans="1:12" ht="13.8">
      <c r="A986" s="2" t="s">
        <v>5</v>
      </c>
      <c r="B986" s="22">
        <f>+$B$18</f>
        <v>0</v>
      </c>
      <c r="C986" s="84" t="e">
        <f>+B986/B1005</f>
        <v>#DIV/0!</v>
      </c>
      <c r="D986" s="89">
        <v>0</v>
      </c>
      <c r="E986" s="112">
        <f>+D986*C973</f>
        <v>0</v>
      </c>
      <c r="F986" s="79">
        <v>0</v>
      </c>
      <c r="G986" s="112">
        <f>F986*C973</f>
        <v>0</v>
      </c>
      <c r="H986" s="89">
        <v>0</v>
      </c>
      <c r="I986" s="117">
        <f>H986*C973</f>
        <v>0</v>
      </c>
      <c r="J986" s="39">
        <f>+H986*I1008</f>
        <v>0</v>
      </c>
      <c r="K986" s="39">
        <f>+H986*I1009</f>
        <v>0</v>
      </c>
      <c r="L986" s="394">
        <f t="shared" si="56"/>
        <v>0</v>
      </c>
    </row>
    <row r="987" spans="1:12" ht="13.8">
      <c r="A987" s="2" t="s">
        <v>116</v>
      </c>
      <c r="B987" s="22">
        <f>+$B$19</f>
        <v>0</v>
      </c>
      <c r="C987" s="84" t="e">
        <f>+B987/B1005</f>
        <v>#DIV/0!</v>
      </c>
      <c r="D987" s="89">
        <v>0</v>
      </c>
      <c r="E987" s="112">
        <f>+D987*C973</f>
        <v>0</v>
      </c>
      <c r="F987" s="79">
        <v>0</v>
      </c>
      <c r="G987" s="112">
        <f>F987*C973</f>
        <v>0</v>
      </c>
      <c r="H987" s="89">
        <v>0</v>
      </c>
      <c r="I987" s="117">
        <f>H987*C973</f>
        <v>0</v>
      </c>
      <c r="J987" s="39">
        <f>+H987*I1008</f>
        <v>0</v>
      </c>
      <c r="K987" s="39">
        <f>+H987*I1009</f>
        <v>0</v>
      </c>
      <c r="L987" s="394">
        <f t="shared" si="56"/>
        <v>0</v>
      </c>
    </row>
    <row r="988" spans="1:12" ht="13.8">
      <c r="A988" s="2" t="s">
        <v>1</v>
      </c>
      <c r="B988" s="22">
        <f>+$B$20</f>
        <v>0</v>
      </c>
      <c r="C988" s="84" t="e">
        <f>+B988/B1005</f>
        <v>#DIV/0!</v>
      </c>
      <c r="D988" s="89">
        <v>0</v>
      </c>
      <c r="E988" s="112">
        <f>+D988*C973</f>
        <v>0</v>
      </c>
      <c r="F988" s="79">
        <v>0</v>
      </c>
      <c r="G988" s="112">
        <f>F988*C973</f>
        <v>0</v>
      </c>
      <c r="H988" s="89">
        <v>0</v>
      </c>
      <c r="I988" s="117">
        <f>H988*C973</f>
        <v>0</v>
      </c>
      <c r="J988" s="39">
        <f>+H988*I1008</f>
        <v>0</v>
      </c>
      <c r="K988" s="39">
        <f>+H988*I1009</f>
        <v>0</v>
      </c>
      <c r="L988" s="394">
        <f t="shared" si="56"/>
        <v>0</v>
      </c>
    </row>
    <row r="989" spans="1:12" ht="13.8">
      <c r="A989" s="2" t="s">
        <v>46</v>
      </c>
      <c r="B989" s="22">
        <f>+$B$21</f>
        <v>0</v>
      </c>
      <c r="C989" s="84" t="e">
        <f>+B989/B1005</f>
        <v>#DIV/0!</v>
      </c>
      <c r="D989" s="89">
        <v>0</v>
      </c>
      <c r="E989" s="112">
        <f>+D989*C973</f>
        <v>0</v>
      </c>
      <c r="F989" s="79">
        <v>0</v>
      </c>
      <c r="G989" s="112">
        <f>F989*C973</f>
        <v>0</v>
      </c>
      <c r="H989" s="89">
        <v>0</v>
      </c>
      <c r="I989" s="117">
        <f>H989*C973</f>
        <v>0</v>
      </c>
      <c r="J989" s="39">
        <f>+H989*I1008</f>
        <v>0</v>
      </c>
      <c r="K989" s="39">
        <f>+H989*I1009</f>
        <v>0</v>
      </c>
      <c r="L989" s="394">
        <f t="shared" si="56"/>
        <v>0</v>
      </c>
    </row>
    <row r="990" spans="1:12" ht="13.8">
      <c r="A990" s="2" t="s">
        <v>45</v>
      </c>
      <c r="B990" s="22">
        <f>+$B$22</f>
        <v>0</v>
      </c>
      <c r="C990" s="84" t="e">
        <f>+B990/B1005</f>
        <v>#DIV/0!</v>
      </c>
      <c r="D990" s="89">
        <v>0</v>
      </c>
      <c r="E990" s="112">
        <f>+D990*C973</f>
        <v>0</v>
      </c>
      <c r="F990" s="79">
        <v>0</v>
      </c>
      <c r="G990" s="112">
        <f>F990*C973</f>
        <v>0</v>
      </c>
      <c r="H990" s="89">
        <v>0</v>
      </c>
      <c r="I990" s="117">
        <f>H990*C973</f>
        <v>0</v>
      </c>
      <c r="J990" s="39">
        <f>+H990*I1008</f>
        <v>0</v>
      </c>
      <c r="K990" s="39">
        <f>+H990*I1009</f>
        <v>0</v>
      </c>
      <c r="L990" s="394">
        <f t="shared" si="56"/>
        <v>0</v>
      </c>
    </row>
    <row r="991" spans="1:12" ht="13.8">
      <c r="A991" s="2" t="s">
        <v>209</v>
      </c>
      <c r="B991" s="22">
        <f>+$B$23</f>
        <v>0</v>
      </c>
      <c r="C991" s="84" t="e">
        <f>+B991/B1005</f>
        <v>#DIV/0!</v>
      </c>
      <c r="D991" s="89">
        <v>0</v>
      </c>
      <c r="E991" s="112">
        <f>+D991*C973</f>
        <v>0</v>
      </c>
      <c r="F991" s="79">
        <v>0</v>
      </c>
      <c r="G991" s="112">
        <f>F991*C973</f>
        <v>0</v>
      </c>
      <c r="H991" s="89">
        <v>0</v>
      </c>
      <c r="I991" s="117">
        <f>H991*C973</f>
        <v>0</v>
      </c>
      <c r="J991" s="39">
        <f>+H991*I1008</f>
        <v>0</v>
      </c>
      <c r="K991" s="39">
        <f>+H991*I1009</f>
        <v>0</v>
      </c>
      <c r="L991" s="394">
        <f t="shared" si="56"/>
        <v>0</v>
      </c>
    </row>
    <row r="992" spans="1:12" ht="13.8">
      <c r="A992" s="2" t="s">
        <v>210</v>
      </c>
      <c r="B992" s="22">
        <f>+$B$24</f>
        <v>0</v>
      </c>
      <c r="C992" s="84" t="e">
        <f>+B992/B1005</f>
        <v>#DIV/0!</v>
      </c>
      <c r="D992" s="89">
        <v>0</v>
      </c>
      <c r="E992" s="112">
        <f>+D992*C973</f>
        <v>0</v>
      </c>
      <c r="F992" s="79">
        <v>0</v>
      </c>
      <c r="G992" s="112">
        <f>F992*C973</f>
        <v>0</v>
      </c>
      <c r="H992" s="89">
        <v>0</v>
      </c>
      <c r="I992" s="117">
        <f>H992*C973</f>
        <v>0</v>
      </c>
      <c r="J992" s="39">
        <f>+H992*I1008</f>
        <v>0</v>
      </c>
      <c r="K992" s="39">
        <f>+H992*I1009</f>
        <v>0</v>
      </c>
      <c r="L992" s="394">
        <f t="shared" si="56"/>
        <v>0</v>
      </c>
    </row>
    <row r="993" spans="1:12" ht="13.8">
      <c r="A993" s="2" t="s">
        <v>2</v>
      </c>
      <c r="B993" s="22">
        <f>+$B$25</f>
        <v>0</v>
      </c>
      <c r="C993" s="84" t="e">
        <f>+B993/B1005</f>
        <v>#DIV/0!</v>
      </c>
      <c r="D993" s="89">
        <v>0</v>
      </c>
      <c r="E993" s="112">
        <f>+D993*C973</f>
        <v>0</v>
      </c>
      <c r="F993" s="79">
        <v>0</v>
      </c>
      <c r="G993" s="112">
        <f>F993*C973</f>
        <v>0</v>
      </c>
      <c r="H993" s="89">
        <v>0</v>
      </c>
      <c r="I993" s="117">
        <f>H993*C973</f>
        <v>0</v>
      </c>
      <c r="J993" s="39">
        <f>+H993*I1008</f>
        <v>0</v>
      </c>
      <c r="K993" s="39">
        <f>+H993*I1009</f>
        <v>0</v>
      </c>
      <c r="L993" s="394">
        <f t="shared" si="56"/>
        <v>0</v>
      </c>
    </row>
    <row r="994" spans="1:12" ht="13.8">
      <c r="A994" s="2" t="s">
        <v>12</v>
      </c>
      <c r="B994" s="22">
        <f>+$B$26</f>
        <v>0</v>
      </c>
      <c r="C994" s="84" t="e">
        <f>+B994/B1005</f>
        <v>#DIV/0!</v>
      </c>
      <c r="D994" s="89">
        <v>0</v>
      </c>
      <c r="E994" s="112">
        <f>+D994*C973</f>
        <v>0</v>
      </c>
      <c r="F994" s="79">
        <v>0</v>
      </c>
      <c r="G994" s="112">
        <f>F994*C973</f>
        <v>0</v>
      </c>
      <c r="H994" s="89">
        <v>0</v>
      </c>
      <c r="I994" s="117">
        <f>H994*C973</f>
        <v>0</v>
      </c>
      <c r="J994" s="39">
        <f>+H994*I1008</f>
        <v>0</v>
      </c>
      <c r="K994" s="39">
        <f>+H994*I1009</f>
        <v>0</v>
      </c>
      <c r="L994" s="394">
        <f t="shared" si="56"/>
        <v>0</v>
      </c>
    </row>
    <row r="995" spans="1:12" ht="13.8">
      <c r="A995" s="2" t="s">
        <v>18</v>
      </c>
      <c r="B995" s="22">
        <f>+$B$27</f>
        <v>0</v>
      </c>
      <c r="C995" s="84" t="e">
        <f>+B995/B1005</f>
        <v>#DIV/0!</v>
      </c>
      <c r="D995" s="89">
        <v>0</v>
      </c>
      <c r="E995" s="112">
        <f>+D995*C973</f>
        <v>0</v>
      </c>
      <c r="F995" s="79">
        <v>0</v>
      </c>
      <c r="G995" s="112">
        <f>F995*C973</f>
        <v>0</v>
      </c>
      <c r="H995" s="89">
        <v>0</v>
      </c>
      <c r="I995" s="117">
        <f>H995*C973</f>
        <v>0</v>
      </c>
      <c r="J995" s="39">
        <f>+H995*I1008</f>
        <v>0</v>
      </c>
      <c r="K995" s="39">
        <f>+H995*I1009</f>
        <v>0</v>
      </c>
      <c r="L995" s="394">
        <f t="shared" si="56"/>
        <v>0</v>
      </c>
    </row>
    <row r="996" spans="1:12" ht="13.8">
      <c r="A996" s="2" t="s">
        <v>9</v>
      </c>
      <c r="B996" s="22">
        <f>+$B$28</f>
        <v>0</v>
      </c>
      <c r="C996" s="84" t="e">
        <f>+B996/B1005</f>
        <v>#DIV/0!</v>
      </c>
      <c r="D996" s="89">
        <v>0</v>
      </c>
      <c r="E996" s="112">
        <f>+D996*C973</f>
        <v>0</v>
      </c>
      <c r="F996" s="79">
        <v>0</v>
      </c>
      <c r="G996" s="112">
        <f>F996*C973</f>
        <v>0</v>
      </c>
      <c r="H996" s="89">
        <v>0</v>
      </c>
      <c r="I996" s="117">
        <f>H996*C973</f>
        <v>0</v>
      </c>
      <c r="J996" s="39">
        <f>+H996*I1008</f>
        <v>0</v>
      </c>
      <c r="K996" s="39">
        <f>+H996*I1009</f>
        <v>0</v>
      </c>
      <c r="L996" s="394">
        <f t="shared" si="56"/>
        <v>0</v>
      </c>
    </row>
    <row r="997" spans="1:12" ht="13.8">
      <c r="A997" s="2" t="s">
        <v>7</v>
      </c>
      <c r="B997" s="22">
        <f>+$B$29</f>
        <v>0</v>
      </c>
      <c r="C997" s="84" t="e">
        <f>+B997/B1005</f>
        <v>#DIV/0!</v>
      </c>
      <c r="D997" s="89">
        <v>0</v>
      </c>
      <c r="E997" s="112">
        <f>+D997*C973</f>
        <v>0</v>
      </c>
      <c r="F997" s="79">
        <v>0</v>
      </c>
      <c r="G997" s="112">
        <f>F997*C973</f>
        <v>0</v>
      </c>
      <c r="H997" s="89">
        <v>0</v>
      </c>
      <c r="I997" s="117">
        <f>H997*C973</f>
        <v>0</v>
      </c>
      <c r="J997" s="39">
        <f>+H997*I1008</f>
        <v>0</v>
      </c>
      <c r="K997" s="39">
        <f>+H997*I1009</f>
        <v>0</v>
      </c>
      <c r="L997" s="394">
        <f t="shared" si="56"/>
        <v>0</v>
      </c>
    </row>
    <row r="998" spans="1:12" ht="13.8">
      <c r="A998" s="2" t="s">
        <v>13</v>
      </c>
      <c r="B998" s="22">
        <f>+$B$30</f>
        <v>0</v>
      </c>
      <c r="C998" s="84" t="e">
        <f>+B998/B1005</f>
        <v>#DIV/0!</v>
      </c>
      <c r="D998" s="89">
        <v>0</v>
      </c>
      <c r="E998" s="112">
        <f>+D998*C973</f>
        <v>0</v>
      </c>
      <c r="F998" s="79">
        <v>0</v>
      </c>
      <c r="G998" s="112">
        <f>F998*C973</f>
        <v>0</v>
      </c>
      <c r="H998" s="89">
        <v>0</v>
      </c>
      <c r="I998" s="117">
        <f>H998*C973</f>
        <v>0</v>
      </c>
      <c r="J998" s="39">
        <f>+H998*I1008</f>
        <v>0</v>
      </c>
      <c r="K998" s="39">
        <f>+H998*I1009</f>
        <v>0</v>
      </c>
      <c r="L998" s="394">
        <f t="shared" si="56"/>
        <v>0</v>
      </c>
    </row>
    <row r="999" spans="1:12" ht="13.8">
      <c r="A999" s="2" t="s">
        <v>3</v>
      </c>
      <c r="B999" s="22">
        <f>+$B$31</f>
        <v>0</v>
      </c>
      <c r="C999" s="84" t="e">
        <f>+B999/B1005</f>
        <v>#DIV/0!</v>
      </c>
      <c r="D999" s="89">
        <v>0</v>
      </c>
      <c r="E999" s="112">
        <f>+D999*C973</f>
        <v>0</v>
      </c>
      <c r="F999" s="79">
        <v>0</v>
      </c>
      <c r="G999" s="112">
        <f>F999*C973</f>
        <v>0</v>
      </c>
      <c r="H999" s="89">
        <v>0</v>
      </c>
      <c r="I999" s="117">
        <f>H999*C973</f>
        <v>0</v>
      </c>
      <c r="J999" s="39">
        <f>+H999*I1008</f>
        <v>0</v>
      </c>
      <c r="K999" s="39">
        <f>+H999*I1009</f>
        <v>0</v>
      </c>
      <c r="L999" s="394">
        <f t="shared" si="56"/>
        <v>0</v>
      </c>
    </row>
    <row r="1000" spans="1:12" ht="13.8">
      <c r="A1000" s="2" t="s">
        <v>11</v>
      </c>
      <c r="B1000" s="22">
        <f>+$B$32</f>
        <v>0</v>
      </c>
      <c r="C1000" s="84" t="e">
        <f>+B1000/B1005</f>
        <v>#DIV/0!</v>
      </c>
      <c r="D1000" s="89">
        <v>0</v>
      </c>
      <c r="E1000" s="112">
        <f>+D1000*C973</f>
        <v>0</v>
      </c>
      <c r="F1000" s="79">
        <v>0</v>
      </c>
      <c r="G1000" s="112">
        <f>F1000*C973</f>
        <v>0</v>
      </c>
      <c r="H1000" s="89">
        <v>0</v>
      </c>
      <c r="I1000" s="117">
        <f>H1000*C973</f>
        <v>0</v>
      </c>
      <c r="J1000" s="39">
        <f>+H1000*I1008</f>
        <v>0</v>
      </c>
      <c r="K1000" s="39">
        <f>+H1000*I1009</f>
        <v>0</v>
      </c>
      <c r="L1000" s="394">
        <f t="shared" si="56"/>
        <v>0</v>
      </c>
    </row>
    <row r="1001" spans="1:12" ht="13.8">
      <c r="A1001" s="372" t="s">
        <v>8</v>
      </c>
      <c r="B1001" s="22">
        <f>+$B$33</f>
        <v>0</v>
      </c>
      <c r="C1001" s="84" t="e">
        <f>+B1001/B1005</f>
        <v>#DIV/0!</v>
      </c>
      <c r="D1001" s="89">
        <v>0</v>
      </c>
      <c r="E1001" s="112">
        <f>+D1001*C973</f>
        <v>0</v>
      </c>
      <c r="F1001" s="79">
        <v>0</v>
      </c>
      <c r="G1001" s="112">
        <f>F1001*C973</f>
        <v>0</v>
      </c>
      <c r="H1001" s="89">
        <v>0</v>
      </c>
      <c r="I1001" s="117">
        <f>H1001*C973</f>
        <v>0</v>
      </c>
      <c r="J1001" s="39">
        <f>+H1001*I1008</f>
        <v>0</v>
      </c>
      <c r="K1001" s="39">
        <f>+H1001*I1009</f>
        <v>0</v>
      </c>
      <c r="L1001" s="394">
        <f t="shared" si="56"/>
        <v>0</v>
      </c>
    </row>
    <row r="1002" spans="1:12" ht="13.8">
      <c r="A1002" s="372" t="s">
        <v>444</v>
      </c>
      <c r="B1002" s="22">
        <f>+$B$34</f>
        <v>0</v>
      </c>
      <c r="C1002" s="84" t="e">
        <f>+B1002/B1005</f>
        <v>#DIV/0!</v>
      </c>
      <c r="D1002" s="89">
        <v>0</v>
      </c>
      <c r="E1002" s="112">
        <f>+D1002*C973</f>
        <v>0</v>
      </c>
      <c r="F1002" s="79">
        <v>0</v>
      </c>
      <c r="G1002" s="112">
        <f>F1002*C973</f>
        <v>0</v>
      </c>
      <c r="H1002" s="89">
        <v>0</v>
      </c>
      <c r="I1002" s="117">
        <f>H1002*C973</f>
        <v>0</v>
      </c>
      <c r="J1002" s="39">
        <f>+H1002*I1008</f>
        <v>0</v>
      </c>
      <c r="K1002" s="39">
        <f>+H1002*I1009</f>
        <v>0</v>
      </c>
      <c r="L1002" s="394">
        <f t="shared" si="56"/>
        <v>0</v>
      </c>
    </row>
    <row r="1003" spans="1:12" ht="13.8">
      <c r="A1003" s="372" t="s">
        <v>445</v>
      </c>
      <c r="B1003" s="22">
        <f>+$B$35</f>
        <v>0</v>
      </c>
      <c r="C1003" s="84" t="e">
        <f>+B1003/B1005</f>
        <v>#DIV/0!</v>
      </c>
      <c r="D1003" s="89">
        <v>0</v>
      </c>
      <c r="E1003" s="112">
        <f>+D1003*C973</f>
        <v>0</v>
      </c>
      <c r="F1003" s="79">
        <v>0</v>
      </c>
      <c r="G1003" s="112">
        <f>F1003*C973</f>
        <v>0</v>
      </c>
      <c r="H1003" s="89">
        <v>0</v>
      </c>
      <c r="I1003" s="117">
        <f>H1003*C973</f>
        <v>0</v>
      </c>
      <c r="J1003" s="39">
        <f>+H1003*I1008</f>
        <v>0</v>
      </c>
      <c r="K1003" s="39">
        <f>+H1003*I1009</f>
        <v>0</v>
      </c>
      <c r="L1003" s="394">
        <f t="shared" si="56"/>
        <v>0</v>
      </c>
    </row>
    <row r="1004" spans="1:12" ht="13.8">
      <c r="A1004" s="3" t="s">
        <v>461</v>
      </c>
      <c r="B1004" s="22">
        <f>+$B$36</f>
        <v>0</v>
      </c>
      <c r="C1004" s="84" t="e">
        <f>+B1004/B1005</f>
        <v>#DIV/0!</v>
      </c>
      <c r="D1004" s="89">
        <v>0</v>
      </c>
      <c r="E1004" s="112">
        <f>+D1004*C973</f>
        <v>0</v>
      </c>
      <c r="F1004" s="79">
        <v>0</v>
      </c>
      <c r="G1004" s="115">
        <f>F1004*C973</f>
        <v>0</v>
      </c>
      <c r="H1004" s="358">
        <v>0</v>
      </c>
      <c r="I1004" s="118">
        <f>H1004*C973</f>
        <v>0</v>
      </c>
      <c r="J1004" s="39">
        <f>+H1004*I1008</f>
        <v>0</v>
      </c>
      <c r="K1004" s="39">
        <f>+H1004*I1009</f>
        <v>0</v>
      </c>
      <c r="L1004" s="394">
        <f t="shared" si="56"/>
        <v>0</v>
      </c>
    </row>
    <row r="1005" spans="1:12" ht="13.8">
      <c r="A1005" s="24"/>
      <c r="B1005" s="25">
        <f t="shared" ref="B1005:L1005" si="57">SUM(B979:B1004)</f>
        <v>0</v>
      </c>
      <c r="C1005" s="85" t="e">
        <f t="shared" si="57"/>
        <v>#DIV/0!</v>
      </c>
      <c r="D1005" s="82">
        <f t="shared" si="57"/>
        <v>0</v>
      </c>
      <c r="E1005" s="113">
        <f t="shared" si="57"/>
        <v>0</v>
      </c>
      <c r="F1005" s="83">
        <f t="shared" si="57"/>
        <v>0</v>
      </c>
      <c r="G1005" s="113">
        <f t="shared" si="57"/>
        <v>0</v>
      </c>
      <c r="H1005" s="86">
        <f t="shared" si="57"/>
        <v>0</v>
      </c>
      <c r="I1005" s="363">
        <f t="shared" si="57"/>
        <v>0</v>
      </c>
      <c r="J1005" s="26">
        <f t="shared" si="57"/>
        <v>0</v>
      </c>
      <c r="K1005" s="26">
        <f t="shared" si="57"/>
        <v>0</v>
      </c>
      <c r="L1005" s="26">
        <f t="shared" si="57"/>
        <v>0</v>
      </c>
    </row>
    <row r="1006" spans="1:12">
      <c r="H1006" s="80"/>
      <c r="I1006" s="81"/>
    </row>
    <row r="1007" spans="1:12" ht="13.8">
      <c r="A1007" s="90"/>
    </row>
    <row r="1008" spans="1:12">
      <c r="G1008" t="s">
        <v>114</v>
      </c>
      <c r="H1008" s="27"/>
      <c r="I1008" s="357">
        <v>0</v>
      </c>
    </row>
    <row r="1009" spans="1:14">
      <c r="G1009" t="s">
        <v>338</v>
      </c>
      <c r="I1009" s="357">
        <v>0</v>
      </c>
    </row>
    <row r="1010" spans="1:14">
      <c r="G1010" t="s">
        <v>256</v>
      </c>
      <c r="I1010" s="120">
        <f>SUM(I1008:I1009)</f>
        <v>0</v>
      </c>
      <c r="N1010" s="121">
        <f>+I1010</f>
        <v>0</v>
      </c>
    </row>
    <row r="1011" spans="1:14">
      <c r="I1011" s="88"/>
    </row>
    <row r="1012" spans="1:14">
      <c r="I1012" s="88"/>
    </row>
    <row r="1013" spans="1:14">
      <c r="I1013" s="88"/>
    </row>
    <row r="1014" spans="1:14" ht="15.6">
      <c r="A1014" s="874" t="s">
        <v>19</v>
      </c>
      <c r="B1014" s="875"/>
      <c r="C1014" s="875"/>
      <c r="D1014" s="875"/>
      <c r="E1014" s="875"/>
      <c r="F1014" s="875"/>
      <c r="G1014" s="875"/>
      <c r="H1014" s="876"/>
      <c r="I1014" s="4"/>
    </row>
    <row r="1015" spans="1:14" ht="15.6">
      <c r="A1015" s="867" t="s">
        <v>20</v>
      </c>
      <c r="B1015" s="868"/>
      <c r="C1015" s="920"/>
      <c r="D1015" s="920"/>
      <c r="E1015" s="920"/>
      <c r="F1015" s="920"/>
      <c r="G1015" s="920"/>
      <c r="H1015" s="921"/>
      <c r="I1015" s="4"/>
    </row>
    <row r="1016" spans="1:14" ht="15.6">
      <c r="A1016" s="867" t="s">
        <v>22</v>
      </c>
      <c r="B1016" s="868"/>
      <c r="C1016" s="913"/>
      <c r="D1016" s="913"/>
      <c r="E1016" s="913"/>
      <c r="F1016" s="913"/>
      <c r="G1016" s="913"/>
      <c r="H1016" s="914"/>
      <c r="I1016" s="4"/>
    </row>
    <row r="1017" spans="1:14" ht="15.6">
      <c r="A1017" s="867" t="s">
        <v>24</v>
      </c>
      <c r="B1017" s="868"/>
      <c r="C1017" s="869">
        <v>0</v>
      </c>
      <c r="D1017" s="870"/>
      <c r="E1017" s="870"/>
      <c r="F1017" s="870"/>
      <c r="G1017" s="870"/>
      <c r="H1017" s="871"/>
      <c r="I1017" s="4"/>
    </row>
    <row r="1018" spans="1:14" ht="15.6">
      <c r="A1018" s="881" t="s">
        <v>25</v>
      </c>
      <c r="B1018" s="882"/>
      <c r="C1018" s="911"/>
      <c r="D1018" s="911"/>
      <c r="E1018" s="911"/>
      <c r="F1018" s="911"/>
      <c r="G1018" s="911"/>
      <c r="H1018" s="912"/>
      <c r="I1018" s="4"/>
    </row>
    <row r="1019" spans="1:14" ht="13.8">
      <c r="A1019" s="5"/>
      <c r="B1019" s="5"/>
      <c r="C1019" s="5"/>
      <c r="D1019" s="5"/>
      <c r="E1019" s="5"/>
      <c r="F1019" s="5"/>
      <c r="G1019" s="5"/>
      <c r="H1019" s="5"/>
      <c r="I1019" s="5"/>
    </row>
    <row r="1020" spans="1:14" ht="13.8">
      <c r="A1020" s="6"/>
      <c r="B1020" s="7"/>
      <c r="C1020" s="8"/>
      <c r="D1020" s="886">
        <v>0</v>
      </c>
      <c r="E1020" s="887"/>
      <c r="F1020" s="886">
        <v>1</v>
      </c>
      <c r="G1020" s="887"/>
      <c r="H1020" s="370"/>
      <c r="I1020" s="10"/>
      <c r="J1020" s="11" t="s">
        <v>121</v>
      </c>
      <c r="K1020" s="11" t="s">
        <v>269</v>
      </c>
      <c r="L1020" s="11" t="s">
        <v>270</v>
      </c>
    </row>
    <row r="1021" spans="1:14" ht="13.8">
      <c r="A1021" s="12"/>
      <c r="B1021" s="13"/>
      <c r="C1021" s="14"/>
      <c r="D1021" s="872" t="s">
        <v>26</v>
      </c>
      <c r="E1021" s="880"/>
      <c r="F1021" s="872" t="s">
        <v>27</v>
      </c>
      <c r="G1021" s="880"/>
      <c r="H1021" s="872" t="s">
        <v>28</v>
      </c>
      <c r="I1021" s="873"/>
      <c r="J1021" s="15" t="s">
        <v>29</v>
      </c>
      <c r="K1021" s="391" t="s">
        <v>29</v>
      </c>
      <c r="L1021" s="391" t="s">
        <v>29</v>
      </c>
    </row>
    <row r="1022" spans="1:14" ht="27.6">
      <c r="A1022" s="16" t="s">
        <v>30</v>
      </c>
      <c r="B1022" s="17" t="s">
        <v>31</v>
      </c>
      <c r="C1022" s="18" t="s">
        <v>32</v>
      </c>
      <c r="D1022" s="19" t="s">
        <v>33</v>
      </c>
      <c r="E1022" s="20" t="s">
        <v>34</v>
      </c>
      <c r="F1022" s="19" t="s">
        <v>33</v>
      </c>
      <c r="G1022" s="20" t="s">
        <v>34</v>
      </c>
      <c r="H1022" s="21" t="s">
        <v>33</v>
      </c>
      <c r="I1022" s="40" t="s">
        <v>34</v>
      </c>
      <c r="J1022" s="18" t="s">
        <v>34</v>
      </c>
      <c r="K1022" s="18" t="s">
        <v>34</v>
      </c>
      <c r="L1022" s="18" t="s">
        <v>34</v>
      </c>
    </row>
    <row r="1023" spans="1:14" ht="13.8">
      <c r="A1023" s="1" t="s">
        <v>15</v>
      </c>
      <c r="B1023" s="22">
        <f>+$B$10</f>
        <v>0</v>
      </c>
      <c r="C1023" s="84" t="e">
        <f>+B1023/B1049</f>
        <v>#DIV/0!</v>
      </c>
      <c r="D1023" s="89">
        <v>0</v>
      </c>
      <c r="E1023" s="112">
        <f>+D1023*C1017</f>
        <v>0</v>
      </c>
      <c r="F1023" s="79">
        <v>0</v>
      </c>
      <c r="G1023" s="114">
        <f>F1023*C1017</f>
        <v>0</v>
      </c>
      <c r="H1023" s="89">
        <v>0</v>
      </c>
      <c r="I1023" s="116">
        <f>H1023*C1017</f>
        <v>0</v>
      </c>
      <c r="J1023" s="39">
        <f>+H1023*I1052</f>
        <v>0</v>
      </c>
      <c r="K1023" s="39">
        <f>+H1023*I1053</f>
        <v>0</v>
      </c>
      <c r="L1023" s="393">
        <f>+J1023+K1023</f>
        <v>0</v>
      </c>
    </row>
    <row r="1024" spans="1:14" ht="13.8">
      <c r="A1024" s="2" t="s">
        <v>4</v>
      </c>
      <c r="B1024" s="22">
        <f>+$B$12</f>
        <v>0</v>
      </c>
      <c r="C1024" s="84" t="e">
        <f>+B1024/B1049</f>
        <v>#DIV/0!</v>
      </c>
      <c r="D1024" s="89">
        <v>0</v>
      </c>
      <c r="E1024" s="112">
        <f>+D1024*C1017</f>
        <v>0</v>
      </c>
      <c r="F1024" s="79">
        <v>0</v>
      </c>
      <c r="G1024" s="112">
        <f>F1024*C1017</f>
        <v>0</v>
      </c>
      <c r="H1024" s="89">
        <v>0</v>
      </c>
      <c r="I1024" s="117">
        <f>H1024*C1017</f>
        <v>0</v>
      </c>
      <c r="J1024" s="39">
        <f>+H1024*I1052</f>
        <v>0</v>
      </c>
      <c r="K1024" s="39">
        <f>+H1024*I1053</f>
        <v>0</v>
      </c>
      <c r="L1024" s="394">
        <f>+J1024+K1024</f>
        <v>0</v>
      </c>
    </row>
    <row r="1025" spans="1:12" ht="13.8">
      <c r="A1025" s="2" t="s">
        <v>0</v>
      </c>
      <c r="B1025" s="22">
        <f>+$B$13</f>
        <v>0</v>
      </c>
      <c r="C1025" s="84" t="e">
        <f>+B1025/B1049</f>
        <v>#DIV/0!</v>
      </c>
      <c r="D1025" s="89">
        <v>0</v>
      </c>
      <c r="E1025" s="112">
        <f>+D1025*C1017</f>
        <v>0</v>
      </c>
      <c r="F1025" s="79">
        <v>0</v>
      </c>
      <c r="G1025" s="112">
        <f>F1025*C1017</f>
        <v>0</v>
      </c>
      <c r="H1025" s="89">
        <v>0</v>
      </c>
      <c r="I1025" s="117">
        <f>H1025*C1017</f>
        <v>0</v>
      </c>
      <c r="J1025" s="39">
        <f>+H1025*I1052</f>
        <v>0</v>
      </c>
      <c r="K1025" s="39">
        <f>+H1025*I1053</f>
        <v>0</v>
      </c>
      <c r="L1025" s="394">
        <f t="shared" ref="L1025:L1048" si="58">+J1025+K1025</f>
        <v>0</v>
      </c>
    </row>
    <row r="1026" spans="1:12" ht="13.8">
      <c r="A1026" s="2" t="s">
        <v>16</v>
      </c>
      <c r="B1026" s="22">
        <f>+$B$14</f>
        <v>0</v>
      </c>
      <c r="C1026" s="84" t="e">
        <f>+B1026/B1049</f>
        <v>#DIV/0!</v>
      </c>
      <c r="D1026" s="89">
        <v>0</v>
      </c>
      <c r="E1026" s="112">
        <f>+D1026*C1017</f>
        <v>0</v>
      </c>
      <c r="F1026" s="79">
        <v>0</v>
      </c>
      <c r="G1026" s="112">
        <f>F1026*C1017</f>
        <v>0</v>
      </c>
      <c r="H1026" s="89">
        <v>0</v>
      </c>
      <c r="I1026" s="117">
        <f>H1026*C1017</f>
        <v>0</v>
      </c>
      <c r="J1026" s="39">
        <f>+H1026*I1052</f>
        <v>0</v>
      </c>
      <c r="K1026" s="39">
        <f>+H1026*I1053</f>
        <v>0</v>
      </c>
      <c r="L1026" s="394">
        <f t="shared" si="58"/>
        <v>0</v>
      </c>
    </row>
    <row r="1027" spans="1:12" ht="13.8">
      <c r="A1027" s="2" t="s">
        <v>6</v>
      </c>
      <c r="B1027" s="22">
        <f>+$B$15</f>
        <v>0</v>
      </c>
      <c r="C1027" s="84" t="e">
        <f>+B1027/B1049</f>
        <v>#DIV/0!</v>
      </c>
      <c r="D1027" s="89">
        <v>0</v>
      </c>
      <c r="E1027" s="112">
        <f>+D1027*C1017</f>
        <v>0</v>
      </c>
      <c r="F1027" s="79">
        <v>0</v>
      </c>
      <c r="G1027" s="112">
        <f>F1027*C1017</f>
        <v>0</v>
      </c>
      <c r="H1027" s="89">
        <v>0</v>
      </c>
      <c r="I1027" s="117">
        <f>H1027*C1017</f>
        <v>0</v>
      </c>
      <c r="J1027" s="39">
        <f>+H1027*I1052</f>
        <v>0</v>
      </c>
      <c r="K1027" s="39">
        <f>+H1027*I1053</f>
        <v>0</v>
      </c>
      <c r="L1027" s="394">
        <f t="shared" si="58"/>
        <v>0</v>
      </c>
    </row>
    <row r="1028" spans="1:12" ht="13.8">
      <c r="A1028" s="2" t="s">
        <v>10</v>
      </c>
      <c r="B1028" s="22">
        <f>+$B$16</f>
        <v>0</v>
      </c>
      <c r="C1028" s="84" t="e">
        <f>+B1028/B1049</f>
        <v>#DIV/0!</v>
      </c>
      <c r="D1028" s="89">
        <v>0</v>
      </c>
      <c r="E1028" s="112">
        <f>+D1028*C1017</f>
        <v>0</v>
      </c>
      <c r="F1028" s="79">
        <v>0</v>
      </c>
      <c r="G1028" s="112">
        <f>F1028*C1017</f>
        <v>0</v>
      </c>
      <c r="H1028" s="89">
        <v>0</v>
      </c>
      <c r="I1028" s="117">
        <f>H1028*C1017</f>
        <v>0</v>
      </c>
      <c r="J1028" s="39">
        <f>+H1028*I1052</f>
        <v>0</v>
      </c>
      <c r="K1028" s="39">
        <f>+H1028*I1053</f>
        <v>0</v>
      </c>
      <c r="L1028" s="394">
        <f t="shared" si="58"/>
        <v>0</v>
      </c>
    </row>
    <row r="1029" spans="1:12" ht="13.8">
      <c r="A1029" s="2" t="s">
        <v>17</v>
      </c>
      <c r="B1029" s="22">
        <f>+$B$17</f>
        <v>0</v>
      </c>
      <c r="C1029" s="84" t="e">
        <f>+B1029/B1049</f>
        <v>#DIV/0!</v>
      </c>
      <c r="D1029" s="89">
        <v>0</v>
      </c>
      <c r="E1029" s="112">
        <f>+D1029*C1017</f>
        <v>0</v>
      </c>
      <c r="F1029" s="79">
        <v>0</v>
      </c>
      <c r="G1029" s="112">
        <f>F1029*C1017</f>
        <v>0</v>
      </c>
      <c r="H1029" s="89">
        <v>0</v>
      </c>
      <c r="I1029" s="117">
        <f>H1029*C1017</f>
        <v>0</v>
      </c>
      <c r="J1029" s="39">
        <f>+H1029*I1052</f>
        <v>0</v>
      </c>
      <c r="K1029" s="39">
        <f>+H1029*I1053</f>
        <v>0</v>
      </c>
      <c r="L1029" s="394">
        <f t="shared" si="58"/>
        <v>0</v>
      </c>
    </row>
    <row r="1030" spans="1:12" ht="13.8">
      <c r="A1030" s="2" t="s">
        <v>5</v>
      </c>
      <c r="B1030" s="22">
        <f>+$B$18</f>
        <v>0</v>
      </c>
      <c r="C1030" s="84" t="e">
        <f>+B1030/B1049</f>
        <v>#DIV/0!</v>
      </c>
      <c r="D1030" s="89">
        <v>0</v>
      </c>
      <c r="E1030" s="112">
        <f>+D1030*C1017</f>
        <v>0</v>
      </c>
      <c r="F1030" s="79">
        <v>0</v>
      </c>
      <c r="G1030" s="112">
        <f>F1030*C1017</f>
        <v>0</v>
      </c>
      <c r="H1030" s="89">
        <v>0</v>
      </c>
      <c r="I1030" s="117">
        <f>H1030*C1017</f>
        <v>0</v>
      </c>
      <c r="J1030" s="39">
        <f>+H1030*I1052</f>
        <v>0</v>
      </c>
      <c r="K1030" s="39">
        <f>+H1030*I1053</f>
        <v>0</v>
      </c>
      <c r="L1030" s="394">
        <f t="shared" si="58"/>
        <v>0</v>
      </c>
    </row>
    <row r="1031" spans="1:12" ht="13.8">
      <c r="A1031" s="2" t="s">
        <v>116</v>
      </c>
      <c r="B1031" s="22">
        <f>+$B$19</f>
        <v>0</v>
      </c>
      <c r="C1031" s="84" t="e">
        <f>+B1031/B1049</f>
        <v>#DIV/0!</v>
      </c>
      <c r="D1031" s="89">
        <v>0</v>
      </c>
      <c r="E1031" s="112">
        <f>+D1031*C1017</f>
        <v>0</v>
      </c>
      <c r="F1031" s="79">
        <v>0</v>
      </c>
      <c r="G1031" s="112">
        <f>F1031*C1017</f>
        <v>0</v>
      </c>
      <c r="H1031" s="89">
        <v>0</v>
      </c>
      <c r="I1031" s="117">
        <f>H1031*C1017</f>
        <v>0</v>
      </c>
      <c r="J1031" s="39">
        <f>+H1031*I1052</f>
        <v>0</v>
      </c>
      <c r="K1031" s="39">
        <f>+H1031*I1053</f>
        <v>0</v>
      </c>
      <c r="L1031" s="394">
        <f t="shared" si="58"/>
        <v>0</v>
      </c>
    </row>
    <row r="1032" spans="1:12" ht="13.8">
      <c r="A1032" s="2" t="s">
        <v>1</v>
      </c>
      <c r="B1032" s="22">
        <f>+$B$20</f>
        <v>0</v>
      </c>
      <c r="C1032" s="84" t="e">
        <f>+B1032/B1049</f>
        <v>#DIV/0!</v>
      </c>
      <c r="D1032" s="89">
        <v>0</v>
      </c>
      <c r="E1032" s="112">
        <f>+D1032*C1017</f>
        <v>0</v>
      </c>
      <c r="F1032" s="79">
        <v>0</v>
      </c>
      <c r="G1032" s="112">
        <f>F1032*C1017</f>
        <v>0</v>
      </c>
      <c r="H1032" s="89">
        <v>0</v>
      </c>
      <c r="I1032" s="117">
        <f>H1032*C1017</f>
        <v>0</v>
      </c>
      <c r="J1032" s="39">
        <f>+H1032*I1052</f>
        <v>0</v>
      </c>
      <c r="K1032" s="39">
        <f>+H1032*I1053</f>
        <v>0</v>
      </c>
      <c r="L1032" s="394">
        <f t="shared" si="58"/>
        <v>0</v>
      </c>
    </row>
    <row r="1033" spans="1:12" ht="13.8">
      <c r="A1033" s="2" t="s">
        <v>46</v>
      </c>
      <c r="B1033" s="22">
        <f>+$B$21</f>
        <v>0</v>
      </c>
      <c r="C1033" s="84" t="e">
        <f>+B1033/B1049</f>
        <v>#DIV/0!</v>
      </c>
      <c r="D1033" s="89">
        <v>0</v>
      </c>
      <c r="E1033" s="112">
        <f>+D1033*C1017</f>
        <v>0</v>
      </c>
      <c r="F1033" s="79">
        <v>0</v>
      </c>
      <c r="G1033" s="112">
        <f>F1033*C1017</f>
        <v>0</v>
      </c>
      <c r="H1033" s="89">
        <v>0</v>
      </c>
      <c r="I1033" s="117">
        <f>H1033*C1017</f>
        <v>0</v>
      </c>
      <c r="J1033" s="39">
        <f>+H1033*I1052</f>
        <v>0</v>
      </c>
      <c r="K1033" s="39">
        <f>+H1033*I1053</f>
        <v>0</v>
      </c>
      <c r="L1033" s="394">
        <f t="shared" si="58"/>
        <v>0</v>
      </c>
    </row>
    <row r="1034" spans="1:12" ht="13.8">
      <c r="A1034" s="2" t="s">
        <v>45</v>
      </c>
      <c r="B1034" s="22">
        <f>+$B$22</f>
        <v>0</v>
      </c>
      <c r="C1034" s="84" t="e">
        <f>+B1034/B1049</f>
        <v>#DIV/0!</v>
      </c>
      <c r="D1034" s="89">
        <v>0</v>
      </c>
      <c r="E1034" s="112">
        <f>+D1034*C1017</f>
        <v>0</v>
      </c>
      <c r="F1034" s="79">
        <v>0</v>
      </c>
      <c r="G1034" s="112">
        <f>F1034*C1017</f>
        <v>0</v>
      </c>
      <c r="H1034" s="89">
        <v>0</v>
      </c>
      <c r="I1034" s="117">
        <f>H1034*C1017</f>
        <v>0</v>
      </c>
      <c r="J1034" s="39">
        <f>+H1034*I1052</f>
        <v>0</v>
      </c>
      <c r="K1034" s="39">
        <f>+H1034*I1053</f>
        <v>0</v>
      </c>
      <c r="L1034" s="394">
        <f t="shared" si="58"/>
        <v>0</v>
      </c>
    </row>
    <row r="1035" spans="1:12" ht="13.8">
      <c r="A1035" s="2" t="s">
        <v>209</v>
      </c>
      <c r="B1035" s="22">
        <f>+$B$23</f>
        <v>0</v>
      </c>
      <c r="C1035" s="84" t="e">
        <f>+B1035/B1049</f>
        <v>#DIV/0!</v>
      </c>
      <c r="D1035" s="89">
        <v>0</v>
      </c>
      <c r="E1035" s="112">
        <f>+D1035*C1017</f>
        <v>0</v>
      </c>
      <c r="F1035" s="79">
        <v>0</v>
      </c>
      <c r="G1035" s="112">
        <f>F1035*C1017</f>
        <v>0</v>
      </c>
      <c r="H1035" s="89">
        <v>0</v>
      </c>
      <c r="I1035" s="117">
        <f>H1035*C1017</f>
        <v>0</v>
      </c>
      <c r="J1035" s="39">
        <f>+H1035*I1052</f>
        <v>0</v>
      </c>
      <c r="K1035" s="39">
        <f>+H1035*I1053</f>
        <v>0</v>
      </c>
      <c r="L1035" s="394">
        <f t="shared" si="58"/>
        <v>0</v>
      </c>
    </row>
    <row r="1036" spans="1:12" ht="13.8">
      <c r="A1036" s="2" t="s">
        <v>210</v>
      </c>
      <c r="B1036" s="22">
        <f>+$B$24</f>
        <v>0</v>
      </c>
      <c r="C1036" s="84" t="e">
        <f>+B1036/B1049</f>
        <v>#DIV/0!</v>
      </c>
      <c r="D1036" s="89">
        <v>0</v>
      </c>
      <c r="E1036" s="112">
        <f>+D1036*C1017</f>
        <v>0</v>
      </c>
      <c r="F1036" s="79">
        <v>0</v>
      </c>
      <c r="G1036" s="112">
        <f>F1036*C1017</f>
        <v>0</v>
      </c>
      <c r="H1036" s="89">
        <v>0</v>
      </c>
      <c r="I1036" s="117">
        <f>H1036*C1017</f>
        <v>0</v>
      </c>
      <c r="J1036" s="39">
        <f>+H1036*I1052</f>
        <v>0</v>
      </c>
      <c r="K1036" s="39">
        <f>+H1036*I1053</f>
        <v>0</v>
      </c>
      <c r="L1036" s="394">
        <f t="shared" si="58"/>
        <v>0</v>
      </c>
    </row>
    <row r="1037" spans="1:12" ht="13.8">
      <c r="A1037" s="2" t="s">
        <v>2</v>
      </c>
      <c r="B1037" s="22">
        <f>+$B$25</f>
        <v>0</v>
      </c>
      <c r="C1037" s="84" t="e">
        <f>+B1037/B1049</f>
        <v>#DIV/0!</v>
      </c>
      <c r="D1037" s="89">
        <v>0</v>
      </c>
      <c r="E1037" s="112">
        <f>+D1037*C1017</f>
        <v>0</v>
      </c>
      <c r="F1037" s="79">
        <v>0</v>
      </c>
      <c r="G1037" s="112">
        <f>F1037*C1017</f>
        <v>0</v>
      </c>
      <c r="H1037" s="89">
        <v>0</v>
      </c>
      <c r="I1037" s="117">
        <f>H1037*C1017</f>
        <v>0</v>
      </c>
      <c r="J1037" s="39">
        <f>+H1037*I1052</f>
        <v>0</v>
      </c>
      <c r="K1037" s="39">
        <f>+H1037*I1053</f>
        <v>0</v>
      </c>
      <c r="L1037" s="394">
        <f t="shared" si="58"/>
        <v>0</v>
      </c>
    </row>
    <row r="1038" spans="1:12" ht="13.8">
      <c r="A1038" s="2" t="s">
        <v>12</v>
      </c>
      <c r="B1038" s="22">
        <f>+$B$26</f>
        <v>0</v>
      </c>
      <c r="C1038" s="84" t="e">
        <f>+B1038/B1049</f>
        <v>#DIV/0!</v>
      </c>
      <c r="D1038" s="89">
        <v>0</v>
      </c>
      <c r="E1038" s="112">
        <f>+D1038*C1017</f>
        <v>0</v>
      </c>
      <c r="F1038" s="79">
        <v>0</v>
      </c>
      <c r="G1038" s="112">
        <f>F1038*C1017</f>
        <v>0</v>
      </c>
      <c r="H1038" s="89">
        <v>0</v>
      </c>
      <c r="I1038" s="117">
        <f>H1038*C1017</f>
        <v>0</v>
      </c>
      <c r="J1038" s="39">
        <f>+H1038*I1052</f>
        <v>0</v>
      </c>
      <c r="K1038" s="39">
        <f>+H1038*I1053</f>
        <v>0</v>
      </c>
      <c r="L1038" s="394">
        <f t="shared" si="58"/>
        <v>0</v>
      </c>
    </row>
    <row r="1039" spans="1:12" ht="13.8">
      <c r="A1039" s="2" t="s">
        <v>18</v>
      </c>
      <c r="B1039" s="22">
        <f>+$B$27</f>
        <v>0</v>
      </c>
      <c r="C1039" s="84" t="e">
        <f>+B1039/B1049</f>
        <v>#DIV/0!</v>
      </c>
      <c r="D1039" s="89">
        <v>0</v>
      </c>
      <c r="E1039" s="112">
        <f>+D1039*C1017</f>
        <v>0</v>
      </c>
      <c r="F1039" s="79">
        <v>0</v>
      </c>
      <c r="G1039" s="112">
        <f>F1039*C1017</f>
        <v>0</v>
      </c>
      <c r="H1039" s="89">
        <v>0</v>
      </c>
      <c r="I1039" s="117">
        <f>H1039*C1017</f>
        <v>0</v>
      </c>
      <c r="J1039" s="39">
        <f>+H1039*I1052</f>
        <v>0</v>
      </c>
      <c r="K1039" s="39">
        <f>+H1039*I1053</f>
        <v>0</v>
      </c>
      <c r="L1039" s="394">
        <f t="shared" si="58"/>
        <v>0</v>
      </c>
    </row>
    <row r="1040" spans="1:12" ht="13.8">
      <c r="A1040" s="2" t="s">
        <v>9</v>
      </c>
      <c r="B1040" s="22">
        <f>+$B$28</f>
        <v>0</v>
      </c>
      <c r="C1040" s="84" t="e">
        <f>+B1040/B1049</f>
        <v>#DIV/0!</v>
      </c>
      <c r="D1040" s="89">
        <v>0</v>
      </c>
      <c r="E1040" s="112">
        <f>+D1040*C1017</f>
        <v>0</v>
      </c>
      <c r="F1040" s="79">
        <v>0</v>
      </c>
      <c r="G1040" s="112">
        <f>F1040*C1017</f>
        <v>0</v>
      </c>
      <c r="H1040" s="89">
        <v>0</v>
      </c>
      <c r="I1040" s="117">
        <f>H1040*C1017</f>
        <v>0</v>
      </c>
      <c r="J1040" s="39">
        <f>+H1040*I1052</f>
        <v>0</v>
      </c>
      <c r="K1040" s="39">
        <f>+H1040*I1053</f>
        <v>0</v>
      </c>
      <c r="L1040" s="394">
        <f t="shared" si="58"/>
        <v>0</v>
      </c>
    </row>
    <row r="1041" spans="1:14" ht="13.8">
      <c r="A1041" s="2" t="s">
        <v>7</v>
      </c>
      <c r="B1041" s="22">
        <f>+$B$29</f>
        <v>0</v>
      </c>
      <c r="C1041" s="84" t="e">
        <f>+B1041/B1049</f>
        <v>#DIV/0!</v>
      </c>
      <c r="D1041" s="89">
        <v>0</v>
      </c>
      <c r="E1041" s="112">
        <f>+D1041*C1017</f>
        <v>0</v>
      </c>
      <c r="F1041" s="79">
        <v>0</v>
      </c>
      <c r="G1041" s="112">
        <f>F1041*C1017</f>
        <v>0</v>
      </c>
      <c r="H1041" s="89">
        <v>0</v>
      </c>
      <c r="I1041" s="117">
        <f>H1041*C1017</f>
        <v>0</v>
      </c>
      <c r="J1041" s="39">
        <f>+H1041*I1052</f>
        <v>0</v>
      </c>
      <c r="K1041" s="39">
        <f>+H1041*I1053</f>
        <v>0</v>
      </c>
      <c r="L1041" s="394">
        <f t="shared" si="58"/>
        <v>0</v>
      </c>
    </row>
    <row r="1042" spans="1:14" ht="13.8">
      <c r="A1042" s="2" t="s">
        <v>13</v>
      </c>
      <c r="B1042" s="22">
        <f>+$B$30</f>
        <v>0</v>
      </c>
      <c r="C1042" s="84" t="e">
        <f>+B1042/B1049</f>
        <v>#DIV/0!</v>
      </c>
      <c r="D1042" s="89">
        <v>0</v>
      </c>
      <c r="E1042" s="112">
        <f>+D1042*C1017</f>
        <v>0</v>
      </c>
      <c r="F1042" s="79">
        <v>0</v>
      </c>
      <c r="G1042" s="112">
        <f>F1042*C1017</f>
        <v>0</v>
      </c>
      <c r="H1042" s="89">
        <v>0</v>
      </c>
      <c r="I1042" s="117">
        <f>H1042*C1017</f>
        <v>0</v>
      </c>
      <c r="J1042" s="39">
        <f>+H1042*I1052</f>
        <v>0</v>
      </c>
      <c r="K1042" s="39">
        <f>+H1042*I1053</f>
        <v>0</v>
      </c>
      <c r="L1042" s="394">
        <f t="shared" si="58"/>
        <v>0</v>
      </c>
    </row>
    <row r="1043" spans="1:14" ht="13.8">
      <c r="A1043" s="2" t="s">
        <v>3</v>
      </c>
      <c r="B1043" s="22">
        <f>+$B$31</f>
        <v>0</v>
      </c>
      <c r="C1043" s="84" t="e">
        <f>+B1043/B1049</f>
        <v>#DIV/0!</v>
      </c>
      <c r="D1043" s="89">
        <v>0</v>
      </c>
      <c r="E1043" s="112">
        <f>+D1043*C1017</f>
        <v>0</v>
      </c>
      <c r="F1043" s="79">
        <v>0</v>
      </c>
      <c r="G1043" s="112">
        <f>F1043*C1017</f>
        <v>0</v>
      </c>
      <c r="H1043" s="89">
        <v>0</v>
      </c>
      <c r="I1043" s="117">
        <f>H1043*C1017</f>
        <v>0</v>
      </c>
      <c r="J1043" s="39">
        <f>+H1043*I1052</f>
        <v>0</v>
      </c>
      <c r="K1043" s="39">
        <f>+H1043*I1053</f>
        <v>0</v>
      </c>
      <c r="L1043" s="394">
        <f t="shared" si="58"/>
        <v>0</v>
      </c>
    </row>
    <row r="1044" spans="1:14" ht="13.8">
      <c r="A1044" s="2" t="s">
        <v>11</v>
      </c>
      <c r="B1044" s="22">
        <f>+$B$32</f>
        <v>0</v>
      </c>
      <c r="C1044" s="84" t="e">
        <f>+B1044/B1049</f>
        <v>#DIV/0!</v>
      </c>
      <c r="D1044" s="89">
        <v>0</v>
      </c>
      <c r="E1044" s="112">
        <f>+D1044*C1017</f>
        <v>0</v>
      </c>
      <c r="F1044" s="79">
        <v>0</v>
      </c>
      <c r="G1044" s="112">
        <f>F1044*C1017</f>
        <v>0</v>
      </c>
      <c r="H1044" s="89">
        <v>0</v>
      </c>
      <c r="I1044" s="117">
        <f>H1044*C1017</f>
        <v>0</v>
      </c>
      <c r="J1044" s="39">
        <f>+H1044*I1052</f>
        <v>0</v>
      </c>
      <c r="K1044" s="39">
        <f>+H1044*I1053</f>
        <v>0</v>
      </c>
      <c r="L1044" s="394">
        <f t="shared" si="58"/>
        <v>0</v>
      </c>
    </row>
    <row r="1045" spans="1:14" ht="13.8">
      <c r="A1045" s="372" t="s">
        <v>8</v>
      </c>
      <c r="B1045" s="22">
        <f>+$B$33</f>
        <v>0</v>
      </c>
      <c r="C1045" s="84" t="e">
        <f>+B1045/B1049</f>
        <v>#DIV/0!</v>
      </c>
      <c r="D1045" s="89">
        <v>0</v>
      </c>
      <c r="E1045" s="112">
        <f>+D1045*C1017</f>
        <v>0</v>
      </c>
      <c r="F1045" s="79">
        <v>0</v>
      </c>
      <c r="G1045" s="112">
        <f>F1045*C1017</f>
        <v>0</v>
      </c>
      <c r="H1045" s="89">
        <v>0</v>
      </c>
      <c r="I1045" s="117">
        <f>H1045*C1017</f>
        <v>0</v>
      </c>
      <c r="J1045" s="39">
        <f>+H1045*I1052</f>
        <v>0</v>
      </c>
      <c r="K1045" s="39">
        <f>+H1045*I1053</f>
        <v>0</v>
      </c>
      <c r="L1045" s="394">
        <f t="shared" si="58"/>
        <v>0</v>
      </c>
    </row>
    <row r="1046" spans="1:14" ht="13.8">
      <c r="A1046" s="372" t="s">
        <v>444</v>
      </c>
      <c r="B1046" s="22">
        <f>+$B$34</f>
        <v>0</v>
      </c>
      <c r="C1046" s="84" t="e">
        <f>+B1046/B1049</f>
        <v>#DIV/0!</v>
      </c>
      <c r="D1046" s="89">
        <v>0</v>
      </c>
      <c r="E1046" s="112">
        <f>+D1046*C1017</f>
        <v>0</v>
      </c>
      <c r="F1046" s="79">
        <v>0</v>
      </c>
      <c r="G1046" s="112">
        <f>F1046*C1017</f>
        <v>0</v>
      </c>
      <c r="H1046" s="89">
        <v>0</v>
      </c>
      <c r="I1046" s="117">
        <f>H1046*C1017</f>
        <v>0</v>
      </c>
      <c r="J1046" s="39">
        <f>+H1046*I1052</f>
        <v>0</v>
      </c>
      <c r="K1046" s="39">
        <f>+H1046*I1053</f>
        <v>0</v>
      </c>
      <c r="L1046" s="394">
        <f t="shared" si="58"/>
        <v>0</v>
      </c>
    </row>
    <row r="1047" spans="1:14" ht="13.8">
      <c r="A1047" s="372" t="s">
        <v>445</v>
      </c>
      <c r="B1047" s="22">
        <f>+$B$35</f>
        <v>0</v>
      </c>
      <c r="C1047" s="84" t="e">
        <f>+B1047/B1049</f>
        <v>#DIV/0!</v>
      </c>
      <c r="D1047" s="89">
        <v>0</v>
      </c>
      <c r="E1047" s="112">
        <f>+D1047*C1017</f>
        <v>0</v>
      </c>
      <c r="F1047" s="79">
        <v>0</v>
      </c>
      <c r="G1047" s="112">
        <f>F1047*C1017</f>
        <v>0</v>
      </c>
      <c r="H1047" s="89">
        <v>0</v>
      </c>
      <c r="I1047" s="117">
        <f>H1047*C1017</f>
        <v>0</v>
      </c>
      <c r="J1047" s="39">
        <f>+H1047*I1052</f>
        <v>0</v>
      </c>
      <c r="K1047" s="39">
        <f>+H1047*I1053</f>
        <v>0</v>
      </c>
      <c r="L1047" s="394">
        <f t="shared" si="58"/>
        <v>0</v>
      </c>
    </row>
    <row r="1048" spans="1:14" ht="13.8">
      <c r="A1048" s="3" t="s">
        <v>461</v>
      </c>
      <c r="B1048" s="22">
        <f>+$B$36</f>
        <v>0</v>
      </c>
      <c r="C1048" s="84" t="e">
        <f>+B1048/B1049</f>
        <v>#DIV/0!</v>
      </c>
      <c r="D1048" s="89">
        <v>0</v>
      </c>
      <c r="E1048" s="112">
        <f>+D1048*C1017</f>
        <v>0</v>
      </c>
      <c r="F1048" s="79">
        <v>0</v>
      </c>
      <c r="G1048" s="115">
        <f>F1048*C1017</f>
        <v>0</v>
      </c>
      <c r="H1048" s="358">
        <v>0</v>
      </c>
      <c r="I1048" s="118">
        <f>H1048*C1017</f>
        <v>0</v>
      </c>
      <c r="J1048" s="39">
        <f>+H1048*I1052</f>
        <v>0</v>
      </c>
      <c r="K1048" s="39">
        <f>+H1048*I1053</f>
        <v>0</v>
      </c>
      <c r="L1048" s="394">
        <f t="shared" si="58"/>
        <v>0</v>
      </c>
    </row>
    <row r="1049" spans="1:14" ht="13.8">
      <c r="A1049" s="24"/>
      <c r="B1049" s="25">
        <f t="shared" ref="B1049:L1049" si="59">SUM(B1023:B1048)</f>
        <v>0</v>
      </c>
      <c r="C1049" s="85" t="e">
        <f t="shared" si="59"/>
        <v>#DIV/0!</v>
      </c>
      <c r="D1049" s="82">
        <f t="shared" si="59"/>
        <v>0</v>
      </c>
      <c r="E1049" s="113">
        <f t="shared" si="59"/>
        <v>0</v>
      </c>
      <c r="F1049" s="83">
        <f t="shared" si="59"/>
        <v>0</v>
      </c>
      <c r="G1049" s="113">
        <f t="shared" si="59"/>
        <v>0</v>
      </c>
      <c r="H1049" s="86">
        <f t="shared" si="59"/>
        <v>0</v>
      </c>
      <c r="I1049" s="119">
        <f t="shared" si="59"/>
        <v>0</v>
      </c>
      <c r="J1049" s="26">
        <f t="shared" si="59"/>
        <v>0</v>
      </c>
      <c r="K1049" s="26">
        <f t="shared" si="59"/>
        <v>0</v>
      </c>
      <c r="L1049" s="26">
        <f t="shared" si="59"/>
        <v>0</v>
      </c>
    </row>
    <row r="1050" spans="1:14">
      <c r="H1050" s="80"/>
      <c r="I1050" s="81"/>
    </row>
    <row r="1051" spans="1:14" ht="13.8">
      <c r="A1051" s="90"/>
    </row>
    <row r="1052" spans="1:14">
      <c r="G1052" t="s">
        <v>114</v>
      </c>
      <c r="H1052" s="27"/>
      <c r="I1052" s="357">
        <v>0</v>
      </c>
    </row>
    <row r="1053" spans="1:14">
      <c r="G1053" t="s">
        <v>338</v>
      </c>
      <c r="I1053" s="357">
        <v>0</v>
      </c>
    </row>
    <row r="1054" spans="1:14">
      <c r="G1054" t="s">
        <v>256</v>
      </c>
      <c r="I1054" s="120">
        <f>SUM(I1052:I1053)</f>
        <v>0</v>
      </c>
      <c r="N1054" s="121">
        <f>+I1054</f>
        <v>0</v>
      </c>
    </row>
    <row r="1055" spans="1:14">
      <c r="I1055" s="122"/>
      <c r="N1055" s="121"/>
    </row>
    <row r="1056" spans="1:14">
      <c r="I1056" s="122"/>
      <c r="N1056" s="121"/>
    </row>
    <row r="1058" spans="1:12" ht="15.6">
      <c r="A1058" s="895" t="s">
        <v>19</v>
      </c>
      <c r="B1058" s="896"/>
      <c r="C1058" s="888"/>
      <c r="D1058" s="889"/>
      <c r="E1058" s="889"/>
      <c r="F1058" s="889"/>
      <c r="G1058" s="889"/>
      <c r="H1058" s="890"/>
      <c r="I1058" s="4"/>
    </row>
    <row r="1059" spans="1:12" ht="15.6">
      <c r="A1059" s="891" t="s">
        <v>20</v>
      </c>
      <c r="B1059" s="892"/>
      <c r="C1059" s="920"/>
      <c r="D1059" s="920"/>
      <c r="E1059" s="920"/>
      <c r="F1059" s="920"/>
      <c r="G1059" s="920"/>
      <c r="H1059" s="921"/>
      <c r="I1059" s="4"/>
    </row>
    <row r="1060" spans="1:12" ht="15.6">
      <c r="A1060" s="891" t="s">
        <v>22</v>
      </c>
      <c r="B1060" s="892"/>
      <c r="C1060" s="913"/>
      <c r="D1060" s="913"/>
      <c r="E1060" s="913"/>
      <c r="F1060" s="913"/>
      <c r="G1060" s="913"/>
      <c r="H1060" s="914"/>
      <c r="I1060" s="4"/>
    </row>
    <row r="1061" spans="1:12" ht="15.6">
      <c r="A1061" s="867" t="s">
        <v>24</v>
      </c>
      <c r="B1061" s="868"/>
      <c r="C1061" s="869">
        <v>0</v>
      </c>
      <c r="D1061" s="870"/>
      <c r="E1061" s="870"/>
      <c r="F1061" s="870"/>
      <c r="G1061" s="870"/>
      <c r="H1061" s="871"/>
      <c r="I1061" s="4"/>
    </row>
    <row r="1062" spans="1:12" ht="15.6">
      <c r="A1062" s="881" t="s">
        <v>25</v>
      </c>
      <c r="B1062" s="882"/>
      <c r="C1062" s="911"/>
      <c r="D1062" s="911"/>
      <c r="E1062" s="911"/>
      <c r="F1062" s="911"/>
      <c r="G1062" s="911"/>
      <c r="H1062" s="912"/>
      <c r="I1062" s="4"/>
    </row>
    <row r="1063" spans="1:12" ht="13.8">
      <c r="A1063" s="5"/>
      <c r="B1063" s="5"/>
      <c r="C1063" s="5"/>
      <c r="D1063" s="5"/>
      <c r="E1063" s="5"/>
      <c r="F1063" s="5"/>
      <c r="G1063" s="5"/>
      <c r="H1063" s="5"/>
      <c r="I1063" s="5"/>
    </row>
    <row r="1064" spans="1:12" ht="13.8">
      <c r="A1064" s="6"/>
      <c r="B1064" s="7"/>
      <c r="C1064" s="8"/>
      <c r="D1064" s="886">
        <v>0</v>
      </c>
      <c r="E1064" s="887"/>
      <c r="F1064" s="886">
        <v>1</v>
      </c>
      <c r="G1064" s="887"/>
      <c r="H1064" s="370"/>
      <c r="I1064" s="10"/>
      <c r="J1064" s="11" t="s">
        <v>121</v>
      </c>
      <c r="K1064" s="11" t="s">
        <v>269</v>
      </c>
      <c r="L1064" s="11" t="s">
        <v>270</v>
      </c>
    </row>
    <row r="1065" spans="1:12" ht="13.8">
      <c r="A1065" s="12"/>
      <c r="B1065" s="13"/>
      <c r="C1065" s="14"/>
      <c r="D1065" s="872" t="s">
        <v>26</v>
      </c>
      <c r="E1065" s="880"/>
      <c r="F1065" s="872" t="s">
        <v>27</v>
      </c>
      <c r="G1065" s="880"/>
      <c r="H1065" s="872" t="s">
        <v>28</v>
      </c>
      <c r="I1065" s="873"/>
      <c r="J1065" s="15" t="s">
        <v>29</v>
      </c>
      <c r="K1065" s="391" t="s">
        <v>29</v>
      </c>
      <c r="L1065" s="391" t="s">
        <v>29</v>
      </c>
    </row>
    <row r="1066" spans="1:12" ht="27.6">
      <c r="A1066" s="16" t="s">
        <v>30</v>
      </c>
      <c r="B1066" s="17" t="s">
        <v>31</v>
      </c>
      <c r="C1066" s="18" t="s">
        <v>32</v>
      </c>
      <c r="D1066" s="19" t="s">
        <v>33</v>
      </c>
      <c r="E1066" s="20" t="s">
        <v>34</v>
      </c>
      <c r="F1066" s="19" t="s">
        <v>33</v>
      </c>
      <c r="G1066" s="20" t="s">
        <v>34</v>
      </c>
      <c r="H1066" s="21" t="s">
        <v>33</v>
      </c>
      <c r="I1066" s="40" t="s">
        <v>34</v>
      </c>
      <c r="J1066" s="18" t="s">
        <v>34</v>
      </c>
      <c r="K1066" s="18" t="s">
        <v>34</v>
      </c>
      <c r="L1066" s="18" t="s">
        <v>34</v>
      </c>
    </row>
    <row r="1067" spans="1:12" ht="13.8">
      <c r="A1067" s="1" t="s">
        <v>15</v>
      </c>
      <c r="B1067" s="22">
        <f>+$B$10</f>
        <v>0</v>
      </c>
      <c r="C1067" s="84" t="e">
        <f>+B1067/B1093</f>
        <v>#DIV/0!</v>
      </c>
      <c r="D1067" s="89">
        <v>0</v>
      </c>
      <c r="E1067" s="112">
        <f>+D1067*C1061</f>
        <v>0</v>
      </c>
      <c r="F1067" s="79">
        <v>0</v>
      </c>
      <c r="G1067" s="114">
        <f>F1067*C1061</f>
        <v>0</v>
      </c>
      <c r="H1067" s="89">
        <v>0</v>
      </c>
      <c r="I1067" s="116">
        <f>H1067*C1061</f>
        <v>0</v>
      </c>
      <c r="J1067" s="39">
        <f>+H1067*I1096</f>
        <v>0</v>
      </c>
      <c r="K1067" s="39">
        <f>+H1067*I1097</f>
        <v>0</v>
      </c>
      <c r="L1067" s="393">
        <f>+J1067+K1067</f>
        <v>0</v>
      </c>
    </row>
    <row r="1068" spans="1:12" ht="13.8">
      <c r="A1068" s="2" t="s">
        <v>4</v>
      </c>
      <c r="B1068" s="22">
        <f>+$B$12</f>
        <v>0</v>
      </c>
      <c r="C1068" s="84" t="e">
        <f>+B1068/B1093</f>
        <v>#DIV/0!</v>
      </c>
      <c r="D1068" s="89">
        <v>0</v>
      </c>
      <c r="E1068" s="112">
        <f>+D1068*C1061</f>
        <v>0</v>
      </c>
      <c r="F1068" s="79">
        <v>0</v>
      </c>
      <c r="G1068" s="112">
        <f>F1068*C1061</f>
        <v>0</v>
      </c>
      <c r="H1068" s="89">
        <v>0</v>
      </c>
      <c r="I1068" s="117">
        <f>H1068*C1061</f>
        <v>0</v>
      </c>
      <c r="J1068" s="39">
        <f>+H1068*I1096</f>
        <v>0</v>
      </c>
      <c r="K1068" s="39">
        <f>+H1068*I1097</f>
        <v>0</v>
      </c>
      <c r="L1068" s="394">
        <f>+J1068+K1068</f>
        <v>0</v>
      </c>
    </row>
    <row r="1069" spans="1:12" ht="13.8">
      <c r="A1069" s="2" t="s">
        <v>0</v>
      </c>
      <c r="B1069" s="22">
        <f>+$B$13</f>
        <v>0</v>
      </c>
      <c r="C1069" s="84" t="e">
        <f>+B1069/B1093</f>
        <v>#DIV/0!</v>
      </c>
      <c r="D1069" s="89">
        <v>0</v>
      </c>
      <c r="E1069" s="112">
        <f>+D1069*C1061</f>
        <v>0</v>
      </c>
      <c r="F1069" s="79">
        <v>0</v>
      </c>
      <c r="G1069" s="112">
        <f>F1069*C1061</f>
        <v>0</v>
      </c>
      <c r="H1069" s="89">
        <v>0</v>
      </c>
      <c r="I1069" s="117">
        <f>H1069*C1061</f>
        <v>0</v>
      </c>
      <c r="J1069" s="39">
        <f>+H1069*I1096</f>
        <v>0</v>
      </c>
      <c r="K1069" s="39">
        <f>+H1069*I1097</f>
        <v>0</v>
      </c>
      <c r="L1069" s="394">
        <f t="shared" ref="L1069:L1092" si="60">+J1069+K1069</f>
        <v>0</v>
      </c>
    </row>
    <row r="1070" spans="1:12" ht="13.8">
      <c r="A1070" s="2" t="s">
        <v>16</v>
      </c>
      <c r="B1070" s="22">
        <f>+$B$14</f>
        <v>0</v>
      </c>
      <c r="C1070" s="84" t="e">
        <f>+B1070/B1093</f>
        <v>#DIV/0!</v>
      </c>
      <c r="D1070" s="89">
        <v>0</v>
      </c>
      <c r="E1070" s="112">
        <f>+D1070*C1061</f>
        <v>0</v>
      </c>
      <c r="F1070" s="79">
        <v>0</v>
      </c>
      <c r="G1070" s="112">
        <f>F1070*C1061</f>
        <v>0</v>
      </c>
      <c r="H1070" s="89">
        <v>0</v>
      </c>
      <c r="I1070" s="117">
        <f>H1070*C1061</f>
        <v>0</v>
      </c>
      <c r="J1070" s="39">
        <f>+H1070*I1096</f>
        <v>0</v>
      </c>
      <c r="K1070" s="39">
        <f>+H1070*I1097</f>
        <v>0</v>
      </c>
      <c r="L1070" s="394">
        <f t="shared" si="60"/>
        <v>0</v>
      </c>
    </row>
    <row r="1071" spans="1:12" ht="13.8">
      <c r="A1071" s="2" t="s">
        <v>6</v>
      </c>
      <c r="B1071" s="22">
        <f>+$B$15</f>
        <v>0</v>
      </c>
      <c r="C1071" s="84" t="e">
        <f>+B1071/B1093</f>
        <v>#DIV/0!</v>
      </c>
      <c r="D1071" s="89">
        <v>0</v>
      </c>
      <c r="E1071" s="112">
        <f>+D1071*C1061</f>
        <v>0</v>
      </c>
      <c r="F1071" s="79">
        <v>0</v>
      </c>
      <c r="G1071" s="112">
        <f>F1071*C1061</f>
        <v>0</v>
      </c>
      <c r="H1071" s="89">
        <v>0</v>
      </c>
      <c r="I1071" s="117">
        <f>H1071*C1061</f>
        <v>0</v>
      </c>
      <c r="J1071" s="39">
        <f>+H1071*I1096</f>
        <v>0</v>
      </c>
      <c r="K1071" s="39">
        <f>+H1071*I1097</f>
        <v>0</v>
      </c>
      <c r="L1071" s="394">
        <f t="shared" si="60"/>
        <v>0</v>
      </c>
    </row>
    <row r="1072" spans="1:12" ht="13.8">
      <c r="A1072" s="2" t="s">
        <v>10</v>
      </c>
      <c r="B1072" s="22">
        <f>+$B$16</f>
        <v>0</v>
      </c>
      <c r="C1072" s="84" t="e">
        <f>+B1072/B1093</f>
        <v>#DIV/0!</v>
      </c>
      <c r="D1072" s="89">
        <v>0</v>
      </c>
      <c r="E1072" s="112">
        <f>+D1072*C1061</f>
        <v>0</v>
      </c>
      <c r="F1072" s="79">
        <v>0</v>
      </c>
      <c r="G1072" s="112">
        <f>F1072*C1061</f>
        <v>0</v>
      </c>
      <c r="H1072" s="89">
        <v>0</v>
      </c>
      <c r="I1072" s="117">
        <f>H1072*C1061</f>
        <v>0</v>
      </c>
      <c r="J1072" s="39">
        <f>+H1072*I1096</f>
        <v>0</v>
      </c>
      <c r="K1072" s="39">
        <f>+H1072*I1097</f>
        <v>0</v>
      </c>
      <c r="L1072" s="394">
        <f t="shared" si="60"/>
        <v>0</v>
      </c>
    </row>
    <row r="1073" spans="1:12" ht="13.8">
      <c r="A1073" s="2" t="s">
        <v>17</v>
      </c>
      <c r="B1073" s="22">
        <f>+$B$17</f>
        <v>0</v>
      </c>
      <c r="C1073" s="84" t="e">
        <f>+B1073/B1093</f>
        <v>#DIV/0!</v>
      </c>
      <c r="D1073" s="89">
        <v>0</v>
      </c>
      <c r="E1073" s="112">
        <f>+D1073*C1061</f>
        <v>0</v>
      </c>
      <c r="F1073" s="79">
        <v>0</v>
      </c>
      <c r="G1073" s="112">
        <f>F1073*C1061</f>
        <v>0</v>
      </c>
      <c r="H1073" s="89">
        <v>0</v>
      </c>
      <c r="I1073" s="117">
        <f>H1073*C1061</f>
        <v>0</v>
      </c>
      <c r="J1073" s="39">
        <f>+H1073*I1096</f>
        <v>0</v>
      </c>
      <c r="K1073" s="39">
        <f>+H1073*I1097</f>
        <v>0</v>
      </c>
      <c r="L1073" s="394">
        <f t="shared" si="60"/>
        <v>0</v>
      </c>
    </row>
    <row r="1074" spans="1:12" ht="13.8">
      <c r="A1074" s="2" t="s">
        <v>5</v>
      </c>
      <c r="B1074" s="22">
        <f>+$B$18</f>
        <v>0</v>
      </c>
      <c r="C1074" s="84" t="e">
        <f>+B1074/B1093</f>
        <v>#DIV/0!</v>
      </c>
      <c r="D1074" s="89">
        <v>0</v>
      </c>
      <c r="E1074" s="112">
        <f>+D1074*C1061</f>
        <v>0</v>
      </c>
      <c r="F1074" s="79">
        <v>0</v>
      </c>
      <c r="G1074" s="112">
        <f>F1074*C1061</f>
        <v>0</v>
      </c>
      <c r="H1074" s="89">
        <v>0</v>
      </c>
      <c r="I1074" s="117">
        <f>H1074*C1061</f>
        <v>0</v>
      </c>
      <c r="J1074" s="39">
        <f>+H1074*I1096</f>
        <v>0</v>
      </c>
      <c r="K1074" s="39">
        <f>+H1074*I1097</f>
        <v>0</v>
      </c>
      <c r="L1074" s="394">
        <f t="shared" si="60"/>
        <v>0</v>
      </c>
    </row>
    <row r="1075" spans="1:12" ht="13.8">
      <c r="A1075" s="2" t="s">
        <v>116</v>
      </c>
      <c r="B1075" s="22">
        <f>+$B$19</f>
        <v>0</v>
      </c>
      <c r="C1075" s="84" t="e">
        <f>+B1075/B1093</f>
        <v>#DIV/0!</v>
      </c>
      <c r="D1075" s="89">
        <v>0</v>
      </c>
      <c r="E1075" s="112">
        <f>+D1075*C1061</f>
        <v>0</v>
      </c>
      <c r="F1075" s="79">
        <v>0</v>
      </c>
      <c r="G1075" s="112">
        <f>F1075*C1061</f>
        <v>0</v>
      </c>
      <c r="H1075" s="89">
        <v>0</v>
      </c>
      <c r="I1075" s="117">
        <f>H1075*C1061</f>
        <v>0</v>
      </c>
      <c r="J1075" s="39">
        <f>+H1075*I1096</f>
        <v>0</v>
      </c>
      <c r="K1075" s="39">
        <f>+H1075*I1097</f>
        <v>0</v>
      </c>
      <c r="L1075" s="394">
        <f t="shared" si="60"/>
        <v>0</v>
      </c>
    </row>
    <row r="1076" spans="1:12" ht="13.8">
      <c r="A1076" s="2" t="s">
        <v>1</v>
      </c>
      <c r="B1076" s="22">
        <f>+$B$20</f>
        <v>0</v>
      </c>
      <c r="C1076" s="84" t="e">
        <f>+B1076/B1093</f>
        <v>#DIV/0!</v>
      </c>
      <c r="D1076" s="89">
        <v>0</v>
      </c>
      <c r="E1076" s="112">
        <f>+D1076*C1061</f>
        <v>0</v>
      </c>
      <c r="F1076" s="79">
        <v>0</v>
      </c>
      <c r="G1076" s="112">
        <f>F1076*C1061</f>
        <v>0</v>
      </c>
      <c r="H1076" s="89">
        <v>0</v>
      </c>
      <c r="I1076" s="117">
        <f>H1076*C1061</f>
        <v>0</v>
      </c>
      <c r="J1076" s="39">
        <f>+H1076*I1096</f>
        <v>0</v>
      </c>
      <c r="K1076" s="39">
        <f>+H1076*I1097</f>
        <v>0</v>
      </c>
      <c r="L1076" s="394">
        <f t="shared" si="60"/>
        <v>0</v>
      </c>
    </row>
    <row r="1077" spans="1:12" ht="13.8">
      <c r="A1077" s="2" t="s">
        <v>46</v>
      </c>
      <c r="B1077" s="22">
        <f>+$B$21</f>
        <v>0</v>
      </c>
      <c r="C1077" s="84" t="e">
        <f>+B1077/B1093</f>
        <v>#DIV/0!</v>
      </c>
      <c r="D1077" s="89">
        <v>0</v>
      </c>
      <c r="E1077" s="112">
        <f>+D1077*C1061</f>
        <v>0</v>
      </c>
      <c r="F1077" s="79">
        <v>0</v>
      </c>
      <c r="G1077" s="112">
        <f>F1077*C1061</f>
        <v>0</v>
      </c>
      <c r="H1077" s="89">
        <v>0</v>
      </c>
      <c r="I1077" s="117">
        <f>H1077*C1061</f>
        <v>0</v>
      </c>
      <c r="J1077" s="39">
        <f>+H1077*I1096</f>
        <v>0</v>
      </c>
      <c r="K1077" s="39">
        <f>+H1077*I1097</f>
        <v>0</v>
      </c>
      <c r="L1077" s="394">
        <f t="shared" si="60"/>
        <v>0</v>
      </c>
    </row>
    <row r="1078" spans="1:12" ht="13.8">
      <c r="A1078" s="2" t="s">
        <v>45</v>
      </c>
      <c r="B1078" s="22">
        <f>+$B$22</f>
        <v>0</v>
      </c>
      <c r="C1078" s="84" t="e">
        <f>+B1078/B1093</f>
        <v>#DIV/0!</v>
      </c>
      <c r="D1078" s="89">
        <v>0</v>
      </c>
      <c r="E1078" s="112">
        <f>+D1078*C1061</f>
        <v>0</v>
      </c>
      <c r="F1078" s="79">
        <v>0</v>
      </c>
      <c r="G1078" s="112">
        <f>F1078*C1061</f>
        <v>0</v>
      </c>
      <c r="H1078" s="89">
        <v>0</v>
      </c>
      <c r="I1078" s="117">
        <f>H1078*C1061</f>
        <v>0</v>
      </c>
      <c r="J1078" s="39">
        <f>+H1078*I1096</f>
        <v>0</v>
      </c>
      <c r="K1078" s="39">
        <f>+H1078*I1097</f>
        <v>0</v>
      </c>
      <c r="L1078" s="394">
        <f t="shared" si="60"/>
        <v>0</v>
      </c>
    </row>
    <row r="1079" spans="1:12" ht="13.8">
      <c r="A1079" s="2" t="s">
        <v>209</v>
      </c>
      <c r="B1079" s="22">
        <f>+$B$23</f>
        <v>0</v>
      </c>
      <c r="C1079" s="84" t="e">
        <f>+B1079/B1093</f>
        <v>#DIV/0!</v>
      </c>
      <c r="D1079" s="89">
        <v>0</v>
      </c>
      <c r="E1079" s="112">
        <f>+D1079*C1061</f>
        <v>0</v>
      </c>
      <c r="F1079" s="79">
        <v>0</v>
      </c>
      <c r="G1079" s="112">
        <f>F1079*C1061</f>
        <v>0</v>
      </c>
      <c r="H1079" s="89">
        <v>0</v>
      </c>
      <c r="I1079" s="117">
        <f>H1079*C1061</f>
        <v>0</v>
      </c>
      <c r="J1079" s="39">
        <f>+H1079*I1096</f>
        <v>0</v>
      </c>
      <c r="K1079" s="39">
        <f>+H1079*I1097</f>
        <v>0</v>
      </c>
      <c r="L1079" s="394">
        <f t="shared" si="60"/>
        <v>0</v>
      </c>
    </row>
    <row r="1080" spans="1:12" ht="13.8">
      <c r="A1080" s="2" t="s">
        <v>210</v>
      </c>
      <c r="B1080" s="22">
        <f>+$B$24</f>
        <v>0</v>
      </c>
      <c r="C1080" s="84" t="e">
        <f>+B1080/B1093</f>
        <v>#DIV/0!</v>
      </c>
      <c r="D1080" s="89">
        <v>0</v>
      </c>
      <c r="E1080" s="112">
        <f>+D1080*C1061</f>
        <v>0</v>
      </c>
      <c r="F1080" s="79">
        <v>0</v>
      </c>
      <c r="G1080" s="112">
        <f>F1080*C1061</f>
        <v>0</v>
      </c>
      <c r="H1080" s="89">
        <v>0</v>
      </c>
      <c r="I1080" s="117">
        <f>H1080*C1061</f>
        <v>0</v>
      </c>
      <c r="J1080" s="39">
        <f>+H1080*I1096</f>
        <v>0</v>
      </c>
      <c r="K1080" s="39">
        <f>+H1080*I1097</f>
        <v>0</v>
      </c>
      <c r="L1080" s="394">
        <f t="shared" si="60"/>
        <v>0</v>
      </c>
    </row>
    <row r="1081" spans="1:12" ht="13.8">
      <c r="A1081" s="2" t="s">
        <v>2</v>
      </c>
      <c r="B1081" s="22">
        <f>+$B$25</f>
        <v>0</v>
      </c>
      <c r="C1081" s="84" t="e">
        <f>+B1081/B1093</f>
        <v>#DIV/0!</v>
      </c>
      <c r="D1081" s="89">
        <v>0</v>
      </c>
      <c r="E1081" s="112">
        <f>+D1081*C1061</f>
        <v>0</v>
      </c>
      <c r="F1081" s="79">
        <v>0</v>
      </c>
      <c r="G1081" s="112">
        <f>F1081*C1061</f>
        <v>0</v>
      </c>
      <c r="H1081" s="89">
        <v>0</v>
      </c>
      <c r="I1081" s="117">
        <f>H1081*C1061</f>
        <v>0</v>
      </c>
      <c r="J1081" s="39">
        <f>+H1081*I1096</f>
        <v>0</v>
      </c>
      <c r="K1081" s="39">
        <f>+H1081*I1097</f>
        <v>0</v>
      </c>
      <c r="L1081" s="394">
        <f t="shared" si="60"/>
        <v>0</v>
      </c>
    </row>
    <row r="1082" spans="1:12" ht="13.8">
      <c r="A1082" s="2" t="s">
        <v>12</v>
      </c>
      <c r="B1082" s="22">
        <f>+$B$26</f>
        <v>0</v>
      </c>
      <c r="C1082" s="84" t="e">
        <f>+B1082/B1093</f>
        <v>#DIV/0!</v>
      </c>
      <c r="D1082" s="89">
        <v>0</v>
      </c>
      <c r="E1082" s="112">
        <f>+D1082*C1061</f>
        <v>0</v>
      </c>
      <c r="F1082" s="79">
        <v>0</v>
      </c>
      <c r="G1082" s="112">
        <f>F1082*C1061</f>
        <v>0</v>
      </c>
      <c r="H1082" s="89">
        <v>0</v>
      </c>
      <c r="I1082" s="117">
        <f>H1082*C1061</f>
        <v>0</v>
      </c>
      <c r="J1082" s="39">
        <f>+H1082*I1096</f>
        <v>0</v>
      </c>
      <c r="K1082" s="39">
        <f>+H1082*I1097</f>
        <v>0</v>
      </c>
      <c r="L1082" s="394">
        <f t="shared" si="60"/>
        <v>0</v>
      </c>
    </row>
    <row r="1083" spans="1:12" ht="13.8">
      <c r="A1083" s="2" t="s">
        <v>18</v>
      </c>
      <c r="B1083" s="22">
        <f>+$B$27</f>
        <v>0</v>
      </c>
      <c r="C1083" s="84" t="e">
        <f>+B1083/B1093</f>
        <v>#DIV/0!</v>
      </c>
      <c r="D1083" s="89">
        <v>0</v>
      </c>
      <c r="E1083" s="112">
        <f>+D1083*C1061</f>
        <v>0</v>
      </c>
      <c r="F1083" s="79">
        <v>0</v>
      </c>
      <c r="G1083" s="112">
        <f>F1083*C1061</f>
        <v>0</v>
      </c>
      <c r="H1083" s="89">
        <v>0</v>
      </c>
      <c r="I1083" s="117">
        <f>H1083*C1061</f>
        <v>0</v>
      </c>
      <c r="J1083" s="39">
        <f>+H1083*I1096</f>
        <v>0</v>
      </c>
      <c r="K1083" s="39">
        <f>+H1083*I1097</f>
        <v>0</v>
      </c>
      <c r="L1083" s="394">
        <f t="shared" si="60"/>
        <v>0</v>
      </c>
    </row>
    <row r="1084" spans="1:12" ht="13.8">
      <c r="A1084" s="2" t="s">
        <v>9</v>
      </c>
      <c r="B1084" s="22">
        <f>+$B$28</f>
        <v>0</v>
      </c>
      <c r="C1084" s="84" t="e">
        <f>+B1084/B1093</f>
        <v>#DIV/0!</v>
      </c>
      <c r="D1084" s="89">
        <v>0</v>
      </c>
      <c r="E1084" s="112">
        <f>+D1084*C1061</f>
        <v>0</v>
      </c>
      <c r="F1084" s="79">
        <v>0</v>
      </c>
      <c r="G1084" s="112">
        <f>F1084*C1061</f>
        <v>0</v>
      </c>
      <c r="H1084" s="89">
        <v>0</v>
      </c>
      <c r="I1084" s="117">
        <f>H1084*C1061</f>
        <v>0</v>
      </c>
      <c r="J1084" s="39">
        <f>+H1084*I1096</f>
        <v>0</v>
      </c>
      <c r="K1084" s="39">
        <f>+H1084*I1097</f>
        <v>0</v>
      </c>
      <c r="L1084" s="394">
        <f t="shared" si="60"/>
        <v>0</v>
      </c>
    </row>
    <row r="1085" spans="1:12" ht="13.8">
      <c r="A1085" s="2" t="s">
        <v>7</v>
      </c>
      <c r="B1085" s="22">
        <f>+$B$29</f>
        <v>0</v>
      </c>
      <c r="C1085" s="84" t="e">
        <f>+B1085/B1093</f>
        <v>#DIV/0!</v>
      </c>
      <c r="D1085" s="89">
        <v>0</v>
      </c>
      <c r="E1085" s="112">
        <f>+D1085*C1061</f>
        <v>0</v>
      </c>
      <c r="F1085" s="79">
        <v>0</v>
      </c>
      <c r="G1085" s="112">
        <f>F1085*C1061</f>
        <v>0</v>
      </c>
      <c r="H1085" s="89">
        <v>0</v>
      </c>
      <c r="I1085" s="117">
        <f>H1085*C1061</f>
        <v>0</v>
      </c>
      <c r="J1085" s="39">
        <f>+H1085*I1096</f>
        <v>0</v>
      </c>
      <c r="K1085" s="39">
        <f>+H1085*I1097</f>
        <v>0</v>
      </c>
      <c r="L1085" s="394">
        <f t="shared" si="60"/>
        <v>0</v>
      </c>
    </row>
    <row r="1086" spans="1:12" ht="13.8">
      <c r="A1086" s="2" t="s">
        <v>13</v>
      </c>
      <c r="B1086" s="22">
        <f>+$B$30</f>
        <v>0</v>
      </c>
      <c r="C1086" s="84" t="e">
        <f>+B1086/B1093</f>
        <v>#DIV/0!</v>
      </c>
      <c r="D1086" s="89">
        <v>0</v>
      </c>
      <c r="E1086" s="112">
        <f>+D1086*C1061</f>
        <v>0</v>
      </c>
      <c r="F1086" s="79">
        <v>0</v>
      </c>
      <c r="G1086" s="112">
        <f>F1086*C1061</f>
        <v>0</v>
      </c>
      <c r="H1086" s="89">
        <v>0</v>
      </c>
      <c r="I1086" s="117">
        <f>H1086*C1061</f>
        <v>0</v>
      </c>
      <c r="J1086" s="39">
        <f>+H1086*I1096</f>
        <v>0</v>
      </c>
      <c r="K1086" s="39">
        <f>+H1086*I1097</f>
        <v>0</v>
      </c>
      <c r="L1086" s="394">
        <f t="shared" si="60"/>
        <v>0</v>
      </c>
    </row>
    <row r="1087" spans="1:12" ht="13.8">
      <c r="A1087" s="2" t="s">
        <v>3</v>
      </c>
      <c r="B1087" s="22">
        <f>+$B$31</f>
        <v>0</v>
      </c>
      <c r="C1087" s="84" t="e">
        <f>+B1087/B1093</f>
        <v>#DIV/0!</v>
      </c>
      <c r="D1087" s="89">
        <v>0</v>
      </c>
      <c r="E1087" s="112">
        <f>+D1087*C1061</f>
        <v>0</v>
      </c>
      <c r="F1087" s="79">
        <v>0</v>
      </c>
      <c r="G1087" s="112">
        <f>F1087*C1061</f>
        <v>0</v>
      </c>
      <c r="H1087" s="89">
        <v>0</v>
      </c>
      <c r="I1087" s="117">
        <f>H1087*C1061</f>
        <v>0</v>
      </c>
      <c r="J1087" s="39">
        <f>+H1087*I1096</f>
        <v>0</v>
      </c>
      <c r="K1087" s="39">
        <f>+H1087*I1097</f>
        <v>0</v>
      </c>
      <c r="L1087" s="394">
        <f t="shared" si="60"/>
        <v>0</v>
      </c>
    </row>
    <row r="1088" spans="1:12" ht="13.8">
      <c r="A1088" s="2" t="s">
        <v>11</v>
      </c>
      <c r="B1088" s="22">
        <f>+$B$32</f>
        <v>0</v>
      </c>
      <c r="C1088" s="84" t="e">
        <f>+B1088/B1093</f>
        <v>#DIV/0!</v>
      </c>
      <c r="D1088" s="89">
        <v>0</v>
      </c>
      <c r="E1088" s="112">
        <f>+D1088*C1061</f>
        <v>0</v>
      </c>
      <c r="F1088" s="79">
        <v>0</v>
      </c>
      <c r="G1088" s="112">
        <f>F1088*C1061</f>
        <v>0</v>
      </c>
      <c r="H1088" s="89">
        <v>0</v>
      </c>
      <c r="I1088" s="117">
        <f>H1088*C1061</f>
        <v>0</v>
      </c>
      <c r="J1088" s="39">
        <f>+H1088*I1096</f>
        <v>0</v>
      </c>
      <c r="K1088" s="39">
        <f>+H1088*I1097</f>
        <v>0</v>
      </c>
      <c r="L1088" s="394">
        <f t="shared" si="60"/>
        <v>0</v>
      </c>
    </row>
    <row r="1089" spans="1:14" ht="13.8">
      <c r="A1089" s="372" t="s">
        <v>8</v>
      </c>
      <c r="B1089" s="22">
        <f>+$B$33</f>
        <v>0</v>
      </c>
      <c r="C1089" s="84" t="e">
        <f>+B1089/B1093</f>
        <v>#DIV/0!</v>
      </c>
      <c r="D1089" s="89">
        <v>0</v>
      </c>
      <c r="E1089" s="112">
        <f>+D1089*C1061</f>
        <v>0</v>
      </c>
      <c r="F1089" s="79">
        <v>0</v>
      </c>
      <c r="G1089" s="112">
        <f>F1089*C1061</f>
        <v>0</v>
      </c>
      <c r="H1089" s="89">
        <v>0</v>
      </c>
      <c r="I1089" s="117">
        <f>H1089*C1061</f>
        <v>0</v>
      </c>
      <c r="J1089" s="39">
        <f>+H1089*I1096</f>
        <v>0</v>
      </c>
      <c r="K1089" s="39">
        <f>+H1089*I1097</f>
        <v>0</v>
      </c>
      <c r="L1089" s="394">
        <f t="shared" si="60"/>
        <v>0</v>
      </c>
    </row>
    <row r="1090" spans="1:14" ht="13.8">
      <c r="A1090" s="372" t="s">
        <v>444</v>
      </c>
      <c r="B1090" s="22">
        <f>+$B$34</f>
        <v>0</v>
      </c>
      <c r="C1090" s="84" t="e">
        <f>+B1090/B1093</f>
        <v>#DIV/0!</v>
      </c>
      <c r="D1090" s="89">
        <v>0</v>
      </c>
      <c r="E1090" s="112">
        <f>+D1090*C1061</f>
        <v>0</v>
      </c>
      <c r="F1090" s="79">
        <v>0</v>
      </c>
      <c r="G1090" s="112">
        <f>F1090*C1061</f>
        <v>0</v>
      </c>
      <c r="H1090" s="89">
        <v>0</v>
      </c>
      <c r="I1090" s="117">
        <f>H1090*C1061</f>
        <v>0</v>
      </c>
      <c r="J1090" s="39">
        <f>+H1090*I1096</f>
        <v>0</v>
      </c>
      <c r="K1090" s="39">
        <f>+H1090*I1097</f>
        <v>0</v>
      </c>
      <c r="L1090" s="394">
        <f t="shared" si="60"/>
        <v>0</v>
      </c>
    </row>
    <row r="1091" spans="1:14" ht="13.8">
      <c r="A1091" s="372" t="s">
        <v>445</v>
      </c>
      <c r="B1091" s="22">
        <f>+$B$35</f>
        <v>0</v>
      </c>
      <c r="C1091" s="84" t="e">
        <f>+B1091/B1093</f>
        <v>#DIV/0!</v>
      </c>
      <c r="D1091" s="89">
        <v>0</v>
      </c>
      <c r="E1091" s="112">
        <f>+D1091*C1061</f>
        <v>0</v>
      </c>
      <c r="F1091" s="79">
        <v>0</v>
      </c>
      <c r="G1091" s="112">
        <f>F1091*C1061</f>
        <v>0</v>
      </c>
      <c r="H1091" s="89">
        <v>0</v>
      </c>
      <c r="I1091" s="117">
        <f>H1091*C1061</f>
        <v>0</v>
      </c>
      <c r="J1091" s="39">
        <f>+H1091*I1096</f>
        <v>0</v>
      </c>
      <c r="K1091" s="39">
        <f>+H1091*I1097</f>
        <v>0</v>
      </c>
      <c r="L1091" s="394">
        <f t="shared" si="60"/>
        <v>0</v>
      </c>
    </row>
    <row r="1092" spans="1:14" ht="13.8">
      <c r="A1092" s="3" t="s">
        <v>461</v>
      </c>
      <c r="B1092" s="22">
        <f>+$B$36</f>
        <v>0</v>
      </c>
      <c r="C1092" s="84" t="e">
        <f>+B1092/B1093</f>
        <v>#DIV/0!</v>
      </c>
      <c r="D1092" s="89">
        <v>0</v>
      </c>
      <c r="E1092" s="112">
        <f>+D1092*C1061</f>
        <v>0</v>
      </c>
      <c r="F1092" s="79">
        <v>0</v>
      </c>
      <c r="G1092" s="115">
        <f>F1092*C1061</f>
        <v>0</v>
      </c>
      <c r="H1092" s="358">
        <v>0</v>
      </c>
      <c r="I1092" s="118">
        <f>H1092*C1061</f>
        <v>0</v>
      </c>
      <c r="J1092" s="39">
        <f>+H1092*I1096</f>
        <v>0</v>
      </c>
      <c r="K1092" s="39">
        <f>+H1092*I1097</f>
        <v>0</v>
      </c>
      <c r="L1092" s="394">
        <f t="shared" si="60"/>
        <v>0</v>
      </c>
    </row>
    <row r="1093" spans="1:14" ht="13.8">
      <c r="A1093" s="24"/>
      <c r="B1093" s="25">
        <f t="shared" ref="B1093:L1093" si="61">SUM(B1067:B1092)</f>
        <v>0</v>
      </c>
      <c r="C1093" s="85" t="e">
        <f t="shared" si="61"/>
        <v>#DIV/0!</v>
      </c>
      <c r="D1093" s="82">
        <f t="shared" si="61"/>
        <v>0</v>
      </c>
      <c r="E1093" s="113">
        <f t="shared" si="61"/>
        <v>0</v>
      </c>
      <c r="F1093" s="83">
        <f t="shared" si="61"/>
        <v>0</v>
      </c>
      <c r="G1093" s="113">
        <f t="shared" si="61"/>
        <v>0</v>
      </c>
      <c r="H1093" s="86">
        <f t="shared" si="61"/>
        <v>0</v>
      </c>
      <c r="I1093" s="119">
        <f t="shared" si="61"/>
        <v>0</v>
      </c>
      <c r="J1093" s="26">
        <f t="shared" si="61"/>
        <v>0</v>
      </c>
      <c r="K1093" s="26">
        <f t="shared" si="61"/>
        <v>0</v>
      </c>
      <c r="L1093" s="26">
        <f t="shared" si="61"/>
        <v>0</v>
      </c>
    </row>
    <row r="1094" spans="1:14">
      <c r="H1094" s="80"/>
      <c r="I1094" s="81"/>
    </row>
    <row r="1096" spans="1:14">
      <c r="G1096" t="s">
        <v>114</v>
      </c>
      <c r="H1096" s="27"/>
      <c r="I1096" s="357">
        <v>0</v>
      </c>
    </row>
    <row r="1097" spans="1:14">
      <c r="G1097" t="s">
        <v>338</v>
      </c>
      <c r="I1097" s="357">
        <v>0</v>
      </c>
    </row>
    <row r="1098" spans="1:14">
      <c r="G1098" t="s">
        <v>256</v>
      </c>
      <c r="I1098" s="120">
        <f>SUM(I1096:I1097)</f>
        <v>0</v>
      </c>
      <c r="N1098" s="121">
        <f>+I1098</f>
        <v>0</v>
      </c>
    </row>
    <row r="1099" spans="1:14">
      <c r="I1099" s="88"/>
    </row>
    <row r="1100" spans="1:14">
      <c r="I1100" s="88"/>
    </row>
    <row r="1101" spans="1:14">
      <c r="I1101" s="88"/>
    </row>
    <row r="1102" spans="1:14" ht="15.6">
      <c r="A1102" s="874" t="s">
        <v>19</v>
      </c>
      <c r="B1102" s="875"/>
      <c r="C1102" s="875"/>
      <c r="D1102" s="875"/>
      <c r="E1102" s="875"/>
      <c r="F1102" s="875"/>
      <c r="G1102" s="875"/>
      <c r="H1102" s="876"/>
      <c r="I1102" s="4"/>
    </row>
    <row r="1103" spans="1:14" ht="15.6">
      <c r="A1103" s="867" t="s">
        <v>20</v>
      </c>
      <c r="B1103" s="868"/>
      <c r="C1103" s="920"/>
      <c r="D1103" s="920"/>
      <c r="E1103" s="920"/>
      <c r="F1103" s="920"/>
      <c r="G1103" s="920"/>
      <c r="H1103" s="921"/>
      <c r="I1103" s="4"/>
    </row>
    <row r="1104" spans="1:14" ht="15.6">
      <c r="A1104" s="867" t="s">
        <v>22</v>
      </c>
      <c r="B1104" s="868"/>
      <c r="C1104" s="913"/>
      <c r="D1104" s="913"/>
      <c r="E1104" s="913"/>
      <c r="F1104" s="913"/>
      <c r="G1104" s="913"/>
      <c r="H1104" s="914"/>
      <c r="I1104" s="4"/>
    </row>
    <row r="1105" spans="1:12" ht="15.6">
      <c r="A1105" s="867" t="s">
        <v>24</v>
      </c>
      <c r="B1105" s="868"/>
      <c r="C1105" s="869">
        <v>0</v>
      </c>
      <c r="D1105" s="870"/>
      <c r="E1105" s="870"/>
      <c r="F1105" s="870"/>
      <c r="G1105" s="870"/>
      <c r="H1105" s="871"/>
      <c r="I1105" s="4"/>
    </row>
    <row r="1106" spans="1:12" ht="15.6">
      <c r="A1106" s="881" t="s">
        <v>25</v>
      </c>
      <c r="B1106" s="882"/>
      <c r="C1106" s="911"/>
      <c r="D1106" s="911"/>
      <c r="E1106" s="911"/>
      <c r="F1106" s="911"/>
      <c r="G1106" s="911"/>
      <c r="H1106" s="912"/>
      <c r="I1106" s="4"/>
    </row>
    <row r="1107" spans="1:12" ht="13.8">
      <c r="A1107" s="5"/>
      <c r="B1107" s="5"/>
      <c r="C1107" s="5"/>
      <c r="D1107" s="5"/>
      <c r="E1107" s="5"/>
      <c r="F1107" s="5"/>
      <c r="G1107" s="5"/>
      <c r="H1107" s="5"/>
      <c r="I1107" s="5"/>
    </row>
    <row r="1108" spans="1:12" ht="13.8">
      <c r="A1108" s="6"/>
      <c r="B1108" s="7"/>
      <c r="C1108" s="8"/>
      <c r="D1108" s="886">
        <v>0</v>
      </c>
      <c r="E1108" s="887"/>
      <c r="F1108" s="886">
        <v>1</v>
      </c>
      <c r="G1108" s="887"/>
      <c r="H1108" s="370"/>
      <c r="I1108" s="10"/>
      <c r="J1108" s="11" t="s">
        <v>121</v>
      </c>
      <c r="K1108" s="11" t="s">
        <v>269</v>
      </c>
      <c r="L1108" s="11" t="s">
        <v>270</v>
      </c>
    </row>
    <row r="1109" spans="1:12" ht="13.8">
      <c r="A1109" s="12"/>
      <c r="B1109" s="13"/>
      <c r="C1109" s="14"/>
      <c r="D1109" s="872" t="s">
        <v>26</v>
      </c>
      <c r="E1109" s="880"/>
      <c r="F1109" s="872" t="s">
        <v>27</v>
      </c>
      <c r="G1109" s="880"/>
      <c r="H1109" s="872" t="s">
        <v>28</v>
      </c>
      <c r="I1109" s="873"/>
      <c r="J1109" s="15" t="s">
        <v>29</v>
      </c>
      <c r="K1109" s="391" t="s">
        <v>29</v>
      </c>
      <c r="L1109" s="391" t="s">
        <v>29</v>
      </c>
    </row>
    <row r="1110" spans="1:12" ht="27.6">
      <c r="A1110" s="16" t="s">
        <v>30</v>
      </c>
      <c r="B1110" s="17" t="s">
        <v>31</v>
      </c>
      <c r="C1110" s="18" t="s">
        <v>32</v>
      </c>
      <c r="D1110" s="19" t="s">
        <v>33</v>
      </c>
      <c r="E1110" s="20" t="s">
        <v>34</v>
      </c>
      <c r="F1110" s="19" t="s">
        <v>33</v>
      </c>
      <c r="G1110" s="20" t="s">
        <v>34</v>
      </c>
      <c r="H1110" s="21" t="s">
        <v>33</v>
      </c>
      <c r="I1110" s="40" t="s">
        <v>34</v>
      </c>
      <c r="J1110" s="18" t="s">
        <v>34</v>
      </c>
      <c r="K1110" s="18" t="s">
        <v>34</v>
      </c>
      <c r="L1110" s="18" t="s">
        <v>34</v>
      </c>
    </row>
    <row r="1111" spans="1:12" ht="13.8">
      <c r="A1111" s="1" t="s">
        <v>15</v>
      </c>
      <c r="B1111" s="22">
        <f>+$B$10</f>
        <v>0</v>
      </c>
      <c r="C1111" s="84" t="e">
        <f>+B1111/B1137</f>
        <v>#DIV/0!</v>
      </c>
      <c r="D1111" s="89">
        <v>0</v>
      </c>
      <c r="E1111" s="112">
        <f>+D1111*C1105</f>
        <v>0</v>
      </c>
      <c r="F1111" s="79">
        <v>0</v>
      </c>
      <c r="G1111" s="114">
        <f>F1111*C1105</f>
        <v>0</v>
      </c>
      <c r="H1111" s="89">
        <v>0</v>
      </c>
      <c r="I1111" s="116">
        <f>H1111*C1105</f>
        <v>0</v>
      </c>
      <c r="J1111" s="39">
        <f>+H1111*I1140</f>
        <v>0</v>
      </c>
      <c r="K1111" s="39">
        <f>+H1111*I1141</f>
        <v>0</v>
      </c>
      <c r="L1111" s="393">
        <f>+J1111+K1111</f>
        <v>0</v>
      </c>
    </row>
    <row r="1112" spans="1:12" ht="13.8">
      <c r="A1112" s="2" t="s">
        <v>4</v>
      </c>
      <c r="B1112" s="22">
        <f>+$B$12</f>
        <v>0</v>
      </c>
      <c r="C1112" s="84" t="e">
        <f>+B1112/B1137</f>
        <v>#DIV/0!</v>
      </c>
      <c r="D1112" s="89">
        <v>0</v>
      </c>
      <c r="E1112" s="112">
        <f>+D1112*C1105</f>
        <v>0</v>
      </c>
      <c r="F1112" s="79">
        <v>0</v>
      </c>
      <c r="G1112" s="112">
        <f>F1112*C1105</f>
        <v>0</v>
      </c>
      <c r="H1112" s="89">
        <v>0</v>
      </c>
      <c r="I1112" s="117">
        <f>H1112*C1105</f>
        <v>0</v>
      </c>
      <c r="J1112" s="39">
        <f>+H1112*I1140</f>
        <v>0</v>
      </c>
      <c r="K1112" s="39">
        <f>+H1112*I1141</f>
        <v>0</v>
      </c>
      <c r="L1112" s="394">
        <f>+J1112+K1112</f>
        <v>0</v>
      </c>
    </row>
    <row r="1113" spans="1:12" ht="13.8">
      <c r="A1113" s="2" t="s">
        <v>0</v>
      </c>
      <c r="B1113" s="22">
        <f>+$B$13</f>
        <v>0</v>
      </c>
      <c r="C1113" s="84" t="e">
        <f>+B1113/B1137</f>
        <v>#DIV/0!</v>
      </c>
      <c r="D1113" s="89">
        <v>0</v>
      </c>
      <c r="E1113" s="112">
        <f>+D1113*C1105</f>
        <v>0</v>
      </c>
      <c r="F1113" s="79">
        <v>0</v>
      </c>
      <c r="G1113" s="112">
        <f>F1113*C1105</f>
        <v>0</v>
      </c>
      <c r="H1113" s="89">
        <v>0</v>
      </c>
      <c r="I1113" s="117">
        <f>H1113*C1105</f>
        <v>0</v>
      </c>
      <c r="J1113" s="39">
        <f>+H1113*I1140</f>
        <v>0</v>
      </c>
      <c r="K1113" s="39">
        <f>+H1113*I1141</f>
        <v>0</v>
      </c>
      <c r="L1113" s="394">
        <f t="shared" ref="L1113:L1136" si="62">+J1113+K1113</f>
        <v>0</v>
      </c>
    </row>
    <row r="1114" spans="1:12" ht="13.8">
      <c r="A1114" s="2" t="s">
        <v>16</v>
      </c>
      <c r="B1114" s="22">
        <f>+$B$14</f>
        <v>0</v>
      </c>
      <c r="C1114" s="84" t="e">
        <f>+B1114/B1137</f>
        <v>#DIV/0!</v>
      </c>
      <c r="D1114" s="89">
        <v>0</v>
      </c>
      <c r="E1114" s="112">
        <f>+D1114*C1105</f>
        <v>0</v>
      </c>
      <c r="F1114" s="79">
        <v>0</v>
      </c>
      <c r="G1114" s="112">
        <f>F1114*C1105</f>
        <v>0</v>
      </c>
      <c r="H1114" s="89">
        <v>0</v>
      </c>
      <c r="I1114" s="117">
        <f>H1114*C1105</f>
        <v>0</v>
      </c>
      <c r="J1114" s="39">
        <f>+H1114*I1140</f>
        <v>0</v>
      </c>
      <c r="K1114" s="39">
        <f>+H1114*I1141</f>
        <v>0</v>
      </c>
      <c r="L1114" s="394">
        <f t="shared" si="62"/>
        <v>0</v>
      </c>
    </row>
    <row r="1115" spans="1:12" ht="13.8">
      <c r="A1115" s="2" t="s">
        <v>6</v>
      </c>
      <c r="B1115" s="22">
        <f>+$B$15</f>
        <v>0</v>
      </c>
      <c r="C1115" s="84" t="e">
        <f>+B1115/B1137</f>
        <v>#DIV/0!</v>
      </c>
      <c r="D1115" s="89">
        <v>0</v>
      </c>
      <c r="E1115" s="112">
        <f>+D1115*C1105</f>
        <v>0</v>
      </c>
      <c r="F1115" s="79">
        <v>0</v>
      </c>
      <c r="G1115" s="112">
        <f>F1115*C1105</f>
        <v>0</v>
      </c>
      <c r="H1115" s="89">
        <v>0</v>
      </c>
      <c r="I1115" s="117">
        <f>H1115*C1105</f>
        <v>0</v>
      </c>
      <c r="J1115" s="39">
        <f>+H1115*I1140</f>
        <v>0</v>
      </c>
      <c r="K1115" s="39">
        <f>+H1115*I1141</f>
        <v>0</v>
      </c>
      <c r="L1115" s="394">
        <f t="shared" si="62"/>
        <v>0</v>
      </c>
    </row>
    <row r="1116" spans="1:12" ht="13.8">
      <c r="A1116" s="2" t="s">
        <v>10</v>
      </c>
      <c r="B1116" s="22">
        <f>+$B$16</f>
        <v>0</v>
      </c>
      <c r="C1116" s="84" t="e">
        <f>+B1116/B1137</f>
        <v>#DIV/0!</v>
      </c>
      <c r="D1116" s="89">
        <v>0</v>
      </c>
      <c r="E1116" s="112">
        <f>+D1116*C1105</f>
        <v>0</v>
      </c>
      <c r="F1116" s="79">
        <v>0</v>
      </c>
      <c r="G1116" s="112">
        <f>F1116*C1105</f>
        <v>0</v>
      </c>
      <c r="H1116" s="89">
        <v>0</v>
      </c>
      <c r="I1116" s="117">
        <f>H1116*C1105</f>
        <v>0</v>
      </c>
      <c r="J1116" s="39">
        <f>+H1116*I1140</f>
        <v>0</v>
      </c>
      <c r="K1116" s="39">
        <f>+H1116*I1141</f>
        <v>0</v>
      </c>
      <c r="L1116" s="394">
        <f t="shared" si="62"/>
        <v>0</v>
      </c>
    </row>
    <row r="1117" spans="1:12" ht="13.8">
      <c r="A1117" s="2" t="s">
        <v>17</v>
      </c>
      <c r="B1117" s="22">
        <f>+$B$17</f>
        <v>0</v>
      </c>
      <c r="C1117" s="84" t="e">
        <f>+B1117/B1137</f>
        <v>#DIV/0!</v>
      </c>
      <c r="D1117" s="89">
        <v>0</v>
      </c>
      <c r="E1117" s="112">
        <f>+D1117*C1105</f>
        <v>0</v>
      </c>
      <c r="F1117" s="79">
        <v>0</v>
      </c>
      <c r="G1117" s="112">
        <f>F1117*C1105</f>
        <v>0</v>
      </c>
      <c r="H1117" s="89">
        <v>0</v>
      </c>
      <c r="I1117" s="117">
        <f>H1117*C1105</f>
        <v>0</v>
      </c>
      <c r="J1117" s="39">
        <f>+H1117*I1140</f>
        <v>0</v>
      </c>
      <c r="K1117" s="39">
        <f>+H1117*I1141</f>
        <v>0</v>
      </c>
      <c r="L1117" s="394">
        <f t="shared" si="62"/>
        <v>0</v>
      </c>
    </row>
    <row r="1118" spans="1:12" ht="13.8">
      <c r="A1118" s="2" t="s">
        <v>5</v>
      </c>
      <c r="B1118" s="22">
        <f>+$B$18</f>
        <v>0</v>
      </c>
      <c r="C1118" s="84" t="e">
        <f>+B1118/B1137</f>
        <v>#DIV/0!</v>
      </c>
      <c r="D1118" s="89">
        <v>0</v>
      </c>
      <c r="E1118" s="112">
        <f>+D1118*C1105</f>
        <v>0</v>
      </c>
      <c r="F1118" s="79">
        <v>0</v>
      </c>
      <c r="G1118" s="112">
        <f>F1118*C1105</f>
        <v>0</v>
      </c>
      <c r="H1118" s="89">
        <v>0</v>
      </c>
      <c r="I1118" s="117">
        <f>H1118*C1105</f>
        <v>0</v>
      </c>
      <c r="J1118" s="39">
        <f>+H1118*I1140</f>
        <v>0</v>
      </c>
      <c r="K1118" s="39">
        <f>+H1118*I1141</f>
        <v>0</v>
      </c>
      <c r="L1118" s="394">
        <f t="shared" si="62"/>
        <v>0</v>
      </c>
    </row>
    <row r="1119" spans="1:12" ht="13.8">
      <c r="A1119" s="2" t="s">
        <v>116</v>
      </c>
      <c r="B1119" s="22">
        <f>+$B$19</f>
        <v>0</v>
      </c>
      <c r="C1119" s="84" t="e">
        <f>+B1119/B1137</f>
        <v>#DIV/0!</v>
      </c>
      <c r="D1119" s="89">
        <v>0</v>
      </c>
      <c r="E1119" s="112">
        <f>+D1119*C1105</f>
        <v>0</v>
      </c>
      <c r="F1119" s="79">
        <v>0</v>
      </c>
      <c r="G1119" s="112">
        <f>F1119*C1105</f>
        <v>0</v>
      </c>
      <c r="H1119" s="89">
        <v>0</v>
      </c>
      <c r="I1119" s="117">
        <f>H1119*C1105</f>
        <v>0</v>
      </c>
      <c r="J1119" s="39">
        <f>+H1119*I1140</f>
        <v>0</v>
      </c>
      <c r="K1119" s="39">
        <f>+H1119*I1141</f>
        <v>0</v>
      </c>
      <c r="L1119" s="394">
        <f t="shared" si="62"/>
        <v>0</v>
      </c>
    </row>
    <row r="1120" spans="1:12" ht="13.8">
      <c r="A1120" s="2" t="s">
        <v>1</v>
      </c>
      <c r="B1120" s="22">
        <f>+$B$20</f>
        <v>0</v>
      </c>
      <c r="C1120" s="84" t="e">
        <f>+B1120/B1137</f>
        <v>#DIV/0!</v>
      </c>
      <c r="D1120" s="89">
        <v>0</v>
      </c>
      <c r="E1120" s="112">
        <f>+D1120*C1105</f>
        <v>0</v>
      </c>
      <c r="F1120" s="79">
        <v>0</v>
      </c>
      <c r="G1120" s="112">
        <f>F1120*C1105</f>
        <v>0</v>
      </c>
      <c r="H1120" s="89">
        <v>0</v>
      </c>
      <c r="I1120" s="117">
        <f>H1120*C1105</f>
        <v>0</v>
      </c>
      <c r="J1120" s="39">
        <f>+H1120*I1140</f>
        <v>0</v>
      </c>
      <c r="K1120" s="39">
        <f>+H1120*I1141</f>
        <v>0</v>
      </c>
      <c r="L1120" s="394">
        <f t="shared" si="62"/>
        <v>0</v>
      </c>
    </row>
    <row r="1121" spans="1:12" ht="13.8">
      <c r="A1121" s="2" t="s">
        <v>46</v>
      </c>
      <c r="B1121" s="22">
        <f>+$B$21</f>
        <v>0</v>
      </c>
      <c r="C1121" s="84" t="e">
        <f>+B1121/B1137</f>
        <v>#DIV/0!</v>
      </c>
      <c r="D1121" s="89">
        <v>0</v>
      </c>
      <c r="E1121" s="112">
        <f>+D1121*C1105</f>
        <v>0</v>
      </c>
      <c r="F1121" s="79">
        <v>0</v>
      </c>
      <c r="G1121" s="112">
        <f>F1121*C1105</f>
        <v>0</v>
      </c>
      <c r="H1121" s="89">
        <v>0</v>
      </c>
      <c r="I1121" s="117">
        <f>H1121*C1105</f>
        <v>0</v>
      </c>
      <c r="J1121" s="39">
        <f>+H1121*I1140</f>
        <v>0</v>
      </c>
      <c r="K1121" s="39">
        <f>+H1121*I1141</f>
        <v>0</v>
      </c>
      <c r="L1121" s="394">
        <f t="shared" si="62"/>
        <v>0</v>
      </c>
    </row>
    <row r="1122" spans="1:12" ht="13.8">
      <c r="A1122" s="2" t="s">
        <v>45</v>
      </c>
      <c r="B1122" s="22">
        <f>+$B$22</f>
        <v>0</v>
      </c>
      <c r="C1122" s="84" t="e">
        <f>+B1122/B1137</f>
        <v>#DIV/0!</v>
      </c>
      <c r="D1122" s="89">
        <v>0</v>
      </c>
      <c r="E1122" s="112">
        <f>+D1122*C1105</f>
        <v>0</v>
      </c>
      <c r="F1122" s="79">
        <v>0</v>
      </c>
      <c r="G1122" s="112">
        <f>F1122*C1105</f>
        <v>0</v>
      </c>
      <c r="H1122" s="89">
        <v>0</v>
      </c>
      <c r="I1122" s="117">
        <f>H1122*C1105</f>
        <v>0</v>
      </c>
      <c r="J1122" s="39">
        <f>+H1122*I1140</f>
        <v>0</v>
      </c>
      <c r="K1122" s="39">
        <f>+H1122*I1141</f>
        <v>0</v>
      </c>
      <c r="L1122" s="394">
        <f t="shared" si="62"/>
        <v>0</v>
      </c>
    </row>
    <row r="1123" spans="1:12" ht="13.8">
      <c r="A1123" s="2" t="s">
        <v>209</v>
      </c>
      <c r="B1123" s="22">
        <f>+$B$23</f>
        <v>0</v>
      </c>
      <c r="C1123" s="84" t="e">
        <f>+B1123/B1137</f>
        <v>#DIV/0!</v>
      </c>
      <c r="D1123" s="89">
        <v>0</v>
      </c>
      <c r="E1123" s="112">
        <f>+D1123*C1105</f>
        <v>0</v>
      </c>
      <c r="F1123" s="79">
        <v>0</v>
      </c>
      <c r="G1123" s="112">
        <f>F1123*C1105</f>
        <v>0</v>
      </c>
      <c r="H1123" s="89">
        <v>0</v>
      </c>
      <c r="I1123" s="117">
        <f>H1123*C1105</f>
        <v>0</v>
      </c>
      <c r="J1123" s="39">
        <f>+H1123*I1140</f>
        <v>0</v>
      </c>
      <c r="K1123" s="39">
        <f>+H1123*I1141</f>
        <v>0</v>
      </c>
      <c r="L1123" s="394">
        <f t="shared" si="62"/>
        <v>0</v>
      </c>
    </row>
    <row r="1124" spans="1:12" ht="13.8">
      <c r="A1124" s="2" t="s">
        <v>210</v>
      </c>
      <c r="B1124" s="22">
        <f>+$B$24</f>
        <v>0</v>
      </c>
      <c r="C1124" s="84" t="e">
        <f>+B1124/B1137</f>
        <v>#DIV/0!</v>
      </c>
      <c r="D1124" s="89">
        <v>0</v>
      </c>
      <c r="E1124" s="112">
        <f>+D1124*C1105</f>
        <v>0</v>
      </c>
      <c r="F1124" s="79">
        <v>0</v>
      </c>
      <c r="G1124" s="112">
        <f>F1124*C1105</f>
        <v>0</v>
      </c>
      <c r="H1124" s="89">
        <v>0</v>
      </c>
      <c r="I1124" s="117">
        <f>H1124*C1105</f>
        <v>0</v>
      </c>
      <c r="J1124" s="39">
        <f>+H1124*I1140</f>
        <v>0</v>
      </c>
      <c r="K1124" s="39">
        <f>+H1124*I1141</f>
        <v>0</v>
      </c>
      <c r="L1124" s="394">
        <f t="shared" si="62"/>
        <v>0</v>
      </c>
    </row>
    <row r="1125" spans="1:12" ht="13.8">
      <c r="A1125" s="2" t="s">
        <v>2</v>
      </c>
      <c r="B1125" s="22">
        <f>+$B$25</f>
        <v>0</v>
      </c>
      <c r="C1125" s="84" t="e">
        <f>+B1125/B1137</f>
        <v>#DIV/0!</v>
      </c>
      <c r="D1125" s="89">
        <v>0</v>
      </c>
      <c r="E1125" s="112">
        <f>+D1125*C1105</f>
        <v>0</v>
      </c>
      <c r="F1125" s="79">
        <v>0</v>
      </c>
      <c r="G1125" s="112">
        <f>F1125*C1105</f>
        <v>0</v>
      </c>
      <c r="H1125" s="89">
        <v>0</v>
      </c>
      <c r="I1125" s="117">
        <f>H1125*C1105</f>
        <v>0</v>
      </c>
      <c r="J1125" s="39">
        <f>+H1125*I1140</f>
        <v>0</v>
      </c>
      <c r="K1125" s="39">
        <f>+H1125*I1141</f>
        <v>0</v>
      </c>
      <c r="L1125" s="394">
        <f t="shared" si="62"/>
        <v>0</v>
      </c>
    </row>
    <row r="1126" spans="1:12" ht="13.8">
      <c r="A1126" s="2" t="s">
        <v>12</v>
      </c>
      <c r="B1126" s="22">
        <f>+$B$26</f>
        <v>0</v>
      </c>
      <c r="C1126" s="84" t="e">
        <f>+B1126/B1137</f>
        <v>#DIV/0!</v>
      </c>
      <c r="D1126" s="89">
        <v>0</v>
      </c>
      <c r="E1126" s="112">
        <f>+D1126*C1105</f>
        <v>0</v>
      </c>
      <c r="F1126" s="79">
        <v>0</v>
      </c>
      <c r="G1126" s="112">
        <f>F1126*C1105</f>
        <v>0</v>
      </c>
      <c r="H1126" s="89">
        <v>0</v>
      </c>
      <c r="I1126" s="117">
        <f>H1126*C1105</f>
        <v>0</v>
      </c>
      <c r="J1126" s="39">
        <f>+H1126*I1140</f>
        <v>0</v>
      </c>
      <c r="K1126" s="39">
        <f>+H1126*I1141</f>
        <v>0</v>
      </c>
      <c r="L1126" s="394">
        <f t="shared" si="62"/>
        <v>0</v>
      </c>
    </row>
    <row r="1127" spans="1:12" ht="13.8">
      <c r="A1127" s="2" t="s">
        <v>18</v>
      </c>
      <c r="B1127" s="22">
        <f>+$B$27</f>
        <v>0</v>
      </c>
      <c r="C1127" s="84" t="e">
        <f>+B1127/B1137</f>
        <v>#DIV/0!</v>
      </c>
      <c r="D1127" s="89">
        <v>0</v>
      </c>
      <c r="E1127" s="112">
        <f>+D1127*C1105</f>
        <v>0</v>
      </c>
      <c r="F1127" s="79">
        <v>0</v>
      </c>
      <c r="G1127" s="112">
        <f>F1127*C1105</f>
        <v>0</v>
      </c>
      <c r="H1127" s="89">
        <v>0</v>
      </c>
      <c r="I1127" s="117">
        <f>H1127*C1105</f>
        <v>0</v>
      </c>
      <c r="J1127" s="39">
        <f>+H1127*I1140</f>
        <v>0</v>
      </c>
      <c r="K1127" s="39">
        <f>+H1127*I1141</f>
        <v>0</v>
      </c>
      <c r="L1127" s="394">
        <f t="shared" si="62"/>
        <v>0</v>
      </c>
    </row>
    <row r="1128" spans="1:12" ht="13.8">
      <c r="A1128" s="2" t="s">
        <v>9</v>
      </c>
      <c r="B1128" s="22">
        <f>+$B$28</f>
        <v>0</v>
      </c>
      <c r="C1128" s="84" t="e">
        <f>+B1128/B1137</f>
        <v>#DIV/0!</v>
      </c>
      <c r="D1128" s="89">
        <v>0</v>
      </c>
      <c r="E1128" s="112">
        <f>+D1128*C1105</f>
        <v>0</v>
      </c>
      <c r="F1128" s="79">
        <v>0</v>
      </c>
      <c r="G1128" s="112">
        <f>F1128*C1105</f>
        <v>0</v>
      </c>
      <c r="H1128" s="89">
        <v>0</v>
      </c>
      <c r="I1128" s="117">
        <f>H1128*C1105</f>
        <v>0</v>
      </c>
      <c r="J1128" s="39">
        <f>+H1128*I1140</f>
        <v>0</v>
      </c>
      <c r="K1128" s="39">
        <f>+H1128*I1141</f>
        <v>0</v>
      </c>
      <c r="L1128" s="394">
        <f t="shared" si="62"/>
        <v>0</v>
      </c>
    </row>
    <row r="1129" spans="1:12" ht="13.8">
      <c r="A1129" s="2" t="s">
        <v>7</v>
      </c>
      <c r="B1129" s="22">
        <f>+$B$29</f>
        <v>0</v>
      </c>
      <c r="C1129" s="84" t="e">
        <f>+B1129/B1137</f>
        <v>#DIV/0!</v>
      </c>
      <c r="D1129" s="89">
        <v>0</v>
      </c>
      <c r="E1129" s="112">
        <f>+D1129*C1105</f>
        <v>0</v>
      </c>
      <c r="F1129" s="79">
        <v>0</v>
      </c>
      <c r="G1129" s="112">
        <f>F1129*C1105</f>
        <v>0</v>
      </c>
      <c r="H1129" s="89">
        <v>0</v>
      </c>
      <c r="I1129" s="117">
        <f>H1129*C1105</f>
        <v>0</v>
      </c>
      <c r="J1129" s="39">
        <f>+H1129*I1140</f>
        <v>0</v>
      </c>
      <c r="K1129" s="39">
        <f>+H1129*I1141</f>
        <v>0</v>
      </c>
      <c r="L1129" s="394">
        <f t="shared" si="62"/>
        <v>0</v>
      </c>
    </row>
    <row r="1130" spans="1:12" ht="13.8">
      <c r="A1130" s="2" t="s">
        <v>13</v>
      </c>
      <c r="B1130" s="22">
        <f>+$B$30</f>
        <v>0</v>
      </c>
      <c r="C1130" s="84" t="e">
        <f>+B1130/B1137</f>
        <v>#DIV/0!</v>
      </c>
      <c r="D1130" s="89">
        <v>0</v>
      </c>
      <c r="E1130" s="112">
        <f>+D1130*C1105</f>
        <v>0</v>
      </c>
      <c r="F1130" s="79">
        <v>0</v>
      </c>
      <c r="G1130" s="112">
        <f>F1130*C1105</f>
        <v>0</v>
      </c>
      <c r="H1130" s="89">
        <v>0</v>
      </c>
      <c r="I1130" s="117">
        <f>H1130*C1105</f>
        <v>0</v>
      </c>
      <c r="J1130" s="39">
        <f>+H1130*I1140</f>
        <v>0</v>
      </c>
      <c r="K1130" s="39">
        <f>+H1130*I1141</f>
        <v>0</v>
      </c>
      <c r="L1130" s="394">
        <f t="shared" si="62"/>
        <v>0</v>
      </c>
    </row>
    <row r="1131" spans="1:12" ht="13.8">
      <c r="A1131" s="2" t="s">
        <v>3</v>
      </c>
      <c r="B1131" s="22">
        <f>+$B$31</f>
        <v>0</v>
      </c>
      <c r="C1131" s="84" t="e">
        <f>+B1131/B1137</f>
        <v>#DIV/0!</v>
      </c>
      <c r="D1131" s="89">
        <v>0</v>
      </c>
      <c r="E1131" s="112">
        <f>+D1131*C1105</f>
        <v>0</v>
      </c>
      <c r="F1131" s="79">
        <v>0</v>
      </c>
      <c r="G1131" s="112">
        <f>F1131*C1105</f>
        <v>0</v>
      </c>
      <c r="H1131" s="89">
        <v>0</v>
      </c>
      <c r="I1131" s="117">
        <f>H1131*C1105</f>
        <v>0</v>
      </c>
      <c r="J1131" s="39">
        <f>+H1131*I1140</f>
        <v>0</v>
      </c>
      <c r="K1131" s="39">
        <f>+H1131*I1141</f>
        <v>0</v>
      </c>
      <c r="L1131" s="394">
        <f t="shared" si="62"/>
        <v>0</v>
      </c>
    </row>
    <row r="1132" spans="1:12" ht="13.8">
      <c r="A1132" s="2" t="s">
        <v>11</v>
      </c>
      <c r="B1132" s="22">
        <f>+$B$32</f>
        <v>0</v>
      </c>
      <c r="C1132" s="84" t="e">
        <f>+B1132/B1137</f>
        <v>#DIV/0!</v>
      </c>
      <c r="D1132" s="89">
        <v>0</v>
      </c>
      <c r="E1132" s="112">
        <f>+D1132*C1105</f>
        <v>0</v>
      </c>
      <c r="F1132" s="79">
        <v>0</v>
      </c>
      <c r="G1132" s="112">
        <f>F1132*C1105</f>
        <v>0</v>
      </c>
      <c r="H1132" s="89">
        <v>0</v>
      </c>
      <c r="I1132" s="117">
        <f>H1132*C1105</f>
        <v>0</v>
      </c>
      <c r="J1132" s="39">
        <f>+H1132*I1140</f>
        <v>0</v>
      </c>
      <c r="K1132" s="39">
        <f>+H1132*I1141</f>
        <v>0</v>
      </c>
      <c r="L1132" s="394">
        <f t="shared" si="62"/>
        <v>0</v>
      </c>
    </row>
    <row r="1133" spans="1:12" ht="13.8">
      <c r="A1133" s="372" t="s">
        <v>8</v>
      </c>
      <c r="B1133" s="22">
        <f>+$B$33</f>
        <v>0</v>
      </c>
      <c r="C1133" s="84" t="e">
        <f>+B1133/B1137</f>
        <v>#DIV/0!</v>
      </c>
      <c r="D1133" s="89">
        <v>0</v>
      </c>
      <c r="E1133" s="112">
        <f>+D1133*C1105</f>
        <v>0</v>
      </c>
      <c r="F1133" s="79">
        <v>0</v>
      </c>
      <c r="G1133" s="112">
        <f>F1133*C1105</f>
        <v>0</v>
      </c>
      <c r="H1133" s="89">
        <v>0</v>
      </c>
      <c r="I1133" s="117">
        <f>H1133*C1105</f>
        <v>0</v>
      </c>
      <c r="J1133" s="39">
        <f>+H1133*I1140</f>
        <v>0</v>
      </c>
      <c r="K1133" s="39">
        <f>+H1133*I1141</f>
        <v>0</v>
      </c>
      <c r="L1133" s="394">
        <f t="shared" si="62"/>
        <v>0</v>
      </c>
    </row>
    <row r="1134" spans="1:12" ht="13.8">
      <c r="A1134" s="372" t="s">
        <v>444</v>
      </c>
      <c r="B1134" s="22">
        <f>+$B$34</f>
        <v>0</v>
      </c>
      <c r="C1134" s="84" t="e">
        <f>+B1134/B1137</f>
        <v>#DIV/0!</v>
      </c>
      <c r="D1134" s="89">
        <v>0</v>
      </c>
      <c r="E1134" s="112">
        <f>+D1134*C1105</f>
        <v>0</v>
      </c>
      <c r="F1134" s="79">
        <v>0</v>
      </c>
      <c r="G1134" s="112">
        <f>F1134*C1105</f>
        <v>0</v>
      </c>
      <c r="H1134" s="89">
        <v>0</v>
      </c>
      <c r="I1134" s="117">
        <f>H1134*C1105</f>
        <v>0</v>
      </c>
      <c r="J1134" s="39">
        <f>+H1134*I1140</f>
        <v>0</v>
      </c>
      <c r="K1134" s="39">
        <f>+H1134*I1141</f>
        <v>0</v>
      </c>
      <c r="L1134" s="394">
        <f t="shared" si="62"/>
        <v>0</v>
      </c>
    </row>
    <row r="1135" spans="1:12" ht="13.8">
      <c r="A1135" s="372" t="s">
        <v>445</v>
      </c>
      <c r="B1135" s="22">
        <f>+$B$35</f>
        <v>0</v>
      </c>
      <c r="C1135" s="84" t="e">
        <f>+B1135/B1137</f>
        <v>#DIV/0!</v>
      </c>
      <c r="D1135" s="89">
        <v>0</v>
      </c>
      <c r="E1135" s="112">
        <f>+D1135*C1105</f>
        <v>0</v>
      </c>
      <c r="F1135" s="79">
        <v>0</v>
      </c>
      <c r="G1135" s="112">
        <f>F1135*C1105</f>
        <v>0</v>
      </c>
      <c r="H1135" s="89">
        <v>0</v>
      </c>
      <c r="I1135" s="117">
        <f>H1135*C1105</f>
        <v>0</v>
      </c>
      <c r="J1135" s="39">
        <f>+H1135*I1140</f>
        <v>0</v>
      </c>
      <c r="K1135" s="39">
        <f>+H1135*I1141</f>
        <v>0</v>
      </c>
      <c r="L1135" s="394">
        <f t="shared" si="62"/>
        <v>0</v>
      </c>
    </row>
    <row r="1136" spans="1:12" ht="13.8">
      <c r="A1136" s="3" t="s">
        <v>461</v>
      </c>
      <c r="B1136" s="22">
        <f>+$B$36</f>
        <v>0</v>
      </c>
      <c r="C1136" s="84" t="e">
        <f>+B1136/B1137</f>
        <v>#DIV/0!</v>
      </c>
      <c r="D1136" s="89">
        <v>0</v>
      </c>
      <c r="E1136" s="112">
        <f>+D1136*C1105</f>
        <v>0</v>
      </c>
      <c r="F1136" s="79">
        <v>0</v>
      </c>
      <c r="G1136" s="115">
        <f>F1136*C1105</f>
        <v>0</v>
      </c>
      <c r="H1136" s="358">
        <v>0</v>
      </c>
      <c r="I1136" s="118">
        <f>H1136*C1105</f>
        <v>0</v>
      </c>
      <c r="J1136" s="39">
        <f>+H1136*I1140</f>
        <v>0</v>
      </c>
      <c r="K1136" s="39">
        <f>+H1136*I1141</f>
        <v>0</v>
      </c>
      <c r="L1136" s="394">
        <f t="shared" si="62"/>
        <v>0</v>
      </c>
    </row>
    <row r="1137" spans="1:14" ht="13.8">
      <c r="A1137" s="24"/>
      <c r="B1137" s="25">
        <f t="shared" ref="B1137:L1137" si="63">SUM(B1111:B1136)</f>
        <v>0</v>
      </c>
      <c r="C1137" s="85" t="e">
        <f t="shared" si="63"/>
        <v>#DIV/0!</v>
      </c>
      <c r="D1137" s="82">
        <f t="shared" si="63"/>
        <v>0</v>
      </c>
      <c r="E1137" s="113">
        <f t="shared" si="63"/>
        <v>0</v>
      </c>
      <c r="F1137" s="83">
        <f t="shared" si="63"/>
        <v>0</v>
      </c>
      <c r="G1137" s="113">
        <f t="shared" si="63"/>
        <v>0</v>
      </c>
      <c r="H1137" s="86">
        <f t="shared" si="63"/>
        <v>0</v>
      </c>
      <c r="I1137" s="119">
        <f t="shared" si="63"/>
        <v>0</v>
      </c>
      <c r="J1137" s="26">
        <f t="shared" si="63"/>
        <v>0</v>
      </c>
      <c r="K1137" s="26">
        <f t="shared" si="63"/>
        <v>0</v>
      </c>
      <c r="L1137" s="26">
        <f t="shared" si="63"/>
        <v>0</v>
      </c>
    </row>
    <row r="1138" spans="1:14">
      <c r="H1138" s="80"/>
      <c r="I1138" s="81"/>
    </row>
    <row r="1139" spans="1:14" ht="13.8">
      <c r="A1139" s="90"/>
    </row>
    <row r="1140" spans="1:14">
      <c r="G1140" t="s">
        <v>114</v>
      </c>
      <c r="H1140" s="27"/>
      <c r="I1140" s="357">
        <v>0</v>
      </c>
    </row>
    <row r="1141" spans="1:14">
      <c r="G1141" t="s">
        <v>338</v>
      </c>
      <c r="I1141" s="357">
        <v>0</v>
      </c>
    </row>
    <row r="1142" spans="1:14">
      <c r="G1142" t="s">
        <v>256</v>
      </c>
      <c r="I1142" s="120">
        <f>SUM(I1140:I1141)</f>
        <v>0</v>
      </c>
      <c r="N1142" s="121">
        <f>+I1142</f>
        <v>0</v>
      </c>
    </row>
    <row r="1146" spans="1:14" ht="15.6">
      <c r="A1146" s="874" t="s">
        <v>19</v>
      </c>
      <c r="B1146" s="875"/>
      <c r="C1146" s="875"/>
      <c r="D1146" s="875"/>
      <c r="E1146" s="875"/>
      <c r="F1146" s="875"/>
      <c r="G1146" s="875"/>
      <c r="H1146" s="876"/>
      <c r="I1146" s="4"/>
    </row>
    <row r="1147" spans="1:14" ht="15.6">
      <c r="A1147" s="867" t="s">
        <v>20</v>
      </c>
      <c r="B1147" s="868"/>
      <c r="C1147" s="920"/>
      <c r="D1147" s="920"/>
      <c r="E1147" s="920"/>
      <c r="F1147" s="920"/>
      <c r="G1147" s="920"/>
      <c r="H1147" s="921"/>
      <c r="I1147" s="4"/>
    </row>
    <row r="1148" spans="1:14" ht="15.6">
      <c r="A1148" s="867" t="s">
        <v>22</v>
      </c>
      <c r="B1148" s="868"/>
      <c r="C1148" s="913"/>
      <c r="D1148" s="913"/>
      <c r="E1148" s="913"/>
      <c r="F1148" s="913"/>
      <c r="G1148" s="913"/>
      <c r="H1148" s="914"/>
      <c r="I1148" s="4"/>
    </row>
    <row r="1149" spans="1:14" ht="15.6">
      <c r="A1149" s="867" t="s">
        <v>24</v>
      </c>
      <c r="B1149" s="868"/>
      <c r="C1149" s="869">
        <v>0</v>
      </c>
      <c r="D1149" s="870"/>
      <c r="E1149" s="870"/>
      <c r="F1149" s="870"/>
      <c r="G1149" s="870"/>
      <c r="H1149" s="871"/>
      <c r="I1149" s="4"/>
    </row>
    <row r="1150" spans="1:14" ht="15.6">
      <c r="A1150" s="881" t="s">
        <v>25</v>
      </c>
      <c r="B1150" s="882"/>
      <c r="C1150" s="911"/>
      <c r="D1150" s="911"/>
      <c r="E1150" s="911"/>
      <c r="F1150" s="911"/>
      <c r="G1150" s="911"/>
      <c r="H1150" s="912"/>
      <c r="I1150" s="4"/>
    </row>
    <row r="1151" spans="1:14" ht="13.8">
      <c r="A1151" s="5"/>
      <c r="B1151" s="5"/>
      <c r="C1151" s="5"/>
      <c r="D1151" s="5"/>
      <c r="E1151" s="5"/>
      <c r="F1151" s="5"/>
      <c r="G1151" s="5"/>
      <c r="H1151" s="5"/>
      <c r="I1151" s="5"/>
    </row>
    <row r="1152" spans="1:14" ht="13.8">
      <c r="A1152" s="6"/>
      <c r="B1152" s="7"/>
      <c r="C1152" s="8"/>
      <c r="D1152" s="886">
        <v>0.2</v>
      </c>
      <c r="E1152" s="887"/>
      <c r="F1152" s="886">
        <v>0.8</v>
      </c>
      <c r="G1152" s="887"/>
      <c r="H1152" s="370"/>
      <c r="I1152" s="10"/>
      <c r="J1152" s="11" t="s">
        <v>121</v>
      </c>
      <c r="K1152" s="11" t="s">
        <v>269</v>
      </c>
      <c r="L1152" s="11" t="s">
        <v>270</v>
      </c>
    </row>
    <row r="1153" spans="1:12" ht="13.8">
      <c r="A1153" s="12"/>
      <c r="B1153" s="13"/>
      <c r="C1153" s="14"/>
      <c r="D1153" s="872" t="s">
        <v>26</v>
      </c>
      <c r="E1153" s="880"/>
      <c r="F1153" s="872" t="s">
        <v>27</v>
      </c>
      <c r="G1153" s="880"/>
      <c r="H1153" s="872" t="s">
        <v>28</v>
      </c>
      <c r="I1153" s="873"/>
      <c r="J1153" s="15" t="s">
        <v>29</v>
      </c>
      <c r="K1153" s="391" t="s">
        <v>29</v>
      </c>
      <c r="L1153" s="391" t="s">
        <v>29</v>
      </c>
    </row>
    <row r="1154" spans="1:12" ht="27.6">
      <c r="A1154" s="16" t="s">
        <v>30</v>
      </c>
      <c r="B1154" s="17" t="s">
        <v>31</v>
      </c>
      <c r="C1154" s="18" t="s">
        <v>32</v>
      </c>
      <c r="D1154" s="19" t="s">
        <v>33</v>
      </c>
      <c r="E1154" s="20" t="s">
        <v>34</v>
      </c>
      <c r="F1154" s="19" t="s">
        <v>33</v>
      </c>
      <c r="G1154" s="20" t="s">
        <v>34</v>
      </c>
      <c r="H1154" s="21" t="s">
        <v>33</v>
      </c>
      <c r="I1154" s="40" t="s">
        <v>34</v>
      </c>
      <c r="J1154" s="18" t="s">
        <v>34</v>
      </c>
      <c r="K1154" s="18" t="s">
        <v>34</v>
      </c>
      <c r="L1154" s="18" t="s">
        <v>34</v>
      </c>
    </row>
    <row r="1155" spans="1:12" ht="13.8">
      <c r="A1155" s="1" t="s">
        <v>15</v>
      </c>
      <c r="B1155" s="22">
        <f>+$B$10</f>
        <v>0</v>
      </c>
      <c r="C1155" s="84" t="e">
        <f>+B1155/B1181</f>
        <v>#DIV/0!</v>
      </c>
      <c r="D1155" s="89">
        <v>0</v>
      </c>
      <c r="E1155" s="112">
        <f>+D1155*C1149</f>
        <v>0</v>
      </c>
      <c r="F1155" s="79">
        <v>0</v>
      </c>
      <c r="G1155" s="114">
        <f>F1155*C1149</f>
        <v>0</v>
      </c>
      <c r="H1155" s="89">
        <v>0</v>
      </c>
      <c r="I1155" s="116">
        <f>H1155*C1149</f>
        <v>0</v>
      </c>
      <c r="J1155" s="39">
        <f>+H1155*I1184</f>
        <v>0</v>
      </c>
      <c r="K1155" s="39">
        <f>+H1155*I1185</f>
        <v>0</v>
      </c>
      <c r="L1155" s="393">
        <f>+J1155+K1155</f>
        <v>0</v>
      </c>
    </row>
    <row r="1156" spans="1:12" ht="13.8">
      <c r="A1156" s="2" t="s">
        <v>4</v>
      </c>
      <c r="B1156" s="22">
        <f>+$B$12</f>
        <v>0</v>
      </c>
      <c r="C1156" s="84" t="e">
        <f>+B1156/B1181</f>
        <v>#DIV/0!</v>
      </c>
      <c r="D1156" s="89">
        <v>0</v>
      </c>
      <c r="E1156" s="112">
        <f>+D1156*C1149</f>
        <v>0</v>
      </c>
      <c r="F1156" s="79">
        <v>0</v>
      </c>
      <c r="G1156" s="112">
        <f>F1156*C1149</f>
        <v>0</v>
      </c>
      <c r="H1156" s="89">
        <v>0</v>
      </c>
      <c r="I1156" s="117">
        <f>H1156*C1149</f>
        <v>0</v>
      </c>
      <c r="J1156" s="39">
        <f>+H1156*I1184</f>
        <v>0</v>
      </c>
      <c r="K1156" s="39">
        <f>+H1156*I1185</f>
        <v>0</v>
      </c>
      <c r="L1156" s="394">
        <f>+J1156+K1156</f>
        <v>0</v>
      </c>
    </row>
    <row r="1157" spans="1:12" ht="13.8">
      <c r="A1157" s="2" t="s">
        <v>0</v>
      </c>
      <c r="B1157" s="22">
        <f>+$B$13</f>
        <v>0</v>
      </c>
      <c r="C1157" s="84" t="e">
        <f>+B1157/B1181</f>
        <v>#DIV/0!</v>
      </c>
      <c r="D1157" s="89">
        <v>0</v>
      </c>
      <c r="E1157" s="112">
        <f>+D1157*C1149</f>
        <v>0</v>
      </c>
      <c r="F1157" s="79">
        <v>0</v>
      </c>
      <c r="G1157" s="112">
        <f>F1157*C1149</f>
        <v>0</v>
      </c>
      <c r="H1157" s="89">
        <v>0</v>
      </c>
      <c r="I1157" s="117">
        <f>H1157*C1149</f>
        <v>0</v>
      </c>
      <c r="J1157" s="39">
        <f>+H1157*I1184</f>
        <v>0</v>
      </c>
      <c r="K1157" s="39">
        <f>+H1157*I1185</f>
        <v>0</v>
      </c>
      <c r="L1157" s="394">
        <f t="shared" ref="L1157:L1180" si="64">+J1157+K1157</f>
        <v>0</v>
      </c>
    </row>
    <row r="1158" spans="1:12" ht="13.8">
      <c r="A1158" s="2" t="s">
        <v>16</v>
      </c>
      <c r="B1158" s="22">
        <f>+$B$14</f>
        <v>0</v>
      </c>
      <c r="C1158" s="84" t="e">
        <f>+B1158/B1181</f>
        <v>#DIV/0!</v>
      </c>
      <c r="D1158" s="89">
        <v>0</v>
      </c>
      <c r="E1158" s="112">
        <f>+D1158*C1149</f>
        <v>0</v>
      </c>
      <c r="F1158" s="79">
        <v>0</v>
      </c>
      <c r="G1158" s="112">
        <f>F1158*C1149</f>
        <v>0</v>
      </c>
      <c r="H1158" s="89">
        <v>0</v>
      </c>
      <c r="I1158" s="117">
        <f>H1158*C1149</f>
        <v>0</v>
      </c>
      <c r="J1158" s="39">
        <f>+H1158*I1184</f>
        <v>0</v>
      </c>
      <c r="K1158" s="39">
        <f>+H1158*I1185</f>
        <v>0</v>
      </c>
      <c r="L1158" s="394">
        <f t="shared" si="64"/>
        <v>0</v>
      </c>
    </row>
    <row r="1159" spans="1:12" ht="13.8">
      <c r="A1159" s="2" t="s">
        <v>6</v>
      </c>
      <c r="B1159" s="22">
        <f>+$B$15</f>
        <v>0</v>
      </c>
      <c r="C1159" s="84" t="e">
        <f>+B1159/B1181</f>
        <v>#DIV/0!</v>
      </c>
      <c r="D1159" s="89">
        <v>0</v>
      </c>
      <c r="E1159" s="112">
        <f>+D1159*C1149</f>
        <v>0</v>
      </c>
      <c r="F1159" s="79">
        <v>0</v>
      </c>
      <c r="G1159" s="112">
        <f>F1159*C1149</f>
        <v>0</v>
      </c>
      <c r="H1159" s="89">
        <v>0</v>
      </c>
      <c r="I1159" s="117">
        <f>H1159*C1149</f>
        <v>0</v>
      </c>
      <c r="J1159" s="39">
        <f>+H1159*I1184</f>
        <v>0</v>
      </c>
      <c r="K1159" s="39">
        <f>+H1159*I1185</f>
        <v>0</v>
      </c>
      <c r="L1159" s="394">
        <f t="shared" si="64"/>
        <v>0</v>
      </c>
    </row>
    <row r="1160" spans="1:12" ht="13.8">
      <c r="A1160" s="2" t="s">
        <v>10</v>
      </c>
      <c r="B1160" s="22">
        <f>+$B$16</f>
        <v>0</v>
      </c>
      <c r="C1160" s="84" t="e">
        <f>+B1160/B1181</f>
        <v>#DIV/0!</v>
      </c>
      <c r="D1160" s="89">
        <v>0</v>
      </c>
      <c r="E1160" s="112">
        <f>+D1160*C1149</f>
        <v>0</v>
      </c>
      <c r="F1160" s="79">
        <v>0</v>
      </c>
      <c r="G1160" s="112">
        <f>F1160*C1149</f>
        <v>0</v>
      </c>
      <c r="H1160" s="89">
        <v>0</v>
      </c>
      <c r="I1160" s="117">
        <f>H1160*C1149</f>
        <v>0</v>
      </c>
      <c r="J1160" s="39">
        <f>+H1160*I1184</f>
        <v>0</v>
      </c>
      <c r="K1160" s="39">
        <f>+H1160*I1185</f>
        <v>0</v>
      </c>
      <c r="L1160" s="394">
        <f t="shared" si="64"/>
        <v>0</v>
      </c>
    </row>
    <row r="1161" spans="1:12" ht="13.8">
      <c r="A1161" s="2" t="s">
        <v>17</v>
      </c>
      <c r="B1161" s="22">
        <f>+$B$17</f>
        <v>0</v>
      </c>
      <c r="C1161" s="84" t="e">
        <f>+B1161/B1181</f>
        <v>#DIV/0!</v>
      </c>
      <c r="D1161" s="89">
        <v>0</v>
      </c>
      <c r="E1161" s="112">
        <f>+D1161*C1149</f>
        <v>0</v>
      </c>
      <c r="F1161" s="79">
        <v>0</v>
      </c>
      <c r="G1161" s="112">
        <f>F1161*C1149</f>
        <v>0</v>
      </c>
      <c r="H1161" s="89">
        <v>0</v>
      </c>
      <c r="I1161" s="117">
        <f>H1161*C1149</f>
        <v>0</v>
      </c>
      <c r="J1161" s="39">
        <f>+H1161*I1184</f>
        <v>0</v>
      </c>
      <c r="K1161" s="39">
        <f>+H1161*I1185</f>
        <v>0</v>
      </c>
      <c r="L1161" s="394">
        <f t="shared" si="64"/>
        <v>0</v>
      </c>
    </row>
    <row r="1162" spans="1:12" ht="13.8">
      <c r="A1162" s="2" t="s">
        <v>5</v>
      </c>
      <c r="B1162" s="22">
        <f>+$B$18</f>
        <v>0</v>
      </c>
      <c r="C1162" s="84" t="e">
        <f>+B1162/B1181</f>
        <v>#DIV/0!</v>
      </c>
      <c r="D1162" s="89">
        <v>0</v>
      </c>
      <c r="E1162" s="112">
        <f>+D1162*C1149</f>
        <v>0</v>
      </c>
      <c r="F1162" s="79">
        <v>0</v>
      </c>
      <c r="G1162" s="112">
        <f>F1162*C1149</f>
        <v>0</v>
      </c>
      <c r="H1162" s="89">
        <v>0</v>
      </c>
      <c r="I1162" s="117">
        <f>H1162*C1149</f>
        <v>0</v>
      </c>
      <c r="J1162" s="39">
        <f>+H1162*I1184</f>
        <v>0</v>
      </c>
      <c r="K1162" s="39">
        <f>+H1162*I1185</f>
        <v>0</v>
      </c>
      <c r="L1162" s="394">
        <f t="shared" si="64"/>
        <v>0</v>
      </c>
    </row>
    <row r="1163" spans="1:12" ht="13.8">
      <c r="A1163" s="2" t="s">
        <v>116</v>
      </c>
      <c r="B1163" s="22">
        <f>+$B$19</f>
        <v>0</v>
      </c>
      <c r="C1163" s="84" t="e">
        <f>+B1163/B1181</f>
        <v>#DIV/0!</v>
      </c>
      <c r="D1163" s="89">
        <v>0</v>
      </c>
      <c r="E1163" s="112">
        <f>+D1163*C1149</f>
        <v>0</v>
      </c>
      <c r="F1163" s="79">
        <v>0</v>
      </c>
      <c r="G1163" s="112">
        <f>F1163*C1149</f>
        <v>0</v>
      </c>
      <c r="H1163" s="89">
        <v>0</v>
      </c>
      <c r="I1163" s="117">
        <f>H1163*C1149</f>
        <v>0</v>
      </c>
      <c r="J1163" s="39">
        <f>+H1163*I1184</f>
        <v>0</v>
      </c>
      <c r="K1163" s="39">
        <f>+H1163*I1185</f>
        <v>0</v>
      </c>
      <c r="L1163" s="394">
        <f t="shared" si="64"/>
        <v>0</v>
      </c>
    </row>
    <row r="1164" spans="1:12" ht="13.8">
      <c r="A1164" s="2" t="s">
        <v>1</v>
      </c>
      <c r="B1164" s="22">
        <f>+$B$20</f>
        <v>0</v>
      </c>
      <c r="C1164" s="84" t="e">
        <f>+B1164/B1181</f>
        <v>#DIV/0!</v>
      </c>
      <c r="D1164" s="89">
        <v>0</v>
      </c>
      <c r="E1164" s="112">
        <f>+D1164*C1149</f>
        <v>0</v>
      </c>
      <c r="F1164" s="79">
        <v>0</v>
      </c>
      <c r="G1164" s="112">
        <f>F1164*C1149</f>
        <v>0</v>
      </c>
      <c r="H1164" s="89">
        <v>0</v>
      </c>
      <c r="I1164" s="117">
        <f>H1164*C1149</f>
        <v>0</v>
      </c>
      <c r="J1164" s="39">
        <f>+H1164*I1184</f>
        <v>0</v>
      </c>
      <c r="K1164" s="39">
        <f>+H1164*I1185</f>
        <v>0</v>
      </c>
      <c r="L1164" s="394">
        <f t="shared" si="64"/>
        <v>0</v>
      </c>
    </row>
    <row r="1165" spans="1:12" ht="13.8">
      <c r="A1165" s="2" t="s">
        <v>46</v>
      </c>
      <c r="B1165" s="22">
        <f>+$B$21</f>
        <v>0</v>
      </c>
      <c r="C1165" s="84" t="e">
        <f>+B1165/B1181</f>
        <v>#DIV/0!</v>
      </c>
      <c r="D1165" s="89">
        <v>0</v>
      </c>
      <c r="E1165" s="112">
        <f>+D1165*C1149</f>
        <v>0</v>
      </c>
      <c r="F1165" s="79">
        <v>0</v>
      </c>
      <c r="G1165" s="112">
        <f>F1165*C1149</f>
        <v>0</v>
      </c>
      <c r="H1165" s="89">
        <v>0</v>
      </c>
      <c r="I1165" s="117">
        <f>H1165*C1149</f>
        <v>0</v>
      </c>
      <c r="J1165" s="39">
        <f>+H1165*I1184</f>
        <v>0</v>
      </c>
      <c r="K1165" s="39">
        <f>+H1165*I1185</f>
        <v>0</v>
      </c>
      <c r="L1165" s="394">
        <f t="shared" si="64"/>
        <v>0</v>
      </c>
    </row>
    <row r="1166" spans="1:12" ht="13.8">
      <c r="A1166" s="2" t="s">
        <v>45</v>
      </c>
      <c r="B1166" s="22">
        <f>+$B$22</f>
        <v>0</v>
      </c>
      <c r="C1166" s="84" t="e">
        <f>+B1166/B1181</f>
        <v>#DIV/0!</v>
      </c>
      <c r="D1166" s="89">
        <v>0</v>
      </c>
      <c r="E1166" s="112">
        <f>+D1166*C1149</f>
        <v>0</v>
      </c>
      <c r="F1166" s="79">
        <v>0</v>
      </c>
      <c r="G1166" s="112">
        <f>F1166*C1149</f>
        <v>0</v>
      </c>
      <c r="H1166" s="89">
        <v>0</v>
      </c>
      <c r="I1166" s="117">
        <f>H1166*C1149</f>
        <v>0</v>
      </c>
      <c r="J1166" s="39">
        <f>+H1166*I1184</f>
        <v>0</v>
      </c>
      <c r="K1166" s="39">
        <f>+H1166*I1185</f>
        <v>0</v>
      </c>
      <c r="L1166" s="394">
        <f t="shared" si="64"/>
        <v>0</v>
      </c>
    </row>
    <row r="1167" spans="1:12" ht="13.8">
      <c r="A1167" s="2" t="s">
        <v>209</v>
      </c>
      <c r="B1167" s="22">
        <f>+$B$23</f>
        <v>0</v>
      </c>
      <c r="C1167" s="84" t="e">
        <f>+B1167/B1181</f>
        <v>#DIV/0!</v>
      </c>
      <c r="D1167" s="89">
        <v>0</v>
      </c>
      <c r="E1167" s="112">
        <f>+D1167*C1149</f>
        <v>0</v>
      </c>
      <c r="F1167" s="79">
        <v>0</v>
      </c>
      <c r="G1167" s="112">
        <f>F1167*C1149</f>
        <v>0</v>
      </c>
      <c r="H1167" s="89">
        <v>0</v>
      </c>
      <c r="I1167" s="117">
        <f>H1167*C1149</f>
        <v>0</v>
      </c>
      <c r="J1167" s="39">
        <f>+H1167*I1184</f>
        <v>0</v>
      </c>
      <c r="K1167" s="39">
        <f>+H1167*I1185</f>
        <v>0</v>
      </c>
      <c r="L1167" s="394">
        <f t="shared" si="64"/>
        <v>0</v>
      </c>
    </row>
    <row r="1168" spans="1:12" ht="13.8">
      <c r="A1168" s="2" t="s">
        <v>210</v>
      </c>
      <c r="B1168" s="22">
        <f>+$B$24</f>
        <v>0</v>
      </c>
      <c r="C1168" s="84" t="e">
        <f>+B1168/B1181</f>
        <v>#DIV/0!</v>
      </c>
      <c r="D1168" s="89">
        <v>0</v>
      </c>
      <c r="E1168" s="112">
        <f>+D1168*C1149</f>
        <v>0</v>
      </c>
      <c r="F1168" s="79">
        <v>0</v>
      </c>
      <c r="G1168" s="112">
        <f>F1168*C1149</f>
        <v>0</v>
      </c>
      <c r="H1168" s="89">
        <v>0</v>
      </c>
      <c r="I1168" s="117">
        <f>H1168*C1149</f>
        <v>0</v>
      </c>
      <c r="J1168" s="39">
        <f>+H1168*I1184</f>
        <v>0</v>
      </c>
      <c r="K1168" s="39">
        <f>+H1168*I1185</f>
        <v>0</v>
      </c>
      <c r="L1168" s="394">
        <f t="shared" si="64"/>
        <v>0</v>
      </c>
    </row>
    <row r="1169" spans="1:12" ht="13.8">
      <c r="A1169" s="2" t="s">
        <v>2</v>
      </c>
      <c r="B1169" s="22">
        <f>+$B$25</f>
        <v>0</v>
      </c>
      <c r="C1169" s="84" t="e">
        <f>+B1169/B1181</f>
        <v>#DIV/0!</v>
      </c>
      <c r="D1169" s="89">
        <v>0</v>
      </c>
      <c r="E1169" s="112">
        <f>+D1169*C1149</f>
        <v>0</v>
      </c>
      <c r="F1169" s="79">
        <v>0</v>
      </c>
      <c r="G1169" s="112">
        <f>F1169*C1149</f>
        <v>0</v>
      </c>
      <c r="H1169" s="89">
        <v>0</v>
      </c>
      <c r="I1169" s="117">
        <f>H1169*C1149</f>
        <v>0</v>
      </c>
      <c r="J1169" s="39">
        <f>+H1169*I1184</f>
        <v>0</v>
      </c>
      <c r="K1169" s="39">
        <f>+H1169*I1185</f>
        <v>0</v>
      </c>
      <c r="L1169" s="394">
        <f t="shared" si="64"/>
        <v>0</v>
      </c>
    </row>
    <row r="1170" spans="1:12" ht="13.8">
      <c r="A1170" s="2" t="s">
        <v>12</v>
      </c>
      <c r="B1170" s="22">
        <f>+$B$26</f>
        <v>0</v>
      </c>
      <c r="C1170" s="84" t="e">
        <f>+B1170/B1181</f>
        <v>#DIV/0!</v>
      </c>
      <c r="D1170" s="89">
        <v>0</v>
      </c>
      <c r="E1170" s="112">
        <f>+D1170*C1149</f>
        <v>0</v>
      </c>
      <c r="F1170" s="79">
        <v>0</v>
      </c>
      <c r="G1170" s="112">
        <f>F1170*C1149</f>
        <v>0</v>
      </c>
      <c r="H1170" s="89">
        <v>0</v>
      </c>
      <c r="I1170" s="117">
        <f>H1170*C1149</f>
        <v>0</v>
      </c>
      <c r="J1170" s="39">
        <f>+H1170*I1184</f>
        <v>0</v>
      </c>
      <c r="K1170" s="39">
        <f>+H1170*I1185</f>
        <v>0</v>
      </c>
      <c r="L1170" s="394">
        <f t="shared" si="64"/>
        <v>0</v>
      </c>
    </row>
    <row r="1171" spans="1:12" ht="13.8">
      <c r="A1171" s="2" t="s">
        <v>18</v>
      </c>
      <c r="B1171" s="22">
        <f>+$B$27</f>
        <v>0</v>
      </c>
      <c r="C1171" s="84" t="e">
        <f>+B1171/B1181</f>
        <v>#DIV/0!</v>
      </c>
      <c r="D1171" s="89">
        <v>0</v>
      </c>
      <c r="E1171" s="112">
        <f>+D1171*C1149</f>
        <v>0</v>
      </c>
      <c r="F1171" s="79">
        <v>0</v>
      </c>
      <c r="G1171" s="112">
        <f>F1171*C1149</f>
        <v>0</v>
      </c>
      <c r="H1171" s="89">
        <v>0</v>
      </c>
      <c r="I1171" s="117">
        <f>H1171*C1149</f>
        <v>0</v>
      </c>
      <c r="J1171" s="39">
        <f>+H1171*I1184</f>
        <v>0</v>
      </c>
      <c r="K1171" s="39">
        <f>+H1171*I1185</f>
        <v>0</v>
      </c>
      <c r="L1171" s="394">
        <f t="shared" si="64"/>
        <v>0</v>
      </c>
    </row>
    <row r="1172" spans="1:12" ht="13.8">
      <c r="A1172" s="2" t="s">
        <v>9</v>
      </c>
      <c r="B1172" s="22">
        <f>+$B$28</f>
        <v>0</v>
      </c>
      <c r="C1172" s="84" t="e">
        <f>+B1172/B1181</f>
        <v>#DIV/0!</v>
      </c>
      <c r="D1172" s="89">
        <v>0</v>
      </c>
      <c r="E1172" s="112">
        <f>+D1172*C1149</f>
        <v>0</v>
      </c>
      <c r="F1172" s="79">
        <v>0</v>
      </c>
      <c r="G1172" s="112">
        <f>F1172*C1149</f>
        <v>0</v>
      </c>
      <c r="H1172" s="89">
        <v>0</v>
      </c>
      <c r="I1172" s="117">
        <f>H1172*C1149</f>
        <v>0</v>
      </c>
      <c r="J1172" s="39">
        <f>+H1172*I1184</f>
        <v>0</v>
      </c>
      <c r="K1172" s="39">
        <f>+H1172*I1185</f>
        <v>0</v>
      </c>
      <c r="L1172" s="394">
        <f t="shared" si="64"/>
        <v>0</v>
      </c>
    </row>
    <row r="1173" spans="1:12" ht="13.8">
      <c r="A1173" s="2" t="s">
        <v>7</v>
      </c>
      <c r="B1173" s="22">
        <f>+$B$29</f>
        <v>0</v>
      </c>
      <c r="C1173" s="84" t="e">
        <f>+B1173/B1181</f>
        <v>#DIV/0!</v>
      </c>
      <c r="D1173" s="89">
        <v>0</v>
      </c>
      <c r="E1173" s="112">
        <f>+D1173*C1149</f>
        <v>0</v>
      </c>
      <c r="F1173" s="79">
        <v>0</v>
      </c>
      <c r="G1173" s="112">
        <f>F1173*C1149</f>
        <v>0</v>
      </c>
      <c r="H1173" s="89">
        <v>0</v>
      </c>
      <c r="I1173" s="117">
        <f>H1173*C1149</f>
        <v>0</v>
      </c>
      <c r="J1173" s="39">
        <f>+H1173*I1184</f>
        <v>0</v>
      </c>
      <c r="K1173" s="39">
        <f>+H1173*I1185</f>
        <v>0</v>
      </c>
      <c r="L1173" s="394">
        <f t="shared" si="64"/>
        <v>0</v>
      </c>
    </row>
    <row r="1174" spans="1:12" ht="13.8">
      <c r="A1174" s="2" t="s">
        <v>13</v>
      </c>
      <c r="B1174" s="22">
        <f>+$B$30</f>
        <v>0</v>
      </c>
      <c r="C1174" s="84" t="e">
        <f>+B1174/B1181</f>
        <v>#DIV/0!</v>
      </c>
      <c r="D1174" s="89">
        <v>0</v>
      </c>
      <c r="E1174" s="112">
        <f>+D1174*C1149</f>
        <v>0</v>
      </c>
      <c r="F1174" s="79">
        <v>0</v>
      </c>
      <c r="G1174" s="112">
        <f>F1174*C1149</f>
        <v>0</v>
      </c>
      <c r="H1174" s="89">
        <v>0</v>
      </c>
      <c r="I1174" s="117">
        <f>H1174*C1149</f>
        <v>0</v>
      </c>
      <c r="J1174" s="39">
        <f>+H1174*I1184</f>
        <v>0</v>
      </c>
      <c r="K1174" s="39">
        <f>+H1174*I1185</f>
        <v>0</v>
      </c>
      <c r="L1174" s="394">
        <f t="shared" si="64"/>
        <v>0</v>
      </c>
    </row>
    <row r="1175" spans="1:12" ht="13.8">
      <c r="A1175" s="2" t="s">
        <v>3</v>
      </c>
      <c r="B1175" s="22">
        <f>+$B$31</f>
        <v>0</v>
      </c>
      <c r="C1175" s="84" t="e">
        <f>+B1175/B1181</f>
        <v>#DIV/0!</v>
      </c>
      <c r="D1175" s="89">
        <v>0</v>
      </c>
      <c r="E1175" s="112">
        <f>+D1175*C1149</f>
        <v>0</v>
      </c>
      <c r="F1175" s="79">
        <v>0</v>
      </c>
      <c r="G1175" s="112">
        <f>F1175*C1149</f>
        <v>0</v>
      </c>
      <c r="H1175" s="89">
        <v>0</v>
      </c>
      <c r="I1175" s="117">
        <f>H1175*C1149</f>
        <v>0</v>
      </c>
      <c r="J1175" s="39">
        <f>+H1175*I1184</f>
        <v>0</v>
      </c>
      <c r="K1175" s="39">
        <f>+H1175*I1185</f>
        <v>0</v>
      </c>
      <c r="L1175" s="394">
        <f t="shared" si="64"/>
        <v>0</v>
      </c>
    </row>
    <row r="1176" spans="1:12" ht="13.8">
      <c r="A1176" s="2" t="s">
        <v>11</v>
      </c>
      <c r="B1176" s="22">
        <f>+$B$32</f>
        <v>0</v>
      </c>
      <c r="C1176" s="84" t="e">
        <f>+B1176/B1181</f>
        <v>#DIV/0!</v>
      </c>
      <c r="D1176" s="89">
        <v>0</v>
      </c>
      <c r="E1176" s="112">
        <f>+D1176*C1149</f>
        <v>0</v>
      </c>
      <c r="F1176" s="79">
        <v>0</v>
      </c>
      <c r="G1176" s="112">
        <f>F1176*C1149</f>
        <v>0</v>
      </c>
      <c r="H1176" s="89">
        <v>0</v>
      </c>
      <c r="I1176" s="117">
        <f>H1176*C1149</f>
        <v>0</v>
      </c>
      <c r="J1176" s="39">
        <f>+H1176*I1184</f>
        <v>0</v>
      </c>
      <c r="K1176" s="39">
        <f>+H1176*I1185</f>
        <v>0</v>
      </c>
      <c r="L1176" s="394">
        <f t="shared" si="64"/>
        <v>0</v>
      </c>
    </row>
    <row r="1177" spans="1:12" ht="13.8">
      <c r="A1177" s="372" t="s">
        <v>8</v>
      </c>
      <c r="B1177" s="22">
        <f>+$B$33</f>
        <v>0</v>
      </c>
      <c r="C1177" s="84" t="e">
        <f>+B1177/B1181</f>
        <v>#DIV/0!</v>
      </c>
      <c r="D1177" s="89">
        <v>0</v>
      </c>
      <c r="E1177" s="112">
        <f>+D1177*C1149</f>
        <v>0</v>
      </c>
      <c r="F1177" s="79">
        <v>0</v>
      </c>
      <c r="G1177" s="112">
        <f>F1177*C1149</f>
        <v>0</v>
      </c>
      <c r="H1177" s="89">
        <v>0</v>
      </c>
      <c r="I1177" s="117">
        <f>H1177*C1149</f>
        <v>0</v>
      </c>
      <c r="J1177" s="39">
        <f>+H1177*I1184</f>
        <v>0</v>
      </c>
      <c r="K1177" s="39">
        <f>+H1177*I1185</f>
        <v>0</v>
      </c>
      <c r="L1177" s="394">
        <f t="shared" si="64"/>
        <v>0</v>
      </c>
    </row>
    <row r="1178" spans="1:12" ht="13.8">
      <c r="A1178" s="372" t="s">
        <v>444</v>
      </c>
      <c r="B1178" s="22">
        <f>+$B$34</f>
        <v>0</v>
      </c>
      <c r="C1178" s="84" t="e">
        <f>+B1178/B1181</f>
        <v>#DIV/0!</v>
      </c>
      <c r="D1178" s="89">
        <v>0</v>
      </c>
      <c r="E1178" s="112">
        <f>+D1178*C1149</f>
        <v>0</v>
      </c>
      <c r="F1178" s="79">
        <v>0</v>
      </c>
      <c r="G1178" s="112">
        <f>F1178*C1149</f>
        <v>0</v>
      </c>
      <c r="H1178" s="89">
        <v>0</v>
      </c>
      <c r="I1178" s="117">
        <f>H1178*C1149</f>
        <v>0</v>
      </c>
      <c r="J1178" s="39">
        <f>+H1178*I1184</f>
        <v>0</v>
      </c>
      <c r="K1178" s="39">
        <f>+H1178*I1185</f>
        <v>0</v>
      </c>
      <c r="L1178" s="394">
        <f t="shared" si="64"/>
        <v>0</v>
      </c>
    </row>
    <row r="1179" spans="1:12" ht="13.8">
      <c r="A1179" s="372" t="s">
        <v>445</v>
      </c>
      <c r="B1179" s="22">
        <f>+$B$35</f>
        <v>0</v>
      </c>
      <c r="C1179" s="84" t="e">
        <f>+B1179/B1181</f>
        <v>#DIV/0!</v>
      </c>
      <c r="D1179" s="89">
        <v>0</v>
      </c>
      <c r="E1179" s="112">
        <f>+D1179*C1149</f>
        <v>0</v>
      </c>
      <c r="F1179" s="79">
        <v>0</v>
      </c>
      <c r="G1179" s="112">
        <f>F1179*C1149</f>
        <v>0</v>
      </c>
      <c r="H1179" s="89">
        <v>0</v>
      </c>
      <c r="I1179" s="117">
        <f>H1179*C1149</f>
        <v>0</v>
      </c>
      <c r="J1179" s="39">
        <f>+H1179*I1184</f>
        <v>0</v>
      </c>
      <c r="K1179" s="39">
        <f>+H1179*I1185</f>
        <v>0</v>
      </c>
      <c r="L1179" s="394">
        <f t="shared" si="64"/>
        <v>0</v>
      </c>
    </row>
    <row r="1180" spans="1:12" ht="13.8">
      <c r="A1180" s="3" t="s">
        <v>461</v>
      </c>
      <c r="B1180" s="22">
        <f>+$B$36</f>
        <v>0</v>
      </c>
      <c r="C1180" s="84" t="e">
        <f>+B1180/B1181</f>
        <v>#DIV/0!</v>
      </c>
      <c r="D1180" s="89">
        <v>0</v>
      </c>
      <c r="E1180" s="112">
        <f>+D1180*C1149</f>
        <v>0</v>
      </c>
      <c r="F1180" s="79">
        <v>0</v>
      </c>
      <c r="G1180" s="115">
        <f>F1180*C1149</f>
        <v>0</v>
      </c>
      <c r="H1180" s="358">
        <v>0</v>
      </c>
      <c r="I1180" s="118">
        <f>H1180*C1149</f>
        <v>0</v>
      </c>
      <c r="J1180" s="39">
        <f>+H1180*I1184</f>
        <v>0</v>
      </c>
      <c r="K1180" s="39">
        <f>+H1180*I1185</f>
        <v>0</v>
      </c>
      <c r="L1180" s="394">
        <f t="shared" si="64"/>
        <v>0</v>
      </c>
    </row>
    <row r="1181" spans="1:12" ht="13.8">
      <c r="A1181" s="24"/>
      <c r="B1181" s="25">
        <f t="shared" ref="B1181:L1181" si="65">SUM(B1155:B1180)</f>
        <v>0</v>
      </c>
      <c r="C1181" s="85" t="e">
        <f t="shared" si="65"/>
        <v>#DIV/0!</v>
      </c>
      <c r="D1181" s="82">
        <f t="shared" si="65"/>
        <v>0</v>
      </c>
      <c r="E1181" s="113">
        <f t="shared" si="65"/>
        <v>0</v>
      </c>
      <c r="F1181" s="83">
        <f t="shared" si="65"/>
        <v>0</v>
      </c>
      <c r="G1181" s="113">
        <f t="shared" si="65"/>
        <v>0</v>
      </c>
      <c r="H1181" s="86">
        <f t="shared" si="65"/>
        <v>0</v>
      </c>
      <c r="I1181" s="119">
        <f t="shared" si="65"/>
        <v>0</v>
      </c>
      <c r="J1181" s="26">
        <f t="shared" si="65"/>
        <v>0</v>
      </c>
      <c r="K1181" s="26">
        <f t="shared" si="65"/>
        <v>0</v>
      </c>
      <c r="L1181" s="26">
        <f t="shared" si="65"/>
        <v>0</v>
      </c>
    </row>
    <row r="1182" spans="1:12">
      <c r="H1182" s="80"/>
      <c r="I1182" s="81"/>
    </row>
    <row r="1184" spans="1:12">
      <c r="G1184" t="s">
        <v>114</v>
      </c>
      <c r="H1184" s="27"/>
      <c r="I1184" s="357">
        <v>0</v>
      </c>
    </row>
    <row r="1185" spans="1:14">
      <c r="G1185" t="s">
        <v>338</v>
      </c>
      <c r="I1185" s="357">
        <v>0</v>
      </c>
    </row>
    <row r="1186" spans="1:14">
      <c r="G1186" t="s">
        <v>256</v>
      </c>
      <c r="I1186" s="120">
        <f>SUM(I1184:I1185)</f>
        <v>0</v>
      </c>
      <c r="N1186" s="121">
        <f>+I1186</f>
        <v>0</v>
      </c>
    </row>
    <row r="1190" spans="1:14" ht="15.6">
      <c r="A1190" s="874" t="s">
        <v>19</v>
      </c>
      <c r="B1190" s="875"/>
      <c r="C1190" s="875"/>
      <c r="D1190" s="875"/>
      <c r="E1190" s="875"/>
      <c r="F1190" s="875"/>
      <c r="G1190" s="875"/>
      <c r="H1190" s="876"/>
      <c r="I1190" s="4"/>
    </row>
    <row r="1191" spans="1:14" ht="15.6">
      <c r="A1191" s="867" t="s">
        <v>20</v>
      </c>
      <c r="B1191" s="868"/>
      <c r="C1191" s="920"/>
      <c r="D1191" s="920"/>
      <c r="E1191" s="920"/>
      <c r="F1191" s="920"/>
      <c r="G1191" s="920"/>
      <c r="H1191" s="921"/>
      <c r="I1191" s="4"/>
    </row>
    <row r="1192" spans="1:14" ht="15.6">
      <c r="A1192" s="867" t="s">
        <v>22</v>
      </c>
      <c r="B1192" s="868"/>
      <c r="C1192" s="913"/>
      <c r="D1192" s="913"/>
      <c r="E1192" s="913"/>
      <c r="F1192" s="913"/>
      <c r="G1192" s="913"/>
      <c r="H1192" s="914"/>
      <c r="I1192" s="4"/>
    </row>
    <row r="1193" spans="1:14" ht="15.6">
      <c r="A1193" s="867" t="s">
        <v>24</v>
      </c>
      <c r="B1193" s="868"/>
      <c r="C1193" s="869">
        <v>0</v>
      </c>
      <c r="D1193" s="870"/>
      <c r="E1193" s="870"/>
      <c r="F1193" s="870"/>
      <c r="G1193" s="870"/>
      <c r="H1193" s="871"/>
      <c r="I1193" s="4"/>
    </row>
    <row r="1194" spans="1:14" ht="15.6">
      <c r="A1194" s="881" t="s">
        <v>25</v>
      </c>
      <c r="B1194" s="882"/>
      <c r="C1194" s="911"/>
      <c r="D1194" s="911"/>
      <c r="E1194" s="911"/>
      <c r="F1194" s="911"/>
      <c r="G1194" s="911"/>
      <c r="H1194" s="912"/>
      <c r="I1194" s="4"/>
    </row>
    <row r="1195" spans="1:14" ht="13.8">
      <c r="A1195" s="5"/>
      <c r="B1195" s="5"/>
      <c r="C1195" s="5"/>
      <c r="D1195" s="5"/>
      <c r="E1195" s="5"/>
      <c r="F1195" s="5"/>
      <c r="G1195" s="5"/>
      <c r="H1195" s="5"/>
      <c r="I1195" s="5"/>
    </row>
    <row r="1196" spans="1:14" ht="13.8">
      <c r="A1196" s="6"/>
      <c r="B1196" s="7"/>
      <c r="C1196" s="8"/>
      <c r="D1196" s="886">
        <v>0.2</v>
      </c>
      <c r="E1196" s="887"/>
      <c r="F1196" s="886">
        <v>0.8</v>
      </c>
      <c r="G1196" s="887"/>
      <c r="H1196" s="370"/>
      <c r="I1196" s="10"/>
      <c r="J1196" s="11" t="s">
        <v>121</v>
      </c>
      <c r="K1196" s="11" t="s">
        <v>269</v>
      </c>
      <c r="L1196" s="11" t="s">
        <v>270</v>
      </c>
    </row>
    <row r="1197" spans="1:14" ht="13.8">
      <c r="A1197" s="12"/>
      <c r="B1197" s="13"/>
      <c r="C1197" s="14"/>
      <c r="D1197" s="872" t="s">
        <v>26</v>
      </c>
      <c r="E1197" s="880"/>
      <c r="F1197" s="872" t="s">
        <v>27</v>
      </c>
      <c r="G1197" s="880"/>
      <c r="H1197" s="872" t="s">
        <v>28</v>
      </c>
      <c r="I1197" s="873"/>
      <c r="J1197" s="15" t="s">
        <v>29</v>
      </c>
      <c r="K1197" s="391" t="s">
        <v>29</v>
      </c>
      <c r="L1197" s="391" t="s">
        <v>29</v>
      </c>
    </row>
    <row r="1198" spans="1:14" ht="27.6">
      <c r="A1198" s="16" t="s">
        <v>30</v>
      </c>
      <c r="B1198" s="17" t="s">
        <v>31</v>
      </c>
      <c r="C1198" s="18" t="s">
        <v>32</v>
      </c>
      <c r="D1198" s="19" t="s">
        <v>33</v>
      </c>
      <c r="E1198" s="20" t="s">
        <v>34</v>
      </c>
      <c r="F1198" s="19" t="s">
        <v>33</v>
      </c>
      <c r="G1198" s="20" t="s">
        <v>34</v>
      </c>
      <c r="H1198" s="21" t="s">
        <v>33</v>
      </c>
      <c r="I1198" s="40" t="s">
        <v>34</v>
      </c>
      <c r="J1198" s="18" t="s">
        <v>34</v>
      </c>
      <c r="K1198" s="18" t="s">
        <v>34</v>
      </c>
      <c r="L1198" s="18" t="s">
        <v>34</v>
      </c>
    </row>
    <row r="1199" spans="1:14" ht="13.8">
      <c r="A1199" s="1" t="s">
        <v>15</v>
      </c>
      <c r="B1199" s="22">
        <f>+$B$10</f>
        <v>0</v>
      </c>
      <c r="C1199" s="84" t="e">
        <f>+B1199/B1225</f>
        <v>#DIV/0!</v>
      </c>
      <c r="D1199" s="89">
        <v>0</v>
      </c>
      <c r="E1199" s="112">
        <f>+D1199*C1193</f>
        <v>0</v>
      </c>
      <c r="F1199" s="79">
        <v>0</v>
      </c>
      <c r="G1199" s="114">
        <f>F1199*C1193</f>
        <v>0</v>
      </c>
      <c r="H1199" s="89">
        <v>0</v>
      </c>
      <c r="I1199" s="116">
        <f>H1199*C1193</f>
        <v>0</v>
      </c>
      <c r="J1199" s="39">
        <f>+H1199*I1228</f>
        <v>0</v>
      </c>
      <c r="K1199" s="39">
        <f>+H1199*I1229</f>
        <v>0</v>
      </c>
      <c r="L1199" s="393">
        <f>+J1199+K1199</f>
        <v>0</v>
      </c>
    </row>
    <row r="1200" spans="1:14" ht="13.8">
      <c r="A1200" s="2" t="s">
        <v>4</v>
      </c>
      <c r="B1200" s="22">
        <f>+$B$12</f>
        <v>0</v>
      </c>
      <c r="C1200" s="84" t="e">
        <f>+B1200/B1225</f>
        <v>#DIV/0!</v>
      </c>
      <c r="D1200" s="89">
        <v>0</v>
      </c>
      <c r="E1200" s="112">
        <f>+D1200*C1193</f>
        <v>0</v>
      </c>
      <c r="F1200" s="79">
        <v>0</v>
      </c>
      <c r="G1200" s="112">
        <f>F1200*C1193</f>
        <v>0</v>
      </c>
      <c r="H1200" s="89">
        <v>0</v>
      </c>
      <c r="I1200" s="117">
        <f>H1200*C1193</f>
        <v>0</v>
      </c>
      <c r="J1200" s="39">
        <f>+H1200*I1228</f>
        <v>0</v>
      </c>
      <c r="K1200" s="39">
        <f>+H1200*I1229</f>
        <v>0</v>
      </c>
      <c r="L1200" s="394">
        <f>+J1200+K1200</f>
        <v>0</v>
      </c>
    </row>
    <row r="1201" spans="1:12" ht="13.8">
      <c r="A1201" s="2" t="s">
        <v>0</v>
      </c>
      <c r="B1201" s="22">
        <f>+$B$13</f>
        <v>0</v>
      </c>
      <c r="C1201" s="84" t="e">
        <f>+B1201/B1225</f>
        <v>#DIV/0!</v>
      </c>
      <c r="D1201" s="89">
        <v>0</v>
      </c>
      <c r="E1201" s="112">
        <f>+D1201*C1193</f>
        <v>0</v>
      </c>
      <c r="F1201" s="79">
        <v>0</v>
      </c>
      <c r="G1201" s="112">
        <f>F1201*C1193</f>
        <v>0</v>
      </c>
      <c r="H1201" s="89">
        <v>0</v>
      </c>
      <c r="I1201" s="117">
        <f>H1201*C1193</f>
        <v>0</v>
      </c>
      <c r="J1201" s="39">
        <f>+H1201*I1228</f>
        <v>0</v>
      </c>
      <c r="K1201" s="39">
        <f>+H1201*I1229</f>
        <v>0</v>
      </c>
      <c r="L1201" s="394">
        <f t="shared" ref="L1201:L1224" si="66">+J1201+K1201</f>
        <v>0</v>
      </c>
    </row>
    <row r="1202" spans="1:12" ht="13.8">
      <c r="A1202" s="2" t="s">
        <v>16</v>
      </c>
      <c r="B1202" s="22">
        <f>+$B$14</f>
        <v>0</v>
      </c>
      <c r="C1202" s="84" t="e">
        <f>+B1202/B1225</f>
        <v>#DIV/0!</v>
      </c>
      <c r="D1202" s="89">
        <v>0</v>
      </c>
      <c r="E1202" s="112">
        <f>+D1202*C1193</f>
        <v>0</v>
      </c>
      <c r="F1202" s="79">
        <v>0</v>
      </c>
      <c r="G1202" s="112">
        <f>F1202*C1193</f>
        <v>0</v>
      </c>
      <c r="H1202" s="89">
        <v>0</v>
      </c>
      <c r="I1202" s="117">
        <f>H1202*C1193</f>
        <v>0</v>
      </c>
      <c r="J1202" s="39">
        <f>+H1202*I1228</f>
        <v>0</v>
      </c>
      <c r="K1202" s="39">
        <f>+H1202*I1229</f>
        <v>0</v>
      </c>
      <c r="L1202" s="394">
        <f t="shared" si="66"/>
        <v>0</v>
      </c>
    </row>
    <row r="1203" spans="1:12" ht="13.8">
      <c r="A1203" s="2" t="s">
        <v>6</v>
      </c>
      <c r="B1203" s="22">
        <f>+$B$15</f>
        <v>0</v>
      </c>
      <c r="C1203" s="84" t="e">
        <f>+B1203/B1225</f>
        <v>#DIV/0!</v>
      </c>
      <c r="D1203" s="89">
        <v>0</v>
      </c>
      <c r="E1203" s="112">
        <f>+D1203*C1193</f>
        <v>0</v>
      </c>
      <c r="F1203" s="79">
        <v>0</v>
      </c>
      <c r="G1203" s="112">
        <f>F1203*C1193</f>
        <v>0</v>
      </c>
      <c r="H1203" s="89">
        <v>0</v>
      </c>
      <c r="I1203" s="117">
        <f>H1203*C1193</f>
        <v>0</v>
      </c>
      <c r="J1203" s="39">
        <f>+H1203*I1228</f>
        <v>0</v>
      </c>
      <c r="K1203" s="39">
        <f>+H1203*I1229</f>
        <v>0</v>
      </c>
      <c r="L1203" s="394">
        <f t="shared" si="66"/>
        <v>0</v>
      </c>
    </row>
    <row r="1204" spans="1:12" ht="13.8">
      <c r="A1204" s="2" t="s">
        <v>10</v>
      </c>
      <c r="B1204" s="22">
        <f>+$B$16</f>
        <v>0</v>
      </c>
      <c r="C1204" s="84" t="e">
        <f>+B1204/B1225</f>
        <v>#DIV/0!</v>
      </c>
      <c r="D1204" s="89">
        <v>0</v>
      </c>
      <c r="E1204" s="112">
        <f>+D1204*C1193</f>
        <v>0</v>
      </c>
      <c r="F1204" s="79">
        <v>0</v>
      </c>
      <c r="G1204" s="112">
        <f>F1204*C1193</f>
        <v>0</v>
      </c>
      <c r="H1204" s="89">
        <v>0</v>
      </c>
      <c r="I1204" s="117">
        <f>H1204*C1193</f>
        <v>0</v>
      </c>
      <c r="J1204" s="39">
        <f>+H1204*I1228</f>
        <v>0</v>
      </c>
      <c r="K1204" s="39">
        <f>+H1204*I1229</f>
        <v>0</v>
      </c>
      <c r="L1204" s="394">
        <f t="shared" si="66"/>
        <v>0</v>
      </c>
    </row>
    <row r="1205" spans="1:12" ht="13.8">
      <c r="A1205" s="2" t="s">
        <v>17</v>
      </c>
      <c r="B1205" s="22">
        <f>+$B$17</f>
        <v>0</v>
      </c>
      <c r="C1205" s="84" t="e">
        <f>+B1205/B1225</f>
        <v>#DIV/0!</v>
      </c>
      <c r="D1205" s="89">
        <v>0</v>
      </c>
      <c r="E1205" s="112">
        <f>+D1205*C1193</f>
        <v>0</v>
      </c>
      <c r="F1205" s="79">
        <v>0</v>
      </c>
      <c r="G1205" s="112">
        <f>F1205*C1193</f>
        <v>0</v>
      </c>
      <c r="H1205" s="89">
        <v>0</v>
      </c>
      <c r="I1205" s="117">
        <f>H1205*C1193</f>
        <v>0</v>
      </c>
      <c r="J1205" s="39">
        <f>+H1205*I1228</f>
        <v>0</v>
      </c>
      <c r="K1205" s="39">
        <f>+H1205*I1229</f>
        <v>0</v>
      </c>
      <c r="L1205" s="394">
        <f t="shared" si="66"/>
        <v>0</v>
      </c>
    </row>
    <row r="1206" spans="1:12" ht="13.8">
      <c r="A1206" s="2" t="s">
        <v>5</v>
      </c>
      <c r="B1206" s="22">
        <f>+$B$18</f>
        <v>0</v>
      </c>
      <c r="C1206" s="84" t="e">
        <f>+B1206/B1225</f>
        <v>#DIV/0!</v>
      </c>
      <c r="D1206" s="89">
        <v>0</v>
      </c>
      <c r="E1206" s="112">
        <f>+D1206*C1193</f>
        <v>0</v>
      </c>
      <c r="F1206" s="79">
        <v>0</v>
      </c>
      <c r="G1206" s="112">
        <f>F1206*C1193</f>
        <v>0</v>
      </c>
      <c r="H1206" s="89">
        <v>0</v>
      </c>
      <c r="I1206" s="117">
        <f>H1206*C1193</f>
        <v>0</v>
      </c>
      <c r="J1206" s="39">
        <f>+H1206*I1228</f>
        <v>0</v>
      </c>
      <c r="K1206" s="39">
        <f>+H1206*I1229</f>
        <v>0</v>
      </c>
      <c r="L1206" s="394">
        <f t="shared" si="66"/>
        <v>0</v>
      </c>
    </row>
    <row r="1207" spans="1:12" ht="13.8">
      <c r="A1207" s="2" t="s">
        <v>116</v>
      </c>
      <c r="B1207" s="22">
        <f>+$B$19</f>
        <v>0</v>
      </c>
      <c r="C1207" s="84" t="e">
        <f>+B1207/B1225</f>
        <v>#DIV/0!</v>
      </c>
      <c r="D1207" s="89">
        <v>0</v>
      </c>
      <c r="E1207" s="112">
        <f>+D1207*C1193</f>
        <v>0</v>
      </c>
      <c r="F1207" s="79">
        <v>0</v>
      </c>
      <c r="G1207" s="112">
        <f>F1207*C1193</f>
        <v>0</v>
      </c>
      <c r="H1207" s="89">
        <v>0</v>
      </c>
      <c r="I1207" s="117">
        <f>H1207*C1193</f>
        <v>0</v>
      </c>
      <c r="J1207" s="39">
        <f>+H1207*I1228</f>
        <v>0</v>
      </c>
      <c r="K1207" s="39">
        <f>+H1207*I1229</f>
        <v>0</v>
      </c>
      <c r="L1207" s="394">
        <f t="shared" si="66"/>
        <v>0</v>
      </c>
    </row>
    <row r="1208" spans="1:12" ht="13.8">
      <c r="A1208" s="2" t="s">
        <v>1</v>
      </c>
      <c r="B1208" s="22">
        <f>+$B$20</f>
        <v>0</v>
      </c>
      <c r="C1208" s="84" t="e">
        <f>+B1208/B1225</f>
        <v>#DIV/0!</v>
      </c>
      <c r="D1208" s="89">
        <v>0</v>
      </c>
      <c r="E1208" s="112">
        <f>+D1208*C1193</f>
        <v>0</v>
      </c>
      <c r="F1208" s="79">
        <v>0</v>
      </c>
      <c r="G1208" s="112">
        <f>F1208*C1193</f>
        <v>0</v>
      </c>
      <c r="H1208" s="89">
        <v>0</v>
      </c>
      <c r="I1208" s="117">
        <f>H1208*C1193</f>
        <v>0</v>
      </c>
      <c r="J1208" s="39">
        <f>+H1208*I1228</f>
        <v>0</v>
      </c>
      <c r="K1208" s="39">
        <f>+H1208*I1229</f>
        <v>0</v>
      </c>
      <c r="L1208" s="394">
        <f t="shared" si="66"/>
        <v>0</v>
      </c>
    </row>
    <row r="1209" spans="1:12" ht="13.8">
      <c r="A1209" s="2" t="s">
        <v>46</v>
      </c>
      <c r="B1209" s="22">
        <f>+$B$21</f>
        <v>0</v>
      </c>
      <c r="C1209" s="84" t="e">
        <f>+B1209/B1225</f>
        <v>#DIV/0!</v>
      </c>
      <c r="D1209" s="89">
        <v>0</v>
      </c>
      <c r="E1209" s="112">
        <f>+D1209*C1193</f>
        <v>0</v>
      </c>
      <c r="F1209" s="79">
        <v>0</v>
      </c>
      <c r="G1209" s="112">
        <f>F1209*C1193</f>
        <v>0</v>
      </c>
      <c r="H1209" s="89">
        <v>0</v>
      </c>
      <c r="I1209" s="117">
        <f>H1209*C1193</f>
        <v>0</v>
      </c>
      <c r="J1209" s="39">
        <f>+H1209*I1228</f>
        <v>0</v>
      </c>
      <c r="K1209" s="39">
        <f>+H1209*I1229</f>
        <v>0</v>
      </c>
      <c r="L1209" s="394">
        <f t="shared" si="66"/>
        <v>0</v>
      </c>
    </row>
    <row r="1210" spans="1:12" ht="13.8">
      <c r="A1210" s="2" t="s">
        <v>45</v>
      </c>
      <c r="B1210" s="22">
        <f>+$B$22</f>
        <v>0</v>
      </c>
      <c r="C1210" s="84" t="e">
        <f>+B1210/B1225</f>
        <v>#DIV/0!</v>
      </c>
      <c r="D1210" s="89">
        <v>0</v>
      </c>
      <c r="E1210" s="112">
        <f>+D1210*C1193</f>
        <v>0</v>
      </c>
      <c r="F1210" s="79">
        <v>0</v>
      </c>
      <c r="G1210" s="112">
        <f>F1210*C1193</f>
        <v>0</v>
      </c>
      <c r="H1210" s="89">
        <v>0</v>
      </c>
      <c r="I1210" s="117">
        <f>H1210*C1193</f>
        <v>0</v>
      </c>
      <c r="J1210" s="39">
        <f>+H1210*I1228</f>
        <v>0</v>
      </c>
      <c r="K1210" s="39">
        <f>+H1210*I1229</f>
        <v>0</v>
      </c>
      <c r="L1210" s="394">
        <f t="shared" si="66"/>
        <v>0</v>
      </c>
    </row>
    <row r="1211" spans="1:12" ht="13.8">
      <c r="A1211" s="2" t="s">
        <v>209</v>
      </c>
      <c r="B1211" s="22">
        <f>+$B$23</f>
        <v>0</v>
      </c>
      <c r="C1211" s="84" t="e">
        <f>+B1211/B1225</f>
        <v>#DIV/0!</v>
      </c>
      <c r="D1211" s="89">
        <v>0</v>
      </c>
      <c r="E1211" s="112">
        <f>+D1211*C1193</f>
        <v>0</v>
      </c>
      <c r="F1211" s="79">
        <v>0</v>
      </c>
      <c r="G1211" s="112">
        <f>F1211*C1193</f>
        <v>0</v>
      </c>
      <c r="H1211" s="89">
        <v>0</v>
      </c>
      <c r="I1211" s="117">
        <f>H1211*C1193</f>
        <v>0</v>
      </c>
      <c r="J1211" s="39">
        <f>+H1211*I1228</f>
        <v>0</v>
      </c>
      <c r="K1211" s="39">
        <f>+H1211*I1229</f>
        <v>0</v>
      </c>
      <c r="L1211" s="394">
        <f t="shared" si="66"/>
        <v>0</v>
      </c>
    </row>
    <row r="1212" spans="1:12" ht="13.8">
      <c r="A1212" s="2" t="s">
        <v>210</v>
      </c>
      <c r="B1212" s="22">
        <f>+$B$24</f>
        <v>0</v>
      </c>
      <c r="C1212" s="84" t="e">
        <f>+B1212/B1225</f>
        <v>#DIV/0!</v>
      </c>
      <c r="D1212" s="89">
        <v>0</v>
      </c>
      <c r="E1212" s="112">
        <f>+D1212*C1193</f>
        <v>0</v>
      </c>
      <c r="F1212" s="79">
        <v>0</v>
      </c>
      <c r="G1212" s="112">
        <f>F1212*C1193</f>
        <v>0</v>
      </c>
      <c r="H1212" s="89">
        <v>0</v>
      </c>
      <c r="I1212" s="117">
        <f>H1212*C1193</f>
        <v>0</v>
      </c>
      <c r="J1212" s="39">
        <f>+H1212*I1228</f>
        <v>0</v>
      </c>
      <c r="K1212" s="39">
        <f>+H1212*I1229</f>
        <v>0</v>
      </c>
      <c r="L1212" s="394">
        <f t="shared" si="66"/>
        <v>0</v>
      </c>
    </row>
    <row r="1213" spans="1:12" ht="13.8">
      <c r="A1213" s="2" t="s">
        <v>2</v>
      </c>
      <c r="B1213" s="22">
        <f>+$B$25</f>
        <v>0</v>
      </c>
      <c r="C1213" s="84" t="e">
        <f>+B1213/B1225</f>
        <v>#DIV/0!</v>
      </c>
      <c r="D1213" s="89">
        <v>0</v>
      </c>
      <c r="E1213" s="112">
        <f>+D1213*C1193</f>
        <v>0</v>
      </c>
      <c r="F1213" s="79">
        <v>0</v>
      </c>
      <c r="G1213" s="112">
        <f>F1213*C1193</f>
        <v>0</v>
      </c>
      <c r="H1213" s="89">
        <v>0</v>
      </c>
      <c r="I1213" s="117">
        <f>H1213*C1193</f>
        <v>0</v>
      </c>
      <c r="J1213" s="39">
        <f>+H1213*I1228</f>
        <v>0</v>
      </c>
      <c r="K1213" s="39">
        <f>+H1213*I1229</f>
        <v>0</v>
      </c>
      <c r="L1213" s="394">
        <f t="shared" si="66"/>
        <v>0</v>
      </c>
    </row>
    <row r="1214" spans="1:12" ht="13.8">
      <c r="A1214" s="2" t="s">
        <v>12</v>
      </c>
      <c r="B1214" s="22">
        <f>+$B$26</f>
        <v>0</v>
      </c>
      <c r="C1214" s="84" t="e">
        <f>+B1214/B1225</f>
        <v>#DIV/0!</v>
      </c>
      <c r="D1214" s="89">
        <v>0</v>
      </c>
      <c r="E1214" s="112">
        <f>+D1214*C1193</f>
        <v>0</v>
      </c>
      <c r="F1214" s="79">
        <v>0</v>
      </c>
      <c r="G1214" s="112">
        <f>F1214*C1193</f>
        <v>0</v>
      </c>
      <c r="H1214" s="89">
        <v>0</v>
      </c>
      <c r="I1214" s="117">
        <f>H1214*C1193</f>
        <v>0</v>
      </c>
      <c r="J1214" s="39">
        <f>+H1214*I1228</f>
        <v>0</v>
      </c>
      <c r="K1214" s="39">
        <f>+H1214*I1229</f>
        <v>0</v>
      </c>
      <c r="L1214" s="394">
        <f t="shared" si="66"/>
        <v>0</v>
      </c>
    </row>
    <row r="1215" spans="1:12" ht="13.8">
      <c r="A1215" s="2" t="s">
        <v>18</v>
      </c>
      <c r="B1215" s="22">
        <f>+$B$27</f>
        <v>0</v>
      </c>
      <c r="C1215" s="84" t="e">
        <f>+B1215/B1225</f>
        <v>#DIV/0!</v>
      </c>
      <c r="D1215" s="89">
        <v>0</v>
      </c>
      <c r="E1215" s="112">
        <f>+D1215*C1193</f>
        <v>0</v>
      </c>
      <c r="F1215" s="79">
        <v>0</v>
      </c>
      <c r="G1215" s="112">
        <f>F1215*C1193</f>
        <v>0</v>
      </c>
      <c r="H1215" s="89">
        <v>0</v>
      </c>
      <c r="I1215" s="117">
        <f>H1215*C1193</f>
        <v>0</v>
      </c>
      <c r="J1215" s="39">
        <f>+H1215*I1228</f>
        <v>0</v>
      </c>
      <c r="K1215" s="39">
        <f>+H1215*I1229</f>
        <v>0</v>
      </c>
      <c r="L1215" s="394">
        <f t="shared" si="66"/>
        <v>0</v>
      </c>
    </row>
    <row r="1216" spans="1:12" ht="13.8">
      <c r="A1216" s="2" t="s">
        <v>9</v>
      </c>
      <c r="B1216" s="22">
        <f>+$B$28</f>
        <v>0</v>
      </c>
      <c r="C1216" s="84" t="e">
        <f>+B1216/B1225</f>
        <v>#DIV/0!</v>
      </c>
      <c r="D1216" s="89">
        <v>0</v>
      </c>
      <c r="E1216" s="112">
        <f>+D1216*C1193</f>
        <v>0</v>
      </c>
      <c r="F1216" s="79">
        <v>0</v>
      </c>
      <c r="G1216" s="112">
        <f>F1216*C1193</f>
        <v>0</v>
      </c>
      <c r="H1216" s="89">
        <v>0</v>
      </c>
      <c r="I1216" s="117">
        <f>H1216*C1193</f>
        <v>0</v>
      </c>
      <c r="J1216" s="39">
        <f>+H1216*I1228</f>
        <v>0</v>
      </c>
      <c r="K1216" s="39">
        <f>+H1216*I1229</f>
        <v>0</v>
      </c>
      <c r="L1216" s="394">
        <f t="shared" si="66"/>
        <v>0</v>
      </c>
    </row>
    <row r="1217" spans="1:14" ht="13.8">
      <c r="A1217" s="2" t="s">
        <v>7</v>
      </c>
      <c r="B1217" s="22">
        <f>+$B$29</f>
        <v>0</v>
      </c>
      <c r="C1217" s="84" t="e">
        <f>+B1217/B1225</f>
        <v>#DIV/0!</v>
      </c>
      <c r="D1217" s="89">
        <v>0</v>
      </c>
      <c r="E1217" s="112">
        <f>+D1217*C1193</f>
        <v>0</v>
      </c>
      <c r="F1217" s="79">
        <v>0</v>
      </c>
      <c r="G1217" s="112">
        <f>F1217*C1193</f>
        <v>0</v>
      </c>
      <c r="H1217" s="89">
        <v>0</v>
      </c>
      <c r="I1217" s="117">
        <f>H1217*C1193</f>
        <v>0</v>
      </c>
      <c r="J1217" s="39">
        <f>+H1217*I1228</f>
        <v>0</v>
      </c>
      <c r="K1217" s="39">
        <f>+H1217*I1229</f>
        <v>0</v>
      </c>
      <c r="L1217" s="394">
        <f t="shared" si="66"/>
        <v>0</v>
      </c>
    </row>
    <row r="1218" spans="1:14" ht="13.8">
      <c r="A1218" s="2" t="s">
        <v>13</v>
      </c>
      <c r="B1218" s="22">
        <f>+$B$30</f>
        <v>0</v>
      </c>
      <c r="C1218" s="84" t="e">
        <f>+B1218/B1225</f>
        <v>#DIV/0!</v>
      </c>
      <c r="D1218" s="89">
        <v>0</v>
      </c>
      <c r="E1218" s="112">
        <f>+D1218*C1193</f>
        <v>0</v>
      </c>
      <c r="F1218" s="79">
        <v>0</v>
      </c>
      <c r="G1218" s="112">
        <f>F1218*C1193</f>
        <v>0</v>
      </c>
      <c r="H1218" s="89">
        <v>0</v>
      </c>
      <c r="I1218" s="117">
        <f>H1218*C1193</f>
        <v>0</v>
      </c>
      <c r="J1218" s="39">
        <f>+H1218*I1228</f>
        <v>0</v>
      </c>
      <c r="K1218" s="39">
        <f>+H1218*I1229</f>
        <v>0</v>
      </c>
      <c r="L1218" s="394">
        <f t="shared" si="66"/>
        <v>0</v>
      </c>
    </row>
    <row r="1219" spans="1:14" ht="13.8">
      <c r="A1219" s="2" t="s">
        <v>3</v>
      </c>
      <c r="B1219" s="22">
        <f>+$B$31</f>
        <v>0</v>
      </c>
      <c r="C1219" s="84" t="e">
        <f>+B1219/B1225</f>
        <v>#DIV/0!</v>
      </c>
      <c r="D1219" s="89">
        <v>0</v>
      </c>
      <c r="E1219" s="112">
        <f>+D1219*C1193</f>
        <v>0</v>
      </c>
      <c r="F1219" s="79">
        <v>0</v>
      </c>
      <c r="G1219" s="112">
        <f>F1219*C1193</f>
        <v>0</v>
      </c>
      <c r="H1219" s="89">
        <v>0</v>
      </c>
      <c r="I1219" s="117">
        <f>H1219*C1193</f>
        <v>0</v>
      </c>
      <c r="J1219" s="39">
        <f>+H1219*I1228</f>
        <v>0</v>
      </c>
      <c r="K1219" s="39">
        <f>+H1219*I1229</f>
        <v>0</v>
      </c>
      <c r="L1219" s="394">
        <f t="shared" si="66"/>
        <v>0</v>
      </c>
    </row>
    <row r="1220" spans="1:14" ht="13.8">
      <c r="A1220" s="2" t="s">
        <v>11</v>
      </c>
      <c r="B1220" s="22">
        <f>+$B$32</f>
        <v>0</v>
      </c>
      <c r="C1220" s="84" t="e">
        <f>+B1220/B1225</f>
        <v>#DIV/0!</v>
      </c>
      <c r="D1220" s="89">
        <v>0</v>
      </c>
      <c r="E1220" s="112">
        <f>+D1220*C1193</f>
        <v>0</v>
      </c>
      <c r="F1220" s="79">
        <v>0</v>
      </c>
      <c r="G1220" s="112">
        <f>F1220*C1193</f>
        <v>0</v>
      </c>
      <c r="H1220" s="89">
        <v>0</v>
      </c>
      <c r="I1220" s="117">
        <f>H1220*C1193</f>
        <v>0</v>
      </c>
      <c r="J1220" s="39">
        <f>+H1220*I1228</f>
        <v>0</v>
      </c>
      <c r="K1220" s="39">
        <f>+H1220*I1229</f>
        <v>0</v>
      </c>
      <c r="L1220" s="394">
        <f t="shared" si="66"/>
        <v>0</v>
      </c>
    </row>
    <row r="1221" spans="1:14" ht="13.8">
      <c r="A1221" s="372" t="s">
        <v>8</v>
      </c>
      <c r="B1221" s="22">
        <f>+$B$33</f>
        <v>0</v>
      </c>
      <c r="C1221" s="84" t="e">
        <f>+B1221/B1225</f>
        <v>#DIV/0!</v>
      </c>
      <c r="D1221" s="89">
        <v>0</v>
      </c>
      <c r="E1221" s="112">
        <f>+D1221*C1193</f>
        <v>0</v>
      </c>
      <c r="F1221" s="79">
        <v>0</v>
      </c>
      <c r="G1221" s="112">
        <f>F1221*C1193</f>
        <v>0</v>
      </c>
      <c r="H1221" s="89">
        <v>0</v>
      </c>
      <c r="I1221" s="117">
        <f>H1221*C1193</f>
        <v>0</v>
      </c>
      <c r="J1221" s="39">
        <f>+H1221*I1228</f>
        <v>0</v>
      </c>
      <c r="K1221" s="39">
        <f>+H1221*I1229</f>
        <v>0</v>
      </c>
      <c r="L1221" s="394">
        <f t="shared" si="66"/>
        <v>0</v>
      </c>
    </row>
    <row r="1222" spans="1:14" ht="13.8">
      <c r="A1222" s="372" t="s">
        <v>444</v>
      </c>
      <c r="B1222" s="22">
        <f>+$B$34</f>
        <v>0</v>
      </c>
      <c r="C1222" s="84" t="e">
        <f>+B1222/B1225</f>
        <v>#DIV/0!</v>
      </c>
      <c r="D1222" s="89">
        <v>0</v>
      </c>
      <c r="E1222" s="112">
        <f>+D1222*C1193</f>
        <v>0</v>
      </c>
      <c r="F1222" s="79">
        <v>0</v>
      </c>
      <c r="G1222" s="112">
        <f>F1222*C1193</f>
        <v>0</v>
      </c>
      <c r="H1222" s="89">
        <v>0</v>
      </c>
      <c r="I1222" s="117">
        <f>H1222*C1193</f>
        <v>0</v>
      </c>
      <c r="J1222" s="39">
        <f>+H1222*I1228</f>
        <v>0</v>
      </c>
      <c r="K1222" s="39">
        <f>+H1222*I1229</f>
        <v>0</v>
      </c>
      <c r="L1222" s="394">
        <f t="shared" si="66"/>
        <v>0</v>
      </c>
    </row>
    <row r="1223" spans="1:14" ht="13.8">
      <c r="A1223" s="372" t="s">
        <v>445</v>
      </c>
      <c r="B1223" s="22">
        <f>+$B$35</f>
        <v>0</v>
      </c>
      <c r="C1223" s="84" t="e">
        <f>+B1223/B1225</f>
        <v>#DIV/0!</v>
      </c>
      <c r="D1223" s="89">
        <v>0</v>
      </c>
      <c r="E1223" s="112">
        <f>+D1223*C1193</f>
        <v>0</v>
      </c>
      <c r="F1223" s="79">
        <v>0</v>
      </c>
      <c r="G1223" s="112">
        <f>F1223*C1193</f>
        <v>0</v>
      </c>
      <c r="H1223" s="89">
        <v>0</v>
      </c>
      <c r="I1223" s="117">
        <f>H1223*C1193</f>
        <v>0</v>
      </c>
      <c r="J1223" s="39">
        <f>+H1223*I1228</f>
        <v>0</v>
      </c>
      <c r="K1223" s="39">
        <f>+H1223*I1229</f>
        <v>0</v>
      </c>
      <c r="L1223" s="394">
        <f t="shared" si="66"/>
        <v>0</v>
      </c>
    </row>
    <row r="1224" spans="1:14" ht="13.8">
      <c r="A1224" s="3" t="s">
        <v>461</v>
      </c>
      <c r="B1224" s="22">
        <f>+$B$36</f>
        <v>0</v>
      </c>
      <c r="C1224" s="84" t="e">
        <f>+B1224/B1225</f>
        <v>#DIV/0!</v>
      </c>
      <c r="D1224" s="89">
        <v>0</v>
      </c>
      <c r="E1224" s="112">
        <f>+D1224*C1193</f>
        <v>0</v>
      </c>
      <c r="F1224" s="79">
        <v>0</v>
      </c>
      <c r="G1224" s="115">
        <f>F1224*C1193</f>
        <v>0</v>
      </c>
      <c r="H1224" s="358">
        <v>0</v>
      </c>
      <c r="I1224" s="118">
        <f>H1224*C1193</f>
        <v>0</v>
      </c>
      <c r="J1224" s="39">
        <f>+H1224*I1228</f>
        <v>0</v>
      </c>
      <c r="K1224" s="39">
        <f>+H1224*I1229</f>
        <v>0</v>
      </c>
      <c r="L1224" s="394">
        <f t="shared" si="66"/>
        <v>0</v>
      </c>
    </row>
    <row r="1225" spans="1:14" ht="13.8">
      <c r="A1225" s="24"/>
      <c r="B1225" s="25">
        <f t="shared" ref="B1225:L1225" si="67">SUM(B1199:B1224)</f>
        <v>0</v>
      </c>
      <c r="C1225" s="85" t="e">
        <f t="shared" si="67"/>
        <v>#DIV/0!</v>
      </c>
      <c r="D1225" s="82">
        <f t="shared" si="67"/>
        <v>0</v>
      </c>
      <c r="E1225" s="113">
        <f t="shared" si="67"/>
        <v>0</v>
      </c>
      <c r="F1225" s="83">
        <f t="shared" si="67"/>
        <v>0</v>
      </c>
      <c r="G1225" s="113">
        <f t="shared" si="67"/>
        <v>0</v>
      </c>
      <c r="H1225" s="86">
        <f t="shared" si="67"/>
        <v>0</v>
      </c>
      <c r="I1225" s="119">
        <f t="shared" si="67"/>
        <v>0</v>
      </c>
      <c r="J1225" s="26">
        <f t="shared" si="67"/>
        <v>0</v>
      </c>
      <c r="K1225" s="26">
        <f t="shared" si="67"/>
        <v>0</v>
      </c>
      <c r="L1225" s="26">
        <f t="shared" si="67"/>
        <v>0</v>
      </c>
    </row>
    <row r="1226" spans="1:14">
      <c r="H1226" s="80"/>
      <c r="I1226" s="81"/>
    </row>
    <row r="1228" spans="1:14">
      <c r="G1228" t="s">
        <v>114</v>
      </c>
      <c r="H1228" s="27"/>
      <c r="I1228" s="357">
        <v>0</v>
      </c>
    </row>
    <row r="1229" spans="1:14">
      <c r="G1229" t="s">
        <v>338</v>
      </c>
      <c r="I1229" s="357">
        <v>0</v>
      </c>
    </row>
    <row r="1230" spans="1:14">
      <c r="G1230" t="s">
        <v>256</v>
      </c>
      <c r="I1230" s="120">
        <f>SUM(I1228:I1229)</f>
        <v>0</v>
      </c>
      <c r="N1230" s="121">
        <f>+I1230</f>
        <v>0</v>
      </c>
    </row>
    <row r="1234" spans="1:12" ht="15.6">
      <c r="A1234" s="874" t="s">
        <v>19</v>
      </c>
      <c r="B1234" s="875"/>
      <c r="C1234" s="875"/>
      <c r="D1234" s="875"/>
      <c r="E1234" s="875"/>
      <c r="F1234" s="875"/>
      <c r="G1234" s="875"/>
      <c r="H1234" s="876"/>
      <c r="I1234" s="4"/>
    </row>
    <row r="1235" spans="1:12" ht="15.6">
      <c r="A1235" s="867" t="s">
        <v>20</v>
      </c>
      <c r="B1235" s="868"/>
      <c r="C1235" s="920"/>
      <c r="D1235" s="920"/>
      <c r="E1235" s="920"/>
      <c r="F1235" s="920"/>
      <c r="G1235" s="920"/>
      <c r="H1235" s="921"/>
      <c r="I1235" s="4"/>
    </row>
    <row r="1236" spans="1:12" ht="15.6">
      <c r="A1236" s="867" t="s">
        <v>22</v>
      </c>
      <c r="B1236" s="868"/>
      <c r="C1236" s="913"/>
      <c r="D1236" s="913"/>
      <c r="E1236" s="913"/>
      <c r="F1236" s="913"/>
      <c r="G1236" s="913"/>
      <c r="H1236" s="914"/>
      <c r="I1236" s="4"/>
    </row>
    <row r="1237" spans="1:12" ht="15.6">
      <c r="A1237" s="867" t="s">
        <v>24</v>
      </c>
      <c r="B1237" s="868"/>
      <c r="C1237" s="869">
        <v>0</v>
      </c>
      <c r="D1237" s="870"/>
      <c r="E1237" s="870"/>
      <c r="F1237" s="870"/>
      <c r="G1237" s="870"/>
      <c r="H1237" s="871"/>
      <c r="I1237" s="4"/>
    </row>
    <row r="1238" spans="1:12" ht="15.6">
      <c r="A1238" s="881" t="s">
        <v>25</v>
      </c>
      <c r="B1238" s="882"/>
      <c r="C1238" s="911"/>
      <c r="D1238" s="911"/>
      <c r="E1238" s="911"/>
      <c r="F1238" s="911"/>
      <c r="G1238" s="911"/>
      <c r="H1238" s="912"/>
      <c r="I1238" s="4"/>
    </row>
    <row r="1239" spans="1:12" ht="13.8">
      <c r="A1239" s="5"/>
      <c r="B1239" s="5"/>
      <c r="C1239" s="5"/>
      <c r="D1239" s="5"/>
      <c r="E1239" s="5"/>
      <c r="F1239" s="5"/>
      <c r="G1239" s="5"/>
      <c r="H1239" s="5"/>
      <c r="I1239" s="5"/>
    </row>
    <row r="1240" spans="1:12" ht="13.8">
      <c r="A1240" s="6"/>
      <c r="B1240" s="7"/>
      <c r="C1240" s="8"/>
      <c r="D1240" s="886">
        <v>0.2</v>
      </c>
      <c r="E1240" s="887"/>
      <c r="F1240" s="886">
        <v>0.8</v>
      </c>
      <c r="G1240" s="887"/>
      <c r="H1240" s="370"/>
      <c r="I1240" s="10"/>
      <c r="J1240" s="11" t="s">
        <v>121</v>
      </c>
      <c r="K1240" s="11" t="s">
        <v>269</v>
      </c>
      <c r="L1240" s="11" t="s">
        <v>270</v>
      </c>
    </row>
    <row r="1241" spans="1:12" ht="13.8">
      <c r="A1241" s="12"/>
      <c r="B1241" s="13"/>
      <c r="C1241" s="14"/>
      <c r="D1241" s="872" t="s">
        <v>26</v>
      </c>
      <c r="E1241" s="880"/>
      <c r="F1241" s="872" t="s">
        <v>27</v>
      </c>
      <c r="G1241" s="880"/>
      <c r="H1241" s="872" t="s">
        <v>28</v>
      </c>
      <c r="I1241" s="873"/>
      <c r="J1241" s="15" t="s">
        <v>29</v>
      </c>
      <c r="K1241" s="391" t="s">
        <v>29</v>
      </c>
      <c r="L1241" s="391" t="s">
        <v>29</v>
      </c>
    </row>
    <row r="1242" spans="1:12" ht="27.6">
      <c r="A1242" s="16" t="s">
        <v>30</v>
      </c>
      <c r="B1242" s="17" t="s">
        <v>31</v>
      </c>
      <c r="C1242" s="18" t="s">
        <v>32</v>
      </c>
      <c r="D1242" s="19" t="s">
        <v>33</v>
      </c>
      <c r="E1242" s="20" t="s">
        <v>34</v>
      </c>
      <c r="F1242" s="19" t="s">
        <v>33</v>
      </c>
      <c r="G1242" s="20" t="s">
        <v>34</v>
      </c>
      <c r="H1242" s="21" t="s">
        <v>33</v>
      </c>
      <c r="I1242" s="40" t="s">
        <v>34</v>
      </c>
      <c r="J1242" s="18" t="s">
        <v>34</v>
      </c>
      <c r="K1242" s="18" t="s">
        <v>34</v>
      </c>
      <c r="L1242" s="18" t="s">
        <v>34</v>
      </c>
    </row>
    <row r="1243" spans="1:12" ht="13.8">
      <c r="A1243" s="1" t="s">
        <v>15</v>
      </c>
      <c r="B1243" s="22">
        <f>+$B$10</f>
        <v>0</v>
      </c>
      <c r="C1243" s="84" t="e">
        <f>+B1243/B1269</f>
        <v>#DIV/0!</v>
      </c>
      <c r="D1243" s="89">
        <v>0</v>
      </c>
      <c r="E1243" s="112">
        <f>+D1243*C1237</f>
        <v>0</v>
      </c>
      <c r="F1243" s="79">
        <v>0</v>
      </c>
      <c r="G1243" s="114">
        <f>F1243*C1237</f>
        <v>0</v>
      </c>
      <c r="H1243" s="89">
        <v>0</v>
      </c>
      <c r="I1243" s="116">
        <f>H1243*C1237</f>
        <v>0</v>
      </c>
      <c r="J1243" s="39">
        <f>+H1243*I1272</f>
        <v>0</v>
      </c>
      <c r="K1243" s="39">
        <f>+H1243*I1273</f>
        <v>0</v>
      </c>
      <c r="L1243" s="393">
        <f>+J1243+K1243</f>
        <v>0</v>
      </c>
    </row>
    <row r="1244" spans="1:12" ht="13.8">
      <c r="A1244" s="2" t="s">
        <v>4</v>
      </c>
      <c r="B1244" s="22">
        <f>+$B$12</f>
        <v>0</v>
      </c>
      <c r="C1244" s="84" t="e">
        <f>+B1244/B1269</f>
        <v>#DIV/0!</v>
      </c>
      <c r="D1244" s="89">
        <v>0</v>
      </c>
      <c r="E1244" s="112">
        <f>+D1244*C1237</f>
        <v>0</v>
      </c>
      <c r="F1244" s="79">
        <v>0</v>
      </c>
      <c r="G1244" s="112">
        <f>F1244*C1237</f>
        <v>0</v>
      </c>
      <c r="H1244" s="89">
        <v>0</v>
      </c>
      <c r="I1244" s="117">
        <f>H1244*C1237</f>
        <v>0</v>
      </c>
      <c r="J1244" s="39">
        <f>+H1244*I1272</f>
        <v>0</v>
      </c>
      <c r="K1244" s="39">
        <f>+H1244*I1273</f>
        <v>0</v>
      </c>
      <c r="L1244" s="394">
        <f>+J1244+K1244</f>
        <v>0</v>
      </c>
    </row>
    <row r="1245" spans="1:12" ht="13.8">
      <c r="A1245" s="2" t="s">
        <v>0</v>
      </c>
      <c r="B1245" s="22">
        <f>+$B$13</f>
        <v>0</v>
      </c>
      <c r="C1245" s="84" t="e">
        <f>+B1245/B1269</f>
        <v>#DIV/0!</v>
      </c>
      <c r="D1245" s="89">
        <v>0</v>
      </c>
      <c r="E1245" s="112">
        <f>+D1245*C1237</f>
        <v>0</v>
      </c>
      <c r="F1245" s="79">
        <v>0</v>
      </c>
      <c r="G1245" s="112">
        <f>F1245*C1237</f>
        <v>0</v>
      </c>
      <c r="H1245" s="89">
        <v>0</v>
      </c>
      <c r="I1245" s="117">
        <f>H1245*C1237</f>
        <v>0</v>
      </c>
      <c r="J1245" s="39">
        <f>+H1245*I1272</f>
        <v>0</v>
      </c>
      <c r="K1245" s="39">
        <f>+H1245*I1273</f>
        <v>0</v>
      </c>
      <c r="L1245" s="394">
        <f t="shared" ref="L1245:L1268" si="68">+J1245+K1245</f>
        <v>0</v>
      </c>
    </row>
    <row r="1246" spans="1:12" ht="13.8">
      <c r="A1246" s="2" t="s">
        <v>16</v>
      </c>
      <c r="B1246" s="22">
        <f>+$B$14</f>
        <v>0</v>
      </c>
      <c r="C1246" s="84" t="e">
        <f>+B1246/B1269</f>
        <v>#DIV/0!</v>
      </c>
      <c r="D1246" s="89">
        <v>0</v>
      </c>
      <c r="E1246" s="112">
        <f>+D1246*C1237</f>
        <v>0</v>
      </c>
      <c r="F1246" s="79">
        <v>0</v>
      </c>
      <c r="G1246" s="112">
        <f>F1246*C1237</f>
        <v>0</v>
      </c>
      <c r="H1246" s="89">
        <v>0</v>
      </c>
      <c r="I1246" s="117">
        <f>H1246*C1237</f>
        <v>0</v>
      </c>
      <c r="J1246" s="39">
        <f>+H1246*I1272</f>
        <v>0</v>
      </c>
      <c r="K1246" s="39">
        <f>+H1246*I1273</f>
        <v>0</v>
      </c>
      <c r="L1246" s="394">
        <f t="shared" si="68"/>
        <v>0</v>
      </c>
    </row>
    <row r="1247" spans="1:12" ht="13.8">
      <c r="A1247" s="2" t="s">
        <v>6</v>
      </c>
      <c r="B1247" s="22">
        <f>+$B$15</f>
        <v>0</v>
      </c>
      <c r="C1247" s="84" t="e">
        <f>+B1247/B1269</f>
        <v>#DIV/0!</v>
      </c>
      <c r="D1247" s="89">
        <v>0</v>
      </c>
      <c r="E1247" s="112">
        <f>+D1247*C1237</f>
        <v>0</v>
      </c>
      <c r="F1247" s="79">
        <v>0</v>
      </c>
      <c r="G1247" s="112">
        <f>F1247*C1237</f>
        <v>0</v>
      </c>
      <c r="H1247" s="89">
        <v>0</v>
      </c>
      <c r="I1247" s="117">
        <f>H1247*C1237</f>
        <v>0</v>
      </c>
      <c r="J1247" s="39">
        <f>+H1247*I1272</f>
        <v>0</v>
      </c>
      <c r="K1247" s="39">
        <f>+H1247*I1273</f>
        <v>0</v>
      </c>
      <c r="L1247" s="394">
        <f t="shared" si="68"/>
        <v>0</v>
      </c>
    </row>
    <row r="1248" spans="1:12" ht="13.8">
      <c r="A1248" s="2" t="s">
        <v>10</v>
      </c>
      <c r="B1248" s="22">
        <f>+$B$16</f>
        <v>0</v>
      </c>
      <c r="C1248" s="84" t="e">
        <f>+B1248/B1269</f>
        <v>#DIV/0!</v>
      </c>
      <c r="D1248" s="89">
        <v>0</v>
      </c>
      <c r="E1248" s="112">
        <f>+D1248*C1237</f>
        <v>0</v>
      </c>
      <c r="F1248" s="79">
        <v>0</v>
      </c>
      <c r="G1248" s="112">
        <f>F1248*C1237</f>
        <v>0</v>
      </c>
      <c r="H1248" s="89">
        <v>0</v>
      </c>
      <c r="I1248" s="117">
        <f>H1248*C1237</f>
        <v>0</v>
      </c>
      <c r="J1248" s="39">
        <f>+H1248*I1272</f>
        <v>0</v>
      </c>
      <c r="K1248" s="39">
        <f>+H1248*I1273</f>
        <v>0</v>
      </c>
      <c r="L1248" s="394">
        <f t="shared" si="68"/>
        <v>0</v>
      </c>
    </row>
    <row r="1249" spans="1:12" ht="13.8">
      <c r="A1249" s="2" t="s">
        <v>17</v>
      </c>
      <c r="B1249" s="22">
        <f>+$B$17</f>
        <v>0</v>
      </c>
      <c r="C1249" s="84" t="e">
        <f>+B1249/B1269</f>
        <v>#DIV/0!</v>
      </c>
      <c r="D1249" s="89">
        <v>0</v>
      </c>
      <c r="E1249" s="112">
        <f>+D1249*C1237</f>
        <v>0</v>
      </c>
      <c r="F1249" s="79">
        <v>0</v>
      </c>
      <c r="G1249" s="112">
        <f>F1249*C1237</f>
        <v>0</v>
      </c>
      <c r="H1249" s="89">
        <v>0</v>
      </c>
      <c r="I1249" s="117">
        <f>H1249*C1237</f>
        <v>0</v>
      </c>
      <c r="J1249" s="39">
        <f>+H1249*I1272</f>
        <v>0</v>
      </c>
      <c r="K1249" s="39">
        <f>+H1249*I1273</f>
        <v>0</v>
      </c>
      <c r="L1249" s="394">
        <f t="shared" si="68"/>
        <v>0</v>
      </c>
    </row>
    <row r="1250" spans="1:12" ht="13.8">
      <c r="A1250" s="2" t="s">
        <v>5</v>
      </c>
      <c r="B1250" s="22">
        <f>+$B$18</f>
        <v>0</v>
      </c>
      <c r="C1250" s="84" t="e">
        <f>+B1250/B1269</f>
        <v>#DIV/0!</v>
      </c>
      <c r="D1250" s="89">
        <v>0</v>
      </c>
      <c r="E1250" s="112">
        <f>+D1250*C1237</f>
        <v>0</v>
      </c>
      <c r="F1250" s="79">
        <v>0</v>
      </c>
      <c r="G1250" s="112">
        <f>F1250*C1237</f>
        <v>0</v>
      </c>
      <c r="H1250" s="89">
        <v>0</v>
      </c>
      <c r="I1250" s="117">
        <f>H1250*C1237</f>
        <v>0</v>
      </c>
      <c r="J1250" s="39">
        <f>+H1250*I1272</f>
        <v>0</v>
      </c>
      <c r="K1250" s="39">
        <f>+H1250*I1273</f>
        <v>0</v>
      </c>
      <c r="L1250" s="394">
        <f t="shared" si="68"/>
        <v>0</v>
      </c>
    </row>
    <row r="1251" spans="1:12" ht="13.8">
      <c r="A1251" s="2" t="s">
        <v>116</v>
      </c>
      <c r="B1251" s="22">
        <f>+$B$19</f>
        <v>0</v>
      </c>
      <c r="C1251" s="84" t="e">
        <f>+B1251/B1269</f>
        <v>#DIV/0!</v>
      </c>
      <c r="D1251" s="89">
        <v>0</v>
      </c>
      <c r="E1251" s="112">
        <f>+D1251*C1237</f>
        <v>0</v>
      </c>
      <c r="F1251" s="79">
        <v>0</v>
      </c>
      <c r="G1251" s="112">
        <f>F1251*C1237</f>
        <v>0</v>
      </c>
      <c r="H1251" s="89">
        <v>0</v>
      </c>
      <c r="I1251" s="117">
        <f>H1251*C1237</f>
        <v>0</v>
      </c>
      <c r="J1251" s="39">
        <f>+H1251*I1272</f>
        <v>0</v>
      </c>
      <c r="K1251" s="39">
        <f>+H1251*I1273</f>
        <v>0</v>
      </c>
      <c r="L1251" s="394">
        <f t="shared" si="68"/>
        <v>0</v>
      </c>
    </row>
    <row r="1252" spans="1:12" ht="13.8">
      <c r="A1252" s="2" t="s">
        <v>1</v>
      </c>
      <c r="B1252" s="22">
        <f>+$B$20</f>
        <v>0</v>
      </c>
      <c r="C1252" s="84" t="e">
        <f>+B1252/B1269</f>
        <v>#DIV/0!</v>
      </c>
      <c r="D1252" s="89">
        <v>0</v>
      </c>
      <c r="E1252" s="112">
        <f>+D1252*C1237</f>
        <v>0</v>
      </c>
      <c r="F1252" s="79">
        <v>0</v>
      </c>
      <c r="G1252" s="112">
        <f>F1252*C1237</f>
        <v>0</v>
      </c>
      <c r="H1252" s="89">
        <v>0</v>
      </c>
      <c r="I1252" s="117">
        <f>H1252*C1237</f>
        <v>0</v>
      </c>
      <c r="J1252" s="39">
        <f>+H1252*I1272</f>
        <v>0</v>
      </c>
      <c r="K1252" s="39">
        <f>+H1252*I1273</f>
        <v>0</v>
      </c>
      <c r="L1252" s="394">
        <f t="shared" si="68"/>
        <v>0</v>
      </c>
    </row>
    <row r="1253" spans="1:12" ht="13.8">
      <c r="A1253" s="2" t="s">
        <v>46</v>
      </c>
      <c r="B1253" s="22">
        <f>+$B$21</f>
        <v>0</v>
      </c>
      <c r="C1253" s="84" t="e">
        <f>+B1253/B1269</f>
        <v>#DIV/0!</v>
      </c>
      <c r="D1253" s="89">
        <v>0</v>
      </c>
      <c r="E1253" s="112">
        <f>+D1253*C1237</f>
        <v>0</v>
      </c>
      <c r="F1253" s="79">
        <v>0</v>
      </c>
      <c r="G1253" s="112">
        <f>F1253*C1237</f>
        <v>0</v>
      </c>
      <c r="H1253" s="89">
        <v>0</v>
      </c>
      <c r="I1253" s="117">
        <f>H1253*C1237</f>
        <v>0</v>
      </c>
      <c r="J1253" s="39">
        <f>+H1253*I1272</f>
        <v>0</v>
      </c>
      <c r="K1253" s="39">
        <f>+H1253*I1273</f>
        <v>0</v>
      </c>
      <c r="L1253" s="394">
        <f t="shared" si="68"/>
        <v>0</v>
      </c>
    </row>
    <row r="1254" spans="1:12" ht="13.8">
      <c r="A1254" s="2" t="s">
        <v>45</v>
      </c>
      <c r="B1254" s="22">
        <f>+$B$22</f>
        <v>0</v>
      </c>
      <c r="C1254" s="84" t="e">
        <f>+B1254/B1269</f>
        <v>#DIV/0!</v>
      </c>
      <c r="D1254" s="89">
        <v>0</v>
      </c>
      <c r="E1254" s="112">
        <f>+D1254*C1237</f>
        <v>0</v>
      </c>
      <c r="F1254" s="79">
        <v>0</v>
      </c>
      <c r="G1254" s="112">
        <f>F1254*C1237</f>
        <v>0</v>
      </c>
      <c r="H1254" s="89">
        <v>0</v>
      </c>
      <c r="I1254" s="117">
        <f>H1254*C1237</f>
        <v>0</v>
      </c>
      <c r="J1254" s="39">
        <f>+H1254*I1272</f>
        <v>0</v>
      </c>
      <c r="K1254" s="39">
        <f>+H1254*I1273</f>
        <v>0</v>
      </c>
      <c r="L1254" s="394">
        <f t="shared" si="68"/>
        <v>0</v>
      </c>
    </row>
    <row r="1255" spans="1:12" ht="13.8">
      <c r="A1255" s="2" t="s">
        <v>209</v>
      </c>
      <c r="B1255" s="22">
        <f>+$B$23</f>
        <v>0</v>
      </c>
      <c r="C1255" s="84" t="e">
        <f>+B1255/B1269</f>
        <v>#DIV/0!</v>
      </c>
      <c r="D1255" s="89">
        <v>0</v>
      </c>
      <c r="E1255" s="112">
        <f>+D1255*C1237</f>
        <v>0</v>
      </c>
      <c r="F1255" s="79">
        <v>0</v>
      </c>
      <c r="G1255" s="112">
        <f>F1255*C1237</f>
        <v>0</v>
      </c>
      <c r="H1255" s="89">
        <v>0</v>
      </c>
      <c r="I1255" s="117">
        <f>H1255*C1237</f>
        <v>0</v>
      </c>
      <c r="J1255" s="39">
        <f>+H1255*I1272</f>
        <v>0</v>
      </c>
      <c r="K1255" s="39">
        <f>+H1255*I1273</f>
        <v>0</v>
      </c>
      <c r="L1255" s="394">
        <f t="shared" si="68"/>
        <v>0</v>
      </c>
    </row>
    <row r="1256" spans="1:12" ht="13.8">
      <c r="A1256" s="2" t="s">
        <v>210</v>
      </c>
      <c r="B1256" s="22">
        <f>+$B$24</f>
        <v>0</v>
      </c>
      <c r="C1256" s="84" t="e">
        <f>+B1256/B1269</f>
        <v>#DIV/0!</v>
      </c>
      <c r="D1256" s="89">
        <v>0</v>
      </c>
      <c r="E1256" s="112">
        <f>+D1256*C1237</f>
        <v>0</v>
      </c>
      <c r="F1256" s="79">
        <v>0</v>
      </c>
      <c r="G1256" s="112">
        <f>F1256*C1237</f>
        <v>0</v>
      </c>
      <c r="H1256" s="89">
        <v>0</v>
      </c>
      <c r="I1256" s="117">
        <f>H1256*C1237</f>
        <v>0</v>
      </c>
      <c r="J1256" s="39">
        <f>+H1256*I1272</f>
        <v>0</v>
      </c>
      <c r="K1256" s="39">
        <f>+H1256*I1273</f>
        <v>0</v>
      </c>
      <c r="L1256" s="394">
        <f t="shared" si="68"/>
        <v>0</v>
      </c>
    </row>
    <row r="1257" spans="1:12" ht="13.8">
      <c r="A1257" s="2" t="s">
        <v>2</v>
      </c>
      <c r="B1257" s="22">
        <f>+$B$25</f>
        <v>0</v>
      </c>
      <c r="C1257" s="84" t="e">
        <f>+B1257/B1269</f>
        <v>#DIV/0!</v>
      </c>
      <c r="D1257" s="89">
        <v>0</v>
      </c>
      <c r="E1257" s="112">
        <f>+D1257*C1237</f>
        <v>0</v>
      </c>
      <c r="F1257" s="79">
        <v>0</v>
      </c>
      <c r="G1257" s="112">
        <f>F1257*C1237</f>
        <v>0</v>
      </c>
      <c r="H1257" s="89">
        <v>0</v>
      </c>
      <c r="I1257" s="117">
        <f>H1257*C1237</f>
        <v>0</v>
      </c>
      <c r="J1257" s="39">
        <f>+H1257*I1272</f>
        <v>0</v>
      </c>
      <c r="K1257" s="39">
        <f>+H1257*I1273</f>
        <v>0</v>
      </c>
      <c r="L1257" s="394">
        <f t="shared" si="68"/>
        <v>0</v>
      </c>
    </row>
    <row r="1258" spans="1:12" ht="13.8">
      <c r="A1258" s="2" t="s">
        <v>12</v>
      </c>
      <c r="B1258" s="22">
        <f>+$B$26</f>
        <v>0</v>
      </c>
      <c r="C1258" s="84" t="e">
        <f>+B1258/B1269</f>
        <v>#DIV/0!</v>
      </c>
      <c r="D1258" s="89">
        <v>0</v>
      </c>
      <c r="E1258" s="112">
        <f>+D1258*C1237</f>
        <v>0</v>
      </c>
      <c r="F1258" s="79">
        <v>0</v>
      </c>
      <c r="G1258" s="112">
        <f>F1258*C1237</f>
        <v>0</v>
      </c>
      <c r="H1258" s="89">
        <v>0</v>
      </c>
      <c r="I1258" s="117">
        <f>H1258*C1237</f>
        <v>0</v>
      </c>
      <c r="J1258" s="39">
        <f>+H1258*I1272</f>
        <v>0</v>
      </c>
      <c r="K1258" s="39">
        <f>+H1258*I1273</f>
        <v>0</v>
      </c>
      <c r="L1258" s="394">
        <f t="shared" si="68"/>
        <v>0</v>
      </c>
    </row>
    <row r="1259" spans="1:12" ht="13.8">
      <c r="A1259" s="2" t="s">
        <v>18</v>
      </c>
      <c r="B1259" s="22">
        <f>+$B$27</f>
        <v>0</v>
      </c>
      <c r="C1259" s="84" t="e">
        <f>+B1259/B1269</f>
        <v>#DIV/0!</v>
      </c>
      <c r="D1259" s="89">
        <v>0</v>
      </c>
      <c r="E1259" s="112">
        <f>+D1259*C1237</f>
        <v>0</v>
      </c>
      <c r="F1259" s="79">
        <v>0</v>
      </c>
      <c r="G1259" s="112">
        <f>F1259*C1237</f>
        <v>0</v>
      </c>
      <c r="H1259" s="89">
        <v>0</v>
      </c>
      <c r="I1259" s="117">
        <f>H1259*C1237</f>
        <v>0</v>
      </c>
      <c r="J1259" s="39">
        <f>+H1259*I1272</f>
        <v>0</v>
      </c>
      <c r="K1259" s="39">
        <f>+H1259*I1273</f>
        <v>0</v>
      </c>
      <c r="L1259" s="394">
        <f t="shared" si="68"/>
        <v>0</v>
      </c>
    </row>
    <row r="1260" spans="1:12" ht="13.8">
      <c r="A1260" s="2" t="s">
        <v>9</v>
      </c>
      <c r="B1260" s="22">
        <f>+$B$28</f>
        <v>0</v>
      </c>
      <c r="C1260" s="84" t="e">
        <f>+B1260/B1269</f>
        <v>#DIV/0!</v>
      </c>
      <c r="D1260" s="89">
        <v>0</v>
      </c>
      <c r="E1260" s="112">
        <f>+D1260*C1237</f>
        <v>0</v>
      </c>
      <c r="F1260" s="79">
        <v>0</v>
      </c>
      <c r="G1260" s="112">
        <f>F1260*C1237</f>
        <v>0</v>
      </c>
      <c r="H1260" s="89">
        <v>0</v>
      </c>
      <c r="I1260" s="117">
        <f>H1260*C1237</f>
        <v>0</v>
      </c>
      <c r="J1260" s="39">
        <f>+H1260*I1272</f>
        <v>0</v>
      </c>
      <c r="K1260" s="39">
        <f>+H1260*I1273</f>
        <v>0</v>
      </c>
      <c r="L1260" s="394">
        <f t="shared" si="68"/>
        <v>0</v>
      </c>
    </row>
    <row r="1261" spans="1:12" ht="13.8">
      <c r="A1261" s="2" t="s">
        <v>7</v>
      </c>
      <c r="B1261" s="22">
        <f>+$B$29</f>
        <v>0</v>
      </c>
      <c r="C1261" s="84" t="e">
        <f>+B1261/B1269</f>
        <v>#DIV/0!</v>
      </c>
      <c r="D1261" s="89">
        <v>0</v>
      </c>
      <c r="E1261" s="112">
        <f>+D1261*C1237</f>
        <v>0</v>
      </c>
      <c r="F1261" s="79">
        <v>0</v>
      </c>
      <c r="G1261" s="112">
        <f>F1261*C1237</f>
        <v>0</v>
      </c>
      <c r="H1261" s="89">
        <v>0</v>
      </c>
      <c r="I1261" s="117">
        <f>H1261*C1237</f>
        <v>0</v>
      </c>
      <c r="J1261" s="39">
        <f>+H1261*I1272</f>
        <v>0</v>
      </c>
      <c r="K1261" s="39">
        <f>+H1261*I1273</f>
        <v>0</v>
      </c>
      <c r="L1261" s="394">
        <f t="shared" si="68"/>
        <v>0</v>
      </c>
    </row>
    <row r="1262" spans="1:12" ht="13.8">
      <c r="A1262" s="2" t="s">
        <v>13</v>
      </c>
      <c r="B1262" s="22">
        <f>+$B$30</f>
        <v>0</v>
      </c>
      <c r="C1262" s="84" t="e">
        <f>+B1262/B1269</f>
        <v>#DIV/0!</v>
      </c>
      <c r="D1262" s="89">
        <v>0</v>
      </c>
      <c r="E1262" s="112">
        <f>+D1262*C1237</f>
        <v>0</v>
      </c>
      <c r="F1262" s="79">
        <v>0</v>
      </c>
      <c r="G1262" s="112">
        <f>F1262*C1237</f>
        <v>0</v>
      </c>
      <c r="H1262" s="89">
        <v>0</v>
      </c>
      <c r="I1262" s="117">
        <f>H1262*C1237</f>
        <v>0</v>
      </c>
      <c r="J1262" s="39">
        <f>+H1262*I1272</f>
        <v>0</v>
      </c>
      <c r="K1262" s="39">
        <f>+H1262*I1273</f>
        <v>0</v>
      </c>
      <c r="L1262" s="394">
        <f t="shared" si="68"/>
        <v>0</v>
      </c>
    </row>
    <row r="1263" spans="1:12" ht="13.8">
      <c r="A1263" s="2" t="s">
        <v>3</v>
      </c>
      <c r="B1263" s="22">
        <f>+$B$31</f>
        <v>0</v>
      </c>
      <c r="C1263" s="84" t="e">
        <f>+B1263/B1269</f>
        <v>#DIV/0!</v>
      </c>
      <c r="D1263" s="89">
        <v>0</v>
      </c>
      <c r="E1263" s="112">
        <f>+D1263*C1237</f>
        <v>0</v>
      </c>
      <c r="F1263" s="79">
        <v>0</v>
      </c>
      <c r="G1263" s="112">
        <f>F1263*C1237</f>
        <v>0</v>
      </c>
      <c r="H1263" s="89">
        <v>0</v>
      </c>
      <c r="I1263" s="117">
        <f>H1263*C1237</f>
        <v>0</v>
      </c>
      <c r="J1263" s="39">
        <f>+H1263*I1272</f>
        <v>0</v>
      </c>
      <c r="K1263" s="39">
        <f>+H1263*I1273</f>
        <v>0</v>
      </c>
      <c r="L1263" s="394">
        <f t="shared" si="68"/>
        <v>0</v>
      </c>
    </row>
    <row r="1264" spans="1:12" ht="13.8">
      <c r="A1264" s="2" t="s">
        <v>11</v>
      </c>
      <c r="B1264" s="22">
        <f>+$B$32</f>
        <v>0</v>
      </c>
      <c r="C1264" s="84" t="e">
        <f>+B1264/B1269</f>
        <v>#DIV/0!</v>
      </c>
      <c r="D1264" s="89">
        <v>0</v>
      </c>
      <c r="E1264" s="112">
        <f>+D1264*C1237</f>
        <v>0</v>
      </c>
      <c r="F1264" s="79">
        <v>0</v>
      </c>
      <c r="G1264" s="112">
        <f>F1264*C1237</f>
        <v>0</v>
      </c>
      <c r="H1264" s="89">
        <v>0</v>
      </c>
      <c r="I1264" s="117">
        <f>H1264*C1237</f>
        <v>0</v>
      </c>
      <c r="J1264" s="39">
        <f>+H1264*I1272</f>
        <v>0</v>
      </c>
      <c r="K1264" s="39">
        <f>+H1264*I1273</f>
        <v>0</v>
      </c>
      <c r="L1264" s="394">
        <f t="shared" si="68"/>
        <v>0</v>
      </c>
    </row>
    <row r="1265" spans="1:14" ht="13.8">
      <c r="A1265" s="372" t="s">
        <v>8</v>
      </c>
      <c r="B1265" s="22">
        <f>+$B$33</f>
        <v>0</v>
      </c>
      <c r="C1265" s="84" t="e">
        <f>+B1265/B1269</f>
        <v>#DIV/0!</v>
      </c>
      <c r="D1265" s="89">
        <v>0</v>
      </c>
      <c r="E1265" s="112">
        <f>+D1265*C1237</f>
        <v>0</v>
      </c>
      <c r="F1265" s="79">
        <v>0</v>
      </c>
      <c r="G1265" s="112">
        <f>F1265*C1237</f>
        <v>0</v>
      </c>
      <c r="H1265" s="89">
        <v>0</v>
      </c>
      <c r="I1265" s="117">
        <f>H1265*C1237</f>
        <v>0</v>
      </c>
      <c r="J1265" s="39">
        <f>+H1265*I1272</f>
        <v>0</v>
      </c>
      <c r="K1265" s="39">
        <f>+H1265*I1273</f>
        <v>0</v>
      </c>
      <c r="L1265" s="394">
        <f t="shared" si="68"/>
        <v>0</v>
      </c>
    </row>
    <row r="1266" spans="1:14" ht="13.8">
      <c r="A1266" s="372" t="s">
        <v>444</v>
      </c>
      <c r="B1266" s="22">
        <f>+$B$34</f>
        <v>0</v>
      </c>
      <c r="C1266" s="84" t="e">
        <f>+B1266/B1269</f>
        <v>#DIV/0!</v>
      </c>
      <c r="D1266" s="89">
        <v>0</v>
      </c>
      <c r="E1266" s="112">
        <f>+D1266*C1237</f>
        <v>0</v>
      </c>
      <c r="F1266" s="79">
        <v>0</v>
      </c>
      <c r="G1266" s="112">
        <f>F1266*C1237</f>
        <v>0</v>
      </c>
      <c r="H1266" s="89">
        <v>0</v>
      </c>
      <c r="I1266" s="117">
        <f>H1266*C1237</f>
        <v>0</v>
      </c>
      <c r="J1266" s="39">
        <f>+H1266*I1272</f>
        <v>0</v>
      </c>
      <c r="K1266" s="39">
        <f>+H1266*I1273</f>
        <v>0</v>
      </c>
      <c r="L1266" s="394">
        <f t="shared" si="68"/>
        <v>0</v>
      </c>
    </row>
    <row r="1267" spans="1:14" ht="13.8">
      <c r="A1267" s="372" t="s">
        <v>445</v>
      </c>
      <c r="B1267" s="22">
        <f>+$B$35</f>
        <v>0</v>
      </c>
      <c r="C1267" s="84" t="e">
        <f>+B1267/B1269</f>
        <v>#DIV/0!</v>
      </c>
      <c r="D1267" s="89">
        <v>0</v>
      </c>
      <c r="E1267" s="112">
        <f>+D1267*C1237</f>
        <v>0</v>
      </c>
      <c r="F1267" s="79">
        <v>0</v>
      </c>
      <c r="G1267" s="112">
        <f>F1267*C1237</f>
        <v>0</v>
      </c>
      <c r="H1267" s="89">
        <v>0</v>
      </c>
      <c r="I1267" s="117">
        <f>H1267*C1237</f>
        <v>0</v>
      </c>
      <c r="J1267" s="39">
        <f>+H1267*I1272</f>
        <v>0</v>
      </c>
      <c r="K1267" s="39">
        <f>+H1267*I1273</f>
        <v>0</v>
      </c>
      <c r="L1267" s="394">
        <f t="shared" si="68"/>
        <v>0</v>
      </c>
    </row>
    <row r="1268" spans="1:14" ht="13.8">
      <c r="A1268" s="3" t="s">
        <v>461</v>
      </c>
      <c r="B1268" s="22">
        <f>+$B$36</f>
        <v>0</v>
      </c>
      <c r="C1268" s="84" t="e">
        <f>+B1268/B1269</f>
        <v>#DIV/0!</v>
      </c>
      <c r="D1268" s="89">
        <v>0</v>
      </c>
      <c r="E1268" s="112">
        <f>+D1268*C1237</f>
        <v>0</v>
      </c>
      <c r="F1268" s="79">
        <v>0</v>
      </c>
      <c r="G1268" s="115">
        <f>F1268*C1237</f>
        <v>0</v>
      </c>
      <c r="H1268" s="358">
        <v>0</v>
      </c>
      <c r="I1268" s="118">
        <f>H1268*C1237</f>
        <v>0</v>
      </c>
      <c r="J1268" s="39">
        <f>+H1268*I1272</f>
        <v>0</v>
      </c>
      <c r="K1268" s="39">
        <f>+H1268*I1273</f>
        <v>0</v>
      </c>
      <c r="L1268" s="394">
        <f t="shared" si="68"/>
        <v>0</v>
      </c>
    </row>
    <row r="1269" spans="1:14" ht="13.8">
      <c r="A1269" s="24"/>
      <c r="B1269" s="25">
        <f t="shared" ref="B1269:L1269" si="69">SUM(B1243:B1268)</f>
        <v>0</v>
      </c>
      <c r="C1269" s="85" t="e">
        <f t="shared" si="69"/>
        <v>#DIV/0!</v>
      </c>
      <c r="D1269" s="82">
        <f t="shared" si="69"/>
        <v>0</v>
      </c>
      <c r="E1269" s="113">
        <f t="shared" si="69"/>
        <v>0</v>
      </c>
      <c r="F1269" s="83">
        <f t="shared" si="69"/>
        <v>0</v>
      </c>
      <c r="G1269" s="113">
        <f t="shared" si="69"/>
        <v>0</v>
      </c>
      <c r="H1269" s="86">
        <f t="shared" si="69"/>
        <v>0</v>
      </c>
      <c r="I1269" s="119">
        <f t="shared" si="69"/>
        <v>0</v>
      </c>
      <c r="J1269" s="26">
        <f t="shared" si="69"/>
        <v>0</v>
      </c>
      <c r="K1269" s="26">
        <f t="shared" si="69"/>
        <v>0</v>
      </c>
      <c r="L1269" s="26">
        <f t="shared" si="69"/>
        <v>0</v>
      </c>
    </row>
    <row r="1270" spans="1:14">
      <c r="H1270" s="80"/>
      <c r="I1270" s="81"/>
    </row>
    <row r="1272" spans="1:14">
      <c r="G1272" t="s">
        <v>114</v>
      </c>
      <c r="H1272" s="27"/>
      <c r="I1272" s="357">
        <v>0</v>
      </c>
    </row>
    <row r="1273" spans="1:14">
      <c r="G1273" t="s">
        <v>338</v>
      </c>
      <c r="I1273" s="357">
        <v>0</v>
      </c>
    </row>
    <row r="1274" spans="1:14">
      <c r="G1274" t="s">
        <v>256</v>
      </c>
      <c r="I1274" s="120">
        <f>SUM(I1272:I1273)</f>
        <v>0</v>
      </c>
      <c r="N1274" s="121">
        <f>+I1274</f>
        <v>0</v>
      </c>
    </row>
    <row r="1278" spans="1:14" ht="15.6">
      <c r="A1278" s="874" t="s">
        <v>19</v>
      </c>
      <c r="B1278" s="875"/>
      <c r="C1278" s="875"/>
      <c r="D1278" s="875"/>
      <c r="E1278" s="875"/>
      <c r="F1278" s="875"/>
      <c r="G1278" s="875"/>
      <c r="H1278" s="876"/>
      <c r="I1278" s="4"/>
    </row>
    <row r="1279" spans="1:14" ht="15.6">
      <c r="A1279" s="867" t="s">
        <v>20</v>
      </c>
      <c r="B1279" s="868"/>
      <c r="C1279" s="920"/>
      <c r="D1279" s="920"/>
      <c r="E1279" s="920"/>
      <c r="F1279" s="920"/>
      <c r="G1279" s="920"/>
      <c r="H1279" s="921"/>
      <c r="I1279" s="4"/>
    </row>
    <row r="1280" spans="1:14" ht="15.6">
      <c r="A1280" s="867" t="s">
        <v>22</v>
      </c>
      <c r="B1280" s="868"/>
      <c r="C1280" s="913"/>
      <c r="D1280" s="913"/>
      <c r="E1280" s="913"/>
      <c r="F1280" s="913"/>
      <c r="G1280" s="913"/>
      <c r="H1280" s="914"/>
      <c r="I1280" s="4"/>
    </row>
    <row r="1281" spans="1:12" ht="15.6">
      <c r="A1281" s="867" t="s">
        <v>24</v>
      </c>
      <c r="B1281" s="868"/>
      <c r="C1281" s="869">
        <v>0</v>
      </c>
      <c r="D1281" s="870"/>
      <c r="E1281" s="870"/>
      <c r="F1281" s="870"/>
      <c r="G1281" s="870"/>
      <c r="H1281" s="871"/>
      <c r="I1281" s="4"/>
    </row>
    <row r="1282" spans="1:12" ht="15.6">
      <c r="A1282" s="881" t="s">
        <v>25</v>
      </c>
      <c r="B1282" s="882"/>
      <c r="C1282" s="911"/>
      <c r="D1282" s="911"/>
      <c r="E1282" s="911"/>
      <c r="F1282" s="911"/>
      <c r="G1282" s="911"/>
      <c r="H1282" s="912"/>
      <c r="I1282" s="4"/>
    </row>
    <row r="1283" spans="1:12" ht="13.8">
      <c r="A1283" s="5"/>
      <c r="B1283" s="5"/>
      <c r="C1283" s="5"/>
      <c r="D1283" s="5"/>
      <c r="E1283" s="5"/>
      <c r="F1283" s="5"/>
      <c r="G1283" s="5"/>
      <c r="H1283" s="5"/>
      <c r="I1283" s="5"/>
    </row>
    <row r="1284" spans="1:12" ht="13.8">
      <c r="A1284" s="6"/>
      <c r="B1284" s="7"/>
      <c r="C1284" s="8"/>
      <c r="D1284" s="886">
        <v>0.2</v>
      </c>
      <c r="E1284" s="887"/>
      <c r="F1284" s="886">
        <v>0.8</v>
      </c>
      <c r="G1284" s="887"/>
      <c r="H1284" s="370"/>
      <c r="I1284" s="10"/>
      <c r="J1284" s="11" t="s">
        <v>121</v>
      </c>
      <c r="K1284" s="11" t="s">
        <v>269</v>
      </c>
      <c r="L1284" s="11" t="s">
        <v>270</v>
      </c>
    </row>
    <row r="1285" spans="1:12" ht="13.8">
      <c r="A1285" s="12"/>
      <c r="B1285" s="13"/>
      <c r="C1285" s="14"/>
      <c r="D1285" s="872" t="s">
        <v>26</v>
      </c>
      <c r="E1285" s="880"/>
      <c r="F1285" s="872" t="s">
        <v>27</v>
      </c>
      <c r="G1285" s="880"/>
      <c r="H1285" s="872" t="s">
        <v>28</v>
      </c>
      <c r="I1285" s="873"/>
      <c r="J1285" s="15" t="s">
        <v>29</v>
      </c>
      <c r="K1285" s="391" t="s">
        <v>29</v>
      </c>
      <c r="L1285" s="391" t="s">
        <v>29</v>
      </c>
    </row>
    <row r="1286" spans="1:12" ht="27.6">
      <c r="A1286" s="16" t="s">
        <v>30</v>
      </c>
      <c r="B1286" s="17" t="s">
        <v>31</v>
      </c>
      <c r="C1286" s="18" t="s">
        <v>32</v>
      </c>
      <c r="D1286" s="19" t="s">
        <v>33</v>
      </c>
      <c r="E1286" s="20" t="s">
        <v>34</v>
      </c>
      <c r="F1286" s="19" t="s">
        <v>33</v>
      </c>
      <c r="G1286" s="20" t="s">
        <v>34</v>
      </c>
      <c r="H1286" s="21" t="s">
        <v>33</v>
      </c>
      <c r="I1286" s="40" t="s">
        <v>34</v>
      </c>
      <c r="J1286" s="18" t="s">
        <v>34</v>
      </c>
      <c r="K1286" s="18" t="s">
        <v>34</v>
      </c>
      <c r="L1286" s="18" t="s">
        <v>34</v>
      </c>
    </row>
    <row r="1287" spans="1:12" ht="13.8">
      <c r="A1287" s="1" t="s">
        <v>15</v>
      </c>
      <c r="B1287" s="22">
        <f>+$B$10</f>
        <v>0</v>
      </c>
      <c r="C1287" s="84" t="e">
        <f>+B1287/B1313</f>
        <v>#DIV/0!</v>
      </c>
      <c r="D1287" s="89">
        <v>0</v>
      </c>
      <c r="E1287" s="112">
        <f>+D1287*C1281</f>
        <v>0</v>
      </c>
      <c r="F1287" s="79">
        <v>0</v>
      </c>
      <c r="G1287" s="114">
        <f>F1287*C1281</f>
        <v>0</v>
      </c>
      <c r="H1287" s="89">
        <v>0</v>
      </c>
      <c r="I1287" s="116">
        <f>H1287*C1281</f>
        <v>0</v>
      </c>
      <c r="J1287" s="39">
        <f>+H1287*I1316</f>
        <v>0</v>
      </c>
      <c r="K1287" s="39">
        <f>+H1287*I1317</f>
        <v>0</v>
      </c>
      <c r="L1287" s="393">
        <f>+J1287+K1287</f>
        <v>0</v>
      </c>
    </row>
    <row r="1288" spans="1:12" ht="13.8">
      <c r="A1288" s="2" t="s">
        <v>4</v>
      </c>
      <c r="B1288" s="22">
        <f>+$B$12</f>
        <v>0</v>
      </c>
      <c r="C1288" s="84" t="e">
        <f>+B1288/B1313</f>
        <v>#DIV/0!</v>
      </c>
      <c r="D1288" s="89">
        <v>0</v>
      </c>
      <c r="E1288" s="112">
        <f>+D1288*C1281</f>
        <v>0</v>
      </c>
      <c r="F1288" s="79">
        <v>0</v>
      </c>
      <c r="G1288" s="112">
        <f>F1288*C1281</f>
        <v>0</v>
      </c>
      <c r="H1288" s="89">
        <v>0</v>
      </c>
      <c r="I1288" s="117">
        <f>H1288*C1281</f>
        <v>0</v>
      </c>
      <c r="J1288" s="39">
        <f>+H1288*I1316</f>
        <v>0</v>
      </c>
      <c r="K1288" s="39">
        <f>+H1288*I1317</f>
        <v>0</v>
      </c>
      <c r="L1288" s="394">
        <f>+J1288+K1288</f>
        <v>0</v>
      </c>
    </row>
    <row r="1289" spans="1:12" ht="13.8">
      <c r="A1289" s="2" t="s">
        <v>0</v>
      </c>
      <c r="B1289" s="22">
        <f>+$B$13</f>
        <v>0</v>
      </c>
      <c r="C1289" s="84" t="e">
        <f>+B1289/B1313</f>
        <v>#DIV/0!</v>
      </c>
      <c r="D1289" s="89">
        <v>0</v>
      </c>
      <c r="E1289" s="112">
        <f>+D1289*C1281</f>
        <v>0</v>
      </c>
      <c r="F1289" s="79">
        <v>0</v>
      </c>
      <c r="G1289" s="112">
        <f>F1289*C1281</f>
        <v>0</v>
      </c>
      <c r="H1289" s="89">
        <v>0</v>
      </c>
      <c r="I1289" s="117">
        <f>H1289*C1281</f>
        <v>0</v>
      </c>
      <c r="J1289" s="39">
        <f>+H1289*I1316</f>
        <v>0</v>
      </c>
      <c r="K1289" s="39">
        <f>+H1289*I1317</f>
        <v>0</v>
      </c>
      <c r="L1289" s="394">
        <f t="shared" ref="L1289:L1312" si="70">+J1289+K1289</f>
        <v>0</v>
      </c>
    </row>
    <row r="1290" spans="1:12" ht="13.8">
      <c r="A1290" s="2" t="s">
        <v>16</v>
      </c>
      <c r="B1290" s="22">
        <f>+$B$14</f>
        <v>0</v>
      </c>
      <c r="C1290" s="84" t="e">
        <f>+B1290/B1313</f>
        <v>#DIV/0!</v>
      </c>
      <c r="D1290" s="89">
        <v>0</v>
      </c>
      <c r="E1290" s="112">
        <f>+D1290*C1281</f>
        <v>0</v>
      </c>
      <c r="F1290" s="79">
        <v>0</v>
      </c>
      <c r="G1290" s="112">
        <f>F1290*C1281</f>
        <v>0</v>
      </c>
      <c r="H1290" s="89">
        <v>0</v>
      </c>
      <c r="I1290" s="117">
        <f>H1290*C1281</f>
        <v>0</v>
      </c>
      <c r="J1290" s="39">
        <f>+H1290*I1316</f>
        <v>0</v>
      </c>
      <c r="K1290" s="39">
        <f>+H1290*I1317</f>
        <v>0</v>
      </c>
      <c r="L1290" s="394">
        <f t="shared" si="70"/>
        <v>0</v>
      </c>
    </row>
    <row r="1291" spans="1:12" ht="13.8">
      <c r="A1291" s="2" t="s">
        <v>6</v>
      </c>
      <c r="B1291" s="22">
        <f>+$B$15</f>
        <v>0</v>
      </c>
      <c r="C1291" s="84" t="e">
        <f>+B1291/B1313</f>
        <v>#DIV/0!</v>
      </c>
      <c r="D1291" s="89">
        <v>0</v>
      </c>
      <c r="E1291" s="112">
        <f>+D1291*C1281</f>
        <v>0</v>
      </c>
      <c r="F1291" s="79">
        <v>0</v>
      </c>
      <c r="G1291" s="112">
        <f>F1291*C1281</f>
        <v>0</v>
      </c>
      <c r="H1291" s="89">
        <v>0</v>
      </c>
      <c r="I1291" s="117">
        <f>H1291*C1281</f>
        <v>0</v>
      </c>
      <c r="J1291" s="39">
        <f>+H1291*I1316</f>
        <v>0</v>
      </c>
      <c r="K1291" s="39">
        <f>+H1291*I1317</f>
        <v>0</v>
      </c>
      <c r="L1291" s="394">
        <f t="shared" si="70"/>
        <v>0</v>
      </c>
    </row>
    <row r="1292" spans="1:12" ht="13.8">
      <c r="A1292" s="2" t="s">
        <v>10</v>
      </c>
      <c r="B1292" s="22">
        <f>+$B$16</f>
        <v>0</v>
      </c>
      <c r="C1292" s="84" t="e">
        <f>+B1292/B1313</f>
        <v>#DIV/0!</v>
      </c>
      <c r="D1292" s="89">
        <v>0</v>
      </c>
      <c r="E1292" s="112">
        <f>+D1292*C1281</f>
        <v>0</v>
      </c>
      <c r="F1292" s="79">
        <v>0</v>
      </c>
      <c r="G1292" s="112">
        <f>F1292*C1281</f>
        <v>0</v>
      </c>
      <c r="H1292" s="89">
        <v>0</v>
      </c>
      <c r="I1292" s="117">
        <f>H1292*C1281</f>
        <v>0</v>
      </c>
      <c r="J1292" s="39">
        <f>+H1292*I1316</f>
        <v>0</v>
      </c>
      <c r="K1292" s="39">
        <f>+H1292*I1317</f>
        <v>0</v>
      </c>
      <c r="L1292" s="394">
        <f t="shared" si="70"/>
        <v>0</v>
      </c>
    </row>
    <row r="1293" spans="1:12" ht="13.8">
      <c r="A1293" s="2" t="s">
        <v>17</v>
      </c>
      <c r="B1293" s="22">
        <f>+$B$17</f>
        <v>0</v>
      </c>
      <c r="C1293" s="84" t="e">
        <f>+B1293/B1313</f>
        <v>#DIV/0!</v>
      </c>
      <c r="D1293" s="89">
        <v>0</v>
      </c>
      <c r="E1293" s="112">
        <f>+D1293*C1281</f>
        <v>0</v>
      </c>
      <c r="F1293" s="79">
        <v>0</v>
      </c>
      <c r="G1293" s="112">
        <f>F1293*C1281</f>
        <v>0</v>
      </c>
      <c r="H1293" s="89">
        <v>0</v>
      </c>
      <c r="I1293" s="117">
        <f>H1293*C1281</f>
        <v>0</v>
      </c>
      <c r="J1293" s="39">
        <f>+H1293*I1316</f>
        <v>0</v>
      </c>
      <c r="K1293" s="39">
        <f>+H1293*I1317</f>
        <v>0</v>
      </c>
      <c r="L1293" s="394">
        <f t="shared" si="70"/>
        <v>0</v>
      </c>
    </row>
    <row r="1294" spans="1:12" ht="13.8">
      <c r="A1294" s="2" t="s">
        <v>5</v>
      </c>
      <c r="B1294" s="22">
        <f>+$B$18</f>
        <v>0</v>
      </c>
      <c r="C1294" s="84" t="e">
        <f>+B1294/B1313</f>
        <v>#DIV/0!</v>
      </c>
      <c r="D1294" s="89">
        <v>0</v>
      </c>
      <c r="E1294" s="112">
        <f>+D1294*C1281</f>
        <v>0</v>
      </c>
      <c r="F1294" s="79">
        <v>0</v>
      </c>
      <c r="G1294" s="112">
        <f>F1294*C1281</f>
        <v>0</v>
      </c>
      <c r="H1294" s="89">
        <v>0</v>
      </c>
      <c r="I1294" s="117">
        <f>H1294*C1281</f>
        <v>0</v>
      </c>
      <c r="J1294" s="39">
        <f>+H1294*I1316</f>
        <v>0</v>
      </c>
      <c r="K1294" s="39">
        <f>+H1294*I1317</f>
        <v>0</v>
      </c>
      <c r="L1294" s="394">
        <f t="shared" si="70"/>
        <v>0</v>
      </c>
    </row>
    <row r="1295" spans="1:12" ht="13.8">
      <c r="A1295" s="2" t="s">
        <v>116</v>
      </c>
      <c r="B1295" s="22">
        <f>+$B$19</f>
        <v>0</v>
      </c>
      <c r="C1295" s="84" t="e">
        <f>+B1295/B1313</f>
        <v>#DIV/0!</v>
      </c>
      <c r="D1295" s="89">
        <v>0</v>
      </c>
      <c r="E1295" s="112">
        <f>+D1295*C1281</f>
        <v>0</v>
      </c>
      <c r="F1295" s="79">
        <v>0</v>
      </c>
      <c r="G1295" s="112">
        <f>F1295*C1281</f>
        <v>0</v>
      </c>
      <c r="H1295" s="89">
        <v>0</v>
      </c>
      <c r="I1295" s="117">
        <f>H1295*C1281</f>
        <v>0</v>
      </c>
      <c r="J1295" s="39">
        <f>+H1295*I1316</f>
        <v>0</v>
      </c>
      <c r="K1295" s="39">
        <f>+H1295*I1317</f>
        <v>0</v>
      </c>
      <c r="L1295" s="394">
        <f t="shared" si="70"/>
        <v>0</v>
      </c>
    </row>
    <row r="1296" spans="1:12" ht="13.8">
      <c r="A1296" s="2" t="s">
        <v>1</v>
      </c>
      <c r="B1296" s="22">
        <f>+$B$20</f>
        <v>0</v>
      </c>
      <c r="C1296" s="84" t="e">
        <f>+B1296/B1313</f>
        <v>#DIV/0!</v>
      </c>
      <c r="D1296" s="89">
        <v>0</v>
      </c>
      <c r="E1296" s="112">
        <f>+D1296*C1281</f>
        <v>0</v>
      </c>
      <c r="F1296" s="79">
        <v>0</v>
      </c>
      <c r="G1296" s="112">
        <f>F1296*C1281</f>
        <v>0</v>
      </c>
      <c r="H1296" s="89">
        <v>0</v>
      </c>
      <c r="I1296" s="117">
        <f>H1296*C1281</f>
        <v>0</v>
      </c>
      <c r="J1296" s="39">
        <f>+H1296*I1316</f>
        <v>0</v>
      </c>
      <c r="K1296" s="39">
        <f>+H1296*I1317</f>
        <v>0</v>
      </c>
      <c r="L1296" s="394">
        <f t="shared" si="70"/>
        <v>0</v>
      </c>
    </row>
    <row r="1297" spans="1:12" ht="13.8">
      <c r="A1297" s="2" t="s">
        <v>46</v>
      </c>
      <c r="B1297" s="22">
        <f>+$B$21</f>
        <v>0</v>
      </c>
      <c r="C1297" s="84" t="e">
        <f>+B1297/B1313</f>
        <v>#DIV/0!</v>
      </c>
      <c r="D1297" s="89">
        <v>0</v>
      </c>
      <c r="E1297" s="112">
        <f>+D1297*C1281</f>
        <v>0</v>
      </c>
      <c r="F1297" s="79">
        <v>0</v>
      </c>
      <c r="G1297" s="112">
        <f>F1297*C1281</f>
        <v>0</v>
      </c>
      <c r="H1297" s="89">
        <v>0</v>
      </c>
      <c r="I1297" s="117">
        <f>H1297*C1281</f>
        <v>0</v>
      </c>
      <c r="J1297" s="39">
        <f>+H1297*I1316</f>
        <v>0</v>
      </c>
      <c r="K1297" s="39">
        <f>+H1297*I1317</f>
        <v>0</v>
      </c>
      <c r="L1297" s="394">
        <f t="shared" si="70"/>
        <v>0</v>
      </c>
    </row>
    <row r="1298" spans="1:12" ht="13.8">
      <c r="A1298" s="2" t="s">
        <v>45</v>
      </c>
      <c r="B1298" s="22">
        <f>+$B$22</f>
        <v>0</v>
      </c>
      <c r="C1298" s="84" t="e">
        <f>+B1298/B1313</f>
        <v>#DIV/0!</v>
      </c>
      <c r="D1298" s="89">
        <v>0</v>
      </c>
      <c r="E1298" s="112">
        <f>+D1298*C1281</f>
        <v>0</v>
      </c>
      <c r="F1298" s="79">
        <v>0</v>
      </c>
      <c r="G1298" s="112">
        <f>F1298*C1281</f>
        <v>0</v>
      </c>
      <c r="H1298" s="89">
        <v>0</v>
      </c>
      <c r="I1298" s="117">
        <f>H1298*C1281</f>
        <v>0</v>
      </c>
      <c r="J1298" s="39">
        <f>+H1298*I1316</f>
        <v>0</v>
      </c>
      <c r="K1298" s="39">
        <f>+H1298*I1317</f>
        <v>0</v>
      </c>
      <c r="L1298" s="394">
        <f t="shared" si="70"/>
        <v>0</v>
      </c>
    </row>
    <row r="1299" spans="1:12" ht="13.8">
      <c r="A1299" s="2" t="s">
        <v>209</v>
      </c>
      <c r="B1299" s="22">
        <f>+$B$23</f>
        <v>0</v>
      </c>
      <c r="C1299" s="84" t="e">
        <f>+B1299/B1313</f>
        <v>#DIV/0!</v>
      </c>
      <c r="D1299" s="89">
        <v>0</v>
      </c>
      <c r="E1299" s="112">
        <f>+D1299*C1281</f>
        <v>0</v>
      </c>
      <c r="F1299" s="79">
        <v>0</v>
      </c>
      <c r="G1299" s="112">
        <f>F1299*C1281</f>
        <v>0</v>
      </c>
      <c r="H1299" s="89">
        <v>0</v>
      </c>
      <c r="I1299" s="117">
        <f>H1299*C1281</f>
        <v>0</v>
      </c>
      <c r="J1299" s="39">
        <f>+H1299*I1316</f>
        <v>0</v>
      </c>
      <c r="K1299" s="39">
        <f>+H1299*I1317</f>
        <v>0</v>
      </c>
      <c r="L1299" s="394">
        <f t="shared" si="70"/>
        <v>0</v>
      </c>
    </row>
    <row r="1300" spans="1:12" ht="13.8">
      <c r="A1300" s="2" t="s">
        <v>210</v>
      </c>
      <c r="B1300" s="22">
        <f>+$B$24</f>
        <v>0</v>
      </c>
      <c r="C1300" s="84" t="e">
        <f>+B1300/B1313</f>
        <v>#DIV/0!</v>
      </c>
      <c r="D1300" s="89">
        <v>0</v>
      </c>
      <c r="E1300" s="112">
        <f>+D1300*C1281</f>
        <v>0</v>
      </c>
      <c r="F1300" s="79">
        <v>0</v>
      </c>
      <c r="G1300" s="112">
        <f>F1300*C1281</f>
        <v>0</v>
      </c>
      <c r="H1300" s="89">
        <v>0</v>
      </c>
      <c r="I1300" s="117">
        <f>H1300*C1281</f>
        <v>0</v>
      </c>
      <c r="J1300" s="39">
        <f>+H1300*I1316</f>
        <v>0</v>
      </c>
      <c r="K1300" s="39">
        <f>+H1300*I1317</f>
        <v>0</v>
      </c>
      <c r="L1300" s="394">
        <f t="shared" si="70"/>
        <v>0</v>
      </c>
    </row>
    <row r="1301" spans="1:12" ht="13.8">
      <c r="A1301" s="2" t="s">
        <v>2</v>
      </c>
      <c r="B1301" s="22">
        <f>+$B$25</f>
        <v>0</v>
      </c>
      <c r="C1301" s="84" t="e">
        <f>+B1301/B1313</f>
        <v>#DIV/0!</v>
      </c>
      <c r="D1301" s="89">
        <v>0</v>
      </c>
      <c r="E1301" s="112">
        <f>+D1301*C1281</f>
        <v>0</v>
      </c>
      <c r="F1301" s="79">
        <v>0</v>
      </c>
      <c r="G1301" s="112">
        <f>F1301*C1281</f>
        <v>0</v>
      </c>
      <c r="H1301" s="89">
        <v>0</v>
      </c>
      <c r="I1301" s="117">
        <f>H1301*C1281</f>
        <v>0</v>
      </c>
      <c r="J1301" s="39">
        <f>+H1301*I1316</f>
        <v>0</v>
      </c>
      <c r="K1301" s="39">
        <f>+H1301*I1317</f>
        <v>0</v>
      </c>
      <c r="L1301" s="394">
        <f t="shared" si="70"/>
        <v>0</v>
      </c>
    </row>
    <row r="1302" spans="1:12" ht="13.8">
      <c r="A1302" s="2" t="s">
        <v>12</v>
      </c>
      <c r="B1302" s="22">
        <f>+$B$26</f>
        <v>0</v>
      </c>
      <c r="C1302" s="84" t="e">
        <f>+B1302/B1313</f>
        <v>#DIV/0!</v>
      </c>
      <c r="D1302" s="89">
        <v>0</v>
      </c>
      <c r="E1302" s="112">
        <f>+D1302*C1281</f>
        <v>0</v>
      </c>
      <c r="F1302" s="79">
        <v>0</v>
      </c>
      <c r="G1302" s="112">
        <f>F1302*C1281</f>
        <v>0</v>
      </c>
      <c r="H1302" s="89">
        <v>0</v>
      </c>
      <c r="I1302" s="117">
        <f>H1302*C1281</f>
        <v>0</v>
      </c>
      <c r="J1302" s="39">
        <f>+H1302*I1316</f>
        <v>0</v>
      </c>
      <c r="K1302" s="39">
        <f>+H1302*I1317</f>
        <v>0</v>
      </c>
      <c r="L1302" s="394">
        <f t="shared" si="70"/>
        <v>0</v>
      </c>
    </row>
    <row r="1303" spans="1:12" ht="13.8">
      <c r="A1303" s="2" t="s">
        <v>18</v>
      </c>
      <c r="B1303" s="22">
        <f>+$B$27</f>
        <v>0</v>
      </c>
      <c r="C1303" s="84" t="e">
        <f>+B1303/B1313</f>
        <v>#DIV/0!</v>
      </c>
      <c r="D1303" s="89">
        <v>0</v>
      </c>
      <c r="E1303" s="112">
        <f>+D1303*C1281</f>
        <v>0</v>
      </c>
      <c r="F1303" s="79">
        <v>0</v>
      </c>
      <c r="G1303" s="112">
        <f>F1303*C1281</f>
        <v>0</v>
      </c>
      <c r="H1303" s="89">
        <v>0</v>
      </c>
      <c r="I1303" s="117">
        <f>H1303*C1281</f>
        <v>0</v>
      </c>
      <c r="J1303" s="39">
        <f>+H1303*I1316</f>
        <v>0</v>
      </c>
      <c r="K1303" s="39">
        <f>+H1303*I1317</f>
        <v>0</v>
      </c>
      <c r="L1303" s="394">
        <f t="shared" si="70"/>
        <v>0</v>
      </c>
    </row>
    <row r="1304" spans="1:12" ht="13.8">
      <c r="A1304" s="2" t="s">
        <v>9</v>
      </c>
      <c r="B1304" s="22">
        <f>+$B$28</f>
        <v>0</v>
      </c>
      <c r="C1304" s="84" t="e">
        <f>+B1304/B1313</f>
        <v>#DIV/0!</v>
      </c>
      <c r="D1304" s="89">
        <v>0</v>
      </c>
      <c r="E1304" s="112">
        <f>+D1304*C1281</f>
        <v>0</v>
      </c>
      <c r="F1304" s="79">
        <v>0</v>
      </c>
      <c r="G1304" s="112">
        <f>F1304*C1281</f>
        <v>0</v>
      </c>
      <c r="H1304" s="89">
        <v>0</v>
      </c>
      <c r="I1304" s="117">
        <f>H1304*C1281</f>
        <v>0</v>
      </c>
      <c r="J1304" s="39">
        <f>+H1304*I1316</f>
        <v>0</v>
      </c>
      <c r="K1304" s="39">
        <f>+H1304*I1317</f>
        <v>0</v>
      </c>
      <c r="L1304" s="394">
        <f t="shared" si="70"/>
        <v>0</v>
      </c>
    </row>
    <row r="1305" spans="1:12" ht="13.8">
      <c r="A1305" s="2" t="s">
        <v>7</v>
      </c>
      <c r="B1305" s="22">
        <f>+$B$29</f>
        <v>0</v>
      </c>
      <c r="C1305" s="84" t="e">
        <f>+B1305/B1313</f>
        <v>#DIV/0!</v>
      </c>
      <c r="D1305" s="89">
        <v>0</v>
      </c>
      <c r="E1305" s="112">
        <f>+D1305*C1281</f>
        <v>0</v>
      </c>
      <c r="F1305" s="79">
        <v>0</v>
      </c>
      <c r="G1305" s="112">
        <f>F1305*C1281</f>
        <v>0</v>
      </c>
      <c r="H1305" s="89">
        <v>0</v>
      </c>
      <c r="I1305" s="117">
        <f>H1305*C1281</f>
        <v>0</v>
      </c>
      <c r="J1305" s="39">
        <f>+H1305*I1316</f>
        <v>0</v>
      </c>
      <c r="K1305" s="39">
        <f>+H1305*I1317</f>
        <v>0</v>
      </c>
      <c r="L1305" s="394">
        <f t="shared" si="70"/>
        <v>0</v>
      </c>
    </row>
    <row r="1306" spans="1:12" ht="13.8">
      <c r="A1306" s="2" t="s">
        <v>13</v>
      </c>
      <c r="B1306" s="22">
        <f>+$B$30</f>
        <v>0</v>
      </c>
      <c r="C1306" s="84" t="e">
        <f>+B1306/B1313</f>
        <v>#DIV/0!</v>
      </c>
      <c r="D1306" s="89">
        <v>0</v>
      </c>
      <c r="E1306" s="112">
        <f>+D1306*C1281</f>
        <v>0</v>
      </c>
      <c r="F1306" s="79">
        <v>0</v>
      </c>
      <c r="G1306" s="112">
        <f>F1306*C1281</f>
        <v>0</v>
      </c>
      <c r="H1306" s="89">
        <v>0</v>
      </c>
      <c r="I1306" s="117">
        <f>H1306*C1281</f>
        <v>0</v>
      </c>
      <c r="J1306" s="39">
        <f>+H1306*I1316</f>
        <v>0</v>
      </c>
      <c r="K1306" s="39">
        <f>+H1306*I1317</f>
        <v>0</v>
      </c>
      <c r="L1306" s="394">
        <f t="shared" si="70"/>
        <v>0</v>
      </c>
    </row>
    <row r="1307" spans="1:12" ht="13.8">
      <c r="A1307" s="2" t="s">
        <v>3</v>
      </c>
      <c r="B1307" s="22">
        <f>+$B$31</f>
        <v>0</v>
      </c>
      <c r="C1307" s="84" t="e">
        <f>+B1307/B1313</f>
        <v>#DIV/0!</v>
      </c>
      <c r="D1307" s="89">
        <v>0</v>
      </c>
      <c r="E1307" s="112">
        <f>+D1307*C1281</f>
        <v>0</v>
      </c>
      <c r="F1307" s="79">
        <v>0</v>
      </c>
      <c r="G1307" s="112">
        <f>F1307*C1281</f>
        <v>0</v>
      </c>
      <c r="H1307" s="89">
        <v>0</v>
      </c>
      <c r="I1307" s="117">
        <f>H1307*C1281</f>
        <v>0</v>
      </c>
      <c r="J1307" s="39">
        <f>+H1307*I1316</f>
        <v>0</v>
      </c>
      <c r="K1307" s="39">
        <f>+H1307*I1317</f>
        <v>0</v>
      </c>
      <c r="L1307" s="394">
        <f t="shared" si="70"/>
        <v>0</v>
      </c>
    </row>
    <row r="1308" spans="1:12" ht="13.8">
      <c r="A1308" s="2" t="s">
        <v>11</v>
      </c>
      <c r="B1308" s="22">
        <f>+$B$32</f>
        <v>0</v>
      </c>
      <c r="C1308" s="84" t="e">
        <f>+B1308/B1313</f>
        <v>#DIV/0!</v>
      </c>
      <c r="D1308" s="89">
        <v>0</v>
      </c>
      <c r="E1308" s="112">
        <f>+D1308*C1281</f>
        <v>0</v>
      </c>
      <c r="F1308" s="79">
        <v>0</v>
      </c>
      <c r="G1308" s="112">
        <f>F1308*C1281</f>
        <v>0</v>
      </c>
      <c r="H1308" s="89">
        <v>0</v>
      </c>
      <c r="I1308" s="117">
        <f>H1308*C1281</f>
        <v>0</v>
      </c>
      <c r="J1308" s="39">
        <f>+H1308*I1316</f>
        <v>0</v>
      </c>
      <c r="K1308" s="39">
        <f>+H1308*I1317</f>
        <v>0</v>
      </c>
      <c r="L1308" s="394">
        <f t="shared" si="70"/>
        <v>0</v>
      </c>
    </row>
    <row r="1309" spans="1:12" ht="13.8">
      <c r="A1309" s="372" t="s">
        <v>8</v>
      </c>
      <c r="B1309" s="22">
        <f>+$B$33</f>
        <v>0</v>
      </c>
      <c r="C1309" s="84" t="e">
        <f>+B1309/B1313</f>
        <v>#DIV/0!</v>
      </c>
      <c r="D1309" s="89">
        <v>0</v>
      </c>
      <c r="E1309" s="112">
        <f>+D1309*C1281</f>
        <v>0</v>
      </c>
      <c r="F1309" s="79">
        <v>0</v>
      </c>
      <c r="G1309" s="112">
        <f>F1309*C1281</f>
        <v>0</v>
      </c>
      <c r="H1309" s="89">
        <v>0</v>
      </c>
      <c r="I1309" s="117">
        <f>H1309*C1281</f>
        <v>0</v>
      </c>
      <c r="J1309" s="39">
        <f>+H1309*I1316</f>
        <v>0</v>
      </c>
      <c r="K1309" s="39">
        <f>+H1309*I1317</f>
        <v>0</v>
      </c>
      <c r="L1309" s="394">
        <f t="shared" si="70"/>
        <v>0</v>
      </c>
    </row>
    <row r="1310" spans="1:12" ht="13.8">
      <c r="A1310" s="372" t="s">
        <v>444</v>
      </c>
      <c r="B1310" s="22">
        <f>+$B$34</f>
        <v>0</v>
      </c>
      <c r="C1310" s="84" t="e">
        <f>+B1310/B1313</f>
        <v>#DIV/0!</v>
      </c>
      <c r="D1310" s="89">
        <v>0</v>
      </c>
      <c r="E1310" s="112">
        <f>+D1310*C1281</f>
        <v>0</v>
      </c>
      <c r="F1310" s="79">
        <v>0</v>
      </c>
      <c r="G1310" s="112">
        <f>F1310*C1281</f>
        <v>0</v>
      </c>
      <c r="H1310" s="89">
        <v>0</v>
      </c>
      <c r="I1310" s="117">
        <f>H1310*C1281</f>
        <v>0</v>
      </c>
      <c r="J1310" s="39">
        <f>+H1310*I1316</f>
        <v>0</v>
      </c>
      <c r="K1310" s="39">
        <f>+H1310*I1317</f>
        <v>0</v>
      </c>
      <c r="L1310" s="394">
        <f t="shared" si="70"/>
        <v>0</v>
      </c>
    </row>
    <row r="1311" spans="1:12" ht="13.8">
      <c r="A1311" s="372" t="s">
        <v>445</v>
      </c>
      <c r="B1311" s="22">
        <f>+$B$35</f>
        <v>0</v>
      </c>
      <c r="C1311" s="84" t="e">
        <f>+B1311/B1313</f>
        <v>#DIV/0!</v>
      </c>
      <c r="D1311" s="89">
        <v>0</v>
      </c>
      <c r="E1311" s="112">
        <f>+D1311*C1281</f>
        <v>0</v>
      </c>
      <c r="F1311" s="79">
        <v>0</v>
      </c>
      <c r="G1311" s="112">
        <f>F1311*C1281</f>
        <v>0</v>
      </c>
      <c r="H1311" s="89">
        <v>0</v>
      </c>
      <c r="I1311" s="117">
        <f>H1311*C1281</f>
        <v>0</v>
      </c>
      <c r="J1311" s="39">
        <f>+H1311*I1316</f>
        <v>0</v>
      </c>
      <c r="K1311" s="39">
        <f>+H1311*I1317</f>
        <v>0</v>
      </c>
      <c r="L1311" s="394">
        <f t="shared" si="70"/>
        <v>0</v>
      </c>
    </row>
    <row r="1312" spans="1:12" ht="13.8">
      <c r="A1312" s="3" t="s">
        <v>461</v>
      </c>
      <c r="B1312" s="22">
        <f>+$B$36</f>
        <v>0</v>
      </c>
      <c r="C1312" s="84" t="e">
        <f>+B1312/B1313</f>
        <v>#DIV/0!</v>
      </c>
      <c r="D1312" s="89">
        <v>0</v>
      </c>
      <c r="E1312" s="112">
        <f>+D1312*C1281</f>
        <v>0</v>
      </c>
      <c r="F1312" s="79">
        <v>0</v>
      </c>
      <c r="G1312" s="115">
        <f>F1312*C1281</f>
        <v>0</v>
      </c>
      <c r="H1312" s="358">
        <v>0</v>
      </c>
      <c r="I1312" s="118">
        <f>H1312*C1281</f>
        <v>0</v>
      </c>
      <c r="J1312" s="39">
        <f>+H1312*I1316</f>
        <v>0</v>
      </c>
      <c r="K1312" s="39">
        <f>+H1312*I1317</f>
        <v>0</v>
      </c>
      <c r="L1312" s="394">
        <f t="shared" si="70"/>
        <v>0</v>
      </c>
    </row>
    <row r="1313" spans="1:14" ht="13.8">
      <c r="A1313" s="24"/>
      <c r="B1313" s="25">
        <f t="shared" ref="B1313:L1313" si="71">SUM(B1287:B1312)</f>
        <v>0</v>
      </c>
      <c r="C1313" s="85" t="e">
        <f t="shared" si="71"/>
        <v>#DIV/0!</v>
      </c>
      <c r="D1313" s="82">
        <f t="shared" si="71"/>
        <v>0</v>
      </c>
      <c r="E1313" s="113">
        <f t="shared" si="71"/>
        <v>0</v>
      </c>
      <c r="F1313" s="83">
        <f t="shared" si="71"/>
        <v>0</v>
      </c>
      <c r="G1313" s="113">
        <f t="shared" si="71"/>
        <v>0</v>
      </c>
      <c r="H1313" s="86">
        <f t="shared" si="71"/>
        <v>0</v>
      </c>
      <c r="I1313" s="119">
        <f t="shared" si="71"/>
        <v>0</v>
      </c>
      <c r="J1313" s="26">
        <f t="shared" si="71"/>
        <v>0</v>
      </c>
      <c r="K1313" s="26">
        <f t="shared" si="71"/>
        <v>0</v>
      </c>
      <c r="L1313" s="26">
        <f t="shared" si="71"/>
        <v>0</v>
      </c>
    </row>
    <row r="1314" spans="1:14">
      <c r="H1314" s="80"/>
      <c r="I1314" s="81"/>
    </row>
    <row r="1316" spans="1:14">
      <c r="G1316" t="s">
        <v>114</v>
      </c>
      <c r="H1316" s="27"/>
      <c r="I1316" s="357">
        <v>0</v>
      </c>
    </row>
    <row r="1317" spans="1:14">
      <c r="G1317" t="s">
        <v>338</v>
      </c>
      <c r="I1317" s="357">
        <v>0</v>
      </c>
    </row>
    <row r="1318" spans="1:14">
      <c r="G1318" t="s">
        <v>256</v>
      </c>
      <c r="I1318" s="120">
        <f>SUM(I1316:I1317)</f>
        <v>0</v>
      </c>
      <c r="N1318" s="121">
        <f>+I1318</f>
        <v>0</v>
      </c>
    </row>
    <row r="1322" spans="1:14" ht="15.6">
      <c r="A1322" s="874" t="s">
        <v>19</v>
      </c>
      <c r="B1322" s="875"/>
      <c r="C1322" s="875"/>
      <c r="D1322" s="875"/>
      <c r="E1322" s="875"/>
      <c r="F1322" s="875"/>
      <c r="G1322" s="875"/>
      <c r="H1322" s="876"/>
      <c r="I1322" s="4"/>
    </row>
    <row r="1323" spans="1:14" ht="15.6">
      <c r="A1323" s="867" t="s">
        <v>20</v>
      </c>
      <c r="B1323" s="868"/>
      <c r="C1323" s="920"/>
      <c r="D1323" s="920"/>
      <c r="E1323" s="920"/>
      <c r="F1323" s="920"/>
      <c r="G1323" s="920"/>
      <c r="H1323" s="921"/>
      <c r="I1323" s="4"/>
    </row>
    <row r="1324" spans="1:14" ht="15.6">
      <c r="A1324" s="867" t="s">
        <v>22</v>
      </c>
      <c r="B1324" s="868"/>
      <c r="C1324" s="913"/>
      <c r="D1324" s="913"/>
      <c r="E1324" s="913"/>
      <c r="F1324" s="913"/>
      <c r="G1324" s="913"/>
      <c r="H1324" s="914"/>
      <c r="I1324" s="4"/>
    </row>
    <row r="1325" spans="1:14" ht="15.6">
      <c r="A1325" s="867" t="s">
        <v>24</v>
      </c>
      <c r="B1325" s="868"/>
      <c r="C1325" s="869">
        <v>0</v>
      </c>
      <c r="D1325" s="870"/>
      <c r="E1325" s="870"/>
      <c r="F1325" s="870"/>
      <c r="G1325" s="870"/>
      <c r="H1325" s="871"/>
      <c r="I1325" s="4"/>
    </row>
    <row r="1326" spans="1:14" ht="15.6">
      <c r="A1326" s="881" t="s">
        <v>25</v>
      </c>
      <c r="B1326" s="882"/>
      <c r="C1326" s="911"/>
      <c r="D1326" s="911"/>
      <c r="E1326" s="911"/>
      <c r="F1326" s="911"/>
      <c r="G1326" s="911"/>
      <c r="H1326" s="912"/>
      <c r="I1326" s="4"/>
    </row>
    <row r="1327" spans="1:14" ht="13.8">
      <c r="A1327" s="5"/>
      <c r="B1327" s="5"/>
      <c r="C1327" s="5"/>
      <c r="D1327" s="5"/>
      <c r="E1327" s="5"/>
      <c r="F1327" s="5"/>
      <c r="G1327" s="5"/>
      <c r="H1327" s="5"/>
      <c r="I1327" s="5"/>
    </row>
    <row r="1328" spans="1:14" ht="13.8">
      <c r="A1328" s="6"/>
      <c r="B1328" s="7"/>
      <c r="C1328" s="8"/>
      <c r="D1328" s="886">
        <v>0.2</v>
      </c>
      <c r="E1328" s="887"/>
      <c r="F1328" s="886">
        <v>0.8</v>
      </c>
      <c r="G1328" s="887"/>
      <c r="H1328" s="370"/>
      <c r="I1328" s="10"/>
      <c r="J1328" s="11" t="s">
        <v>121</v>
      </c>
      <c r="K1328" s="11" t="s">
        <v>269</v>
      </c>
      <c r="L1328" s="11" t="s">
        <v>270</v>
      </c>
    </row>
    <row r="1329" spans="1:12" ht="13.8">
      <c r="A1329" s="12"/>
      <c r="B1329" s="13"/>
      <c r="C1329" s="14"/>
      <c r="D1329" s="872" t="s">
        <v>26</v>
      </c>
      <c r="E1329" s="880"/>
      <c r="F1329" s="872" t="s">
        <v>27</v>
      </c>
      <c r="G1329" s="880"/>
      <c r="H1329" s="872" t="s">
        <v>28</v>
      </c>
      <c r="I1329" s="873"/>
      <c r="J1329" s="15" t="s">
        <v>29</v>
      </c>
      <c r="K1329" s="391" t="s">
        <v>29</v>
      </c>
      <c r="L1329" s="391" t="s">
        <v>29</v>
      </c>
    </row>
    <row r="1330" spans="1:12" ht="27.6">
      <c r="A1330" s="16" t="s">
        <v>30</v>
      </c>
      <c r="B1330" s="17" t="s">
        <v>31</v>
      </c>
      <c r="C1330" s="18" t="s">
        <v>32</v>
      </c>
      <c r="D1330" s="19" t="s">
        <v>33</v>
      </c>
      <c r="E1330" s="20" t="s">
        <v>34</v>
      </c>
      <c r="F1330" s="19" t="s">
        <v>33</v>
      </c>
      <c r="G1330" s="20" t="s">
        <v>34</v>
      </c>
      <c r="H1330" s="21" t="s">
        <v>33</v>
      </c>
      <c r="I1330" s="40" t="s">
        <v>34</v>
      </c>
      <c r="J1330" s="18" t="s">
        <v>34</v>
      </c>
      <c r="K1330" s="18" t="s">
        <v>34</v>
      </c>
      <c r="L1330" s="18" t="s">
        <v>34</v>
      </c>
    </row>
    <row r="1331" spans="1:12" ht="13.8">
      <c r="A1331" s="1" t="s">
        <v>15</v>
      </c>
      <c r="B1331" s="22">
        <f>+$B$10</f>
        <v>0</v>
      </c>
      <c r="C1331" s="84" t="e">
        <f>+B1331/B1357</f>
        <v>#DIV/0!</v>
      </c>
      <c r="D1331" s="89">
        <v>0</v>
      </c>
      <c r="E1331" s="112">
        <f>+D1331*C1325</f>
        <v>0</v>
      </c>
      <c r="F1331" s="79">
        <v>0</v>
      </c>
      <c r="G1331" s="114">
        <f>F1331*C1325</f>
        <v>0</v>
      </c>
      <c r="H1331" s="89">
        <v>0</v>
      </c>
      <c r="I1331" s="116">
        <f>H1331*C1325</f>
        <v>0</v>
      </c>
      <c r="J1331" s="39">
        <f>+H1331*I1360</f>
        <v>0</v>
      </c>
      <c r="K1331" s="39">
        <f>+H1331*I1361</f>
        <v>0</v>
      </c>
      <c r="L1331" s="393">
        <f>+J1331+K1331</f>
        <v>0</v>
      </c>
    </row>
    <row r="1332" spans="1:12" ht="13.8">
      <c r="A1332" s="2" t="s">
        <v>4</v>
      </c>
      <c r="B1332" s="22">
        <f>+$B$12</f>
        <v>0</v>
      </c>
      <c r="C1332" s="84" t="e">
        <f>+B1332/B1357</f>
        <v>#DIV/0!</v>
      </c>
      <c r="D1332" s="89">
        <v>0</v>
      </c>
      <c r="E1332" s="112">
        <f>+D1332*C1325</f>
        <v>0</v>
      </c>
      <c r="F1332" s="79">
        <v>0</v>
      </c>
      <c r="G1332" s="112">
        <f>F1332*C1325</f>
        <v>0</v>
      </c>
      <c r="H1332" s="89">
        <v>0</v>
      </c>
      <c r="I1332" s="117">
        <f>H1332*C1325</f>
        <v>0</v>
      </c>
      <c r="J1332" s="39">
        <f>+H1332*I1360</f>
        <v>0</v>
      </c>
      <c r="K1332" s="39">
        <f>+H1332*I1361</f>
        <v>0</v>
      </c>
      <c r="L1332" s="394">
        <f>+J1332+K1332</f>
        <v>0</v>
      </c>
    </row>
    <row r="1333" spans="1:12" ht="13.8">
      <c r="A1333" s="2" t="s">
        <v>0</v>
      </c>
      <c r="B1333" s="22">
        <f>+$B$13</f>
        <v>0</v>
      </c>
      <c r="C1333" s="84" t="e">
        <f>+B1333/B1357</f>
        <v>#DIV/0!</v>
      </c>
      <c r="D1333" s="89">
        <v>0</v>
      </c>
      <c r="E1333" s="112">
        <f>+D1333*C1325</f>
        <v>0</v>
      </c>
      <c r="F1333" s="79">
        <v>0</v>
      </c>
      <c r="G1333" s="112">
        <f>F1333*C1325</f>
        <v>0</v>
      </c>
      <c r="H1333" s="89">
        <v>0</v>
      </c>
      <c r="I1333" s="117">
        <f>H1333*C1325</f>
        <v>0</v>
      </c>
      <c r="J1333" s="39">
        <f>+H1333*I1360</f>
        <v>0</v>
      </c>
      <c r="K1333" s="39">
        <f>+H1333*I1361</f>
        <v>0</v>
      </c>
      <c r="L1333" s="394">
        <f t="shared" ref="L1333:L1356" si="72">+J1333+K1333</f>
        <v>0</v>
      </c>
    </row>
    <row r="1334" spans="1:12" ht="13.8">
      <c r="A1334" s="2" t="s">
        <v>16</v>
      </c>
      <c r="B1334" s="22">
        <f>+$B$14</f>
        <v>0</v>
      </c>
      <c r="C1334" s="84" t="e">
        <f>+B1334/B1357</f>
        <v>#DIV/0!</v>
      </c>
      <c r="D1334" s="89">
        <v>0</v>
      </c>
      <c r="E1334" s="112">
        <f>+D1334*C1325</f>
        <v>0</v>
      </c>
      <c r="F1334" s="79">
        <v>0</v>
      </c>
      <c r="G1334" s="112">
        <f>F1334*C1325</f>
        <v>0</v>
      </c>
      <c r="H1334" s="89">
        <v>0</v>
      </c>
      <c r="I1334" s="117">
        <f>H1334*C1325</f>
        <v>0</v>
      </c>
      <c r="J1334" s="39">
        <f>+H1334*I1360</f>
        <v>0</v>
      </c>
      <c r="K1334" s="39">
        <f>+H1334*I1361</f>
        <v>0</v>
      </c>
      <c r="L1334" s="394">
        <f t="shared" si="72"/>
        <v>0</v>
      </c>
    </row>
    <row r="1335" spans="1:12" ht="13.8">
      <c r="A1335" s="2" t="s">
        <v>6</v>
      </c>
      <c r="B1335" s="22">
        <f>+$B$15</f>
        <v>0</v>
      </c>
      <c r="C1335" s="84" t="e">
        <f>+B1335/B1357</f>
        <v>#DIV/0!</v>
      </c>
      <c r="D1335" s="89">
        <v>0</v>
      </c>
      <c r="E1335" s="112">
        <f>+D1335*C1325</f>
        <v>0</v>
      </c>
      <c r="F1335" s="79">
        <v>0</v>
      </c>
      <c r="G1335" s="112">
        <f>F1335*C1325</f>
        <v>0</v>
      </c>
      <c r="H1335" s="89">
        <v>0</v>
      </c>
      <c r="I1335" s="117">
        <f>H1335*C1325</f>
        <v>0</v>
      </c>
      <c r="J1335" s="39">
        <f>+H1335*I1360</f>
        <v>0</v>
      </c>
      <c r="K1335" s="39">
        <f>+H1335*I1361</f>
        <v>0</v>
      </c>
      <c r="L1335" s="394">
        <f t="shared" si="72"/>
        <v>0</v>
      </c>
    </row>
    <row r="1336" spans="1:12" ht="13.8">
      <c r="A1336" s="2" t="s">
        <v>10</v>
      </c>
      <c r="B1336" s="22">
        <f>+$B$16</f>
        <v>0</v>
      </c>
      <c r="C1336" s="84" t="e">
        <f>+B1336/B1357</f>
        <v>#DIV/0!</v>
      </c>
      <c r="D1336" s="89">
        <v>0</v>
      </c>
      <c r="E1336" s="112">
        <f>+D1336*C1325</f>
        <v>0</v>
      </c>
      <c r="F1336" s="79">
        <v>0</v>
      </c>
      <c r="G1336" s="112">
        <f>F1336*C1325</f>
        <v>0</v>
      </c>
      <c r="H1336" s="89">
        <v>0</v>
      </c>
      <c r="I1336" s="117">
        <f>H1336*C1325</f>
        <v>0</v>
      </c>
      <c r="J1336" s="39">
        <f>+H1336*I1360</f>
        <v>0</v>
      </c>
      <c r="K1336" s="39">
        <f>+H1336*I1361</f>
        <v>0</v>
      </c>
      <c r="L1336" s="394">
        <f t="shared" si="72"/>
        <v>0</v>
      </c>
    </row>
    <row r="1337" spans="1:12" ht="13.8">
      <c r="A1337" s="2" t="s">
        <v>17</v>
      </c>
      <c r="B1337" s="22">
        <f>+$B$17</f>
        <v>0</v>
      </c>
      <c r="C1337" s="84" t="e">
        <f>+B1337/B1357</f>
        <v>#DIV/0!</v>
      </c>
      <c r="D1337" s="89">
        <v>0</v>
      </c>
      <c r="E1337" s="112">
        <f>+D1337*C1325</f>
        <v>0</v>
      </c>
      <c r="F1337" s="79">
        <v>0</v>
      </c>
      <c r="G1337" s="112">
        <f>F1337*C1325</f>
        <v>0</v>
      </c>
      <c r="H1337" s="89">
        <v>0</v>
      </c>
      <c r="I1337" s="117">
        <f>H1337*C1325</f>
        <v>0</v>
      </c>
      <c r="J1337" s="39">
        <f>+H1337*I1360</f>
        <v>0</v>
      </c>
      <c r="K1337" s="39">
        <f>+H1337*I1361</f>
        <v>0</v>
      </c>
      <c r="L1337" s="394">
        <f t="shared" si="72"/>
        <v>0</v>
      </c>
    </row>
    <row r="1338" spans="1:12" ht="13.8">
      <c r="A1338" s="2" t="s">
        <v>5</v>
      </c>
      <c r="B1338" s="22">
        <f>+$B$18</f>
        <v>0</v>
      </c>
      <c r="C1338" s="84" t="e">
        <f>+B1338/B1357</f>
        <v>#DIV/0!</v>
      </c>
      <c r="D1338" s="89">
        <v>0</v>
      </c>
      <c r="E1338" s="112">
        <f>+D1338*C1325</f>
        <v>0</v>
      </c>
      <c r="F1338" s="79">
        <v>0</v>
      </c>
      <c r="G1338" s="112">
        <f>F1338*C1325</f>
        <v>0</v>
      </c>
      <c r="H1338" s="89">
        <v>0</v>
      </c>
      <c r="I1338" s="117">
        <f>H1338*C1325</f>
        <v>0</v>
      </c>
      <c r="J1338" s="39">
        <f>+H1338*I1360</f>
        <v>0</v>
      </c>
      <c r="K1338" s="39">
        <f>+H1338*I1361</f>
        <v>0</v>
      </c>
      <c r="L1338" s="394">
        <f t="shared" si="72"/>
        <v>0</v>
      </c>
    </row>
    <row r="1339" spans="1:12" ht="13.8">
      <c r="A1339" s="2" t="s">
        <v>116</v>
      </c>
      <c r="B1339" s="22">
        <f>+$B$19</f>
        <v>0</v>
      </c>
      <c r="C1339" s="84" t="e">
        <f>+B1339/B1357</f>
        <v>#DIV/0!</v>
      </c>
      <c r="D1339" s="89">
        <v>0</v>
      </c>
      <c r="E1339" s="112">
        <f>+D1339*C1325</f>
        <v>0</v>
      </c>
      <c r="F1339" s="79">
        <v>0</v>
      </c>
      <c r="G1339" s="112">
        <f>F1339*C1325</f>
        <v>0</v>
      </c>
      <c r="H1339" s="89">
        <v>0</v>
      </c>
      <c r="I1339" s="117">
        <f>H1339*C1325</f>
        <v>0</v>
      </c>
      <c r="J1339" s="39">
        <f>+H1339*I1360</f>
        <v>0</v>
      </c>
      <c r="K1339" s="39">
        <f>+H1339*I1361</f>
        <v>0</v>
      </c>
      <c r="L1339" s="394">
        <f t="shared" si="72"/>
        <v>0</v>
      </c>
    </row>
    <row r="1340" spans="1:12" ht="13.8">
      <c r="A1340" s="2" t="s">
        <v>1</v>
      </c>
      <c r="B1340" s="22">
        <f>+$B$20</f>
        <v>0</v>
      </c>
      <c r="C1340" s="84" t="e">
        <f>+B1340/B1357</f>
        <v>#DIV/0!</v>
      </c>
      <c r="D1340" s="89">
        <v>0</v>
      </c>
      <c r="E1340" s="112">
        <f>+D1340*C1325</f>
        <v>0</v>
      </c>
      <c r="F1340" s="79">
        <v>0</v>
      </c>
      <c r="G1340" s="112">
        <f>F1340*C1325</f>
        <v>0</v>
      </c>
      <c r="H1340" s="89">
        <v>0</v>
      </c>
      <c r="I1340" s="117">
        <f>H1340*C1325</f>
        <v>0</v>
      </c>
      <c r="J1340" s="39">
        <f>+H1340*I1360</f>
        <v>0</v>
      </c>
      <c r="K1340" s="39">
        <f>+H1340*I1361</f>
        <v>0</v>
      </c>
      <c r="L1340" s="394">
        <f t="shared" si="72"/>
        <v>0</v>
      </c>
    </row>
    <row r="1341" spans="1:12" ht="13.8">
      <c r="A1341" s="2" t="s">
        <v>46</v>
      </c>
      <c r="B1341" s="22">
        <f>+$B$21</f>
        <v>0</v>
      </c>
      <c r="C1341" s="84" t="e">
        <f>+B1341/B1357</f>
        <v>#DIV/0!</v>
      </c>
      <c r="D1341" s="89">
        <v>0</v>
      </c>
      <c r="E1341" s="112">
        <f>+D1341*C1325</f>
        <v>0</v>
      </c>
      <c r="F1341" s="79">
        <v>0</v>
      </c>
      <c r="G1341" s="112">
        <f>F1341*C1325</f>
        <v>0</v>
      </c>
      <c r="H1341" s="89">
        <v>0</v>
      </c>
      <c r="I1341" s="117">
        <f>H1341*C1325</f>
        <v>0</v>
      </c>
      <c r="J1341" s="39">
        <f>+H1341*I1360</f>
        <v>0</v>
      </c>
      <c r="K1341" s="39">
        <f>+H1341*I1361</f>
        <v>0</v>
      </c>
      <c r="L1341" s="394">
        <f t="shared" si="72"/>
        <v>0</v>
      </c>
    </row>
    <row r="1342" spans="1:12" ht="13.8">
      <c r="A1342" s="2" t="s">
        <v>45</v>
      </c>
      <c r="B1342" s="22">
        <f>+$B$22</f>
        <v>0</v>
      </c>
      <c r="C1342" s="84" t="e">
        <f>+B1342/B1357</f>
        <v>#DIV/0!</v>
      </c>
      <c r="D1342" s="89">
        <v>0</v>
      </c>
      <c r="E1342" s="112">
        <f>+D1342*C1325</f>
        <v>0</v>
      </c>
      <c r="F1342" s="79">
        <v>0</v>
      </c>
      <c r="G1342" s="112">
        <f>F1342*C1325</f>
        <v>0</v>
      </c>
      <c r="H1342" s="89">
        <v>0</v>
      </c>
      <c r="I1342" s="117">
        <f>H1342*C1325</f>
        <v>0</v>
      </c>
      <c r="J1342" s="39">
        <f>+H1342*I1360</f>
        <v>0</v>
      </c>
      <c r="K1342" s="39">
        <f>+H1342*I1361</f>
        <v>0</v>
      </c>
      <c r="L1342" s="394">
        <f t="shared" si="72"/>
        <v>0</v>
      </c>
    </row>
    <row r="1343" spans="1:12" ht="13.8">
      <c r="A1343" s="2" t="s">
        <v>209</v>
      </c>
      <c r="B1343" s="22">
        <f>+$B$23</f>
        <v>0</v>
      </c>
      <c r="C1343" s="84" t="e">
        <f>+B1343/B1357</f>
        <v>#DIV/0!</v>
      </c>
      <c r="D1343" s="89">
        <v>0</v>
      </c>
      <c r="E1343" s="112">
        <f>+D1343*C1325</f>
        <v>0</v>
      </c>
      <c r="F1343" s="79">
        <v>0</v>
      </c>
      <c r="G1343" s="112">
        <f>F1343*C1325</f>
        <v>0</v>
      </c>
      <c r="H1343" s="89">
        <v>0</v>
      </c>
      <c r="I1343" s="117">
        <f>H1343*C1325</f>
        <v>0</v>
      </c>
      <c r="J1343" s="39">
        <f>+H1343*I1360</f>
        <v>0</v>
      </c>
      <c r="K1343" s="39">
        <f>+H1343*I1361</f>
        <v>0</v>
      </c>
      <c r="L1343" s="394">
        <f t="shared" si="72"/>
        <v>0</v>
      </c>
    </row>
    <row r="1344" spans="1:12" ht="13.8">
      <c r="A1344" s="2" t="s">
        <v>210</v>
      </c>
      <c r="B1344" s="22">
        <f>+$B$24</f>
        <v>0</v>
      </c>
      <c r="C1344" s="84" t="e">
        <f>+B1344/B1357</f>
        <v>#DIV/0!</v>
      </c>
      <c r="D1344" s="89">
        <v>0</v>
      </c>
      <c r="E1344" s="112">
        <f>+D1344*C1325</f>
        <v>0</v>
      </c>
      <c r="F1344" s="79">
        <v>0</v>
      </c>
      <c r="G1344" s="112">
        <f>F1344*C1325</f>
        <v>0</v>
      </c>
      <c r="H1344" s="89">
        <v>0</v>
      </c>
      <c r="I1344" s="117">
        <f>H1344*C1325</f>
        <v>0</v>
      </c>
      <c r="J1344" s="39">
        <f>+H1344*I1360</f>
        <v>0</v>
      </c>
      <c r="K1344" s="39">
        <f>+H1344*I1361</f>
        <v>0</v>
      </c>
      <c r="L1344" s="394">
        <f t="shared" si="72"/>
        <v>0</v>
      </c>
    </row>
    <row r="1345" spans="1:12" ht="13.8">
      <c r="A1345" s="2" t="s">
        <v>2</v>
      </c>
      <c r="B1345" s="22">
        <f>+$B$25</f>
        <v>0</v>
      </c>
      <c r="C1345" s="84" t="e">
        <f>+B1345/B1357</f>
        <v>#DIV/0!</v>
      </c>
      <c r="D1345" s="89">
        <v>0</v>
      </c>
      <c r="E1345" s="112">
        <f>+D1345*C1325</f>
        <v>0</v>
      </c>
      <c r="F1345" s="79">
        <v>0</v>
      </c>
      <c r="G1345" s="112">
        <f>F1345*C1325</f>
        <v>0</v>
      </c>
      <c r="H1345" s="89">
        <v>0</v>
      </c>
      <c r="I1345" s="117">
        <f>H1345*C1325</f>
        <v>0</v>
      </c>
      <c r="J1345" s="39">
        <f>+H1345*I1360</f>
        <v>0</v>
      </c>
      <c r="K1345" s="39">
        <f>+H1345*I1361</f>
        <v>0</v>
      </c>
      <c r="L1345" s="394">
        <f t="shared" si="72"/>
        <v>0</v>
      </c>
    </row>
    <row r="1346" spans="1:12" ht="13.8">
      <c r="A1346" s="2" t="s">
        <v>12</v>
      </c>
      <c r="B1346" s="22">
        <f>+$B$26</f>
        <v>0</v>
      </c>
      <c r="C1346" s="84" t="e">
        <f>+B1346/B1357</f>
        <v>#DIV/0!</v>
      </c>
      <c r="D1346" s="89">
        <v>0</v>
      </c>
      <c r="E1346" s="112">
        <f>+D1346*C1325</f>
        <v>0</v>
      </c>
      <c r="F1346" s="79">
        <v>0</v>
      </c>
      <c r="G1346" s="112">
        <f>F1346*C1325</f>
        <v>0</v>
      </c>
      <c r="H1346" s="89">
        <v>0</v>
      </c>
      <c r="I1346" s="117">
        <f>H1346*C1325</f>
        <v>0</v>
      </c>
      <c r="J1346" s="39">
        <f>+H1346*I1360</f>
        <v>0</v>
      </c>
      <c r="K1346" s="39">
        <f>+H1346*I1361</f>
        <v>0</v>
      </c>
      <c r="L1346" s="394">
        <f t="shared" si="72"/>
        <v>0</v>
      </c>
    </row>
    <row r="1347" spans="1:12" ht="13.8">
      <c r="A1347" s="2" t="s">
        <v>18</v>
      </c>
      <c r="B1347" s="22">
        <f>+$B$27</f>
        <v>0</v>
      </c>
      <c r="C1347" s="84" t="e">
        <f>+B1347/B1357</f>
        <v>#DIV/0!</v>
      </c>
      <c r="D1347" s="89">
        <v>0</v>
      </c>
      <c r="E1347" s="112">
        <f>+D1347*C1325</f>
        <v>0</v>
      </c>
      <c r="F1347" s="79">
        <v>0</v>
      </c>
      <c r="G1347" s="112">
        <f>F1347*C1325</f>
        <v>0</v>
      </c>
      <c r="H1347" s="89">
        <v>0</v>
      </c>
      <c r="I1347" s="117">
        <f>H1347*C1325</f>
        <v>0</v>
      </c>
      <c r="J1347" s="39">
        <f>+H1347*I1360</f>
        <v>0</v>
      </c>
      <c r="K1347" s="39">
        <f>+H1347*I1361</f>
        <v>0</v>
      </c>
      <c r="L1347" s="394">
        <f t="shared" si="72"/>
        <v>0</v>
      </c>
    </row>
    <row r="1348" spans="1:12" ht="13.8">
      <c r="A1348" s="2" t="s">
        <v>9</v>
      </c>
      <c r="B1348" s="22">
        <f>+$B$28</f>
        <v>0</v>
      </c>
      <c r="C1348" s="84" t="e">
        <f>+B1348/B1357</f>
        <v>#DIV/0!</v>
      </c>
      <c r="D1348" s="89">
        <v>0</v>
      </c>
      <c r="E1348" s="112">
        <f>+D1348*C1325</f>
        <v>0</v>
      </c>
      <c r="F1348" s="79">
        <v>0</v>
      </c>
      <c r="G1348" s="112">
        <f>F1348*C1325</f>
        <v>0</v>
      </c>
      <c r="H1348" s="89">
        <v>0</v>
      </c>
      <c r="I1348" s="117">
        <f>H1348*C1325</f>
        <v>0</v>
      </c>
      <c r="J1348" s="39">
        <f>+H1348*I1360</f>
        <v>0</v>
      </c>
      <c r="K1348" s="39">
        <f>+H1348*I1361</f>
        <v>0</v>
      </c>
      <c r="L1348" s="394">
        <f t="shared" si="72"/>
        <v>0</v>
      </c>
    </row>
    <row r="1349" spans="1:12" ht="13.8">
      <c r="A1349" s="2" t="s">
        <v>7</v>
      </c>
      <c r="B1349" s="22">
        <f>+$B$29</f>
        <v>0</v>
      </c>
      <c r="C1349" s="84" t="e">
        <f>+B1349/B1357</f>
        <v>#DIV/0!</v>
      </c>
      <c r="D1349" s="89">
        <v>0</v>
      </c>
      <c r="E1349" s="112">
        <f>+D1349*C1325</f>
        <v>0</v>
      </c>
      <c r="F1349" s="79">
        <v>0</v>
      </c>
      <c r="G1349" s="112">
        <f>F1349*C1325</f>
        <v>0</v>
      </c>
      <c r="H1349" s="89">
        <v>0</v>
      </c>
      <c r="I1349" s="117">
        <f>H1349*C1325</f>
        <v>0</v>
      </c>
      <c r="J1349" s="39">
        <f>+H1349*I1360</f>
        <v>0</v>
      </c>
      <c r="K1349" s="39">
        <f>+H1349*I1361</f>
        <v>0</v>
      </c>
      <c r="L1349" s="394">
        <f t="shared" si="72"/>
        <v>0</v>
      </c>
    </row>
    <row r="1350" spans="1:12" ht="13.8">
      <c r="A1350" s="2" t="s">
        <v>13</v>
      </c>
      <c r="B1350" s="22">
        <f>+$B$30</f>
        <v>0</v>
      </c>
      <c r="C1350" s="84" t="e">
        <f>+B1350/B1357</f>
        <v>#DIV/0!</v>
      </c>
      <c r="D1350" s="89">
        <v>0</v>
      </c>
      <c r="E1350" s="112">
        <f>+D1350*C1325</f>
        <v>0</v>
      </c>
      <c r="F1350" s="79">
        <v>0</v>
      </c>
      <c r="G1350" s="112">
        <f>F1350*C1325</f>
        <v>0</v>
      </c>
      <c r="H1350" s="89">
        <v>0</v>
      </c>
      <c r="I1350" s="117">
        <f>H1350*C1325</f>
        <v>0</v>
      </c>
      <c r="J1350" s="39">
        <f>+H1350*I1360</f>
        <v>0</v>
      </c>
      <c r="K1350" s="39">
        <f>+H1350*I1361</f>
        <v>0</v>
      </c>
      <c r="L1350" s="394">
        <f t="shared" si="72"/>
        <v>0</v>
      </c>
    </row>
    <row r="1351" spans="1:12" ht="13.8">
      <c r="A1351" s="2" t="s">
        <v>3</v>
      </c>
      <c r="B1351" s="22">
        <f>+$B$31</f>
        <v>0</v>
      </c>
      <c r="C1351" s="84" t="e">
        <f>+B1351/B1357</f>
        <v>#DIV/0!</v>
      </c>
      <c r="D1351" s="89">
        <v>0</v>
      </c>
      <c r="E1351" s="112">
        <f>+D1351*C1325</f>
        <v>0</v>
      </c>
      <c r="F1351" s="79">
        <v>0</v>
      </c>
      <c r="G1351" s="112">
        <f>F1351*C1325</f>
        <v>0</v>
      </c>
      <c r="H1351" s="89">
        <v>0</v>
      </c>
      <c r="I1351" s="117">
        <f>H1351*C1325</f>
        <v>0</v>
      </c>
      <c r="J1351" s="39">
        <f>+H1351*I1360</f>
        <v>0</v>
      </c>
      <c r="K1351" s="39">
        <f>+H1351*I1361</f>
        <v>0</v>
      </c>
      <c r="L1351" s="394">
        <f t="shared" si="72"/>
        <v>0</v>
      </c>
    </row>
    <row r="1352" spans="1:12" ht="13.8">
      <c r="A1352" s="2" t="s">
        <v>11</v>
      </c>
      <c r="B1352" s="22">
        <f>+$B$32</f>
        <v>0</v>
      </c>
      <c r="C1352" s="84" t="e">
        <f>+B1352/B1357</f>
        <v>#DIV/0!</v>
      </c>
      <c r="D1352" s="89">
        <v>0</v>
      </c>
      <c r="E1352" s="112">
        <f>+D1352*C1325</f>
        <v>0</v>
      </c>
      <c r="F1352" s="79">
        <v>0</v>
      </c>
      <c r="G1352" s="112">
        <f>F1352*C1325</f>
        <v>0</v>
      </c>
      <c r="H1352" s="89">
        <v>0</v>
      </c>
      <c r="I1352" s="117">
        <f>H1352*C1325</f>
        <v>0</v>
      </c>
      <c r="J1352" s="39">
        <f>+H1352*I1360</f>
        <v>0</v>
      </c>
      <c r="K1352" s="39">
        <f>+H1352*I1361</f>
        <v>0</v>
      </c>
      <c r="L1352" s="394">
        <f t="shared" si="72"/>
        <v>0</v>
      </c>
    </row>
    <row r="1353" spans="1:12" ht="13.8">
      <c r="A1353" s="372" t="s">
        <v>8</v>
      </c>
      <c r="B1353" s="22">
        <f>+$B$33</f>
        <v>0</v>
      </c>
      <c r="C1353" s="84" t="e">
        <f>+B1353/B1357</f>
        <v>#DIV/0!</v>
      </c>
      <c r="D1353" s="89">
        <v>0</v>
      </c>
      <c r="E1353" s="112">
        <f>+D1353*C1325</f>
        <v>0</v>
      </c>
      <c r="F1353" s="79">
        <v>0</v>
      </c>
      <c r="G1353" s="112">
        <f>F1353*C1325</f>
        <v>0</v>
      </c>
      <c r="H1353" s="89">
        <v>0</v>
      </c>
      <c r="I1353" s="117">
        <f>H1353*C1325</f>
        <v>0</v>
      </c>
      <c r="J1353" s="39">
        <f>+H1353*I1360</f>
        <v>0</v>
      </c>
      <c r="K1353" s="39">
        <f>+H1353*I1361</f>
        <v>0</v>
      </c>
      <c r="L1353" s="394">
        <f t="shared" si="72"/>
        <v>0</v>
      </c>
    </row>
    <row r="1354" spans="1:12" ht="13.8">
      <c r="A1354" s="372" t="s">
        <v>444</v>
      </c>
      <c r="B1354" s="22">
        <f>+$B$34</f>
        <v>0</v>
      </c>
      <c r="C1354" s="84" t="e">
        <f>+B1354/B1357</f>
        <v>#DIV/0!</v>
      </c>
      <c r="D1354" s="89">
        <v>0</v>
      </c>
      <c r="E1354" s="112">
        <f>+D1354*C1325</f>
        <v>0</v>
      </c>
      <c r="F1354" s="79">
        <v>0</v>
      </c>
      <c r="G1354" s="112">
        <f>F1354*C1325</f>
        <v>0</v>
      </c>
      <c r="H1354" s="89">
        <v>0</v>
      </c>
      <c r="I1354" s="117">
        <f>H1354*C1325</f>
        <v>0</v>
      </c>
      <c r="J1354" s="39">
        <f>+H1354*I1360</f>
        <v>0</v>
      </c>
      <c r="K1354" s="39">
        <f>+H1354*I1361</f>
        <v>0</v>
      </c>
      <c r="L1354" s="394">
        <f t="shared" si="72"/>
        <v>0</v>
      </c>
    </row>
    <row r="1355" spans="1:12" ht="13.8">
      <c r="A1355" s="372" t="s">
        <v>445</v>
      </c>
      <c r="B1355" s="22">
        <f>+$B$35</f>
        <v>0</v>
      </c>
      <c r="C1355" s="84" t="e">
        <f>+B1355/B1357</f>
        <v>#DIV/0!</v>
      </c>
      <c r="D1355" s="89">
        <v>0</v>
      </c>
      <c r="E1355" s="112">
        <f>+D1355*C1325</f>
        <v>0</v>
      </c>
      <c r="F1355" s="79">
        <v>0</v>
      </c>
      <c r="G1355" s="112">
        <f>F1355*C1325</f>
        <v>0</v>
      </c>
      <c r="H1355" s="89">
        <v>0</v>
      </c>
      <c r="I1355" s="117">
        <f>H1355*C1325</f>
        <v>0</v>
      </c>
      <c r="J1355" s="39">
        <f>+H1355*I1360</f>
        <v>0</v>
      </c>
      <c r="K1355" s="39">
        <f>+H1355*I1361</f>
        <v>0</v>
      </c>
      <c r="L1355" s="394">
        <f t="shared" si="72"/>
        <v>0</v>
      </c>
    </row>
    <row r="1356" spans="1:12" ht="13.8">
      <c r="A1356" s="3" t="s">
        <v>461</v>
      </c>
      <c r="B1356" s="22">
        <f>+$B$36</f>
        <v>0</v>
      </c>
      <c r="C1356" s="84" t="e">
        <f>+B1356/B1357</f>
        <v>#DIV/0!</v>
      </c>
      <c r="D1356" s="89">
        <v>0</v>
      </c>
      <c r="E1356" s="112">
        <f>+D1356*C1325</f>
        <v>0</v>
      </c>
      <c r="F1356" s="79">
        <v>0</v>
      </c>
      <c r="G1356" s="115">
        <f>F1356*C1325</f>
        <v>0</v>
      </c>
      <c r="H1356" s="358">
        <v>0</v>
      </c>
      <c r="I1356" s="118">
        <f>H1356*C1325</f>
        <v>0</v>
      </c>
      <c r="J1356" s="39">
        <f>+H1356*I1360</f>
        <v>0</v>
      </c>
      <c r="K1356" s="39">
        <f>+H1356*I1361</f>
        <v>0</v>
      </c>
      <c r="L1356" s="394">
        <f t="shared" si="72"/>
        <v>0</v>
      </c>
    </row>
    <row r="1357" spans="1:12" ht="13.8">
      <c r="A1357" s="24"/>
      <c r="B1357" s="25">
        <f t="shared" ref="B1357:L1357" si="73">SUM(B1331:B1356)</f>
        <v>0</v>
      </c>
      <c r="C1357" s="85" t="e">
        <f t="shared" si="73"/>
        <v>#DIV/0!</v>
      </c>
      <c r="D1357" s="82">
        <f t="shared" si="73"/>
        <v>0</v>
      </c>
      <c r="E1357" s="113">
        <f t="shared" si="73"/>
        <v>0</v>
      </c>
      <c r="F1357" s="83">
        <f t="shared" si="73"/>
        <v>0</v>
      </c>
      <c r="G1357" s="113">
        <f t="shared" si="73"/>
        <v>0</v>
      </c>
      <c r="H1357" s="86">
        <f t="shared" si="73"/>
        <v>0</v>
      </c>
      <c r="I1357" s="119">
        <f t="shared" si="73"/>
        <v>0</v>
      </c>
      <c r="J1357" s="26">
        <f t="shared" si="73"/>
        <v>0</v>
      </c>
      <c r="K1357" s="26">
        <f t="shared" si="73"/>
        <v>0</v>
      </c>
      <c r="L1357" s="26">
        <f t="shared" si="73"/>
        <v>0</v>
      </c>
    </row>
    <row r="1358" spans="1:12">
      <c r="H1358" s="80"/>
      <c r="I1358" s="81"/>
    </row>
    <row r="1360" spans="1:12">
      <c r="G1360" t="s">
        <v>114</v>
      </c>
      <c r="H1360" s="27"/>
      <c r="I1360" s="357">
        <v>0</v>
      </c>
    </row>
    <row r="1361" spans="1:14">
      <c r="G1361" t="s">
        <v>338</v>
      </c>
      <c r="I1361" s="357">
        <v>0</v>
      </c>
    </row>
    <row r="1362" spans="1:14">
      <c r="G1362" t="s">
        <v>256</v>
      </c>
      <c r="I1362" s="120">
        <f>SUM(I1360:I1361)</f>
        <v>0</v>
      </c>
      <c r="N1362" s="121">
        <f>+I1362</f>
        <v>0</v>
      </c>
    </row>
    <row r="1366" spans="1:14" ht="15.6">
      <c r="A1366" s="874" t="s">
        <v>19</v>
      </c>
      <c r="B1366" s="875"/>
      <c r="C1366" s="875"/>
      <c r="D1366" s="875"/>
      <c r="E1366" s="875"/>
      <c r="F1366" s="875"/>
      <c r="G1366" s="875"/>
      <c r="H1366" s="876"/>
      <c r="I1366" s="4"/>
    </row>
    <row r="1367" spans="1:14" ht="15.6">
      <c r="A1367" s="867" t="s">
        <v>20</v>
      </c>
      <c r="B1367" s="868"/>
      <c r="C1367" s="920"/>
      <c r="D1367" s="920"/>
      <c r="E1367" s="920"/>
      <c r="F1367" s="920"/>
      <c r="G1367" s="920"/>
      <c r="H1367" s="921"/>
      <c r="I1367" s="4"/>
    </row>
    <row r="1368" spans="1:14" ht="15.6">
      <c r="A1368" s="867" t="s">
        <v>22</v>
      </c>
      <c r="B1368" s="868"/>
      <c r="C1368" s="913"/>
      <c r="D1368" s="913"/>
      <c r="E1368" s="913"/>
      <c r="F1368" s="913"/>
      <c r="G1368" s="913"/>
      <c r="H1368" s="914"/>
      <c r="I1368" s="4"/>
    </row>
    <row r="1369" spans="1:14" ht="15.6">
      <c r="A1369" s="867" t="s">
        <v>24</v>
      </c>
      <c r="B1369" s="868"/>
      <c r="C1369" s="869">
        <v>0</v>
      </c>
      <c r="D1369" s="870"/>
      <c r="E1369" s="870"/>
      <c r="F1369" s="870"/>
      <c r="G1369" s="870"/>
      <c r="H1369" s="871"/>
      <c r="I1369" s="4"/>
    </row>
    <row r="1370" spans="1:14" ht="15.6">
      <c r="A1370" s="881" t="s">
        <v>25</v>
      </c>
      <c r="B1370" s="882"/>
      <c r="C1370" s="911"/>
      <c r="D1370" s="911"/>
      <c r="E1370" s="911"/>
      <c r="F1370" s="911"/>
      <c r="G1370" s="911"/>
      <c r="H1370" s="912"/>
      <c r="I1370" s="4"/>
    </row>
    <row r="1371" spans="1:14" ht="13.8">
      <c r="A1371" s="5"/>
      <c r="B1371" s="5"/>
      <c r="C1371" s="5"/>
      <c r="D1371" s="5"/>
      <c r="E1371" s="5"/>
      <c r="F1371" s="5"/>
      <c r="G1371" s="5"/>
      <c r="H1371" s="5"/>
      <c r="I1371" s="5"/>
    </row>
    <row r="1372" spans="1:14" ht="13.8">
      <c r="A1372" s="6"/>
      <c r="B1372" s="7"/>
      <c r="C1372" s="8"/>
      <c r="D1372" s="886">
        <v>0.2</v>
      </c>
      <c r="E1372" s="887"/>
      <c r="F1372" s="886">
        <v>0.8</v>
      </c>
      <c r="G1372" s="887"/>
      <c r="H1372" s="370"/>
      <c r="I1372" s="10"/>
      <c r="J1372" s="11" t="s">
        <v>121</v>
      </c>
      <c r="K1372" s="11" t="s">
        <v>269</v>
      </c>
      <c r="L1372" s="11" t="s">
        <v>270</v>
      </c>
    </row>
    <row r="1373" spans="1:14" ht="13.8">
      <c r="A1373" s="12"/>
      <c r="B1373" s="13"/>
      <c r="C1373" s="14"/>
      <c r="D1373" s="872" t="s">
        <v>26</v>
      </c>
      <c r="E1373" s="880"/>
      <c r="F1373" s="872" t="s">
        <v>27</v>
      </c>
      <c r="G1373" s="880"/>
      <c r="H1373" s="872" t="s">
        <v>28</v>
      </c>
      <c r="I1373" s="873"/>
      <c r="J1373" s="15" t="s">
        <v>29</v>
      </c>
      <c r="K1373" s="391" t="s">
        <v>29</v>
      </c>
      <c r="L1373" s="391" t="s">
        <v>29</v>
      </c>
    </row>
    <row r="1374" spans="1:14" ht="27.6">
      <c r="A1374" s="16" t="s">
        <v>30</v>
      </c>
      <c r="B1374" s="17" t="s">
        <v>31</v>
      </c>
      <c r="C1374" s="18" t="s">
        <v>32</v>
      </c>
      <c r="D1374" s="19" t="s">
        <v>33</v>
      </c>
      <c r="E1374" s="20" t="s">
        <v>34</v>
      </c>
      <c r="F1374" s="19" t="s">
        <v>33</v>
      </c>
      <c r="G1374" s="20" t="s">
        <v>34</v>
      </c>
      <c r="H1374" s="21" t="s">
        <v>33</v>
      </c>
      <c r="I1374" s="40" t="s">
        <v>34</v>
      </c>
      <c r="J1374" s="18" t="s">
        <v>34</v>
      </c>
      <c r="K1374" s="18" t="s">
        <v>34</v>
      </c>
      <c r="L1374" s="18" t="s">
        <v>34</v>
      </c>
    </row>
    <row r="1375" spans="1:14" ht="13.8">
      <c r="A1375" s="1" t="s">
        <v>15</v>
      </c>
      <c r="B1375" s="22">
        <f>+$B$10</f>
        <v>0</v>
      </c>
      <c r="C1375" s="84" t="e">
        <f>+B1375/B1401</f>
        <v>#DIV/0!</v>
      </c>
      <c r="D1375" s="89">
        <v>0</v>
      </c>
      <c r="E1375" s="112">
        <f>+D1375*C1369</f>
        <v>0</v>
      </c>
      <c r="F1375" s="79">
        <v>0</v>
      </c>
      <c r="G1375" s="114">
        <f>F1375*C1369</f>
        <v>0</v>
      </c>
      <c r="H1375" s="89">
        <v>0</v>
      </c>
      <c r="I1375" s="116">
        <f>H1375*C1369</f>
        <v>0</v>
      </c>
      <c r="J1375" s="39">
        <f>+H1375*I1404</f>
        <v>0</v>
      </c>
      <c r="K1375" s="39">
        <f>+H1375*I1405</f>
        <v>0</v>
      </c>
      <c r="L1375" s="393">
        <f>+J1375+K1375</f>
        <v>0</v>
      </c>
    </row>
    <row r="1376" spans="1:14" ht="13.8">
      <c r="A1376" s="2" t="s">
        <v>4</v>
      </c>
      <c r="B1376" s="22">
        <f>+$B$12</f>
        <v>0</v>
      </c>
      <c r="C1376" s="84" t="e">
        <f>+B1376/B1401</f>
        <v>#DIV/0!</v>
      </c>
      <c r="D1376" s="89">
        <v>0</v>
      </c>
      <c r="E1376" s="112">
        <f>+D1376*C1369</f>
        <v>0</v>
      </c>
      <c r="F1376" s="79">
        <v>0</v>
      </c>
      <c r="G1376" s="112">
        <f>F1376*C1369</f>
        <v>0</v>
      </c>
      <c r="H1376" s="89">
        <v>0</v>
      </c>
      <c r="I1376" s="117">
        <f>H1376*C1369</f>
        <v>0</v>
      </c>
      <c r="J1376" s="39">
        <f>+H1376*I1404</f>
        <v>0</v>
      </c>
      <c r="K1376" s="39">
        <f>+H1376*I1405</f>
        <v>0</v>
      </c>
      <c r="L1376" s="394">
        <f>+J1376+K1376</f>
        <v>0</v>
      </c>
    </row>
    <row r="1377" spans="1:12" ht="13.8">
      <c r="A1377" s="2" t="s">
        <v>0</v>
      </c>
      <c r="B1377" s="22">
        <f>+$B$13</f>
        <v>0</v>
      </c>
      <c r="C1377" s="84" t="e">
        <f>+B1377/B1401</f>
        <v>#DIV/0!</v>
      </c>
      <c r="D1377" s="89">
        <v>0</v>
      </c>
      <c r="E1377" s="112">
        <f>+D1377*C1369</f>
        <v>0</v>
      </c>
      <c r="F1377" s="79">
        <v>0</v>
      </c>
      <c r="G1377" s="112">
        <f>F1377*C1369</f>
        <v>0</v>
      </c>
      <c r="H1377" s="89">
        <v>0</v>
      </c>
      <c r="I1377" s="117">
        <f>H1377*C1369</f>
        <v>0</v>
      </c>
      <c r="J1377" s="39">
        <f>+H1377*I1404</f>
        <v>0</v>
      </c>
      <c r="K1377" s="39">
        <f>+H1377*I1405</f>
        <v>0</v>
      </c>
      <c r="L1377" s="394">
        <f t="shared" ref="L1377:L1400" si="74">+J1377+K1377</f>
        <v>0</v>
      </c>
    </row>
    <row r="1378" spans="1:12" ht="13.8">
      <c r="A1378" s="2" t="s">
        <v>16</v>
      </c>
      <c r="B1378" s="22">
        <f>+$B$14</f>
        <v>0</v>
      </c>
      <c r="C1378" s="84" t="e">
        <f>+B1378/B1401</f>
        <v>#DIV/0!</v>
      </c>
      <c r="D1378" s="89">
        <v>0</v>
      </c>
      <c r="E1378" s="112">
        <f>+D1378*C1369</f>
        <v>0</v>
      </c>
      <c r="F1378" s="79">
        <v>0</v>
      </c>
      <c r="G1378" s="112">
        <f>F1378*C1369</f>
        <v>0</v>
      </c>
      <c r="H1378" s="89">
        <v>0</v>
      </c>
      <c r="I1378" s="117">
        <f>H1378*C1369</f>
        <v>0</v>
      </c>
      <c r="J1378" s="39">
        <f>+H1378*I1404</f>
        <v>0</v>
      </c>
      <c r="K1378" s="39">
        <f>+H1378*I1405</f>
        <v>0</v>
      </c>
      <c r="L1378" s="394">
        <f t="shared" si="74"/>
        <v>0</v>
      </c>
    </row>
    <row r="1379" spans="1:12" ht="13.8">
      <c r="A1379" s="2" t="s">
        <v>6</v>
      </c>
      <c r="B1379" s="22">
        <f>+$B$15</f>
        <v>0</v>
      </c>
      <c r="C1379" s="84" t="e">
        <f>+B1379/B1401</f>
        <v>#DIV/0!</v>
      </c>
      <c r="D1379" s="89">
        <v>0</v>
      </c>
      <c r="E1379" s="112">
        <f>+D1379*C1369</f>
        <v>0</v>
      </c>
      <c r="F1379" s="79">
        <v>0</v>
      </c>
      <c r="G1379" s="112">
        <f>F1379*C1369</f>
        <v>0</v>
      </c>
      <c r="H1379" s="89">
        <v>0</v>
      </c>
      <c r="I1379" s="117">
        <f>H1379*C1369</f>
        <v>0</v>
      </c>
      <c r="J1379" s="39">
        <f>+H1379*I1404</f>
        <v>0</v>
      </c>
      <c r="K1379" s="39">
        <f>+H1379*I1405</f>
        <v>0</v>
      </c>
      <c r="L1379" s="394">
        <f t="shared" si="74"/>
        <v>0</v>
      </c>
    </row>
    <row r="1380" spans="1:12" ht="13.8">
      <c r="A1380" s="2" t="s">
        <v>10</v>
      </c>
      <c r="B1380" s="22">
        <f>+$B$16</f>
        <v>0</v>
      </c>
      <c r="C1380" s="84" t="e">
        <f>+B1380/B1401</f>
        <v>#DIV/0!</v>
      </c>
      <c r="D1380" s="89">
        <v>0</v>
      </c>
      <c r="E1380" s="112">
        <f>+D1380*C1369</f>
        <v>0</v>
      </c>
      <c r="F1380" s="79">
        <v>0</v>
      </c>
      <c r="G1380" s="112">
        <f>F1380*C1369</f>
        <v>0</v>
      </c>
      <c r="H1380" s="89">
        <v>0</v>
      </c>
      <c r="I1380" s="117">
        <f>H1380*C1369</f>
        <v>0</v>
      </c>
      <c r="J1380" s="39">
        <f>+H1380*I1404</f>
        <v>0</v>
      </c>
      <c r="K1380" s="39">
        <f>+H1380*I1405</f>
        <v>0</v>
      </c>
      <c r="L1380" s="394">
        <f t="shared" si="74"/>
        <v>0</v>
      </c>
    </row>
    <row r="1381" spans="1:12" ht="13.8">
      <c r="A1381" s="2" t="s">
        <v>17</v>
      </c>
      <c r="B1381" s="22">
        <f>+$B$17</f>
        <v>0</v>
      </c>
      <c r="C1381" s="84" t="e">
        <f>+B1381/B1401</f>
        <v>#DIV/0!</v>
      </c>
      <c r="D1381" s="89">
        <v>0</v>
      </c>
      <c r="E1381" s="112">
        <f>+D1381*C1369</f>
        <v>0</v>
      </c>
      <c r="F1381" s="79">
        <v>0</v>
      </c>
      <c r="G1381" s="112">
        <f>F1381*C1369</f>
        <v>0</v>
      </c>
      <c r="H1381" s="89">
        <v>0</v>
      </c>
      <c r="I1381" s="117">
        <f>H1381*C1369</f>
        <v>0</v>
      </c>
      <c r="J1381" s="39">
        <f>+H1381*I1404</f>
        <v>0</v>
      </c>
      <c r="K1381" s="39">
        <f>+H1381*I1405</f>
        <v>0</v>
      </c>
      <c r="L1381" s="394">
        <f t="shared" si="74"/>
        <v>0</v>
      </c>
    </row>
    <row r="1382" spans="1:12" ht="13.8">
      <c r="A1382" s="2" t="s">
        <v>5</v>
      </c>
      <c r="B1382" s="22">
        <f>+$B$18</f>
        <v>0</v>
      </c>
      <c r="C1382" s="84" t="e">
        <f>+B1382/B1401</f>
        <v>#DIV/0!</v>
      </c>
      <c r="D1382" s="89">
        <v>0</v>
      </c>
      <c r="E1382" s="112">
        <f>+D1382*C1369</f>
        <v>0</v>
      </c>
      <c r="F1382" s="79">
        <v>0</v>
      </c>
      <c r="G1382" s="112">
        <f>F1382*C1369</f>
        <v>0</v>
      </c>
      <c r="H1382" s="89">
        <v>0</v>
      </c>
      <c r="I1382" s="117">
        <f>H1382*C1369</f>
        <v>0</v>
      </c>
      <c r="J1382" s="39">
        <f>+H1382*I1404</f>
        <v>0</v>
      </c>
      <c r="K1382" s="39">
        <f>+H1382*I1405</f>
        <v>0</v>
      </c>
      <c r="L1382" s="394">
        <f t="shared" si="74"/>
        <v>0</v>
      </c>
    </row>
    <row r="1383" spans="1:12" ht="13.8">
      <c r="A1383" s="2" t="s">
        <v>116</v>
      </c>
      <c r="B1383" s="22">
        <f>+$B$19</f>
        <v>0</v>
      </c>
      <c r="C1383" s="84" t="e">
        <f>+B1383/B1401</f>
        <v>#DIV/0!</v>
      </c>
      <c r="D1383" s="89">
        <v>0</v>
      </c>
      <c r="E1383" s="112">
        <f>+D1383*C1369</f>
        <v>0</v>
      </c>
      <c r="F1383" s="79">
        <v>0</v>
      </c>
      <c r="G1383" s="112">
        <f>F1383*C1369</f>
        <v>0</v>
      </c>
      <c r="H1383" s="89">
        <v>0</v>
      </c>
      <c r="I1383" s="117">
        <f>H1383*C1369</f>
        <v>0</v>
      </c>
      <c r="J1383" s="39">
        <f>+H1383*I1404</f>
        <v>0</v>
      </c>
      <c r="K1383" s="39">
        <f>+H1383*I1405</f>
        <v>0</v>
      </c>
      <c r="L1383" s="394">
        <f t="shared" si="74"/>
        <v>0</v>
      </c>
    </row>
    <row r="1384" spans="1:12" ht="13.8">
      <c r="A1384" s="2" t="s">
        <v>1</v>
      </c>
      <c r="B1384" s="22">
        <f>+$B$20</f>
        <v>0</v>
      </c>
      <c r="C1384" s="84" t="e">
        <f>+B1384/B1401</f>
        <v>#DIV/0!</v>
      </c>
      <c r="D1384" s="89">
        <v>0</v>
      </c>
      <c r="E1384" s="112">
        <f>+D1384*C1369</f>
        <v>0</v>
      </c>
      <c r="F1384" s="79">
        <v>0</v>
      </c>
      <c r="G1384" s="112">
        <f>F1384*C1369</f>
        <v>0</v>
      </c>
      <c r="H1384" s="89">
        <v>0</v>
      </c>
      <c r="I1384" s="117">
        <f>H1384*C1369</f>
        <v>0</v>
      </c>
      <c r="J1384" s="39">
        <f>+H1384*I1404</f>
        <v>0</v>
      </c>
      <c r="K1384" s="39">
        <f>+H1384*I1405</f>
        <v>0</v>
      </c>
      <c r="L1384" s="394">
        <f t="shared" si="74"/>
        <v>0</v>
      </c>
    </row>
    <row r="1385" spans="1:12" ht="13.8">
      <c r="A1385" s="2" t="s">
        <v>46</v>
      </c>
      <c r="B1385" s="22">
        <f>+$B$21</f>
        <v>0</v>
      </c>
      <c r="C1385" s="84" t="e">
        <f>+B1385/B1401</f>
        <v>#DIV/0!</v>
      </c>
      <c r="D1385" s="89">
        <v>0</v>
      </c>
      <c r="E1385" s="112">
        <f>+D1385*C1369</f>
        <v>0</v>
      </c>
      <c r="F1385" s="79">
        <v>0</v>
      </c>
      <c r="G1385" s="112">
        <f>F1385*C1369</f>
        <v>0</v>
      </c>
      <c r="H1385" s="89">
        <v>0</v>
      </c>
      <c r="I1385" s="117">
        <f>H1385*C1369</f>
        <v>0</v>
      </c>
      <c r="J1385" s="39">
        <f>+H1385*I1404</f>
        <v>0</v>
      </c>
      <c r="K1385" s="39">
        <f>+H1385*I1405</f>
        <v>0</v>
      </c>
      <c r="L1385" s="394">
        <f t="shared" si="74"/>
        <v>0</v>
      </c>
    </row>
    <row r="1386" spans="1:12" ht="13.8">
      <c r="A1386" s="2" t="s">
        <v>45</v>
      </c>
      <c r="B1386" s="22">
        <f>+$B$22</f>
        <v>0</v>
      </c>
      <c r="C1386" s="84" t="e">
        <f>+B1386/B1401</f>
        <v>#DIV/0!</v>
      </c>
      <c r="D1386" s="89">
        <v>0</v>
      </c>
      <c r="E1386" s="112">
        <f>+D1386*C1369</f>
        <v>0</v>
      </c>
      <c r="F1386" s="79">
        <v>0</v>
      </c>
      <c r="G1386" s="112">
        <f>F1386*C1369</f>
        <v>0</v>
      </c>
      <c r="H1386" s="89">
        <v>0</v>
      </c>
      <c r="I1386" s="117">
        <f>H1386*C1369</f>
        <v>0</v>
      </c>
      <c r="J1386" s="39">
        <f>+H1386*I1404</f>
        <v>0</v>
      </c>
      <c r="K1386" s="39">
        <f>+H1386*I1405</f>
        <v>0</v>
      </c>
      <c r="L1386" s="394">
        <f t="shared" si="74"/>
        <v>0</v>
      </c>
    </row>
    <row r="1387" spans="1:12" ht="13.8">
      <c r="A1387" s="2" t="s">
        <v>209</v>
      </c>
      <c r="B1387" s="22">
        <f>+$B$23</f>
        <v>0</v>
      </c>
      <c r="C1387" s="84" t="e">
        <f>+B1387/B1401</f>
        <v>#DIV/0!</v>
      </c>
      <c r="D1387" s="89">
        <v>0</v>
      </c>
      <c r="E1387" s="112">
        <f>+D1387*C1369</f>
        <v>0</v>
      </c>
      <c r="F1387" s="79">
        <v>0</v>
      </c>
      <c r="G1387" s="112">
        <f>F1387*C1369</f>
        <v>0</v>
      </c>
      <c r="H1387" s="89">
        <v>0</v>
      </c>
      <c r="I1387" s="117">
        <f>H1387*C1369</f>
        <v>0</v>
      </c>
      <c r="J1387" s="39">
        <f>+H1387*I1404</f>
        <v>0</v>
      </c>
      <c r="K1387" s="39">
        <f>+H1387*I1405</f>
        <v>0</v>
      </c>
      <c r="L1387" s="394">
        <f t="shared" si="74"/>
        <v>0</v>
      </c>
    </row>
    <row r="1388" spans="1:12" ht="13.8">
      <c r="A1388" s="2" t="s">
        <v>210</v>
      </c>
      <c r="B1388" s="22">
        <f>+$B$24</f>
        <v>0</v>
      </c>
      <c r="C1388" s="84" t="e">
        <f>+B1388/B1401</f>
        <v>#DIV/0!</v>
      </c>
      <c r="D1388" s="89">
        <v>0</v>
      </c>
      <c r="E1388" s="112">
        <f>+D1388*C1369</f>
        <v>0</v>
      </c>
      <c r="F1388" s="79">
        <v>0</v>
      </c>
      <c r="G1388" s="112">
        <f>F1388*C1369</f>
        <v>0</v>
      </c>
      <c r="H1388" s="89">
        <v>0</v>
      </c>
      <c r="I1388" s="117">
        <f>H1388*C1369</f>
        <v>0</v>
      </c>
      <c r="J1388" s="39">
        <f>+H1388*I1404</f>
        <v>0</v>
      </c>
      <c r="K1388" s="39">
        <f>+H1388*I1405</f>
        <v>0</v>
      </c>
      <c r="L1388" s="394">
        <f t="shared" si="74"/>
        <v>0</v>
      </c>
    </row>
    <row r="1389" spans="1:12" ht="13.8">
      <c r="A1389" s="2" t="s">
        <v>2</v>
      </c>
      <c r="B1389" s="22">
        <f>+$B$25</f>
        <v>0</v>
      </c>
      <c r="C1389" s="84" t="e">
        <f>+B1389/B1401</f>
        <v>#DIV/0!</v>
      </c>
      <c r="D1389" s="89">
        <v>0</v>
      </c>
      <c r="E1389" s="112">
        <f>+D1389*C1369</f>
        <v>0</v>
      </c>
      <c r="F1389" s="79">
        <v>0</v>
      </c>
      <c r="G1389" s="112">
        <f>F1389*C1369</f>
        <v>0</v>
      </c>
      <c r="H1389" s="89">
        <v>0</v>
      </c>
      <c r="I1389" s="117">
        <f>H1389*C1369</f>
        <v>0</v>
      </c>
      <c r="J1389" s="39">
        <f>+H1389*I1404</f>
        <v>0</v>
      </c>
      <c r="K1389" s="39">
        <f>+H1389*I1405</f>
        <v>0</v>
      </c>
      <c r="L1389" s="394">
        <f t="shared" si="74"/>
        <v>0</v>
      </c>
    </row>
    <row r="1390" spans="1:12" ht="13.8">
      <c r="A1390" s="2" t="s">
        <v>12</v>
      </c>
      <c r="B1390" s="22">
        <f>+$B$26</f>
        <v>0</v>
      </c>
      <c r="C1390" s="84" t="e">
        <f>+B1390/B1401</f>
        <v>#DIV/0!</v>
      </c>
      <c r="D1390" s="89">
        <v>0</v>
      </c>
      <c r="E1390" s="112">
        <f>+D1390*C1369</f>
        <v>0</v>
      </c>
      <c r="F1390" s="79">
        <v>0</v>
      </c>
      <c r="G1390" s="112">
        <f>F1390*C1369</f>
        <v>0</v>
      </c>
      <c r="H1390" s="89">
        <v>0</v>
      </c>
      <c r="I1390" s="117">
        <f>H1390*C1369</f>
        <v>0</v>
      </c>
      <c r="J1390" s="39">
        <f>+H1390*I1404</f>
        <v>0</v>
      </c>
      <c r="K1390" s="39">
        <f>+H1390*I1405</f>
        <v>0</v>
      </c>
      <c r="L1390" s="394">
        <f t="shared" si="74"/>
        <v>0</v>
      </c>
    </row>
    <row r="1391" spans="1:12" ht="13.8">
      <c r="A1391" s="2" t="s">
        <v>18</v>
      </c>
      <c r="B1391" s="22">
        <f>+$B$27</f>
        <v>0</v>
      </c>
      <c r="C1391" s="84" t="e">
        <f>+B1391/B1401</f>
        <v>#DIV/0!</v>
      </c>
      <c r="D1391" s="89">
        <v>0</v>
      </c>
      <c r="E1391" s="112">
        <f>+D1391*C1369</f>
        <v>0</v>
      </c>
      <c r="F1391" s="79">
        <v>0</v>
      </c>
      <c r="G1391" s="112">
        <f>F1391*C1369</f>
        <v>0</v>
      </c>
      <c r="H1391" s="89">
        <v>0</v>
      </c>
      <c r="I1391" s="117">
        <f>H1391*C1369</f>
        <v>0</v>
      </c>
      <c r="J1391" s="39">
        <f>+H1391*I1404</f>
        <v>0</v>
      </c>
      <c r="K1391" s="39">
        <f>+H1391*I1405</f>
        <v>0</v>
      </c>
      <c r="L1391" s="394">
        <f t="shared" si="74"/>
        <v>0</v>
      </c>
    </row>
    <row r="1392" spans="1:12" ht="13.8">
      <c r="A1392" s="2" t="s">
        <v>9</v>
      </c>
      <c r="B1392" s="22">
        <f>+$B$28</f>
        <v>0</v>
      </c>
      <c r="C1392" s="84" t="e">
        <f>+B1392/B1401</f>
        <v>#DIV/0!</v>
      </c>
      <c r="D1392" s="89">
        <v>0</v>
      </c>
      <c r="E1392" s="112">
        <f>+D1392*C1369</f>
        <v>0</v>
      </c>
      <c r="F1392" s="79">
        <v>0</v>
      </c>
      <c r="G1392" s="112">
        <f>F1392*C1369</f>
        <v>0</v>
      </c>
      <c r="H1392" s="89">
        <v>0</v>
      </c>
      <c r="I1392" s="117">
        <f>H1392*C1369</f>
        <v>0</v>
      </c>
      <c r="J1392" s="39">
        <f>+H1392*I1404</f>
        <v>0</v>
      </c>
      <c r="K1392" s="39">
        <f>+H1392*I1405</f>
        <v>0</v>
      </c>
      <c r="L1392" s="394">
        <f t="shared" si="74"/>
        <v>0</v>
      </c>
    </row>
    <row r="1393" spans="1:14" ht="13.8">
      <c r="A1393" s="2" t="s">
        <v>7</v>
      </c>
      <c r="B1393" s="22">
        <f>+$B$29</f>
        <v>0</v>
      </c>
      <c r="C1393" s="84" t="e">
        <f>+B1393/B1401</f>
        <v>#DIV/0!</v>
      </c>
      <c r="D1393" s="89">
        <v>0</v>
      </c>
      <c r="E1393" s="112">
        <f>+D1393*C1369</f>
        <v>0</v>
      </c>
      <c r="F1393" s="79">
        <v>0</v>
      </c>
      <c r="G1393" s="112">
        <f>F1393*C1369</f>
        <v>0</v>
      </c>
      <c r="H1393" s="89">
        <v>0</v>
      </c>
      <c r="I1393" s="117">
        <f>H1393*C1369</f>
        <v>0</v>
      </c>
      <c r="J1393" s="39">
        <f>+H1393*I1404</f>
        <v>0</v>
      </c>
      <c r="K1393" s="39">
        <f>+H1393*I1405</f>
        <v>0</v>
      </c>
      <c r="L1393" s="394">
        <f t="shared" si="74"/>
        <v>0</v>
      </c>
    </row>
    <row r="1394" spans="1:14" ht="13.8">
      <c r="A1394" s="2" t="s">
        <v>13</v>
      </c>
      <c r="B1394" s="22">
        <f>+$B$30</f>
        <v>0</v>
      </c>
      <c r="C1394" s="84" t="e">
        <f>+B1394/B1401</f>
        <v>#DIV/0!</v>
      </c>
      <c r="D1394" s="89">
        <v>0</v>
      </c>
      <c r="E1394" s="112">
        <f>+D1394*C1369</f>
        <v>0</v>
      </c>
      <c r="F1394" s="79">
        <v>0</v>
      </c>
      <c r="G1394" s="112">
        <f>F1394*C1369</f>
        <v>0</v>
      </c>
      <c r="H1394" s="89">
        <v>0</v>
      </c>
      <c r="I1394" s="117">
        <f>H1394*C1369</f>
        <v>0</v>
      </c>
      <c r="J1394" s="39">
        <f>+H1394*I1404</f>
        <v>0</v>
      </c>
      <c r="K1394" s="39">
        <f>+H1394*I1405</f>
        <v>0</v>
      </c>
      <c r="L1394" s="394">
        <f t="shared" si="74"/>
        <v>0</v>
      </c>
    </row>
    <row r="1395" spans="1:14" ht="13.8">
      <c r="A1395" s="2" t="s">
        <v>3</v>
      </c>
      <c r="B1395" s="22">
        <f>+$B$31</f>
        <v>0</v>
      </c>
      <c r="C1395" s="84" t="e">
        <f>+B1395/B1401</f>
        <v>#DIV/0!</v>
      </c>
      <c r="D1395" s="89">
        <v>0</v>
      </c>
      <c r="E1395" s="112">
        <f>+D1395*C1369</f>
        <v>0</v>
      </c>
      <c r="F1395" s="79">
        <v>0</v>
      </c>
      <c r="G1395" s="112">
        <f>F1395*C1369</f>
        <v>0</v>
      </c>
      <c r="H1395" s="89">
        <v>0</v>
      </c>
      <c r="I1395" s="117">
        <f>H1395*C1369</f>
        <v>0</v>
      </c>
      <c r="J1395" s="39">
        <f>+H1395*I1404</f>
        <v>0</v>
      </c>
      <c r="K1395" s="39">
        <f>+H1395*I1405</f>
        <v>0</v>
      </c>
      <c r="L1395" s="394">
        <f t="shared" si="74"/>
        <v>0</v>
      </c>
    </row>
    <row r="1396" spans="1:14" ht="13.8">
      <c r="A1396" s="2" t="s">
        <v>11</v>
      </c>
      <c r="B1396" s="22">
        <f>+$B$32</f>
        <v>0</v>
      </c>
      <c r="C1396" s="84" t="e">
        <f>+B1396/B1401</f>
        <v>#DIV/0!</v>
      </c>
      <c r="D1396" s="89">
        <v>0</v>
      </c>
      <c r="E1396" s="112">
        <f>+D1396*C1369</f>
        <v>0</v>
      </c>
      <c r="F1396" s="79">
        <v>0</v>
      </c>
      <c r="G1396" s="112">
        <f>F1396*C1369</f>
        <v>0</v>
      </c>
      <c r="H1396" s="89">
        <v>0</v>
      </c>
      <c r="I1396" s="117">
        <f>H1396*C1369</f>
        <v>0</v>
      </c>
      <c r="J1396" s="39">
        <f>+H1396*I1404</f>
        <v>0</v>
      </c>
      <c r="K1396" s="39">
        <f>+H1396*I1405</f>
        <v>0</v>
      </c>
      <c r="L1396" s="394">
        <f t="shared" si="74"/>
        <v>0</v>
      </c>
    </row>
    <row r="1397" spans="1:14" ht="13.8">
      <c r="A1397" s="372" t="s">
        <v>8</v>
      </c>
      <c r="B1397" s="22">
        <f>+$B$33</f>
        <v>0</v>
      </c>
      <c r="C1397" s="84" t="e">
        <f>+B1397/B1401</f>
        <v>#DIV/0!</v>
      </c>
      <c r="D1397" s="89">
        <v>0</v>
      </c>
      <c r="E1397" s="112">
        <f>+D1397*C1369</f>
        <v>0</v>
      </c>
      <c r="F1397" s="79">
        <v>0</v>
      </c>
      <c r="G1397" s="112">
        <f>F1397*C1369</f>
        <v>0</v>
      </c>
      <c r="H1397" s="89">
        <v>0</v>
      </c>
      <c r="I1397" s="117">
        <f>H1397*C1369</f>
        <v>0</v>
      </c>
      <c r="J1397" s="39">
        <f>+H1397*I1404</f>
        <v>0</v>
      </c>
      <c r="K1397" s="39">
        <f>+H1397*I1405</f>
        <v>0</v>
      </c>
      <c r="L1397" s="394">
        <f t="shared" si="74"/>
        <v>0</v>
      </c>
    </row>
    <row r="1398" spans="1:14" ht="13.8">
      <c r="A1398" s="372" t="s">
        <v>444</v>
      </c>
      <c r="B1398" s="22">
        <f>+$B$34</f>
        <v>0</v>
      </c>
      <c r="C1398" s="84" t="e">
        <f>+B1398/B1401</f>
        <v>#DIV/0!</v>
      </c>
      <c r="D1398" s="89">
        <v>0</v>
      </c>
      <c r="E1398" s="112">
        <f>+D1398*C1369</f>
        <v>0</v>
      </c>
      <c r="F1398" s="79">
        <v>0</v>
      </c>
      <c r="G1398" s="112">
        <f>F1398*C1369</f>
        <v>0</v>
      </c>
      <c r="H1398" s="89">
        <v>0</v>
      </c>
      <c r="I1398" s="117">
        <f>H1398*C1369</f>
        <v>0</v>
      </c>
      <c r="J1398" s="39">
        <f>+H1398*I1404</f>
        <v>0</v>
      </c>
      <c r="K1398" s="39">
        <f>+H1398*I1405</f>
        <v>0</v>
      </c>
      <c r="L1398" s="394">
        <f t="shared" si="74"/>
        <v>0</v>
      </c>
    </row>
    <row r="1399" spans="1:14" ht="13.8">
      <c r="A1399" s="372" t="s">
        <v>445</v>
      </c>
      <c r="B1399" s="22">
        <f>+$B$35</f>
        <v>0</v>
      </c>
      <c r="C1399" s="84" t="e">
        <f>+B1399/B1401</f>
        <v>#DIV/0!</v>
      </c>
      <c r="D1399" s="89">
        <v>0</v>
      </c>
      <c r="E1399" s="112">
        <f>+D1399*C1369</f>
        <v>0</v>
      </c>
      <c r="F1399" s="79">
        <v>0</v>
      </c>
      <c r="G1399" s="112">
        <f>F1399*C1369</f>
        <v>0</v>
      </c>
      <c r="H1399" s="89">
        <v>0</v>
      </c>
      <c r="I1399" s="117">
        <f>H1399*C1369</f>
        <v>0</v>
      </c>
      <c r="J1399" s="39">
        <f>+H1399*I1404</f>
        <v>0</v>
      </c>
      <c r="K1399" s="39">
        <f>+H1399*I1405</f>
        <v>0</v>
      </c>
      <c r="L1399" s="394">
        <f t="shared" si="74"/>
        <v>0</v>
      </c>
    </row>
    <row r="1400" spans="1:14" ht="13.8">
      <c r="A1400" s="3" t="s">
        <v>461</v>
      </c>
      <c r="B1400" s="22">
        <f>+$B$36</f>
        <v>0</v>
      </c>
      <c r="C1400" s="84" t="e">
        <f>+B1400/B1401</f>
        <v>#DIV/0!</v>
      </c>
      <c r="D1400" s="89">
        <v>0</v>
      </c>
      <c r="E1400" s="112">
        <f>+D1400*C1369</f>
        <v>0</v>
      </c>
      <c r="F1400" s="79">
        <v>0</v>
      </c>
      <c r="G1400" s="115">
        <f>F1400*C1369</f>
        <v>0</v>
      </c>
      <c r="H1400" s="358">
        <v>0</v>
      </c>
      <c r="I1400" s="118">
        <f>H1400*C1369</f>
        <v>0</v>
      </c>
      <c r="J1400" s="39">
        <f>+H1400*I1404</f>
        <v>0</v>
      </c>
      <c r="K1400" s="39">
        <f>+H1400*I1405</f>
        <v>0</v>
      </c>
      <c r="L1400" s="394">
        <f t="shared" si="74"/>
        <v>0</v>
      </c>
    </row>
    <row r="1401" spans="1:14" ht="13.8">
      <c r="A1401" s="24"/>
      <c r="B1401" s="25">
        <f t="shared" ref="B1401:L1401" si="75">SUM(B1375:B1400)</f>
        <v>0</v>
      </c>
      <c r="C1401" s="85" t="e">
        <f t="shared" si="75"/>
        <v>#DIV/0!</v>
      </c>
      <c r="D1401" s="82">
        <f t="shared" si="75"/>
        <v>0</v>
      </c>
      <c r="E1401" s="113">
        <f t="shared" si="75"/>
        <v>0</v>
      </c>
      <c r="F1401" s="83">
        <f t="shared" si="75"/>
        <v>0</v>
      </c>
      <c r="G1401" s="113">
        <f t="shared" si="75"/>
        <v>0</v>
      </c>
      <c r="H1401" s="86">
        <f t="shared" si="75"/>
        <v>0</v>
      </c>
      <c r="I1401" s="119">
        <f t="shared" si="75"/>
        <v>0</v>
      </c>
      <c r="J1401" s="26">
        <f t="shared" si="75"/>
        <v>0</v>
      </c>
      <c r="K1401" s="26">
        <f t="shared" si="75"/>
        <v>0</v>
      </c>
      <c r="L1401" s="26">
        <f t="shared" si="75"/>
        <v>0</v>
      </c>
    </row>
    <row r="1402" spans="1:14">
      <c r="H1402" s="80"/>
      <c r="I1402" s="81"/>
    </row>
    <row r="1404" spans="1:14">
      <c r="G1404" t="s">
        <v>114</v>
      </c>
      <c r="H1404" s="27"/>
      <c r="I1404" s="357">
        <v>0</v>
      </c>
    </row>
    <row r="1405" spans="1:14">
      <c r="G1405" t="s">
        <v>338</v>
      </c>
      <c r="I1405" s="357">
        <v>0</v>
      </c>
    </row>
    <row r="1406" spans="1:14">
      <c r="G1406" t="s">
        <v>256</v>
      </c>
      <c r="I1406" s="120">
        <f>SUM(I1404:I1405)</f>
        <v>0</v>
      </c>
      <c r="N1406" s="121">
        <f>+I1406</f>
        <v>0</v>
      </c>
    </row>
    <row r="1410" spans="1:12" ht="15.6">
      <c r="A1410" s="874" t="s">
        <v>19</v>
      </c>
      <c r="B1410" s="875"/>
      <c r="C1410" s="875">
        <v>0</v>
      </c>
      <c r="D1410" s="875"/>
      <c r="E1410" s="875"/>
      <c r="F1410" s="875"/>
      <c r="G1410" s="875"/>
      <c r="H1410" s="876"/>
      <c r="I1410" s="4"/>
    </row>
    <row r="1411" spans="1:12" ht="15.6">
      <c r="A1411" s="867" t="s">
        <v>20</v>
      </c>
      <c r="B1411" s="868"/>
      <c r="C1411" s="877"/>
      <c r="D1411" s="878"/>
      <c r="E1411" s="878"/>
      <c r="F1411" s="878"/>
      <c r="G1411" s="878"/>
      <c r="H1411" s="879"/>
      <c r="I1411" s="4"/>
    </row>
    <row r="1412" spans="1:12" ht="15.6">
      <c r="A1412" s="867" t="s">
        <v>22</v>
      </c>
      <c r="B1412" s="868"/>
      <c r="C1412" s="877"/>
      <c r="D1412" s="878"/>
      <c r="E1412" s="878"/>
      <c r="F1412" s="878"/>
      <c r="G1412" s="878"/>
      <c r="H1412" s="879"/>
      <c r="I1412" s="4"/>
    </row>
    <row r="1413" spans="1:12" ht="15.6">
      <c r="A1413" s="867" t="s">
        <v>24</v>
      </c>
      <c r="B1413" s="868"/>
      <c r="C1413" s="869">
        <v>0</v>
      </c>
      <c r="D1413" s="870"/>
      <c r="E1413" s="870"/>
      <c r="F1413" s="870"/>
      <c r="G1413" s="870"/>
      <c r="H1413" s="871"/>
      <c r="I1413" s="4"/>
    </row>
    <row r="1414" spans="1:12" ht="15.6">
      <c r="A1414" s="881" t="s">
        <v>25</v>
      </c>
      <c r="B1414" s="882"/>
      <c r="C1414" s="883"/>
      <c r="D1414" s="884"/>
      <c r="E1414" s="884"/>
      <c r="F1414" s="884"/>
      <c r="G1414" s="884"/>
      <c r="H1414" s="885"/>
      <c r="I1414" s="4"/>
    </row>
    <row r="1415" spans="1:12" ht="13.8">
      <c r="A1415" s="5"/>
      <c r="B1415" s="5"/>
      <c r="C1415" s="5"/>
      <c r="D1415" s="5"/>
      <c r="E1415" s="5"/>
      <c r="F1415" s="5"/>
      <c r="G1415" s="5"/>
      <c r="H1415" s="5"/>
      <c r="I1415" s="5"/>
    </row>
    <row r="1416" spans="1:12" ht="13.8">
      <c r="A1416" s="6"/>
      <c r="B1416" s="7"/>
      <c r="C1416" s="8"/>
      <c r="D1416" s="886">
        <v>0.2</v>
      </c>
      <c r="E1416" s="887"/>
      <c r="F1416" s="886">
        <v>0.8</v>
      </c>
      <c r="G1416" s="887"/>
      <c r="H1416" s="370"/>
      <c r="I1416" s="10"/>
      <c r="J1416" s="11" t="s">
        <v>121</v>
      </c>
      <c r="K1416" s="11" t="s">
        <v>269</v>
      </c>
      <c r="L1416" s="11" t="s">
        <v>270</v>
      </c>
    </row>
    <row r="1417" spans="1:12" ht="13.8">
      <c r="A1417" s="12"/>
      <c r="B1417" s="13"/>
      <c r="C1417" s="14"/>
      <c r="D1417" s="872" t="s">
        <v>26</v>
      </c>
      <c r="E1417" s="880"/>
      <c r="F1417" s="872" t="s">
        <v>27</v>
      </c>
      <c r="G1417" s="880"/>
      <c r="H1417" s="872" t="s">
        <v>28</v>
      </c>
      <c r="I1417" s="873"/>
      <c r="J1417" s="15" t="s">
        <v>29</v>
      </c>
      <c r="K1417" s="391" t="s">
        <v>29</v>
      </c>
      <c r="L1417" s="391" t="s">
        <v>29</v>
      </c>
    </row>
    <row r="1418" spans="1:12" ht="27.6">
      <c r="A1418" s="16" t="s">
        <v>30</v>
      </c>
      <c r="B1418" s="17" t="s">
        <v>31</v>
      </c>
      <c r="C1418" s="18" t="s">
        <v>32</v>
      </c>
      <c r="D1418" s="19" t="s">
        <v>33</v>
      </c>
      <c r="E1418" s="20" t="s">
        <v>34</v>
      </c>
      <c r="F1418" s="19" t="s">
        <v>33</v>
      </c>
      <c r="G1418" s="20" t="s">
        <v>34</v>
      </c>
      <c r="H1418" s="21" t="s">
        <v>33</v>
      </c>
      <c r="I1418" s="40" t="s">
        <v>34</v>
      </c>
      <c r="J1418" s="18" t="s">
        <v>34</v>
      </c>
      <c r="K1418" s="18" t="s">
        <v>34</v>
      </c>
      <c r="L1418" s="18" t="s">
        <v>34</v>
      </c>
    </row>
    <row r="1419" spans="1:12" ht="13.8">
      <c r="A1419" s="1" t="s">
        <v>15</v>
      </c>
      <c r="B1419" s="22">
        <f>+$B$10</f>
        <v>0</v>
      </c>
      <c r="C1419" s="84" t="e">
        <f>+B1419/B1445</f>
        <v>#DIV/0!</v>
      </c>
      <c r="D1419" s="89">
        <v>0</v>
      </c>
      <c r="E1419" s="112">
        <f>+D1419*C1413</f>
        <v>0</v>
      </c>
      <c r="F1419" s="79">
        <v>0</v>
      </c>
      <c r="G1419" s="114">
        <f>F1419*C1413</f>
        <v>0</v>
      </c>
      <c r="H1419" s="89">
        <v>0</v>
      </c>
      <c r="I1419" s="116">
        <f>H1419*C1413</f>
        <v>0</v>
      </c>
      <c r="J1419" s="39">
        <f>+H1419*I1448</f>
        <v>0</v>
      </c>
      <c r="K1419" s="39">
        <f>+H1419*I1449</f>
        <v>0</v>
      </c>
      <c r="L1419" s="393">
        <f>+J1419+K1419</f>
        <v>0</v>
      </c>
    </row>
    <row r="1420" spans="1:12" ht="13.8">
      <c r="A1420" s="2" t="s">
        <v>4</v>
      </c>
      <c r="B1420" s="22">
        <f>+$B$12</f>
        <v>0</v>
      </c>
      <c r="C1420" s="84" t="e">
        <f>+B1420/B1445</f>
        <v>#DIV/0!</v>
      </c>
      <c r="D1420" s="89">
        <v>0</v>
      </c>
      <c r="E1420" s="112">
        <f>+D1420*C1413</f>
        <v>0</v>
      </c>
      <c r="F1420" s="79">
        <v>0</v>
      </c>
      <c r="G1420" s="112">
        <f>F1420*C1413</f>
        <v>0</v>
      </c>
      <c r="H1420" s="89">
        <v>0</v>
      </c>
      <c r="I1420" s="117">
        <f>H1420*C1413</f>
        <v>0</v>
      </c>
      <c r="J1420" s="39">
        <f>+H1420*I1448</f>
        <v>0</v>
      </c>
      <c r="K1420" s="39">
        <f>+H1420*I1449</f>
        <v>0</v>
      </c>
      <c r="L1420" s="394">
        <f>+J1420+K1420</f>
        <v>0</v>
      </c>
    </row>
    <row r="1421" spans="1:12" ht="13.8">
      <c r="A1421" s="2" t="s">
        <v>0</v>
      </c>
      <c r="B1421" s="22">
        <f>+$B$13</f>
        <v>0</v>
      </c>
      <c r="C1421" s="84" t="e">
        <f>+B1421/B1445</f>
        <v>#DIV/0!</v>
      </c>
      <c r="D1421" s="89">
        <v>0</v>
      </c>
      <c r="E1421" s="112">
        <f>+D1421*C1413</f>
        <v>0</v>
      </c>
      <c r="F1421" s="79">
        <v>0</v>
      </c>
      <c r="G1421" s="112">
        <f>F1421*C1413</f>
        <v>0</v>
      </c>
      <c r="H1421" s="89">
        <v>0</v>
      </c>
      <c r="I1421" s="117">
        <f>H1421*C1413</f>
        <v>0</v>
      </c>
      <c r="J1421" s="39">
        <f>+H1421*I1448</f>
        <v>0</v>
      </c>
      <c r="K1421" s="39">
        <f>+H1421*I1449</f>
        <v>0</v>
      </c>
      <c r="L1421" s="394">
        <f t="shared" ref="L1421:L1444" si="76">+J1421+K1421</f>
        <v>0</v>
      </c>
    </row>
    <row r="1422" spans="1:12" ht="13.8">
      <c r="A1422" s="2" t="s">
        <v>16</v>
      </c>
      <c r="B1422" s="22">
        <f>+$B$14</f>
        <v>0</v>
      </c>
      <c r="C1422" s="84" t="e">
        <f>+B1422/B1445</f>
        <v>#DIV/0!</v>
      </c>
      <c r="D1422" s="89">
        <v>0</v>
      </c>
      <c r="E1422" s="112">
        <f>+D1422*C1413</f>
        <v>0</v>
      </c>
      <c r="F1422" s="79">
        <v>0</v>
      </c>
      <c r="G1422" s="112">
        <f>F1422*C1413</f>
        <v>0</v>
      </c>
      <c r="H1422" s="89">
        <v>0</v>
      </c>
      <c r="I1422" s="117">
        <f>H1422*C1413</f>
        <v>0</v>
      </c>
      <c r="J1422" s="39">
        <f>+H1422*I1448</f>
        <v>0</v>
      </c>
      <c r="K1422" s="39">
        <f>+H1422*I1449</f>
        <v>0</v>
      </c>
      <c r="L1422" s="394">
        <f t="shared" si="76"/>
        <v>0</v>
      </c>
    </row>
    <row r="1423" spans="1:12" ht="13.8">
      <c r="A1423" s="2" t="s">
        <v>6</v>
      </c>
      <c r="B1423" s="22">
        <f>+$B$15</f>
        <v>0</v>
      </c>
      <c r="C1423" s="84" t="e">
        <f>+B1423/B1445</f>
        <v>#DIV/0!</v>
      </c>
      <c r="D1423" s="89">
        <v>0</v>
      </c>
      <c r="E1423" s="112">
        <f>+D1423*C1413</f>
        <v>0</v>
      </c>
      <c r="F1423" s="79">
        <v>0</v>
      </c>
      <c r="G1423" s="112">
        <f>F1423*C1413</f>
        <v>0</v>
      </c>
      <c r="H1423" s="89">
        <v>0</v>
      </c>
      <c r="I1423" s="117">
        <f>H1423*C1413</f>
        <v>0</v>
      </c>
      <c r="J1423" s="39">
        <f>+H1423*I1448</f>
        <v>0</v>
      </c>
      <c r="K1423" s="39">
        <f>+H1423*I1449</f>
        <v>0</v>
      </c>
      <c r="L1423" s="394">
        <f t="shared" si="76"/>
        <v>0</v>
      </c>
    </row>
    <row r="1424" spans="1:12" ht="13.8">
      <c r="A1424" s="2" t="s">
        <v>10</v>
      </c>
      <c r="B1424" s="22">
        <f>+$B$16</f>
        <v>0</v>
      </c>
      <c r="C1424" s="84" t="e">
        <f>+B1424/B1445</f>
        <v>#DIV/0!</v>
      </c>
      <c r="D1424" s="89">
        <v>0</v>
      </c>
      <c r="E1424" s="112">
        <f>+D1424*C1413</f>
        <v>0</v>
      </c>
      <c r="F1424" s="79">
        <v>0</v>
      </c>
      <c r="G1424" s="112">
        <f>F1424*C1413</f>
        <v>0</v>
      </c>
      <c r="H1424" s="89">
        <v>0</v>
      </c>
      <c r="I1424" s="117">
        <f>H1424*C1413</f>
        <v>0</v>
      </c>
      <c r="J1424" s="39">
        <f>+H1424*I1448</f>
        <v>0</v>
      </c>
      <c r="K1424" s="39">
        <f>+H1424*I1449</f>
        <v>0</v>
      </c>
      <c r="L1424" s="394">
        <f t="shared" si="76"/>
        <v>0</v>
      </c>
    </row>
    <row r="1425" spans="1:12" ht="13.8">
      <c r="A1425" s="2" t="s">
        <v>17</v>
      </c>
      <c r="B1425" s="22">
        <f>+$B$17</f>
        <v>0</v>
      </c>
      <c r="C1425" s="84" t="e">
        <f>+B1425/B1445</f>
        <v>#DIV/0!</v>
      </c>
      <c r="D1425" s="89">
        <v>0</v>
      </c>
      <c r="E1425" s="112">
        <f>+D1425*C1413</f>
        <v>0</v>
      </c>
      <c r="F1425" s="79">
        <v>0</v>
      </c>
      <c r="G1425" s="112">
        <f>F1425*C1413</f>
        <v>0</v>
      </c>
      <c r="H1425" s="89">
        <v>0</v>
      </c>
      <c r="I1425" s="117">
        <f>H1425*C1413</f>
        <v>0</v>
      </c>
      <c r="J1425" s="39">
        <f>+H1425*I1448</f>
        <v>0</v>
      </c>
      <c r="K1425" s="39">
        <f>+H1425*I1449</f>
        <v>0</v>
      </c>
      <c r="L1425" s="394">
        <f t="shared" si="76"/>
        <v>0</v>
      </c>
    </row>
    <row r="1426" spans="1:12" ht="13.8">
      <c r="A1426" s="2" t="s">
        <v>5</v>
      </c>
      <c r="B1426" s="22">
        <f>+$B$18</f>
        <v>0</v>
      </c>
      <c r="C1426" s="84" t="e">
        <f>+B1426/B1445</f>
        <v>#DIV/0!</v>
      </c>
      <c r="D1426" s="89">
        <v>0</v>
      </c>
      <c r="E1426" s="112">
        <f>+D1426*C1413</f>
        <v>0</v>
      </c>
      <c r="F1426" s="79">
        <v>0</v>
      </c>
      <c r="G1426" s="112">
        <f>F1426*C1413</f>
        <v>0</v>
      </c>
      <c r="H1426" s="89">
        <v>0</v>
      </c>
      <c r="I1426" s="117">
        <f>H1426*C1413</f>
        <v>0</v>
      </c>
      <c r="J1426" s="39">
        <f>+H1426*I1448</f>
        <v>0</v>
      </c>
      <c r="K1426" s="39">
        <f>+H1426*I1449</f>
        <v>0</v>
      </c>
      <c r="L1426" s="394">
        <f t="shared" si="76"/>
        <v>0</v>
      </c>
    </row>
    <row r="1427" spans="1:12" ht="13.8">
      <c r="A1427" s="2" t="s">
        <v>116</v>
      </c>
      <c r="B1427" s="22">
        <f>+$B$19</f>
        <v>0</v>
      </c>
      <c r="C1427" s="84" t="e">
        <f>+B1427/B1445</f>
        <v>#DIV/0!</v>
      </c>
      <c r="D1427" s="89">
        <v>0</v>
      </c>
      <c r="E1427" s="112">
        <f>+D1427*C1413</f>
        <v>0</v>
      </c>
      <c r="F1427" s="79">
        <v>0</v>
      </c>
      <c r="G1427" s="112">
        <f>F1427*C1413</f>
        <v>0</v>
      </c>
      <c r="H1427" s="89">
        <v>0</v>
      </c>
      <c r="I1427" s="117">
        <f>H1427*C1413</f>
        <v>0</v>
      </c>
      <c r="J1427" s="39">
        <f>+H1427*I1448</f>
        <v>0</v>
      </c>
      <c r="K1427" s="39">
        <f>+H1427*I1449</f>
        <v>0</v>
      </c>
      <c r="L1427" s="394">
        <f t="shared" si="76"/>
        <v>0</v>
      </c>
    </row>
    <row r="1428" spans="1:12" ht="13.8">
      <c r="A1428" s="2" t="s">
        <v>1</v>
      </c>
      <c r="B1428" s="22">
        <f>+$B$20</f>
        <v>0</v>
      </c>
      <c r="C1428" s="84" t="e">
        <f>+B1428/B1445</f>
        <v>#DIV/0!</v>
      </c>
      <c r="D1428" s="89">
        <v>0</v>
      </c>
      <c r="E1428" s="112">
        <f>+D1428*C1413</f>
        <v>0</v>
      </c>
      <c r="F1428" s="79">
        <v>0</v>
      </c>
      <c r="G1428" s="112">
        <f>F1428*C1413</f>
        <v>0</v>
      </c>
      <c r="H1428" s="89">
        <v>0</v>
      </c>
      <c r="I1428" s="117">
        <f>H1428*C1413</f>
        <v>0</v>
      </c>
      <c r="J1428" s="39">
        <f>+H1428*I1448</f>
        <v>0</v>
      </c>
      <c r="K1428" s="39">
        <f>+H1428*I1449</f>
        <v>0</v>
      </c>
      <c r="L1428" s="394">
        <f t="shared" si="76"/>
        <v>0</v>
      </c>
    </row>
    <row r="1429" spans="1:12" ht="13.8">
      <c r="A1429" s="2" t="s">
        <v>46</v>
      </c>
      <c r="B1429" s="22">
        <f>+$B$21</f>
        <v>0</v>
      </c>
      <c r="C1429" s="84" t="e">
        <f>+B1429/B1445</f>
        <v>#DIV/0!</v>
      </c>
      <c r="D1429" s="89">
        <v>0</v>
      </c>
      <c r="E1429" s="112">
        <f>+D1429*C1413</f>
        <v>0</v>
      </c>
      <c r="F1429" s="79">
        <v>0</v>
      </c>
      <c r="G1429" s="112">
        <f>F1429*C1413</f>
        <v>0</v>
      </c>
      <c r="H1429" s="89">
        <v>0</v>
      </c>
      <c r="I1429" s="117">
        <f>H1429*C1413</f>
        <v>0</v>
      </c>
      <c r="J1429" s="39">
        <f>+H1429*I1448</f>
        <v>0</v>
      </c>
      <c r="K1429" s="39">
        <f>+H1429*I1449</f>
        <v>0</v>
      </c>
      <c r="L1429" s="394">
        <f t="shared" si="76"/>
        <v>0</v>
      </c>
    </row>
    <row r="1430" spans="1:12" ht="13.8">
      <c r="A1430" s="2" t="s">
        <v>45</v>
      </c>
      <c r="B1430" s="22">
        <f>+$B$22</f>
        <v>0</v>
      </c>
      <c r="C1430" s="84" t="e">
        <f>+B1430/B1445</f>
        <v>#DIV/0!</v>
      </c>
      <c r="D1430" s="89">
        <v>0</v>
      </c>
      <c r="E1430" s="112">
        <f>+D1430*C1413</f>
        <v>0</v>
      </c>
      <c r="F1430" s="79">
        <v>0</v>
      </c>
      <c r="G1430" s="112">
        <f>F1430*C1413</f>
        <v>0</v>
      </c>
      <c r="H1430" s="89">
        <v>0</v>
      </c>
      <c r="I1430" s="117">
        <f>H1430*C1413</f>
        <v>0</v>
      </c>
      <c r="J1430" s="39">
        <f>+H1430*I1448</f>
        <v>0</v>
      </c>
      <c r="K1430" s="39">
        <f>+H1430*I1449</f>
        <v>0</v>
      </c>
      <c r="L1430" s="394">
        <f t="shared" si="76"/>
        <v>0</v>
      </c>
    </row>
    <row r="1431" spans="1:12" ht="13.8">
      <c r="A1431" s="2" t="s">
        <v>209</v>
      </c>
      <c r="B1431" s="22">
        <f>+$B$23</f>
        <v>0</v>
      </c>
      <c r="C1431" s="84" t="e">
        <f>+B1431/B1445</f>
        <v>#DIV/0!</v>
      </c>
      <c r="D1431" s="89">
        <v>0</v>
      </c>
      <c r="E1431" s="112">
        <f>+D1431*C1413</f>
        <v>0</v>
      </c>
      <c r="F1431" s="79">
        <v>0</v>
      </c>
      <c r="G1431" s="112">
        <f>F1431*C1413</f>
        <v>0</v>
      </c>
      <c r="H1431" s="89">
        <v>0</v>
      </c>
      <c r="I1431" s="117">
        <f>H1431*C1413</f>
        <v>0</v>
      </c>
      <c r="J1431" s="39">
        <f>+H1431*I1448</f>
        <v>0</v>
      </c>
      <c r="K1431" s="39">
        <f>+H1431*I1449</f>
        <v>0</v>
      </c>
      <c r="L1431" s="394">
        <f t="shared" si="76"/>
        <v>0</v>
      </c>
    </row>
    <row r="1432" spans="1:12" ht="13.8">
      <c r="A1432" s="2" t="s">
        <v>210</v>
      </c>
      <c r="B1432" s="22">
        <f>+$B$24</f>
        <v>0</v>
      </c>
      <c r="C1432" s="84" t="e">
        <f>+B1432/B1445</f>
        <v>#DIV/0!</v>
      </c>
      <c r="D1432" s="89">
        <v>0</v>
      </c>
      <c r="E1432" s="112">
        <f>+D1432*C1413</f>
        <v>0</v>
      </c>
      <c r="F1432" s="79">
        <v>0</v>
      </c>
      <c r="G1432" s="112">
        <f>F1432*C1413</f>
        <v>0</v>
      </c>
      <c r="H1432" s="89">
        <v>0</v>
      </c>
      <c r="I1432" s="117">
        <f>H1432*C1413</f>
        <v>0</v>
      </c>
      <c r="J1432" s="39">
        <f>+H1432*I1448</f>
        <v>0</v>
      </c>
      <c r="K1432" s="39">
        <f>+H1432*I1449</f>
        <v>0</v>
      </c>
      <c r="L1432" s="394">
        <f t="shared" si="76"/>
        <v>0</v>
      </c>
    </row>
    <row r="1433" spans="1:12" ht="13.8">
      <c r="A1433" s="2" t="s">
        <v>2</v>
      </c>
      <c r="B1433" s="22">
        <f>+$B$25</f>
        <v>0</v>
      </c>
      <c r="C1433" s="84" t="e">
        <f>+B1433/B1445</f>
        <v>#DIV/0!</v>
      </c>
      <c r="D1433" s="89">
        <v>0</v>
      </c>
      <c r="E1433" s="112">
        <f>+D1433*C1413</f>
        <v>0</v>
      </c>
      <c r="F1433" s="79">
        <v>0</v>
      </c>
      <c r="G1433" s="112">
        <f>F1433*C1413</f>
        <v>0</v>
      </c>
      <c r="H1433" s="89">
        <v>0</v>
      </c>
      <c r="I1433" s="117">
        <f>H1433*C1413</f>
        <v>0</v>
      </c>
      <c r="J1433" s="39">
        <f>+H1433*I1448</f>
        <v>0</v>
      </c>
      <c r="K1433" s="39">
        <f>+H1433*I1449</f>
        <v>0</v>
      </c>
      <c r="L1433" s="394">
        <f t="shared" si="76"/>
        <v>0</v>
      </c>
    </row>
    <row r="1434" spans="1:12" ht="13.8">
      <c r="A1434" s="2" t="s">
        <v>12</v>
      </c>
      <c r="B1434" s="22">
        <f>+$B$26</f>
        <v>0</v>
      </c>
      <c r="C1434" s="84" t="e">
        <f>+B1434/B1445</f>
        <v>#DIV/0!</v>
      </c>
      <c r="D1434" s="89">
        <v>0</v>
      </c>
      <c r="E1434" s="112">
        <f>+D1434*C1413</f>
        <v>0</v>
      </c>
      <c r="F1434" s="79">
        <v>0</v>
      </c>
      <c r="G1434" s="112">
        <f>F1434*C1413</f>
        <v>0</v>
      </c>
      <c r="H1434" s="89">
        <v>0</v>
      </c>
      <c r="I1434" s="117">
        <f>H1434*C1413</f>
        <v>0</v>
      </c>
      <c r="J1434" s="39">
        <f>+H1434*I1448</f>
        <v>0</v>
      </c>
      <c r="K1434" s="39">
        <f>+H1434*I1449</f>
        <v>0</v>
      </c>
      <c r="L1434" s="394">
        <f t="shared" si="76"/>
        <v>0</v>
      </c>
    </row>
    <row r="1435" spans="1:12" ht="13.8">
      <c r="A1435" s="2" t="s">
        <v>18</v>
      </c>
      <c r="B1435" s="22">
        <f>+$B$27</f>
        <v>0</v>
      </c>
      <c r="C1435" s="84" t="e">
        <f>+B1435/B1445</f>
        <v>#DIV/0!</v>
      </c>
      <c r="D1435" s="89">
        <v>0</v>
      </c>
      <c r="E1435" s="112">
        <f>+D1435*C1413</f>
        <v>0</v>
      </c>
      <c r="F1435" s="79">
        <v>0</v>
      </c>
      <c r="G1435" s="112">
        <f>F1435*C1413</f>
        <v>0</v>
      </c>
      <c r="H1435" s="89">
        <v>0</v>
      </c>
      <c r="I1435" s="117">
        <f>H1435*C1413</f>
        <v>0</v>
      </c>
      <c r="J1435" s="39">
        <f>+H1435*I1448</f>
        <v>0</v>
      </c>
      <c r="K1435" s="39">
        <f>+H1435*I1449</f>
        <v>0</v>
      </c>
      <c r="L1435" s="394">
        <f t="shared" si="76"/>
        <v>0</v>
      </c>
    </row>
    <row r="1436" spans="1:12" ht="13.8">
      <c r="A1436" s="2" t="s">
        <v>9</v>
      </c>
      <c r="B1436" s="22">
        <f>+$B$28</f>
        <v>0</v>
      </c>
      <c r="C1436" s="84" t="e">
        <f>+B1436/B1445</f>
        <v>#DIV/0!</v>
      </c>
      <c r="D1436" s="89">
        <v>0</v>
      </c>
      <c r="E1436" s="112">
        <f>+D1436*C1413</f>
        <v>0</v>
      </c>
      <c r="F1436" s="79">
        <v>0</v>
      </c>
      <c r="G1436" s="112">
        <f>F1436*C1413</f>
        <v>0</v>
      </c>
      <c r="H1436" s="89">
        <v>0</v>
      </c>
      <c r="I1436" s="117">
        <f>H1436*C1413</f>
        <v>0</v>
      </c>
      <c r="J1436" s="39">
        <f>+H1436*I1448</f>
        <v>0</v>
      </c>
      <c r="K1436" s="39">
        <f>+H1436*I1449</f>
        <v>0</v>
      </c>
      <c r="L1436" s="394">
        <f t="shared" si="76"/>
        <v>0</v>
      </c>
    </row>
    <row r="1437" spans="1:12" ht="13.8">
      <c r="A1437" s="2" t="s">
        <v>7</v>
      </c>
      <c r="B1437" s="22">
        <f>+$B$29</f>
        <v>0</v>
      </c>
      <c r="C1437" s="84" t="e">
        <f>+B1437/B1445</f>
        <v>#DIV/0!</v>
      </c>
      <c r="D1437" s="89">
        <v>0</v>
      </c>
      <c r="E1437" s="112">
        <f>+D1437*C1413</f>
        <v>0</v>
      </c>
      <c r="F1437" s="79">
        <v>0</v>
      </c>
      <c r="G1437" s="112">
        <f>F1437*C1413</f>
        <v>0</v>
      </c>
      <c r="H1437" s="89">
        <v>0</v>
      </c>
      <c r="I1437" s="117">
        <f>H1437*C1413</f>
        <v>0</v>
      </c>
      <c r="J1437" s="39">
        <f>+H1437*I1448</f>
        <v>0</v>
      </c>
      <c r="K1437" s="39">
        <f>+H1437*I1449</f>
        <v>0</v>
      </c>
      <c r="L1437" s="394">
        <f t="shared" si="76"/>
        <v>0</v>
      </c>
    </row>
    <row r="1438" spans="1:12" ht="13.8">
      <c r="A1438" s="2" t="s">
        <v>13</v>
      </c>
      <c r="B1438" s="22">
        <f>+$B$30</f>
        <v>0</v>
      </c>
      <c r="C1438" s="84" t="e">
        <f>+B1438/B1445</f>
        <v>#DIV/0!</v>
      </c>
      <c r="D1438" s="89">
        <v>0</v>
      </c>
      <c r="E1438" s="112">
        <f>+D1438*C1413</f>
        <v>0</v>
      </c>
      <c r="F1438" s="79">
        <v>0</v>
      </c>
      <c r="G1438" s="112">
        <f>F1438*C1413</f>
        <v>0</v>
      </c>
      <c r="H1438" s="89">
        <v>0</v>
      </c>
      <c r="I1438" s="117">
        <f>H1438*C1413</f>
        <v>0</v>
      </c>
      <c r="J1438" s="39">
        <f>+H1438*I1448</f>
        <v>0</v>
      </c>
      <c r="K1438" s="39">
        <f>+H1438*I1449</f>
        <v>0</v>
      </c>
      <c r="L1438" s="394">
        <f t="shared" si="76"/>
        <v>0</v>
      </c>
    </row>
    <row r="1439" spans="1:12" ht="13.8">
      <c r="A1439" s="2" t="s">
        <v>3</v>
      </c>
      <c r="B1439" s="22">
        <f>+$B$31</f>
        <v>0</v>
      </c>
      <c r="C1439" s="84" t="e">
        <f>+B1439/B1445</f>
        <v>#DIV/0!</v>
      </c>
      <c r="D1439" s="89">
        <v>0</v>
      </c>
      <c r="E1439" s="112">
        <f>+D1439*C1413</f>
        <v>0</v>
      </c>
      <c r="F1439" s="79">
        <v>0</v>
      </c>
      <c r="G1439" s="112">
        <f>F1439*C1413</f>
        <v>0</v>
      </c>
      <c r="H1439" s="89">
        <v>0</v>
      </c>
      <c r="I1439" s="117">
        <f>H1439*C1413</f>
        <v>0</v>
      </c>
      <c r="J1439" s="39">
        <f>+H1439*I1448</f>
        <v>0</v>
      </c>
      <c r="K1439" s="39">
        <f>+H1439*I1449</f>
        <v>0</v>
      </c>
      <c r="L1439" s="394">
        <f t="shared" si="76"/>
        <v>0</v>
      </c>
    </row>
    <row r="1440" spans="1:12" ht="13.8">
      <c r="A1440" s="2" t="s">
        <v>11</v>
      </c>
      <c r="B1440" s="22">
        <f>+$B$32</f>
        <v>0</v>
      </c>
      <c r="C1440" s="84" t="e">
        <f>+B1440/B1445</f>
        <v>#DIV/0!</v>
      </c>
      <c r="D1440" s="89">
        <v>0</v>
      </c>
      <c r="E1440" s="112">
        <f>+D1440*C1413</f>
        <v>0</v>
      </c>
      <c r="F1440" s="79">
        <v>0</v>
      </c>
      <c r="G1440" s="112">
        <f>F1440*C1413</f>
        <v>0</v>
      </c>
      <c r="H1440" s="89">
        <v>0</v>
      </c>
      <c r="I1440" s="117">
        <f>H1440*C1413</f>
        <v>0</v>
      </c>
      <c r="J1440" s="39">
        <f>+H1440*I1448</f>
        <v>0</v>
      </c>
      <c r="K1440" s="39">
        <f>+H1440*I1449</f>
        <v>0</v>
      </c>
      <c r="L1440" s="394">
        <f t="shared" si="76"/>
        <v>0</v>
      </c>
    </row>
    <row r="1441" spans="1:14" ht="13.8">
      <c r="A1441" s="372" t="s">
        <v>8</v>
      </c>
      <c r="B1441" s="22">
        <f>+$B$33</f>
        <v>0</v>
      </c>
      <c r="C1441" s="84" t="e">
        <f>+B1441/B1445</f>
        <v>#DIV/0!</v>
      </c>
      <c r="D1441" s="89">
        <v>0</v>
      </c>
      <c r="E1441" s="112">
        <f>+D1441*C1413</f>
        <v>0</v>
      </c>
      <c r="F1441" s="79">
        <v>0</v>
      </c>
      <c r="G1441" s="112">
        <f>F1441*C1413</f>
        <v>0</v>
      </c>
      <c r="H1441" s="89">
        <v>0</v>
      </c>
      <c r="I1441" s="117">
        <f>H1441*C1413</f>
        <v>0</v>
      </c>
      <c r="J1441" s="39">
        <f>+H1441*I1448</f>
        <v>0</v>
      </c>
      <c r="K1441" s="39">
        <f>+H1441*I1449</f>
        <v>0</v>
      </c>
      <c r="L1441" s="394">
        <f t="shared" si="76"/>
        <v>0</v>
      </c>
    </row>
    <row r="1442" spans="1:14" ht="13.8">
      <c r="A1442" s="372" t="s">
        <v>444</v>
      </c>
      <c r="B1442" s="22">
        <f>+$B$34</f>
        <v>0</v>
      </c>
      <c r="C1442" s="84" t="e">
        <f>+B1442/B1445</f>
        <v>#DIV/0!</v>
      </c>
      <c r="D1442" s="89">
        <v>0</v>
      </c>
      <c r="E1442" s="112">
        <f>+D1442*C1413</f>
        <v>0</v>
      </c>
      <c r="F1442" s="79">
        <v>0</v>
      </c>
      <c r="G1442" s="112">
        <f>F1442*C1413</f>
        <v>0</v>
      </c>
      <c r="H1442" s="89">
        <v>0</v>
      </c>
      <c r="I1442" s="117">
        <f>H1442*C1413</f>
        <v>0</v>
      </c>
      <c r="J1442" s="39">
        <f>+H1442*I1448</f>
        <v>0</v>
      </c>
      <c r="K1442" s="39">
        <f>+H1442*I1449</f>
        <v>0</v>
      </c>
      <c r="L1442" s="394">
        <f t="shared" si="76"/>
        <v>0</v>
      </c>
    </row>
    <row r="1443" spans="1:14" ht="13.8">
      <c r="A1443" s="372" t="s">
        <v>445</v>
      </c>
      <c r="B1443" s="22">
        <f>+$B$35</f>
        <v>0</v>
      </c>
      <c r="C1443" s="84" t="e">
        <f>+B1443/B1445</f>
        <v>#DIV/0!</v>
      </c>
      <c r="D1443" s="89">
        <v>0</v>
      </c>
      <c r="E1443" s="112">
        <f>+D1443*C1413</f>
        <v>0</v>
      </c>
      <c r="F1443" s="79">
        <v>0</v>
      </c>
      <c r="G1443" s="112">
        <f>F1443*C1413</f>
        <v>0</v>
      </c>
      <c r="H1443" s="89">
        <v>0</v>
      </c>
      <c r="I1443" s="117">
        <f>H1443*C1413</f>
        <v>0</v>
      </c>
      <c r="J1443" s="39">
        <f>+H1443*I1448</f>
        <v>0</v>
      </c>
      <c r="K1443" s="39">
        <f>+H1443*I1449</f>
        <v>0</v>
      </c>
      <c r="L1443" s="394">
        <f t="shared" si="76"/>
        <v>0</v>
      </c>
    </row>
    <row r="1444" spans="1:14" ht="13.8">
      <c r="A1444" s="3" t="s">
        <v>461</v>
      </c>
      <c r="B1444" s="22">
        <f>+$B$36</f>
        <v>0</v>
      </c>
      <c r="C1444" s="84" t="e">
        <f>+B1444/B1445</f>
        <v>#DIV/0!</v>
      </c>
      <c r="D1444" s="89">
        <v>0</v>
      </c>
      <c r="E1444" s="112">
        <f>+D1444*C1413</f>
        <v>0</v>
      </c>
      <c r="F1444" s="79">
        <v>0</v>
      </c>
      <c r="G1444" s="115">
        <f>F1444*C1413</f>
        <v>0</v>
      </c>
      <c r="H1444" s="358">
        <v>0</v>
      </c>
      <c r="I1444" s="118">
        <f>H1444*C1413</f>
        <v>0</v>
      </c>
      <c r="J1444" s="39">
        <f>+H1444*I1448</f>
        <v>0</v>
      </c>
      <c r="K1444" s="39">
        <f>+H1444*I1449</f>
        <v>0</v>
      </c>
      <c r="L1444" s="394">
        <f t="shared" si="76"/>
        <v>0</v>
      </c>
    </row>
    <row r="1445" spans="1:14" ht="13.8">
      <c r="A1445" s="24"/>
      <c r="B1445" s="25">
        <f t="shared" ref="B1445:L1445" si="77">SUM(B1419:B1444)</f>
        <v>0</v>
      </c>
      <c r="C1445" s="85" t="e">
        <f t="shared" si="77"/>
        <v>#DIV/0!</v>
      </c>
      <c r="D1445" s="82">
        <f t="shared" si="77"/>
        <v>0</v>
      </c>
      <c r="E1445" s="113">
        <f t="shared" si="77"/>
        <v>0</v>
      </c>
      <c r="F1445" s="83">
        <f t="shared" si="77"/>
        <v>0</v>
      </c>
      <c r="G1445" s="113">
        <f t="shared" si="77"/>
        <v>0</v>
      </c>
      <c r="H1445" s="86">
        <f t="shared" si="77"/>
        <v>0</v>
      </c>
      <c r="I1445" s="119">
        <f t="shared" si="77"/>
        <v>0</v>
      </c>
      <c r="J1445" s="26">
        <f t="shared" si="77"/>
        <v>0</v>
      </c>
      <c r="K1445" s="26">
        <f t="shared" si="77"/>
        <v>0</v>
      </c>
      <c r="L1445" s="26">
        <f t="shared" si="77"/>
        <v>0</v>
      </c>
    </row>
    <row r="1446" spans="1:14">
      <c r="H1446" s="80"/>
      <c r="I1446" s="81"/>
    </row>
    <row r="1448" spans="1:14">
      <c r="G1448" t="s">
        <v>114</v>
      </c>
      <c r="H1448" s="27"/>
      <c r="I1448" s="357">
        <v>0</v>
      </c>
    </row>
    <row r="1449" spans="1:14">
      <c r="G1449" t="s">
        <v>338</v>
      </c>
      <c r="I1449" s="357">
        <v>0</v>
      </c>
    </row>
    <row r="1450" spans="1:14">
      <c r="G1450" t="s">
        <v>256</v>
      </c>
      <c r="I1450" s="120">
        <f>SUM(I1448:I1449)</f>
        <v>0</v>
      </c>
      <c r="N1450" s="121">
        <f>+I1450</f>
        <v>0</v>
      </c>
    </row>
    <row r="1455" spans="1:14" ht="15.6">
      <c r="A1455" s="874" t="s">
        <v>19</v>
      </c>
      <c r="B1455" s="875"/>
      <c r="C1455" s="875">
        <v>0</v>
      </c>
      <c r="D1455" s="875"/>
      <c r="E1455" s="875"/>
      <c r="F1455" s="875"/>
      <c r="G1455" s="875"/>
      <c r="H1455" s="876"/>
      <c r="I1455" s="4"/>
    </row>
    <row r="1456" spans="1:14" ht="15.6">
      <c r="A1456" s="867" t="s">
        <v>20</v>
      </c>
      <c r="B1456" s="868"/>
      <c r="C1456" s="877"/>
      <c r="D1456" s="878"/>
      <c r="E1456" s="878"/>
      <c r="F1456" s="878"/>
      <c r="G1456" s="878"/>
      <c r="H1456" s="879"/>
      <c r="I1456" s="4"/>
    </row>
    <row r="1457" spans="1:12" ht="15.6">
      <c r="A1457" s="867" t="s">
        <v>22</v>
      </c>
      <c r="B1457" s="868"/>
      <c r="C1457" s="877"/>
      <c r="D1457" s="878"/>
      <c r="E1457" s="878"/>
      <c r="F1457" s="878"/>
      <c r="G1457" s="878"/>
      <c r="H1457" s="879"/>
      <c r="I1457" s="4"/>
    </row>
    <row r="1458" spans="1:12" ht="15.6">
      <c r="A1458" s="867" t="s">
        <v>24</v>
      </c>
      <c r="B1458" s="868"/>
      <c r="C1458" s="869">
        <v>0</v>
      </c>
      <c r="D1458" s="870"/>
      <c r="E1458" s="870"/>
      <c r="F1458" s="870"/>
      <c r="G1458" s="870"/>
      <c r="H1458" s="871"/>
      <c r="I1458" s="4"/>
    </row>
    <row r="1459" spans="1:12" ht="15.6">
      <c r="A1459" s="881" t="s">
        <v>25</v>
      </c>
      <c r="B1459" s="882"/>
      <c r="C1459" s="883"/>
      <c r="D1459" s="884"/>
      <c r="E1459" s="884"/>
      <c r="F1459" s="884"/>
      <c r="G1459" s="884"/>
      <c r="H1459" s="885"/>
      <c r="I1459" s="4"/>
    </row>
    <row r="1460" spans="1:12" ht="13.8">
      <c r="A1460" s="5"/>
      <c r="B1460" s="5"/>
      <c r="C1460" s="5"/>
      <c r="D1460" s="5"/>
      <c r="E1460" s="5"/>
      <c r="F1460" s="5"/>
      <c r="G1460" s="5"/>
      <c r="H1460" s="5"/>
      <c r="I1460" s="5"/>
    </row>
    <row r="1461" spans="1:12" ht="13.8">
      <c r="A1461" s="6"/>
      <c r="B1461" s="7"/>
      <c r="C1461" s="8"/>
      <c r="D1461" s="886">
        <v>0.2</v>
      </c>
      <c r="E1461" s="887"/>
      <c r="F1461" s="886">
        <v>0.8</v>
      </c>
      <c r="G1461" s="887"/>
      <c r="H1461" s="370"/>
      <c r="I1461" s="10"/>
      <c r="J1461" s="11" t="s">
        <v>121</v>
      </c>
      <c r="K1461" s="11" t="s">
        <v>269</v>
      </c>
      <c r="L1461" s="11" t="s">
        <v>270</v>
      </c>
    </row>
    <row r="1462" spans="1:12" ht="13.8">
      <c r="A1462" s="12"/>
      <c r="B1462" s="13"/>
      <c r="C1462" s="14"/>
      <c r="D1462" s="872" t="s">
        <v>26</v>
      </c>
      <c r="E1462" s="880"/>
      <c r="F1462" s="872" t="s">
        <v>27</v>
      </c>
      <c r="G1462" s="880"/>
      <c r="H1462" s="872" t="s">
        <v>28</v>
      </c>
      <c r="I1462" s="873"/>
      <c r="J1462" s="15" t="s">
        <v>29</v>
      </c>
      <c r="K1462" s="391" t="s">
        <v>29</v>
      </c>
      <c r="L1462" s="391" t="s">
        <v>29</v>
      </c>
    </row>
    <row r="1463" spans="1:12" ht="27.6">
      <c r="A1463" s="16" t="s">
        <v>30</v>
      </c>
      <c r="B1463" s="17" t="s">
        <v>31</v>
      </c>
      <c r="C1463" s="18" t="s">
        <v>32</v>
      </c>
      <c r="D1463" s="19" t="s">
        <v>33</v>
      </c>
      <c r="E1463" s="20" t="s">
        <v>34</v>
      </c>
      <c r="F1463" s="19" t="s">
        <v>33</v>
      </c>
      <c r="G1463" s="20" t="s">
        <v>34</v>
      </c>
      <c r="H1463" s="21" t="s">
        <v>33</v>
      </c>
      <c r="I1463" s="40" t="s">
        <v>34</v>
      </c>
      <c r="J1463" s="18" t="s">
        <v>34</v>
      </c>
      <c r="K1463" s="18" t="s">
        <v>34</v>
      </c>
      <c r="L1463" s="18" t="s">
        <v>34</v>
      </c>
    </row>
    <row r="1464" spans="1:12" ht="13.8">
      <c r="A1464" s="1" t="s">
        <v>15</v>
      </c>
      <c r="B1464" s="22">
        <f>+$B$10</f>
        <v>0</v>
      </c>
      <c r="C1464" s="84" t="e">
        <f>+B1464/B1490</f>
        <v>#DIV/0!</v>
      </c>
      <c r="D1464" s="89">
        <v>0</v>
      </c>
      <c r="E1464" s="112">
        <f>+D1464*C1458</f>
        <v>0</v>
      </c>
      <c r="F1464" s="79">
        <v>0</v>
      </c>
      <c r="G1464" s="114">
        <f>F1464*C1458</f>
        <v>0</v>
      </c>
      <c r="H1464" s="89">
        <v>0</v>
      </c>
      <c r="I1464" s="116">
        <f>H1464*C1458</f>
        <v>0</v>
      </c>
      <c r="J1464" s="39">
        <f>+H1464*I1493</f>
        <v>0</v>
      </c>
      <c r="K1464" s="39">
        <f>+H1464*I1494</f>
        <v>0</v>
      </c>
      <c r="L1464" s="393">
        <f>+J1464+K1464</f>
        <v>0</v>
      </c>
    </row>
    <row r="1465" spans="1:12" ht="13.8">
      <c r="A1465" s="2" t="s">
        <v>4</v>
      </c>
      <c r="B1465" s="22">
        <f>+$B$12</f>
        <v>0</v>
      </c>
      <c r="C1465" s="84" t="e">
        <f>+B1465/B1490</f>
        <v>#DIV/0!</v>
      </c>
      <c r="D1465" s="89">
        <v>0</v>
      </c>
      <c r="E1465" s="112">
        <f>+D1465*C1458</f>
        <v>0</v>
      </c>
      <c r="F1465" s="79">
        <v>0</v>
      </c>
      <c r="G1465" s="112">
        <f>F1465*C1458</f>
        <v>0</v>
      </c>
      <c r="H1465" s="89">
        <v>0</v>
      </c>
      <c r="I1465" s="117">
        <f>H1465*C1458</f>
        <v>0</v>
      </c>
      <c r="J1465" s="39">
        <f>+H1465*I1493</f>
        <v>0</v>
      </c>
      <c r="K1465" s="39">
        <f>+H1465*I1494</f>
        <v>0</v>
      </c>
      <c r="L1465" s="394">
        <f>+J1465+K1465</f>
        <v>0</v>
      </c>
    </row>
    <row r="1466" spans="1:12" ht="13.8">
      <c r="A1466" s="2" t="s">
        <v>0</v>
      </c>
      <c r="B1466" s="22">
        <f>+$B$13</f>
        <v>0</v>
      </c>
      <c r="C1466" s="84" t="e">
        <f>+B1466/B1490</f>
        <v>#DIV/0!</v>
      </c>
      <c r="D1466" s="89">
        <v>0</v>
      </c>
      <c r="E1466" s="112">
        <f>+D1466*C1458</f>
        <v>0</v>
      </c>
      <c r="F1466" s="79">
        <v>0</v>
      </c>
      <c r="G1466" s="112">
        <f>F1466*C1458</f>
        <v>0</v>
      </c>
      <c r="H1466" s="89">
        <v>0</v>
      </c>
      <c r="I1466" s="117">
        <f>H1466*C1458</f>
        <v>0</v>
      </c>
      <c r="J1466" s="39">
        <f>+H1466*I1493</f>
        <v>0</v>
      </c>
      <c r="K1466" s="39">
        <f>+H1466*I1494</f>
        <v>0</v>
      </c>
      <c r="L1466" s="394">
        <f t="shared" ref="L1466:L1489" si="78">+J1466+K1466</f>
        <v>0</v>
      </c>
    </row>
    <row r="1467" spans="1:12" ht="13.8">
      <c r="A1467" s="2" t="s">
        <v>16</v>
      </c>
      <c r="B1467" s="22">
        <f>+$B$14</f>
        <v>0</v>
      </c>
      <c r="C1467" s="84" t="e">
        <f>+B1467/B1490</f>
        <v>#DIV/0!</v>
      </c>
      <c r="D1467" s="89">
        <v>0</v>
      </c>
      <c r="E1467" s="112">
        <f>+D1467*C1458</f>
        <v>0</v>
      </c>
      <c r="F1467" s="79">
        <v>0</v>
      </c>
      <c r="G1467" s="112">
        <f>F1467*C1458</f>
        <v>0</v>
      </c>
      <c r="H1467" s="89">
        <v>0</v>
      </c>
      <c r="I1467" s="117">
        <f>H1467*C1458</f>
        <v>0</v>
      </c>
      <c r="J1467" s="39">
        <f>+H1467*I1493</f>
        <v>0</v>
      </c>
      <c r="K1467" s="39">
        <f>+H1467*I1494</f>
        <v>0</v>
      </c>
      <c r="L1467" s="394">
        <f t="shared" si="78"/>
        <v>0</v>
      </c>
    </row>
    <row r="1468" spans="1:12" ht="13.8">
      <c r="A1468" s="2" t="s">
        <v>6</v>
      </c>
      <c r="B1468" s="22">
        <f>+$B$15</f>
        <v>0</v>
      </c>
      <c r="C1468" s="84" t="e">
        <f>+B1468/B1490</f>
        <v>#DIV/0!</v>
      </c>
      <c r="D1468" s="89">
        <v>0</v>
      </c>
      <c r="E1468" s="112">
        <f>+D1468*C1458</f>
        <v>0</v>
      </c>
      <c r="F1468" s="79">
        <v>0</v>
      </c>
      <c r="G1468" s="112">
        <f>F1468*C1458</f>
        <v>0</v>
      </c>
      <c r="H1468" s="89">
        <v>0</v>
      </c>
      <c r="I1468" s="117">
        <f>H1468*C1458</f>
        <v>0</v>
      </c>
      <c r="J1468" s="39">
        <f>+H1468*I1493</f>
        <v>0</v>
      </c>
      <c r="K1468" s="39">
        <f>+H1468*I1494</f>
        <v>0</v>
      </c>
      <c r="L1468" s="394">
        <f t="shared" si="78"/>
        <v>0</v>
      </c>
    </row>
    <row r="1469" spans="1:12" ht="13.8">
      <c r="A1469" s="2" t="s">
        <v>10</v>
      </c>
      <c r="B1469" s="22">
        <f>+$B$16</f>
        <v>0</v>
      </c>
      <c r="C1469" s="84" t="e">
        <f>+B1469/B1490</f>
        <v>#DIV/0!</v>
      </c>
      <c r="D1469" s="89">
        <v>0</v>
      </c>
      <c r="E1469" s="112">
        <f>+D1469*C1458</f>
        <v>0</v>
      </c>
      <c r="F1469" s="79">
        <v>0</v>
      </c>
      <c r="G1469" s="112">
        <f>F1469*C1458</f>
        <v>0</v>
      </c>
      <c r="H1469" s="89">
        <v>0</v>
      </c>
      <c r="I1469" s="117">
        <f>H1469*C1458</f>
        <v>0</v>
      </c>
      <c r="J1469" s="39">
        <f>+H1469*I1493</f>
        <v>0</v>
      </c>
      <c r="K1469" s="39">
        <f>+H1469*I1494</f>
        <v>0</v>
      </c>
      <c r="L1469" s="394">
        <f t="shared" si="78"/>
        <v>0</v>
      </c>
    </row>
    <row r="1470" spans="1:12" ht="13.8">
      <c r="A1470" s="2" t="s">
        <v>17</v>
      </c>
      <c r="B1470" s="22">
        <f>+$B$17</f>
        <v>0</v>
      </c>
      <c r="C1470" s="84" t="e">
        <f>+B1470/B1490</f>
        <v>#DIV/0!</v>
      </c>
      <c r="D1470" s="89">
        <v>0</v>
      </c>
      <c r="E1470" s="112">
        <f>+D1470*C1458</f>
        <v>0</v>
      </c>
      <c r="F1470" s="79">
        <v>0</v>
      </c>
      <c r="G1470" s="112">
        <f>F1470*C1458</f>
        <v>0</v>
      </c>
      <c r="H1470" s="89">
        <v>0</v>
      </c>
      <c r="I1470" s="117">
        <f>H1470*C1458</f>
        <v>0</v>
      </c>
      <c r="J1470" s="39">
        <f>+H1470*I1493</f>
        <v>0</v>
      </c>
      <c r="K1470" s="39">
        <f>+H1470*I1494</f>
        <v>0</v>
      </c>
      <c r="L1470" s="394">
        <f t="shared" si="78"/>
        <v>0</v>
      </c>
    </row>
    <row r="1471" spans="1:12" ht="13.8">
      <c r="A1471" s="2" t="s">
        <v>5</v>
      </c>
      <c r="B1471" s="22">
        <f>+$B$18</f>
        <v>0</v>
      </c>
      <c r="C1471" s="84" t="e">
        <f>+B1471/B1490</f>
        <v>#DIV/0!</v>
      </c>
      <c r="D1471" s="89">
        <v>0</v>
      </c>
      <c r="E1471" s="112">
        <f>+D1471*C1458</f>
        <v>0</v>
      </c>
      <c r="F1471" s="79">
        <v>0</v>
      </c>
      <c r="G1471" s="112">
        <f>F1471*C1458</f>
        <v>0</v>
      </c>
      <c r="H1471" s="89">
        <v>0</v>
      </c>
      <c r="I1471" s="117">
        <f>H1471*C1458</f>
        <v>0</v>
      </c>
      <c r="J1471" s="39">
        <f>+H1471*I1493</f>
        <v>0</v>
      </c>
      <c r="K1471" s="39">
        <f>+H1471*I1494</f>
        <v>0</v>
      </c>
      <c r="L1471" s="394">
        <f t="shared" si="78"/>
        <v>0</v>
      </c>
    </row>
    <row r="1472" spans="1:12" ht="13.8">
      <c r="A1472" s="2" t="s">
        <v>116</v>
      </c>
      <c r="B1472" s="22">
        <f>+$B$19</f>
        <v>0</v>
      </c>
      <c r="C1472" s="84" t="e">
        <f>+B1472/B1490</f>
        <v>#DIV/0!</v>
      </c>
      <c r="D1472" s="89">
        <v>0</v>
      </c>
      <c r="E1472" s="112">
        <f>+D1472*C1458</f>
        <v>0</v>
      </c>
      <c r="F1472" s="79">
        <v>0</v>
      </c>
      <c r="G1472" s="112">
        <f>F1472*C1458</f>
        <v>0</v>
      </c>
      <c r="H1472" s="89">
        <v>0</v>
      </c>
      <c r="I1472" s="117">
        <f>H1472*C1458</f>
        <v>0</v>
      </c>
      <c r="J1472" s="39">
        <f>+H1472*I1493</f>
        <v>0</v>
      </c>
      <c r="K1472" s="39">
        <f>+H1472*I1494</f>
        <v>0</v>
      </c>
      <c r="L1472" s="394">
        <f t="shared" si="78"/>
        <v>0</v>
      </c>
    </row>
    <row r="1473" spans="1:12" ht="13.8">
      <c r="A1473" s="2" t="s">
        <v>1</v>
      </c>
      <c r="B1473" s="22">
        <f>+$B$20</f>
        <v>0</v>
      </c>
      <c r="C1473" s="84" t="e">
        <f>+B1473/B1490</f>
        <v>#DIV/0!</v>
      </c>
      <c r="D1473" s="89">
        <v>0</v>
      </c>
      <c r="E1473" s="112">
        <f>+D1473*C1458</f>
        <v>0</v>
      </c>
      <c r="F1473" s="79">
        <v>0</v>
      </c>
      <c r="G1473" s="112">
        <f>F1473*C1458</f>
        <v>0</v>
      </c>
      <c r="H1473" s="89">
        <v>0</v>
      </c>
      <c r="I1473" s="117">
        <f>H1473*C1458</f>
        <v>0</v>
      </c>
      <c r="J1473" s="39">
        <f>+H1473*I1493</f>
        <v>0</v>
      </c>
      <c r="K1473" s="39">
        <f>+H1473*I1494</f>
        <v>0</v>
      </c>
      <c r="L1473" s="394">
        <f t="shared" si="78"/>
        <v>0</v>
      </c>
    </row>
    <row r="1474" spans="1:12" ht="13.8">
      <c r="A1474" s="2" t="s">
        <v>46</v>
      </c>
      <c r="B1474" s="22">
        <f>+$B$21</f>
        <v>0</v>
      </c>
      <c r="C1474" s="84" t="e">
        <f>+B1474/B1490</f>
        <v>#DIV/0!</v>
      </c>
      <c r="D1474" s="89">
        <v>0</v>
      </c>
      <c r="E1474" s="112">
        <f>+D1474*C1458</f>
        <v>0</v>
      </c>
      <c r="F1474" s="79">
        <v>0</v>
      </c>
      <c r="G1474" s="112">
        <f>F1474*C1458</f>
        <v>0</v>
      </c>
      <c r="H1474" s="89">
        <v>0</v>
      </c>
      <c r="I1474" s="117">
        <f>H1474*C1458</f>
        <v>0</v>
      </c>
      <c r="J1474" s="39">
        <f>+H1474*I1493</f>
        <v>0</v>
      </c>
      <c r="K1474" s="39">
        <f>+H1474*I1494</f>
        <v>0</v>
      </c>
      <c r="L1474" s="394">
        <f t="shared" si="78"/>
        <v>0</v>
      </c>
    </row>
    <row r="1475" spans="1:12" ht="13.8">
      <c r="A1475" s="2" t="s">
        <v>45</v>
      </c>
      <c r="B1475" s="22">
        <f>+$B$22</f>
        <v>0</v>
      </c>
      <c r="C1475" s="84" t="e">
        <f>+B1475/B1490</f>
        <v>#DIV/0!</v>
      </c>
      <c r="D1475" s="89">
        <v>0</v>
      </c>
      <c r="E1475" s="112">
        <f>+D1475*C1458</f>
        <v>0</v>
      </c>
      <c r="F1475" s="79">
        <v>0</v>
      </c>
      <c r="G1475" s="112">
        <f>F1475*C1458</f>
        <v>0</v>
      </c>
      <c r="H1475" s="89">
        <v>0</v>
      </c>
      <c r="I1475" s="117">
        <f>H1475*C1458</f>
        <v>0</v>
      </c>
      <c r="J1475" s="39">
        <f>+H1475*I1493</f>
        <v>0</v>
      </c>
      <c r="K1475" s="39">
        <f>+H1475*I1494</f>
        <v>0</v>
      </c>
      <c r="L1475" s="394">
        <f t="shared" si="78"/>
        <v>0</v>
      </c>
    </row>
    <row r="1476" spans="1:12" ht="13.8">
      <c r="A1476" s="2" t="s">
        <v>209</v>
      </c>
      <c r="B1476" s="22">
        <f>+$B$23</f>
        <v>0</v>
      </c>
      <c r="C1476" s="84" t="e">
        <f>+B1476/B1490</f>
        <v>#DIV/0!</v>
      </c>
      <c r="D1476" s="89">
        <v>0</v>
      </c>
      <c r="E1476" s="112">
        <f>+D1476*C1458</f>
        <v>0</v>
      </c>
      <c r="F1476" s="79">
        <v>0</v>
      </c>
      <c r="G1476" s="112">
        <f>F1476*C1458</f>
        <v>0</v>
      </c>
      <c r="H1476" s="89">
        <v>0</v>
      </c>
      <c r="I1476" s="117">
        <f>H1476*C1458</f>
        <v>0</v>
      </c>
      <c r="J1476" s="39">
        <f>+H1476*I1493</f>
        <v>0</v>
      </c>
      <c r="K1476" s="39">
        <f>+H1476*I1494</f>
        <v>0</v>
      </c>
      <c r="L1476" s="394">
        <f t="shared" si="78"/>
        <v>0</v>
      </c>
    </row>
    <row r="1477" spans="1:12" ht="13.8">
      <c r="A1477" s="2" t="s">
        <v>210</v>
      </c>
      <c r="B1477" s="22">
        <f>+$B$24</f>
        <v>0</v>
      </c>
      <c r="C1477" s="84" t="e">
        <f>+B1477/B1490</f>
        <v>#DIV/0!</v>
      </c>
      <c r="D1477" s="89">
        <v>0</v>
      </c>
      <c r="E1477" s="112">
        <f>+D1477*C1458</f>
        <v>0</v>
      </c>
      <c r="F1477" s="79">
        <v>0</v>
      </c>
      <c r="G1477" s="112">
        <f>F1477*C1458</f>
        <v>0</v>
      </c>
      <c r="H1477" s="89">
        <v>0</v>
      </c>
      <c r="I1477" s="117">
        <f>H1477*C1458</f>
        <v>0</v>
      </c>
      <c r="J1477" s="39">
        <f>+H1477*I1493</f>
        <v>0</v>
      </c>
      <c r="K1477" s="39">
        <f>+H1477*I1494</f>
        <v>0</v>
      </c>
      <c r="L1477" s="394">
        <f t="shared" si="78"/>
        <v>0</v>
      </c>
    </row>
    <row r="1478" spans="1:12" ht="13.8">
      <c r="A1478" s="2" t="s">
        <v>2</v>
      </c>
      <c r="B1478" s="22">
        <f>+$B$25</f>
        <v>0</v>
      </c>
      <c r="C1478" s="84" t="e">
        <f>+B1478/B1490</f>
        <v>#DIV/0!</v>
      </c>
      <c r="D1478" s="89">
        <v>0</v>
      </c>
      <c r="E1478" s="112">
        <f>+D1478*C1458</f>
        <v>0</v>
      </c>
      <c r="F1478" s="79">
        <v>0</v>
      </c>
      <c r="G1478" s="112">
        <f>F1478*C1458</f>
        <v>0</v>
      </c>
      <c r="H1478" s="89">
        <v>0</v>
      </c>
      <c r="I1478" s="117">
        <f>H1478*C1458</f>
        <v>0</v>
      </c>
      <c r="J1478" s="39">
        <f>+H1478*I1493</f>
        <v>0</v>
      </c>
      <c r="K1478" s="39">
        <f>+H1478*I1494</f>
        <v>0</v>
      </c>
      <c r="L1478" s="394">
        <f t="shared" si="78"/>
        <v>0</v>
      </c>
    </row>
    <row r="1479" spans="1:12" ht="13.8">
      <c r="A1479" s="2" t="s">
        <v>12</v>
      </c>
      <c r="B1479" s="22">
        <f>+$B$26</f>
        <v>0</v>
      </c>
      <c r="C1479" s="84" t="e">
        <f>+B1479/B1490</f>
        <v>#DIV/0!</v>
      </c>
      <c r="D1479" s="89">
        <v>0</v>
      </c>
      <c r="E1479" s="112">
        <f>+D1479*C1458</f>
        <v>0</v>
      </c>
      <c r="F1479" s="79">
        <v>0</v>
      </c>
      <c r="G1479" s="112">
        <f>F1479*C1458</f>
        <v>0</v>
      </c>
      <c r="H1479" s="89">
        <v>0</v>
      </c>
      <c r="I1479" s="117">
        <f>H1479*C1458</f>
        <v>0</v>
      </c>
      <c r="J1479" s="39">
        <f>+H1479*I1493</f>
        <v>0</v>
      </c>
      <c r="K1479" s="39">
        <f>+H1479*I1494</f>
        <v>0</v>
      </c>
      <c r="L1479" s="394">
        <f t="shared" si="78"/>
        <v>0</v>
      </c>
    </row>
    <row r="1480" spans="1:12" ht="13.8">
      <c r="A1480" s="2" t="s">
        <v>18</v>
      </c>
      <c r="B1480" s="22">
        <f>+$B$27</f>
        <v>0</v>
      </c>
      <c r="C1480" s="84" t="e">
        <f>+B1480/B1490</f>
        <v>#DIV/0!</v>
      </c>
      <c r="D1480" s="89">
        <v>0</v>
      </c>
      <c r="E1480" s="112">
        <f>+D1480*C1458</f>
        <v>0</v>
      </c>
      <c r="F1480" s="79">
        <v>0</v>
      </c>
      <c r="G1480" s="112">
        <f>F1480*C1458</f>
        <v>0</v>
      </c>
      <c r="H1480" s="89">
        <v>0</v>
      </c>
      <c r="I1480" s="117">
        <f>H1480*C1458</f>
        <v>0</v>
      </c>
      <c r="J1480" s="39">
        <f>+H1480*I1493</f>
        <v>0</v>
      </c>
      <c r="K1480" s="39">
        <f>+H1480*I1494</f>
        <v>0</v>
      </c>
      <c r="L1480" s="394">
        <f t="shared" si="78"/>
        <v>0</v>
      </c>
    </row>
    <row r="1481" spans="1:12" ht="13.8">
      <c r="A1481" s="2" t="s">
        <v>9</v>
      </c>
      <c r="B1481" s="22">
        <f>+$B$28</f>
        <v>0</v>
      </c>
      <c r="C1481" s="84" t="e">
        <f>+B1481/B1490</f>
        <v>#DIV/0!</v>
      </c>
      <c r="D1481" s="89">
        <v>0</v>
      </c>
      <c r="E1481" s="112">
        <f>+D1481*C1458</f>
        <v>0</v>
      </c>
      <c r="F1481" s="79">
        <v>0</v>
      </c>
      <c r="G1481" s="112">
        <f>F1481*C1458</f>
        <v>0</v>
      </c>
      <c r="H1481" s="89">
        <v>0</v>
      </c>
      <c r="I1481" s="117">
        <f>H1481*C1458</f>
        <v>0</v>
      </c>
      <c r="J1481" s="39">
        <f>+H1481*I1493</f>
        <v>0</v>
      </c>
      <c r="K1481" s="39">
        <f>+H1481*I1494</f>
        <v>0</v>
      </c>
      <c r="L1481" s="394">
        <f t="shared" si="78"/>
        <v>0</v>
      </c>
    </row>
    <row r="1482" spans="1:12" ht="13.8">
      <c r="A1482" s="2" t="s">
        <v>7</v>
      </c>
      <c r="B1482" s="22">
        <f>+$B$29</f>
        <v>0</v>
      </c>
      <c r="C1482" s="84" t="e">
        <f>+B1482/B1490</f>
        <v>#DIV/0!</v>
      </c>
      <c r="D1482" s="89">
        <v>0</v>
      </c>
      <c r="E1482" s="112">
        <f>+D1482*C1458</f>
        <v>0</v>
      </c>
      <c r="F1482" s="79">
        <v>0</v>
      </c>
      <c r="G1482" s="112">
        <f>F1482*C1458</f>
        <v>0</v>
      </c>
      <c r="H1482" s="89">
        <v>0</v>
      </c>
      <c r="I1482" s="117">
        <f>H1482*C1458</f>
        <v>0</v>
      </c>
      <c r="J1482" s="39">
        <f>+H1482*I1493</f>
        <v>0</v>
      </c>
      <c r="K1482" s="39">
        <f>+H1482*I1494</f>
        <v>0</v>
      </c>
      <c r="L1482" s="394">
        <f t="shared" si="78"/>
        <v>0</v>
      </c>
    </row>
    <row r="1483" spans="1:12" ht="13.8">
      <c r="A1483" s="2" t="s">
        <v>13</v>
      </c>
      <c r="B1483" s="22">
        <f>+$B$30</f>
        <v>0</v>
      </c>
      <c r="C1483" s="84" t="e">
        <f>+B1483/B1490</f>
        <v>#DIV/0!</v>
      </c>
      <c r="D1483" s="89">
        <v>0</v>
      </c>
      <c r="E1483" s="112">
        <f>+D1483*C1458</f>
        <v>0</v>
      </c>
      <c r="F1483" s="79">
        <v>0</v>
      </c>
      <c r="G1483" s="112">
        <f>F1483*C1458</f>
        <v>0</v>
      </c>
      <c r="H1483" s="89">
        <v>0</v>
      </c>
      <c r="I1483" s="117">
        <f>H1483*C1458</f>
        <v>0</v>
      </c>
      <c r="J1483" s="39">
        <f>+H1483*I1493</f>
        <v>0</v>
      </c>
      <c r="K1483" s="39">
        <f>+H1483*I1494</f>
        <v>0</v>
      </c>
      <c r="L1483" s="394">
        <f t="shared" si="78"/>
        <v>0</v>
      </c>
    </row>
    <row r="1484" spans="1:12" ht="13.8">
      <c r="A1484" s="2" t="s">
        <v>3</v>
      </c>
      <c r="B1484" s="22">
        <f>+$B$31</f>
        <v>0</v>
      </c>
      <c r="C1484" s="84" t="e">
        <f>+B1484/B1490</f>
        <v>#DIV/0!</v>
      </c>
      <c r="D1484" s="89">
        <v>0</v>
      </c>
      <c r="E1484" s="112">
        <f>+D1484*C1458</f>
        <v>0</v>
      </c>
      <c r="F1484" s="79">
        <v>0</v>
      </c>
      <c r="G1484" s="112">
        <f>F1484*C1458</f>
        <v>0</v>
      </c>
      <c r="H1484" s="89">
        <v>0</v>
      </c>
      <c r="I1484" s="117">
        <f>H1484*C1458</f>
        <v>0</v>
      </c>
      <c r="J1484" s="39">
        <f>+H1484*I1493</f>
        <v>0</v>
      </c>
      <c r="K1484" s="39">
        <f>+H1484*I1494</f>
        <v>0</v>
      </c>
      <c r="L1484" s="394">
        <f t="shared" si="78"/>
        <v>0</v>
      </c>
    </row>
    <row r="1485" spans="1:12" ht="13.8">
      <c r="A1485" s="2" t="s">
        <v>11</v>
      </c>
      <c r="B1485" s="22">
        <f>+$B$32</f>
        <v>0</v>
      </c>
      <c r="C1485" s="84" t="e">
        <f>+B1485/B1490</f>
        <v>#DIV/0!</v>
      </c>
      <c r="D1485" s="89">
        <v>0</v>
      </c>
      <c r="E1485" s="112">
        <f>+D1485*C1458</f>
        <v>0</v>
      </c>
      <c r="F1485" s="79">
        <v>0</v>
      </c>
      <c r="G1485" s="112">
        <f>F1485*C1458</f>
        <v>0</v>
      </c>
      <c r="H1485" s="89">
        <v>0</v>
      </c>
      <c r="I1485" s="117">
        <f>H1485*C1458</f>
        <v>0</v>
      </c>
      <c r="J1485" s="39">
        <f>+H1485*I1493</f>
        <v>0</v>
      </c>
      <c r="K1485" s="39">
        <f>+H1485*I1494</f>
        <v>0</v>
      </c>
      <c r="L1485" s="394">
        <f t="shared" si="78"/>
        <v>0</v>
      </c>
    </row>
    <row r="1486" spans="1:12" ht="13.8">
      <c r="A1486" s="372" t="s">
        <v>8</v>
      </c>
      <c r="B1486" s="22">
        <f>+$B$33</f>
        <v>0</v>
      </c>
      <c r="C1486" s="84" t="e">
        <f>+B1486/B1490</f>
        <v>#DIV/0!</v>
      </c>
      <c r="D1486" s="89">
        <v>0</v>
      </c>
      <c r="E1486" s="112">
        <f>+D1486*C1458</f>
        <v>0</v>
      </c>
      <c r="F1486" s="79">
        <v>0</v>
      </c>
      <c r="G1486" s="112">
        <f>F1486*C1458</f>
        <v>0</v>
      </c>
      <c r="H1486" s="89">
        <v>0</v>
      </c>
      <c r="I1486" s="117">
        <f>H1486*C1458</f>
        <v>0</v>
      </c>
      <c r="J1486" s="39">
        <f>+H1486*I1493</f>
        <v>0</v>
      </c>
      <c r="K1486" s="39">
        <f>+H1486*I1494</f>
        <v>0</v>
      </c>
      <c r="L1486" s="394">
        <f t="shared" si="78"/>
        <v>0</v>
      </c>
    </row>
    <row r="1487" spans="1:12" ht="13.8">
      <c r="A1487" s="372" t="s">
        <v>444</v>
      </c>
      <c r="B1487" s="22">
        <f>+$B$34</f>
        <v>0</v>
      </c>
      <c r="C1487" s="84" t="e">
        <f>+B1487/B1490</f>
        <v>#DIV/0!</v>
      </c>
      <c r="D1487" s="89">
        <v>0</v>
      </c>
      <c r="E1487" s="112">
        <f>+D1487*C1458</f>
        <v>0</v>
      </c>
      <c r="F1487" s="79">
        <v>0</v>
      </c>
      <c r="G1487" s="112">
        <f>F1487*C1458</f>
        <v>0</v>
      </c>
      <c r="H1487" s="89">
        <v>0</v>
      </c>
      <c r="I1487" s="117">
        <f>H1487*C1458</f>
        <v>0</v>
      </c>
      <c r="J1487" s="39">
        <f>+H1487*I1493</f>
        <v>0</v>
      </c>
      <c r="K1487" s="39">
        <f>+H1487*I1494</f>
        <v>0</v>
      </c>
      <c r="L1487" s="394">
        <f t="shared" si="78"/>
        <v>0</v>
      </c>
    </row>
    <row r="1488" spans="1:12" ht="13.8">
      <c r="A1488" s="372" t="s">
        <v>445</v>
      </c>
      <c r="B1488" s="22">
        <f>+$B$35</f>
        <v>0</v>
      </c>
      <c r="C1488" s="84" t="e">
        <f>+B1488/B1490</f>
        <v>#DIV/0!</v>
      </c>
      <c r="D1488" s="89">
        <v>0</v>
      </c>
      <c r="E1488" s="112">
        <f>+D1488*C1458</f>
        <v>0</v>
      </c>
      <c r="F1488" s="79">
        <v>0</v>
      </c>
      <c r="G1488" s="112">
        <f>F1488*C1458</f>
        <v>0</v>
      </c>
      <c r="H1488" s="89">
        <v>0</v>
      </c>
      <c r="I1488" s="117">
        <f>H1488*C1458</f>
        <v>0</v>
      </c>
      <c r="J1488" s="39">
        <f>+H1488*I1493</f>
        <v>0</v>
      </c>
      <c r="K1488" s="39">
        <f>+H1488*I1494</f>
        <v>0</v>
      </c>
      <c r="L1488" s="394">
        <f t="shared" si="78"/>
        <v>0</v>
      </c>
    </row>
    <row r="1489" spans="1:14" ht="13.8">
      <c r="A1489" s="3" t="s">
        <v>461</v>
      </c>
      <c r="B1489" s="22">
        <f>+$B$36</f>
        <v>0</v>
      </c>
      <c r="C1489" s="84" t="e">
        <f>+B1489/B1490</f>
        <v>#DIV/0!</v>
      </c>
      <c r="D1489" s="89">
        <v>0</v>
      </c>
      <c r="E1489" s="112">
        <f>+D1489*C1458</f>
        <v>0</v>
      </c>
      <c r="F1489" s="79">
        <v>0</v>
      </c>
      <c r="G1489" s="115">
        <f>F1489*C1458</f>
        <v>0</v>
      </c>
      <c r="H1489" s="358">
        <v>0</v>
      </c>
      <c r="I1489" s="118">
        <f>H1489*C1458</f>
        <v>0</v>
      </c>
      <c r="J1489" s="39">
        <f>+H1489*I1493</f>
        <v>0</v>
      </c>
      <c r="K1489" s="39">
        <f>+H1489*I1494</f>
        <v>0</v>
      </c>
      <c r="L1489" s="394">
        <f t="shared" si="78"/>
        <v>0</v>
      </c>
    </row>
    <row r="1490" spans="1:14" ht="13.8">
      <c r="A1490" s="24"/>
      <c r="B1490" s="25">
        <f t="shared" ref="B1490:L1490" si="79">SUM(B1464:B1489)</f>
        <v>0</v>
      </c>
      <c r="C1490" s="85" t="e">
        <f t="shared" si="79"/>
        <v>#DIV/0!</v>
      </c>
      <c r="D1490" s="82">
        <f t="shared" si="79"/>
        <v>0</v>
      </c>
      <c r="E1490" s="113">
        <f t="shared" si="79"/>
        <v>0</v>
      </c>
      <c r="F1490" s="83">
        <f t="shared" si="79"/>
        <v>0</v>
      </c>
      <c r="G1490" s="113">
        <f t="shared" si="79"/>
        <v>0</v>
      </c>
      <c r="H1490" s="86">
        <f t="shared" si="79"/>
        <v>0</v>
      </c>
      <c r="I1490" s="119">
        <f t="shared" si="79"/>
        <v>0</v>
      </c>
      <c r="J1490" s="26">
        <f t="shared" si="79"/>
        <v>0</v>
      </c>
      <c r="K1490" s="26">
        <f t="shared" si="79"/>
        <v>0</v>
      </c>
      <c r="L1490" s="26">
        <f t="shared" si="79"/>
        <v>0</v>
      </c>
    </row>
    <row r="1491" spans="1:14">
      <c r="H1491" s="80"/>
      <c r="I1491" s="81"/>
    </row>
    <row r="1493" spans="1:14">
      <c r="G1493" t="s">
        <v>114</v>
      </c>
      <c r="H1493" s="27"/>
      <c r="I1493" s="357">
        <v>0</v>
      </c>
    </row>
    <row r="1494" spans="1:14">
      <c r="G1494" t="s">
        <v>338</v>
      </c>
      <c r="I1494" s="357">
        <v>0</v>
      </c>
    </row>
    <row r="1495" spans="1:14">
      <c r="G1495" t="s">
        <v>256</v>
      </c>
      <c r="I1495" s="120">
        <f>SUM(I1493:I1494)</f>
        <v>0</v>
      </c>
      <c r="N1495" s="121">
        <f>+I1495</f>
        <v>0</v>
      </c>
    </row>
  </sheetData>
  <mergeCells count="509">
    <mergeCell ref="A1:B1"/>
    <mergeCell ref="C1:H1"/>
    <mergeCell ref="A2:B2"/>
    <mergeCell ref="C2:H2"/>
    <mergeCell ref="A3:B3"/>
    <mergeCell ref="C3:H3"/>
    <mergeCell ref="A46:B46"/>
    <mergeCell ref="C46:H46"/>
    <mergeCell ref="A47:B47"/>
    <mergeCell ref="C47:H47"/>
    <mergeCell ref="A48:B48"/>
    <mergeCell ref="C48:H48"/>
    <mergeCell ref="A4:B4"/>
    <mergeCell ref="A5:B5"/>
    <mergeCell ref="C5:H5"/>
    <mergeCell ref="D7:E7"/>
    <mergeCell ref="F7:G7"/>
    <mergeCell ref="D8:E8"/>
    <mergeCell ref="F8:G8"/>
    <mergeCell ref="H8:I8"/>
    <mergeCell ref="D53:E53"/>
    <mergeCell ref="F53:G53"/>
    <mergeCell ref="H53:I53"/>
    <mergeCell ref="A90:B90"/>
    <mergeCell ref="C90:H90"/>
    <mergeCell ref="A91:B91"/>
    <mergeCell ref="C91:H91"/>
    <mergeCell ref="A49:B49"/>
    <mergeCell ref="C49:H49"/>
    <mergeCell ref="A50:B50"/>
    <mergeCell ref="C50:H50"/>
    <mergeCell ref="D52:E52"/>
    <mergeCell ref="F52:G52"/>
    <mergeCell ref="D96:E96"/>
    <mergeCell ref="F96:G96"/>
    <mergeCell ref="D97:E97"/>
    <mergeCell ref="F97:G97"/>
    <mergeCell ref="H97:I97"/>
    <mergeCell ref="A134:B134"/>
    <mergeCell ref="C134:H134"/>
    <mergeCell ref="A92:B92"/>
    <mergeCell ref="C92:H92"/>
    <mergeCell ref="A93:B93"/>
    <mergeCell ref="C93:H93"/>
    <mergeCell ref="A94:B94"/>
    <mergeCell ref="C94:H94"/>
    <mergeCell ref="A138:B138"/>
    <mergeCell ref="C138:H138"/>
    <mergeCell ref="D140:E140"/>
    <mergeCell ref="F140:G140"/>
    <mergeCell ref="D141:E141"/>
    <mergeCell ref="F141:G141"/>
    <mergeCell ref="H141:I141"/>
    <mergeCell ref="A135:B135"/>
    <mergeCell ref="C135:H135"/>
    <mergeCell ref="A136:B136"/>
    <mergeCell ref="C136:H136"/>
    <mergeCell ref="A137:B137"/>
    <mergeCell ref="C137:H137"/>
    <mergeCell ref="A181:B181"/>
    <mergeCell ref="C181:H181"/>
    <mergeCell ref="A182:B182"/>
    <mergeCell ref="C182:H182"/>
    <mergeCell ref="D184:E184"/>
    <mergeCell ref="F184:G184"/>
    <mergeCell ref="A178:B178"/>
    <mergeCell ref="C178:H178"/>
    <mergeCell ref="A179:B179"/>
    <mergeCell ref="C179:H179"/>
    <mergeCell ref="A180:B180"/>
    <mergeCell ref="C180:H180"/>
    <mergeCell ref="A224:B224"/>
    <mergeCell ref="C224:H224"/>
    <mergeCell ref="A225:B225"/>
    <mergeCell ref="C225:H225"/>
    <mergeCell ref="A226:B226"/>
    <mergeCell ref="C226:H226"/>
    <mergeCell ref="D185:E185"/>
    <mergeCell ref="F185:G185"/>
    <mergeCell ref="H185:I185"/>
    <mergeCell ref="A222:B222"/>
    <mergeCell ref="C222:H222"/>
    <mergeCell ref="A223:B223"/>
    <mergeCell ref="C223:H223"/>
    <mergeCell ref="A267:B267"/>
    <mergeCell ref="C267:H267"/>
    <mergeCell ref="A268:B268"/>
    <mergeCell ref="C268:H268"/>
    <mergeCell ref="A269:B269"/>
    <mergeCell ref="C269:H269"/>
    <mergeCell ref="D228:E228"/>
    <mergeCell ref="F228:G228"/>
    <mergeCell ref="D229:E229"/>
    <mergeCell ref="F229:G229"/>
    <mergeCell ref="H229:I229"/>
    <mergeCell ref="A266:B266"/>
    <mergeCell ref="C266:H266"/>
    <mergeCell ref="A310:B310"/>
    <mergeCell ref="C310:H310"/>
    <mergeCell ref="A311:B311"/>
    <mergeCell ref="C311:H311"/>
    <mergeCell ref="A312:B312"/>
    <mergeCell ref="C312:H312"/>
    <mergeCell ref="A270:B270"/>
    <mergeCell ref="C270:H270"/>
    <mergeCell ref="D272:E272"/>
    <mergeCell ref="F272:G272"/>
    <mergeCell ref="D273:E273"/>
    <mergeCell ref="F273:G273"/>
    <mergeCell ref="H273:I273"/>
    <mergeCell ref="D317:E317"/>
    <mergeCell ref="F317:G317"/>
    <mergeCell ref="H317:I317"/>
    <mergeCell ref="A354:B354"/>
    <mergeCell ref="C354:H354"/>
    <mergeCell ref="A355:B355"/>
    <mergeCell ref="C355:H355"/>
    <mergeCell ref="A313:B313"/>
    <mergeCell ref="C313:H313"/>
    <mergeCell ref="A314:B314"/>
    <mergeCell ref="C314:H314"/>
    <mergeCell ref="D316:E316"/>
    <mergeCell ref="F316:G316"/>
    <mergeCell ref="D360:E360"/>
    <mergeCell ref="F360:G360"/>
    <mergeCell ref="D361:E361"/>
    <mergeCell ref="F361:G361"/>
    <mergeCell ref="H361:I361"/>
    <mergeCell ref="A398:B398"/>
    <mergeCell ref="C398:H398"/>
    <mergeCell ref="A356:B356"/>
    <mergeCell ref="C356:H356"/>
    <mergeCell ref="A357:B357"/>
    <mergeCell ref="C357:H357"/>
    <mergeCell ref="A358:B358"/>
    <mergeCell ref="C358:H358"/>
    <mergeCell ref="A402:B402"/>
    <mergeCell ref="C402:H402"/>
    <mergeCell ref="D404:E404"/>
    <mergeCell ref="F404:G404"/>
    <mergeCell ref="D405:E405"/>
    <mergeCell ref="F405:G405"/>
    <mergeCell ref="H405:I405"/>
    <mergeCell ref="A399:B399"/>
    <mergeCell ref="C399:H399"/>
    <mergeCell ref="A400:B400"/>
    <mergeCell ref="C400:H400"/>
    <mergeCell ref="A401:B401"/>
    <mergeCell ref="C401:H401"/>
    <mergeCell ref="A445:B445"/>
    <mergeCell ref="C445:H445"/>
    <mergeCell ref="A446:B446"/>
    <mergeCell ref="C446:H446"/>
    <mergeCell ref="D448:E448"/>
    <mergeCell ref="F448:G448"/>
    <mergeCell ref="A442:B442"/>
    <mergeCell ref="C442:H442"/>
    <mergeCell ref="A443:B443"/>
    <mergeCell ref="C443:H443"/>
    <mergeCell ref="A444:B444"/>
    <mergeCell ref="C444:H444"/>
    <mergeCell ref="A488:B488"/>
    <mergeCell ref="C488:H488"/>
    <mergeCell ref="A489:B489"/>
    <mergeCell ref="C489:H489"/>
    <mergeCell ref="A490:B490"/>
    <mergeCell ref="C490:H490"/>
    <mergeCell ref="D449:E449"/>
    <mergeCell ref="F449:G449"/>
    <mergeCell ref="H449:I449"/>
    <mergeCell ref="A486:B486"/>
    <mergeCell ref="C486:H486"/>
    <mergeCell ref="A487:B487"/>
    <mergeCell ref="C487:H487"/>
    <mergeCell ref="A531:B531"/>
    <mergeCell ref="C531:H531"/>
    <mergeCell ref="A532:B532"/>
    <mergeCell ref="C532:H532"/>
    <mergeCell ref="A533:B533"/>
    <mergeCell ref="C533:H533"/>
    <mergeCell ref="D492:E492"/>
    <mergeCell ref="F492:G492"/>
    <mergeCell ref="D493:E493"/>
    <mergeCell ref="F493:G493"/>
    <mergeCell ref="H493:I493"/>
    <mergeCell ref="A530:B530"/>
    <mergeCell ref="C530:H530"/>
    <mergeCell ref="A574:B574"/>
    <mergeCell ref="C574:H574"/>
    <mergeCell ref="A575:B575"/>
    <mergeCell ref="C575:H575"/>
    <mergeCell ref="A576:B576"/>
    <mergeCell ref="C576:H576"/>
    <mergeCell ref="A534:B534"/>
    <mergeCell ref="C534:H534"/>
    <mergeCell ref="D536:E536"/>
    <mergeCell ref="F536:G536"/>
    <mergeCell ref="D537:E537"/>
    <mergeCell ref="F537:G537"/>
    <mergeCell ref="H537:I537"/>
    <mergeCell ref="D581:E581"/>
    <mergeCell ref="F581:G581"/>
    <mergeCell ref="H581:I581"/>
    <mergeCell ref="A618:B618"/>
    <mergeCell ref="C618:H618"/>
    <mergeCell ref="A619:B619"/>
    <mergeCell ref="C619:H619"/>
    <mergeCell ref="A577:B577"/>
    <mergeCell ref="C577:H577"/>
    <mergeCell ref="A578:B578"/>
    <mergeCell ref="C578:H578"/>
    <mergeCell ref="D580:E580"/>
    <mergeCell ref="F580:G580"/>
    <mergeCell ref="D624:E624"/>
    <mergeCell ref="F624:G624"/>
    <mergeCell ref="D625:E625"/>
    <mergeCell ref="F625:G625"/>
    <mergeCell ref="H625:I625"/>
    <mergeCell ref="A662:B662"/>
    <mergeCell ref="C662:H662"/>
    <mergeCell ref="A620:B620"/>
    <mergeCell ref="C620:H620"/>
    <mergeCell ref="A621:B621"/>
    <mergeCell ref="C621:H621"/>
    <mergeCell ref="A622:B622"/>
    <mergeCell ref="C622:H622"/>
    <mergeCell ref="A666:B666"/>
    <mergeCell ref="C666:H666"/>
    <mergeCell ref="D668:E668"/>
    <mergeCell ref="F668:G668"/>
    <mergeCell ref="D669:E669"/>
    <mergeCell ref="F669:G669"/>
    <mergeCell ref="H669:I669"/>
    <mergeCell ref="A663:B663"/>
    <mergeCell ref="C663:H663"/>
    <mergeCell ref="A664:B664"/>
    <mergeCell ref="C664:H664"/>
    <mergeCell ref="A665:B665"/>
    <mergeCell ref="C665:H665"/>
    <mergeCell ref="A709:B709"/>
    <mergeCell ref="C709:H709"/>
    <mergeCell ref="A710:B710"/>
    <mergeCell ref="C710:H710"/>
    <mergeCell ref="D712:E712"/>
    <mergeCell ref="F712:G712"/>
    <mergeCell ref="A706:B706"/>
    <mergeCell ref="C706:H706"/>
    <mergeCell ref="A707:B707"/>
    <mergeCell ref="C707:H707"/>
    <mergeCell ref="A708:B708"/>
    <mergeCell ref="C708:H708"/>
    <mergeCell ref="A752:B752"/>
    <mergeCell ref="C752:H752"/>
    <mergeCell ref="A753:B753"/>
    <mergeCell ref="C753:H753"/>
    <mergeCell ref="A754:B754"/>
    <mergeCell ref="C754:H754"/>
    <mergeCell ref="D713:E713"/>
    <mergeCell ref="F713:G713"/>
    <mergeCell ref="H713:I713"/>
    <mergeCell ref="A750:B750"/>
    <mergeCell ref="C750:H750"/>
    <mergeCell ref="A751:B751"/>
    <mergeCell ref="C751:H751"/>
    <mergeCell ref="A795:B795"/>
    <mergeCell ref="C795:H795"/>
    <mergeCell ref="A796:B796"/>
    <mergeCell ref="C796:H796"/>
    <mergeCell ref="A797:B797"/>
    <mergeCell ref="C797:H797"/>
    <mergeCell ref="D756:E756"/>
    <mergeCell ref="F756:G756"/>
    <mergeCell ref="D757:E757"/>
    <mergeCell ref="F757:G757"/>
    <mergeCell ref="H757:I757"/>
    <mergeCell ref="A794:B794"/>
    <mergeCell ref="C794:H794"/>
    <mergeCell ref="A838:B838"/>
    <mergeCell ref="C838:H838"/>
    <mergeCell ref="A839:B839"/>
    <mergeCell ref="C839:H839"/>
    <mergeCell ref="A840:B840"/>
    <mergeCell ref="C840:H840"/>
    <mergeCell ref="A798:B798"/>
    <mergeCell ref="C798:H798"/>
    <mergeCell ref="D800:E800"/>
    <mergeCell ref="F800:G800"/>
    <mergeCell ref="D801:E801"/>
    <mergeCell ref="F801:G801"/>
    <mergeCell ref="H801:I801"/>
    <mergeCell ref="D845:E845"/>
    <mergeCell ref="F845:G845"/>
    <mergeCell ref="H845:I845"/>
    <mergeCell ref="A882:B882"/>
    <mergeCell ref="C882:H882"/>
    <mergeCell ref="A883:B883"/>
    <mergeCell ref="C883:H883"/>
    <mergeCell ref="A841:B841"/>
    <mergeCell ref="C841:H841"/>
    <mergeCell ref="A842:B842"/>
    <mergeCell ref="C842:H842"/>
    <mergeCell ref="D844:E844"/>
    <mergeCell ref="F844:G844"/>
    <mergeCell ref="D888:E888"/>
    <mergeCell ref="F888:G888"/>
    <mergeCell ref="D889:E889"/>
    <mergeCell ref="F889:G889"/>
    <mergeCell ref="H889:I889"/>
    <mergeCell ref="A926:B926"/>
    <mergeCell ref="C926:H926"/>
    <mergeCell ref="A884:B884"/>
    <mergeCell ref="C884:H884"/>
    <mergeCell ref="A885:B885"/>
    <mergeCell ref="C885:H885"/>
    <mergeCell ref="A886:B886"/>
    <mergeCell ref="C886:H886"/>
    <mergeCell ref="A930:B930"/>
    <mergeCell ref="C930:H930"/>
    <mergeCell ref="D932:E932"/>
    <mergeCell ref="F932:G932"/>
    <mergeCell ref="D933:E933"/>
    <mergeCell ref="F933:G933"/>
    <mergeCell ref="H933:I933"/>
    <mergeCell ref="A927:B927"/>
    <mergeCell ref="C927:H927"/>
    <mergeCell ref="A928:B928"/>
    <mergeCell ref="C928:H928"/>
    <mergeCell ref="A929:B929"/>
    <mergeCell ref="C929:H929"/>
    <mergeCell ref="A973:B973"/>
    <mergeCell ref="C973:H973"/>
    <mergeCell ref="A974:B974"/>
    <mergeCell ref="C974:H974"/>
    <mergeCell ref="D976:E976"/>
    <mergeCell ref="F976:G976"/>
    <mergeCell ref="A970:B970"/>
    <mergeCell ref="C970:H970"/>
    <mergeCell ref="A971:B971"/>
    <mergeCell ref="C971:H971"/>
    <mergeCell ref="A972:B972"/>
    <mergeCell ref="C972:H972"/>
    <mergeCell ref="A1016:B1016"/>
    <mergeCell ref="C1016:H1016"/>
    <mergeCell ref="A1017:B1017"/>
    <mergeCell ref="C1017:H1017"/>
    <mergeCell ref="A1018:B1018"/>
    <mergeCell ref="C1018:H1018"/>
    <mergeCell ref="D977:E977"/>
    <mergeCell ref="F977:G977"/>
    <mergeCell ref="H977:I977"/>
    <mergeCell ref="A1014:B1014"/>
    <mergeCell ref="C1014:H1014"/>
    <mergeCell ref="A1015:B1015"/>
    <mergeCell ref="C1015:H1015"/>
    <mergeCell ref="A1059:B1059"/>
    <mergeCell ref="C1059:H1059"/>
    <mergeCell ref="A1060:B1060"/>
    <mergeCell ref="C1060:H1060"/>
    <mergeCell ref="A1061:B1061"/>
    <mergeCell ref="C1061:H1061"/>
    <mergeCell ref="D1020:E1020"/>
    <mergeCell ref="F1020:G1020"/>
    <mergeCell ref="D1021:E1021"/>
    <mergeCell ref="F1021:G1021"/>
    <mergeCell ref="H1021:I1021"/>
    <mergeCell ref="A1058:B1058"/>
    <mergeCell ref="C1058:H1058"/>
    <mergeCell ref="A1102:B1102"/>
    <mergeCell ref="C1102:H1102"/>
    <mergeCell ref="A1103:B1103"/>
    <mergeCell ref="C1103:H1103"/>
    <mergeCell ref="A1104:B1104"/>
    <mergeCell ref="C1104:H1104"/>
    <mergeCell ref="A1062:B1062"/>
    <mergeCell ref="C1062:H1062"/>
    <mergeCell ref="D1064:E1064"/>
    <mergeCell ref="F1064:G1064"/>
    <mergeCell ref="D1065:E1065"/>
    <mergeCell ref="F1065:G1065"/>
    <mergeCell ref="H1065:I1065"/>
    <mergeCell ref="D1109:E1109"/>
    <mergeCell ref="F1109:G1109"/>
    <mergeCell ref="H1109:I1109"/>
    <mergeCell ref="A1146:B1146"/>
    <mergeCell ref="C1146:H1146"/>
    <mergeCell ref="A1147:B1147"/>
    <mergeCell ref="C1147:H1147"/>
    <mergeCell ref="A1105:B1105"/>
    <mergeCell ref="C1105:H1105"/>
    <mergeCell ref="A1106:B1106"/>
    <mergeCell ref="C1106:H1106"/>
    <mergeCell ref="D1108:E1108"/>
    <mergeCell ref="F1108:G1108"/>
    <mergeCell ref="D1152:E1152"/>
    <mergeCell ref="F1152:G1152"/>
    <mergeCell ref="D1153:E1153"/>
    <mergeCell ref="F1153:G1153"/>
    <mergeCell ref="H1153:I1153"/>
    <mergeCell ref="A1190:B1190"/>
    <mergeCell ref="C1190:H1190"/>
    <mergeCell ref="A1148:B1148"/>
    <mergeCell ref="C1148:H1148"/>
    <mergeCell ref="A1149:B1149"/>
    <mergeCell ref="C1149:H1149"/>
    <mergeCell ref="A1150:B1150"/>
    <mergeCell ref="C1150:H1150"/>
    <mergeCell ref="A1194:B1194"/>
    <mergeCell ref="C1194:H1194"/>
    <mergeCell ref="D1196:E1196"/>
    <mergeCell ref="F1196:G1196"/>
    <mergeCell ref="D1197:E1197"/>
    <mergeCell ref="F1197:G1197"/>
    <mergeCell ref="H1197:I1197"/>
    <mergeCell ref="A1191:B1191"/>
    <mergeCell ref="C1191:H1191"/>
    <mergeCell ref="A1192:B1192"/>
    <mergeCell ref="C1192:H1192"/>
    <mergeCell ref="A1193:B1193"/>
    <mergeCell ref="C1193:H1193"/>
    <mergeCell ref="A1237:B1237"/>
    <mergeCell ref="C1237:H1237"/>
    <mergeCell ref="A1238:B1238"/>
    <mergeCell ref="C1238:H1238"/>
    <mergeCell ref="D1240:E1240"/>
    <mergeCell ref="F1240:G1240"/>
    <mergeCell ref="A1234:B1234"/>
    <mergeCell ref="C1234:H1234"/>
    <mergeCell ref="A1235:B1235"/>
    <mergeCell ref="C1235:H1235"/>
    <mergeCell ref="A1236:B1236"/>
    <mergeCell ref="C1236:H1236"/>
    <mergeCell ref="A1280:B1280"/>
    <mergeCell ref="C1280:H1280"/>
    <mergeCell ref="A1281:B1281"/>
    <mergeCell ref="C1281:H1281"/>
    <mergeCell ref="A1282:B1282"/>
    <mergeCell ref="C1282:H1282"/>
    <mergeCell ref="D1241:E1241"/>
    <mergeCell ref="F1241:G1241"/>
    <mergeCell ref="H1241:I1241"/>
    <mergeCell ref="A1278:B1278"/>
    <mergeCell ref="C1278:H1278"/>
    <mergeCell ref="A1279:B1279"/>
    <mergeCell ref="C1279:H1279"/>
    <mergeCell ref="A1323:B1323"/>
    <mergeCell ref="C1323:H1323"/>
    <mergeCell ref="A1324:B1324"/>
    <mergeCell ref="C1324:H1324"/>
    <mergeCell ref="A1325:B1325"/>
    <mergeCell ref="C1325:H1325"/>
    <mergeCell ref="D1284:E1284"/>
    <mergeCell ref="F1284:G1284"/>
    <mergeCell ref="D1285:E1285"/>
    <mergeCell ref="F1285:G1285"/>
    <mergeCell ref="H1285:I1285"/>
    <mergeCell ref="A1322:B1322"/>
    <mergeCell ref="C1322:H1322"/>
    <mergeCell ref="A1366:B1366"/>
    <mergeCell ref="C1366:H1366"/>
    <mergeCell ref="A1367:B1367"/>
    <mergeCell ref="C1367:H1367"/>
    <mergeCell ref="A1368:B1368"/>
    <mergeCell ref="C1368:H1368"/>
    <mergeCell ref="A1326:B1326"/>
    <mergeCell ref="C1326:H1326"/>
    <mergeCell ref="D1328:E1328"/>
    <mergeCell ref="F1328:G1328"/>
    <mergeCell ref="D1329:E1329"/>
    <mergeCell ref="F1329:G1329"/>
    <mergeCell ref="H1329:I1329"/>
    <mergeCell ref="D1373:E1373"/>
    <mergeCell ref="F1373:G1373"/>
    <mergeCell ref="H1373:I1373"/>
    <mergeCell ref="A1410:B1410"/>
    <mergeCell ref="C1410:H1410"/>
    <mergeCell ref="A1411:B1411"/>
    <mergeCell ref="C1411:H1411"/>
    <mergeCell ref="A1369:B1369"/>
    <mergeCell ref="C1369:H1369"/>
    <mergeCell ref="A1370:B1370"/>
    <mergeCell ref="C1370:H1370"/>
    <mergeCell ref="D1372:E1372"/>
    <mergeCell ref="F1372:G1372"/>
    <mergeCell ref="D1416:E1416"/>
    <mergeCell ref="F1416:G1416"/>
    <mergeCell ref="D1417:E1417"/>
    <mergeCell ref="F1417:G1417"/>
    <mergeCell ref="H1417:I1417"/>
    <mergeCell ref="A1455:B1455"/>
    <mergeCell ref="C1455:H1455"/>
    <mergeCell ref="A1412:B1412"/>
    <mergeCell ref="C1412:H1412"/>
    <mergeCell ref="A1413:B1413"/>
    <mergeCell ref="C1413:H1413"/>
    <mergeCell ref="A1414:B1414"/>
    <mergeCell ref="C1414:H1414"/>
    <mergeCell ref="A1459:B1459"/>
    <mergeCell ref="C1459:H1459"/>
    <mergeCell ref="D1461:E1461"/>
    <mergeCell ref="F1461:G1461"/>
    <mergeCell ref="D1462:E1462"/>
    <mergeCell ref="F1462:G1462"/>
    <mergeCell ref="H1462:I1462"/>
    <mergeCell ref="A1456:B1456"/>
    <mergeCell ref="C1456:H1456"/>
    <mergeCell ref="A1457:B1457"/>
    <mergeCell ref="C1457:H1457"/>
    <mergeCell ref="A1458:B1458"/>
    <mergeCell ref="C1458:H1458"/>
  </mergeCells>
  <conditionalFormatting sqref="C1016 C47:H47 C1370 C91:H91 C92 C94 C135:H135 C136 C138 C179:H179 C180 C182 C226 C223:H223 C224 C270 C267:H267 C268 C311:H311 C312 C314 C358 C355:H355 C356 C402 C399:H399 C400 C446 C443:H443 C444 C487:H487 C488 C490 C534 C531:H531 C532 C578 C622 C575:H575 C576 C619:H619 C620 C666 C664 C663:H663 C710 C707:H707 C708 C754 C751:H751 C752 C798 C795:H795 C796 C842 C839:H839 C840 C883:H883 C884 C886 C930 C927:H927 C928 C974 C971:H971 C972 C1018 C1015:H1015 C1059:H1059 C50 C1103:H1103 C1104 C1106 C1147:H1147 C1148 C1150 C1191:H1191 C1192 C1194 C1236 C1235:H1235 C1238 C1282 C1279:H1279 C1280 C1326 C1323:H1323 C1324 C1367:H1367 C1368 C48 C1060 C1062">
    <cfRule type="cellIs" dxfId="25"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4" max="16383" man="1"/>
    <brk id="88" max="16383" man="1"/>
    <brk id="132" max="9" man="1"/>
    <brk id="176" max="9" man="1"/>
    <brk id="220" max="9" man="1"/>
    <brk id="264" max="9" man="1"/>
    <brk id="308" max="9" man="1"/>
    <brk id="352" max="9" man="1"/>
    <brk id="396" max="9" man="1"/>
    <brk id="440" max="9" man="1"/>
    <brk id="484" max="9" man="1"/>
    <brk id="528" max="9" man="1"/>
    <brk id="572" max="9" man="1"/>
    <brk id="616" max="9" man="1"/>
    <brk id="660" max="9" man="1"/>
    <brk id="704" max="9" man="1"/>
    <brk id="748" max="9" man="1"/>
    <brk id="792" max="9" man="1"/>
    <brk id="836" max="9" man="1"/>
    <brk id="880" max="9" man="1"/>
    <brk id="924" max="9" man="1"/>
    <brk id="968" max="9" man="1"/>
    <brk id="1012" max="9" man="1"/>
    <brk id="1056" max="9" man="1"/>
    <brk id="1100" max="9" man="1"/>
    <brk id="1144" max="9" man="1"/>
    <brk id="1188" max="9" man="1"/>
    <brk id="1232" max="9" man="1"/>
    <brk id="1276" max="9" man="1"/>
    <brk id="1320" max="9" man="1"/>
    <brk id="1364" max="9" man="1"/>
    <brk id="1408" max="9" man="1"/>
    <brk id="1452" max="9"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1529"/>
  <sheetViews>
    <sheetView tabSelected="1" zoomScale="80" zoomScaleNormal="80" workbookViewId="0">
      <selection activeCell="B2" sqref="B2"/>
    </sheetView>
  </sheetViews>
  <sheetFormatPr defaultRowHeight="13.2"/>
  <cols>
    <col min="2" max="2" width="10.109375" bestFit="1" customWidth="1"/>
    <col min="3" max="3" width="16.6640625" customWidth="1"/>
    <col min="5" max="5" width="16" bestFit="1" customWidth="1"/>
    <col min="7" max="7" width="18" customWidth="1"/>
    <col min="8" max="8" width="10.6640625" bestFit="1" customWidth="1"/>
    <col min="9" max="9" width="17.109375" customWidth="1"/>
    <col min="10" max="10" width="16.44140625" customWidth="1"/>
    <col min="11" max="11" width="15.88671875" customWidth="1"/>
    <col min="12" max="12" width="16.33203125" customWidth="1"/>
    <col min="13" max="13" width="2.6640625" customWidth="1"/>
    <col min="14" max="14" width="13.109375" customWidth="1"/>
    <col min="15" max="15" width="14.109375" customWidth="1"/>
    <col min="16" max="16" width="12.44140625" customWidth="1"/>
    <col min="17" max="17" width="17.44140625" customWidth="1"/>
    <col min="18" max="18" width="13" customWidth="1"/>
  </cols>
  <sheetData>
    <row r="1" spans="1:12" ht="15.6">
      <c r="A1" s="874" t="s">
        <v>19</v>
      </c>
      <c r="B1" s="875"/>
      <c r="C1" s="875" t="s">
        <v>658</v>
      </c>
      <c r="D1" s="875"/>
      <c r="E1" s="875"/>
      <c r="F1" s="875"/>
      <c r="G1" s="875"/>
      <c r="H1" s="876"/>
      <c r="I1" s="4"/>
    </row>
    <row r="2" spans="1:12" ht="15.75" customHeight="1">
      <c r="A2" s="867" t="s">
        <v>20</v>
      </c>
      <c r="B2" s="868"/>
      <c r="C2" s="868" t="s">
        <v>95</v>
      </c>
      <c r="D2" s="868"/>
      <c r="E2" s="868"/>
      <c r="F2" s="868"/>
      <c r="G2" s="868"/>
      <c r="H2" s="897"/>
      <c r="I2" s="4"/>
    </row>
    <row r="3" spans="1:12" ht="15.6">
      <c r="A3" s="867" t="s">
        <v>22</v>
      </c>
      <c r="B3" s="868"/>
      <c r="C3" s="868"/>
      <c r="D3" s="868"/>
      <c r="E3" s="868"/>
      <c r="F3" s="868"/>
      <c r="G3" s="868"/>
      <c r="H3" s="897"/>
      <c r="I3" s="4"/>
    </row>
    <row r="4" spans="1:12" ht="15.6">
      <c r="A4" s="867" t="s">
        <v>24</v>
      </c>
      <c r="B4" s="868"/>
      <c r="C4" s="93">
        <f>SUMIF($A$43:$A$3790,A4,$C$43:$C$3790)</f>
        <v>436900978</v>
      </c>
      <c r="D4" s="94"/>
      <c r="E4" s="91"/>
      <c r="F4" s="91"/>
      <c r="G4" s="91"/>
      <c r="H4" s="92"/>
      <c r="I4" s="4"/>
    </row>
    <row r="5" spans="1:12" ht="15.6">
      <c r="A5" s="881" t="s">
        <v>25</v>
      </c>
      <c r="B5" s="882"/>
      <c r="C5" s="893"/>
      <c r="D5" s="893"/>
      <c r="E5" s="893"/>
      <c r="F5" s="893"/>
      <c r="G5" s="893"/>
      <c r="H5" s="894"/>
      <c r="I5" s="4"/>
    </row>
    <row r="6" spans="1:12" ht="13.8">
      <c r="A6" s="5"/>
      <c r="B6" s="5"/>
      <c r="C6" s="5"/>
      <c r="D6" s="5"/>
      <c r="E6" s="5"/>
      <c r="F6" s="5"/>
      <c r="G6" s="5"/>
      <c r="H6" s="5"/>
      <c r="I6" s="5"/>
    </row>
    <row r="7" spans="1:12" ht="13.8">
      <c r="A7" s="6"/>
      <c r="B7" s="7"/>
      <c r="C7" s="8"/>
      <c r="D7" s="886">
        <v>0.2</v>
      </c>
      <c r="E7" s="887"/>
      <c r="F7" s="886">
        <v>0.8</v>
      </c>
      <c r="G7" s="887"/>
      <c r="H7" s="489"/>
      <c r="I7" s="10"/>
      <c r="J7" s="11" t="s">
        <v>121</v>
      </c>
      <c r="K7" s="11" t="s">
        <v>269</v>
      </c>
      <c r="L7" s="11" t="s">
        <v>270</v>
      </c>
    </row>
    <row r="8" spans="1:12" ht="13.8">
      <c r="A8" s="12"/>
      <c r="B8" s="13"/>
      <c r="C8" s="14"/>
      <c r="D8" s="872" t="s">
        <v>26</v>
      </c>
      <c r="E8" s="880"/>
      <c r="F8" s="872" t="s">
        <v>27</v>
      </c>
      <c r="G8" s="880"/>
      <c r="H8" s="872" t="s">
        <v>28</v>
      </c>
      <c r="I8" s="873"/>
      <c r="J8" s="15" t="s">
        <v>29</v>
      </c>
      <c r="K8" s="391" t="s">
        <v>521</v>
      </c>
      <c r="L8" s="391" t="s">
        <v>29</v>
      </c>
    </row>
    <row r="9" spans="1:12" ht="27.6">
      <c r="A9" s="16" t="s">
        <v>30</v>
      </c>
      <c r="B9" s="17" t="s">
        <v>31</v>
      </c>
      <c r="C9" s="18" t="s">
        <v>32</v>
      </c>
      <c r="D9" s="19" t="s">
        <v>33</v>
      </c>
      <c r="E9" s="20" t="s">
        <v>34</v>
      </c>
      <c r="F9" s="19" t="s">
        <v>33</v>
      </c>
      <c r="G9" s="20" t="s">
        <v>34</v>
      </c>
      <c r="H9" s="21" t="s">
        <v>33</v>
      </c>
      <c r="I9" s="18" t="s">
        <v>34</v>
      </c>
      <c r="J9" s="18" t="s">
        <v>34</v>
      </c>
      <c r="K9" s="18" t="s">
        <v>34</v>
      </c>
      <c r="L9" s="18" t="s">
        <v>34</v>
      </c>
    </row>
    <row r="10" spans="1:12" ht="13.8">
      <c r="A10" s="1" t="s">
        <v>15</v>
      </c>
      <c r="B10" s="95">
        <v>0</v>
      </c>
      <c r="C10" s="96" t="e">
        <f>+B10/B38</f>
        <v>#DIV/0!</v>
      </c>
      <c r="D10" s="97">
        <v>0</v>
      </c>
      <c r="E10" s="98">
        <f t="shared" ref="E10:E37" si="0">SUMIF($A$43:$A$3790,A10,$E$43:$E$3790)</f>
        <v>0</v>
      </c>
      <c r="F10" s="97">
        <v>0</v>
      </c>
      <c r="G10" s="98">
        <f t="shared" ref="G10:G37" si="1">SUMIF($A$43:$A$3790,A10,$G$43:$G$3790)</f>
        <v>0</v>
      </c>
      <c r="H10" s="99">
        <f>+D10+F10</f>
        <v>0</v>
      </c>
      <c r="I10" s="359">
        <f>SUMIF($A$43:$A$3790,A10,$I$43:$I$3790)</f>
        <v>0</v>
      </c>
      <c r="J10" s="98">
        <f t="shared" ref="J10:J37" si="2">SUMIF($A$43:$A$3790,A10,$J$43:$J$3790)</f>
        <v>0</v>
      </c>
      <c r="K10" s="98">
        <f>SUMIF($A$43:$A$3790,A10,$K$43:$K$3790)</f>
        <v>0</v>
      </c>
      <c r="L10" s="100">
        <f>+J10+K10</f>
        <v>0</v>
      </c>
    </row>
    <row r="11" spans="1:12" ht="13.8">
      <c r="A11" s="1" t="s">
        <v>660</v>
      </c>
      <c r="B11" s="95"/>
      <c r="C11" s="96"/>
      <c r="D11" s="97"/>
      <c r="E11" s="98"/>
      <c r="F11" s="97"/>
      <c r="G11" s="98"/>
      <c r="H11" s="99"/>
      <c r="I11" s="360"/>
      <c r="J11" s="98"/>
      <c r="K11" s="98"/>
      <c r="L11" s="465">
        <f>+P21+P22</f>
        <v>16152.470846153965</v>
      </c>
    </row>
    <row r="12" spans="1:12" ht="13.8">
      <c r="A12" s="2" t="s">
        <v>4</v>
      </c>
      <c r="B12" s="95">
        <v>0</v>
      </c>
      <c r="C12" s="96" t="e">
        <f>+B12/B38</f>
        <v>#DIV/0!</v>
      </c>
      <c r="D12" s="97">
        <v>0</v>
      </c>
      <c r="E12" s="98">
        <f t="shared" si="0"/>
        <v>0</v>
      </c>
      <c r="F12" s="97">
        <v>0</v>
      </c>
      <c r="G12" s="98">
        <f t="shared" si="1"/>
        <v>0</v>
      </c>
      <c r="H12" s="99">
        <f t="shared" ref="H12:H37" si="3">+D12+F12</f>
        <v>0</v>
      </c>
      <c r="I12" s="360">
        <f t="shared" ref="I12:I37" si="4">SUMIF($A$43:$A$3790,A12,$I$43:$I$3790)</f>
        <v>131621.3462393661</v>
      </c>
      <c r="J12" s="98">
        <f t="shared" si="2"/>
        <v>1950.5231906359256</v>
      </c>
      <c r="K12" s="98">
        <f>SUMIF($A$43:$A$3790,A12,$K$43:$K$3790)</f>
        <v>-242.60001915357529</v>
      </c>
      <c r="L12" s="101">
        <f>+J12+K12</f>
        <v>1707.9231714823504</v>
      </c>
    </row>
    <row r="13" spans="1:12" s="127" customFormat="1" ht="13.8">
      <c r="A13" s="2" t="s">
        <v>0</v>
      </c>
      <c r="B13" s="490">
        <v>0</v>
      </c>
      <c r="C13" s="491" t="e">
        <f>+B13/B38</f>
        <v>#DIV/0!</v>
      </c>
      <c r="D13" s="492">
        <v>0</v>
      </c>
      <c r="E13" s="493">
        <f t="shared" si="0"/>
        <v>0</v>
      </c>
      <c r="F13" s="492">
        <v>0</v>
      </c>
      <c r="G13" s="493">
        <f t="shared" si="1"/>
        <v>0</v>
      </c>
      <c r="H13" s="494">
        <f t="shared" si="3"/>
        <v>0</v>
      </c>
      <c r="I13" s="510">
        <f t="shared" si="4"/>
        <v>2326515.6837813901</v>
      </c>
      <c r="J13" s="493">
        <f>SUMIF($A$43:$A$3790,A13,$J$43:$J$3790)</f>
        <v>41574.220728464403</v>
      </c>
      <c r="K13" s="493">
        <f t="shared" ref="K13:K37" si="5">SUMIF($A$43:$A$3790,A13,$K$43:$K$3790)</f>
        <v>-5685.0561770297927</v>
      </c>
      <c r="L13" s="465">
        <f>+J13+K13-P21-P22</f>
        <v>19736.693705280642</v>
      </c>
    </row>
    <row r="14" spans="1:12" ht="13.8">
      <c r="A14" s="2" t="s">
        <v>16</v>
      </c>
      <c r="B14" s="95">
        <v>0</v>
      </c>
      <c r="C14" s="96" t="e">
        <f>+B14/B38</f>
        <v>#DIV/0!</v>
      </c>
      <c r="D14" s="97">
        <v>0</v>
      </c>
      <c r="E14" s="98">
        <f t="shared" si="0"/>
        <v>0</v>
      </c>
      <c r="F14" s="97">
        <v>0</v>
      </c>
      <c r="G14" s="98">
        <f t="shared" si="1"/>
        <v>0</v>
      </c>
      <c r="H14" s="99">
        <f t="shared" si="3"/>
        <v>0</v>
      </c>
      <c r="I14" s="360">
        <f t="shared" si="4"/>
        <v>226524.19857619141</v>
      </c>
      <c r="J14" s="98">
        <f t="shared" si="2"/>
        <v>3356.9076383670249</v>
      </c>
      <c r="K14" s="98">
        <f t="shared" si="5"/>
        <v>-339.30077874324547</v>
      </c>
      <c r="L14" s="101">
        <f t="shared" ref="L14:L37" si="6">+J14+K14</f>
        <v>3017.6068596237792</v>
      </c>
    </row>
    <row r="15" spans="1:12" ht="13.8">
      <c r="A15" s="2" t="s">
        <v>6</v>
      </c>
      <c r="B15" s="95">
        <v>0</v>
      </c>
      <c r="C15" s="96" t="e">
        <f>+B15/B38</f>
        <v>#DIV/0!</v>
      </c>
      <c r="D15" s="97">
        <v>0</v>
      </c>
      <c r="E15" s="98">
        <f t="shared" si="0"/>
        <v>0</v>
      </c>
      <c r="F15" s="97">
        <v>0</v>
      </c>
      <c r="G15" s="98">
        <f t="shared" si="1"/>
        <v>0</v>
      </c>
      <c r="H15" s="99">
        <f t="shared" si="3"/>
        <v>0</v>
      </c>
      <c r="I15" s="360">
        <f t="shared" si="4"/>
        <v>576765.08064867975</v>
      </c>
      <c r="J15" s="98">
        <f t="shared" si="2"/>
        <v>8547.1976810535016</v>
      </c>
      <c r="K15" s="98">
        <f t="shared" si="5"/>
        <v>-725.21764258141604</v>
      </c>
      <c r="L15" s="101">
        <f t="shared" si="6"/>
        <v>7821.9800384720857</v>
      </c>
    </row>
    <row r="16" spans="1:12" ht="13.8">
      <c r="A16" s="2" t="s">
        <v>10</v>
      </c>
      <c r="B16" s="95">
        <v>0</v>
      </c>
      <c r="C16" s="96" t="e">
        <f>+B16/B38</f>
        <v>#DIV/0!</v>
      </c>
      <c r="D16" s="97">
        <v>0</v>
      </c>
      <c r="E16" s="98">
        <f t="shared" si="0"/>
        <v>0</v>
      </c>
      <c r="F16" s="97">
        <v>0</v>
      </c>
      <c r="G16" s="98">
        <f t="shared" si="1"/>
        <v>0</v>
      </c>
      <c r="H16" s="99">
        <f t="shared" si="3"/>
        <v>0</v>
      </c>
      <c r="I16" s="360">
        <f t="shared" si="4"/>
        <v>1128327.510928086</v>
      </c>
      <c r="J16" s="98">
        <f t="shared" si="2"/>
        <v>112219.51460404991</v>
      </c>
      <c r="K16" s="98">
        <f t="shared" si="5"/>
        <v>-6761.5410208816202</v>
      </c>
      <c r="L16" s="101">
        <f t="shared" si="6"/>
        <v>105457.97358316829</v>
      </c>
    </row>
    <row r="17" spans="1:17" ht="13.8">
      <c r="A17" s="2" t="s">
        <v>17</v>
      </c>
      <c r="B17" s="95">
        <v>0</v>
      </c>
      <c r="C17" s="96" t="e">
        <f>+B17/B38</f>
        <v>#DIV/0!</v>
      </c>
      <c r="D17" s="97">
        <v>0</v>
      </c>
      <c r="E17" s="98">
        <f t="shared" si="0"/>
        <v>0</v>
      </c>
      <c r="F17" s="97">
        <v>0</v>
      </c>
      <c r="G17" s="98">
        <f t="shared" si="1"/>
        <v>0</v>
      </c>
      <c r="H17" s="99">
        <f t="shared" si="3"/>
        <v>0</v>
      </c>
      <c r="I17" s="360">
        <f t="shared" si="4"/>
        <v>155311419.93056005</v>
      </c>
      <c r="J17" s="98">
        <f t="shared" si="2"/>
        <v>37093650.721643493</v>
      </c>
      <c r="K17" s="98">
        <f t="shared" si="5"/>
        <v>-3724554.4788314644</v>
      </c>
      <c r="L17" s="101">
        <f t="shared" si="6"/>
        <v>33369096.24281203</v>
      </c>
    </row>
    <row r="18" spans="1:17" ht="13.8">
      <c r="A18" s="2" t="s">
        <v>5</v>
      </c>
      <c r="B18" s="95">
        <v>0</v>
      </c>
      <c r="C18" s="96" t="e">
        <f>+B18/B38</f>
        <v>#DIV/0!</v>
      </c>
      <c r="D18" s="97">
        <v>0</v>
      </c>
      <c r="E18" s="98">
        <f t="shared" si="0"/>
        <v>0</v>
      </c>
      <c r="F18" s="97">
        <v>0</v>
      </c>
      <c r="G18" s="98">
        <f t="shared" si="1"/>
        <v>0</v>
      </c>
      <c r="H18" s="99">
        <f t="shared" si="3"/>
        <v>0</v>
      </c>
      <c r="I18" s="360">
        <f t="shared" si="4"/>
        <v>2609208.8299631886</v>
      </c>
      <c r="J18" s="98">
        <f t="shared" si="2"/>
        <v>152987.95363647334</v>
      </c>
      <c r="K18" s="98">
        <f t="shared" si="5"/>
        <v>-8245.5772161123114</v>
      </c>
      <c r="L18" s="101">
        <f t="shared" si="6"/>
        <v>144742.37642036102</v>
      </c>
      <c r="N18" s="463" t="s">
        <v>638</v>
      </c>
      <c r="O18" s="463"/>
    </row>
    <row r="19" spans="1:17" ht="13.8">
      <c r="A19" s="2" t="s">
        <v>116</v>
      </c>
      <c r="B19" s="95">
        <v>0</v>
      </c>
      <c r="C19" s="96" t="e">
        <f>+B19/B38</f>
        <v>#DIV/0!</v>
      </c>
      <c r="D19" s="97">
        <v>0</v>
      </c>
      <c r="E19" s="98">
        <f t="shared" si="0"/>
        <v>0</v>
      </c>
      <c r="F19" s="97">
        <v>0</v>
      </c>
      <c r="G19" s="98">
        <f t="shared" si="1"/>
        <v>0</v>
      </c>
      <c r="H19" s="99">
        <f t="shared" si="3"/>
        <v>0</v>
      </c>
      <c r="I19" s="360">
        <f t="shared" si="4"/>
        <v>10749960.033092484</v>
      </c>
      <c r="J19" s="98">
        <f t="shared" si="2"/>
        <v>2264126.9738907306</v>
      </c>
      <c r="K19" s="98">
        <f t="shared" si="5"/>
        <v>-177621.89211005517</v>
      </c>
      <c r="L19" s="101">
        <f t="shared" si="6"/>
        <v>2086505.0817806756</v>
      </c>
      <c r="N19" s="462" t="s">
        <v>608</v>
      </c>
      <c r="O19" s="462"/>
      <c r="P19" s="462"/>
      <c r="Q19" s="462"/>
    </row>
    <row r="20" spans="1:17" ht="13.8">
      <c r="A20" s="2" t="s">
        <v>1</v>
      </c>
      <c r="B20" s="95">
        <v>0</v>
      </c>
      <c r="C20" s="96" t="e">
        <f>+B20/B38</f>
        <v>#DIV/0!</v>
      </c>
      <c r="D20" s="97">
        <v>0</v>
      </c>
      <c r="E20" s="98">
        <f t="shared" si="0"/>
        <v>0</v>
      </c>
      <c r="F20" s="97">
        <v>0</v>
      </c>
      <c r="G20" s="98">
        <f t="shared" si="1"/>
        <v>0</v>
      </c>
      <c r="H20" s="99">
        <f t="shared" si="3"/>
        <v>0</v>
      </c>
      <c r="I20" s="360">
        <f t="shared" si="4"/>
        <v>61203.743093567246</v>
      </c>
      <c r="J20" s="98">
        <f t="shared" si="2"/>
        <v>906.9905730991652</v>
      </c>
      <c r="K20" s="98">
        <f t="shared" si="5"/>
        <v>-126.54390605795761</v>
      </c>
      <c r="L20" s="101">
        <f t="shared" si="6"/>
        <v>780.44666704120755</v>
      </c>
      <c r="N20" s="462" t="s">
        <v>610</v>
      </c>
      <c r="O20" s="466">
        <v>0.57899999999999996</v>
      </c>
      <c r="P20" s="498">
        <f>SUMIF($Q$39:$Q$3626,N20,$P$39:$P$3626)</f>
        <v>19736.693705280632</v>
      </c>
      <c r="Q20" s="499"/>
    </row>
    <row r="21" spans="1:17" ht="13.8">
      <c r="A21" s="2" t="s">
        <v>46</v>
      </c>
      <c r="B21" s="95">
        <v>0</v>
      </c>
      <c r="C21" s="96" t="e">
        <f>+B21/B38</f>
        <v>#DIV/0!</v>
      </c>
      <c r="D21" s="97">
        <v>0</v>
      </c>
      <c r="E21" s="98">
        <f t="shared" si="0"/>
        <v>0</v>
      </c>
      <c r="F21" s="97">
        <v>0</v>
      </c>
      <c r="G21" s="98">
        <f t="shared" si="1"/>
        <v>0</v>
      </c>
      <c r="H21" s="99">
        <f t="shared" si="3"/>
        <v>0</v>
      </c>
      <c r="I21" s="360">
        <f t="shared" si="4"/>
        <v>28236682.732335567</v>
      </c>
      <c r="J21" s="98">
        <f t="shared" si="2"/>
        <v>65886.40020890694</v>
      </c>
      <c r="K21" s="98">
        <f t="shared" si="5"/>
        <v>-4667.4657826270841</v>
      </c>
      <c r="L21" s="101">
        <f t="shared" si="6"/>
        <v>61218.934426279855</v>
      </c>
      <c r="N21" s="462" t="s">
        <v>603</v>
      </c>
      <c r="O21" s="466">
        <v>0.35</v>
      </c>
      <c r="P21" s="498">
        <f t="shared" ref="P21:P22" si="7">SUMIF($Q$39:$Q$3626,N21,$P$39:$P$3626)</f>
        <v>13428.419943358404</v>
      </c>
      <c r="Q21" s="499"/>
    </row>
    <row r="22" spans="1:17" ht="13.8">
      <c r="A22" s="2" t="s">
        <v>45</v>
      </c>
      <c r="B22" s="95">
        <v>0</v>
      </c>
      <c r="C22" s="96" t="e">
        <f>+B22/B38</f>
        <v>#DIV/0!</v>
      </c>
      <c r="D22" s="97">
        <v>0</v>
      </c>
      <c r="E22" s="98">
        <f t="shared" si="0"/>
        <v>0</v>
      </c>
      <c r="F22" s="97">
        <v>0</v>
      </c>
      <c r="G22" s="98">
        <f t="shared" si="1"/>
        <v>0</v>
      </c>
      <c r="H22" s="99">
        <f t="shared" si="3"/>
        <v>0</v>
      </c>
      <c r="I22" s="360">
        <f t="shared" si="4"/>
        <v>3173079.8177660732</v>
      </c>
      <c r="J22" s="98">
        <f t="shared" si="2"/>
        <v>192149.72534682046</v>
      </c>
      <c r="K22" s="98">
        <f t="shared" si="5"/>
        <v>-11506.046959279525</v>
      </c>
      <c r="L22" s="101">
        <f t="shared" si="6"/>
        <v>180643.67838754095</v>
      </c>
      <c r="N22" s="462" t="s">
        <v>604</v>
      </c>
      <c r="O22" s="466">
        <v>7.0999999999999994E-2</v>
      </c>
      <c r="P22" s="498">
        <f t="shared" si="7"/>
        <v>2724.0509027955618</v>
      </c>
      <c r="Q22" s="499"/>
    </row>
    <row r="23" spans="1:17" ht="13.8">
      <c r="A23" s="2" t="s">
        <v>209</v>
      </c>
      <c r="B23" s="95">
        <v>0</v>
      </c>
      <c r="C23" s="96" t="e">
        <f>+B23/B38</f>
        <v>#DIV/0!</v>
      </c>
      <c r="D23" s="97">
        <v>0</v>
      </c>
      <c r="E23" s="98">
        <f t="shared" si="0"/>
        <v>0</v>
      </c>
      <c r="F23" s="97">
        <v>0</v>
      </c>
      <c r="G23" s="98">
        <f t="shared" si="1"/>
        <v>0</v>
      </c>
      <c r="H23" s="99">
        <f t="shared" si="3"/>
        <v>0</v>
      </c>
      <c r="I23" s="360">
        <f t="shared" si="4"/>
        <v>113197.37808850252</v>
      </c>
      <c r="J23" s="98">
        <f t="shared" si="2"/>
        <v>1677.4947027154078</v>
      </c>
      <c r="K23" s="98">
        <f t="shared" si="5"/>
        <v>-112.67668914912466</v>
      </c>
      <c r="L23" s="101">
        <f t="shared" si="6"/>
        <v>1564.8180135662831</v>
      </c>
    </row>
    <row r="24" spans="1:17" ht="13.8">
      <c r="A24" s="2" t="s">
        <v>210</v>
      </c>
      <c r="B24" s="95">
        <v>0</v>
      </c>
      <c r="C24" s="96" t="e">
        <f>+B24/B38</f>
        <v>#DIV/0!</v>
      </c>
      <c r="D24" s="97">
        <v>0</v>
      </c>
      <c r="E24" s="98">
        <f t="shared" si="0"/>
        <v>0</v>
      </c>
      <c r="F24" s="97">
        <v>0</v>
      </c>
      <c r="G24" s="98">
        <f t="shared" si="1"/>
        <v>0</v>
      </c>
      <c r="H24" s="99">
        <f t="shared" si="3"/>
        <v>0</v>
      </c>
      <c r="I24" s="360">
        <f t="shared" si="4"/>
        <v>29663.88314688221</v>
      </c>
      <c r="J24" s="98">
        <f t="shared" si="2"/>
        <v>439.59504788139617</v>
      </c>
      <c r="K24" s="98">
        <f t="shared" si="5"/>
        <v>-28.910935311615475</v>
      </c>
      <c r="L24" s="101">
        <f t="shared" si="6"/>
        <v>410.68411256978072</v>
      </c>
      <c r="P24" s="396">
        <f>SUM(P20:P23)</f>
        <v>35889.164551434595</v>
      </c>
    </row>
    <row r="25" spans="1:17" ht="13.8">
      <c r="A25" s="2" t="s">
        <v>2</v>
      </c>
      <c r="B25" s="95">
        <v>0</v>
      </c>
      <c r="C25" s="96" t="e">
        <f>+B25/B38</f>
        <v>#DIV/0!</v>
      </c>
      <c r="D25" s="97">
        <v>0</v>
      </c>
      <c r="E25" s="98">
        <f t="shared" si="0"/>
        <v>0</v>
      </c>
      <c r="F25" s="97">
        <v>0</v>
      </c>
      <c r="G25" s="98">
        <f t="shared" si="1"/>
        <v>0</v>
      </c>
      <c r="H25" s="99">
        <f t="shared" si="3"/>
        <v>0</v>
      </c>
      <c r="I25" s="360">
        <f t="shared" si="4"/>
        <v>68238.656092827849</v>
      </c>
      <c r="J25" s="98">
        <f t="shared" si="2"/>
        <v>1011.2423631105635</v>
      </c>
      <c r="K25" s="98">
        <f t="shared" si="5"/>
        <v>-88.756538938182644</v>
      </c>
      <c r="L25" s="101">
        <f t="shared" si="6"/>
        <v>922.48582417238083</v>
      </c>
      <c r="P25" s="396">
        <f>+L148+L328+L373+L643</f>
        <v>35889.164551434602</v>
      </c>
      <c r="Q25" t="s">
        <v>638</v>
      </c>
    </row>
    <row r="26" spans="1:17" ht="13.8">
      <c r="A26" s="2" t="s">
        <v>12</v>
      </c>
      <c r="B26" s="95">
        <v>0</v>
      </c>
      <c r="C26" s="96" t="e">
        <f>+B26/B38</f>
        <v>#DIV/0!</v>
      </c>
      <c r="D26" s="97">
        <v>0</v>
      </c>
      <c r="E26" s="98">
        <f t="shared" si="0"/>
        <v>0</v>
      </c>
      <c r="F26" s="97">
        <v>0</v>
      </c>
      <c r="G26" s="98">
        <f t="shared" si="1"/>
        <v>0</v>
      </c>
      <c r="H26" s="99">
        <f t="shared" si="3"/>
        <v>0</v>
      </c>
      <c r="I26" s="360">
        <f t="shared" si="4"/>
        <v>90496.417331188481</v>
      </c>
      <c r="J26" s="98">
        <f t="shared" si="2"/>
        <v>1341.0846015276265</v>
      </c>
      <c r="K26" s="98">
        <f t="shared" si="5"/>
        <v>-300.20758610792655</v>
      </c>
      <c r="L26" s="101">
        <f t="shared" si="6"/>
        <v>1040.8770154197</v>
      </c>
      <c r="P26" s="396">
        <f>+P24-P25</f>
        <v>0</v>
      </c>
      <c r="Q26" t="s">
        <v>652</v>
      </c>
    </row>
    <row r="27" spans="1:17" ht="13.8">
      <c r="A27" s="2" t="s">
        <v>18</v>
      </c>
      <c r="B27" s="95">
        <v>0</v>
      </c>
      <c r="C27" s="96" t="e">
        <f>+B27/B38</f>
        <v>#DIV/0!</v>
      </c>
      <c r="D27" s="97">
        <v>0</v>
      </c>
      <c r="E27" s="98">
        <f t="shared" si="0"/>
        <v>0</v>
      </c>
      <c r="F27" s="97">
        <v>0</v>
      </c>
      <c r="G27" s="98">
        <f t="shared" si="1"/>
        <v>0</v>
      </c>
      <c r="H27" s="99">
        <f t="shared" si="3"/>
        <v>0</v>
      </c>
      <c r="I27" s="360">
        <f t="shared" si="4"/>
        <v>142620232.47738746</v>
      </c>
      <c r="J27" s="98">
        <f t="shared" si="2"/>
        <v>13907336.104934387</v>
      </c>
      <c r="K27" s="98">
        <f t="shared" si="5"/>
        <v>-710502.35056038434</v>
      </c>
      <c r="L27" s="101">
        <f t="shared" si="6"/>
        <v>13196833.754374003</v>
      </c>
    </row>
    <row r="28" spans="1:17" ht="13.8">
      <c r="A28" s="2" t="s">
        <v>9</v>
      </c>
      <c r="B28" s="95">
        <v>0</v>
      </c>
      <c r="C28" s="96" t="e">
        <f>+B28/B38</f>
        <v>#DIV/0!</v>
      </c>
      <c r="D28" s="97">
        <v>0</v>
      </c>
      <c r="E28" s="98">
        <f t="shared" si="0"/>
        <v>0</v>
      </c>
      <c r="F28" s="97">
        <v>0</v>
      </c>
      <c r="G28" s="98">
        <f t="shared" si="1"/>
        <v>0</v>
      </c>
      <c r="H28" s="99">
        <f t="shared" si="3"/>
        <v>0</v>
      </c>
      <c r="I28" s="360">
        <f t="shared" si="4"/>
        <v>28676730.29926002</v>
      </c>
      <c r="J28" s="98">
        <f t="shared" si="2"/>
        <v>6255540.4166714922</v>
      </c>
      <c r="K28" s="98">
        <f t="shared" si="5"/>
        <v>144917.7629871738</v>
      </c>
      <c r="L28" s="101">
        <f t="shared" si="6"/>
        <v>6400458.1796586663</v>
      </c>
    </row>
    <row r="29" spans="1:17" ht="13.8">
      <c r="A29" s="2" t="s">
        <v>7</v>
      </c>
      <c r="B29" s="95">
        <v>0</v>
      </c>
      <c r="C29" s="96" t="e">
        <f>+B29/B38</f>
        <v>#DIV/0!</v>
      </c>
      <c r="D29" s="97">
        <v>0</v>
      </c>
      <c r="E29" s="98">
        <f t="shared" si="0"/>
        <v>0</v>
      </c>
      <c r="F29" s="97">
        <v>0</v>
      </c>
      <c r="G29" s="98">
        <f t="shared" si="1"/>
        <v>0</v>
      </c>
      <c r="H29" s="99">
        <f t="shared" si="3"/>
        <v>0</v>
      </c>
      <c r="I29" s="360">
        <f t="shared" si="4"/>
        <v>30335304.898479298</v>
      </c>
      <c r="J29" s="98">
        <f t="shared" si="2"/>
        <v>3741598.7677612877</v>
      </c>
      <c r="K29" s="98">
        <f t="shared" si="5"/>
        <v>-361481.68750270642</v>
      </c>
      <c r="L29" s="101">
        <f t="shared" si="6"/>
        <v>3380117.0802585813</v>
      </c>
    </row>
    <row r="30" spans="1:17" ht="13.8">
      <c r="A30" s="2" t="s">
        <v>13</v>
      </c>
      <c r="B30" s="95">
        <v>0</v>
      </c>
      <c r="C30" s="96" t="e">
        <f>+B30/B38</f>
        <v>#DIV/0!</v>
      </c>
      <c r="D30" s="97">
        <v>0</v>
      </c>
      <c r="E30" s="98">
        <f t="shared" si="0"/>
        <v>0</v>
      </c>
      <c r="F30" s="97">
        <v>0</v>
      </c>
      <c r="G30" s="98">
        <f t="shared" si="1"/>
        <v>0</v>
      </c>
      <c r="H30" s="99">
        <f t="shared" si="3"/>
        <v>0</v>
      </c>
      <c r="I30" s="360">
        <f t="shared" si="4"/>
        <v>56302.753704082366</v>
      </c>
      <c r="J30" s="98">
        <f t="shared" si="2"/>
        <v>834.36182605789111</v>
      </c>
      <c r="K30" s="98">
        <f t="shared" si="5"/>
        <v>-95.117838484734193</v>
      </c>
      <c r="L30" s="101">
        <f t="shared" si="6"/>
        <v>739.24398757315691</v>
      </c>
    </row>
    <row r="31" spans="1:17" ht="13.8">
      <c r="A31" s="2" t="s">
        <v>3</v>
      </c>
      <c r="B31" s="95">
        <v>0</v>
      </c>
      <c r="C31" s="96" t="e">
        <f>+B31/B38</f>
        <v>#DIV/0!</v>
      </c>
      <c r="D31" s="97">
        <v>0</v>
      </c>
      <c r="E31" s="98">
        <f t="shared" si="0"/>
        <v>0</v>
      </c>
      <c r="F31" s="97">
        <v>0</v>
      </c>
      <c r="G31" s="98">
        <f t="shared" si="1"/>
        <v>0</v>
      </c>
      <c r="H31" s="99">
        <f t="shared" si="3"/>
        <v>0</v>
      </c>
      <c r="I31" s="360">
        <f t="shared" si="4"/>
        <v>2265635.5914397733</v>
      </c>
      <c r="J31" s="98">
        <f t="shared" si="2"/>
        <v>333814.98311258131</v>
      </c>
      <c r="K31" s="98">
        <f t="shared" si="5"/>
        <v>49883.226254611611</v>
      </c>
      <c r="L31" s="101">
        <f t="shared" si="6"/>
        <v>383698.20936719293</v>
      </c>
    </row>
    <row r="32" spans="1:17" ht="13.8">
      <c r="A32" s="2" t="s">
        <v>11</v>
      </c>
      <c r="B32" s="95">
        <v>0</v>
      </c>
      <c r="C32" s="96" t="e">
        <f>+B32/B38</f>
        <v>#DIV/0!</v>
      </c>
      <c r="D32" s="97">
        <v>0</v>
      </c>
      <c r="E32" s="98">
        <f t="shared" si="0"/>
        <v>0</v>
      </c>
      <c r="F32" s="97">
        <v>0</v>
      </c>
      <c r="G32" s="98">
        <f t="shared" si="1"/>
        <v>0</v>
      </c>
      <c r="H32" s="99">
        <f t="shared" si="3"/>
        <v>0</v>
      </c>
      <c r="I32" s="360">
        <f t="shared" si="4"/>
        <v>17099785.696476888</v>
      </c>
      <c r="J32" s="98">
        <f t="shared" si="2"/>
        <v>1888421.5218921637</v>
      </c>
      <c r="K32" s="98">
        <f t="shared" si="5"/>
        <v>127945.73284810229</v>
      </c>
      <c r="L32" s="101">
        <f t="shared" si="6"/>
        <v>2016367.2547402659</v>
      </c>
    </row>
    <row r="33" spans="1:12" ht="13.8">
      <c r="A33" s="2" t="s">
        <v>8</v>
      </c>
      <c r="B33" s="95">
        <v>0</v>
      </c>
      <c r="C33" s="96" t="e">
        <f>+B33/B38</f>
        <v>#DIV/0!</v>
      </c>
      <c r="D33" s="97">
        <v>0</v>
      </c>
      <c r="E33" s="98">
        <f t="shared" si="0"/>
        <v>0</v>
      </c>
      <c r="F33" s="97">
        <v>0</v>
      </c>
      <c r="G33" s="98">
        <f t="shared" si="1"/>
        <v>0</v>
      </c>
      <c r="H33" s="99">
        <f t="shared" si="3"/>
        <v>0</v>
      </c>
      <c r="I33" s="360">
        <f t="shared" si="4"/>
        <v>153555.75515466626</v>
      </c>
      <c r="J33" s="98">
        <f t="shared" si="2"/>
        <v>2977.5229090470884</v>
      </c>
      <c r="K33" s="98">
        <f t="shared" si="5"/>
        <v>-123.57151719005066</v>
      </c>
      <c r="L33" s="101">
        <f t="shared" si="6"/>
        <v>2853.9513918570378</v>
      </c>
    </row>
    <row r="34" spans="1:12" ht="13.8">
      <c r="A34" s="372" t="s">
        <v>444</v>
      </c>
      <c r="B34" s="95">
        <v>0</v>
      </c>
      <c r="C34" s="96" t="e">
        <f>+B34/B38</f>
        <v>#DIV/0!</v>
      </c>
      <c r="D34" s="97">
        <v>0</v>
      </c>
      <c r="E34" s="98">
        <f t="shared" si="0"/>
        <v>0</v>
      </c>
      <c r="F34" s="97">
        <v>0</v>
      </c>
      <c r="G34" s="98">
        <f t="shared" si="1"/>
        <v>0</v>
      </c>
      <c r="H34" s="99">
        <f t="shared" si="3"/>
        <v>0</v>
      </c>
      <c r="I34" s="360">
        <f t="shared" si="4"/>
        <v>1413647.0060065161</v>
      </c>
      <c r="J34" s="98">
        <f t="shared" si="2"/>
        <v>55497.989035730709</v>
      </c>
      <c r="K34" s="98">
        <f t="shared" si="5"/>
        <v>-3432.590879529439</v>
      </c>
      <c r="L34" s="101">
        <f t="shared" si="6"/>
        <v>52065.39815620127</v>
      </c>
    </row>
    <row r="35" spans="1:12" ht="13.8">
      <c r="A35" s="372" t="s">
        <v>445</v>
      </c>
      <c r="B35" s="95">
        <v>0</v>
      </c>
      <c r="C35" s="96" t="e">
        <f>+B35/B38</f>
        <v>#DIV/0!</v>
      </c>
      <c r="D35" s="97">
        <v>0</v>
      </c>
      <c r="E35" s="98">
        <f t="shared" si="0"/>
        <v>0</v>
      </c>
      <c r="F35" s="97">
        <v>0</v>
      </c>
      <c r="G35" s="98">
        <f t="shared" si="1"/>
        <v>0</v>
      </c>
      <c r="H35" s="99">
        <f t="shared" si="3"/>
        <v>0</v>
      </c>
      <c r="I35" s="360">
        <f t="shared" si="4"/>
        <v>28648.74520108891</v>
      </c>
      <c r="J35" s="98">
        <f t="shared" si="2"/>
        <v>424.55151458275139</v>
      </c>
      <c r="K35" s="98">
        <f t="shared" si="5"/>
        <v>-31.807626386999008</v>
      </c>
      <c r="L35" s="101">
        <f t="shared" si="6"/>
        <v>392.74388819575239</v>
      </c>
    </row>
    <row r="36" spans="1:12" ht="13.8">
      <c r="A36" s="372" t="s">
        <v>461</v>
      </c>
      <c r="B36" s="95">
        <v>0</v>
      </c>
      <c r="C36" s="96" t="e">
        <f>+B36/B39</f>
        <v>#DIV/0!</v>
      </c>
      <c r="D36" s="97">
        <v>0</v>
      </c>
      <c r="E36" s="98">
        <f t="shared" si="0"/>
        <v>0</v>
      </c>
      <c r="F36" s="97">
        <v>0</v>
      </c>
      <c r="G36" s="98">
        <f t="shared" si="1"/>
        <v>0</v>
      </c>
      <c r="H36" s="99">
        <f t="shared" si="3"/>
        <v>0</v>
      </c>
      <c r="I36" s="360">
        <f t="shared" si="4"/>
        <v>9097339.7171891648</v>
      </c>
      <c r="J36" s="98">
        <f t="shared" si="2"/>
        <v>1403363.1765323333</v>
      </c>
      <c r="K36" s="98">
        <f t="shared" si="5"/>
        <v>-165460.39765877675</v>
      </c>
      <c r="L36" s="101">
        <f t="shared" si="6"/>
        <v>1237902.7788735565</v>
      </c>
    </row>
    <row r="37" spans="1:12" ht="13.8">
      <c r="A37" s="3" t="s">
        <v>464</v>
      </c>
      <c r="B37" s="95">
        <v>0</v>
      </c>
      <c r="C37" s="96" t="e">
        <f>+B37/B38</f>
        <v>#DIV/0!</v>
      </c>
      <c r="D37" s="97">
        <v>0</v>
      </c>
      <c r="E37" s="98">
        <f t="shared" si="0"/>
        <v>0</v>
      </c>
      <c r="F37" s="97">
        <v>0</v>
      </c>
      <c r="G37" s="98">
        <f t="shared" si="1"/>
        <v>0</v>
      </c>
      <c r="H37" s="102">
        <f t="shared" si="3"/>
        <v>0</v>
      </c>
      <c r="I37" s="361">
        <f t="shared" si="4"/>
        <v>320889.81805697322</v>
      </c>
      <c r="J37" s="98">
        <f t="shared" si="2"/>
        <v>4755.3307244009211</v>
      </c>
      <c r="K37" s="98">
        <f t="shared" si="5"/>
        <v>-465.27631293529578</v>
      </c>
      <c r="L37" s="101">
        <f t="shared" si="6"/>
        <v>4290.054411465625</v>
      </c>
    </row>
    <row r="38" spans="1:12" ht="13.8">
      <c r="A38" s="24"/>
      <c r="B38" s="104">
        <f t="shared" ref="B38:L38" si="8">SUM(B10:B37)</f>
        <v>0</v>
      </c>
      <c r="C38" s="105" t="e">
        <f t="shared" si="8"/>
        <v>#DIV/0!</v>
      </c>
      <c r="D38" s="106">
        <f t="shared" si="8"/>
        <v>0</v>
      </c>
      <c r="E38" s="107">
        <f t="shared" si="8"/>
        <v>0</v>
      </c>
      <c r="F38" s="108">
        <f t="shared" si="8"/>
        <v>0</v>
      </c>
      <c r="G38" s="107">
        <f t="shared" si="8"/>
        <v>0</v>
      </c>
      <c r="H38" s="109">
        <f t="shared" si="8"/>
        <v>0</v>
      </c>
      <c r="I38" s="362">
        <f t="shared" si="8"/>
        <v>436900978.00000006</v>
      </c>
      <c r="J38" s="111">
        <f t="shared" si="8"/>
        <v>67536391.272771388</v>
      </c>
      <c r="K38" s="111">
        <f t="shared" si="8"/>
        <v>-4859852.3500000006</v>
      </c>
      <c r="L38" s="111">
        <f t="shared" si="8"/>
        <v>62676538.922771387</v>
      </c>
    </row>
    <row r="39" spans="1:12">
      <c r="H39" s="80"/>
      <c r="I39" s="81"/>
    </row>
    <row r="40" spans="1:12">
      <c r="I40" t="s">
        <v>370</v>
      </c>
      <c r="K40" s="166"/>
      <c r="L40" s="166">
        <f>SUM(N43:N5790)</f>
        <v>62676539.272771381</v>
      </c>
    </row>
    <row r="41" spans="1:12">
      <c r="B41" s="367" t="str">
        <f>+MTEP06!B35</f>
        <v>* Note</v>
      </c>
    </row>
    <row r="42" spans="1:12">
      <c r="B42" s="367" t="str">
        <f>+MTEP06!B36</f>
        <v xml:space="preserve">ATC, OTP, MP, Vecten allocate true-ups based on the allocation totals in column "H" as approved by FERC </v>
      </c>
      <c r="K42" t="s">
        <v>653</v>
      </c>
      <c r="L42" s="396">
        <f>+L38-L40</f>
        <v>-0.34999999403953552</v>
      </c>
    </row>
    <row r="43" spans="1:12">
      <c r="B43" s="367" t="str">
        <f>+MTEP06!B37</f>
        <v>GRE, ITC, ITCM, METC, NSP allocate true-ups based on FERC approved calculations.</v>
      </c>
    </row>
    <row r="47" spans="1:12" ht="15.6">
      <c r="A47" s="874" t="s">
        <v>19</v>
      </c>
      <c r="B47" s="875"/>
      <c r="C47" s="875">
        <v>1809</v>
      </c>
      <c r="D47" s="875"/>
      <c r="E47" s="875"/>
      <c r="F47" s="875"/>
      <c r="G47" s="875"/>
      <c r="H47" s="876"/>
      <c r="I47" s="4"/>
    </row>
    <row r="48" spans="1:12" ht="15.6">
      <c r="A48" s="867" t="s">
        <v>20</v>
      </c>
      <c r="B48" s="868"/>
      <c r="C48" s="918"/>
      <c r="D48" s="918"/>
      <c r="E48" s="918"/>
      <c r="F48" s="918"/>
      <c r="G48" s="918"/>
      <c r="H48" s="919"/>
      <c r="I48" s="4"/>
    </row>
    <row r="49" spans="1:12" ht="15.6">
      <c r="A49" s="867" t="s">
        <v>22</v>
      </c>
      <c r="B49" s="868"/>
      <c r="C49" s="913"/>
      <c r="D49" s="913"/>
      <c r="E49" s="913"/>
      <c r="F49" s="913"/>
      <c r="G49" s="913"/>
      <c r="H49" s="914"/>
      <c r="I49" s="4"/>
    </row>
    <row r="50" spans="1:12" ht="15.6">
      <c r="A50" s="867" t="s">
        <v>24</v>
      </c>
      <c r="B50" s="868"/>
      <c r="C50" s="869">
        <v>32600000</v>
      </c>
      <c r="D50" s="870"/>
      <c r="E50" s="870"/>
      <c r="F50" s="870"/>
      <c r="G50" s="870"/>
      <c r="H50" s="871"/>
      <c r="I50" s="4"/>
    </row>
    <row r="51" spans="1:12" ht="15.6">
      <c r="A51" s="881" t="s">
        <v>25</v>
      </c>
      <c r="B51" s="882"/>
      <c r="C51" s="911" t="s">
        <v>17</v>
      </c>
      <c r="D51" s="911"/>
      <c r="E51" s="911"/>
      <c r="F51" s="911"/>
      <c r="G51" s="911"/>
      <c r="H51" s="912"/>
      <c r="I51" s="4"/>
    </row>
    <row r="52" spans="1:12" ht="13.8">
      <c r="A52" s="5"/>
      <c r="B52" s="5"/>
      <c r="C52" s="5"/>
      <c r="D52" s="5"/>
      <c r="E52" s="5"/>
      <c r="F52" s="5"/>
      <c r="G52" s="5"/>
      <c r="H52" s="5"/>
      <c r="I52" s="5"/>
    </row>
    <row r="53" spans="1:12" ht="13.8">
      <c r="A53" s="6"/>
      <c r="B53" s="7"/>
      <c r="C53" s="8"/>
      <c r="D53" s="886">
        <v>0.2</v>
      </c>
      <c r="E53" s="887"/>
      <c r="F53" s="886">
        <v>0.8</v>
      </c>
      <c r="G53" s="887"/>
      <c r="H53" s="489"/>
      <c r="I53" s="10"/>
      <c r="J53" s="11" t="s">
        <v>121</v>
      </c>
      <c r="K53" s="11" t="s">
        <v>269</v>
      </c>
      <c r="L53" s="11" t="s">
        <v>270</v>
      </c>
    </row>
    <row r="54" spans="1:12" ht="13.8">
      <c r="A54" s="12"/>
      <c r="B54" s="13"/>
      <c r="C54" s="14"/>
      <c r="D54" s="872" t="s">
        <v>26</v>
      </c>
      <c r="E54" s="880"/>
      <c r="F54" s="872" t="s">
        <v>27</v>
      </c>
      <c r="G54" s="880"/>
      <c r="H54" s="872" t="s">
        <v>28</v>
      </c>
      <c r="I54" s="873"/>
      <c r="J54" s="15" t="s">
        <v>29</v>
      </c>
      <c r="K54" s="391" t="s">
        <v>523</v>
      </c>
      <c r="L54" s="391" t="s">
        <v>29</v>
      </c>
    </row>
    <row r="55" spans="1:12" ht="27.6">
      <c r="A55" s="16" t="s">
        <v>30</v>
      </c>
      <c r="B55" s="17" t="s">
        <v>31</v>
      </c>
      <c r="C55" s="18" t="s">
        <v>32</v>
      </c>
      <c r="D55" s="19" t="s">
        <v>33</v>
      </c>
      <c r="E55" s="20" t="s">
        <v>34</v>
      </c>
      <c r="F55" s="19" t="s">
        <v>33</v>
      </c>
      <c r="G55" s="20" t="s">
        <v>34</v>
      </c>
      <c r="H55" s="21" t="s">
        <v>33</v>
      </c>
      <c r="I55" s="40" t="s">
        <v>34</v>
      </c>
      <c r="J55" s="18" t="s">
        <v>34</v>
      </c>
      <c r="K55" s="18" t="s">
        <v>34</v>
      </c>
      <c r="L55" s="18" t="s">
        <v>34</v>
      </c>
    </row>
    <row r="56" spans="1:12" ht="13.8">
      <c r="A56" s="1" t="s">
        <v>15</v>
      </c>
      <c r="B56" s="22">
        <f>+$B$10</f>
        <v>0</v>
      </c>
      <c r="C56" s="84" t="e">
        <f>+B56/B83</f>
        <v>#DIV/0!</v>
      </c>
      <c r="D56" s="89">
        <v>0</v>
      </c>
      <c r="E56" s="112">
        <f>+D56*C50</f>
        <v>0</v>
      </c>
      <c r="F56" s="79">
        <v>0</v>
      </c>
      <c r="G56" s="114">
        <f>F56*C50</f>
        <v>0</v>
      </c>
      <c r="H56" s="79">
        <v>0</v>
      </c>
      <c r="I56" s="116">
        <f>H56*C50</f>
        <v>0</v>
      </c>
      <c r="J56" s="39">
        <f>+H56*I86</f>
        <v>0</v>
      </c>
      <c r="K56" s="39">
        <f>+H56*I87</f>
        <v>0</v>
      </c>
      <c r="L56" s="393">
        <f>+J56+K56</f>
        <v>0</v>
      </c>
    </row>
    <row r="57" spans="1:12" ht="13.8">
      <c r="A57" s="2" t="s">
        <v>4</v>
      </c>
      <c r="B57" s="22">
        <f>+$B$12</f>
        <v>0</v>
      </c>
      <c r="C57" s="84" t="e">
        <f>+B57/B83</f>
        <v>#DIV/0!</v>
      </c>
      <c r="D57" s="89">
        <v>0</v>
      </c>
      <c r="E57" s="112">
        <f>+D57*C50</f>
        <v>0</v>
      </c>
      <c r="F57" s="79">
        <v>0</v>
      </c>
      <c r="G57" s="112">
        <f>F57*C50</f>
        <v>0</v>
      </c>
      <c r="H57" s="79">
        <v>0</v>
      </c>
      <c r="I57" s="117">
        <f>H57*C50</f>
        <v>0</v>
      </c>
      <c r="J57" s="39">
        <f>+H57*I86</f>
        <v>0</v>
      </c>
      <c r="K57" s="39">
        <f>+H57*I87</f>
        <v>0</v>
      </c>
      <c r="L57" s="394">
        <f>+J57+K57</f>
        <v>0</v>
      </c>
    </row>
    <row r="58" spans="1:12" ht="13.8">
      <c r="A58" s="2" t="s">
        <v>0</v>
      </c>
      <c r="B58" s="22">
        <f>+$B$13</f>
        <v>0</v>
      </c>
      <c r="C58" s="84" t="e">
        <f>+B58/B83</f>
        <v>#DIV/0!</v>
      </c>
      <c r="D58" s="89">
        <v>0</v>
      </c>
      <c r="E58" s="112">
        <f>+D58*C50</f>
        <v>0</v>
      </c>
      <c r="F58" s="79">
        <v>0</v>
      </c>
      <c r="G58" s="112">
        <f>F58*C50</f>
        <v>0</v>
      </c>
      <c r="H58" s="79">
        <v>0</v>
      </c>
      <c r="I58" s="117">
        <f>H58*C50</f>
        <v>0</v>
      </c>
      <c r="J58" s="39">
        <f>+H58*I86</f>
        <v>0</v>
      </c>
      <c r="K58" s="478">
        <f>+H58*I87</f>
        <v>0</v>
      </c>
      <c r="L58" s="394">
        <f t="shared" ref="L58:L82" si="9">+J58+K58</f>
        <v>0</v>
      </c>
    </row>
    <row r="59" spans="1:12" ht="13.8">
      <c r="A59" s="2" t="s">
        <v>16</v>
      </c>
      <c r="B59" s="22">
        <f>+$B$14</f>
        <v>0</v>
      </c>
      <c r="C59" s="84" t="e">
        <f>+B59/B83</f>
        <v>#DIV/0!</v>
      </c>
      <c r="D59" s="89">
        <v>0</v>
      </c>
      <c r="E59" s="112">
        <f>+D59*C50</f>
        <v>0</v>
      </c>
      <c r="F59" s="79">
        <v>0</v>
      </c>
      <c r="G59" s="112">
        <f>F59*C50</f>
        <v>0</v>
      </c>
      <c r="H59" s="79">
        <v>0</v>
      </c>
      <c r="I59" s="117">
        <f>H59*C50</f>
        <v>0</v>
      </c>
      <c r="J59" s="39">
        <f>+H59*I86</f>
        <v>0</v>
      </c>
      <c r="K59" s="39">
        <f>+H59*I87</f>
        <v>0</v>
      </c>
      <c r="L59" s="394">
        <f t="shared" si="9"/>
        <v>0</v>
      </c>
    </row>
    <row r="60" spans="1:12" ht="13.8">
      <c r="A60" s="2" t="s">
        <v>6</v>
      </c>
      <c r="B60" s="22">
        <f>+$B$15</f>
        <v>0</v>
      </c>
      <c r="C60" s="84" t="e">
        <f>+B60/B83</f>
        <v>#DIV/0!</v>
      </c>
      <c r="D60" s="89">
        <v>0</v>
      </c>
      <c r="E60" s="112">
        <f>+D60*C50</f>
        <v>0</v>
      </c>
      <c r="F60" s="79">
        <v>0</v>
      </c>
      <c r="G60" s="112">
        <f>F60*C50</f>
        <v>0</v>
      </c>
      <c r="H60" s="79">
        <v>0</v>
      </c>
      <c r="I60" s="117">
        <f>H60*C50</f>
        <v>0</v>
      </c>
      <c r="J60" s="39">
        <f>+H60*I86</f>
        <v>0</v>
      </c>
      <c r="K60" s="39">
        <f>+H60*I87</f>
        <v>0</v>
      </c>
      <c r="L60" s="394">
        <f t="shared" si="9"/>
        <v>0</v>
      </c>
    </row>
    <row r="61" spans="1:12" ht="13.8">
      <c r="A61" s="2" t="s">
        <v>10</v>
      </c>
      <c r="B61" s="22">
        <f>+$B$16</f>
        <v>0</v>
      </c>
      <c r="C61" s="84" t="e">
        <f>+B61/B83</f>
        <v>#DIV/0!</v>
      </c>
      <c r="D61" s="89">
        <v>0</v>
      </c>
      <c r="E61" s="112">
        <f>+D61*C50</f>
        <v>0</v>
      </c>
      <c r="F61" s="79">
        <v>0</v>
      </c>
      <c r="G61" s="112">
        <f>F61*C50</f>
        <v>0</v>
      </c>
      <c r="H61" s="79">
        <v>0</v>
      </c>
      <c r="I61" s="117">
        <f>H61*C50</f>
        <v>0</v>
      </c>
      <c r="J61" s="39">
        <f>+H61*I86</f>
        <v>0</v>
      </c>
      <c r="K61" s="39">
        <f>+H61*I87</f>
        <v>0</v>
      </c>
      <c r="L61" s="394">
        <f t="shared" si="9"/>
        <v>0</v>
      </c>
    </row>
    <row r="62" spans="1:12" ht="13.8">
      <c r="A62" s="2" t="s">
        <v>17</v>
      </c>
      <c r="B62" s="22">
        <f>+$B$17</f>
        <v>0</v>
      </c>
      <c r="C62" s="84" t="e">
        <f>+B62/B83</f>
        <v>#DIV/0!</v>
      </c>
      <c r="D62" s="89">
        <v>0</v>
      </c>
      <c r="E62" s="112">
        <f>+D62*C50</f>
        <v>0</v>
      </c>
      <c r="F62" s="79">
        <v>0</v>
      </c>
      <c r="G62" s="112">
        <f>F62*C50</f>
        <v>0</v>
      </c>
      <c r="H62" s="79">
        <v>1</v>
      </c>
      <c r="I62" s="117">
        <f>H62*C50</f>
        <v>32600000</v>
      </c>
      <c r="J62" s="39">
        <f>+H62*I86</f>
        <v>6300048.2672398509</v>
      </c>
      <c r="K62" s="588">
        <v>-1911.21</v>
      </c>
      <c r="L62" s="394">
        <f t="shared" si="9"/>
        <v>6298137.057239851</v>
      </c>
    </row>
    <row r="63" spans="1:12" ht="13.8">
      <c r="A63" s="2" t="s">
        <v>5</v>
      </c>
      <c r="B63" s="22">
        <f>+$B$18</f>
        <v>0</v>
      </c>
      <c r="C63" s="84" t="e">
        <f>+B63/B83</f>
        <v>#DIV/0!</v>
      </c>
      <c r="D63" s="89">
        <v>0</v>
      </c>
      <c r="E63" s="112">
        <f>+D63*C50</f>
        <v>0</v>
      </c>
      <c r="F63" s="79">
        <v>0</v>
      </c>
      <c r="G63" s="112">
        <f>F63*C50</f>
        <v>0</v>
      </c>
      <c r="H63" s="79">
        <v>0</v>
      </c>
      <c r="I63" s="117">
        <f>H63*C50</f>
        <v>0</v>
      </c>
      <c r="J63" s="39">
        <f>+H63*I86</f>
        <v>0</v>
      </c>
      <c r="K63" s="39">
        <f>+H63*I87</f>
        <v>0</v>
      </c>
      <c r="L63" s="394">
        <f t="shared" si="9"/>
        <v>0</v>
      </c>
    </row>
    <row r="64" spans="1:12" ht="13.8">
      <c r="A64" s="2" t="s">
        <v>116</v>
      </c>
      <c r="B64" s="22">
        <f>+$B$19</f>
        <v>0</v>
      </c>
      <c r="C64" s="84" t="e">
        <f>+B64/B83</f>
        <v>#DIV/0!</v>
      </c>
      <c r="D64" s="89">
        <v>0</v>
      </c>
      <c r="E64" s="112">
        <f>+D64*C50</f>
        <v>0</v>
      </c>
      <c r="F64" s="79">
        <v>0</v>
      </c>
      <c r="G64" s="112">
        <f>F64*C50</f>
        <v>0</v>
      </c>
      <c r="H64" s="79">
        <v>0</v>
      </c>
      <c r="I64" s="117">
        <f>H64*C50</f>
        <v>0</v>
      </c>
      <c r="J64" s="39">
        <f>+H64*I86</f>
        <v>0</v>
      </c>
      <c r="K64" s="39">
        <f>+H64*I87</f>
        <v>0</v>
      </c>
      <c r="L64" s="394">
        <f t="shared" si="9"/>
        <v>0</v>
      </c>
    </row>
    <row r="65" spans="1:12" ht="13.8">
      <c r="A65" s="2" t="s">
        <v>1</v>
      </c>
      <c r="B65" s="22">
        <f>+$B$20</f>
        <v>0</v>
      </c>
      <c r="C65" s="84" t="e">
        <f>+B65/B83</f>
        <v>#DIV/0!</v>
      </c>
      <c r="D65" s="89">
        <v>0</v>
      </c>
      <c r="E65" s="112">
        <f>+D65*C50</f>
        <v>0</v>
      </c>
      <c r="F65" s="79">
        <v>0</v>
      </c>
      <c r="G65" s="112">
        <f>F65*C50</f>
        <v>0</v>
      </c>
      <c r="H65" s="79">
        <v>0</v>
      </c>
      <c r="I65" s="117">
        <f>H65*C50</f>
        <v>0</v>
      </c>
      <c r="J65" s="39">
        <f>+H65*I86</f>
        <v>0</v>
      </c>
      <c r="K65" s="39">
        <f>+H65*I87</f>
        <v>0</v>
      </c>
      <c r="L65" s="394">
        <f t="shared" si="9"/>
        <v>0</v>
      </c>
    </row>
    <row r="66" spans="1:12" ht="13.8">
      <c r="A66" s="2" t="s">
        <v>46</v>
      </c>
      <c r="B66" s="22">
        <f>+$B$21</f>
        <v>0</v>
      </c>
      <c r="C66" s="84" t="e">
        <f>+B66/B83</f>
        <v>#DIV/0!</v>
      </c>
      <c r="D66" s="89">
        <v>0</v>
      </c>
      <c r="E66" s="112">
        <f>+D66*C50</f>
        <v>0</v>
      </c>
      <c r="F66" s="79">
        <v>0</v>
      </c>
      <c r="G66" s="112">
        <f>F66*C50</f>
        <v>0</v>
      </c>
      <c r="H66" s="79">
        <v>0</v>
      </c>
      <c r="I66" s="117">
        <f>H66*C50</f>
        <v>0</v>
      </c>
      <c r="J66" s="39">
        <f>+H66*I86</f>
        <v>0</v>
      </c>
      <c r="K66" s="39">
        <f>+H66*I87</f>
        <v>0</v>
      </c>
      <c r="L66" s="394">
        <f t="shared" si="9"/>
        <v>0</v>
      </c>
    </row>
    <row r="67" spans="1:12" ht="13.8">
      <c r="A67" s="2" t="s">
        <v>45</v>
      </c>
      <c r="B67" s="22">
        <f>+$B$22</f>
        <v>0</v>
      </c>
      <c r="C67" s="84" t="e">
        <f>+B67/B83</f>
        <v>#DIV/0!</v>
      </c>
      <c r="D67" s="89">
        <v>0</v>
      </c>
      <c r="E67" s="112">
        <f>+D67*C50</f>
        <v>0</v>
      </c>
      <c r="F67" s="79">
        <v>0</v>
      </c>
      <c r="G67" s="112">
        <f>F67*C50</f>
        <v>0</v>
      </c>
      <c r="H67" s="79">
        <v>0</v>
      </c>
      <c r="I67" s="117">
        <f>H67*C50</f>
        <v>0</v>
      </c>
      <c r="J67" s="39">
        <f>+H67*I86</f>
        <v>0</v>
      </c>
      <c r="K67" s="39">
        <f>+H67*I87</f>
        <v>0</v>
      </c>
      <c r="L67" s="394">
        <f t="shared" si="9"/>
        <v>0</v>
      </c>
    </row>
    <row r="68" spans="1:12" ht="13.8">
      <c r="A68" s="2" t="s">
        <v>209</v>
      </c>
      <c r="B68" s="22">
        <f>+$B$23</f>
        <v>0</v>
      </c>
      <c r="C68" s="84" t="e">
        <f>+B68/B83</f>
        <v>#DIV/0!</v>
      </c>
      <c r="D68" s="89">
        <v>0</v>
      </c>
      <c r="E68" s="112">
        <f>+D68*C50</f>
        <v>0</v>
      </c>
      <c r="F68" s="79">
        <v>0</v>
      </c>
      <c r="G68" s="112">
        <f>F68*C50</f>
        <v>0</v>
      </c>
      <c r="H68" s="79">
        <v>0</v>
      </c>
      <c r="I68" s="117">
        <f>H68*C50</f>
        <v>0</v>
      </c>
      <c r="J68" s="39">
        <f>+H68*I86</f>
        <v>0</v>
      </c>
      <c r="K68" s="39">
        <f>+H68*I87</f>
        <v>0</v>
      </c>
      <c r="L68" s="394">
        <f t="shared" si="9"/>
        <v>0</v>
      </c>
    </row>
    <row r="69" spans="1:12" ht="13.8">
      <c r="A69" s="2" t="s">
        <v>210</v>
      </c>
      <c r="B69" s="22">
        <f>+$B$24</f>
        <v>0</v>
      </c>
      <c r="C69" s="84" t="e">
        <f>+B69/B83</f>
        <v>#DIV/0!</v>
      </c>
      <c r="D69" s="89">
        <v>0</v>
      </c>
      <c r="E69" s="112">
        <f>+D69*C50</f>
        <v>0</v>
      </c>
      <c r="F69" s="79">
        <v>0</v>
      </c>
      <c r="G69" s="112">
        <f>F69*C50</f>
        <v>0</v>
      </c>
      <c r="H69" s="79">
        <v>0</v>
      </c>
      <c r="I69" s="117">
        <f>H69*C50</f>
        <v>0</v>
      </c>
      <c r="J69" s="39">
        <f>+H69*I86</f>
        <v>0</v>
      </c>
      <c r="K69" s="39">
        <f>+H69*I87</f>
        <v>0</v>
      </c>
      <c r="L69" s="394">
        <f t="shared" si="9"/>
        <v>0</v>
      </c>
    </row>
    <row r="70" spans="1:12" ht="13.8">
      <c r="A70" s="2" t="s">
        <v>2</v>
      </c>
      <c r="B70" s="22">
        <f>+$B$25</f>
        <v>0</v>
      </c>
      <c r="C70" s="84" t="e">
        <f>+B70/B83</f>
        <v>#DIV/0!</v>
      </c>
      <c r="D70" s="89">
        <v>0</v>
      </c>
      <c r="E70" s="112">
        <f>+D70*C50</f>
        <v>0</v>
      </c>
      <c r="F70" s="79">
        <v>0</v>
      </c>
      <c r="G70" s="112">
        <f>F70*C50</f>
        <v>0</v>
      </c>
      <c r="H70" s="79">
        <v>0</v>
      </c>
      <c r="I70" s="117">
        <f>H70*C50</f>
        <v>0</v>
      </c>
      <c r="J70" s="39">
        <f>+H70*I86</f>
        <v>0</v>
      </c>
      <c r="K70" s="39">
        <f>+H70*I87</f>
        <v>0</v>
      </c>
      <c r="L70" s="394">
        <f t="shared" si="9"/>
        <v>0</v>
      </c>
    </row>
    <row r="71" spans="1:12" ht="13.8">
      <c r="A71" s="2" t="s">
        <v>12</v>
      </c>
      <c r="B71" s="22">
        <f>+$B$26</f>
        <v>0</v>
      </c>
      <c r="C71" s="84" t="e">
        <f>+B71/B83</f>
        <v>#DIV/0!</v>
      </c>
      <c r="D71" s="89">
        <v>0</v>
      </c>
      <c r="E71" s="112">
        <f>+D71*C50</f>
        <v>0</v>
      </c>
      <c r="F71" s="79">
        <v>0</v>
      </c>
      <c r="G71" s="112">
        <f>F71*C50</f>
        <v>0</v>
      </c>
      <c r="H71" s="79">
        <v>0</v>
      </c>
      <c r="I71" s="117">
        <f>H71*C50</f>
        <v>0</v>
      </c>
      <c r="J71" s="39">
        <f>+H71*I86</f>
        <v>0</v>
      </c>
      <c r="K71" s="39">
        <f>+H71*I87</f>
        <v>0</v>
      </c>
      <c r="L71" s="394">
        <f t="shared" si="9"/>
        <v>0</v>
      </c>
    </row>
    <row r="72" spans="1:12" ht="13.8">
      <c r="A72" s="2" t="s">
        <v>18</v>
      </c>
      <c r="B72" s="22">
        <f>+$B$27</f>
        <v>0</v>
      </c>
      <c r="C72" s="84" t="e">
        <f>+B72/B83</f>
        <v>#DIV/0!</v>
      </c>
      <c r="D72" s="89">
        <v>0</v>
      </c>
      <c r="E72" s="112">
        <f>+D72*C50</f>
        <v>0</v>
      </c>
      <c r="F72" s="79">
        <v>0</v>
      </c>
      <c r="G72" s="112">
        <f>F72*C50</f>
        <v>0</v>
      </c>
      <c r="H72" s="79">
        <v>0</v>
      </c>
      <c r="I72" s="117">
        <f>H72*C50</f>
        <v>0</v>
      </c>
      <c r="J72" s="39">
        <f>+H72*I86</f>
        <v>0</v>
      </c>
      <c r="K72" s="39">
        <f>+H72*I87</f>
        <v>0</v>
      </c>
      <c r="L72" s="394">
        <f t="shared" si="9"/>
        <v>0</v>
      </c>
    </row>
    <row r="73" spans="1:12" ht="13.8">
      <c r="A73" s="2" t="s">
        <v>9</v>
      </c>
      <c r="B73" s="22">
        <f>+$B$28</f>
        <v>0</v>
      </c>
      <c r="C73" s="84" t="e">
        <f>+B73/B83</f>
        <v>#DIV/0!</v>
      </c>
      <c r="D73" s="89">
        <v>0</v>
      </c>
      <c r="E73" s="112">
        <f>+D73*C50</f>
        <v>0</v>
      </c>
      <c r="F73" s="79">
        <v>0</v>
      </c>
      <c r="G73" s="112">
        <f>F73*C50</f>
        <v>0</v>
      </c>
      <c r="H73" s="79">
        <v>0</v>
      </c>
      <c r="I73" s="117">
        <f>H73*C50</f>
        <v>0</v>
      </c>
      <c r="J73" s="39">
        <f>+H73*I86</f>
        <v>0</v>
      </c>
      <c r="K73" s="39">
        <f>+H73*I87</f>
        <v>0</v>
      </c>
      <c r="L73" s="394">
        <f t="shared" si="9"/>
        <v>0</v>
      </c>
    </row>
    <row r="74" spans="1:12" ht="13.8">
      <c r="A74" s="2" t="s">
        <v>40</v>
      </c>
      <c r="B74" s="22">
        <f>+$B$29</f>
        <v>0</v>
      </c>
      <c r="C74" s="84" t="e">
        <f>+B74/B83</f>
        <v>#DIV/0!</v>
      </c>
      <c r="D74" s="89">
        <v>0</v>
      </c>
      <c r="E74" s="112">
        <f>+D74*C50</f>
        <v>0</v>
      </c>
      <c r="F74" s="79">
        <v>0</v>
      </c>
      <c r="G74" s="112">
        <f>F74*C50</f>
        <v>0</v>
      </c>
      <c r="H74" s="79">
        <v>0</v>
      </c>
      <c r="I74" s="117">
        <f>H74*C50</f>
        <v>0</v>
      </c>
      <c r="J74" s="39">
        <f>+H74*I86</f>
        <v>0</v>
      </c>
      <c r="K74" s="39">
        <f>+H74*I87</f>
        <v>0</v>
      </c>
      <c r="L74" s="394">
        <f t="shared" si="9"/>
        <v>0</v>
      </c>
    </row>
    <row r="75" spans="1:12" ht="13.8">
      <c r="A75" s="2" t="s">
        <v>13</v>
      </c>
      <c r="B75" s="22">
        <f>+$B$30</f>
        <v>0</v>
      </c>
      <c r="C75" s="84" t="e">
        <f>+B75/B83</f>
        <v>#DIV/0!</v>
      </c>
      <c r="D75" s="89">
        <v>0</v>
      </c>
      <c r="E75" s="112">
        <f>+D75*C50</f>
        <v>0</v>
      </c>
      <c r="F75" s="79">
        <v>0</v>
      </c>
      <c r="G75" s="112">
        <f>F75*C50</f>
        <v>0</v>
      </c>
      <c r="H75" s="79">
        <v>0</v>
      </c>
      <c r="I75" s="117">
        <f>H75*C50</f>
        <v>0</v>
      </c>
      <c r="J75" s="39">
        <f>+H75*I86</f>
        <v>0</v>
      </c>
      <c r="K75" s="39">
        <f>+H75*I87</f>
        <v>0</v>
      </c>
      <c r="L75" s="394">
        <f t="shared" si="9"/>
        <v>0</v>
      </c>
    </row>
    <row r="76" spans="1:12" ht="13.8">
      <c r="A76" s="2" t="s">
        <v>3</v>
      </c>
      <c r="B76" s="22">
        <f>+$B$31</f>
        <v>0</v>
      </c>
      <c r="C76" s="84" t="e">
        <f>+B76/B83</f>
        <v>#DIV/0!</v>
      </c>
      <c r="D76" s="89">
        <v>0</v>
      </c>
      <c r="E76" s="112">
        <f>+D76*C50</f>
        <v>0</v>
      </c>
      <c r="F76" s="79">
        <v>0</v>
      </c>
      <c r="G76" s="112">
        <f>F76*C50</f>
        <v>0</v>
      </c>
      <c r="H76" s="79">
        <v>0</v>
      </c>
      <c r="I76" s="117">
        <f>H76*C50</f>
        <v>0</v>
      </c>
      <c r="J76" s="39">
        <f>+H76*I86</f>
        <v>0</v>
      </c>
      <c r="K76" s="39">
        <f>+H76*I87</f>
        <v>0</v>
      </c>
      <c r="L76" s="394">
        <f t="shared" si="9"/>
        <v>0</v>
      </c>
    </row>
    <row r="77" spans="1:12" ht="13.8">
      <c r="A77" s="2" t="s">
        <v>11</v>
      </c>
      <c r="B77" s="22">
        <f>+$B$32</f>
        <v>0</v>
      </c>
      <c r="C77" s="84" t="e">
        <f>+B77/B83</f>
        <v>#DIV/0!</v>
      </c>
      <c r="D77" s="89">
        <v>0</v>
      </c>
      <c r="E77" s="112">
        <f>+D77*C50</f>
        <v>0</v>
      </c>
      <c r="F77" s="79">
        <v>0</v>
      </c>
      <c r="G77" s="112">
        <f>F77*C50</f>
        <v>0</v>
      </c>
      <c r="H77" s="79">
        <v>0</v>
      </c>
      <c r="I77" s="117">
        <f>H77*C50</f>
        <v>0</v>
      </c>
      <c r="J77" s="39">
        <f>+H77*I86</f>
        <v>0</v>
      </c>
      <c r="K77" s="39">
        <f>+H77*I87</f>
        <v>0</v>
      </c>
      <c r="L77" s="394">
        <f t="shared" si="9"/>
        <v>0</v>
      </c>
    </row>
    <row r="78" spans="1:12" ht="13.8">
      <c r="A78" s="372" t="s">
        <v>8</v>
      </c>
      <c r="B78" s="22">
        <f>+$B$33</f>
        <v>0</v>
      </c>
      <c r="C78" s="84" t="e">
        <f>+B78/B83</f>
        <v>#DIV/0!</v>
      </c>
      <c r="D78" s="89">
        <v>0</v>
      </c>
      <c r="E78" s="112">
        <f>+D78*C50</f>
        <v>0</v>
      </c>
      <c r="F78" s="79">
        <v>0</v>
      </c>
      <c r="G78" s="112">
        <f>F78*C50</f>
        <v>0</v>
      </c>
      <c r="H78" s="79">
        <v>0</v>
      </c>
      <c r="I78" s="117">
        <f>H78*C50</f>
        <v>0</v>
      </c>
      <c r="J78" s="39">
        <f>+H78*I86</f>
        <v>0</v>
      </c>
      <c r="K78" s="39">
        <f>+H78*I87</f>
        <v>0</v>
      </c>
      <c r="L78" s="394">
        <f t="shared" si="9"/>
        <v>0</v>
      </c>
    </row>
    <row r="79" spans="1:12" ht="13.8">
      <c r="A79" s="372" t="s">
        <v>444</v>
      </c>
      <c r="B79" s="22">
        <f>+$B$34</f>
        <v>0</v>
      </c>
      <c r="C79" s="84" t="e">
        <f>+B79/B83</f>
        <v>#DIV/0!</v>
      </c>
      <c r="D79" s="89">
        <v>0</v>
      </c>
      <c r="E79" s="112">
        <f>+D79*C50</f>
        <v>0</v>
      </c>
      <c r="F79" s="79">
        <v>0</v>
      </c>
      <c r="G79" s="112">
        <f>F79*C50</f>
        <v>0</v>
      </c>
      <c r="H79" s="79">
        <v>0</v>
      </c>
      <c r="I79" s="117">
        <f>H79*C50</f>
        <v>0</v>
      </c>
      <c r="J79" s="39">
        <f>+H79*I86</f>
        <v>0</v>
      </c>
      <c r="K79" s="39">
        <f>+H79*I87</f>
        <v>0</v>
      </c>
      <c r="L79" s="394">
        <f t="shared" si="9"/>
        <v>0</v>
      </c>
    </row>
    <row r="80" spans="1:12" ht="13.8">
      <c r="A80" s="372" t="s">
        <v>445</v>
      </c>
      <c r="B80" s="22">
        <f>+$B$35</f>
        <v>0</v>
      </c>
      <c r="C80" s="84" t="e">
        <f>+B80/B83</f>
        <v>#DIV/0!</v>
      </c>
      <c r="D80" s="89">
        <v>0</v>
      </c>
      <c r="E80" s="112">
        <f>+D80*C50</f>
        <v>0</v>
      </c>
      <c r="F80" s="79">
        <v>0</v>
      </c>
      <c r="G80" s="112">
        <f>F80*C50</f>
        <v>0</v>
      </c>
      <c r="H80" s="79">
        <v>0</v>
      </c>
      <c r="I80" s="117">
        <f>H80*C50</f>
        <v>0</v>
      </c>
      <c r="J80" s="39">
        <f>+H80*I86</f>
        <v>0</v>
      </c>
      <c r="K80" s="39">
        <f>+H80*I87</f>
        <v>0</v>
      </c>
      <c r="L80" s="394">
        <f t="shared" si="9"/>
        <v>0</v>
      </c>
    </row>
    <row r="81" spans="1:14" ht="13.8">
      <c r="A81" s="372" t="s">
        <v>461</v>
      </c>
      <c r="B81" s="22">
        <f>+$B$36</f>
        <v>0</v>
      </c>
      <c r="C81" s="84" t="e">
        <f>+B81/B83</f>
        <v>#DIV/0!</v>
      </c>
      <c r="D81" s="89">
        <v>0</v>
      </c>
      <c r="E81" s="112">
        <f>+D81*C50</f>
        <v>0</v>
      </c>
      <c r="F81" s="79">
        <v>0</v>
      </c>
      <c r="G81" s="112">
        <f>F81*C50</f>
        <v>0</v>
      </c>
      <c r="H81" s="79">
        <v>0</v>
      </c>
      <c r="I81" s="117">
        <f>H81*C50</f>
        <v>0</v>
      </c>
      <c r="J81" s="39">
        <f>+H81*I86</f>
        <v>0</v>
      </c>
      <c r="K81" s="39">
        <f>+H81*I87</f>
        <v>0</v>
      </c>
      <c r="L81" s="394">
        <f t="shared" ref="L81" si="10">+J81+K81</f>
        <v>0</v>
      </c>
    </row>
    <row r="82" spans="1:14" ht="13.8">
      <c r="A82" s="3" t="s">
        <v>464</v>
      </c>
      <c r="B82" s="22">
        <f>+$B$37</f>
        <v>0</v>
      </c>
      <c r="C82" s="84" t="e">
        <f>+B82/B83</f>
        <v>#DIV/0!</v>
      </c>
      <c r="D82" s="89">
        <v>0</v>
      </c>
      <c r="E82" s="112">
        <f>+D82*C50</f>
        <v>0</v>
      </c>
      <c r="F82" s="79">
        <v>0</v>
      </c>
      <c r="G82" s="115">
        <f>F82*C50</f>
        <v>0</v>
      </c>
      <c r="H82" s="514">
        <v>0</v>
      </c>
      <c r="I82" s="118">
        <f>H82*C50</f>
        <v>0</v>
      </c>
      <c r="J82" s="39">
        <f>+H82*I86</f>
        <v>0</v>
      </c>
      <c r="K82" s="39">
        <f>+H82*I87</f>
        <v>0</v>
      </c>
      <c r="L82" s="394">
        <f t="shared" si="9"/>
        <v>0</v>
      </c>
    </row>
    <row r="83" spans="1:14" ht="13.8">
      <c r="A83" s="24"/>
      <c r="B83" s="25">
        <f t="shared" ref="B83:L83" si="11">SUM(B56:B82)</f>
        <v>0</v>
      </c>
      <c r="C83" s="85" t="e">
        <f t="shared" si="11"/>
        <v>#DIV/0!</v>
      </c>
      <c r="D83" s="82">
        <f t="shared" si="11"/>
        <v>0</v>
      </c>
      <c r="E83" s="113">
        <f t="shared" si="11"/>
        <v>0</v>
      </c>
      <c r="F83" s="83">
        <f t="shared" si="11"/>
        <v>0</v>
      </c>
      <c r="G83" s="113">
        <f t="shared" si="11"/>
        <v>0</v>
      </c>
      <c r="H83" s="515">
        <f t="shared" si="11"/>
        <v>1</v>
      </c>
      <c r="I83" s="363">
        <f t="shared" si="11"/>
        <v>32600000</v>
      </c>
      <c r="J83" s="26">
        <f t="shared" si="11"/>
        <v>6300048.2672398509</v>
      </c>
      <c r="K83" s="26">
        <f t="shared" si="11"/>
        <v>-1911.21</v>
      </c>
      <c r="L83" s="26">
        <f t="shared" si="11"/>
        <v>6298137.057239851</v>
      </c>
    </row>
    <row r="84" spans="1:14">
      <c r="H84" s="80"/>
      <c r="I84" s="81"/>
    </row>
    <row r="85" spans="1:14">
      <c r="I85" s="127"/>
    </row>
    <row r="86" spans="1:14">
      <c r="G86" t="s">
        <v>114</v>
      </c>
      <c r="H86" s="27"/>
      <c r="I86" s="357">
        <f>+METC!L83</f>
        <v>6300048.2672398509</v>
      </c>
    </row>
    <row r="87" spans="1:14">
      <c r="G87" t="s">
        <v>338</v>
      </c>
      <c r="I87" s="357">
        <f>+METC!M83</f>
        <v>-1911</v>
      </c>
    </row>
    <row r="88" spans="1:14">
      <c r="G88" t="s">
        <v>256</v>
      </c>
      <c r="I88" s="746">
        <f>SUM(I86:I87)</f>
        <v>6298137.2672398509</v>
      </c>
      <c r="N88" s="121">
        <f>+I88</f>
        <v>6298137.2672398509</v>
      </c>
    </row>
    <row r="89" spans="1:14">
      <c r="I89" s="747"/>
      <c r="N89" s="121"/>
    </row>
    <row r="90" spans="1:14">
      <c r="I90" s="122"/>
      <c r="N90" s="121"/>
    </row>
    <row r="91" spans="1:14">
      <c r="I91" s="122"/>
      <c r="N91" s="121"/>
    </row>
    <row r="92" spans="1:14" ht="15.6">
      <c r="A92" s="874" t="s">
        <v>19</v>
      </c>
      <c r="B92" s="875"/>
      <c r="C92" s="875">
        <v>1950</v>
      </c>
      <c r="D92" s="875"/>
      <c r="E92" s="875"/>
      <c r="F92" s="875"/>
      <c r="G92" s="875"/>
      <c r="H92" s="876"/>
      <c r="I92" s="4"/>
    </row>
    <row r="93" spans="1:14" ht="15.6">
      <c r="A93" s="867" t="s">
        <v>20</v>
      </c>
      <c r="B93" s="868"/>
      <c r="C93" s="920"/>
      <c r="D93" s="920"/>
      <c r="E93" s="920"/>
      <c r="F93" s="920"/>
      <c r="G93" s="920"/>
      <c r="H93" s="921"/>
      <c r="I93" s="4"/>
    </row>
    <row r="94" spans="1:14" ht="15.6">
      <c r="A94" s="867" t="s">
        <v>22</v>
      </c>
      <c r="B94" s="868"/>
      <c r="C94" s="913"/>
      <c r="D94" s="913"/>
      <c r="E94" s="913"/>
      <c r="F94" s="913"/>
      <c r="G94" s="913"/>
      <c r="H94" s="914"/>
      <c r="I94" s="4"/>
    </row>
    <row r="95" spans="1:14" ht="15.6">
      <c r="A95" s="867" t="s">
        <v>24</v>
      </c>
      <c r="B95" s="868"/>
      <c r="C95" s="869">
        <v>17697000</v>
      </c>
      <c r="D95" s="870"/>
      <c r="E95" s="870"/>
      <c r="F95" s="870"/>
      <c r="G95" s="870"/>
      <c r="H95" s="871"/>
      <c r="I95" s="4"/>
    </row>
    <row r="96" spans="1:14" ht="15.6">
      <c r="A96" s="881" t="s">
        <v>25</v>
      </c>
      <c r="B96" s="882"/>
      <c r="C96" s="911" t="s">
        <v>18</v>
      </c>
      <c r="D96" s="911"/>
      <c r="E96" s="911"/>
      <c r="F96" s="911"/>
      <c r="G96" s="911"/>
      <c r="H96" s="912"/>
      <c r="I96" s="4"/>
    </row>
    <row r="97" spans="1:17" ht="13.8">
      <c r="A97" s="5"/>
      <c r="B97" s="5"/>
      <c r="C97" s="5"/>
      <c r="D97" s="5"/>
      <c r="E97" s="5"/>
      <c r="F97" s="5"/>
      <c r="G97" s="5"/>
      <c r="H97" s="5"/>
      <c r="I97" s="5"/>
    </row>
    <row r="98" spans="1:17" ht="13.8">
      <c r="A98" s="6"/>
      <c r="B98" s="7"/>
      <c r="C98" s="8"/>
      <c r="D98" s="886">
        <v>0.2</v>
      </c>
      <c r="E98" s="887"/>
      <c r="F98" s="886">
        <v>0.8</v>
      </c>
      <c r="G98" s="887"/>
      <c r="H98" s="489"/>
      <c r="I98" s="10"/>
      <c r="J98" s="11" t="s">
        <v>121</v>
      </c>
      <c r="K98" s="11" t="s">
        <v>269</v>
      </c>
      <c r="L98" s="11" t="s">
        <v>270</v>
      </c>
    </row>
    <row r="99" spans="1:17" ht="13.8">
      <c r="A99" s="12"/>
      <c r="B99" s="13"/>
      <c r="C99" s="14"/>
      <c r="D99" s="872" t="s">
        <v>26</v>
      </c>
      <c r="E99" s="880"/>
      <c r="F99" s="872" t="s">
        <v>27</v>
      </c>
      <c r="G99" s="880"/>
      <c r="H99" s="872" t="s">
        <v>28</v>
      </c>
      <c r="I99" s="873"/>
      <c r="J99" s="15" t="s">
        <v>29</v>
      </c>
      <c r="K99" s="391" t="s">
        <v>29</v>
      </c>
      <c r="L99" s="391" t="s">
        <v>29</v>
      </c>
    </row>
    <row r="100" spans="1:17" ht="27.6">
      <c r="A100" s="16" t="s">
        <v>30</v>
      </c>
      <c r="B100" s="17" t="s">
        <v>31</v>
      </c>
      <c r="C100" s="18" t="s">
        <v>32</v>
      </c>
      <c r="D100" s="19" t="s">
        <v>33</v>
      </c>
      <c r="E100" s="20" t="s">
        <v>34</v>
      </c>
      <c r="F100" s="19" t="s">
        <v>33</v>
      </c>
      <c r="G100" s="20" t="s">
        <v>34</v>
      </c>
      <c r="H100" s="21" t="s">
        <v>33</v>
      </c>
      <c r="I100" s="40" t="s">
        <v>34</v>
      </c>
      <c r="J100" s="18" t="s">
        <v>34</v>
      </c>
      <c r="K100" s="18" t="s">
        <v>34</v>
      </c>
      <c r="L100" s="18" t="s">
        <v>34</v>
      </c>
    </row>
    <row r="101" spans="1:17" ht="13.8">
      <c r="A101" s="1" t="s">
        <v>15</v>
      </c>
      <c r="B101" s="22">
        <f>+$B$10</f>
        <v>0</v>
      </c>
      <c r="C101" s="84" t="e">
        <f>+B101/B128</f>
        <v>#DIV/0!</v>
      </c>
      <c r="D101" s="89">
        <v>0</v>
      </c>
      <c r="E101" s="112">
        <f>+D101*C95</f>
        <v>0</v>
      </c>
      <c r="F101" s="79">
        <v>0</v>
      </c>
      <c r="G101" s="114">
        <f>F101*C95</f>
        <v>0</v>
      </c>
      <c r="H101" s="79">
        <v>0</v>
      </c>
      <c r="I101" s="116">
        <f>H101*C95</f>
        <v>0</v>
      </c>
      <c r="J101" s="39">
        <f>+H101*I131</f>
        <v>0</v>
      </c>
      <c r="K101" s="39">
        <f>+H101*I132</f>
        <v>0</v>
      </c>
      <c r="L101" s="393">
        <f>+J101+K101</f>
        <v>0</v>
      </c>
    </row>
    <row r="102" spans="1:17" ht="13.8">
      <c r="A102" s="2" t="s">
        <v>4</v>
      </c>
      <c r="B102" s="22">
        <f>+$B$12</f>
        <v>0</v>
      </c>
      <c r="C102" s="84" t="e">
        <f>+B102/B128</f>
        <v>#DIV/0!</v>
      </c>
      <c r="D102" s="89">
        <v>0</v>
      </c>
      <c r="E102" s="112">
        <f>+D102*C95</f>
        <v>0</v>
      </c>
      <c r="F102" s="79">
        <v>0</v>
      </c>
      <c r="G102" s="112">
        <f>F102*C95</f>
        <v>0</v>
      </c>
      <c r="H102" s="79">
        <v>0</v>
      </c>
      <c r="I102" s="117">
        <f>H102*C95</f>
        <v>0</v>
      </c>
      <c r="J102" s="39">
        <f>+H102*I131</f>
        <v>0</v>
      </c>
      <c r="K102" s="39">
        <f>+H102*I132</f>
        <v>0</v>
      </c>
      <c r="L102" s="394">
        <f>+J102+K102</f>
        <v>0</v>
      </c>
    </row>
    <row r="103" spans="1:17" s="127" customFormat="1" ht="13.8">
      <c r="A103" s="2" t="s">
        <v>0</v>
      </c>
      <c r="B103" s="471">
        <f>+$B$13</f>
        <v>0</v>
      </c>
      <c r="C103" s="472" t="e">
        <f>+B103/B128</f>
        <v>#DIV/0!</v>
      </c>
      <c r="D103" s="473">
        <v>0</v>
      </c>
      <c r="E103" s="474">
        <f>+D103*C95</f>
        <v>0</v>
      </c>
      <c r="F103" s="475">
        <v>0</v>
      </c>
      <c r="G103" s="474">
        <f>F103*C95</f>
        <v>0</v>
      </c>
      <c r="H103" s="475">
        <v>0</v>
      </c>
      <c r="I103" s="477">
        <f>H103*C95</f>
        <v>0</v>
      </c>
      <c r="J103" s="478">
        <f>+H103*I131</f>
        <v>0</v>
      </c>
      <c r="K103" s="478">
        <f>+H103*I132</f>
        <v>0</v>
      </c>
      <c r="L103" s="480">
        <f t="shared" ref="L103:L127" si="12">+J103+K103</f>
        <v>0</v>
      </c>
      <c r="P103"/>
      <c r="Q103"/>
    </row>
    <row r="104" spans="1:17" ht="13.8">
      <c r="A104" s="2" t="s">
        <v>16</v>
      </c>
      <c r="B104" s="22">
        <f>+$B$14</f>
        <v>0</v>
      </c>
      <c r="C104" s="84" t="e">
        <f>+B104/B128</f>
        <v>#DIV/0!</v>
      </c>
      <c r="D104" s="89">
        <v>0</v>
      </c>
      <c r="E104" s="112">
        <f>+D104*C95</f>
        <v>0</v>
      </c>
      <c r="F104" s="79">
        <v>0</v>
      </c>
      <c r="G104" s="112">
        <f>F104*C95</f>
        <v>0</v>
      </c>
      <c r="H104" s="79">
        <v>0</v>
      </c>
      <c r="I104" s="117">
        <f>H104*C95</f>
        <v>0</v>
      </c>
      <c r="J104" s="39">
        <f>+H104*I131</f>
        <v>0</v>
      </c>
      <c r="K104" s="39">
        <f>+H104*I132</f>
        <v>0</v>
      </c>
      <c r="L104" s="394">
        <f t="shared" si="12"/>
        <v>0</v>
      </c>
    </row>
    <row r="105" spans="1:17" ht="13.8">
      <c r="A105" s="2" t="s">
        <v>6</v>
      </c>
      <c r="B105" s="22">
        <f>+$B$15</f>
        <v>0</v>
      </c>
      <c r="C105" s="84" t="e">
        <f>+B105/B128</f>
        <v>#DIV/0!</v>
      </c>
      <c r="D105" s="89">
        <v>0</v>
      </c>
      <c r="E105" s="112">
        <f>+D105*C95</f>
        <v>0</v>
      </c>
      <c r="F105" s="79">
        <v>0</v>
      </c>
      <c r="G105" s="112">
        <f>F105*C95</f>
        <v>0</v>
      </c>
      <c r="H105" s="79">
        <v>0</v>
      </c>
      <c r="I105" s="117">
        <f>H105*C95</f>
        <v>0</v>
      </c>
      <c r="J105" s="39">
        <f>+H105*I131</f>
        <v>0</v>
      </c>
      <c r="K105" s="39">
        <f>+H105*I132</f>
        <v>0</v>
      </c>
      <c r="L105" s="394">
        <f t="shared" si="12"/>
        <v>0</v>
      </c>
    </row>
    <row r="106" spans="1:17" ht="13.8">
      <c r="A106" s="2" t="s">
        <v>10</v>
      </c>
      <c r="B106" s="22">
        <f>+$B$16</f>
        <v>0</v>
      </c>
      <c r="C106" s="84" t="e">
        <f>+B106/B128</f>
        <v>#DIV/0!</v>
      </c>
      <c r="D106" s="89">
        <v>0</v>
      </c>
      <c r="E106" s="112">
        <f>+D106*C95</f>
        <v>0</v>
      </c>
      <c r="F106" s="79">
        <v>0</v>
      </c>
      <c r="G106" s="112">
        <f>F106*C95</f>
        <v>0</v>
      </c>
      <c r="H106" s="79">
        <v>0</v>
      </c>
      <c r="I106" s="117">
        <f>H106*C95</f>
        <v>0</v>
      </c>
      <c r="J106" s="39">
        <f>+H106*I131</f>
        <v>0</v>
      </c>
      <c r="K106" s="39">
        <f>+H106*I132</f>
        <v>0</v>
      </c>
      <c r="L106" s="394">
        <f t="shared" si="12"/>
        <v>0</v>
      </c>
    </row>
    <row r="107" spans="1:17" ht="13.8">
      <c r="A107" s="2" t="s">
        <v>17</v>
      </c>
      <c r="B107" s="22">
        <f>+$B$17</f>
        <v>0</v>
      </c>
      <c r="C107" s="84" t="e">
        <f>+B107/B128</f>
        <v>#DIV/0!</v>
      </c>
      <c r="D107" s="89">
        <v>0</v>
      </c>
      <c r="E107" s="112">
        <f>+D107*C95</f>
        <v>0</v>
      </c>
      <c r="F107" s="79">
        <v>0</v>
      </c>
      <c r="G107" s="112">
        <f>F107*C95</f>
        <v>0</v>
      </c>
      <c r="H107" s="79">
        <v>0</v>
      </c>
      <c r="I107" s="117">
        <f>H107*C95</f>
        <v>0</v>
      </c>
      <c r="J107" s="39">
        <f>+H107*I131</f>
        <v>0</v>
      </c>
      <c r="K107" s="39">
        <f>+H107*I132</f>
        <v>0</v>
      </c>
      <c r="L107" s="394">
        <f t="shared" si="12"/>
        <v>0</v>
      </c>
    </row>
    <row r="108" spans="1:17" ht="13.8">
      <c r="A108" s="2" t="s">
        <v>5</v>
      </c>
      <c r="B108" s="22">
        <f>+$B$18</f>
        <v>0</v>
      </c>
      <c r="C108" s="84" t="e">
        <f>+B108/B128</f>
        <v>#DIV/0!</v>
      </c>
      <c r="D108" s="89">
        <v>0</v>
      </c>
      <c r="E108" s="112">
        <f>+D108*C95</f>
        <v>0</v>
      </c>
      <c r="F108" s="79">
        <v>0</v>
      </c>
      <c r="G108" s="112">
        <f>F108*C95</f>
        <v>0</v>
      </c>
      <c r="H108" s="79">
        <v>0</v>
      </c>
      <c r="I108" s="117">
        <f>H108*C95</f>
        <v>0</v>
      </c>
      <c r="J108" s="39">
        <f>+H108*I131</f>
        <v>0</v>
      </c>
      <c r="K108" s="39">
        <f>+H108*I132</f>
        <v>0</v>
      </c>
      <c r="L108" s="394">
        <f t="shared" si="12"/>
        <v>0</v>
      </c>
    </row>
    <row r="109" spans="1:17" ht="13.8">
      <c r="A109" s="2" t="s">
        <v>116</v>
      </c>
      <c r="B109" s="22">
        <f>+$B$19</f>
        <v>0</v>
      </c>
      <c r="C109" s="84" t="e">
        <f>+B109/B128</f>
        <v>#DIV/0!</v>
      </c>
      <c r="D109" s="89">
        <v>0</v>
      </c>
      <c r="E109" s="112">
        <f>+D109*C95</f>
        <v>0</v>
      </c>
      <c r="F109" s="79">
        <v>0</v>
      </c>
      <c r="G109" s="112">
        <f>F109*C95</f>
        <v>0</v>
      </c>
      <c r="H109" s="79">
        <v>0</v>
      </c>
      <c r="I109" s="117">
        <f>H109*C95</f>
        <v>0</v>
      </c>
      <c r="J109" s="39">
        <f>+H109*I131</f>
        <v>0</v>
      </c>
      <c r="K109" s="39">
        <f>+H109*I132</f>
        <v>0</v>
      </c>
      <c r="L109" s="394">
        <f t="shared" si="12"/>
        <v>0</v>
      </c>
    </row>
    <row r="110" spans="1:17" ht="13.8">
      <c r="A110" s="2" t="s">
        <v>1</v>
      </c>
      <c r="B110" s="22">
        <f>+$B$20</f>
        <v>0</v>
      </c>
      <c r="C110" s="84" t="e">
        <f>+B110/B128</f>
        <v>#DIV/0!</v>
      </c>
      <c r="D110" s="89">
        <v>0</v>
      </c>
      <c r="E110" s="112">
        <f>+D110*C95</f>
        <v>0</v>
      </c>
      <c r="F110" s="79">
        <v>0</v>
      </c>
      <c r="G110" s="112">
        <f>F110*C95</f>
        <v>0</v>
      </c>
      <c r="H110" s="79">
        <v>0</v>
      </c>
      <c r="I110" s="117">
        <f>H110*C95</f>
        <v>0</v>
      </c>
      <c r="J110" s="39">
        <f>+H110*I131</f>
        <v>0</v>
      </c>
      <c r="K110" s="39">
        <f>+H110*I132</f>
        <v>0</v>
      </c>
      <c r="L110" s="394">
        <f t="shared" si="12"/>
        <v>0</v>
      </c>
    </row>
    <row r="111" spans="1:17" ht="13.8">
      <c r="A111" s="2" t="s">
        <v>46</v>
      </c>
      <c r="B111" s="22">
        <f>+$B$21</f>
        <v>0</v>
      </c>
      <c r="C111" s="84" t="e">
        <f>+B111/B128</f>
        <v>#DIV/0!</v>
      </c>
      <c r="D111" s="89">
        <v>0</v>
      </c>
      <c r="E111" s="112">
        <f>+D111*C95</f>
        <v>0</v>
      </c>
      <c r="F111" s="79">
        <v>0</v>
      </c>
      <c r="G111" s="112">
        <f>F111*C95</f>
        <v>0</v>
      </c>
      <c r="H111" s="79">
        <v>0</v>
      </c>
      <c r="I111" s="117">
        <f>H111*C95</f>
        <v>0</v>
      </c>
      <c r="J111" s="39">
        <f>+H111*I131</f>
        <v>0</v>
      </c>
      <c r="K111" s="39">
        <f>+H111*I132</f>
        <v>0</v>
      </c>
      <c r="L111" s="394">
        <f t="shared" si="12"/>
        <v>0</v>
      </c>
    </row>
    <row r="112" spans="1:17" ht="13.8">
      <c r="A112" s="2" t="s">
        <v>45</v>
      </c>
      <c r="B112" s="22">
        <f>+$B$22</f>
        <v>0</v>
      </c>
      <c r="C112" s="84" t="e">
        <f>+B112/B128</f>
        <v>#DIV/0!</v>
      </c>
      <c r="D112" s="89">
        <v>0</v>
      </c>
      <c r="E112" s="112">
        <f>+D112*C95</f>
        <v>0</v>
      </c>
      <c r="F112" s="79">
        <v>0</v>
      </c>
      <c r="G112" s="112">
        <f>F112*C95</f>
        <v>0</v>
      </c>
      <c r="H112" s="79">
        <v>0</v>
      </c>
      <c r="I112" s="117">
        <f>H112*C95</f>
        <v>0</v>
      </c>
      <c r="J112" s="39">
        <f>+H112*I131</f>
        <v>0</v>
      </c>
      <c r="K112" s="39">
        <f>+H112*I132</f>
        <v>0</v>
      </c>
      <c r="L112" s="394">
        <f t="shared" si="12"/>
        <v>0</v>
      </c>
    </row>
    <row r="113" spans="1:12" ht="13.8">
      <c r="A113" s="2" t="s">
        <v>209</v>
      </c>
      <c r="B113" s="22">
        <f>+$B$23</f>
        <v>0</v>
      </c>
      <c r="C113" s="84" t="e">
        <f>+B113/B128</f>
        <v>#DIV/0!</v>
      </c>
      <c r="D113" s="89">
        <v>0</v>
      </c>
      <c r="E113" s="112">
        <f>+D113*C95</f>
        <v>0</v>
      </c>
      <c r="F113" s="79">
        <v>0</v>
      </c>
      <c r="G113" s="112">
        <f>F113*C95</f>
        <v>0</v>
      </c>
      <c r="H113" s="79">
        <v>0</v>
      </c>
      <c r="I113" s="117">
        <f>H113*C95</f>
        <v>0</v>
      </c>
      <c r="J113" s="39">
        <f>+H113*I131</f>
        <v>0</v>
      </c>
      <c r="K113" s="39">
        <f>+H113*I132</f>
        <v>0</v>
      </c>
      <c r="L113" s="394">
        <f t="shared" si="12"/>
        <v>0</v>
      </c>
    </row>
    <row r="114" spans="1:12" ht="13.8">
      <c r="A114" s="2" t="s">
        <v>210</v>
      </c>
      <c r="B114" s="22">
        <f>+$B$24</f>
        <v>0</v>
      </c>
      <c r="C114" s="84" t="e">
        <f>+B114/B128</f>
        <v>#DIV/0!</v>
      </c>
      <c r="D114" s="89">
        <v>0</v>
      </c>
      <c r="E114" s="112">
        <f>+D114*C95</f>
        <v>0</v>
      </c>
      <c r="F114" s="79">
        <v>0</v>
      </c>
      <c r="G114" s="112">
        <f>F114*C95</f>
        <v>0</v>
      </c>
      <c r="H114" s="79">
        <v>0</v>
      </c>
      <c r="I114" s="117">
        <f>H114*C95</f>
        <v>0</v>
      </c>
      <c r="J114" s="39">
        <f>+H114*I131</f>
        <v>0</v>
      </c>
      <c r="K114" s="39">
        <f>+H114*I132</f>
        <v>0</v>
      </c>
      <c r="L114" s="394">
        <f t="shared" si="12"/>
        <v>0</v>
      </c>
    </row>
    <row r="115" spans="1:12" ht="13.8">
      <c r="A115" s="2" t="s">
        <v>2</v>
      </c>
      <c r="B115" s="22">
        <f>+$B$25</f>
        <v>0</v>
      </c>
      <c r="C115" s="84" t="e">
        <f>+B115/B128</f>
        <v>#DIV/0!</v>
      </c>
      <c r="D115" s="89">
        <v>0</v>
      </c>
      <c r="E115" s="112">
        <f>+D115*C95</f>
        <v>0</v>
      </c>
      <c r="F115" s="79">
        <v>0</v>
      </c>
      <c r="G115" s="112">
        <f>F115*C95</f>
        <v>0</v>
      </c>
      <c r="H115" s="79">
        <v>0</v>
      </c>
      <c r="I115" s="117">
        <f>H115*C95</f>
        <v>0</v>
      </c>
      <c r="J115" s="39">
        <f>+H115*I131</f>
        <v>0</v>
      </c>
      <c r="K115" s="39">
        <f>+H115*I132</f>
        <v>0</v>
      </c>
      <c r="L115" s="394">
        <f t="shared" si="12"/>
        <v>0</v>
      </c>
    </row>
    <row r="116" spans="1:12" ht="13.8">
      <c r="A116" s="2" t="s">
        <v>12</v>
      </c>
      <c r="B116" s="22">
        <f>+$B$26</f>
        <v>0</v>
      </c>
      <c r="C116" s="84" t="e">
        <f>+B116/B128</f>
        <v>#DIV/0!</v>
      </c>
      <c r="D116" s="89">
        <v>0</v>
      </c>
      <c r="E116" s="112">
        <f>+D116*C95</f>
        <v>0</v>
      </c>
      <c r="F116" s="79">
        <v>0</v>
      </c>
      <c r="G116" s="112">
        <f>F116*C95</f>
        <v>0</v>
      </c>
      <c r="H116" s="79">
        <v>0</v>
      </c>
      <c r="I116" s="117">
        <f>H116*C95</f>
        <v>0</v>
      </c>
      <c r="J116" s="39">
        <f>+H116*I131</f>
        <v>0</v>
      </c>
      <c r="K116" s="39">
        <f>+H116*I132</f>
        <v>0</v>
      </c>
      <c r="L116" s="394">
        <f t="shared" si="12"/>
        <v>0</v>
      </c>
    </row>
    <row r="117" spans="1:12" ht="13.8">
      <c r="A117" s="2" t="s">
        <v>18</v>
      </c>
      <c r="B117" s="22">
        <f>+$B$27</f>
        <v>0</v>
      </c>
      <c r="C117" s="84" t="e">
        <f>+B117/B128</f>
        <v>#DIV/0!</v>
      </c>
      <c r="D117" s="89">
        <v>0</v>
      </c>
      <c r="E117" s="112">
        <f>+D117*C95</f>
        <v>0</v>
      </c>
      <c r="F117" s="79">
        <v>0</v>
      </c>
      <c r="G117" s="112">
        <f>F117*C95</f>
        <v>0</v>
      </c>
      <c r="H117" s="79">
        <v>1</v>
      </c>
      <c r="I117" s="117">
        <f>H117*C95</f>
        <v>17697000</v>
      </c>
      <c r="J117" s="39">
        <f>+H117*I131</f>
        <v>2320635.0099912873</v>
      </c>
      <c r="K117" s="39">
        <f>+H117*I132</f>
        <v>-75332</v>
      </c>
      <c r="L117" s="394">
        <f t="shared" si="12"/>
        <v>2245303.0099912873</v>
      </c>
    </row>
    <row r="118" spans="1:12" ht="13.8">
      <c r="A118" s="2" t="s">
        <v>9</v>
      </c>
      <c r="B118" s="22">
        <f>+$B$28</f>
        <v>0</v>
      </c>
      <c r="C118" s="84" t="e">
        <f>+B118/B128</f>
        <v>#DIV/0!</v>
      </c>
      <c r="D118" s="89">
        <v>0</v>
      </c>
      <c r="E118" s="112">
        <f>+D118*C95</f>
        <v>0</v>
      </c>
      <c r="F118" s="79">
        <v>0</v>
      </c>
      <c r="G118" s="112">
        <f>F118*C95</f>
        <v>0</v>
      </c>
      <c r="H118" s="79">
        <v>0</v>
      </c>
      <c r="I118" s="117">
        <f>H118*C95</f>
        <v>0</v>
      </c>
      <c r="J118" s="39">
        <f>+H118*I131</f>
        <v>0</v>
      </c>
      <c r="K118" s="39">
        <f>+H118*I132</f>
        <v>0</v>
      </c>
      <c r="L118" s="394">
        <f t="shared" si="12"/>
        <v>0</v>
      </c>
    </row>
    <row r="119" spans="1:12" ht="13.8">
      <c r="A119" s="2" t="s">
        <v>7</v>
      </c>
      <c r="B119" s="22">
        <f>+$B$29</f>
        <v>0</v>
      </c>
      <c r="C119" s="84" t="e">
        <f>+B119/B128</f>
        <v>#DIV/0!</v>
      </c>
      <c r="D119" s="89">
        <v>0</v>
      </c>
      <c r="E119" s="112">
        <f>+D119*C95</f>
        <v>0</v>
      </c>
      <c r="F119" s="79">
        <v>0</v>
      </c>
      <c r="G119" s="112">
        <f>F119*C95</f>
        <v>0</v>
      </c>
      <c r="H119" s="79">
        <v>0</v>
      </c>
      <c r="I119" s="117">
        <f>H119*C95</f>
        <v>0</v>
      </c>
      <c r="J119" s="39">
        <f>+H119*I131</f>
        <v>0</v>
      </c>
      <c r="K119" s="39">
        <f>+H119*I132</f>
        <v>0</v>
      </c>
      <c r="L119" s="394">
        <f t="shared" si="12"/>
        <v>0</v>
      </c>
    </row>
    <row r="120" spans="1:12" ht="13.8">
      <c r="A120" s="2" t="s">
        <v>13</v>
      </c>
      <c r="B120" s="22">
        <f>+$B$30</f>
        <v>0</v>
      </c>
      <c r="C120" s="84" t="e">
        <f>+B120/B128</f>
        <v>#DIV/0!</v>
      </c>
      <c r="D120" s="89">
        <v>0</v>
      </c>
      <c r="E120" s="112">
        <f>+D120*C95</f>
        <v>0</v>
      </c>
      <c r="F120" s="79">
        <v>0</v>
      </c>
      <c r="G120" s="112">
        <f>F120*C95</f>
        <v>0</v>
      </c>
      <c r="H120" s="79">
        <v>0</v>
      </c>
      <c r="I120" s="117">
        <f>H120*C95</f>
        <v>0</v>
      </c>
      <c r="J120" s="39">
        <f>+H120*I131</f>
        <v>0</v>
      </c>
      <c r="K120" s="39">
        <f>+H120*I132</f>
        <v>0</v>
      </c>
      <c r="L120" s="394">
        <f t="shared" si="12"/>
        <v>0</v>
      </c>
    </row>
    <row r="121" spans="1:12" ht="13.8">
      <c r="A121" s="2" t="s">
        <v>3</v>
      </c>
      <c r="B121" s="22">
        <f>+$B$31</f>
        <v>0</v>
      </c>
      <c r="C121" s="84" t="e">
        <f>+B121/B128</f>
        <v>#DIV/0!</v>
      </c>
      <c r="D121" s="89">
        <v>0</v>
      </c>
      <c r="E121" s="112">
        <f>+D121*C95</f>
        <v>0</v>
      </c>
      <c r="F121" s="79">
        <v>0</v>
      </c>
      <c r="G121" s="112">
        <f>F121*C95</f>
        <v>0</v>
      </c>
      <c r="H121" s="79">
        <v>0</v>
      </c>
      <c r="I121" s="117">
        <f>H121*C95</f>
        <v>0</v>
      </c>
      <c r="J121" s="39">
        <f>+H121*I131</f>
        <v>0</v>
      </c>
      <c r="K121" s="39">
        <f>+H121*I132</f>
        <v>0</v>
      </c>
      <c r="L121" s="394">
        <f t="shared" si="12"/>
        <v>0</v>
      </c>
    </row>
    <row r="122" spans="1:12" ht="13.8">
      <c r="A122" s="2" t="s">
        <v>11</v>
      </c>
      <c r="B122" s="22">
        <f>+$B$32</f>
        <v>0</v>
      </c>
      <c r="C122" s="84" t="e">
        <f>+B122/B128</f>
        <v>#DIV/0!</v>
      </c>
      <c r="D122" s="89">
        <v>0</v>
      </c>
      <c r="E122" s="112">
        <f>+D122*C95</f>
        <v>0</v>
      </c>
      <c r="F122" s="79">
        <v>0</v>
      </c>
      <c r="G122" s="112">
        <f>F122*C95</f>
        <v>0</v>
      </c>
      <c r="H122" s="79">
        <v>0</v>
      </c>
      <c r="I122" s="117">
        <f>H122*C95</f>
        <v>0</v>
      </c>
      <c r="J122" s="39">
        <f>+H122*I131</f>
        <v>0</v>
      </c>
      <c r="K122" s="39">
        <f>+H122*I132</f>
        <v>0</v>
      </c>
      <c r="L122" s="394">
        <f t="shared" si="12"/>
        <v>0</v>
      </c>
    </row>
    <row r="123" spans="1:12" ht="13.8">
      <c r="A123" s="372" t="s">
        <v>8</v>
      </c>
      <c r="B123" s="22">
        <f>+$B$33</f>
        <v>0</v>
      </c>
      <c r="C123" s="84" t="e">
        <f>+B123/B128</f>
        <v>#DIV/0!</v>
      </c>
      <c r="D123" s="89">
        <v>0</v>
      </c>
      <c r="E123" s="112">
        <f>+D123*C95</f>
        <v>0</v>
      </c>
      <c r="F123" s="79">
        <v>0</v>
      </c>
      <c r="G123" s="112">
        <f>F123*C95</f>
        <v>0</v>
      </c>
      <c r="H123" s="79">
        <v>0</v>
      </c>
      <c r="I123" s="117">
        <f>H123*C95</f>
        <v>0</v>
      </c>
      <c r="J123" s="39">
        <f>+H123*I131</f>
        <v>0</v>
      </c>
      <c r="K123" s="39">
        <f>+H123*I132</f>
        <v>0</v>
      </c>
      <c r="L123" s="394">
        <f t="shared" si="12"/>
        <v>0</v>
      </c>
    </row>
    <row r="124" spans="1:12" ht="13.8">
      <c r="A124" s="372" t="s">
        <v>444</v>
      </c>
      <c r="B124" s="22">
        <f>+$B$34</f>
        <v>0</v>
      </c>
      <c r="C124" s="84" t="e">
        <f>+B124/B128</f>
        <v>#DIV/0!</v>
      </c>
      <c r="D124" s="89">
        <v>0</v>
      </c>
      <c r="E124" s="112">
        <f>+D124*C95</f>
        <v>0</v>
      </c>
      <c r="F124" s="79">
        <v>0</v>
      </c>
      <c r="G124" s="112">
        <f>F124*C95</f>
        <v>0</v>
      </c>
      <c r="H124" s="79">
        <v>0</v>
      </c>
      <c r="I124" s="117">
        <f>H124*C95</f>
        <v>0</v>
      </c>
      <c r="J124" s="39">
        <f>+H124*I131</f>
        <v>0</v>
      </c>
      <c r="K124" s="39">
        <f>+H124*I132</f>
        <v>0</v>
      </c>
      <c r="L124" s="394">
        <f t="shared" si="12"/>
        <v>0</v>
      </c>
    </row>
    <row r="125" spans="1:12" ht="13.8">
      <c r="A125" s="372" t="s">
        <v>445</v>
      </c>
      <c r="B125" s="22">
        <f>+$B$35</f>
        <v>0</v>
      </c>
      <c r="C125" s="84" t="e">
        <f>+B125/B128</f>
        <v>#DIV/0!</v>
      </c>
      <c r="D125" s="89">
        <v>0</v>
      </c>
      <c r="E125" s="112">
        <f>+D125*C95</f>
        <v>0</v>
      </c>
      <c r="F125" s="79">
        <v>0</v>
      </c>
      <c r="G125" s="112">
        <f>F125*C95</f>
        <v>0</v>
      </c>
      <c r="H125" s="79">
        <v>0</v>
      </c>
      <c r="I125" s="117">
        <f>H125*C95</f>
        <v>0</v>
      </c>
      <c r="J125" s="39">
        <f>+H125*I131</f>
        <v>0</v>
      </c>
      <c r="K125" s="39">
        <f>+H125*I132</f>
        <v>0</v>
      </c>
      <c r="L125" s="394">
        <f t="shared" si="12"/>
        <v>0</v>
      </c>
    </row>
    <row r="126" spans="1:12" ht="13.8">
      <c r="A126" s="372" t="s">
        <v>461</v>
      </c>
      <c r="B126" s="22">
        <f>+$B$36</f>
        <v>0</v>
      </c>
      <c r="C126" s="84" t="e">
        <f>+B126/B128</f>
        <v>#DIV/0!</v>
      </c>
      <c r="D126" s="89">
        <v>0</v>
      </c>
      <c r="E126" s="112">
        <f>+D126*C95</f>
        <v>0</v>
      </c>
      <c r="F126" s="79">
        <v>0</v>
      </c>
      <c r="G126" s="112">
        <f>F126*C95</f>
        <v>0</v>
      </c>
      <c r="H126" s="79">
        <v>0</v>
      </c>
      <c r="I126" s="117">
        <f>H126*C95</f>
        <v>0</v>
      </c>
      <c r="J126" s="39">
        <f>+H126*I131</f>
        <v>0</v>
      </c>
      <c r="K126" s="39">
        <f>+H126*I132</f>
        <v>0</v>
      </c>
      <c r="L126" s="394">
        <f t="shared" ref="L126" si="13">+J126+K126</f>
        <v>0</v>
      </c>
    </row>
    <row r="127" spans="1:12" ht="13.8">
      <c r="A127" s="3" t="s">
        <v>464</v>
      </c>
      <c r="B127" s="22">
        <f>+$B$37</f>
        <v>0</v>
      </c>
      <c r="C127" s="84" t="e">
        <f>+B127/B128</f>
        <v>#DIV/0!</v>
      </c>
      <c r="D127" s="89">
        <v>0</v>
      </c>
      <c r="E127" s="112">
        <f>+D127*C95</f>
        <v>0</v>
      </c>
      <c r="F127" s="79">
        <v>0</v>
      </c>
      <c r="G127" s="115">
        <f>F127*C95</f>
        <v>0</v>
      </c>
      <c r="H127" s="514">
        <v>0</v>
      </c>
      <c r="I127" s="118">
        <f>H127*C95</f>
        <v>0</v>
      </c>
      <c r="J127" s="39">
        <f>+H127*I131</f>
        <v>0</v>
      </c>
      <c r="K127" s="39">
        <f>+H127*I132</f>
        <v>0</v>
      </c>
      <c r="L127" s="394">
        <f t="shared" si="12"/>
        <v>0</v>
      </c>
    </row>
    <row r="128" spans="1:12" ht="13.8">
      <c r="A128" s="24"/>
      <c r="B128" s="25">
        <f t="shared" ref="B128:L128" si="14">SUM(B101:B127)</f>
        <v>0</v>
      </c>
      <c r="C128" s="85" t="e">
        <f t="shared" si="14"/>
        <v>#DIV/0!</v>
      </c>
      <c r="D128" s="82">
        <f t="shared" si="14"/>
        <v>0</v>
      </c>
      <c r="E128" s="113">
        <f t="shared" si="14"/>
        <v>0</v>
      </c>
      <c r="F128" s="83">
        <f t="shared" si="14"/>
        <v>0</v>
      </c>
      <c r="G128" s="113">
        <f t="shared" si="14"/>
        <v>0</v>
      </c>
      <c r="H128" s="515">
        <f t="shared" si="14"/>
        <v>1</v>
      </c>
      <c r="I128" s="363">
        <f t="shared" si="14"/>
        <v>17697000</v>
      </c>
      <c r="J128" s="26">
        <f t="shared" si="14"/>
        <v>2320635.0099912873</v>
      </c>
      <c r="K128" s="26">
        <f t="shared" si="14"/>
        <v>-75332</v>
      </c>
      <c r="L128" s="26">
        <f t="shared" si="14"/>
        <v>2245303.0099912873</v>
      </c>
    </row>
    <row r="129" spans="1:14">
      <c r="H129" s="80"/>
      <c r="I129" s="81"/>
    </row>
    <row r="130" spans="1:14">
      <c r="I130" s="127"/>
    </row>
    <row r="131" spans="1:14">
      <c r="G131" t="s">
        <v>114</v>
      </c>
      <c r="H131" s="27"/>
      <c r="I131" s="357">
        <f>+ATC!M83</f>
        <v>2320635.0099912873</v>
      </c>
    </row>
    <row r="132" spans="1:14">
      <c r="G132" t="s">
        <v>338</v>
      </c>
      <c r="I132" s="357">
        <f>+ATC!N83</f>
        <v>-75332</v>
      </c>
    </row>
    <row r="133" spans="1:14">
      <c r="G133" t="s">
        <v>256</v>
      </c>
      <c r="I133" s="746">
        <f>SUM(I131:I132)</f>
        <v>2245303.0099912873</v>
      </c>
      <c r="N133" s="121">
        <f>+I133</f>
        <v>2245303.0099912873</v>
      </c>
    </row>
    <row r="134" spans="1:14">
      <c r="I134" s="127"/>
    </row>
    <row r="137" spans="1:14" ht="15.6">
      <c r="A137" s="874" t="s">
        <v>19</v>
      </c>
      <c r="B137" s="875"/>
      <c r="C137" s="888">
        <v>2306</v>
      </c>
      <c r="D137" s="889"/>
      <c r="E137" s="889"/>
      <c r="F137" s="889"/>
      <c r="G137" s="889"/>
      <c r="H137" s="890"/>
      <c r="I137" s="4"/>
    </row>
    <row r="138" spans="1:14" ht="15.6">
      <c r="A138" s="867" t="s">
        <v>20</v>
      </c>
      <c r="B138" s="868"/>
      <c r="C138" s="920"/>
      <c r="D138" s="920"/>
      <c r="E138" s="920"/>
      <c r="F138" s="920"/>
      <c r="G138" s="920"/>
      <c r="H138" s="921"/>
      <c r="I138" s="4"/>
    </row>
    <row r="139" spans="1:14" ht="15.6">
      <c r="A139" s="867" t="s">
        <v>22</v>
      </c>
      <c r="B139" s="868"/>
      <c r="C139" s="913"/>
      <c r="D139" s="913"/>
      <c r="E139" s="913"/>
      <c r="F139" s="913"/>
      <c r="G139" s="913"/>
      <c r="H139" s="914"/>
      <c r="I139" s="4"/>
    </row>
    <row r="140" spans="1:14" ht="15.6">
      <c r="A140" s="867" t="s">
        <v>24</v>
      </c>
      <c r="B140" s="868"/>
      <c r="C140" s="869">
        <v>30751000</v>
      </c>
      <c r="D140" s="870"/>
      <c r="E140" s="870"/>
      <c r="F140" s="870"/>
      <c r="G140" s="870"/>
      <c r="H140" s="871"/>
      <c r="I140" s="4"/>
    </row>
    <row r="141" spans="1:14" ht="15.6">
      <c r="A141" s="881" t="s">
        <v>25</v>
      </c>
      <c r="B141" s="882"/>
      <c r="C141" s="911" t="s">
        <v>46</v>
      </c>
      <c r="D141" s="911"/>
      <c r="E141" s="911"/>
      <c r="F141" s="911"/>
      <c r="G141" s="911"/>
      <c r="H141" s="912"/>
      <c r="I141" s="4"/>
    </row>
    <row r="142" spans="1:14" ht="13.8">
      <c r="A142" s="5"/>
      <c r="B142" s="5"/>
      <c r="C142" s="5"/>
      <c r="D142" s="5"/>
      <c r="E142" s="5"/>
      <c r="F142" s="5"/>
      <c r="G142" s="5"/>
      <c r="H142" s="5"/>
      <c r="I142" s="5"/>
    </row>
    <row r="143" spans="1:14" ht="13.8">
      <c r="A143" s="6"/>
      <c r="B143" s="7"/>
      <c r="C143" s="8"/>
      <c r="D143" s="886">
        <v>0.2</v>
      </c>
      <c r="E143" s="887"/>
      <c r="F143" s="886">
        <v>0.8</v>
      </c>
      <c r="G143" s="887"/>
      <c r="H143" s="489"/>
      <c r="I143" s="10"/>
      <c r="J143" s="11" t="s">
        <v>121</v>
      </c>
      <c r="K143" s="11" t="s">
        <v>269</v>
      </c>
      <c r="L143" s="11" t="s">
        <v>270</v>
      </c>
    </row>
    <row r="144" spans="1:14" ht="13.8">
      <c r="A144" s="12"/>
      <c r="B144" s="13"/>
      <c r="C144" s="14"/>
      <c r="D144" s="872" t="s">
        <v>26</v>
      </c>
      <c r="E144" s="880"/>
      <c r="F144" s="872" t="s">
        <v>27</v>
      </c>
      <c r="G144" s="880"/>
      <c r="H144" s="872" t="s">
        <v>28</v>
      </c>
      <c r="I144" s="873"/>
      <c r="J144" s="15" t="s">
        <v>29</v>
      </c>
      <c r="K144" s="391" t="s">
        <v>29</v>
      </c>
      <c r="L144" s="391" t="s">
        <v>29</v>
      </c>
    </row>
    <row r="145" spans="1:17" ht="27.6">
      <c r="A145" s="16" t="s">
        <v>30</v>
      </c>
      <c r="B145" s="17" t="s">
        <v>31</v>
      </c>
      <c r="C145" s="18" t="s">
        <v>32</v>
      </c>
      <c r="D145" s="19" t="s">
        <v>33</v>
      </c>
      <c r="E145" s="20" t="s">
        <v>34</v>
      </c>
      <c r="F145" s="19" t="s">
        <v>33</v>
      </c>
      <c r="G145" s="20" t="s">
        <v>34</v>
      </c>
      <c r="H145" s="21" t="s">
        <v>33</v>
      </c>
      <c r="I145" s="40" t="s">
        <v>34</v>
      </c>
      <c r="J145" s="18" t="s">
        <v>34</v>
      </c>
      <c r="K145" s="18" t="s">
        <v>34</v>
      </c>
      <c r="L145" s="18" t="s">
        <v>34</v>
      </c>
    </row>
    <row r="146" spans="1:17" ht="13.8">
      <c r="A146" s="1" t="s">
        <v>15</v>
      </c>
      <c r="B146" s="22">
        <f>+$B$10</f>
        <v>0</v>
      </c>
      <c r="C146" s="84" t="e">
        <f>+B146/B173</f>
        <v>#DIV/0!</v>
      </c>
      <c r="D146" s="89">
        <v>0</v>
      </c>
      <c r="E146" s="112">
        <f>+D146*C140</f>
        <v>0</v>
      </c>
      <c r="F146" s="79">
        <v>0</v>
      </c>
      <c r="G146" s="114">
        <f>F146*C140</f>
        <v>0</v>
      </c>
      <c r="H146" s="79">
        <v>0</v>
      </c>
      <c r="I146" s="116">
        <f>H146*C140</f>
        <v>0</v>
      </c>
      <c r="J146" s="39">
        <f>+H146*I176</f>
        <v>0</v>
      </c>
      <c r="K146" s="39">
        <f>+H146*I177</f>
        <v>0</v>
      </c>
      <c r="L146" s="393">
        <f>+J146+K146</f>
        <v>0</v>
      </c>
      <c r="N146" s="36"/>
      <c r="O146" s="36"/>
      <c r="P146" s="819" t="s">
        <v>967</v>
      </c>
      <c r="Q146" s="822"/>
    </row>
    <row r="147" spans="1:17" ht="13.8">
      <c r="A147" s="2" t="s">
        <v>4</v>
      </c>
      <c r="B147" s="22">
        <f>+$B$12</f>
        <v>0</v>
      </c>
      <c r="C147" s="84" t="e">
        <f>+B147/B173</f>
        <v>#DIV/0!</v>
      </c>
      <c r="D147" s="89">
        <v>0</v>
      </c>
      <c r="E147" s="112">
        <f>+D147*C140</f>
        <v>0</v>
      </c>
      <c r="F147" s="79">
        <v>0</v>
      </c>
      <c r="G147" s="112">
        <f>F147*C140</f>
        <v>0</v>
      </c>
      <c r="H147" s="79">
        <v>8.472200722032592E-4</v>
      </c>
      <c r="I147" s="117">
        <f>H147*C140</f>
        <v>26052.864440322424</v>
      </c>
      <c r="J147" s="39">
        <f>+H147*I176</f>
        <v>0</v>
      </c>
      <c r="K147" s="39">
        <f>+H147*I177</f>
        <v>0</v>
      </c>
      <c r="L147" s="394">
        <f>+J147+K147</f>
        <v>0</v>
      </c>
      <c r="N147" s="36"/>
      <c r="O147" s="36"/>
      <c r="P147" s="813" t="s">
        <v>638</v>
      </c>
      <c r="Q147" s="814"/>
    </row>
    <row r="148" spans="1:17" ht="13.8">
      <c r="A148" s="2" t="s">
        <v>0</v>
      </c>
      <c r="B148" s="22">
        <f>+$B$13</f>
        <v>0</v>
      </c>
      <c r="C148" s="84" t="e">
        <f>+B148/B173</f>
        <v>#DIV/0!</v>
      </c>
      <c r="D148" s="89">
        <v>0</v>
      </c>
      <c r="E148" s="112">
        <f>+D148*C140</f>
        <v>0</v>
      </c>
      <c r="F148" s="79">
        <v>0</v>
      </c>
      <c r="G148" s="112">
        <f>F148*C140</f>
        <v>0</v>
      </c>
      <c r="H148" s="475">
        <v>1.4749765281138756E-2</v>
      </c>
      <c r="I148" s="117">
        <f>H148*C140</f>
        <v>453570.03216029791</v>
      </c>
      <c r="J148" s="39">
        <f>+H148*I176</f>
        <v>0</v>
      </c>
      <c r="K148" s="39">
        <f>+H148*I177</f>
        <v>0</v>
      </c>
      <c r="L148" s="811">
        <f t="shared" ref="L148:L172" si="15">+J148+K148</f>
        <v>0</v>
      </c>
      <c r="N148" s="36"/>
      <c r="O148" s="36"/>
      <c r="P148" s="815">
        <f>L148*$O$20</f>
        <v>0</v>
      </c>
      <c r="Q148" s="816" t="s">
        <v>610</v>
      </c>
    </row>
    <row r="149" spans="1:17" ht="13.8">
      <c r="A149" s="2" t="s">
        <v>16</v>
      </c>
      <c r="B149" s="22">
        <f>+$B$14</f>
        <v>0</v>
      </c>
      <c r="C149" s="84" t="e">
        <f>+B149/B173</f>
        <v>#DIV/0!</v>
      </c>
      <c r="D149" s="89">
        <v>0</v>
      </c>
      <c r="E149" s="112">
        <f>+D149*C140</f>
        <v>0</v>
      </c>
      <c r="F149" s="79">
        <v>0</v>
      </c>
      <c r="G149" s="112">
        <f>F149*C140</f>
        <v>0</v>
      </c>
      <c r="H149" s="79">
        <v>1.4580906012349158E-3</v>
      </c>
      <c r="I149" s="117">
        <f>H149*C140</f>
        <v>44837.744078574899</v>
      </c>
      <c r="J149" s="39">
        <f>+H149*I176</f>
        <v>0</v>
      </c>
      <c r="K149" s="39">
        <f>+H149*I177</f>
        <v>0</v>
      </c>
      <c r="L149" s="394">
        <f t="shared" si="15"/>
        <v>0</v>
      </c>
      <c r="N149" s="36"/>
      <c r="O149" s="36"/>
      <c r="P149" s="815">
        <f>L148*$O$21</f>
        <v>0</v>
      </c>
      <c r="Q149" s="816" t="s">
        <v>603</v>
      </c>
    </row>
    <row r="150" spans="1:17" ht="13.8">
      <c r="A150" s="2" t="s">
        <v>6</v>
      </c>
      <c r="B150" s="22">
        <f>+$B$15</f>
        <v>0</v>
      </c>
      <c r="C150" s="84" t="e">
        <f>+B150/B173</f>
        <v>#DIV/0!</v>
      </c>
      <c r="D150" s="89">
        <v>0</v>
      </c>
      <c r="E150" s="112">
        <f>+D150*C140</f>
        <v>0</v>
      </c>
      <c r="F150" s="79">
        <v>0</v>
      </c>
      <c r="G150" s="112">
        <f>F150*C140</f>
        <v>0</v>
      </c>
      <c r="H150" s="79">
        <v>3.7125205540964575E-3</v>
      </c>
      <c r="I150" s="117">
        <f>H150*C140</f>
        <v>114163.71955902016</v>
      </c>
      <c r="J150" s="39">
        <f>+H150*I176</f>
        <v>0</v>
      </c>
      <c r="K150" s="39">
        <f>+H150*I177</f>
        <v>0</v>
      </c>
      <c r="L150" s="394">
        <f t="shared" si="15"/>
        <v>0</v>
      </c>
      <c r="N150" s="36"/>
      <c r="O150" s="36"/>
      <c r="P150" s="817">
        <f>L148*$O$22</f>
        <v>0</v>
      </c>
      <c r="Q150" s="818" t="s">
        <v>604</v>
      </c>
    </row>
    <row r="151" spans="1:17" ht="13.8">
      <c r="A151" s="2" t="s">
        <v>10</v>
      </c>
      <c r="B151" s="22">
        <f>+$B$16</f>
        <v>0</v>
      </c>
      <c r="C151" s="84" t="e">
        <f>+B151/B173</f>
        <v>#DIV/0!</v>
      </c>
      <c r="D151" s="89">
        <v>0</v>
      </c>
      <c r="E151" s="112">
        <f>+D151*C140</f>
        <v>0</v>
      </c>
      <c r="F151" s="79">
        <v>0</v>
      </c>
      <c r="G151" s="112">
        <f>F151*C140</f>
        <v>0</v>
      </c>
      <c r="H151" s="79">
        <v>4.2278604887677025E-3</v>
      </c>
      <c r="I151" s="117">
        <f>H151*C140</f>
        <v>130010.93789009562</v>
      </c>
      <c r="J151" s="39">
        <f>+H151*I176</f>
        <v>0</v>
      </c>
      <c r="K151" s="39">
        <f>+H151*I177</f>
        <v>0</v>
      </c>
      <c r="L151" s="394">
        <f t="shared" si="15"/>
        <v>0</v>
      </c>
      <c r="N151" s="36"/>
      <c r="O151" s="36"/>
    </row>
    <row r="152" spans="1:17" ht="13.8">
      <c r="A152" s="2" t="s">
        <v>17</v>
      </c>
      <c r="B152" s="22">
        <f>+$B$17</f>
        <v>0</v>
      </c>
      <c r="C152" s="84" t="e">
        <f>+B152/B173</f>
        <v>#DIV/0!</v>
      </c>
      <c r="D152" s="89">
        <v>0</v>
      </c>
      <c r="E152" s="112">
        <f>+D152*C140</f>
        <v>0</v>
      </c>
      <c r="F152" s="79">
        <v>0</v>
      </c>
      <c r="G152" s="112">
        <f>F152*C140</f>
        <v>0</v>
      </c>
      <c r="H152" s="79">
        <v>9.7553204511193169E-3</v>
      </c>
      <c r="I152" s="117">
        <f>H152*C140</f>
        <v>299985.85919237009</v>
      </c>
      <c r="J152" s="39">
        <f>+H152*I176</f>
        <v>0</v>
      </c>
      <c r="K152" s="39">
        <f>+H152*I177</f>
        <v>0</v>
      </c>
      <c r="L152" s="394">
        <f t="shared" si="15"/>
        <v>0</v>
      </c>
      <c r="N152" s="36"/>
      <c r="O152" s="36"/>
    </row>
    <row r="153" spans="1:17" ht="13.8">
      <c r="A153" s="2" t="s">
        <v>5</v>
      </c>
      <c r="B153" s="22">
        <f>+$B$18</f>
        <v>0</v>
      </c>
      <c r="C153" s="84" t="e">
        <f>+B153/B173</f>
        <v>#DIV/0!</v>
      </c>
      <c r="D153" s="89">
        <v>0</v>
      </c>
      <c r="E153" s="112">
        <f>+D153*C140</f>
        <v>0</v>
      </c>
      <c r="F153" s="79">
        <v>0</v>
      </c>
      <c r="G153" s="112">
        <f>F153*C140</f>
        <v>0</v>
      </c>
      <c r="H153" s="79">
        <v>1.2307733708560564E-2</v>
      </c>
      <c r="I153" s="117">
        <f>H153*C140</f>
        <v>378475.11927194591</v>
      </c>
      <c r="J153" s="39">
        <f>+H153*I176</f>
        <v>0</v>
      </c>
      <c r="K153" s="39">
        <f>+H153*I177</f>
        <v>0</v>
      </c>
      <c r="L153" s="394">
        <f t="shared" si="15"/>
        <v>0</v>
      </c>
      <c r="N153" s="36"/>
      <c r="O153" s="36"/>
    </row>
    <row r="154" spans="1:17" ht="13.8">
      <c r="A154" s="2" t="s">
        <v>116</v>
      </c>
      <c r="B154" s="22">
        <f>+$B$19</f>
        <v>0</v>
      </c>
      <c r="C154" s="84" t="e">
        <f>+B154/B173</f>
        <v>#DIV/0!</v>
      </c>
      <c r="D154" s="89">
        <v>0</v>
      </c>
      <c r="E154" s="112">
        <f>+D154*C140</f>
        <v>0</v>
      </c>
      <c r="F154" s="79">
        <v>0</v>
      </c>
      <c r="G154" s="112">
        <f>F154*C140</f>
        <v>0</v>
      </c>
      <c r="H154" s="79">
        <v>4.3214424340947879E-3</v>
      </c>
      <c r="I154" s="117">
        <f>H154*C140</f>
        <v>132888.67629084882</v>
      </c>
      <c r="J154" s="39">
        <f>+H154*I176</f>
        <v>0</v>
      </c>
      <c r="K154" s="39">
        <f>+H154*I177</f>
        <v>0</v>
      </c>
      <c r="L154" s="394">
        <f t="shared" si="15"/>
        <v>0</v>
      </c>
      <c r="N154" s="36"/>
      <c r="O154" s="36"/>
    </row>
    <row r="155" spans="1:17" ht="13.8">
      <c r="A155" s="2" t="s">
        <v>1</v>
      </c>
      <c r="B155" s="22">
        <f>+$B$20</f>
        <v>0</v>
      </c>
      <c r="C155" s="84" t="e">
        <f>+B155/B173</f>
        <v>#DIV/0!</v>
      </c>
      <c r="D155" s="89">
        <v>0</v>
      </c>
      <c r="E155" s="112">
        <f>+D155*C140</f>
        <v>0</v>
      </c>
      <c r="F155" s="79">
        <v>0</v>
      </c>
      <c r="G155" s="112">
        <f>F155*C140</f>
        <v>0</v>
      </c>
      <c r="H155" s="79">
        <v>3.9395615623427855E-4</v>
      </c>
      <c r="I155" s="117">
        <f>H155*C140</f>
        <v>12114.545760360299</v>
      </c>
      <c r="J155" s="39">
        <f>+H155*I176</f>
        <v>0</v>
      </c>
      <c r="K155" s="39">
        <f>+H155*I177</f>
        <v>0</v>
      </c>
      <c r="L155" s="394">
        <f t="shared" si="15"/>
        <v>0</v>
      </c>
      <c r="N155" s="36"/>
      <c r="O155" s="36"/>
    </row>
    <row r="156" spans="1:17" ht="13.8">
      <c r="A156" s="2" t="s">
        <v>46</v>
      </c>
      <c r="B156" s="22">
        <f>+$B$21</f>
        <v>0</v>
      </c>
      <c r="C156" s="84" t="e">
        <f>+B156/B173</f>
        <v>#DIV/0!</v>
      </c>
      <c r="D156" s="89">
        <v>0</v>
      </c>
      <c r="E156" s="112">
        <f>+D156*C140</f>
        <v>0</v>
      </c>
      <c r="F156" s="79">
        <v>0</v>
      </c>
      <c r="G156" s="112">
        <f>F156*C140</f>
        <v>0</v>
      </c>
      <c r="H156" s="79">
        <v>0.86901446154329831</v>
      </c>
      <c r="I156" s="117">
        <f>H156*C140</f>
        <v>26723063.706917968</v>
      </c>
      <c r="J156" s="39">
        <f>+H156*I176</f>
        <v>0</v>
      </c>
      <c r="K156" s="39">
        <f>+H156*I177</f>
        <v>0</v>
      </c>
      <c r="L156" s="394">
        <f t="shared" si="15"/>
        <v>0</v>
      </c>
      <c r="N156" s="36"/>
      <c r="O156" s="36"/>
    </row>
    <row r="157" spans="1:17" ht="13.8">
      <c r="A157" s="2" t="s">
        <v>45</v>
      </c>
      <c r="B157" s="22">
        <f>+$B$22</f>
        <v>0</v>
      </c>
      <c r="C157" s="84" t="e">
        <f>+B157/B173</f>
        <v>#DIV/0!</v>
      </c>
      <c r="D157" s="89">
        <v>0</v>
      </c>
      <c r="E157" s="112">
        <f>+D157*C140</f>
        <v>0</v>
      </c>
      <c r="F157" s="79">
        <v>0</v>
      </c>
      <c r="G157" s="112">
        <f>F157*C140</f>
        <v>0</v>
      </c>
      <c r="H157" s="79">
        <v>3.4207106413064396E-2</v>
      </c>
      <c r="I157" s="117">
        <f>H157*C140</f>
        <v>1051902.7293081433</v>
      </c>
      <c r="J157" s="39">
        <f>+H157*I176</f>
        <v>0</v>
      </c>
      <c r="K157" s="39">
        <f>+H157*I177</f>
        <v>0</v>
      </c>
      <c r="L157" s="394">
        <f t="shared" si="15"/>
        <v>0</v>
      </c>
      <c r="N157" s="36"/>
      <c r="O157" s="36"/>
    </row>
    <row r="158" spans="1:17" ht="13.8">
      <c r="A158" s="2" t="s">
        <v>209</v>
      </c>
      <c r="B158" s="22">
        <f>+$B$23</f>
        <v>0</v>
      </c>
      <c r="C158" s="84" t="e">
        <f>+B158/B173</f>
        <v>#DIV/0!</v>
      </c>
      <c r="D158" s="89">
        <v>0</v>
      </c>
      <c r="E158" s="112">
        <f>+D158*C140</f>
        <v>0</v>
      </c>
      <c r="F158" s="79">
        <v>0</v>
      </c>
      <c r="G158" s="112">
        <f>F158*C140</f>
        <v>0</v>
      </c>
      <c r="H158" s="79">
        <v>7.2862870330281946E-4</v>
      </c>
      <c r="I158" s="117">
        <f>H158*C140</f>
        <v>22406.061255265002</v>
      </c>
      <c r="J158" s="39">
        <f>+H158*I176</f>
        <v>0</v>
      </c>
      <c r="K158" s="39">
        <f>+H158*I177</f>
        <v>0</v>
      </c>
      <c r="L158" s="394">
        <f t="shared" si="15"/>
        <v>0</v>
      </c>
      <c r="N158" s="36"/>
      <c r="O158" s="36"/>
    </row>
    <row r="159" spans="1:17" ht="13.8">
      <c r="A159" s="2" t="s">
        <v>210</v>
      </c>
      <c r="B159" s="22">
        <f>+$B$24</f>
        <v>0</v>
      </c>
      <c r="C159" s="84" t="e">
        <f>+B159/B173</f>
        <v>#DIV/0!</v>
      </c>
      <c r="D159" s="89">
        <v>0</v>
      </c>
      <c r="E159" s="112">
        <f>+D159*C140</f>
        <v>0</v>
      </c>
      <c r="F159" s="79">
        <v>0</v>
      </c>
      <c r="G159" s="112">
        <f>F159*C140</f>
        <v>0</v>
      </c>
      <c r="H159" s="79">
        <v>1.9094043587600091E-4</v>
      </c>
      <c r="I159" s="117">
        <f>H159*C140</f>
        <v>5871.6093436229039</v>
      </c>
      <c r="J159" s="39">
        <f>+H159*I176</f>
        <v>0</v>
      </c>
      <c r="K159" s="39">
        <f>+H159*I177</f>
        <v>0</v>
      </c>
      <c r="L159" s="394">
        <f t="shared" si="15"/>
        <v>0</v>
      </c>
      <c r="N159" s="36"/>
      <c r="O159" s="36"/>
    </row>
    <row r="160" spans="1:17" ht="13.8">
      <c r="A160" s="2" t="s">
        <v>2</v>
      </c>
      <c r="B160" s="22">
        <f>+$B$25</f>
        <v>0</v>
      </c>
      <c r="C160" s="84" t="e">
        <f>+B160/B173</f>
        <v>#DIV/0!</v>
      </c>
      <c r="D160" s="89">
        <v>0</v>
      </c>
      <c r="E160" s="112">
        <f>+D160*C140</f>
        <v>0</v>
      </c>
      <c r="F160" s="79">
        <v>0</v>
      </c>
      <c r="G160" s="112">
        <f>F160*C140</f>
        <v>0</v>
      </c>
      <c r="H160" s="79">
        <v>4.3923847304281629E-4</v>
      </c>
      <c r="I160" s="117">
        <f>H160*C140</f>
        <v>13507.022284539644</v>
      </c>
      <c r="J160" s="39">
        <f>+H160*I176</f>
        <v>0</v>
      </c>
      <c r="K160" s="39">
        <f>+H160*I177</f>
        <v>0</v>
      </c>
      <c r="L160" s="394">
        <f t="shared" si="15"/>
        <v>0</v>
      </c>
      <c r="N160" s="36"/>
      <c r="O160" s="36"/>
    </row>
    <row r="161" spans="1:15" ht="13.8">
      <c r="A161" s="2" t="s">
        <v>12</v>
      </c>
      <c r="B161" s="22">
        <f>+$B$26</f>
        <v>0</v>
      </c>
      <c r="C161" s="84" t="e">
        <f>+B161/B173</f>
        <v>#DIV/0!</v>
      </c>
      <c r="D161" s="89">
        <v>0</v>
      </c>
      <c r="E161" s="112">
        <f>+D161*C140</f>
        <v>0</v>
      </c>
      <c r="F161" s="79">
        <v>0</v>
      </c>
      <c r="G161" s="112">
        <f>F161*C140</f>
        <v>0</v>
      </c>
      <c r="H161" s="79">
        <v>5.825071951933488E-4</v>
      </c>
      <c r="I161" s="117">
        <f>H161*C140</f>
        <v>17912.67875939067</v>
      </c>
      <c r="J161" s="39">
        <f>+H161*I176</f>
        <v>0</v>
      </c>
      <c r="K161" s="39">
        <f>+H161*I177</f>
        <v>0</v>
      </c>
      <c r="L161" s="394">
        <f t="shared" si="15"/>
        <v>0</v>
      </c>
      <c r="N161" s="36"/>
      <c r="O161" s="36"/>
    </row>
    <row r="162" spans="1:15" ht="13.8">
      <c r="A162" s="2" t="s">
        <v>18</v>
      </c>
      <c r="B162" s="22">
        <f>+$B$27</f>
        <v>0</v>
      </c>
      <c r="C162" s="84" t="e">
        <f>+B162/B173</f>
        <v>#DIV/0!</v>
      </c>
      <c r="D162" s="89">
        <v>0</v>
      </c>
      <c r="E162" s="112">
        <f>+D162*C140</f>
        <v>0</v>
      </c>
      <c r="F162" s="79">
        <v>0</v>
      </c>
      <c r="G162" s="112">
        <f>F162*C140</f>
        <v>0</v>
      </c>
      <c r="H162" s="79">
        <v>1.4773206329676838E-2</v>
      </c>
      <c r="I162" s="117">
        <f>H162*C140</f>
        <v>454290.86784389248</v>
      </c>
      <c r="J162" s="39">
        <f>+H162*I176</f>
        <v>0</v>
      </c>
      <c r="K162" s="39">
        <f>+H162*I177</f>
        <v>0</v>
      </c>
      <c r="L162" s="394">
        <f t="shared" si="15"/>
        <v>0</v>
      </c>
      <c r="N162" s="36"/>
      <c r="O162" s="36"/>
    </row>
    <row r="163" spans="1:15" ht="13.8">
      <c r="A163" s="2" t="s">
        <v>9</v>
      </c>
      <c r="B163" s="22">
        <f>+$B$28</f>
        <v>0</v>
      </c>
      <c r="C163" s="84" t="e">
        <f>+B163/B173</f>
        <v>#DIV/0!</v>
      </c>
      <c r="D163" s="89">
        <v>0</v>
      </c>
      <c r="E163" s="112">
        <f>+D163*C140</f>
        <v>0</v>
      </c>
      <c r="F163" s="79">
        <v>0</v>
      </c>
      <c r="G163" s="112">
        <f>F163*C140</f>
        <v>0</v>
      </c>
      <c r="H163" s="79">
        <v>1.1990643299146706E-2</v>
      </c>
      <c r="I163" s="117">
        <f>H163*C140</f>
        <v>368724.27209206036</v>
      </c>
      <c r="J163" s="39">
        <f>+H163*I176</f>
        <v>0</v>
      </c>
      <c r="K163" s="39">
        <f>+H163*I177</f>
        <v>0</v>
      </c>
      <c r="L163" s="394">
        <f t="shared" si="15"/>
        <v>0</v>
      </c>
      <c r="N163" s="36"/>
      <c r="O163" s="36"/>
    </row>
    <row r="164" spans="1:15" ht="13.8">
      <c r="A164" s="2" t="s">
        <v>7</v>
      </c>
      <c r="B164" s="22">
        <f>+$B$29</f>
        <v>0</v>
      </c>
      <c r="C164" s="84" t="e">
        <f>+B164/B173</f>
        <v>#DIV/0!</v>
      </c>
      <c r="D164" s="89">
        <v>0</v>
      </c>
      <c r="E164" s="112">
        <f>+D164*C140</f>
        <v>0</v>
      </c>
      <c r="F164" s="79">
        <v>0</v>
      </c>
      <c r="G164" s="112">
        <f>F164*C140</f>
        <v>0</v>
      </c>
      <c r="H164" s="79">
        <v>2.4478684632148135E-3</v>
      </c>
      <c r="I164" s="117">
        <f>H164*C140</f>
        <v>75274.403112318731</v>
      </c>
      <c r="J164" s="39">
        <f>+H164*I176</f>
        <v>0</v>
      </c>
      <c r="K164" s="39">
        <f>+H164*I177</f>
        <v>0</v>
      </c>
      <c r="L164" s="394">
        <f t="shared" si="15"/>
        <v>0</v>
      </c>
      <c r="N164" s="36"/>
      <c r="O164" s="36"/>
    </row>
    <row r="165" spans="1:15" ht="13.8">
      <c r="A165" s="2" t="s">
        <v>13</v>
      </c>
      <c r="B165" s="22">
        <f>+$B$30</f>
        <v>0</v>
      </c>
      <c r="C165" s="84" t="e">
        <f>+B165/B173</f>
        <v>#DIV/0!</v>
      </c>
      <c r="D165" s="89">
        <v>0</v>
      </c>
      <c r="E165" s="112">
        <f>+D165*C140</f>
        <v>0</v>
      </c>
      <c r="F165" s="79">
        <v>0</v>
      </c>
      <c r="G165" s="112">
        <f>F165*C140</f>
        <v>0</v>
      </c>
      <c r="H165" s="79">
        <v>3.6240947552433058E-4</v>
      </c>
      <c r="I165" s="117">
        <f>H165*C140</f>
        <v>11144.45378184869</v>
      </c>
      <c r="J165" s="39">
        <f>+H165*I176</f>
        <v>0</v>
      </c>
      <c r="K165" s="39">
        <f>+H165*I177</f>
        <v>0</v>
      </c>
      <c r="L165" s="394">
        <f t="shared" si="15"/>
        <v>0</v>
      </c>
      <c r="N165" s="36"/>
      <c r="O165" s="36"/>
    </row>
    <row r="166" spans="1:15" ht="13.8">
      <c r="A166" s="2" t="s">
        <v>3</v>
      </c>
      <c r="B166" s="22">
        <f>+$B$31</f>
        <v>0</v>
      </c>
      <c r="C166" s="84" t="e">
        <f>+B166/B173</f>
        <v>#DIV/0!</v>
      </c>
      <c r="D166" s="89">
        <v>0</v>
      </c>
      <c r="E166" s="112">
        <f>+D166*C140</f>
        <v>0</v>
      </c>
      <c r="F166" s="79">
        <v>0</v>
      </c>
      <c r="G166" s="112">
        <f>F166*C140</f>
        <v>0</v>
      </c>
      <c r="H166" s="79">
        <v>1.4186874385586866E-3</v>
      </c>
      <c r="I166" s="117">
        <f>H166*C140</f>
        <v>43626.057423118174</v>
      </c>
      <c r="J166" s="39">
        <f>+H166*I176</f>
        <v>0</v>
      </c>
      <c r="K166" s="39">
        <f>+H166*I177</f>
        <v>0</v>
      </c>
      <c r="L166" s="394">
        <f t="shared" si="15"/>
        <v>0</v>
      </c>
      <c r="N166" s="36"/>
      <c r="O166" s="36"/>
    </row>
    <row r="167" spans="1:15" ht="13.8">
      <c r="A167" s="2" t="s">
        <v>11</v>
      </c>
      <c r="B167" s="22">
        <f>+$B$32</f>
        <v>0</v>
      </c>
      <c r="C167" s="84" t="e">
        <f>+B167/B173</f>
        <v>#DIV/0!</v>
      </c>
      <c r="D167" s="89">
        <v>0</v>
      </c>
      <c r="E167" s="112">
        <f>+D167*C140</f>
        <v>0</v>
      </c>
      <c r="F167" s="79">
        <v>0</v>
      </c>
      <c r="G167" s="112">
        <f>F167*C140</f>
        <v>0</v>
      </c>
      <c r="H167" s="79">
        <v>1.7629417238639142E-3</v>
      </c>
      <c r="I167" s="117">
        <f>H167*C140</f>
        <v>54212.220950539224</v>
      </c>
      <c r="J167" s="39">
        <f>+H167*I176</f>
        <v>0</v>
      </c>
      <c r="K167" s="39">
        <f>+H167*I177</f>
        <v>0</v>
      </c>
      <c r="L167" s="394">
        <f t="shared" si="15"/>
        <v>0</v>
      </c>
      <c r="N167" s="36"/>
      <c r="O167" s="36"/>
    </row>
    <row r="168" spans="1:15" ht="13.8">
      <c r="A168" s="372" t="s">
        <v>8</v>
      </c>
      <c r="B168" s="22">
        <f>+$B$33</f>
        <v>0</v>
      </c>
      <c r="C168" s="84" t="e">
        <f>+B168/B173</f>
        <v>#DIV/0!</v>
      </c>
      <c r="D168" s="89">
        <v>0</v>
      </c>
      <c r="E168" s="112">
        <f>+D168*C140</f>
        <v>0</v>
      </c>
      <c r="F168" s="79">
        <v>0</v>
      </c>
      <c r="G168" s="112">
        <f>F168*C140</f>
        <v>0</v>
      </c>
      <c r="H168" s="79">
        <v>9.33982500618978E-4</v>
      </c>
      <c r="I168" s="117">
        <f>H168*C140</f>
        <v>28720.895876534192</v>
      </c>
      <c r="J168" s="39">
        <f>+H168*I176</f>
        <v>0</v>
      </c>
      <c r="K168" s="39">
        <f>+H168*I177</f>
        <v>0</v>
      </c>
      <c r="L168" s="394">
        <f t="shared" si="15"/>
        <v>0</v>
      </c>
      <c r="N168" s="36"/>
      <c r="O168" s="36"/>
    </row>
    <row r="169" spans="1:15" ht="13.8">
      <c r="A169" s="372" t="s">
        <v>444</v>
      </c>
      <c r="B169" s="22">
        <f>+$B$34</f>
        <v>0</v>
      </c>
      <c r="C169" s="84" t="e">
        <f>+B169/B173</f>
        <v>#DIV/0!</v>
      </c>
      <c r="D169" s="89">
        <v>0</v>
      </c>
      <c r="E169" s="112">
        <f>+D169*C140</f>
        <v>0</v>
      </c>
      <c r="F169" s="79">
        <v>0</v>
      </c>
      <c r="G169" s="112">
        <f>F169*C140</f>
        <v>0</v>
      </c>
      <c r="H169" s="79">
        <v>5.6817639851083901E-3</v>
      </c>
      <c r="I169" s="117">
        <f>H169*C140</f>
        <v>174719.9243060681</v>
      </c>
      <c r="J169" s="39">
        <f>+H169*I176</f>
        <v>0</v>
      </c>
      <c r="K169" s="39">
        <f>+H169*I177</f>
        <v>0</v>
      </c>
      <c r="L169" s="394">
        <f t="shared" si="15"/>
        <v>0</v>
      </c>
      <c r="N169" s="36"/>
      <c r="O169" s="36"/>
    </row>
    <row r="170" spans="1:15" ht="13.8">
      <c r="A170" s="372" t="s">
        <v>445</v>
      </c>
      <c r="B170" s="22">
        <f>+$B$35</f>
        <v>0</v>
      </c>
      <c r="C170" s="84" t="e">
        <f>+B170/B173</f>
        <v>#DIV/0!</v>
      </c>
      <c r="D170" s="89">
        <v>0</v>
      </c>
      <c r="E170" s="112">
        <f>+D170*C140</f>
        <v>0</v>
      </c>
      <c r="F170" s="79">
        <v>0</v>
      </c>
      <c r="G170" s="112">
        <f>F170*C140</f>
        <v>0</v>
      </c>
      <c r="H170" s="79">
        <v>1.8440619756052891E-4</v>
      </c>
      <c r="I170" s="117">
        <f>H170*C140</f>
        <v>5670.6749811838245</v>
      </c>
      <c r="J170" s="39">
        <f>+H170*I176</f>
        <v>0</v>
      </c>
      <c r="K170" s="39">
        <f>+H170*I177</f>
        <v>0</v>
      </c>
      <c r="L170" s="394">
        <f t="shared" si="15"/>
        <v>0</v>
      </c>
      <c r="N170" s="36"/>
      <c r="O170" s="36"/>
    </row>
    <row r="171" spans="1:15" ht="13.8">
      <c r="A171" s="372" t="s">
        <v>461</v>
      </c>
      <c r="B171" s="22">
        <f>+$B$36</f>
        <v>0</v>
      </c>
      <c r="C171" s="84" t="e">
        <f>+B171/B173</f>
        <v>#DIV/0!</v>
      </c>
      <c r="D171" s="89">
        <v>0</v>
      </c>
      <c r="E171" s="112">
        <f>+D171*C140</f>
        <v>0</v>
      </c>
      <c r="F171" s="79">
        <v>0</v>
      </c>
      <c r="G171" s="112">
        <f>F171*C140</f>
        <v>0</v>
      </c>
      <c r="H171" s="79">
        <v>1.4417950048260834E-3</v>
      </c>
      <c r="I171" s="117">
        <f>H171*C140</f>
        <v>44336.638193406892</v>
      </c>
      <c r="J171" s="39">
        <f>+H171*I176</f>
        <v>0</v>
      </c>
      <c r="K171" s="39">
        <f>+H171*I177</f>
        <v>0</v>
      </c>
      <c r="L171" s="394">
        <f t="shared" ref="L171" si="16">+J171+K171</f>
        <v>0</v>
      </c>
      <c r="N171" s="36"/>
      <c r="O171" s="36"/>
    </row>
    <row r="172" spans="1:15" ht="13.8">
      <c r="A172" s="3" t="s">
        <v>464</v>
      </c>
      <c r="B172" s="22">
        <f>+$B$37</f>
        <v>0</v>
      </c>
      <c r="C172" s="84" t="e">
        <f>+B172/B173</f>
        <v>#DIV/0!</v>
      </c>
      <c r="D172" s="89">
        <v>0</v>
      </c>
      <c r="E172" s="112">
        <f>+D172*C140</f>
        <v>0</v>
      </c>
      <c r="F172" s="79">
        <v>0</v>
      </c>
      <c r="G172" s="115">
        <f>F172*C140</f>
        <v>0</v>
      </c>
      <c r="H172" s="514">
        <v>2.0655030706729603E-3</v>
      </c>
      <c r="I172" s="118">
        <f>H172*C140</f>
        <v>63516.284926264205</v>
      </c>
      <c r="J172" s="39">
        <f>+H172*I176</f>
        <v>0</v>
      </c>
      <c r="K172" s="39">
        <f>+H172*I177</f>
        <v>0</v>
      </c>
      <c r="L172" s="394">
        <f t="shared" si="15"/>
        <v>0</v>
      </c>
      <c r="N172" s="36"/>
      <c r="O172" s="36"/>
    </row>
    <row r="173" spans="1:15" ht="13.8">
      <c r="A173" s="24"/>
      <c r="B173" s="25">
        <f t="shared" ref="B173:L173" si="17">SUM(B146:B172)</f>
        <v>0</v>
      </c>
      <c r="C173" s="85" t="e">
        <f t="shared" si="17"/>
        <v>#DIV/0!</v>
      </c>
      <c r="D173" s="82">
        <f t="shared" si="17"/>
        <v>0</v>
      </c>
      <c r="E173" s="113">
        <f t="shared" si="17"/>
        <v>0</v>
      </c>
      <c r="F173" s="83">
        <f t="shared" si="17"/>
        <v>0</v>
      </c>
      <c r="G173" s="113">
        <f t="shared" si="17"/>
        <v>0</v>
      </c>
      <c r="H173" s="515">
        <f t="shared" si="17"/>
        <v>0.99999999999999989</v>
      </c>
      <c r="I173" s="363">
        <f t="shared" si="17"/>
        <v>30751000</v>
      </c>
      <c r="J173" s="26">
        <f t="shared" si="17"/>
        <v>0</v>
      </c>
      <c r="K173" s="26">
        <f t="shared" si="17"/>
        <v>0</v>
      </c>
      <c r="L173" s="26">
        <f t="shared" si="17"/>
        <v>0</v>
      </c>
    </row>
    <row r="174" spans="1:15">
      <c r="H174" s="80"/>
      <c r="I174" s="81"/>
    </row>
    <row r="176" spans="1:15">
      <c r="G176" t="s">
        <v>114</v>
      </c>
      <c r="H176" s="27"/>
      <c r="I176" s="357">
        <f>+AMMO!L76</f>
        <v>0</v>
      </c>
    </row>
    <row r="177" spans="1:14">
      <c r="G177" t="s">
        <v>338</v>
      </c>
      <c r="I177" s="357">
        <f>+AMMO!M76</f>
        <v>0</v>
      </c>
    </row>
    <row r="178" spans="1:14">
      <c r="G178" t="s">
        <v>256</v>
      </c>
      <c r="I178" s="120">
        <f>SUM(I176:I177)</f>
        <v>0</v>
      </c>
      <c r="N178" s="121">
        <f>+I178</f>
        <v>0</v>
      </c>
    </row>
    <row r="182" spans="1:14" ht="15.6">
      <c r="A182" s="874" t="s">
        <v>19</v>
      </c>
      <c r="B182" s="875"/>
      <c r="C182" s="875" t="s">
        <v>669</v>
      </c>
      <c r="D182" s="875"/>
      <c r="E182" s="875"/>
      <c r="F182" s="875"/>
      <c r="G182" s="875"/>
      <c r="H182" s="876"/>
      <c r="I182" s="4"/>
    </row>
    <row r="183" spans="1:14" ht="15.6">
      <c r="A183" s="867" t="s">
        <v>20</v>
      </c>
      <c r="B183" s="868"/>
      <c r="C183" s="918"/>
      <c r="D183" s="918"/>
      <c r="E183" s="918"/>
      <c r="F183" s="918"/>
      <c r="G183" s="918"/>
      <c r="H183" s="919"/>
      <c r="I183" s="4"/>
    </row>
    <row r="184" spans="1:14" ht="15.6">
      <c r="A184" s="867" t="s">
        <v>22</v>
      </c>
      <c r="B184" s="868"/>
      <c r="C184" s="913"/>
      <c r="D184" s="913"/>
      <c r="E184" s="913"/>
      <c r="F184" s="913"/>
      <c r="G184" s="913"/>
      <c r="H184" s="914"/>
      <c r="I184" s="4"/>
    </row>
    <row r="185" spans="1:14" ht="15.6">
      <c r="A185" s="867" t="s">
        <v>24</v>
      </c>
      <c r="B185" s="868"/>
      <c r="C185" s="898">
        <v>25233333</v>
      </c>
      <c r="D185" s="898"/>
      <c r="E185" s="898"/>
      <c r="F185" s="898"/>
      <c r="G185" s="898"/>
      <c r="H185" s="899"/>
      <c r="I185" s="4"/>
    </row>
    <row r="186" spans="1:14" ht="15.6">
      <c r="A186" s="881" t="s">
        <v>25</v>
      </c>
      <c r="B186" s="882"/>
      <c r="C186" s="911" t="s">
        <v>670</v>
      </c>
      <c r="D186" s="911"/>
      <c r="E186" s="911"/>
      <c r="F186" s="911"/>
      <c r="G186" s="911"/>
      <c r="H186" s="912"/>
      <c r="I186" s="4"/>
    </row>
    <row r="187" spans="1:14" ht="13.8">
      <c r="A187" s="5"/>
      <c r="B187" s="5"/>
      <c r="C187" s="5"/>
      <c r="D187" s="5"/>
      <c r="E187" s="5"/>
      <c r="F187" s="5"/>
      <c r="G187" s="5"/>
      <c r="H187" s="5"/>
      <c r="I187" s="5"/>
    </row>
    <row r="188" spans="1:14" ht="13.8">
      <c r="A188" s="6"/>
      <c r="B188" s="7"/>
      <c r="C188" s="8"/>
      <c r="D188" s="886">
        <v>0.2</v>
      </c>
      <c r="E188" s="887"/>
      <c r="F188" s="886">
        <v>0.8</v>
      </c>
      <c r="G188" s="887"/>
      <c r="H188" s="489"/>
      <c r="I188" s="10"/>
      <c r="J188" s="11" t="s">
        <v>121</v>
      </c>
      <c r="K188" s="11" t="s">
        <v>269</v>
      </c>
      <c r="L188" s="11" t="s">
        <v>270</v>
      </c>
    </row>
    <row r="189" spans="1:14" ht="13.8">
      <c r="A189" s="12"/>
      <c r="B189" s="13"/>
      <c r="C189" s="14"/>
      <c r="D189" s="872" t="s">
        <v>26</v>
      </c>
      <c r="E189" s="880"/>
      <c r="F189" s="872" t="s">
        <v>27</v>
      </c>
      <c r="G189" s="880"/>
      <c r="H189" s="872" t="s">
        <v>28</v>
      </c>
      <c r="I189" s="873"/>
      <c r="J189" s="15" t="s">
        <v>29</v>
      </c>
      <c r="K189" s="391" t="s">
        <v>29</v>
      </c>
      <c r="L189" s="391" t="s">
        <v>29</v>
      </c>
    </row>
    <row r="190" spans="1:14" ht="27.6">
      <c r="A190" s="16" t="s">
        <v>30</v>
      </c>
      <c r="B190" s="17" t="s">
        <v>31</v>
      </c>
      <c r="C190" s="18" t="s">
        <v>32</v>
      </c>
      <c r="D190" s="19" t="s">
        <v>33</v>
      </c>
      <c r="E190" s="20" t="s">
        <v>34</v>
      </c>
      <c r="F190" s="19" t="s">
        <v>33</v>
      </c>
      <c r="G190" s="20" t="s">
        <v>34</v>
      </c>
      <c r="H190" s="21" t="s">
        <v>33</v>
      </c>
      <c r="I190" s="40" t="s">
        <v>34</v>
      </c>
      <c r="J190" s="18" t="s">
        <v>34</v>
      </c>
      <c r="K190" s="18" t="s">
        <v>34</v>
      </c>
      <c r="L190" s="18" t="s">
        <v>34</v>
      </c>
    </row>
    <row r="191" spans="1:14" ht="13.8">
      <c r="A191" s="1" t="s">
        <v>15</v>
      </c>
      <c r="B191" s="22">
        <f>+$B$10</f>
        <v>0</v>
      </c>
      <c r="C191" s="84" t="e">
        <f>+B191/B218</f>
        <v>#DIV/0!</v>
      </c>
      <c r="D191" s="89">
        <v>0</v>
      </c>
      <c r="E191" s="112">
        <f>+D191*C185</f>
        <v>0</v>
      </c>
      <c r="F191" s="79">
        <v>0</v>
      </c>
      <c r="G191" s="114">
        <f>F191*C185</f>
        <v>0</v>
      </c>
      <c r="H191" s="79">
        <v>0</v>
      </c>
      <c r="I191" s="116">
        <f>H191*C185</f>
        <v>0</v>
      </c>
      <c r="J191" s="39">
        <f>+H191*I221</f>
        <v>0</v>
      </c>
      <c r="K191" s="862">
        <v>0</v>
      </c>
      <c r="L191" s="393">
        <f>+J191+K191</f>
        <v>0</v>
      </c>
    </row>
    <row r="192" spans="1:14" ht="13.8">
      <c r="A192" s="2" t="s">
        <v>4</v>
      </c>
      <c r="B192" s="22">
        <f>+$B$12</f>
        <v>0</v>
      </c>
      <c r="C192" s="84" t="e">
        <f>+B192/B218</f>
        <v>#DIV/0!</v>
      </c>
      <c r="D192" s="89">
        <v>0</v>
      </c>
      <c r="E192" s="112">
        <f>+D192*C185</f>
        <v>0</v>
      </c>
      <c r="F192" s="79">
        <v>0</v>
      </c>
      <c r="G192" s="112">
        <f>F192*C185</f>
        <v>0</v>
      </c>
      <c r="H192" s="79">
        <v>0</v>
      </c>
      <c r="I192" s="117">
        <f>H192*C185</f>
        <v>0</v>
      </c>
      <c r="J192" s="39">
        <f>+H192*I221</f>
        <v>0</v>
      </c>
      <c r="K192" s="862">
        <v>0</v>
      </c>
      <c r="L192" s="394">
        <f>+J192+K192</f>
        <v>0</v>
      </c>
    </row>
    <row r="193" spans="1:17" s="127" customFormat="1" ht="13.8">
      <c r="A193" s="2" t="s">
        <v>0</v>
      </c>
      <c r="B193" s="471">
        <f>+$B$13</f>
        <v>0</v>
      </c>
      <c r="C193" s="472" t="e">
        <f>+B193/B218</f>
        <v>#DIV/0!</v>
      </c>
      <c r="D193" s="473">
        <v>0</v>
      </c>
      <c r="E193" s="474">
        <f>+D193*C185</f>
        <v>0</v>
      </c>
      <c r="F193" s="475">
        <v>0</v>
      </c>
      <c r="G193" s="474">
        <f>F193*C185</f>
        <v>0</v>
      </c>
      <c r="H193" s="475">
        <v>0</v>
      </c>
      <c r="I193" s="477">
        <f>H193*C185</f>
        <v>0</v>
      </c>
      <c r="J193" s="478">
        <f>+H193*I221</f>
        <v>0</v>
      </c>
      <c r="K193" s="862">
        <v>0</v>
      </c>
      <c r="L193" s="480">
        <f t="shared" ref="L193:L217" si="18">+J193+K193</f>
        <v>0</v>
      </c>
      <c r="P193"/>
      <c r="Q193"/>
    </row>
    <row r="194" spans="1:17" ht="13.8">
      <c r="A194" s="2" t="s">
        <v>16</v>
      </c>
      <c r="B194" s="22">
        <f>+$B$14</f>
        <v>0</v>
      </c>
      <c r="C194" s="84" t="e">
        <f>+B194/B218</f>
        <v>#DIV/0!</v>
      </c>
      <c r="D194" s="89">
        <v>0</v>
      </c>
      <c r="E194" s="112">
        <f>+D194*C185</f>
        <v>0</v>
      </c>
      <c r="F194" s="79">
        <v>0</v>
      </c>
      <c r="G194" s="112">
        <f>F194*C185</f>
        <v>0</v>
      </c>
      <c r="H194" s="79">
        <v>0</v>
      </c>
      <c r="I194" s="117">
        <f>H194*C185</f>
        <v>0</v>
      </c>
      <c r="J194" s="39">
        <f>+H194*I221</f>
        <v>0</v>
      </c>
      <c r="K194" s="862">
        <v>0</v>
      </c>
      <c r="L194" s="394">
        <f t="shared" si="18"/>
        <v>0</v>
      </c>
    </row>
    <row r="195" spans="1:17" ht="13.8">
      <c r="A195" s="2" t="s">
        <v>6</v>
      </c>
      <c r="B195" s="22">
        <f>+$B$15</f>
        <v>0</v>
      </c>
      <c r="C195" s="84" t="e">
        <f>+B195/B218</f>
        <v>#DIV/0!</v>
      </c>
      <c r="D195" s="89">
        <v>0</v>
      </c>
      <c r="E195" s="112">
        <f>+D195*C185</f>
        <v>0</v>
      </c>
      <c r="F195" s="79">
        <v>0</v>
      </c>
      <c r="G195" s="112">
        <f>F195*C185</f>
        <v>0</v>
      </c>
      <c r="H195" s="79">
        <v>0</v>
      </c>
      <c r="I195" s="117">
        <f>H195*C185</f>
        <v>0</v>
      </c>
      <c r="J195" s="39">
        <f>+H195*I221</f>
        <v>0</v>
      </c>
      <c r="K195" s="862">
        <v>0</v>
      </c>
      <c r="L195" s="394">
        <f t="shared" si="18"/>
        <v>0</v>
      </c>
    </row>
    <row r="196" spans="1:17" ht="13.8">
      <c r="A196" s="2" t="s">
        <v>10</v>
      </c>
      <c r="B196" s="22">
        <f>+$B$16</f>
        <v>0</v>
      </c>
      <c r="C196" s="84" t="e">
        <f>+B196/B218</f>
        <v>#DIV/0!</v>
      </c>
      <c r="D196" s="89">
        <v>0</v>
      </c>
      <c r="E196" s="112">
        <f>+D196*C185</f>
        <v>0</v>
      </c>
      <c r="F196" s="79">
        <v>0</v>
      </c>
      <c r="G196" s="112">
        <f>F196*C185</f>
        <v>0</v>
      </c>
      <c r="H196" s="79">
        <v>0</v>
      </c>
      <c r="I196" s="117">
        <f>H196*C185</f>
        <v>0</v>
      </c>
      <c r="J196" s="39">
        <f>+H196*I221</f>
        <v>0</v>
      </c>
      <c r="K196" s="862">
        <v>0</v>
      </c>
      <c r="L196" s="394">
        <f t="shared" si="18"/>
        <v>0</v>
      </c>
    </row>
    <row r="197" spans="1:17" ht="13.8">
      <c r="A197" s="2" t="s">
        <v>17</v>
      </c>
      <c r="B197" s="22">
        <f>+$B$17</f>
        <v>0</v>
      </c>
      <c r="C197" s="84" t="e">
        <f>+B197/B218</f>
        <v>#DIV/0!</v>
      </c>
      <c r="D197" s="89">
        <v>0</v>
      </c>
      <c r="E197" s="112">
        <f>+D197*C185</f>
        <v>0</v>
      </c>
      <c r="F197" s="79">
        <v>0</v>
      </c>
      <c r="G197" s="112">
        <f>F197*C185</f>
        <v>0</v>
      </c>
      <c r="H197" s="79">
        <v>0</v>
      </c>
      <c r="I197" s="117">
        <f>H197*C185</f>
        <v>0</v>
      </c>
      <c r="J197" s="39">
        <f>+H197*I221</f>
        <v>0</v>
      </c>
      <c r="K197" s="862">
        <v>0</v>
      </c>
      <c r="L197" s="394">
        <f t="shared" si="18"/>
        <v>0</v>
      </c>
    </row>
    <row r="198" spans="1:17" ht="13.8">
      <c r="A198" s="2" t="s">
        <v>5</v>
      </c>
      <c r="B198" s="22">
        <f>+$B$18</f>
        <v>0</v>
      </c>
      <c r="C198" s="84" t="e">
        <f>+B198/B218</f>
        <v>#DIV/0!</v>
      </c>
      <c r="D198" s="89">
        <v>0</v>
      </c>
      <c r="E198" s="112">
        <f>+D198*C185</f>
        <v>0</v>
      </c>
      <c r="F198" s="79">
        <v>0</v>
      </c>
      <c r="G198" s="112">
        <f>F198*C185</f>
        <v>0</v>
      </c>
      <c r="H198" s="79">
        <v>0</v>
      </c>
      <c r="I198" s="117">
        <f>H198*C185</f>
        <v>0</v>
      </c>
      <c r="J198" s="39">
        <f>+H198*I221</f>
        <v>0</v>
      </c>
      <c r="K198" s="862">
        <v>0</v>
      </c>
      <c r="L198" s="394">
        <f t="shared" si="18"/>
        <v>0</v>
      </c>
    </row>
    <row r="199" spans="1:17" ht="13.8">
      <c r="A199" s="2" t="s">
        <v>116</v>
      </c>
      <c r="B199" s="22">
        <f>+$B$19</f>
        <v>0</v>
      </c>
      <c r="C199" s="84" t="e">
        <f>+B199/B218</f>
        <v>#DIV/0!</v>
      </c>
      <c r="D199" s="89">
        <v>0</v>
      </c>
      <c r="E199" s="112">
        <f>+D199*C185</f>
        <v>0</v>
      </c>
      <c r="F199" s="79">
        <v>0</v>
      </c>
      <c r="G199" s="112">
        <f>F199*C185</f>
        <v>0</v>
      </c>
      <c r="H199" s="79">
        <v>0</v>
      </c>
      <c r="I199" s="117">
        <f>H199*C185</f>
        <v>0</v>
      </c>
      <c r="J199" s="39">
        <f>+H199*I221</f>
        <v>0</v>
      </c>
      <c r="K199" s="862">
        <v>0</v>
      </c>
      <c r="L199" s="394">
        <f t="shared" si="18"/>
        <v>0</v>
      </c>
    </row>
    <row r="200" spans="1:17" ht="13.8">
      <c r="A200" s="2" t="s">
        <v>1</v>
      </c>
      <c r="B200" s="22">
        <f>+$B$20</f>
        <v>0</v>
      </c>
      <c r="C200" s="84" t="e">
        <f>+B200/B218</f>
        <v>#DIV/0!</v>
      </c>
      <c r="D200" s="89">
        <v>0</v>
      </c>
      <c r="E200" s="112">
        <f>+D200*C185</f>
        <v>0</v>
      </c>
      <c r="F200" s="79">
        <v>0</v>
      </c>
      <c r="G200" s="112">
        <f>F200*C185</f>
        <v>0</v>
      </c>
      <c r="H200" s="79">
        <v>0</v>
      </c>
      <c r="I200" s="117">
        <f>H200*C185</f>
        <v>0</v>
      </c>
      <c r="J200" s="39">
        <f>+H200*I221</f>
        <v>0</v>
      </c>
      <c r="K200" s="862">
        <v>0</v>
      </c>
      <c r="L200" s="394">
        <f t="shared" si="18"/>
        <v>0</v>
      </c>
    </row>
    <row r="201" spans="1:17" ht="13.8">
      <c r="A201" s="2" t="s">
        <v>46</v>
      </c>
      <c r="B201" s="22">
        <f>+$B$21</f>
        <v>0</v>
      </c>
      <c r="C201" s="84" t="e">
        <f>+B201/B218</f>
        <v>#DIV/0!</v>
      </c>
      <c r="D201" s="89">
        <v>0</v>
      </c>
      <c r="E201" s="112">
        <f>+D201*C185</f>
        <v>0</v>
      </c>
      <c r="F201" s="79">
        <v>0</v>
      </c>
      <c r="G201" s="112">
        <f>F201*C185</f>
        <v>0</v>
      </c>
      <c r="H201" s="79">
        <v>0</v>
      </c>
      <c r="I201" s="117">
        <f>H201*C185</f>
        <v>0</v>
      </c>
      <c r="J201" s="39">
        <f>+H201*I221</f>
        <v>0</v>
      </c>
      <c r="K201" s="862">
        <v>0</v>
      </c>
      <c r="L201" s="394">
        <f t="shared" si="18"/>
        <v>0</v>
      </c>
    </row>
    <row r="202" spans="1:17" ht="13.8">
      <c r="A202" s="2" t="s">
        <v>45</v>
      </c>
      <c r="B202" s="22">
        <f>+$B$22</f>
        <v>0</v>
      </c>
      <c r="C202" s="84" t="e">
        <f>+B202/B218</f>
        <v>#DIV/0!</v>
      </c>
      <c r="D202" s="89">
        <v>0</v>
      </c>
      <c r="E202" s="112">
        <f>+D202*C185</f>
        <v>0</v>
      </c>
      <c r="F202" s="79">
        <v>0</v>
      </c>
      <c r="G202" s="112">
        <f>F202*C185</f>
        <v>0</v>
      </c>
      <c r="H202" s="79">
        <v>0</v>
      </c>
      <c r="I202" s="117">
        <f>H202*C185</f>
        <v>0</v>
      </c>
      <c r="J202" s="39">
        <f>+H202*I221</f>
        <v>0</v>
      </c>
      <c r="K202" s="862">
        <v>0</v>
      </c>
      <c r="L202" s="394">
        <f t="shared" si="18"/>
        <v>0</v>
      </c>
    </row>
    <row r="203" spans="1:17" ht="13.8">
      <c r="A203" s="2" t="s">
        <v>209</v>
      </c>
      <c r="B203" s="22">
        <f>+$B$23</f>
        <v>0</v>
      </c>
      <c r="C203" s="84" t="e">
        <f>+B203/B218</f>
        <v>#DIV/0!</v>
      </c>
      <c r="D203" s="89">
        <v>0</v>
      </c>
      <c r="E203" s="112">
        <f>+D203*C185</f>
        <v>0</v>
      </c>
      <c r="F203" s="79">
        <v>0</v>
      </c>
      <c r="G203" s="112">
        <f>F203*C185</f>
        <v>0</v>
      </c>
      <c r="H203" s="79">
        <v>0</v>
      </c>
      <c r="I203" s="117">
        <f>H203*C185</f>
        <v>0</v>
      </c>
      <c r="J203" s="39">
        <f>+H203*I221</f>
        <v>0</v>
      </c>
      <c r="K203" s="862">
        <v>0</v>
      </c>
      <c r="L203" s="394">
        <f t="shared" si="18"/>
        <v>0</v>
      </c>
    </row>
    <row r="204" spans="1:17" ht="13.8">
      <c r="A204" s="2" t="s">
        <v>210</v>
      </c>
      <c r="B204" s="22">
        <f>+$B$24</f>
        <v>0</v>
      </c>
      <c r="C204" s="84" t="e">
        <f>+B204/B218</f>
        <v>#DIV/0!</v>
      </c>
      <c r="D204" s="89">
        <v>0</v>
      </c>
      <c r="E204" s="112">
        <f>+D204*C185</f>
        <v>0</v>
      </c>
      <c r="F204" s="79">
        <v>0</v>
      </c>
      <c r="G204" s="112">
        <f>F204*C185</f>
        <v>0</v>
      </c>
      <c r="H204" s="79">
        <v>0</v>
      </c>
      <c r="I204" s="117">
        <f>H204*C185</f>
        <v>0</v>
      </c>
      <c r="J204" s="39">
        <f>+H204*I221</f>
        <v>0</v>
      </c>
      <c r="K204" s="862">
        <v>0</v>
      </c>
      <c r="L204" s="394">
        <f t="shared" si="18"/>
        <v>0</v>
      </c>
    </row>
    <row r="205" spans="1:17" ht="13.8">
      <c r="A205" s="2" t="s">
        <v>2</v>
      </c>
      <c r="B205" s="22">
        <f>+$B$25</f>
        <v>0</v>
      </c>
      <c r="C205" s="84" t="e">
        <f>+B205/B218</f>
        <v>#DIV/0!</v>
      </c>
      <c r="D205" s="89">
        <v>0</v>
      </c>
      <c r="E205" s="112">
        <f>+D205*C185</f>
        <v>0</v>
      </c>
      <c r="F205" s="79">
        <v>0</v>
      </c>
      <c r="G205" s="112">
        <f>F205*C185</f>
        <v>0</v>
      </c>
      <c r="H205" s="79">
        <v>0</v>
      </c>
      <c r="I205" s="117">
        <f>H205*C185</f>
        <v>0</v>
      </c>
      <c r="J205" s="39">
        <f>+H205*I221</f>
        <v>0</v>
      </c>
      <c r="K205" s="862">
        <v>0</v>
      </c>
      <c r="L205" s="394">
        <f t="shared" si="18"/>
        <v>0</v>
      </c>
    </row>
    <row r="206" spans="1:17" ht="13.8">
      <c r="A206" s="2" t="s">
        <v>12</v>
      </c>
      <c r="B206" s="22">
        <f>+$B$26</f>
        <v>0</v>
      </c>
      <c r="C206" s="84" t="e">
        <f>+B206/B218</f>
        <v>#DIV/0!</v>
      </c>
      <c r="D206" s="89">
        <v>0</v>
      </c>
      <c r="E206" s="112">
        <f>+D206*C185</f>
        <v>0</v>
      </c>
      <c r="F206" s="79">
        <v>0</v>
      </c>
      <c r="G206" s="112">
        <f>F206*C185</f>
        <v>0</v>
      </c>
      <c r="H206" s="79">
        <v>0</v>
      </c>
      <c r="I206" s="117">
        <f>H206*C185</f>
        <v>0</v>
      </c>
      <c r="J206" s="39">
        <f>+H206*I221</f>
        <v>0</v>
      </c>
      <c r="K206" s="862">
        <v>0</v>
      </c>
      <c r="L206" s="394">
        <f t="shared" si="18"/>
        <v>0</v>
      </c>
    </row>
    <row r="207" spans="1:17" ht="13.8">
      <c r="A207" s="2" t="s">
        <v>18</v>
      </c>
      <c r="B207" s="22">
        <f>+$B$27</f>
        <v>0</v>
      </c>
      <c r="C207" s="84" t="e">
        <f>+B207/B218</f>
        <v>#DIV/0!</v>
      </c>
      <c r="D207" s="89">
        <v>0</v>
      </c>
      <c r="E207" s="112">
        <f>+D207*C185</f>
        <v>0</v>
      </c>
      <c r="F207" s="79">
        <v>0</v>
      </c>
      <c r="G207" s="112">
        <f>F207*C185</f>
        <v>0</v>
      </c>
      <c r="H207" s="79">
        <v>0</v>
      </c>
      <c r="I207" s="117">
        <f>H207*C185</f>
        <v>0</v>
      </c>
      <c r="J207" s="39">
        <f>+H207*I221</f>
        <v>0</v>
      </c>
      <c r="K207" s="862">
        <v>0</v>
      </c>
      <c r="L207" s="394">
        <f t="shared" si="18"/>
        <v>0</v>
      </c>
    </row>
    <row r="208" spans="1:17" ht="13.8">
      <c r="A208" s="2" t="s">
        <v>9</v>
      </c>
      <c r="B208" s="22">
        <f>+$B$28</f>
        <v>0</v>
      </c>
      <c r="C208" s="84" t="e">
        <f>+B208/B218</f>
        <v>#DIV/0!</v>
      </c>
      <c r="D208" s="89">
        <v>0</v>
      </c>
      <c r="E208" s="112">
        <f>+D208*C185</f>
        <v>0</v>
      </c>
      <c r="F208" s="79">
        <v>0</v>
      </c>
      <c r="G208" s="112">
        <f>F208*C185</f>
        <v>0</v>
      </c>
      <c r="H208" s="79">
        <v>8.2648287902090542E-2</v>
      </c>
      <c r="I208" s="117">
        <f>H208*C185</f>
        <v>2085491.770513322</v>
      </c>
      <c r="J208" s="39">
        <f>+H208*I221</f>
        <v>223258.50626374161</v>
      </c>
      <c r="K208" s="862">
        <v>-31409</v>
      </c>
      <c r="L208" s="394">
        <f t="shared" si="18"/>
        <v>191849.50626374161</v>
      </c>
    </row>
    <row r="209" spans="1:14" ht="13.8">
      <c r="A209" s="2" t="s">
        <v>7</v>
      </c>
      <c r="B209" s="22">
        <f>+$B$29</f>
        <v>0</v>
      </c>
      <c r="C209" s="84" t="e">
        <f>+B209/B218</f>
        <v>#DIV/0!</v>
      </c>
      <c r="D209" s="89">
        <v>0</v>
      </c>
      <c r="E209" s="112">
        <f>+D209*C185</f>
        <v>0</v>
      </c>
      <c r="F209" s="79">
        <v>0</v>
      </c>
      <c r="G209" s="112">
        <f>F209*C185</f>
        <v>0</v>
      </c>
      <c r="H209" s="79">
        <v>0.90143195057076908</v>
      </c>
      <c r="I209" s="117">
        <f>H209*C185</f>
        <v>22746132.585591756</v>
      </c>
      <c r="J209" s="39">
        <f>+H209*I221</f>
        <v>2435045.6118492722</v>
      </c>
      <c r="K209" s="862">
        <v>-353252</v>
      </c>
      <c r="L209" s="394">
        <f t="shared" si="18"/>
        <v>2081793.6118492722</v>
      </c>
    </row>
    <row r="210" spans="1:14" ht="13.8">
      <c r="A210" s="2" t="s">
        <v>13</v>
      </c>
      <c r="B210" s="22">
        <f>+$B$30</f>
        <v>0</v>
      </c>
      <c r="C210" s="84" t="e">
        <f>+B210/B218</f>
        <v>#DIV/0!</v>
      </c>
      <c r="D210" s="89">
        <v>0</v>
      </c>
      <c r="E210" s="112">
        <f>+D210*C185</f>
        <v>0</v>
      </c>
      <c r="F210" s="79">
        <v>0</v>
      </c>
      <c r="G210" s="112">
        <f>F210*C185</f>
        <v>0</v>
      </c>
      <c r="H210" s="79">
        <v>0</v>
      </c>
      <c r="I210" s="117">
        <f>H210*C185</f>
        <v>0</v>
      </c>
      <c r="J210" s="39">
        <f>+H210*I221</f>
        <v>0</v>
      </c>
      <c r="K210" s="862">
        <v>0</v>
      </c>
      <c r="L210" s="394">
        <f t="shared" si="18"/>
        <v>0</v>
      </c>
    </row>
    <row r="211" spans="1:14" ht="13.8">
      <c r="A211" s="2" t="s">
        <v>3</v>
      </c>
      <c r="B211" s="22">
        <f>+$B$31</f>
        <v>0</v>
      </c>
      <c r="C211" s="84" t="e">
        <f>+B211/B218</f>
        <v>#DIV/0!</v>
      </c>
      <c r="D211" s="89">
        <v>0</v>
      </c>
      <c r="E211" s="112">
        <f>+D211*C185</f>
        <v>0</v>
      </c>
      <c r="F211" s="79">
        <v>0</v>
      </c>
      <c r="G211" s="112">
        <f>F211*C185</f>
        <v>0</v>
      </c>
      <c r="H211" s="79">
        <v>8.7195342073222038E-3</v>
      </c>
      <c r="I211" s="117">
        <f>H211*C185</f>
        <v>220022.9102582522</v>
      </c>
      <c r="J211" s="39">
        <f>+H211*I221</f>
        <v>23554.150144628857</v>
      </c>
      <c r="K211" s="862">
        <v>-3297</v>
      </c>
      <c r="L211" s="394">
        <f t="shared" si="18"/>
        <v>20257.150144628857</v>
      </c>
    </row>
    <row r="212" spans="1:14" ht="13.8">
      <c r="A212" s="2" t="s">
        <v>11</v>
      </c>
      <c r="B212" s="22">
        <f>+$B$32</f>
        <v>0</v>
      </c>
      <c r="C212" s="84" t="e">
        <f>+B212/B218</f>
        <v>#DIV/0!</v>
      </c>
      <c r="D212" s="89">
        <v>0</v>
      </c>
      <c r="E212" s="112">
        <f>+D212*C185</f>
        <v>0</v>
      </c>
      <c r="F212" s="79">
        <v>0</v>
      </c>
      <c r="G212" s="112">
        <f>F212*C185</f>
        <v>0</v>
      </c>
      <c r="H212" s="79">
        <v>7.2002273198182969E-3</v>
      </c>
      <c r="I212" s="117">
        <f>H212*C185</f>
        <v>181685.73363667258</v>
      </c>
      <c r="J212" s="39">
        <f>+H212*I221</f>
        <v>19450.033835986524</v>
      </c>
      <c r="K212" s="862">
        <v>-2996</v>
      </c>
      <c r="L212" s="394">
        <f t="shared" si="18"/>
        <v>16454.033835986524</v>
      </c>
    </row>
    <row r="213" spans="1:14" ht="13.8">
      <c r="A213" s="372" t="s">
        <v>8</v>
      </c>
      <c r="B213" s="22">
        <f>+$B$33</f>
        <v>0</v>
      </c>
      <c r="C213" s="84" t="e">
        <f>+B213/B218</f>
        <v>#DIV/0!</v>
      </c>
      <c r="D213" s="89">
        <v>0</v>
      </c>
      <c r="E213" s="112">
        <f>+D213*C185</f>
        <v>0</v>
      </c>
      <c r="F213" s="79">
        <v>0</v>
      </c>
      <c r="G213" s="112">
        <f>F213*C185</f>
        <v>0</v>
      </c>
      <c r="H213" s="79">
        <v>0</v>
      </c>
      <c r="I213" s="117">
        <f>H213*C185</f>
        <v>0</v>
      </c>
      <c r="J213" s="39">
        <f>+H213*I221</f>
        <v>0</v>
      </c>
      <c r="K213" s="862">
        <v>0</v>
      </c>
      <c r="L213" s="394">
        <f t="shared" si="18"/>
        <v>0</v>
      </c>
    </row>
    <row r="214" spans="1:14" ht="13.8">
      <c r="A214" s="372" t="s">
        <v>444</v>
      </c>
      <c r="B214" s="22">
        <f>+$B$34</f>
        <v>0</v>
      </c>
      <c r="C214" s="84" t="e">
        <f>+B214/B218</f>
        <v>#DIV/0!</v>
      </c>
      <c r="D214" s="89">
        <v>0</v>
      </c>
      <c r="E214" s="112">
        <f>+D214*C185</f>
        <v>0</v>
      </c>
      <c r="F214" s="79">
        <v>0</v>
      </c>
      <c r="G214" s="112">
        <f>F214*C185</f>
        <v>0</v>
      </c>
      <c r="H214" s="79">
        <v>0</v>
      </c>
      <c r="I214" s="117">
        <f>H214*C185</f>
        <v>0</v>
      </c>
      <c r="J214" s="39">
        <f>+H214*I221</f>
        <v>0</v>
      </c>
      <c r="K214" s="862">
        <v>0</v>
      </c>
      <c r="L214" s="394">
        <f t="shared" si="18"/>
        <v>0</v>
      </c>
    </row>
    <row r="215" spans="1:14" ht="13.8">
      <c r="A215" s="372" t="s">
        <v>445</v>
      </c>
      <c r="B215" s="22">
        <f>+$B$35</f>
        <v>0</v>
      </c>
      <c r="C215" s="84" t="e">
        <f>+B215/B218</f>
        <v>#DIV/0!</v>
      </c>
      <c r="D215" s="89">
        <v>0</v>
      </c>
      <c r="E215" s="112">
        <f>+D215*C185</f>
        <v>0</v>
      </c>
      <c r="F215" s="79">
        <v>0</v>
      </c>
      <c r="G215" s="112">
        <f>F215*C185</f>
        <v>0</v>
      </c>
      <c r="H215" s="79">
        <v>0</v>
      </c>
      <c r="I215" s="117">
        <f>H215*C185</f>
        <v>0</v>
      </c>
      <c r="J215" s="39">
        <f>+H215*I221</f>
        <v>0</v>
      </c>
      <c r="K215" s="862">
        <v>0</v>
      </c>
      <c r="L215" s="394">
        <f t="shared" si="18"/>
        <v>0</v>
      </c>
    </row>
    <row r="216" spans="1:14" ht="13.8">
      <c r="A216" s="372" t="s">
        <v>461</v>
      </c>
      <c r="B216" s="22">
        <f>+$B$36</f>
        <v>0</v>
      </c>
      <c r="C216" s="84" t="e">
        <f>+B216/B218</f>
        <v>#DIV/0!</v>
      </c>
      <c r="D216" s="89">
        <v>0</v>
      </c>
      <c r="E216" s="112">
        <f>+D216*C185</f>
        <v>0</v>
      </c>
      <c r="F216" s="79">
        <v>0</v>
      </c>
      <c r="G216" s="112">
        <f>F216*C185</f>
        <v>0</v>
      </c>
      <c r="H216" s="79">
        <v>0</v>
      </c>
      <c r="I216" s="117">
        <f>H216*C185</f>
        <v>0</v>
      </c>
      <c r="J216" s="39">
        <f>+H216*I221</f>
        <v>0</v>
      </c>
      <c r="K216" s="862">
        <v>0</v>
      </c>
      <c r="L216" s="394">
        <f t="shared" ref="L216" si="19">+J216+K216</f>
        <v>0</v>
      </c>
    </row>
    <row r="217" spans="1:14" ht="13.8">
      <c r="A217" s="3" t="s">
        <v>464</v>
      </c>
      <c r="B217" s="22">
        <f>+$B$37</f>
        <v>0</v>
      </c>
      <c r="C217" s="84" t="e">
        <f>+B217/B218</f>
        <v>#DIV/0!</v>
      </c>
      <c r="D217" s="89">
        <v>0</v>
      </c>
      <c r="E217" s="112">
        <f>+D217*C185</f>
        <v>0</v>
      </c>
      <c r="F217" s="79">
        <v>0</v>
      </c>
      <c r="G217" s="115">
        <f>F217*C185</f>
        <v>0</v>
      </c>
      <c r="H217" s="514">
        <v>0</v>
      </c>
      <c r="I217" s="118">
        <f>H217*C185</f>
        <v>0</v>
      </c>
      <c r="J217" s="39">
        <f>+H217*I221</f>
        <v>0</v>
      </c>
      <c r="K217" s="862">
        <v>0</v>
      </c>
      <c r="L217" s="394">
        <f t="shared" si="18"/>
        <v>0</v>
      </c>
    </row>
    <row r="218" spans="1:14" ht="13.8">
      <c r="A218" s="24"/>
      <c r="B218" s="25">
        <f t="shared" ref="B218:L218" si="20">SUM(B191:B217)</f>
        <v>0</v>
      </c>
      <c r="C218" s="85" t="e">
        <f t="shared" si="20"/>
        <v>#DIV/0!</v>
      </c>
      <c r="D218" s="82">
        <f t="shared" si="20"/>
        <v>0</v>
      </c>
      <c r="E218" s="113">
        <f t="shared" si="20"/>
        <v>0</v>
      </c>
      <c r="F218" s="83">
        <f t="shared" si="20"/>
        <v>0</v>
      </c>
      <c r="G218" s="113">
        <f t="shared" si="20"/>
        <v>0</v>
      </c>
      <c r="H218" s="515">
        <f t="shared" si="20"/>
        <v>1.0000000000000002</v>
      </c>
      <c r="I218" s="363">
        <f t="shared" si="20"/>
        <v>25233333.000000004</v>
      </c>
      <c r="J218" s="26">
        <f t="shared" si="20"/>
        <v>2701308.3020936293</v>
      </c>
      <c r="K218" s="26">
        <f t="shared" si="20"/>
        <v>-390954</v>
      </c>
      <c r="L218" s="26">
        <f t="shared" si="20"/>
        <v>2310354.3020936293</v>
      </c>
    </row>
    <row r="219" spans="1:14">
      <c r="H219" s="80"/>
      <c r="I219" s="81"/>
    </row>
    <row r="221" spans="1:14">
      <c r="G221" t="s">
        <v>114</v>
      </c>
      <c r="H221" s="27"/>
      <c r="I221" s="357">
        <f>+GRE!N82</f>
        <v>2701308.3020936288</v>
      </c>
    </row>
    <row r="222" spans="1:14">
      <c r="G222" t="s">
        <v>338</v>
      </c>
      <c r="I222" s="357">
        <f>+GRE!P82</f>
        <v>-390954</v>
      </c>
    </row>
    <row r="223" spans="1:14">
      <c r="G223" t="s">
        <v>256</v>
      </c>
      <c r="I223" s="120">
        <f>SUM(I221:I222)</f>
        <v>2310354.3020936288</v>
      </c>
      <c r="N223" s="121">
        <f>+I223</f>
        <v>2310354.3020936288</v>
      </c>
    </row>
    <row r="224" spans="1:14" ht="13.8">
      <c r="D224" s="89"/>
      <c r="I224" s="88"/>
    </row>
    <row r="225" spans="1:17">
      <c r="I225" s="88"/>
    </row>
    <row r="226" spans="1:17">
      <c r="I226" s="88"/>
    </row>
    <row r="227" spans="1:17" ht="15.6">
      <c r="A227" s="874" t="s">
        <v>19</v>
      </c>
      <c r="B227" s="875"/>
      <c r="C227" s="875" t="s">
        <v>671</v>
      </c>
      <c r="D227" s="875"/>
      <c r="E227" s="875"/>
      <c r="F227" s="875"/>
      <c r="G227" s="875"/>
      <c r="H227" s="876"/>
      <c r="I227" s="4"/>
    </row>
    <row r="228" spans="1:17" ht="15.6">
      <c r="A228" s="867" t="s">
        <v>20</v>
      </c>
      <c r="B228" s="868"/>
      <c r="C228" s="920"/>
      <c r="D228" s="920"/>
      <c r="E228" s="920"/>
      <c r="F228" s="920"/>
      <c r="G228" s="920"/>
      <c r="H228" s="921"/>
      <c r="I228" s="4"/>
    </row>
    <row r="229" spans="1:17" ht="15.6">
      <c r="A229" s="867" t="s">
        <v>22</v>
      </c>
      <c r="B229" s="868"/>
      <c r="C229" s="913"/>
      <c r="D229" s="913"/>
      <c r="E229" s="913"/>
      <c r="F229" s="913"/>
      <c r="G229" s="913"/>
      <c r="H229" s="914"/>
      <c r="I229" s="4"/>
    </row>
    <row r="230" spans="1:17" ht="15.6">
      <c r="A230" s="867" t="s">
        <v>24</v>
      </c>
      <c r="B230" s="868"/>
      <c r="C230" s="898">
        <v>0</v>
      </c>
      <c r="D230" s="898"/>
      <c r="E230" s="898"/>
      <c r="F230" s="898"/>
      <c r="G230" s="898"/>
      <c r="H230" s="899"/>
      <c r="I230" s="4"/>
    </row>
    <row r="231" spans="1:17" ht="15.6">
      <c r="A231" s="881" t="s">
        <v>25</v>
      </c>
      <c r="B231" s="882"/>
      <c r="C231" s="911" t="s">
        <v>670</v>
      </c>
      <c r="D231" s="911"/>
      <c r="E231" s="911"/>
      <c r="F231" s="911"/>
      <c r="G231" s="911"/>
      <c r="H231" s="912"/>
      <c r="I231" s="4"/>
    </row>
    <row r="232" spans="1:17" ht="13.8">
      <c r="A232" s="5"/>
      <c r="B232" s="5"/>
      <c r="C232" s="5"/>
      <c r="D232" s="5"/>
      <c r="E232" s="5"/>
      <c r="F232" s="5"/>
      <c r="G232" s="5"/>
      <c r="H232" s="5"/>
      <c r="I232" s="5"/>
    </row>
    <row r="233" spans="1:17" ht="13.8">
      <c r="A233" s="6"/>
      <c r="B233" s="7"/>
      <c r="C233" s="8"/>
      <c r="D233" s="886">
        <v>0.2</v>
      </c>
      <c r="E233" s="887"/>
      <c r="F233" s="886">
        <v>0.8</v>
      </c>
      <c r="G233" s="887"/>
      <c r="H233" s="489"/>
      <c r="I233" s="10"/>
      <c r="J233" s="11" t="s">
        <v>121</v>
      </c>
      <c r="K233" s="11" t="s">
        <v>269</v>
      </c>
      <c r="L233" s="11" t="s">
        <v>270</v>
      </c>
    </row>
    <row r="234" spans="1:17" ht="13.8">
      <c r="A234" s="12"/>
      <c r="B234" s="13"/>
      <c r="C234" s="14"/>
      <c r="D234" s="872" t="s">
        <v>26</v>
      </c>
      <c r="E234" s="880"/>
      <c r="F234" s="872" t="s">
        <v>27</v>
      </c>
      <c r="G234" s="880"/>
      <c r="H234" s="872" t="s">
        <v>28</v>
      </c>
      <c r="I234" s="873"/>
      <c r="J234" s="15" t="s">
        <v>29</v>
      </c>
      <c r="K234" s="391" t="s">
        <v>29</v>
      </c>
      <c r="L234" s="391" t="s">
        <v>29</v>
      </c>
    </row>
    <row r="235" spans="1:17" ht="27.6">
      <c r="A235" s="16" t="s">
        <v>30</v>
      </c>
      <c r="B235" s="17" t="s">
        <v>31</v>
      </c>
      <c r="C235" s="18" t="s">
        <v>32</v>
      </c>
      <c r="D235" s="19" t="s">
        <v>33</v>
      </c>
      <c r="E235" s="20" t="s">
        <v>34</v>
      </c>
      <c r="F235" s="19" t="s">
        <v>33</v>
      </c>
      <c r="G235" s="20" t="s">
        <v>34</v>
      </c>
      <c r="H235" s="21" t="s">
        <v>33</v>
      </c>
      <c r="I235" s="40" t="s">
        <v>34</v>
      </c>
      <c r="J235" s="18" t="s">
        <v>34</v>
      </c>
      <c r="K235" s="18" t="s">
        <v>34</v>
      </c>
      <c r="L235" s="18" t="s">
        <v>34</v>
      </c>
    </row>
    <row r="236" spans="1:17" ht="13.8">
      <c r="A236" s="1" t="s">
        <v>15</v>
      </c>
      <c r="B236" s="22">
        <f>+$B$10</f>
        <v>0</v>
      </c>
      <c r="C236" s="84" t="e">
        <f>+B236/B263</f>
        <v>#DIV/0!</v>
      </c>
      <c r="D236" s="89">
        <v>0</v>
      </c>
      <c r="E236" s="112">
        <f>+D236*C230</f>
        <v>0</v>
      </c>
      <c r="F236" s="79">
        <v>0</v>
      </c>
      <c r="G236" s="114">
        <f>F236*C230</f>
        <v>0</v>
      </c>
      <c r="H236" s="79">
        <v>0</v>
      </c>
      <c r="I236" s="116">
        <f>H236*C230</f>
        <v>0</v>
      </c>
      <c r="J236" s="39">
        <f>+H236*I266</f>
        <v>0</v>
      </c>
      <c r="K236" s="39">
        <f>+H236*I267</f>
        <v>0</v>
      </c>
      <c r="L236" s="393">
        <f>+J236+K236</f>
        <v>0</v>
      </c>
    </row>
    <row r="237" spans="1:17" ht="13.8">
      <c r="A237" s="2" t="s">
        <v>4</v>
      </c>
      <c r="B237" s="22">
        <f>+$B$12</f>
        <v>0</v>
      </c>
      <c r="C237" s="84" t="e">
        <f>+B237/B263</f>
        <v>#DIV/0!</v>
      </c>
      <c r="D237" s="89">
        <v>0</v>
      </c>
      <c r="E237" s="112">
        <f>+D237*C230</f>
        <v>0</v>
      </c>
      <c r="F237" s="79">
        <v>0</v>
      </c>
      <c r="G237" s="112">
        <f>F237*C230</f>
        <v>0</v>
      </c>
      <c r="H237" s="79">
        <v>0</v>
      </c>
      <c r="I237" s="117">
        <f>H237*C230</f>
        <v>0</v>
      </c>
      <c r="J237" s="39">
        <f>+H237*I266</f>
        <v>0</v>
      </c>
      <c r="K237" s="39">
        <f>+H237*I267</f>
        <v>0</v>
      </c>
      <c r="L237" s="394">
        <f>+J237+K237</f>
        <v>0</v>
      </c>
    </row>
    <row r="238" spans="1:17" s="127" customFormat="1" ht="13.8">
      <c r="A238" s="2" t="s">
        <v>0</v>
      </c>
      <c r="B238" s="471">
        <f>+$B$13</f>
        <v>0</v>
      </c>
      <c r="C238" s="472" t="e">
        <f>+B238/B263</f>
        <v>#DIV/0!</v>
      </c>
      <c r="D238" s="473">
        <v>0</v>
      </c>
      <c r="E238" s="474">
        <f>+D238*C230</f>
        <v>0</v>
      </c>
      <c r="F238" s="475">
        <v>0</v>
      </c>
      <c r="G238" s="474">
        <f>F238*C230</f>
        <v>0</v>
      </c>
      <c r="H238" s="475">
        <v>0</v>
      </c>
      <c r="I238" s="477">
        <f>H238*C230</f>
        <v>0</v>
      </c>
      <c r="J238" s="478">
        <f>+H238*I266</f>
        <v>0</v>
      </c>
      <c r="K238" s="478">
        <f>+H238*I267</f>
        <v>0</v>
      </c>
      <c r="L238" s="480">
        <f t="shared" ref="L238:L262" si="21">+J238+K238</f>
        <v>0</v>
      </c>
      <c r="P238"/>
      <c r="Q238"/>
    </row>
    <row r="239" spans="1:17" ht="13.8">
      <c r="A239" s="2" t="s">
        <v>16</v>
      </c>
      <c r="B239" s="22">
        <f>+$B$14</f>
        <v>0</v>
      </c>
      <c r="C239" s="84" t="e">
        <f>+B239/B263</f>
        <v>#DIV/0!</v>
      </c>
      <c r="D239" s="89">
        <v>0</v>
      </c>
      <c r="E239" s="112">
        <f>+D239*C230</f>
        <v>0</v>
      </c>
      <c r="F239" s="79">
        <v>0</v>
      </c>
      <c r="G239" s="112">
        <f>F239*C230</f>
        <v>0</v>
      </c>
      <c r="H239" s="79">
        <v>0</v>
      </c>
      <c r="I239" s="117">
        <f>H239*C230</f>
        <v>0</v>
      </c>
      <c r="J239" s="39">
        <f>+H239*I266</f>
        <v>0</v>
      </c>
      <c r="K239" s="39">
        <f>+H239*I267</f>
        <v>0</v>
      </c>
      <c r="L239" s="394">
        <f t="shared" si="21"/>
        <v>0</v>
      </c>
    </row>
    <row r="240" spans="1:17" ht="13.8">
      <c r="A240" s="2" t="s">
        <v>6</v>
      </c>
      <c r="B240" s="22">
        <f>+$B$15</f>
        <v>0</v>
      </c>
      <c r="C240" s="84" t="e">
        <f>+B240/B263</f>
        <v>#DIV/0!</v>
      </c>
      <c r="D240" s="89">
        <v>0</v>
      </c>
      <c r="E240" s="112">
        <f>+D240*C230</f>
        <v>0</v>
      </c>
      <c r="F240" s="79">
        <v>0</v>
      </c>
      <c r="G240" s="112">
        <f>F240*C230</f>
        <v>0</v>
      </c>
      <c r="H240" s="79">
        <v>0</v>
      </c>
      <c r="I240" s="117">
        <f>H240*C230</f>
        <v>0</v>
      </c>
      <c r="J240" s="39">
        <f>+H240*I266</f>
        <v>0</v>
      </c>
      <c r="K240" s="39">
        <f>+H240*I267</f>
        <v>0</v>
      </c>
      <c r="L240" s="394">
        <f t="shared" si="21"/>
        <v>0</v>
      </c>
    </row>
    <row r="241" spans="1:12" ht="13.8">
      <c r="A241" s="2" t="s">
        <v>10</v>
      </c>
      <c r="B241" s="22">
        <f>+$B$16</f>
        <v>0</v>
      </c>
      <c r="C241" s="84" t="e">
        <f>+B241/B263</f>
        <v>#DIV/0!</v>
      </c>
      <c r="D241" s="89">
        <v>0</v>
      </c>
      <c r="E241" s="112">
        <f>+D241*C230</f>
        <v>0</v>
      </c>
      <c r="F241" s="79">
        <v>0</v>
      </c>
      <c r="G241" s="112">
        <f>F241*C230</f>
        <v>0</v>
      </c>
      <c r="H241" s="79">
        <v>0</v>
      </c>
      <c r="I241" s="117">
        <f>H241*C230</f>
        <v>0</v>
      </c>
      <c r="J241" s="39">
        <f>+H241*I266</f>
        <v>0</v>
      </c>
      <c r="K241" s="39">
        <f>+H241*I267</f>
        <v>0</v>
      </c>
      <c r="L241" s="394">
        <f t="shared" si="21"/>
        <v>0</v>
      </c>
    </row>
    <row r="242" spans="1:12" ht="13.8">
      <c r="A242" s="2" t="s">
        <v>17</v>
      </c>
      <c r="B242" s="22">
        <f>+$B$17</f>
        <v>0</v>
      </c>
      <c r="C242" s="84" t="e">
        <f>+B242/B263</f>
        <v>#DIV/0!</v>
      </c>
      <c r="D242" s="89">
        <v>0</v>
      </c>
      <c r="E242" s="112">
        <f>+D242*C230</f>
        <v>0</v>
      </c>
      <c r="F242" s="79">
        <v>0</v>
      </c>
      <c r="G242" s="112">
        <f>F242*C230</f>
        <v>0</v>
      </c>
      <c r="H242" s="79">
        <v>0</v>
      </c>
      <c r="I242" s="117">
        <f>H242*C230</f>
        <v>0</v>
      </c>
      <c r="J242" s="39">
        <f>+H242*I266</f>
        <v>0</v>
      </c>
      <c r="K242" s="39">
        <f>+H242*I267</f>
        <v>0</v>
      </c>
      <c r="L242" s="394">
        <f t="shared" si="21"/>
        <v>0</v>
      </c>
    </row>
    <row r="243" spans="1:12" ht="13.8">
      <c r="A243" s="2" t="s">
        <v>5</v>
      </c>
      <c r="B243" s="22">
        <f>+$B$18</f>
        <v>0</v>
      </c>
      <c r="C243" s="84" t="e">
        <f>+B243/B263</f>
        <v>#DIV/0!</v>
      </c>
      <c r="D243" s="89">
        <v>0</v>
      </c>
      <c r="E243" s="112">
        <f>+D243*C230</f>
        <v>0</v>
      </c>
      <c r="F243" s="79">
        <v>0</v>
      </c>
      <c r="G243" s="112">
        <f>F243*C230</f>
        <v>0</v>
      </c>
      <c r="H243" s="79">
        <v>0</v>
      </c>
      <c r="I243" s="117">
        <f>H243*C230</f>
        <v>0</v>
      </c>
      <c r="J243" s="39">
        <f>+H243*I266</f>
        <v>0</v>
      </c>
      <c r="K243" s="39">
        <f>+H243*I267</f>
        <v>0</v>
      </c>
      <c r="L243" s="394">
        <f t="shared" si="21"/>
        <v>0</v>
      </c>
    </row>
    <row r="244" spans="1:12" ht="13.8">
      <c r="A244" s="2" t="s">
        <v>116</v>
      </c>
      <c r="B244" s="22">
        <f>+$B$19</f>
        <v>0</v>
      </c>
      <c r="C244" s="84" t="e">
        <f>+B244/B263</f>
        <v>#DIV/0!</v>
      </c>
      <c r="D244" s="89">
        <v>0</v>
      </c>
      <c r="E244" s="112">
        <f>+D244*C230</f>
        <v>0</v>
      </c>
      <c r="F244" s="79">
        <v>0</v>
      </c>
      <c r="G244" s="112">
        <f>F244*C230</f>
        <v>0</v>
      </c>
      <c r="H244" s="79">
        <v>0</v>
      </c>
      <c r="I244" s="117">
        <f>H244*C230</f>
        <v>0</v>
      </c>
      <c r="J244" s="39">
        <f>+H244*I266</f>
        <v>0</v>
      </c>
      <c r="K244" s="39">
        <f>+H244*I267</f>
        <v>0</v>
      </c>
      <c r="L244" s="394">
        <f t="shared" si="21"/>
        <v>0</v>
      </c>
    </row>
    <row r="245" spans="1:12" ht="13.8">
      <c r="A245" s="2" t="s">
        <v>1</v>
      </c>
      <c r="B245" s="22">
        <f>+$B$20</f>
        <v>0</v>
      </c>
      <c r="C245" s="84" t="e">
        <f>+B245/B263</f>
        <v>#DIV/0!</v>
      </c>
      <c r="D245" s="89">
        <v>0</v>
      </c>
      <c r="E245" s="112">
        <f>+D245*C230</f>
        <v>0</v>
      </c>
      <c r="F245" s="79">
        <v>0</v>
      </c>
      <c r="G245" s="112">
        <f>F245*C230</f>
        <v>0</v>
      </c>
      <c r="H245" s="79">
        <v>0</v>
      </c>
      <c r="I245" s="117">
        <f>H245*C230</f>
        <v>0</v>
      </c>
      <c r="J245" s="39">
        <f>+H245*I266</f>
        <v>0</v>
      </c>
      <c r="K245" s="39">
        <f>+H245*I267</f>
        <v>0</v>
      </c>
      <c r="L245" s="394">
        <f t="shared" si="21"/>
        <v>0</v>
      </c>
    </row>
    <row r="246" spans="1:12" ht="13.8">
      <c r="A246" s="2" t="s">
        <v>46</v>
      </c>
      <c r="B246" s="22">
        <f>+$B$21</f>
        <v>0</v>
      </c>
      <c r="C246" s="84" t="e">
        <f>+B246/B263</f>
        <v>#DIV/0!</v>
      </c>
      <c r="D246" s="89">
        <v>0</v>
      </c>
      <c r="E246" s="112">
        <f>+D246*C230</f>
        <v>0</v>
      </c>
      <c r="F246" s="79">
        <v>0</v>
      </c>
      <c r="G246" s="112">
        <f>F246*C230</f>
        <v>0</v>
      </c>
      <c r="H246" s="79">
        <v>0</v>
      </c>
      <c r="I246" s="117">
        <f>H246*C230</f>
        <v>0</v>
      </c>
      <c r="J246" s="39">
        <f>+H246*I266</f>
        <v>0</v>
      </c>
      <c r="K246" s="39">
        <f>+H246*I267</f>
        <v>0</v>
      </c>
      <c r="L246" s="394">
        <f t="shared" si="21"/>
        <v>0</v>
      </c>
    </row>
    <row r="247" spans="1:12" ht="13.8">
      <c r="A247" s="2" t="s">
        <v>45</v>
      </c>
      <c r="B247" s="22">
        <f>+$B$22</f>
        <v>0</v>
      </c>
      <c r="C247" s="84" t="e">
        <f>+B247/B263</f>
        <v>#DIV/0!</v>
      </c>
      <c r="D247" s="89">
        <v>0</v>
      </c>
      <c r="E247" s="112">
        <f>+D247*C230</f>
        <v>0</v>
      </c>
      <c r="F247" s="79">
        <v>0</v>
      </c>
      <c r="G247" s="112">
        <f>F247*C230</f>
        <v>0</v>
      </c>
      <c r="H247" s="79">
        <v>0</v>
      </c>
      <c r="I247" s="117">
        <f>H247*C230</f>
        <v>0</v>
      </c>
      <c r="J247" s="39">
        <f>+H247*I266</f>
        <v>0</v>
      </c>
      <c r="K247" s="39">
        <f>+H247*I267</f>
        <v>0</v>
      </c>
      <c r="L247" s="394">
        <f t="shared" si="21"/>
        <v>0</v>
      </c>
    </row>
    <row r="248" spans="1:12" ht="13.8">
      <c r="A248" s="2" t="s">
        <v>209</v>
      </c>
      <c r="B248" s="22">
        <f>+$B$23</f>
        <v>0</v>
      </c>
      <c r="C248" s="84" t="e">
        <f>+B248/B263</f>
        <v>#DIV/0!</v>
      </c>
      <c r="D248" s="89">
        <v>0</v>
      </c>
      <c r="E248" s="112">
        <f>+D248*C230</f>
        <v>0</v>
      </c>
      <c r="F248" s="79">
        <v>0</v>
      </c>
      <c r="G248" s="112">
        <f>F248*C230</f>
        <v>0</v>
      </c>
      <c r="H248" s="79">
        <v>0</v>
      </c>
      <c r="I248" s="117">
        <f>H248*C230</f>
        <v>0</v>
      </c>
      <c r="J248" s="39">
        <f>+H248*I266</f>
        <v>0</v>
      </c>
      <c r="K248" s="39">
        <f>+H248*I267</f>
        <v>0</v>
      </c>
      <c r="L248" s="394">
        <f t="shared" si="21"/>
        <v>0</v>
      </c>
    </row>
    <row r="249" spans="1:12" ht="13.8">
      <c r="A249" s="2" t="s">
        <v>210</v>
      </c>
      <c r="B249" s="22">
        <f>+$B$24</f>
        <v>0</v>
      </c>
      <c r="C249" s="84" t="e">
        <f>+B249/B263</f>
        <v>#DIV/0!</v>
      </c>
      <c r="D249" s="89">
        <v>0</v>
      </c>
      <c r="E249" s="112">
        <f>+D249*C230</f>
        <v>0</v>
      </c>
      <c r="F249" s="79">
        <v>0</v>
      </c>
      <c r="G249" s="112">
        <f>F249*C230</f>
        <v>0</v>
      </c>
      <c r="H249" s="79">
        <v>0</v>
      </c>
      <c r="I249" s="117">
        <f>H249*C230</f>
        <v>0</v>
      </c>
      <c r="J249" s="39">
        <f>+H249*I266</f>
        <v>0</v>
      </c>
      <c r="K249" s="39">
        <f>+H249*I267</f>
        <v>0</v>
      </c>
      <c r="L249" s="394">
        <f t="shared" si="21"/>
        <v>0</v>
      </c>
    </row>
    <row r="250" spans="1:12" ht="13.8">
      <c r="A250" s="2" t="s">
        <v>2</v>
      </c>
      <c r="B250" s="22">
        <f>+$B$25</f>
        <v>0</v>
      </c>
      <c r="C250" s="84" t="e">
        <f>+B250/B263</f>
        <v>#DIV/0!</v>
      </c>
      <c r="D250" s="89">
        <v>0</v>
      </c>
      <c r="E250" s="112">
        <f>+D250*C230</f>
        <v>0</v>
      </c>
      <c r="F250" s="79">
        <v>0</v>
      </c>
      <c r="G250" s="112">
        <f>F250*C230</f>
        <v>0</v>
      </c>
      <c r="H250" s="79">
        <v>0</v>
      </c>
      <c r="I250" s="117">
        <f>H250*C230</f>
        <v>0</v>
      </c>
      <c r="J250" s="39">
        <f>+H250*I266</f>
        <v>0</v>
      </c>
      <c r="K250" s="39">
        <f>+H250*I267</f>
        <v>0</v>
      </c>
      <c r="L250" s="394">
        <f t="shared" si="21"/>
        <v>0</v>
      </c>
    </row>
    <row r="251" spans="1:12" ht="13.8">
      <c r="A251" s="2" t="s">
        <v>12</v>
      </c>
      <c r="B251" s="22">
        <f>+$B$26</f>
        <v>0</v>
      </c>
      <c r="C251" s="84" t="e">
        <f>+B251/B263</f>
        <v>#DIV/0!</v>
      </c>
      <c r="D251" s="89">
        <v>0</v>
      </c>
      <c r="E251" s="112">
        <f>+D251*C230</f>
        <v>0</v>
      </c>
      <c r="F251" s="79">
        <v>0</v>
      </c>
      <c r="G251" s="112">
        <f>F251*C230</f>
        <v>0</v>
      </c>
      <c r="H251" s="79">
        <v>0</v>
      </c>
      <c r="I251" s="117">
        <f>H251*C230</f>
        <v>0</v>
      </c>
      <c r="J251" s="39">
        <f>+H251*I266</f>
        <v>0</v>
      </c>
      <c r="K251" s="39">
        <f>+H251*I267</f>
        <v>0</v>
      </c>
      <c r="L251" s="394">
        <f t="shared" si="21"/>
        <v>0</v>
      </c>
    </row>
    <row r="252" spans="1:12" ht="13.8">
      <c r="A252" s="2" t="s">
        <v>18</v>
      </c>
      <c r="B252" s="22">
        <f>+$B$27</f>
        <v>0</v>
      </c>
      <c r="C252" s="84" t="e">
        <f>+B252/B263</f>
        <v>#DIV/0!</v>
      </c>
      <c r="D252" s="89">
        <v>0</v>
      </c>
      <c r="E252" s="112">
        <f>+D252*C230</f>
        <v>0</v>
      </c>
      <c r="F252" s="79">
        <v>0</v>
      </c>
      <c r="G252" s="112">
        <f>F252*C230</f>
        <v>0</v>
      </c>
      <c r="H252" s="79">
        <v>0</v>
      </c>
      <c r="I252" s="117">
        <f>H252*C230</f>
        <v>0</v>
      </c>
      <c r="J252" s="39">
        <f>+H252*I266</f>
        <v>0</v>
      </c>
      <c r="K252" s="39">
        <f>+H252*I267</f>
        <v>0</v>
      </c>
      <c r="L252" s="394">
        <f t="shared" si="21"/>
        <v>0</v>
      </c>
    </row>
    <row r="253" spans="1:12" ht="13.8">
      <c r="A253" s="2" t="s">
        <v>9</v>
      </c>
      <c r="B253" s="22">
        <f>+$B$28</f>
        <v>0</v>
      </c>
      <c r="C253" s="84" t="e">
        <f>+B253/B263</f>
        <v>#DIV/0!</v>
      </c>
      <c r="D253" s="89">
        <v>0</v>
      </c>
      <c r="E253" s="112">
        <f>+D253*C230</f>
        <v>0</v>
      </c>
      <c r="F253" s="79">
        <v>0</v>
      </c>
      <c r="G253" s="112">
        <f>F253*C230</f>
        <v>0</v>
      </c>
      <c r="H253" s="79">
        <v>8.2648287902090542E-2</v>
      </c>
      <c r="I253" s="117">
        <f>H253*C230</f>
        <v>0</v>
      </c>
      <c r="J253" s="39">
        <f>+H253*I266</f>
        <v>7013.3290012972611</v>
      </c>
      <c r="K253" s="39">
        <f>+H253*I267</f>
        <v>0</v>
      </c>
      <c r="L253" s="394">
        <f t="shared" si="21"/>
        <v>7013.3290012972611</v>
      </c>
    </row>
    <row r="254" spans="1:12" ht="13.8">
      <c r="A254" s="2" t="s">
        <v>7</v>
      </c>
      <c r="B254" s="22">
        <f>+$B$29</f>
        <v>0</v>
      </c>
      <c r="C254" s="84" t="e">
        <f>+B254/B263</f>
        <v>#DIV/0!</v>
      </c>
      <c r="D254" s="89">
        <v>0</v>
      </c>
      <c r="E254" s="112">
        <f>+D254*C230</f>
        <v>0</v>
      </c>
      <c r="F254" s="79">
        <v>0</v>
      </c>
      <c r="G254" s="112">
        <f>F254*C230</f>
        <v>0</v>
      </c>
      <c r="H254" s="79">
        <v>0.90143195057076908</v>
      </c>
      <c r="I254" s="117">
        <f>H254*C230</f>
        <v>0</v>
      </c>
      <c r="J254" s="39">
        <f>+H254*I266</f>
        <v>76493.282584671935</v>
      </c>
      <c r="K254" s="39">
        <f>+H254*I267</f>
        <v>0</v>
      </c>
      <c r="L254" s="394">
        <f t="shared" si="21"/>
        <v>76493.282584671935</v>
      </c>
    </row>
    <row r="255" spans="1:12" ht="13.8">
      <c r="A255" s="2" t="s">
        <v>13</v>
      </c>
      <c r="B255" s="22">
        <f>+$B$30</f>
        <v>0</v>
      </c>
      <c r="C255" s="84" t="e">
        <f>+B255/B263</f>
        <v>#DIV/0!</v>
      </c>
      <c r="D255" s="89">
        <v>0</v>
      </c>
      <c r="E255" s="112">
        <f>+D255*C230</f>
        <v>0</v>
      </c>
      <c r="F255" s="79">
        <v>0</v>
      </c>
      <c r="G255" s="112">
        <f>F255*C230</f>
        <v>0</v>
      </c>
      <c r="H255" s="79">
        <v>0</v>
      </c>
      <c r="I255" s="117">
        <f>H255*C230</f>
        <v>0</v>
      </c>
      <c r="J255" s="39">
        <f>+H255*I266</f>
        <v>0</v>
      </c>
      <c r="K255" s="39">
        <f>+H255*I267</f>
        <v>0</v>
      </c>
      <c r="L255" s="394">
        <f t="shared" si="21"/>
        <v>0</v>
      </c>
    </row>
    <row r="256" spans="1:12" ht="13.8">
      <c r="A256" s="2" t="s">
        <v>3</v>
      </c>
      <c r="B256" s="22">
        <f>+$B$31</f>
        <v>0</v>
      </c>
      <c r="C256" s="84" t="e">
        <f>+B256/B263</f>
        <v>#DIV/0!</v>
      </c>
      <c r="D256" s="89">
        <v>0</v>
      </c>
      <c r="E256" s="112">
        <f>+D256*C230</f>
        <v>0</v>
      </c>
      <c r="F256" s="79">
        <v>0</v>
      </c>
      <c r="G256" s="112">
        <f>F256*C230</f>
        <v>0</v>
      </c>
      <c r="H256" s="79">
        <v>8.7195342073222038E-3</v>
      </c>
      <c r="I256" s="117">
        <f>H256*C230</f>
        <v>0</v>
      </c>
      <c r="J256" s="39">
        <f>+H256*I266</f>
        <v>739.91807557418872</v>
      </c>
      <c r="K256" s="39">
        <f>+H256*I267</f>
        <v>0</v>
      </c>
      <c r="L256" s="394">
        <f t="shared" si="21"/>
        <v>739.91807557418872</v>
      </c>
    </row>
    <row r="257" spans="1:14" ht="13.8">
      <c r="A257" s="2" t="s">
        <v>11</v>
      </c>
      <c r="B257" s="22">
        <f>+$B$32</f>
        <v>0</v>
      </c>
      <c r="C257" s="84" t="e">
        <f>+B257/B263</f>
        <v>#DIV/0!</v>
      </c>
      <c r="D257" s="89">
        <v>0</v>
      </c>
      <c r="E257" s="112">
        <f>+D257*C230</f>
        <v>0</v>
      </c>
      <c r="F257" s="79">
        <v>0</v>
      </c>
      <c r="G257" s="112">
        <f>F257*C230</f>
        <v>0</v>
      </c>
      <c r="H257" s="79">
        <v>7.2002273198182969E-3</v>
      </c>
      <c r="I257" s="117">
        <f>H257*C230</f>
        <v>0</v>
      </c>
      <c r="J257" s="39">
        <f>+H257*I266</f>
        <v>610.99345624481111</v>
      </c>
      <c r="K257" s="39">
        <f>+H257*I267</f>
        <v>0</v>
      </c>
      <c r="L257" s="394">
        <f t="shared" si="21"/>
        <v>610.99345624481111</v>
      </c>
    </row>
    <row r="258" spans="1:14" ht="13.8">
      <c r="A258" s="372" t="s">
        <v>8</v>
      </c>
      <c r="B258" s="22">
        <f>+$B$33</f>
        <v>0</v>
      </c>
      <c r="C258" s="84" t="e">
        <f>+B258/B263</f>
        <v>#DIV/0!</v>
      </c>
      <c r="D258" s="89">
        <v>0</v>
      </c>
      <c r="E258" s="112">
        <f>+D258*C230</f>
        <v>0</v>
      </c>
      <c r="F258" s="79">
        <v>0</v>
      </c>
      <c r="G258" s="112">
        <f>F258*C230</f>
        <v>0</v>
      </c>
      <c r="H258" s="79">
        <v>0</v>
      </c>
      <c r="I258" s="117">
        <f>H258*C230</f>
        <v>0</v>
      </c>
      <c r="J258" s="39">
        <f>+H258*I266</f>
        <v>0</v>
      </c>
      <c r="K258" s="39">
        <f>+H258*I267</f>
        <v>0</v>
      </c>
      <c r="L258" s="394">
        <f t="shared" si="21"/>
        <v>0</v>
      </c>
    </row>
    <row r="259" spans="1:14" ht="13.8">
      <c r="A259" s="372" t="s">
        <v>444</v>
      </c>
      <c r="B259" s="22">
        <f>+$B$34</f>
        <v>0</v>
      </c>
      <c r="C259" s="84" t="e">
        <f>+B259/B263</f>
        <v>#DIV/0!</v>
      </c>
      <c r="D259" s="89">
        <v>0</v>
      </c>
      <c r="E259" s="112">
        <f>+D259*C230</f>
        <v>0</v>
      </c>
      <c r="F259" s="79">
        <v>0</v>
      </c>
      <c r="G259" s="112">
        <f>F259*C230</f>
        <v>0</v>
      </c>
      <c r="H259" s="79">
        <v>0</v>
      </c>
      <c r="I259" s="117">
        <f>H259*C230</f>
        <v>0</v>
      </c>
      <c r="J259" s="39">
        <f>+H259*I266</f>
        <v>0</v>
      </c>
      <c r="K259" s="39">
        <f>+H259*I267</f>
        <v>0</v>
      </c>
      <c r="L259" s="394">
        <f t="shared" si="21"/>
        <v>0</v>
      </c>
    </row>
    <row r="260" spans="1:14" ht="13.8">
      <c r="A260" s="372" t="s">
        <v>445</v>
      </c>
      <c r="B260" s="22">
        <f>+$B$35</f>
        <v>0</v>
      </c>
      <c r="C260" s="84" t="e">
        <f>+B260/B263</f>
        <v>#DIV/0!</v>
      </c>
      <c r="D260" s="89">
        <v>0</v>
      </c>
      <c r="E260" s="112">
        <f>+D260*C230</f>
        <v>0</v>
      </c>
      <c r="F260" s="79">
        <v>0</v>
      </c>
      <c r="G260" s="112">
        <f>F260*C230</f>
        <v>0</v>
      </c>
      <c r="H260" s="79">
        <v>0</v>
      </c>
      <c r="I260" s="117">
        <f>H260*C230</f>
        <v>0</v>
      </c>
      <c r="J260" s="39">
        <f>+H260*I266</f>
        <v>0</v>
      </c>
      <c r="K260" s="39">
        <f>+H260*I267</f>
        <v>0</v>
      </c>
      <c r="L260" s="394">
        <f t="shared" si="21"/>
        <v>0</v>
      </c>
    </row>
    <row r="261" spans="1:14" ht="13.8">
      <c r="A261" s="372" t="s">
        <v>461</v>
      </c>
      <c r="B261" s="22">
        <f>+$B$36</f>
        <v>0</v>
      </c>
      <c r="C261" s="84" t="e">
        <f>+B261/B263</f>
        <v>#DIV/0!</v>
      </c>
      <c r="D261" s="89">
        <v>0</v>
      </c>
      <c r="E261" s="112">
        <f>+D261*C230</f>
        <v>0</v>
      </c>
      <c r="F261" s="79">
        <v>0</v>
      </c>
      <c r="G261" s="112">
        <f>F261*C230</f>
        <v>0</v>
      </c>
      <c r="H261" s="79">
        <v>0</v>
      </c>
      <c r="I261" s="117">
        <f>H261*C230</f>
        <v>0</v>
      </c>
      <c r="J261" s="39">
        <f>+H261*I266</f>
        <v>0</v>
      </c>
      <c r="K261" s="39">
        <f>+H261*I267</f>
        <v>0</v>
      </c>
      <c r="L261" s="394">
        <f t="shared" ref="L261" si="22">+J261+K261</f>
        <v>0</v>
      </c>
    </row>
    <row r="262" spans="1:14" ht="13.8">
      <c r="A262" s="3" t="s">
        <v>464</v>
      </c>
      <c r="B262" s="22">
        <f>+$B$37</f>
        <v>0</v>
      </c>
      <c r="C262" s="84" t="e">
        <f>+B262/B263</f>
        <v>#DIV/0!</v>
      </c>
      <c r="D262" s="89">
        <v>0</v>
      </c>
      <c r="E262" s="112">
        <f>+D262*C230</f>
        <v>0</v>
      </c>
      <c r="F262" s="79">
        <v>0</v>
      </c>
      <c r="G262" s="115">
        <f>F262*C230</f>
        <v>0</v>
      </c>
      <c r="H262" s="514">
        <v>0</v>
      </c>
      <c r="I262" s="118">
        <f>H262*C230</f>
        <v>0</v>
      </c>
      <c r="J262" s="39">
        <f>+H262*I266</f>
        <v>0</v>
      </c>
      <c r="K262" s="39">
        <f>+H262*I267</f>
        <v>0</v>
      </c>
      <c r="L262" s="394">
        <f t="shared" si="21"/>
        <v>0</v>
      </c>
    </row>
    <row r="263" spans="1:14" ht="13.8">
      <c r="A263" s="24"/>
      <c r="B263" s="25">
        <f t="shared" ref="B263:L263" si="23">SUM(B236:B262)</f>
        <v>0</v>
      </c>
      <c r="C263" s="85" t="e">
        <f t="shared" si="23"/>
        <v>#DIV/0!</v>
      </c>
      <c r="D263" s="82">
        <f t="shared" si="23"/>
        <v>0</v>
      </c>
      <c r="E263" s="113">
        <f t="shared" si="23"/>
        <v>0</v>
      </c>
      <c r="F263" s="83">
        <f t="shared" si="23"/>
        <v>0</v>
      </c>
      <c r="G263" s="113">
        <f t="shared" si="23"/>
        <v>0</v>
      </c>
      <c r="H263" s="515">
        <f t="shared" si="23"/>
        <v>1.0000000000000002</v>
      </c>
      <c r="I263" s="363">
        <f t="shared" si="23"/>
        <v>0</v>
      </c>
      <c r="J263" s="26">
        <f t="shared" si="23"/>
        <v>84857.523117788194</v>
      </c>
      <c r="K263" s="26">
        <f t="shared" si="23"/>
        <v>0</v>
      </c>
      <c r="L263" s="26">
        <f t="shared" si="23"/>
        <v>84857.523117788194</v>
      </c>
    </row>
    <row r="264" spans="1:14">
      <c r="H264" s="80"/>
      <c r="I264" s="81"/>
    </row>
    <row r="266" spans="1:14">
      <c r="G266" t="s">
        <v>114</v>
      </c>
      <c r="H266" s="27"/>
      <c r="I266" s="357">
        <f>+MP!L77</f>
        <v>84857.52311778818</v>
      </c>
    </row>
    <row r="267" spans="1:14">
      <c r="G267" t="s">
        <v>338</v>
      </c>
      <c r="I267" s="357">
        <f>+MP!M77</f>
        <v>0</v>
      </c>
    </row>
    <row r="268" spans="1:14" ht="13.8">
      <c r="D268" s="89"/>
      <c r="G268" t="s">
        <v>256</v>
      </c>
      <c r="I268" s="120">
        <f>SUM(I266:I267)</f>
        <v>84857.52311778818</v>
      </c>
      <c r="N268" s="121">
        <f>+I268</f>
        <v>84857.52311778818</v>
      </c>
    </row>
    <row r="269" spans="1:14" ht="13.8">
      <c r="D269" s="126"/>
      <c r="I269" s="122"/>
      <c r="N269" s="121"/>
    </row>
    <row r="270" spans="1:14" ht="13.8">
      <c r="D270" s="126"/>
      <c r="I270" s="122"/>
      <c r="N270" s="121"/>
    </row>
    <row r="271" spans="1:14" ht="13.8">
      <c r="D271" s="126"/>
      <c r="I271" s="122"/>
      <c r="N271" s="121"/>
    </row>
    <row r="272" spans="1:14" ht="15.6">
      <c r="A272" s="874" t="s">
        <v>19</v>
      </c>
      <c r="B272" s="875"/>
      <c r="C272" s="875">
        <v>2812</v>
      </c>
      <c r="D272" s="875"/>
      <c r="E272" s="875"/>
      <c r="F272" s="875"/>
      <c r="G272" s="875"/>
      <c r="H272" s="876"/>
      <c r="I272" s="4"/>
    </row>
    <row r="273" spans="1:12" ht="15.6">
      <c r="A273" s="867" t="s">
        <v>20</v>
      </c>
      <c r="B273" s="868"/>
      <c r="C273" s="920"/>
      <c r="D273" s="920"/>
      <c r="E273" s="920"/>
      <c r="F273" s="920"/>
      <c r="G273" s="920"/>
      <c r="H273" s="921"/>
      <c r="I273" s="4"/>
    </row>
    <row r="274" spans="1:12" ht="15.6">
      <c r="A274" s="867" t="s">
        <v>22</v>
      </c>
      <c r="B274" s="868"/>
      <c r="C274" s="913"/>
      <c r="D274" s="913"/>
      <c r="E274" s="913"/>
      <c r="F274" s="913"/>
      <c r="G274" s="913"/>
      <c r="H274" s="914"/>
      <c r="I274" s="4"/>
    </row>
    <row r="275" spans="1:12" ht="15.6">
      <c r="A275" s="867" t="s">
        <v>24</v>
      </c>
      <c r="B275" s="868"/>
      <c r="C275" s="869">
        <v>43300000</v>
      </c>
      <c r="D275" s="870"/>
      <c r="E275" s="870"/>
      <c r="F275" s="870"/>
      <c r="G275" s="870"/>
      <c r="H275" s="871"/>
      <c r="I275" s="4"/>
    </row>
    <row r="276" spans="1:12" ht="15.6">
      <c r="A276" s="881" t="s">
        <v>25</v>
      </c>
      <c r="B276" s="882"/>
      <c r="C276" s="911" t="s">
        <v>17</v>
      </c>
      <c r="D276" s="911"/>
      <c r="E276" s="911"/>
      <c r="F276" s="911"/>
      <c r="G276" s="911"/>
      <c r="H276" s="912"/>
      <c r="I276" s="4"/>
    </row>
    <row r="277" spans="1:12" ht="13.8">
      <c r="A277" s="5"/>
      <c r="B277" s="5"/>
      <c r="C277" s="5"/>
      <c r="D277" s="5"/>
      <c r="E277" s="5"/>
      <c r="F277" s="5"/>
      <c r="G277" s="5"/>
      <c r="H277" s="5"/>
      <c r="I277" s="5"/>
    </row>
    <row r="278" spans="1:12" ht="13.8">
      <c r="A278" s="6"/>
      <c r="B278" s="7"/>
      <c r="C278" s="8"/>
      <c r="D278" s="886">
        <v>0.2</v>
      </c>
      <c r="E278" s="887"/>
      <c r="F278" s="886">
        <v>0.8</v>
      </c>
      <c r="G278" s="887"/>
      <c r="H278" s="489"/>
      <c r="I278" s="10"/>
      <c r="J278" s="11" t="s">
        <v>121</v>
      </c>
      <c r="K278" s="11" t="s">
        <v>269</v>
      </c>
      <c r="L278" s="11" t="s">
        <v>270</v>
      </c>
    </row>
    <row r="279" spans="1:12" ht="13.8">
      <c r="A279" s="12"/>
      <c r="B279" s="13"/>
      <c r="C279" s="14"/>
      <c r="D279" s="872" t="s">
        <v>26</v>
      </c>
      <c r="E279" s="880"/>
      <c r="F279" s="872" t="s">
        <v>27</v>
      </c>
      <c r="G279" s="880"/>
      <c r="H279" s="872" t="s">
        <v>28</v>
      </c>
      <c r="I279" s="873"/>
      <c r="J279" s="15" t="s">
        <v>29</v>
      </c>
      <c r="K279" s="391" t="s">
        <v>523</v>
      </c>
      <c r="L279" s="391" t="s">
        <v>29</v>
      </c>
    </row>
    <row r="280" spans="1:12" ht="27.6">
      <c r="A280" s="16" t="s">
        <v>30</v>
      </c>
      <c r="B280" s="17" t="s">
        <v>31</v>
      </c>
      <c r="C280" s="18" t="s">
        <v>32</v>
      </c>
      <c r="D280" s="19" t="s">
        <v>33</v>
      </c>
      <c r="E280" s="20" t="s">
        <v>34</v>
      </c>
      <c r="F280" s="19" t="s">
        <v>33</v>
      </c>
      <c r="G280" s="20" t="s">
        <v>34</v>
      </c>
      <c r="H280" s="21" t="s">
        <v>33</v>
      </c>
      <c r="I280" s="40" t="s">
        <v>34</v>
      </c>
      <c r="J280" s="18" t="s">
        <v>34</v>
      </c>
      <c r="K280" s="18" t="s">
        <v>34</v>
      </c>
      <c r="L280" s="18" t="s">
        <v>34</v>
      </c>
    </row>
    <row r="281" spans="1:12" ht="13.8">
      <c r="A281" s="1" t="s">
        <v>15</v>
      </c>
      <c r="B281" s="22">
        <f>+$B$10</f>
        <v>0</v>
      </c>
      <c r="C281" s="84" t="e">
        <f>+B281/B308</f>
        <v>#DIV/0!</v>
      </c>
      <c r="D281" s="89">
        <v>0</v>
      </c>
      <c r="E281" s="112">
        <f>+D281*C275</f>
        <v>0</v>
      </c>
      <c r="F281" s="79">
        <v>0</v>
      </c>
      <c r="G281" s="114">
        <f>F281*C275</f>
        <v>0</v>
      </c>
      <c r="H281" s="79">
        <v>0</v>
      </c>
      <c r="I281" s="116">
        <f>H281*C275</f>
        <v>0</v>
      </c>
      <c r="J281" s="39">
        <f>+H281*I311</f>
        <v>0</v>
      </c>
      <c r="K281" s="39">
        <f>+H281*I312</f>
        <v>0</v>
      </c>
      <c r="L281" s="393">
        <f>+J281+K281</f>
        <v>0</v>
      </c>
    </row>
    <row r="282" spans="1:12" ht="13.8">
      <c r="A282" s="2" t="s">
        <v>4</v>
      </c>
      <c r="B282" s="22">
        <f>+$B$12</f>
        <v>0</v>
      </c>
      <c r="C282" s="84" t="e">
        <f>+B282/B308</f>
        <v>#DIV/0!</v>
      </c>
      <c r="D282" s="89">
        <v>0</v>
      </c>
      <c r="E282" s="112">
        <f>+D282*C275</f>
        <v>0</v>
      </c>
      <c r="F282" s="79">
        <v>0</v>
      </c>
      <c r="G282" s="112">
        <f>F282*C275</f>
        <v>0</v>
      </c>
      <c r="H282" s="79">
        <v>0</v>
      </c>
      <c r="I282" s="117">
        <f>H282*C275</f>
        <v>0</v>
      </c>
      <c r="J282" s="39">
        <f>+H282*I311</f>
        <v>0</v>
      </c>
      <c r="K282" s="39">
        <f>+H282*I312</f>
        <v>0</v>
      </c>
      <c r="L282" s="394">
        <f>+J282+K282</f>
        <v>0</v>
      </c>
    </row>
    <row r="283" spans="1:12" ht="13.8">
      <c r="A283" s="2" t="s">
        <v>0</v>
      </c>
      <c r="B283" s="22">
        <f>+$B$13</f>
        <v>0</v>
      </c>
      <c r="C283" s="84" t="e">
        <f>+B283/B308</f>
        <v>#DIV/0!</v>
      </c>
      <c r="D283" s="89">
        <v>0</v>
      </c>
      <c r="E283" s="112">
        <f>+D283*C275</f>
        <v>0</v>
      </c>
      <c r="F283" s="79">
        <v>0</v>
      </c>
      <c r="G283" s="112">
        <f>F283*C275</f>
        <v>0</v>
      </c>
      <c r="H283" s="475">
        <v>0</v>
      </c>
      <c r="I283" s="117">
        <f>H283*C275</f>
        <v>0</v>
      </c>
      <c r="J283" s="39">
        <f>+H283*I311</f>
        <v>0</v>
      </c>
      <c r="K283" s="39">
        <f>+H283*I312</f>
        <v>0</v>
      </c>
      <c r="L283" s="394">
        <f t="shared" ref="L283:L307" si="24">+J283+K283</f>
        <v>0</v>
      </c>
    </row>
    <row r="284" spans="1:12" ht="13.8">
      <c r="A284" s="2" t="s">
        <v>16</v>
      </c>
      <c r="B284" s="22">
        <f>+$B$14</f>
        <v>0</v>
      </c>
      <c r="C284" s="84" t="e">
        <f>+B284/B308</f>
        <v>#DIV/0!</v>
      </c>
      <c r="D284" s="89">
        <v>0</v>
      </c>
      <c r="E284" s="112">
        <f>+D284*C275</f>
        <v>0</v>
      </c>
      <c r="F284" s="79">
        <v>0</v>
      </c>
      <c r="G284" s="112">
        <f>F284*C275</f>
        <v>0</v>
      </c>
      <c r="H284" s="79">
        <v>0</v>
      </c>
      <c r="I284" s="117">
        <f>H284*C275</f>
        <v>0</v>
      </c>
      <c r="J284" s="39">
        <f>+H284*I311</f>
        <v>0</v>
      </c>
      <c r="K284" s="39">
        <f>+H284*I312</f>
        <v>0</v>
      </c>
      <c r="L284" s="394">
        <f t="shared" si="24"/>
        <v>0</v>
      </c>
    </row>
    <row r="285" spans="1:12" ht="13.8">
      <c r="A285" s="2" t="s">
        <v>6</v>
      </c>
      <c r="B285" s="22">
        <f>+$B$15</f>
        <v>0</v>
      </c>
      <c r="C285" s="84" t="e">
        <f>+B285/B308</f>
        <v>#DIV/0!</v>
      </c>
      <c r="D285" s="89">
        <v>0</v>
      </c>
      <c r="E285" s="112">
        <f>+D285*C275</f>
        <v>0</v>
      </c>
      <c r="F285" s="79">
        <v>0</v>
      </c>
      <c r="G285" s="112">
        <f>F285*C275</f>
        <v>0</v>
      </c>
      <c r="H285" s="79">
        <v>0</v>
      </c>
      <c r="I285" s="117">
        <f>H285*C275</f>
        <v>0</v>
      </c>
      <c r="J285" s="39">
        <f>+H285*I311</f>
        <v>0</v>
      </c>
      <c r="K285" s="39">
        <f>+H285*I312</f>
        <v>0</v>
      </c>
      <c r="L285" s="394">
        <f t="shared" si="24"/>
        <v>0</v>
      </c>
    </row>
    <row r="286" spans="1:12" ht="13.8">
      <c r="A286" s="2" t="s">
        <v>10</v>
      </c>
      <c r="B286" s="22">
        <f>+$B$16</f>
        <v>0</v>
      </c>
      <c r="C286" s="84" t="e">
        <f>+B286/B308</f>
        <v>#DIV/0!</v>
      </c>
      <c r="D286" s="89">
        <v>0</v>
      </c>
      <c r="E286" s="112">
        <f>+D286*C275</f>
        <v>0</v>
      </c>
      <c r="F286" s="79">
        <v>0</v>
      </c>
      <c r="G286" s="112">
        <f>F286*C275</f>
        <v>0</v>
      </c>
      <c r="H286" s="79">
        <v>0</v>
      </c>
      <c r="I286" s="117">
        <f>H286*C275</f>
        <v>0</v>
      </c>
      <c r="J286" s="39">
        <f>+H286*I311</f>
        <v>0</v>
      </c>
      <c r="K286" s="39">
        <f>+H286*I312</f>
        <v>0</v>
      </c>
      <c r="L286" s="394">
        <f t="shared" si="24"/>
        <v>0</v>
      </c>
    </row>
    <row r="287" spans="1:12" ht="13.8">
      <c r="A287" s="2" t="s">
        <v>17</v>
      </c>
      <c r="B287" s="22">
        <f>+$B$17</f>
        <v>0</v>
      </c>
      <c r="C287" s="84" t="e">
        <f>+B287/B308</f>
        <v>#DIV/0!</v>
      </c>
      <c r="D287" s="89">
        <v>0</v>
      </c>
      <c r="E287" s="112">
        <f>+D287*C275</f>
        <v>0</v>
      </c>
      <c r="F287" s="79">
        <v>0</v>
      </c>
      <c r="G287" s="112">
        <f>F287*C275</f>
        <v>0</v>
      </c>
      <c r="H287" s="79">
        <v>1</v>
      </c>
      <c r="I287" s="117">
        <f>H287*C275</f>
        <v>43300000</v>
      </c>
      <c r="J287" s="39">
        <f>+H287*I311</f>
        <v>12969128.551233668</v>
      </c>
      <c r="K287" s="588">
        <v>-1758788.44</v>
      </c>
      <c r="L287" s="394">
        <f t="shared" si="24"/>
        <v>11210340.111233668</v>
      </c>
    </row>
    <row r="288" spans="1:12" ht="13.8">
      <c r="A288" s="2" t="s">
        <v>5</v>
      </c>
      <c r="B288" s="22">
        <f>+$B$18</f>
        <v>0</v>
      </c>
      <c r="C288" s="84" t="e">
        <f>+B288/B308</f>
        <v>#DIV/0!</v>
      </c>
      <c r="D288" s="89">
        <v>0</v>
      </c>
      <c r="E288" s="112">
        <f>+D288*C275</f>
        <v>0</v>
      </c>
      <c r="F288" s="79">
        <v>0</v>
      </c>
      <c r="G288" s="112">
        <f>F288*C275</f>
        <v>0</v>
      </c>
      <c r="H288" s="79">
        <v>0</v>
      </c>
      <c r="I288" s="117">
        <f>H288*C275</f>
        <v>0</v>
      </c>
      <c r="J288" s="39">
        <f>+H288*I311</f>
        <v>0</v>
      </c>
      <c r="K288" s="39">
        <f>+H288*I312</f>
        <v>0</v>
      </c>
      <c r="L288" s="394">
        <f t="shared" si="24"/>
        <v>0</v>
      </c>
    </row>
    <row r="289" spans="1:12" ht="13.8">
      <c r="A289" s="2" t="s">
        <v>116</v>
      </c>
      <c r="B289" s="22">
        <f>+$B$19</f>
        <v>0</v>
      </c>
      <c r="C289" s="84" t="e">
        <f>+B289/B308</f>
        <v>#DIV/0!</v>
      </c>
      <c r="D289" s="89">
        <v>0</v>
      </c>
      <c r="E289" s="112">
        <f>+D289*C275</f>
        <v>0</v>
      </c>
      <c r="F289" s="79">
        <v>0</v>
      </c>
      <c r="G289" s="112">
        <f>F289*C275</f>
        <v>0</v>
      </c>
      <c r="H289" s="79">
        <v>0</v>
      </c>
      <c r="I289" s="117">
        <f>H289*C275</f>
        <v>0</v>
      </c>
      <c r="J289" s="39">
        <f>+H289*I311</f>
        <v>0</v>
      </c>
      <c r="K289" s="39">
        <f>+H289*I312</f>
        <v>0</v>
      </c>
      <c r="L289" s="394">
        <f t="shared" si="24"/>
        <v>0</v>
      </c>
    </row>
    <row r="290" spans="1:12" ht="13.8">
      <c r="A290" s="2" t="s">
        <v>1</v>
      </c>
      <c r="B290" s="22">
        <f>+$B$20</f>
        <v>0</v>
      </c>
      <c r="C290" s="84" t="e">
        <f>+B290/B308</f>
        <v>#DIV/0!</v>
      </c>
      <c r="D290" s="89">
        <v>0</v>
      </c>
      <c r="E290" s="112">
        <f>+D290*C275</f>
        <v>0</v>
      </c>
      <c r="F290" s="79">
        <v>0</v>
      </c>
      <c r="G290" s="112">
        <f>F290*C275</f>
        <v>0</v>
      </c>
      <c r="H290" s="79">
        <v>0</v>
      </c>
      <c r="I290" s="117">
        <f>H290*C275</f>
        <v>0</v>
      </c>
      <c r="J290" s="39">
        <f>+H290*I311</f>
        <v>0</v>
      </c>
      <c r="K290" s="39">
        <f>+H290*I312</f>
        <v>0</v>
      </c>
      <c r="L290" s="394">
        <f t="shared" si="24"/>
        <v>0</v>
      </c>
    </row>
    <row r="291" spans="1:12" ht="13.8">
      <c r="A291" s="2" t="s">
        <v>46</v>
      </c>
      <c r="B291" s="22">
        <f>+$B$21</f>
        <v>0</v>
      </c>
      <c r="C291" s="84" t="e">
        <f>+B291/B308</f>
        <v>#DIV/0!</v>
      </c>
      <c r="D291" s="89">
        <v>0</v>
      </c>
      <c r="E291" s="112">
        <f>+D291*C275</f>
        <v>0</v>
      </c>
      <c r="F291" s="79">
        <v>0</v>
      </c>
      <c r="G291" s="112">
        <f>F291*C275</f>
        <v>0</v>
      </c>
      <c r="H291" s="79">
        <v>0</v>
      </c>
      <c r="I291" s="117">
        <f>H291*C275</f>
        <v>0</v>
      </c>
      <c r="J291" s="39">
        <f>+H291*I311</f>
        <v>0</v>
      </c>
      <c r="K291" s="39">
        <f>+H291*I312</f>
        <v>0</v>
      </c>
      <c r="L291" s="394">
        <f t="shared" si="24"/>
        <v>0</v>
      </c>
    </row>
    <row r="292" spans="1:12" ht="13.8">
      <c r="A292" s="2" t="s">
        <v>45</v>
      </c>
      <c r="B292" s="22">
        <f>+$B$22</f>
        <v>0</v>
      </c>
      <c r="C292" s="84" t="e">
        <f>+B292/B308</f>
        <v>#DIV/0!</v>
      </c>
      <c r="D292" s="89">
        <v>0</v>
      </c>
      <c r="E292" s="112">
        <f>+D292*C275</f>
        <v>0</v>
      </c>
      <c r="F292" s="79">
        <v>0</v>
      </c>
      <c r="G292" s="112">
        <f>F292*C275</f>
        <v>0</v>
      </c>
      <c r="H292" s="79">
        <v>0</v>
      </c>
      <c r="I292" s="117">
        <f>H292*C275</f>
        <v>0</v>
      </c>
      <c r="J292" s="39">
        <f>+H292*I311</f>
        <v>0</v>
      </c>
      <c r="K292" s="39">
        <f>+H292*I312</f>
        <v>0</v>
      </c>
      <c r="L292" s="394">
        <f t="shared" si="24"/>
        <v>0</v>
      </c>
    </row>
    <row r="293" spans="1:12" ht="13.8">
      <c r="A293" s="2" t="s">
        <v>209</v>
      </c>
      <c r="B293" s="22">
        <f>+$B$23</f>
        <v>0</v>
      </c>
      <c r="C293" s="84" t="e">
        <f>+B293/B308</f>
        <v>#DIV/0!</v>
      </c>
      <c r="D293" s="89">
        <v>0</v>
      </c>
      <c r="E293" s="112">
        <f>+D293*C275</f>
        <v>0</v>
      </c>
      <c r="F293" s="79">
        <v>0</v>
      </c>
      <c r="G293" s="112">
        <f>F293*C275</f>
        <v>0</v>
      </c>
      <c r="H293" s="79">
        <v>0</v>
      </c>
      <c r="I293" s="117">
        <f>H293*C275</f>
        <v>0</v>
      </c>
      <c r="J293" s="39">
        <f>+H293*I311</f>
        <v>0</v>
      </c>
      <c r="K293" s="39">
        <f>+H293*I312</f>
        <v>0</v>
      </c>
      <c r="L293" s="394">
        <f t="shared" si="24"/>
        <v>0</v>
      </c>
    </row>
    <row r="294" spans="1:12" ht="13.8">
      <c r="A294" s="2" t="s">
        <v>210</v>
      </c>
      <c r="B294" s="22">
        <f>+$B$24</f>
        <v>0</v>
      </c>
      <c r="C294" s="84" t="e">
        <f>+B294/B308</f>
        <v>#DIV/0!</v>
      </c>
      <c r="D294" s="89">
        <v>0</v>
      </c>
      <c r="E294" s="112">
        <f>+D294*C275</f>
        <v>0</v>
      </c>
      <c r="F294" s="79">
        <v>0</v>
      </c>
      <c r="G294" s="112">
        <f>F294*C275</f>
        <v>0</v>
      </c>
      <c r="H294" s="79">
        <v>0</v>
      </c>
      <c r="I294" s="117">
        <f>H294*C275</f>
        <v>0</v>
      </c>
      <c r="J294" s="39">
        <f>+H294*I311</f>
        <v>0</v>
      </c>
      <c r="K294" s="39">
        <f>+H294*I312</f>
        <v>0</v>
      </c>
      <c r="L294" s="394">
        <f t="shared" si="24"/>
        <v>0</v>
      </c>
    </row>
    <row r="295" spans="1:12" ht="13.8">
      <c r="A295" s="2" t="s">
        <v>2</v>
      </c>
      <c r="B295" s="22">
        <f>+$B$25</f>
        <v>0</v>
      </c>
      <c r="C295" s="84" t="e">
        <f>+B295/B308</f>
        <v>#DIV/0!</v>
      </c>
      <c r="D295" s="89">
        <v>0</v>
      </c>
      <c r="E295" s="112">
        <f>+D295*C275</f>
        <v>0</v>
      </c>
      <c r="F295" s="79">
        <v>0</v>
      </c>
      <c r="G295" s="112">
        <f>F295*C275</f>
        <v>0</v>
      </c>
      <c r="H295" s="79">
        <v>0</v>
      </c>
      <c r="I295" s="117">
        <f>H295*C275</f>
        <v>0</v>
      </c>
      <c r="J295" s="39">
        <f>+H295*I311</f>
        <v>0</v>
      </c>
      <c r="K295" s="39">
        <f>+H295*I312</f>
        <v>0</v>
      </c>
      <c r="L295" s="394">
        <f t="shared" si="24"/>
        <v>0</v>
      </c>
    </row>
    <row r="296" spans="1:12" ht="13.8">
      <c r="A296" s="2" t="s">
        <v>12</v>
      </c>
      <c r="B296" s="22">
        <f>+$B$26</f>
        <v>0</v>
      </c>
      <c r="C296" s="84" t="e">
        <f>+B296/B308</f>
        <v>#DIV/0!</v>
      </c>
      <c r="D296" s="89">
        <v>0</v>
      </c>
      <c r="E296" s="112">
        <f>+D296*C275</f>
        <v>0</v>
      </c>
      <c r="F296" s="79">
        <v>0</v>
      </c>
      <c r="G296" s="112">
        <f>F296*C275</f>
        <v>0</v>
      </c>
      <c r="H296" s="79">
        <v>0</v>
      </c>
      <c r="I296" s="117">
        <f>H296*C275</f>
        <v>0</v>
      </c>
      <c r="J296" s="39">
        <f>+H296*I311</f>
        <v>0</v>
      </c>
      <c r="K296" s="39">
        <f>+H296*I312</f>
        <v>0</v>
      </c>
      <c r="L296" s="394">
        <f t="shared" si="24"/>
        <v>0</v>
      </c>
    </row>
    <row r="297" spans="1:12" ht="13.8">
      <c r="A297" s="2" t="s">
        <v>18</v>
      </c>
      <c r="B297" s="22">
        <f>+$B$27</f>
        <v>0</v>
      </c>
      <c r="C297" s="84" t="e">
        <f>+B297/B308</f>
        <v>#DIV/0!</v>
      </c>
      <c r="D297" s="89">
        <v>0</v>
      </c>
      <c r="E297" s="112">
        <f>+D297*C275</f>
        <v>0</v>
      </c>
      <c r="F297" s="79">
        <v>0</v>
      </c>
      <c r="G297" s="112">
        <f>F297*C275</f>
        <v>0</v>
      </c>
      <c r="H297" s="79">
        <v>0</v>
      </c>
      <c r="I297" s="117">
        <f>H297*C275</f>
        <v>0</v>
      </c>
      <c r="J297" s="39">
        <f>+H297*I311</f>
        <v>0</v>
      </c>
      <c r="K297" s="39">
        <f>+H297*I312</f>
        <v>0</v>
      </c>
      <c r="L297" s="394">
        <f t="shared" si="24"/>
        <v>0</v>
      </c>
    </row>
    <row r="298" spans="1:12" ht="13.8">
      <c r="A298" s="2" t="s">
        <v>9</v>
      </c>
      <c r="B298" s="22">
        <f>+$B$28</f>
        <v>0</v>
      </c>
      <c r="C298" s="84" t="e">
        <f>+B298/B308</f>
        <v>#DIV/0!</v>
      </c>
      <c r="D298" s="89">
        <v>0</v>
      </c>
      <c r="E298" s="112">
        <f>+D298*C275</f>
        <v>0</v>
      </c>
      <c r="F298" s="79">
        <v>0</v>
      </c>
      <c r="G298" s="112">
        <f>F298*C275</f>
        <v>0</v>
      </c>
      <c r="H298" s="79">
        <v>0</v>
      </c>
      <c r="I298" s="117">
        <f>H298*C275</f>
        <v>0</v>
      </c>
      <c r="J298" s="39">
        <f>+H298*I311</f>
        <v>0</v>
      </c>
      <c r="K298" s="39">
        <f>+H298*I312</f>
        <v>0</v>
      </c>
      <c r="L298" s="394">
        <f t="shared" si="24"/>
        <v>0</v>
      </c>
    </row>
    <row r="299" spans="1:12" ht="13.8">
      <c r="A299" s="2" t="s">
        <v>7</v>
      </c>
      <c r="B299" s="22">
        <f>+$B$29</f>
        <v>0</v>
      </c>
      <c r="C299" s="84" t="e">
        <f>+B299/B308</f>
        <v>#DIV/0!</v>
      </c>
      <c r="D299" s="89">
        <v>0</v>
      </c>
      <c r="E299" s="112">
        <f>+D299*C275</f>
        <v>0</v>
      </c>
      <c r="F299" s="79">
        <v>0</v>
      </c>
      <c r="G299" s="112">
        <f>F299*C275</f>
        <v>0</v>
      </c>
      <c r="H299" s="79">
        <v>0</v>
      </c>
      <c r="I299" s="117">
        <f>H299*C275</f>
        <v>0</v>
      </c>
      <c r="J299" s="39">
        <f>+H299*I311</f>
        <v>0</v>
      </c>
      <c r="K299" s="39">
        <f>+H299*I312</f>
        <v>0</v>
      </c>
      <c r="L299" s="394">
        <f t="shared" si="24"/>
        <v>0</v>
      </c>
    </row>
    <row r="300" spans="1:12" ht="13.8">
      <c r="A300" s="2" t="s">
        <v>13</v>
      </c>
      <c r="B300" s="22">
        <f>+$B$30</f>
        <v>0</v>
      </c>
      <c r="C300" s="84" t="e">
        <f>+B300/B308</f>
        <v>#DIV/0!</v>
      </c>
      <c r="D300" s="89">
        <v>0</v>
      </c>
      <c r="E300" s="112">
        <f>+D300*C275</f>
        <v>0</v>
      </c>
      <c r="F300" s="79">
        <v>0</v>
      </c>
      <c r="G300" s="112">
        <f>F300*C275</f>
        <v>0</v>
      </c>
      <c r="H300" s="79">
        <v>0</v>
      </c>
      <c r="I300" s="117">
        <f>H300*C275</f>
        <v>0</v>
      </c>
      <c r="J300" s="39">
        <f>+H300*I311</f>
        <v>0</v>
      </c>
      <c r="K300" s="39">
        <f>+H300*I312</f>
        <v>0</v>
      </c>
      <c r="L300" s="394">
        <f t="shared" si="24"/>
        <v>0</v>
      </c>
    </row>
    <row r="301" spans="1:12" ht="13.8">
      <c r="A301" s="2" t="s">
        <v>3</v>
      </c>
      <c r="B301" s="22">
        <f>+$B$31</f>
        <v>0</v>
      </c>
      <c r="C301" s="84" t="e">
        <f>+B301/B308</f>
        <v>#DIV/0!</v>
      </c>
      <c r="D301" s="89">
        <v>0</v>
      </c>
      <c r="E301" s="112">
        <f>+D301*C275</f>
        <v>0</v>
      </c>
      <c r="F301" s="79">
        <v>0</v>
      </c>
      <c r="G301" s="112">
        <f>F301*C275</f>
        <v>0</v>
      </c>
      <c r="H301" s="79">
        <v>0</v>
      </c>
      <c r="I301" s="117">
        <f>H301*C275</f>
        <v>0</v>
      </c>
      <c r="J301" s="39">
        <f>+H301*I311</f>
        <v>0</v>
      </c>
      <c r="K301" s="39">
        <f>+H301*I312</f>
        <v>0</v>
      </c>
      <c r="L301" s="394">
        <f t="shared" si="24"/>
        <v>0</v>
      </c>
    </row>
    <row r="302" spans="1:12" ht="13.8">
      <c r="A302" s="2" t="s">
        <v>11</v>
      </c>
      <c r="B302" s="22">
        <f>+$B$32</f>
        <v>0</v>
      </c>
      <c r="C302" s="84" t="e">
        <f>+B302/B308</f>
        <v>#DIV/0!</v>
      </c>
      <c r="D302" s="89">
        <v>0</v>
      </c>
      <c r="E302" s="112">
        <f>+D302*C275</f>
        <v>0</v>
      </c>
      <c r="F302" s="79">
        <v>0</v>
      </c>
      <c r="G302" s="112">
        <f>F302*C275</f>
        <v>0</v>
      </c>
      <c r="H302" s="79">
        <v>0</v>
      </c>
      <c r="I302" s="117">
        <f>H302*C275</f>
        <v>0</v>
      </c>
      <c r="J302" s="39">
        <f>+H302*I311</f>
        <v>0</v>
      </c>
      <c r="K302" s="39">
        <f>+H302*I312</f>
        <v>0</v>
      </c>
      <c r="L302" s="394">
        <f t="shared" si="24"/>
        <v>0</v>
      </c>
    </row>
    <row r="303" spans="1:12" ht="13.8">
      <c r="A303" s="372" t="s">
        <v>8</v>
      </c>
      <c r="B303" s="22">
        <f>+$B$33</f>
        <v>0</v>
      </c>
      <c r="C303" s="84" t="e">
        <f>+B303/B308</f>
        <v>#DIV/0!</v>
      </c>
      <c r="D303" s="89">
        <v>0</v>
      </c>
      <c r="E303" s="112">
        <f>+D303*C275</f>
        <v>0</v>
      </c>
      <c r="F303" s="79">
        <v>0</v>
      </c>
      <c r="G303" s="112">
        <f>F303*C275</f>
        <v>0</v>
      </c>
      <c r="H303" s="79">
        <v>0</v>
      </c>
      <c r="I303" s="117">
        <f>H303*C275</f>
        <v>0</v>
      </c>
      <c r="J303" s="39">
        <f>+H303*I311</f>
        <v>0</v>
      </c>
      <c r="K303" s="39">
        <f>+H303*I312</f>
        <v>0</v>
      </c>
      <c r="L303" s="394">
        <f t="shared" si="24"/>
        <v>0</v>
      </c>
    </row>
    <row r="304" spans="1:12" ht="13.8">
      <c r="A304" s="372" t="s">
        <v>444</v>
      </c>
      <c r="B304" s="22">
        <f>+$B$34</f>
        <v>0</v>
      </c>
      <c r="C304" s="84" t="e">
        <f>+B304/B308</f>
        <v>#DIV/0!</v>
      </c>
      <c r="D304" s="89">
        <v>0</v>
      </c>
      <c r="E304" s="112">
        <f>+D304*C275</f>
        <v>0</v>
      </c>
      <c r="F304" s="79">
        <v>0</v>
      </c>
      <c r="G304" s="112">
        <f>F304*C275</f>
        <v>0</v>
      </c>
      <c r="H304" s="79">
        <v>0</v>
      </c>
      <c r="I304" s="117">
        <f>H304*C275</f>
        <v>0</v>
      </c>
      <c r="J304" s="39">
        <f>+H304*I311</f>
        <v>0</v>
      </c>
      <c r="K304" s="39">
        <f>+H304*I312</f>
        <v>0</v>
      </c>
      <c r="L304" s="394">
        <f t="shared" si="24"/>
        <v>0</v>
      </c>
    </row>
    <row r="305" spans="1:14" ht="13.8">
      <c r="A305" s="372" t="s">
        <v>445</v>
      </c>
      <c r="B305" s="22">
        <f>+$B$35</f>
        <v>0</v>
      </c>
      <c r="C305" s="84" t="e">
        <f>+B305/B308</f>
        <v>#DIV/0!</v>
      </c>
      <c r="D305" s="89">
        <v>0</v>
      </c>
      <c r="E305" s="112">
        <f>+D305*C275</f>
        <v>0</v>
      </c>
      <c r="F305" s="79">
        <v>0</v>
      </c>
      <c r="G305" s="112">
        <f>F305*C275</f>
        <v>0</v>
      </c>
      <c r="H305" s="79">
        <v>0</v>
      </c>
      <c r="I305" s="117">
        <f>H305*C275</f>
        <v>0</v>
      </c>
      <c r="J305" s="39">
        <f>+H305*I311</f>
        <v>0</v>
      </c>
      <c r="K305" s="39">
        <f>+H305*I312</f>
        <v>0</v>
      </c>
      <c r="L305" s="394">
        <f t="shared" si="24"/>
        <v>0</v>
      </c>
    </row>
    <row r="306" spans="1:14" ht="13.8">
      <c r="A306" s="372" t="s">
        <v>461</v>
      </c>
      <c r="B306" s="22">
        <f>+$B$36</f>
        <v>0</v>
      </c>
      <c r="C306" s="84" t="e">
        <f>+B306/B308</f>
        <v>#DIV/0!</v>
      </c>
      <c r="D306" s="89">
        <v>0</v>
      </c>
      <c r="E306" s="112">
        <f>+D306*C275</f>
        <v>0</v>
      </c>
      <c r="F306" s="79">
        <v>0</v>
      </c>
      <c r="G306" s="112">
        <f>F306*C275</f>
        <v>0</v>
      </c>
      <c r="H306" s="79">
        <v>0</v>
      </c>
      <c r="I306" s="117">
        <f>H306*C275</f>
        <v>0</v>
      </c>
      <c r="J306" s="39">
        <f>+H306*I311</f>
        <v>0</v>
      </c>
      <c r="K306" s="39">
        <f>+H306*I312</f>
        <v>0</v>
      </c>
      <c r="L306" s="394">
        <f t="shared" ref="L306" si="25">+J306+K306</f>
        <v>0</v>
      </c>
    </row>
    <row r="307" spans="1:14" ht="13.8">
      <c r="A307" s="3" t="s">
        <v>464</v>
      </c>
      <c r="B307" s="22">
        <f>+$B$37</f>
        <v>0</v>
      </c>
      <c r="C307" s="84" t="e">
        <f>+B307/B308</f>
        <v>#DIV/0!</v>
      </c>
      <c r="D307" s="89">
        <v>0</v>
      </c>
      <c r="E307" s="112">
        <f>+D307*C275</f>
        <v>0</v>
      </c>
      <c r="F307" s="79">
        <v>0</v>
      </c>
      <c r="G307" s="115">
        <f>F307*C275</f>
        <v>0</v>
      </c>
      <c r="H307" s="514">
        <v>0</v>
      </c>
      <c r="I307" s="118">
        <f>H307*C275</f>
        <v>0</v>
      </c>
      <c r="J307" s="39">
        <f>+H307*I311</f>
        <v>0</v>
      </c>
      <c r="K307" s="39">
        <f>+H307*I312</f>
        <v>0</v>
      </c>
      <c r="L307" s="394">
        <f t="shared" si="24"/>
        <v>0</v>
      </c>
    </row>
    <row r="308" spans="1:14" ht="13.8">
      <c r="A308" s="24"/>
      <c r="B308" s="25">
        <f t="shared" ref="B308:L308" si="26">SUM(B281:B307)</f>
        <v>0</v>
      </c>
      <c r="C308" s="85" t="e">
        <f t="shared" si="26"/>
        <v>#DIV/0!</v>
      </c>
      <c r="D308" s="82">
        <f t="shared" si="26"/>
        <v>0</v>
      </c>
      <c r="E308" s="113">
        <f t="shared" si="26"/>
        <v>0</v>
      </c>
      <c r="F308" s="83">
        <f t="shared" si="26"/>
        <v>0</v>
      </c>
      <c r="G308" s="113">
        <f t="shared" si="26"/>
        <v>0</v>
      </c>
      <c r="H308" s="515">
        <f t="shared" si="26"/>
        <v>1</v>
      </c>
      <c r="I308" s="363">
        <f t="shared" si="26"/>
        <v>43300000</v>
      </c>
      <c r="J308" s="26">
        <f t="shared" si="26"/>
        <v>12969128.551233668</v>
      </c>
      <c r="K308" s="26">
        <f t="shared" si="26"/>
        <v>-1758788.44</v>
      </c>
      <c r="L308" s="26">
        <f t="shared" si="26"/>
        <v>11210340.111233668</v>
      </c>
    </row>
    <row r="309" spans="1:14">
      <c r="H309" s="80"/>
      <c r="I309" s="81"/>
    </row>
    <row r="310" spans="1:14">
      <c r="I310" s="127"/>
    </row>
    <row r="311" spans="1:14">
      <c r="G311" t="s">
        <v>114</v>
      </c>
      <c r="H311" s="27"/>
      <c r="I311" s="357">
        <f>+METC!L89</f>
        <v>12969128.551233668</v>
      </c>
    </row>
    <row r="312" spans="1:14">
      <c r="G312" t="s">
        <v>338</v>
      </c>
      <c r="I312" s="357">
        <f>+METC!M89</f>
        <v>-1758788</v>
      </c>
    </row>
    <row r="313" spans="1:14">
      <c r="G313" t="s">
        <v>256</v>
      </c>
      <c r="I313" s="746">
        <f>SUM(I311:I312)</f>
        <v>11210340.551233668</v>
      </c>
      <c r="N313" s="121">
        <f>+I313</f>
        <v>11210340.551233668</v>
      </c>
    </row>
    <row r="314" spans="1:14" ht="13.8">
      <c r="D314" s="126"/>
      <c r="I314" s="122"/>
      <c r="N314" s="121"/>
    </row>
    <row r="315" spans="1:14" ht="13.8">
      <c r="D315" s="126"/>
      <c r="I315" s="122"/>
      <c r="N315" s="121"/>
    </row>
    <row r="316" spans="1:14" ht="13.8">
      <c r="D316" s="126"/>
      <c r="I316" s="122"/>
      <c r="N316" s="121"/>
    </row>
    <row r="317" spans="1:14" ht="15.6">
      <c r="A317" s="874" t="s">
        <v>19</v>
      </c>
      <c r="B317" s="875"/>
      <c r="C317" s="875">
        <v>2846</v>
      </c>
      <c r="D317" s="875"/>
      <c r="E317" s="875"/>
      <c r="F317" s="875"/>
      <c r="G317" s="875"/>
      <c r="H317" s="876"/>
      <c r="I317" s="4"/>
    </row>
    <row r="318" spans="1:14" ht="15.6">
      <c r="A318" s="867" t="s">
        <v>20</v>
      </c>
      <c r="B318" s="868"/>
      <c r="C318" s="920"/>
      <c r="D318" s="920"/>
      <c r="E318" s="920"/>
      <c r="F318" s="920"/>
      <c r="G318" s="920"/>
      <c r="H318" s="921"/>
      <c r="I318" s="4"/>
    </row>
    <row r="319" spans="1:14" ht="15.6">
      <c r="A319" s="867" t="s">
        <v>22</v>
      </c>
      <c r="B319" s="868"/>
      <c r="C319" s="913"/>
      <c r="D319" s="913"/>
      <c r="E319" s="913"/>
      <c r="F319" s="913"/>
      <c r="G319" s="913"/>
      <c r="H319" s="914"/>
      <c r="I319" s="4"/>
    </row>
    <row r="320" spans="1:14" ht="15.6">
      <c r="A320" s="867" t="s">
        <v>24</v>
      </c>
      <c r="B320" s="868"/>
      <c r="C320" s="869">
        <v>90000000</v>
      </c>
      <c r="D320" s="870"/>
      <c r="E320" s="870"/>
      <c r="F320" s="870"/>
      <c r="G320" s="870"/>
      <c r="H320" s="871"/>
      <c r="I320" s="4"/>
    </row>
    <row r="321" spans="1:17" ht="15.6">
      <c r="A321" s="881" t="s">
        <v>25</v>
      </c>
      <c r="B321" s="882"/>
      <c r="C321" s="911" t="s">
        <v>18</v>
      </c>
      <c r="D321" s="911"/>
      <c r="E321" s="911"/>
      <c r="F321" s="911"/>
      <c r="G321" s="911"/>
      <c r="H321" s="912"/>
      <c r="I321" s="4"/>
    </row>
    <row r="322" spans="1:17" ht="13.8">
      <c r="A322" s="5"/>
      <c r="B322" s="5"/>
      <c r="C322" s="5"/>
      <c r="D322" s="5"/>
      <c r="E322" s="5"/>
      <c r="F322" s="5"/>
      <c r="G322" s="5"/>
      <c r="H322" s="5"/>
      <c r="I322" s="5"/>
    </row>
    <row r="323" spans="1:17" ht="13.8">
      <c r="A323" s="6"/>
      <c r="B323" s="7"/>
      <c r="C323" s="8"/>
      <c r="D323" s="886">
        <v>0.2</v>
      </c>
      <c r="E323" s="887"/>
      <c r="F323" s="886">
        <v>0.8</v>
      </c>
      <c r="G323" s="887"/>
      <c r="H323" s="489"/>
      <c r="I323" s="10"/>
      <c r="J323" s="11" t="s">
        <v>121</v>
      </c>
      <c r="K323" s="11" t="s">
        <v>269</v>
      </c>
      <c r="L323" s="11" t="s">
        <v>270</v>
      </c>
    </row>
    <row r="324" spans="1:17" ht="13.8">
      <c r="A324" s="12"/>
      <c r="B324" s="13"/>
      <c r="C324" s="14"/>
      <c r="D324" s="872" t="s">
        <v>26</v>
      </c>
      <c r="E324" s="880"/>
      <c r="F324" s="872" t="s">
        <v>27</v>
      </c>
      <c r="G324" s="880"/>
      <c r="H324" s="872" t="s">
        <v>28</v>
      </c>
      <c r="I324" s="873"/>
      <c r="J324" s="15" t="s">
        <v>29</v>
      </c>
      <c r="K324" s="391" t="s">
        <v>523</v>
      </c>
      <c r="L324" s="391" t="s">
        <v>29</v>
      </c>
    </row>
    <row r="325" spans="1:17" ht="27.6">
      <c r="A325" s="16" t="s">
        <v>30</v>
      </c>
      <c r="B325" s="17" t="s">
        <v>31</v>
      </c>
      <c r="C325" s="18" t="s">
        <v>32</v>
      </c>
      <c r="D325" s="19" t="s">
        <v>33</v>
      </c>
      <c r="E325" s="20" t="s">
        <v>34</v>
      </c>
      <c r="F325" s="19" t="s">
        <v>33</v>
      </c>
      <c r="G325" s="20" t="s">
        <v>34</v>
      </c>
      <c r="H325" s="21" t="s">
        <v>33</v>
      </c>
      <c r="I325" s="40" t="s">
        <v>34</v>
      </c>
      <c r="J325" s="18" t="s">
        <v>34</v>
      </c>
      <c r="K325" s="18" t="s">
        <v>34</v>
      </c>
      <c r="L325" s="18" t="s">
        <v>34</v>
      </c>
    </row>
    <row r="326" spans="1:17" ht="13.8">
      <c r="A326" s="1" t="s">
        <v>15</v>
      </c>
      <c r="B326" s="22">
        <f>+$B$10</f>
        <v>0</v>
      </c>
      <c r="C326" s="84" t="e">
        <f>+B326/B353</f>
        <v>#DIV/0!</v>
      </c>
      <c r="D326" s="89">
        <v>0</v>
      </c>
      <c r="E326" s="112">
        <f>+D326*C320</f>
        <v>0</v>
      </c>
      <c r="F326" s="79">
        <v>0</v>
      </c>
      <c r="G326" s="114">
        <f>F326*C320</f>
        <v>0</v>
      </c>
      <c r="H326" s="79">
        <v>0</v>
      </c>
      <c r="I326" s="116">
        <f>H326*C320</f>
        <v>0</v>
      </c>
      <c r="J326" s="39">
        <f>+H326*I356</f>
        <v>0</v>
      </c>
      <c r="K326" s="39">
        <f>+H326*I357</f>
        <v>0</v>
      </c>
      <c r="L326" s="393">
        <f>+J326+K326</f>
        <v>0</v>
      </c>
      <c r="P326" s="819" t="s">
        <v>967</v>
      </c>
      <c r="Q326" s="822"/>
    </row>
    <row r="327" spans="1:17" ht="13.8">
      <c r="A327" s="2" t="s">
        <v>4</v>
      </c>
      <c r="B327" s="22">
        <f>+$B$12</f>
        <v>0</v>
      </c>
      <c r="C327" s="84" t="e">
        <f>+B327/B353</f>
        <v>#DIV/0!</v>
      </c>
      <c r="D327" s="89">
        <v>0</v>
      </c>
      <c r="E327" s="112">
        <f>+D327*C320</f>
        <v>0</v>
      </c>
      <c r="F327" s="79">
        <v>0</v>
      </c>
      <c r="G327" s="112">
        <f>F327*C320</f>
        <v>0</v>
      </c>
      <c r="H327" s="79">
        <v>0</v>
      </c>
      <c r="I327" s="117">
        <f>H327*C320</f>
        <v>0</v>
      </c>
      <c r="J327" s="39">
        <f>+H327*I356</f>
        <v>0</v>
      </c>
      <c r="K327" s="39">
        <f>+H327*I357</f>
        <v>0</v>
      </c>
      <c r="L327" s="394">
        <f>+J327+K327</f>
        <v>0</v>
      </c>
      <c r="P327" s="813" t="s">
        <v>638</v>
      </c>
      <c r="Q327" s="814"/>
    </row>
    <row r="328" spans="1:17" s="127" customFormat="1" ht="13.8">
      <c r="A328" s="2" t="s">
        <v>0</v>
      </c>
      <c r="B328" s="471">
        <f>+$B$13</f>
        <v>0</v>
      </c>
      <c r="C328" s="472" t="e">
        <f>+B328/B353</f>
        <v>#DIV/0!</v>
      </c>
      <c r="D328" s="473">
        <v>0</v>
      </c>
      <c r="E328" s="474">
        <f>+D328*C320</f>
        <v>0</v>
      </c>
      <c r="F328" s="475">
        <v>0</v>
      </c>
      <c r="G328" s="474">
        <f>F328*C320</f>
        <v>0</v>
      </c>
      <c r="H328" s="475">
        <v>3.8933636609036343E-4</v>
      </c>
      <c r="I328" s="477">
        <f>H328*C320</f>
        <v>35040.272948132711</v>
      </c>
      <c r="J328" s="478">
        <f>+H328*I356</f>
        <v>7616.3859447819741</v>
      </c>
      <c r="K328" s="39">
        <f>+H328*I357</f>
        <v>-401.79863383254985</v>
      </c>
      <c r="L328" s="811">
        <f t="shared" ref="L328:L352" si="27">+J328+K328</f>
        <v>7214.5873109494241</v>
      </c>
      <c r="P328" s="815">
        <f>L328*$O$20</f>
        <v>4177.2460530397166</v>
      </c>
      <c r="Q328" s="816" t="s">
        <v>610</v>
      </c>
    </row>
    <row r="329" spans="1:17" ht="13.8">
      <c r="A329" s="2" t="s">
        <v>16</v>
      </c>
      <c r="B329" s="22">
        <f>+$B$14</f>
        <v>0</v>
      </c>
      <c r="C329" s="84" t="e">
        <f>+B329/B353</f>
        <v>#DIV/0!</v>
      </c>
      <c r="D329" s="89">
        <v>0</v>
      </c>
      <c r="E329" s="112">
        <f>+D329*C320</f>
        <v>0</v>
      </c>
      <c r="F329" s="79">
        <v>0</v>
      </c>
      <c r="G329" s="112">
        <f>F329*C320</f>
        <v>0</v>
      </c>
      <c r="H329" s="79">
        <v>0</v>
      </c>
      <c r="I329" s="117">
        <f>H329*C320</f>
        <v>0</v>
      </c>
      <c r="J329" s="39">
        <f>+H329*I356</f>
        <v>0</v>
      </c>
      <c r="K329" s="39">
        <f>+H329*I357</f>
        <v>0</v>
      </c>
      <c r="L329" s="394">
        <f t="shared" si="27"/>
        <v>0</v>
      </c>
      <c r="P329" s="815">
        <f>L328*$O$21</f>
        <v>2525.1055588322984</v>
      </c>
      <c r="Q329" s="816" t="s">
        <v>603</v>
      </c>
    </row>
    <row r="330" spans="1:17" ht="13.8">
      <c r="A330" s="2" t="s">
        <v>6</v>
      </c>
      <c r="B330" s="22">
        <f>+$B$15</f>
        <v>0</v>
      </c>
      <c r="C330" s="84" t="e">
        <f>+B330/B353</f>
        <v>#DIV/0!</v>
      </c>
      <c r="D330" s="89">
        <v>0</v>
      </c>
      <c r="E330" s="112">
        <f>+D330*C320</f>
        <v>0</v>
      </c>
      <c r="F330" s="79">
        <v>0</v>
      </c>
      <c r="G330" s="112">
        <f>F330*C320</f>
        <v>0</v>
      </c>
      <c r="H330" s="79">
        <v>0</v>
      </c>
      <c r="I330" s="117">
        <f>H330*C320</f>
        <v>0</v>
      </c>
      <c r="J330" s="39">
        <f>+H330*I356</f>
        <v>0</v>
      </c>
      <c r="K330" s="39">
        <f>+H330*I357</f>
        <v>0</v>
      </c>
      <c r="L330" s="394">
        <f t="shared" si="27"/>
        <v>0</v>
      </c>
      <c r="P330" s="817">
        <f>L328*$O$22</f>
        <v>512.23569907740909</v>
      </c>
      <c r="Q330" s="818" t="s">
        <v>604</v>
      </c>
    </row>
    <row r="331" spans="1:17" ht="13.8">
      <c r="A331" s="2" t="s">
        <v>10</v>
      </c>
      <c r="B331" s="22">
        <f>+$B$16</f>
        <v>0</v>
      </c>
      <c r="C331" s="84" t="e">
        <f>+B331/B353</f>
        <v>#DIV/0!</v>
      </c>
      <c r="D331" s="89">
        <v>0</v>
      </c>
      <c r="E331" s="112">
        <f>+D331*C320</f>
        <v>0</v>
      </c>
      <c r="F331" s="79">
        <v>0</v>
      </c>
      <c r="G331" s="112">
        <f>F331*C320</f>
        <v>0</v>
      </c>
      <c r="H331" s="79">
        <v>5.2388988822224571E-3</v>
      </c>
      <c r="I331" s="117">
        <f>H331*C320</f>
        <v>471500.89940002112</v>
      </c>
      <c r="J331" s="39">
        <f>+H331*I356</f>
        <v>102485.86900159268</v>
      </c>
      <c r="K331" s="39">
        <f>+H331*I357</f>
        <v>-5406.5907965435154</v>
      </c>
      <c r="L331" s="394">
        <f t="shared" si="27"/>
        <v>97079.278205049166</v>
      </c>
    </row>
    <row r="332" spans="1:17" ht="13.8">
      <c r="A332" s="2" t="s">
        <v>17</v>
      </c>
      <c r="B332" s="22">
        <f>+$B$17</f>
        <v>0</v>
      </c>
      <c r="C332" s="84" t="e">
        <f>+B332/B353</f>
        <v>#DIV/0!</v>
      </c>
      <c r="D332" s="89">
        <v>0</v>
      </c>
      <c r="E332" s="112">
        <f>+D332*C320</f>
        <v>0</v>
      </c>
      <c r="F332" s="79">
        <v>0</v>
      </c>
      <c r="G332" s="112">
        <f>F332*C320</f>
        <v>0</v>
      </c>
      <c r="H332" s="79">
        <v>0.37863216498561103</v>
      </c>
      <c r="I332" s="117">
        <f>H332*C320</f>
        <v>34076894.848704994</v>
      </c>
      <c r="J332" s="39">
        <f>+H332*I356</f>
        <v>7406985.1953399517</v>
      </c>
      <c r="K332" s="39">
        <f>+H332*I357</f>
        <v>-390751.80195463548</v>
      </c>
      <c r="L332" s="394">
        <f t="shared" si="27"/>
        <v>7016233.3933853162</v>
      </c>
    </row>
    <row r="333" spans="1:17" ht="13.8">
      <c r="A333" s="2" t="s">
        <v>5</v>
      </c>
      <c r="B333" s="22">
        <f>+$B$18</f>
        <v>0</v>
      </c>
      <c r="C333" s="84" t="e">
        <f>+B333/B353</f>
        <v>#DIV/0!</v>
      </c>
      <c r="D333" s="89">
        <v>0</v>
      </c>
      <c r="E333" s="112">
        <f>+D333*C320</f>
        <v>0</v>
      </c>
      <c r="F333" s="79">
        <v>0</v>
      </c>
      <c r="G333" s="112">
        <f>F333*C320</f>
        <v>0</v>
      </c>
      <c r="H333" s="79">
        <v>4.5787755719835328E-3</v>
      </c>
      <c r="I333" s="117">
        <f>H333*C320</f>
        <v>412089.80147851794</v>
      </c>
      <c r="J333" s="39">
        <f>+H333*I356</f>
        <v>89572.218133541552</v>
      </c>
      <c r="K333" s="39">
        <f>+H333*I357</f>
        <v>-4725.3375992671536</v>
      </c>
      <c r="L333" s="394">
        <f t="shared" si="27"/>
        <v>84846.880534274402</v>
      </c>
    </row>
    <row r="334" spans="1:17" ht="13.8">
      <c r="A334" s="2" t="s">
        <v>116</v>
      </c>
      <c r="B334" s="22">
        <f>+$B$19</f>
        <v>0</v>
      </c>
      <c r="C334" s="84" t="e">
        <f>+B334/B353</f>
        <v>#DIV/0!</v>
      </c>
      <c r="D334" s="89">
        <v>0</v>
      </c>
      <c r="E334" s="112">
        <f>+D334*C320</f>
        <v>0</v>
      </c>
      <c r="F334" s="79">
        <v>0</v>
      </c>
      <c r="G334" s="112">
        <f>F334*C320</f>
        <v>0</v>
      </c>
      <c r="H334" s="79">
        <v>8.7441727026661906E-3</v>
      </c>
      <c r="I334" s="117">
        <f>H334*C320</f>
        <v>786975.54323995719</v>
      </c>
      <c r="J334" s="39">
        <f>+H334*I356</f>
        <v>171057.72764077122</v>
      </c>
      <c r="K334" s="39">
        <f>+H334*I357</f>
        <v>-9024.0649267058325</v>
      </c>
      <c r="L334" s="394">
        <f t="shared" si="27"/>
        <v>162033.6627140654</v>
      </c>
    </row>
    <row r="335" spans="1:17" ht="13.8">
      <c r="A335" s="2" t="s">
        <v>1</v>
      </c>
      <c r="B335" s="22">
        <f>+$B$20</f>
        <v>0</v>
      </c>
      <c r="C335" s="84" t="e">
        <f>+B335/B353</f>
        <v>#DIV/0!</v>
      </c>
      <c r="D335" s="89">
        <v>0</v>
      </c>
      <c r="E335" s="112">
        <f>+D335*C320</f>
        <v>0</v>
      </c>
      <c r="F335" s="79">
        <v>0</v>
      </c>
      <c r="G335" s="112">
        <f>F335*C320</f>
        <v>0</v>
      </c>
      <c r="H335" s="79">
        <v>0</v>
      </c>
      <c r="I335" s="117">
        <f>H335*C320</f>
        <v>0</v>
      </c>
      <c r="J335" s="39">
        <f>+H335*I356</f>
        <v>0</v>
      </c>
      <c r="K335" s="39">
        <f>+H335*I357</f>
        <v>0</v>
      </c>
      <c r="L335" s="394">
        <f t="shared" si="27"/>
        <v>0</v>
      </c>
    </row>
    <row r="336" spans="1:17" ht="13.8">
      <c r="A336" s="2" t="s">
        <v>46</v>
      </c>
      <c r="B336" s="22">
        <f>+$B$21</f>
        <v>0</v>
      </c>
      <c r="C336" s="84" t="e">
        <f>+B336/B353</f>
        <v>#DIV/0!</v>
      </c>
      <c r="D336" s="89">
        <v>0</v>
      </c>
      <c r="E336" s="112">
        <f>+D336*C320</f>
        <v>0</v>
      </c>
      <c r="F336" s="79">
        <v>0</v>
      </c>
      <c r="G336" s="112">
        <f>F336*C320</f>
        <v>0</v>
      </c>
      <c r="H336" s="79">
        <v>2.1184933884756908E-3</v>
      </c>
      <c r="I336" s="117">
        <f>H336*C320</f>
        <v>190664.40496281217</v>
      </c>
      <c r="J336" s="39">
        <f>+H336*I356</f>
        <v>41442.99036364576</v>
      </c>
      <c r="K336" s="39">
        <f>+H336*I357</f>
        <v>-2186.3042433474093</v>
      </c>
      <c r="L336" s="394">
        <f t="shared" si="27"/>
        <v>39256.686120298349</v>
      </c>
    </row>
    <row r="337" spans="1:12" ht="13.8">
      <c r="A337" s="2" t="s">
        <v>45</v>
      </c>
      <c r="B337" s="22">
        <f>+$B$22</f>
        <v>0</v>
      </c>
      <c r="C337" s="84" t="e">
        <f>+B337/B353</f>
        <v>#DIV/0!</v>
      </c>
      <c r="D337" s="89">
        <v>0</v>
      </c>
      <c r="E337" s="112">
        <f>+D337*C320</f>
        <v>0</v>
      </c>
      <c r="F337" s="79">
        <v>0</v>
      </c>
      <c r="G337" s="112">
        <f>F337*C320</f>
        <v>0</v>
      </c>
      <c r="H337" s="79">
        <v>8.5453295530197385E-3</v>
      </c>
      <c r="I337" s="117">
        <f>H337*C320</f>
        <v>769079.65977177641</v>
      </c>
      <c r="J337" s="39">
        <f>+H337*I356</f>
        <v>167167.86195626974</v>
      </c>
      <c r="K337" s="39">
        <f>+H337*I357</f>
        <v>-8818.8570066823468</v>
      </c>
      <c r="L337" s="394">
        <f t="shared" si="27"/>
        <v>158349.0049495874</v>
      </c>
    </row>
    <row r="338" spans="1:12" ht="13.8">
      <c r="A338" s="2" t="s">
        <v>209</v>
      </c>
      <c r="B338" s="22">
        <f>+$B$23</f>
        <v>0</v>
      </c>
      <c r="C338" s="84" t="e">
        <f>+B338/B353</f>
        <v>#DIV/0!</v>
      </c>
      <c r="D338" s="89">
        <v>0</v>
      </c>
      <c r="E338" s="112">
        <f>+D338*C320</f>
        <v>0</v>
      </c>
      <c r="F338" s="79">
        <v>0</v>
      </c>
      <c r="G338" s="112">
        <f>F338*C320</f>
        <v>0</v>
      </c>
      <c r="H338" s="79">
        <v>0</v>
      </c>
      <c r="I338" s="117">
        <f>H338*C320</f>
        <v>0</v>
      </c>
      <c r="J338" s="39">
        <f>+H338*I356</f>
        <v>0</v>
      </c>
      <c r="K338" s="39">
        <f>+H338*I357</f>
        <v>0</v>
      </c>
      <c r="L338" s="394">
        <f t="shared" si="27"/>
        <v>0</v>
      </c>
    </row>
    <row r="339" spans="1:12" ht="13.8">
      <c r="A339" s="2" t="s">
        <v>210</v>
      </c>
      <c r="B339" s="22">
        <f>+$B$24</f>
        <v>0</v>
      </c>
      <c r="C339" s="84" t="e">
        <f>+B339/B353</f>
        <v>#DIV/0!</v>
      </c>
      <c r="D339" s="89">
        <v>0</v>
      </c>
      <c r="E339" s="112">
        <f>+D339*C320</f>
        <v>0</v>
      </c>
      <c r="F339" s="79">
        <v>0</v>
      </c>
      <c r="G339" s="112">
        <f>F339*C320</f>
        <v>0</v>
      </c>
      <c r="H339" s="79">
        <v>0</v>
      </c>
      <c r="I339" s="117">
        <f>H339*C320</f>
        <v>0</v>
      </c>
      <c r="J339" s="39">
        <f>+H339*I356</f>
        <v>0</v>
      </c>
      <c r="K339" s="39">
        <f>+H339*I357</f>
        <v>0</v>
      </c>
      <c r="L339" s="394">
        <f t="shared" si="27"/>
        <v>0</v>
      </c>
    </row>
    <row r="340" spans="1:12" ht="13.8">
      <c r="A340" s="2" t="s">
        <v>2</v>
      </c>
      <c r="B340" s="22">
        <f>+$B$25</f>
        <v>0</v>
      </c>
      <c r="C340" s="84" t="e">
        <f>+B340/B353</f>
        <v>#DIV/0!</v>
      </c>
      <c r="D340" s="89">
        <v>0</v>
      </c>
      <c r="E340" s="112">
        <f>+D340*C320</f>
        <v>0</v>
      </c>
      <c r="F340" s="79">
        <v>0</v>
      </c>
      <c r="G340" s="112">
        <f>F340*C320</f>
        <v>0</v>
      </c>
      <c r="H340" s="79">
        <v>0</v>
      </c>
      <c r="I340" s="117">
        <f>H340*C320</f>
        <v>0</v>
      </c>
      <c r="J340" s="39">
        <f>+H340*I356</f>
        <v>0</v>
      </c>
      <c r="K340" s="39">
        <f>+H340*I357</f>
        <v>0</v>
      </c>
      <c r="L340" s="394">
        <f t="shared" si="27"/>
        <v>0</v>
      </c>
    </row>
    <row r="341" spans="1:12" ht="13.8">
      <c r="A341" s="2" t="s">
        <v>12</v>
      </c>
      <c r="B341" s="22">
        <f>+$B$26</f>
        <v>0</v>
      </c>
      <c r="C341" s="84" t="e">
        <f>+B341/B353</f>
        <v>#DIV/0!</v>
      </c>
      <c r="D341" s="89">
        <v>0</v>
      </c>
      <c r="E341" s="112">
        <f>+D341*C320</f>
        <v>0</v>
      </c>
      <c r="F341" s="79">
        <v>0</v>
      </c>
      <c r="G341" s="112">
        <f>F341*C320</f>
        <v>0</v>
      </c>
      <c r="H341" s="79">
        <v>0</v>
      </c>
      <c r="I341" s="117">
        <f>H341*C320</f>
        <v>0</v>
      </c>
      <c r="J341" s="39">
        <f>+H341*I356</f>
        <v>0</v>
      </c>
      <c r="K341" s="39">
        <f>+H341*I357</f>
        <v>0</v>
      </c>
      <c r="L341" s="394">
        <f t="shared" si="27"/>
        <v>0</v>
      </c>
    </row>
    <row r="342" spans="1:12" ht="13.8">
      <c r="A342" s="2" t="s">
        <v>18</v>
      </c>
      <c r="B342" s="22">
        <f>+$B$27</f>
        <v>0</v>
      </c>
      <c r="C342" s="84" t="e">
        <f>+B342/B353</f>
        <v>#DIV/0!</v>
      </c>
      <c r="D342" s="89">
        <v>0</v>
      </c>
      <c r="E342" s="112">
        <f>+D342*C320</f>
        <v>0</v>
      </c>
      <c r="F342" s="79">
        <v>0</v>
      </c>
      <c r="G342" s="112">
        <f>F342*C320</f>
        <v>0</v>
      </c>
      <c r="H342" s="79">
        <v>0.57124808245673075</v>
      </c>
      <c r="I342" s="117">
        <f>H342*C320</f>
        <v>51412327.421105765</v>
      </c>
      <c r="J342" s="39">
        <f>+H342*I356</f>
        <v>11175030.757844195</v>
      </c>
      <c r="K342" s="39">
        <f>+H342*I357</f>
        <v>-589533.16232808831</v>
      </c>
      <c r="L342" s="394">
        <f t="shared" si="27"/>
        <v>10585497.595516106</v>
      </c>
    </row>
    <row r="343" spans="1:12" ht="13.8">
      <c r="A343" s="2" t="s">
        <v>9</v>
      </c>
      <c r="B343" s="22">
        <f>+$B$28</f>
        <v>0</v>
      </c>
      <c r="C343" s="84" t="e">
        <f>+B343/B353</f>
        <v>#DIV/0!</v>
      </c>
      <c r="D343" s="89">
        <v>0</v>
      </c>
      <c r="E343" s="112">
        <f>+D343*C320</f>
        <v>0</v>
      </c>
      <c r="F343" s="79">
        <v>0</v>
      </c>
      <c r="G343" s="112">
        <f>F343*C320</f>
        <v>0</v>
      </c>
      <c r="H343" s="79">
        <v>7.7677884532331917E-3</v>
      </c>
      <c r="I343" s="117">
        <f>H343*C320</f>
        <v>699100.96079098724</v>
      </c>
      <c r="J343" s="39">
        <f>+H343*I356</f>
        <v>151957.22760589392</v>
      </c>
      <c r="K343" s="39">
        <f>+H343*I357</f>
        <v>-8016.4275938327328</v>
      </c>
      <c r="L343" s="394">
        <f t="shared" si="27"/>
        <v>143940.8000120612</v>
      </c>
    </row>
    <row r="344" spans="1:12" ht="13.8">
      <c r="A344" s="2" t="s">
        <v>7</v>
      </c>
      <c r="B344" s="22">
        <f>+$B$29</f>
        <v>0</v>
      </c>
      <c r="C344" s="84" t="e">
        <f>+B344/B353</f>
        <v>#DIV/0!</v>
      </c>
      <c r="D344" s="89">
        <v>0</v>
      </c>
      <c r="E344" s="112">
        <f>+D344*C320</f>
        <v>0</v>
      </c>
      <c r="F344" s="79">
        <v>0</v>
      </c>
      <c r="G344" s="112">
        <f>F344*C320</f>
        <v>0</v>
      </c>
      <c r="H344" s="79">
        <v>7.7073082372035185E-3</v>
      </c>
      <c r="I344" s="117">
        <f>H344*C320</f>
        <v>693657.74134831666</v>
      </c>
      <c r="J344" s="39">
        <f>+H344*I356</f>
        <v>150774.08442322275</v>
      </c>
      <c r="K344" s="39">
        <f>+H344*I357</f>
        <v>-7954.0114665681658</v>
      </c>
      <c r="L344" s="394">
        <f t="shared" si="27"/>
        <v>142820.07295665459</v>
      </c>
    </row>
    <row r="345" spans="1:12" ht="13.8">
      <c r="A345" s="2" t="s">
        <v>13</v>
      </c>
      <c r="B345" s="22">
        <f>+$B$30</f>
        <v>0</v>
      </c>
      <c r="C345" s="84" t="e">
        <f>+B345/B353</f>
        <v>#DIV/0!</v>
      </c>
      <c r="D345" s="89">
        <v>0</v>
      </c>
      <c r="E345" s="112">
        <f>+D345*C320</f>
        <v>0</v>
      </c>
      <c r="F345" s="79">
        <v>0</v>
      </c>
      <c r="G345" s="112">
        <f>F345*C320</f>
        <v>0</v>
      </c>
      <c r="H345" s="79">
        <v>0</v>
      </c>
      <c r="I345" s="117">
        <f>H345*C320</f>
        <v>0</v>
      </c>
      <c r="J345" s="39">
        <f>+H345*I356</f>
        <v>0</v>
      </c>
      <c r="K345" s="39">
        <f>+H345*I357</f>
        <v>0</v>
      </c>
      <c r="L345" s="394">
        <f t="shared" si="27"/>
        <v>0</v>
      </c>
    </row>
    <row r="346" spans="1:12" ht="13.8">
      <c r="A346" s="2" t="s">
        <v>3</v>
      </c>
      <c r="B346" s="22">
        <f>+$B$31</f>
        <v>0</v>
      </c>
      <c r="C346" s="84" t="e">
        <f>+B346/B353</f>
        <v>#DIV/0!</v>
      </c>
      <c r="D346" s="89">
        <v>0</v>
      </c>
      <c r="E346" s="112">
        <f>+D346*C320</f>
        <v>0</v>
      </c>
      <c r="F346" s="79">
        <v>0</v>
      </c>
      <c r="G346" s="112">
        <f>F346*C320</f>
        <v>0</v>
      </c>
      <c r="H346" s="79">
        <v>0</v>
      </c>
      <c r="I346" s="117">
        <f>H346*C320</f>
        <v>0</v>
      </c>
      <c r="J346" s="39">
        <f>+H346*I356</f>
        <v>0</v>
      </c>
      <c r="K346" s="39">
        <f>+H346*I357</f>
        <v>0</v>
      </c>
      <c r="L346" s="394">
        <f t="shared" si="27"/>
        <v>0</v>
      </c>
    </row>
    <row r="347" spans="1:12" ht="13.8">
      <c r="A347" s="2" t="s">
        <v>11</v>
      </c>
      <c r="B347" s="22">
        <f>+$B$32</f>
        <v>0</v>
      </c>
      <c r="C347" s="84" t="e">
        <f>+B347/B353</f>
        <v>#DIV/0!</v>
      </c>
      <c r="D347" s="89">
        <v>0</v>
      </c>
      <c r="E347" s="112">
        <f>+D347*C320</f>
        <v>0</v>
      </c>
      <c r="F347" s="79">
        <v>0</v>
      </c>
      <c r="G347" s="112">
        <f>F347*C320</f>
        <v>0</v>
      </c>
      <c r="H347" s="79">
        <v>4.2788610649016878E-5</v>
      </c>
      <c r="I347" s="117">
        <f>H347*C320</f>
        <v>3850.9749584115189</v>
      </c>
      <c r="J347" s="39">
        <f>+H347*I356</f>
        <v>837.05145762900975</v>
      </c>
      <c r="K347" s="39">
        <f>+H347*I357</f>
        <v>-44.158231287281261</v>
      </c>
      <c r="L347" s="394">
        <f t="shared" si="27"/>
        <v>792.89322634172845</v>
      </c>
    </row>
    <row r="348" spans="1:12" ht="13.8">
      <c r="A348" s="372" t="s">
        <v>8</v>
      </c>
      <c r="B348" s="22">
        <f>+$B$33</f>
        <v>0</v>
      </c>
      <c r="C348" s="84" t="e">
        <f>+B348/B353</f>
        <v>#DIV/0!</v>
      </c>
      <c r="D348" s="89">
        <v>0</v>
      </c>
      <c r="E348" s="112">
        <f>+D348*C320</f>
        <v>0</v>
      </c>
      <c r="F348" s="79">
        <v>0</v>
      </c>
      <c r="G348" s="112">
        <f>F348*C320</f>
        <v>0</v>
      </c>
      <c r="H348" s="79">
        <v>0</v>
      </c>
      <c r="I348" s="117">
        <f>H348*C320</f>
        <v>0</v>
      </c>
      <c r="J348" s="39">
        <f>+H348*I356</f>
        <v>0</v>
      </c>
      <c r="K348" s="39">
        <f>+H348*I357</f>
        <v>0</v>
      </c>
      <c r="L348" s="394">
        <f t="shared" si="27"/>
        <v>0</v>
      </c>
    </row>
    <row r="349" spans="1:12" ht="13.8">
      <c r="A349" s="372" t="s">
        <v>444</v>
      </c>
      <c r="B349" s="22">
        <f>+$B$34</f>
        <v>0</v>
      </c>
      <c r="C349" s="84" t="e">
        <f>+B349/B353</f>
        <v>#DIV/0!</v>
      </c>
      <c r="D349" s="89">
        <v>0</v>
      </c>
      <c r="E349" s="112">
        <f>+D349*C320</f>
        <v>0</v>
      </c>
      <c r="F349" s="79">
        <v>0</v>
      </c>
      <c r="G349" s="112">
        <f>F349*C320</f>
        <v>0</v>
      </c>
      <c r="H349" s="79">
        <v>2.1363491785992149E-3</v>
      </c>
      <c r="I349" s="117">
        <f>H349*C320</f>
        <v>192271.42607392935</v>
      </c>
      <c r="J349" s="39">
        <f>+H349*I356</f>
        <v>41792.293949887746</v>
      </c>
      <c r="K349" s="39">
        <f>+H349*I357</f>
        <v>-2204.7315794569972</v>
      </c>
      <c r="L349" s="394">
        <f t="shared" si="27"/>
        <v>39587.562370430751</v>
      </c>
    </row>
    <row r="350" spans="1:12" ht="13.8">
      <c r="A350" s="372" t="s">
        <v>445</v>
      </c>
      <c r="B350" s="22">
        <f>+$B$35</f>
        <v>0</v>
      </c>
      <c r="C350" s="84" t="e">
        <f>+B350/B353</f>
        <v>#DIV/0!</v>
      </c>
      <c r="D350" s="89">
        <v>0</v>
      </c>
      <c r="E350" s="112">
        <f>+D350*C320</f>
        <v>0</v>
      </c>
      <c r="F350" s="79">
        <v>0</v>
      </c>
      <c r="G350" s="112">
        <f>F350*C320</f>
        <v>0</v>
      </c>
      <c r="H350" s="79">
        <v>0</v>
      </c>
      <c r="I350" s="117">
        <f>H350*C320</f>
        <v>0</v>
      </c>
      <c r="J350" s="39">
        <f>+H350*I356</f>
        <v>0</v>
      </c>
      <c r="K350" s="39">
        <f>+H350*I357</f>
        <v>0</v>
      </c>
      <c r="L350" s="394">
        <f t="shared" si="27"/>
        <v>0</v>
      </c>
    </row>
    <row r="351" spans="1:12" ht="13.8">
      <c r="A351" s="372" t="s">
        <v>461</v>
      </c>
      <c r="B351" s="22">
        <f>+$B$36</f>
        <v>0</v>
      </c>
      <c r="C351" s="84" t="e">
        <f>+B351/B353</f>
        <v>#DIV/0!</v>
      </c>
      <c r="D351" s="89">
        <v>0</v>
      </c>
      <c r="E351" s="112">
        <f>+D351*C320</f>
        <v>0</v>
      </c>
      <c r="F351" s="79">
        <v>0</v>
      </c>
      <c r="G351" s="112">
        <f>F351*C320</f>
        <v>0</v>
      </c>
      <c r="H351" s="79">
        <v>2.8505116135153241E-3</v>
      </c>
      <c r="I351" s="117">
        <f>H351*C320</f>
        <v>256546.04521637916</v>
      </c>
      <c r="J351" s="39">
        <f>+H351*I356</f>
        <v>55763.084262149197</v>
      </c>
      <c r="K351" s="39">
        <f>+H351*I357</f>
        <v>-2941.7536397523359</v>
      </c>
      <c r="L351" s="394">
        <f>+J351+K351</f>
        <v>52821.330622396861</v>
      </c>
    </row>
    <row r="352" spans="1:12" ht="13.8">
      <c r="A352" s="3" t="s">
        <v>464</v>
      </c>
      <c r="B352" s="22">
        <f>+$B$37</f>
        <v>0</v>
      </c>
      <c r="C352" s="84" t="e">
        <f>+B352/B353</f>
        <v>#DIV/0!</v>
      </c>
      <c r="D352" s="89">
        <v>0</v>
      </c>
      <c r="E352" s="112">
        <f>+D352*C320</f>
        <v>0</v>
      </c>
      <c r="F352" s="79">
        <v>0</v>
      </c>
      <c r="G352" s="115">
        <f>F352*C320</f>
        <v>0</v>
      </c>
      <c r="H352" s="514">
        <v>0</v>
      </c>
      <c r="I352" s="118">
        <f>H352*C320</f>
        <v>0</v>
      </c>
      <c r="J352" s="39">
        <f>+H352*I356</f>
        <v>0</v>
      </c>
      <c r="K352" s="39">
        <f>+H352*I357</f>
        <v>0</v>
      </c>
      <c r="L352" s="394">
        <f t="shared" si="27"/>
        <v>0</v>
      </c>
    </row>
    <row r="353" spans="1:14" ht="13.8">
      <c r="A353" s="24"/>
      <c r="B353" s="25">
        <f t="shared" ref="B353:L353" si="28">SUM(B326:B352)</f>
        <v>0</v>
      </c>
      <c r="C353" s="85" t="e">
        <f t="shared" si="28"/>
        <v>#DIV/0!</v>
      </c>
      <c r="D353" s="82">
        <f t="shared" si="28"/>
        <v>0</v>
      </c>
      <c r="E353" s="113">
        <f t="shared" si="28"/>
        <v>0</v>
      </c>
      <c r="F353" s="83">
        <f t="shared" si="28"/>
        <v>0</v>
      </c>
      <c r="G353" s="113">
        <f t="shared" si="28"/>
        <v>0</v>
      </c>
      <c r="H353" s="515">
        <f t="shared" si="28"/>
        <v>1</v>
      </c>
      <c r="I353" s="363">
        <f t="shared" si="28"/>
        <v>90000000</v>
      </c>
      <c r="J353" s="26">
        <f t="shared" si="28"/>
        <v>19562482.747923527</v>
      </c>
      <c r="K353" s="26">
        <f t="shared" si="28"/>
        <v>-1032009</v>
      </c>
      <c r="L353" s="26">
        <f t="shared" si="28"/>
        <v>18530473.747923531</v>
      </c>
    </row>
    <row r="354" spans="1:14">
      <c r="H354" s="80"/>
      <c r="I354" s="81"/>
    </row>
    <row r="355" spans="1:14">
      <c r="I355" s="127"/>
    </row>
    <row r="356" spans="1:14">
      <c r="G356" t="s">
        <v>114</v>
      </c>
      <c r="H356" s="27"/>
      <c r="I356" s="357">
        <f>+ATC!M89</f>
        <v>19562482.747923531</v>
      </c>
    </row>
    <row r="357" spans="1:14">
      <c r="G357" t="s">
        <v>338</v>
      </c>
      <c r="I357" s="357">
        <f>+ATC!N89</f>
        <v>-1032009</v>
      </c>
    </row>
    <row r="358" spans="1:14">
      <c r="G358" t="s">
        <v>256</v>
      </c>
      <c r="I358" s="746">
        <f>SUM(I356:I357)</f>
        <v>18530473.747923531</v>
      </c>
      <c r="N358" s="121">
        <f>+I358</f>
        <v>18530473.747923531</v>
      </c>
    </row>
    <row r="359" spans="1:14">
      <c r="I359" s="88"/>
    </row>
    <row r="360" spans="1:14">
      <c r="I360" s="88"/>
    </row>
    <row r="361" spans="1:14">
      <c r="I361" s="88"/>
    </row>
    <row r="362" spans="1:14" ht="15.6">
      <c r="A362" s="874" t="s">
        <v>19</v>
      </c>
      <c r="B362" s="875"/>
      <c r="C362" s="875" t="s">
        <v>674</v>
      </c>
      <c r="D362" s="875"/>
      <c r="E362" s="875"/>
      <c r="F362" s="875"/>
      <c r="G362" s="875"/>
      <c r="H362" s="876"/>
      <c r="I362" s="4"/>
    </row>
    <row r="363" spans="1:14" ht="15.6">
      <c r="A363" s="867" t="s">
        <v>20</v>
      </c>
      <c r="B363" s="868"/>
      <c r="C363" s="920"/>
      <c r="D363" s="920"/>
      <c r="E363" s="920"/>
      <c r="F363" s="920"/>
      <c r="G363" s="920"/>
      <c r="H363" s="921"/>
      <c r="I363" s="4"/>
    </row>
    <row r="364" spans="1:14" ht="15.6">
      <c r="A364" s="867" t="s">
        <v>22</v>
      </c>
      <c r="B364" s="868"/>
      <c r="C364" s="913"/>
      <c r="D364" s="913"/>
      <c r="E364" s="913"/>
      <c r="F364" s="913"/>
      <c r="G364" s="913"/>
      <c r="H364" s="914"/>
      <c r="I364" s="4"/>
    </row>
    <row r="365" spans="1:14" ht="15.6">
      <c r="A365" s="867" t="s">
        <v>24</v>
      </c>
      <c r="B365" s="868"/>
      <c r="C365" s="869">
        <v>4074000</v>
      </c>
      <c r="D365" s="870"/>
      <c r="E365" s="870"/>
      <c r="F365" s="870"/>
      <c r="G365" s="870"/>
      <c r="H365" s="871"/>
      <c r="I365" s="4"/>
    </row>
    <row r="366" spans="1:14" ht="15.6">
      <c r="A366" s="881" t="s">
        <v>25</v>
      </c>
      <c r="B366" s="882"/>
      <c r="C366" s="911" t="s">
        <v>116</v>
      </c>
      <c r="D366" s="911"/>
      <c r="E366" s="911"/>
      <c r="F366" s="911"/>
      <c r="G366" s="911"/>
      <c r="H366" s="912"/>
      <c r="I366" s="4"/>
    </row>
    <row r="367" spans="1:14" ht="13.8">
      <c r="A367" s="5"/>
      <c r="B367" s="5"/>
      <c r="C367" s="5"/>
      <c r="D367" s="5"/>
      <c r="E367" s="5"/>
      <c r="F367" s="5"/>
      <c r="G367" s="5"/>
      <c r="H367" s="5"/>
      <c r="I367" s="5"/>
    </row>
    <row r="368" spans="1:14" ht="13.8">
      <c r="A368" s="6"/>
      <c r="B368" s="7"/>
      <c r="C368" s="8"/>
      <c r="D368" s="886">
        <v>0.2</v>
      </c>
      <c r="E368" s="887"/>
      <c r="F368" s="886">
        <v>0.8</v>
      </c>
      <c r="G368" s="887"/>
      <c r="H368" s="489"/>
      <c r="I368" s="10"/>
      <c r="J368" s="11" t="s">
        <v>121</v>
      </c>
      <c r="K368" s="11" t="s">
        <v>269</v>
      </c>
      <c r="L368" s="11" t="s">
        <v>270</v>
      </c>
    </row>
    <row r="369" spans="1:18" ht="13.8">
      <c r="A369" s="12"/>
      <c r="B369" s="13"/>
      <c r="C369" s="14"/>
      <c r="D369" s="872" t="s">
        <v>26</v>
      </c>
      <c r="E369" s="880"/>
      <c r="F369" s="872" t="s">
        <v>27</v>
      </c>
      <c r="G369" s="880"/>
      <c r="H369" s="872" t="s">
        <v>28</v>
      </c>
      <c r="I369" s="873"/>
      <c r="J369" s="15" t="s">
        <v>29</v>
      </c>
      <c r="K369" s="391" t="s">
        <v>523</v>
      </c>
      <c r="L369" s="391" t="s">
        <v>29</v>
      </c>
    </row>
    <row r="370" spans="1:18" ht="27.6">
      <c r="A370" s="16" t="s">
        <v>30</v>
      </c>
      <c r="B370" s="17" t="s">
        <v>31</v>
      </c>
      <c r="C370" s="18" t="s">
        <v>32</v>
      </c>
      <c r="D370" s="19" t="s">
        <v>33</v>
      </c>
      <c r="E370" s="20" t="s">
        <v>34</v>
      </c>
      <c r="F370" s="19" t="s">
        <v>33</v>
      </c>
      <c r="G370" s="20" t="s">
        <v>34</v>
      </c>
      <c r="H370" s="21" t="s">
        <v>33</v>
      </c>
      <c r="I370" s="40" t="s">
        <v>34</v>
      </c>
      <c r="J370" s="18" t="s">
        <v>34</v>
      </c>
      <c r="K370" s="18" t="s">
        <v>34</v>
      </c>
      <c r="L370" s="18" t="s">
        <v>34</v>
      </c>
    </row>
    <row r="371" spans="1:18" ht="13.8">
      <c r="A371" s="1" t="s">
        <v>15</v>
      </c>
      <c r="B371" s="22">
        <f>+$B$10</f>
        <v>0</v>
      </c>
      <c r="C371" s="84" t="e">
        <f>+B371/B398</f>
        <v>#DIV/0!</v>
      </c>
      <c r="D371" s="89">
        <v>0</v>
      </c>
      <c r="E371" s="112">
        <f>+D371*C365</f>
        <v>0</v>
      </c>
      <c r="F371" s="79">
        <v>0</v>
      </c>
      <c r="G371" s="114">
        <f>F371*C365</f>
        <v>0</v>
      </c>
      <c r="H371" s="79">
        <v>0</v>
      </c>
      <c r="I371" s="116">
        <f>H371*C365</f>
        <v>0</v>
      </c>
      <c r="J371" s="39">
        <f>+H371*I401</f>
        <v>0</v>
      </c>
      <c r="K371" s="588">
        <v>0</v>
      </c>
      <c r="L371" s="393">
        <f>+J371+K371</f>
        <v>0</v>
      </c>
      <c r="P371" s="819" t="s">
        <v>967</v>
      </c>
      <c r="Q371" s="822"/>
    </row>
    <row r="372" spans="1:18" ht="13.8">
      <c r="A372" s="2" t="s">
        <v>4</v>
      </c>
      <c r="B372" s="22">
        <f>+$B$12</f>
        <v>0</v>
      </c>
      <c r="C372" s="84" t="e">
        <f>+B372/B398</f>
        <v>#DIV/0!</v>
      </c>
      <c r="D372" s="89">
        <v>0</v>
      </c>
      <c r="E372" s="112">
        <f>+D372*C365</f>
        <v>0</v>
      </c>
      <c r="F372" s="79">
        <v>0</v>
      </c>
      <c r="G372" s="112">
        <f>F372*C365</f>
        <v>0</v>
      </c>
      <c r="H372" s="79">
        <v>1.4329720279589915E-3</v>
      </c>
      <c r="I372" s="117">
        <f>H372*C365</f>
        <v>5837.928041904931</v>
      </c>
      <c r="J372" s="39">
        <f>+H372*I401</f>
        <v>1766.5421696946059</v>
      </c>
      <c r="K372" s="588">
        <v>-204.57</v>
      </c>
      <c r="L372" s="394">
        <f>+J372+K372</f>
        <v>1561.972169694606</v>
      </c>
      <c r="P372" s="813" t="s">
        <v>638</v>
      </c>
      <c r="Q372" s="814"/>
    </row>
    <row r="373" spans="1:18" ht="13.8">
      <c r="A373" s="2" t="s">
        <v>0</v>
      </c>
      <c r="B373" s="22">
        <f>+$B$13</f>
        <v>0</v>
      </c>
      <c r="C373" s="84" t="e">
        <f>+B373/B398</f>
        <v>#DIV/0!</v>
      </c>
      <c r="D373" s="89">
        <v>0</v>
      </c>
      <c r="E373" s="112">
        <f>+D373*C365</f>
        <v>0</v>
      </c>
      <c r="F373" s="79">
        <v>0</v>
      </c>
      <c r="G373" s="112">
        <f>F373*C365</f>
        <v>0</v>
      </c>
      <c r="H373" s="475">
        <v>2.4947474405164618E-2</v>
      </c>
      <c r="I373" s="117">
        <f>H373*C365</f>
        <v>101636.01072664066</v>
      </c>
      <c r="J373" s="39">
        <f>+H373*I401</f>
        <v>30754.798212544985</v>
      </c>
      <c r="K373" s="599">
        <f>+Q377+P382</f>
        <v>-4621.17</v>
      </c>
      <c r="L373" s="811">
        <f t="shared" ref="L373:L397" si="29">+J373+K373</f>
        <v>26133.628212544987</v>
      </c>
      <c r="P373" s="815">
        <f>+R377</f>
        <v>14088.238165063543</v>
      </c>
      <c r="Q373" s="816" t="s">
        <v>610</v>
      </c>
    </row>
    <row r="374" spans="1:18" ht="13.8">
      <c r="A374" s="2" t="s">
        <v>16</v>
      </c>
      <c r="B374" s="22">
        <f>+$B$14</f>
        <v>0</v>
      </c>
      <c r="C374" s="84" t="e">
        <f>+B374/B398</f>
        <v>#DIV/0!</v>
      </c>
      <c r="D374" s="89">
        <v>0</v>
      </c>
      <c r="E374" s="112">
        <f>+D374*C365</f>
        <v>0</v>
      </c>
      <c r="F374" s="79">
        <v>0</v>
      </c>
      <c r="G374" s="112">
        <f>F374*C365</f>
        <v>0</v>
      </c>
      <c r="H374" s="79">
        <v>2.4661869027322422E-3</v>
      </c>
      <c r="I374" s="117">
        <f>H374*C365</f>
        <v>10047.245441731155</v>
      </c>
      <c r="J374" s="39">
        <f>+H374*I401</f>
        <v>3040.27090342458</v>
      </c>
      <c r="K374" s="588">
        <v>-273.85000000000002</v>
      </c>
      <c r="L374" s="394">
        <f t="shared" si="29"/>
        <v>2766.42090342458</v>
      </c>
      <c r="P374" s="815">
        <f>+R378</f>
        <v>10013.982224747038</v>
      </c>
      <c r="Q374" s="816" t="s">
        <v>603</v>
      </c>
    </row>
    <row r="375" spans="1:18" ht="13.8">
      <c r="A375" s="2" t="s">
        <v>6</v>
      </c>
      <c r="B375" s="22">
        <f>+$B$15</f>
        <v>0</v>
      </c>
      <c r="C375" s="84" t="e">
        <f>+B375/B398</f>
        <v>#DIV/0!</v>
      </c>
      <c r="D375" s="89">
        <v>0</v>
      </c>
      <c r="E375" s="112">
        <f>+D375*C365</f>
        <v>0</v>
      </c>
      <c r="F375" s="79">
        <v>0</v>
      </c>
      <c r="G375" s="112">
        <f>F375*C365</f>
        <v>0</v>
      </c>
      <c r="H375" s="79">
        <v>6.2792871436675741E-3</v>
      </c>
      <c r="I375" s="117">
        <f>H375*C365</f>
        <v>25581.815823301698</v>
      </c>
      <c r="J375" s="39">
        <f>+H375*I401</f>
        <v>7740.9923700390673</v>
      </c>
      <c r="K375" s="588">
        <v>-558.57000000000005</v>
      </c>
      <c r="L375" s="394">
        <f t="shared" si="29"/>
        <v>7182.4223700390676</v>
      </c>
      <c r="P375" s="817">
        <f>+R379</f>
        <v>2031.4078227343991</v>
      </c>
      <c r="Q375" s="818" t="s">
        <v>604</v>
      </c>
    </row>
    <row r="376" spans="1:18" ht="13.8">
      <c r="A376" s="2" t="s">
        <v>10</v>
      </c>
      <c r="B376" s="22">
        <f>+$B$16</f>
        <v>0</v>
      </c>
      <c r="C376" s="84" t="e">
        <f>+B376/B398</f>
        <v>#DIV/0!</v>
      </c>
      <c r="D376" s="89">
        <v>0</v>
      </c>
      <c r="E376" s="112">
        <f>+D376*C365</f>
        <v>0</v>
      </c>
      <c r="F376" s="79">
        <v>0</v>
      </c>
      <c r="G376" s="112">
        <f>F376*C365</f>
        <v>0</v>
      </c>
      <c r="H376" s="79">
        <v>7.1509233755071566E-3</v>
      </c>
      <c r="I376" s="117">
        <f>H376*C365</f>
        <v>29132.861831816157</v>
      </c>
      <c r="J376" s="39">
        <f>+H376*I401</f>
        <v>8815.5298558624763</v>
      </c>
      <c r="K376" s="588">
        <v>-1165.17</v>
      </c>
      <c r="L376" s="394">
        <f t="shared" si="29"/>
        <v>7650.3598558624763</v>
      </c>
    </row>
    <row r="377" spans="1:18" ht="13.8">
      <c r="A377" s="2" t="s">
        <v>17</v>
      </c>
      <c r="B377" s="22">
        <f>+$B$17</f>
        <v>0</v>
      </c>
      <c r="C377" s="84" t="e">
        <f>+B377/B398</f>
        <v>#DIV/0!</v>
      </c>
      <c r="D377" s="89">
        <v>0</v>
      </c>
      <c r="E377" s="112">
        <f>+D377*C365</f>
        <v>0</v>
      </c>
      <c r="F377" s="79">
        <v>0</v>
      </c>
      <c r="G377" s="112">
        <f>F377*C365</f>
        <v>0</v>
      </c>
      <c r="H377" s="79">
        <v>1.6499964753994286E-2</v>
      </c>
      <c r="I377" s="117">
        <f>H377*C365</f>
        <v>67220.856407772721</v>
      </c>
      <c r="J377" s="39">
        <f>+H377*I401</f>
        <v>20340.86009195969</v>
      </c>
      <c r="K377" s="588">
        <v>-1039.67</v>
      </c>
      <c r="L377" s="394">
        <f t="shared" si="29"/>
        <v>19301.190091959688</v>
      </c>
      <c r="O377" s="598" t="s">
        <v>610</v>
      </c>
      <c r="P377" s="496">
        <f>J373*$O$20</f>
        <v>17807.028165063544</v>
      </c>
      <c r="Q377" s="597">
        <v>-3718.79</v>
      </c>
      <c r="R377" s="396">
        <f>+P377+Q377</f>
        <v>14088.238165063543</v>
      </c>
    </row>
    <row r="378" spans="1:18" ht="13.8">
      <c r="A378" s="2" t="s">
        <v>5</v>
      </c>
      <c r="B378" s="22">
        <f>+$B$18</f>
        <v>0</v>
      </c>
      <c r="C378" s="84" t="e">
        <f>+B378/B398</f>
        <v>#DIV/0!</v>
      </c>
      <c r="D378" s="89">
        <v>0</v>
      </c>
      <c r="E378" s="112">
        <f>+D378*C365</f>
        <v>0</v>
      </c>
      <c r="F378" s="79">
        <v>0</v>
      </c>
      <c r="G378" s="112">
        <f>F378*C365</f>
        <v>0</v>
      </c>
      <c r="H378" s="79">
        <v>2.0817068328031787E-2</v>
      </c>
      <c r="I378" s="117">
        <f>H378*C365</f>
        <v>84808.7363684015</v>
      </c>
      <c r="J378" s="39">
        <f>+H378*I401</f>
        <v>25662.907812136677</v>
      </c>
      <c r="K378" s="588">
        <v>-871.71</v>
      </c>
      <c r="L378" s="394">
        <f t="shared" si="29"/>
        <v>24791.197812136677</v>
      </c>
      <c r="O378" s="598" t="s">
        <v>603</v>
      </c>
      <c r="P378" s="496">
        <f>J373*$O$21</f>
        <v>10764.179374390744</v>
      </c>
      <c r="Q378" s="496">
        <f>P382*((P378/(P378+P379)))</f>
        <v>-750.19714964370542</v>
      </c>
      <c r="R378" s="396">
        <f t="shared" ref="R378:R379" si="30">+P378+Q378</f>
        <v>10013.982224747038</v>
      </c>
    </row>
    <row r="379" spans="1:18" ht="13.8">
      <c r="A379" s="2" t="s">
        <v>116</v>
      </c>
      <c r="B379" s="22">
        <f>+$B$19</f>
        <v>0</v>
      </c>
      <c r="C379" s="84" t="e">
        <f>+B379/B398</f>
        <v>#DIV/0!</v>
      </c>
      <c r="D379" s="89">
        <v>0</v>
      </c>
      <c r="E379" s="112">
        <f>+D379*C365</f>
        <v>0</v>
      </c>
      <c r="F379" s="79">
        <v>0</v>
      </c>
      <c r="G379" s="112">
        <f>F379*C365</f>
        <v>0</v>
      </c>
      <c r="H379" s="79">
        <v>0.80730920611027168</v>
      </c>
      <c r="I379" s="117">
        <f>H379*C365</f>
        <v>3288977.7056932468</v>
      </c>
      <c r="J379" s="39">
        <f>+H379*I401</f>
        <v>995236.28427538462</v>
      </c>
      <c r="K379" s="588">
        <v>-71834.61</v>
      </c>
      <c r="L379" s="394">
        <f t="shared" si="29"/>
        <v>923401.67427538463</v>
      </c>
      <c r="O379" s="598" t="s">
        <v>604</v>
      </c>
      <c r="P379" s="496">
        <f>J373*$O$22</f>
        <v>2183.5906730906936</v>
      </c>
      <c r="Q379" s="496">
        <f>P382*((P379/(P378+P379)))</f>
        <v>-152.18285035629452</v>
      </c>
      <c r="R379" s="396">
        <f t="shared" si="30"/>
        <v>2031.4078227343991</v>
      </c>
    </row>
    <row r="380" spans="1:18" ht="14.4" thickBot="1">
      <c r="A380" s="2" t="s">
        <v>1</v>
      </c>
      <c r="B380" s="22">
        <f>+$B$20</f>
        <v>0</v>
      </c>
      <c r="C380" s="84" t="e">
        <f>+B380/B398</f>
        <v>#DIV/0!</v>
      </c>
      <c r="D380" s="89">
        <v>0</v>
      </c>
      <c r="E380" s="112">
        <f>+D380*C365</f>
        <v>0</v>
      </c>
      <c r="F380" s="79">
        <v>0</v>
      </c>
      <c r="G380" s="112">
        <f>F380*C365</f>
        <v>0</v>
      </c>
      <c r="H380" s="79">
        <v>6.6633000166989157E-4</v>
      </c>
      <c r="I380" s="117">
        <f>H380*C365</f>
        <v>2714.6284268031382</v>
      </c>
      <c r="J380" s="39">
        <f>+H380*I401</f>
        <v>821.43965403086486</v>
      </c>
      <c r="K380" s="588">
        <v>-108.86</v>
      </c>
      <c r="L380" s="394">
        <f t="shared" si="29"/>
        <v>712.57965403086484</v>
      </c>
      <c r="P380" s="414">
        <f>SUM(P377:P379)</f>
        <v>30754.798212544982</v>
      </c>
      <c r="Q380" s="414">
        <f>SUM(Q377:Q379)</f>
        <v>-4621.17</v>
      </c>
      <c r="R380" s="414">
        <f>SUM(R377:R379)</f>
        <v>26133.62821254498</v>
      </c>
    </row>
    <row r="381" spans="1:18" ht="14.4" thickTop="1">
      <c r="A381" s="2" t="s">
        <v>46</v>
      </c>
      <c r="B381" s="22">
        <f>+$B$21</f>
        <v>0</v>
      </c>
      <c r="C381" s="84" t="e">
        <f>+B381/B398</f>
        <v>#DIV/0!</v>
      </c>
      <c r="D381" s="89">
        <v>0</v>
      </c>
      <c r="E381" s="112">
        <f>+D381*C365</f>
        <v>0</v>
      </c>
      <c r="F381" s="79">
        <v>0</v>
      </c>
      <c r="G381" s="112">
        <f>F381*C365</f>
        <v>0</v>
      </c>
      <c r="H381" s="79">
        <v>1.7957603756957628E-2</v>
      </c>
      <c r="I381" s="117">
        <f>H381*C365</f>
        <v>73159.277705845379</v>
      </c>
      <c r="J381" s="39">
        <f>+H381*I401</f>
        <v>22137.81126524528</v>
      </c>
      <c r="K381" s="588">
        <v>-2004.58</v>
      </c>
      <c r="L381" s="394">
        <f t="shared" si="29"/>
        <v>20133.231265245282</v>
      </c>
    </row>
    <row r="382" spans="1:18" ht="13.8">
      <c r="A382" s="2" t="s">
        <v>45</v>
      </c>
      <c r="B382" s="22">
        <f>+$B$22</f>
        <v>0</v>
      </c>
      <c r="C382" s="84" t="e">
        <f>+B382/B398</f>
        <v>#DIV/0!</v>
      </c>
      <c r="D382" s="89">
        <v>0</v>
      </c>
      <c r="E382" s="112">
        <f>+D382*C365</f>
        <v>0</v>
      </c>
      <c r="F382" s="79">
        <v>0</v>
      </c>
      <c r="G382" s="112">
        <f>F382*C365</f>
        <v>0</v>
      </c>
      <c r="H382" s="79">
        <v>1.8353184220937496E-2</v>
      </c>
      <c r="I382" s="117">
        <f>H382*C365</f>
        <v>74770.872516099364</v>
      </c>
      <c r="J382" s="39">
        <f>+H382*I401</f>
        <v>22625.475753799969</v>
      </c>
      <c r="K382" s="588">
        <v>-2200.11</v>
      </c>
      <c r="L382" s="394">
        <f t="shared" si="29"/>
        <v>20425.365753799968</v>
      </c>
      <c r="O382" s="598"/>
      <c r="P382" s="596">
        <v>-902.38</v>
      </c>
      <c r="Q382" t="s">
        <v>869</v>
      </c>
    </row>
    <row r="383" spans="1:18" ht="13.8">
      <c r="A383" s="2" t="s">
        <v>209</v>
      </c>
      <c r="B383" s="22">
        <f>+$B$23</f>
        <v>0</v>
      </c>
      <c r="C383" s="84" t="e">
        <f>+B383/B398</f>
        <v>#DIV/0!</v>
      </c>
      <c r="D383" s="89">
        <v>0</v>
      </c>
      <c r="E383" s="112">
        <f>+D383*C365</f>
        <v>0</v>
      </c>
      <c r="F383" s="79">
        <v>0</v>
      </c>
      <c r="G383" s="112">
        <f>F383*C365</f>
        <v>0</v>
      </c>
      <c r="H383" s="79">
        <v>1.2323888265367692E-3</v>
      </c>
      <c r="I383" s="117">
        <f>H383*C365</f>
        <v>5020.7520793107979</v>
      </c>
      <c r="J383" s="39">
        <f>+H383*I401</f>
        <v>1519.2668028827404</v>
      </c>
      <c r="K383" s="588">
        <v>-79.97</v>
      </c>
      <c r="L383" s="394">
        <f t="shared" si="29"/>
        <v>1439.2968028827404</v>
      </c>
    </row>
    <row r="384" spans="1:18" ht="13.8">
      <c r="A384" s="2" t="s">
        <v>210</v>
      </c>
      <c r="B384" s="22">
        <f>+$B$24</f>
        <v>0</v>
      </c>
      <c r="C384" s="84" t="e">
        <f>+B384/B398</f>
        <v>#DIV/0!</v>
      </c>
      <c r="D384" s="89">
        <v>0</v>
      </c>
      <c r="E384" s="112">
        <f>+D384*C365</f>
        <v>0</v>
      </c>
      <c r="F384" s="79">
        <v>0</v>
      </c>
      <c r="G384" s="112">
        <f>F384*C365</f>
        <v>0</v>
      </c>
      <c r="H384" s="79">
        <v>3.229530467863651E-4</v>
      </c>
      <c r="I384" s="117">
        <f>H384*C365</f>
        <v>1315.7107126076514</v>
      </c>
      <c r="J384" s="39">
        <f>+H384*I401</f>
        <v>398.13071354369504</v>
      </c>
      <c r="K384" s="588">
        <v>-20.34</v>
      </c>
      <c r="L384" s="394">
        <f t="shared" si="29"/>
        <v>377.79071354369506</v>
      </c>
    </row>
    <row r="385" spans="1:12" ht="13.8">
      <c r="A385" s="2" t="s">
        <v>2</v>
      </c>
      <c r="B385" s="22">
        <f>+$B$25</f>
        <v>0</v>
      </c>
      <c r="C385" s="84" t="e">
        <f>+B385/B398</f>
        <v>#DIV/0!</v>
      </c>
      <c r="D385" s="89">
        <v>0</v>
      </c>
      <c r="E385" s="112">
        <f>+D385*C365</f>
        <v>0</v>
      </c>
      <c r="F385" s="79">
        <v>0</v>
      </c>
      <c r="G385" s="112">
        <f>F385*C365</f>
        <v>0</v>
      </c>
      <c r="H385" s="79">
        <v>7.4291965703424698E-4</v>
      </c>
      <c r="I385" s="117">
        <f>H385*C365</f>
        <v>3026.6546827575221</v>
      </c>
      <c r="J385" s="39">
        <f>+H385*I401</f>
        <v>915.8580050688953</v>
      </c>
      <c r="K385" s="588">
        <v>-69.040000000000006</v>
      </c>
      <c r="L385" s="394">
        <f t="shared" si="29"/>
        <v>846.81800506889533</v>
      </c>
    </row>
    <row r="386" spans="1:12" ht="13.8">
      <c r="A386" s="2" t="s">
        <v>12</v>
      </c>
      <c r="B386" s="22">
        <f>+$B$26</f>
        <v>0</v>
      </c>
      <c r="C386" s="84" t="e">
        <f>+B386/B398</f>
        <v>#DIV/0!</v>
      </c>
      <c r="D386" s="89">
        <v>0</v>
      </c>
      <c r="E386" s="112">
        <f>+D386*C365</f>
        <v>0</v>
      </c>
      <c r="F386" s="79">
        <v>0</v>
      </c>
      <c r="G386" s="112">
        <f>F386*C365</f>
        <v>0</v>
      </c>
      <c r="H386" s="79">
        <v>9.852416676415308E-4</v>
      </c>
      <c r="I386" s="117">
        <f>H386*C365</f>
        <v>4013.8745539715965</v>
      </c>
      <c r="J386" s="39">
        <f>+H386*I401</f>
        <v>1214.5882259181199</v>
      </c>
      <c r="K386" s="588">
        <v>-274.06</v>
      </c>
      <c r="L386" s="394">
        <f t="shared" si="29"/>
        <v>940.52822591811992</v>
      </c>
    </row>
    <row r="387" spans="1:12" ht="13.8">
      <c r="A387" s="2" t="s">
        <v>18</v>
      </c>
      <c r="B387" s="22">
        <f>+$B$27</f>
        <v>0</v>
      </c>
      <c r="C387" s="84" t="e">
        <f>+B387/B398</f>
        <v>#DIV/0!</v>
      </c>
      <c r="D387" s="89">
        <v>0</v>
      </c>
      <c r="E387" s="112">
        <f>+D387*C365</f>
        <v>0</v>
      </c>
      <c r="F387" s="79">
        <v>0</v>
      </c>
      <c r="G387" s="112">
        <f>F387*C365</f>
        <v>0</v>
      </c>
      <c r="H387" s="79">
        <v>2.4987122151910922E-2</v>
      </c>
      <c r="I387" s="117">
        <f>H387*C365</f>
        <v>101797.5356468851</v>
      </c>
      <c r="J387" s="39">
        <f>+H387*I401</f>
        <v>30803.675242378205</v>
      </c>
      <c r="K387" s="588">
        <v>-1478.27</v>
      </c>
      <c r="L387" s="394">
        <f t="shared" si="29"/>
        <v>29325.405242378205</v>
      </c>
    </row>
    <row r="388" spans="1:12" ht="13.8">
      <c r="A388" s="2" t="s">
        <v>9</v>
      </c>
      <c r="B388" s="22">
        <f>+$B$28</f>
        <v>0</v>
      </c>
      <c r="C388" s="84" t="e">
        <f>+B388/B398</f>
        <v>#DIV/0!</v>
      </c>
      <c r="D388" s="89">
        <v>0</v>
      </c>
      <c r="E388" s="112">
        <f>+D388*C365</f>
        <v>0</v>
      </c>
      <c r="F388" s="79">
        <v>0</v>
      </c>
      <c r="G388" s="112">
        <f>F388*C365</f>
        <v>0</v>
      </c>
      <c r="H388" s="79">
        <v>2.0280747598705261E-2</v>
      </c>
      <c r="I388" s="117">
        <f>H388*C365</f>
        <v>82623.765717125236</v>
      </c>
      <c r="J388" s="39">
        <f>+H388*I401</f>
        <v>25001.741253159162</v>
      </c>
      <c r="K388" s="588">
        <v>-927.63</v>
      </c>
      <c r="L388" s="394">
        <f t="shared" si="29"/>
        <v>24074.111253159161</v>
      </c>
    </row>
    <row r="389" spans="1:12" ht="13.8">
      <c r="A389" s="2" t="s">
        <v>7</v>
      </c>
      <c r="B389" s="22">
        <f>+$B$29</f>
        <v>0</v>
      </c>
      <c r="C389" s="84" t="e">
        <f>+B389/B398</f>
        <v>#DIV/0!</v>
      </c>
      <c r="D389" s="89">
        <v>0</v>
      </c>
      <c r="E389" s="112">
        <f>+D389*C365</f>
        <v>0</v>
      </c>
      <c r="F389" s="79">
        <v>0</v>
      </c>
      <c r="G389" s="112">
        <f>F389*C365</f>
        <v>0</v>
      </c>
      <c r="H389" s="79">
        <v>4.1402784837092973E-3</v>
      </c>
      <c r="I389" s="117">
        <f>H389*C365</f>
        <v>16867.494542631677</v>
      </c>
      <c r="J389" s="39">
        <f>+H389*I401</f>
        <v>5104.0609258571139</v>
      </c>
      <c r="K389" s="588">
        <v>-389.4</v>
      </c>
      <c r="L389" s="394">
        <f t="shared" si="29"/>
        <v>4714.6609258571143</v>
      </c>
    </row>
    <row r="390" spans="1:12" ht="13.8">
      <c r="A390" s="2" t="s">
        <v>13</v>
      </c>
      <c r="B390" s="22">
        <f>+$B$30</f>
        <v>0</v>
      </c>
      <c r="C390" s="84" t="e">
        <f>+B390/B398</f>
        <v>#DIV/0!</v>
      </c>
      <c r="D390" s="89">
        <v>0</v>
      </c>
      <c r="E390" s="112">
        <f>+D390*C365</f>
        <v>0</v>
      </c>
      <c r="F390" s="79">
        <v>0</v>
      </c>
      <c r="G390" s="112">
        <f>F390*C365</f>
        <v>0</v>
      </c>
      <c r="H390" s="79">
        <v>6.129725417660574E-4</v>
      </c>
      <c r="I390" s="117">
        <f>H390*C365</f>
        <v>2497.2501351549176</v>
      </c>
      <c r="J390" s="39">
        <f>+H390*I401</f>
        <v>755.661536141037</v>
      </c>
      <c r="K390" s="588">
        <v>-78.849999999999994</v>
      </c>
      <c r="L390" s="394">
        <f t="shared" si="29"/>
        <v>676.81153614103698</v>
      </c>
    </row>
    <row r="391" spans="1:12" ht="13.8">
      <c r="A391" s="2" t="s">
        <v>3</v>
      </c>
      <c r="B391" s="22">
        <f>+$B$31</f>
        <v>0</v>
      </c>
      <c r="C391" s="84" t="e">
        <f>+B391/B398</f>
        <v>#DIV/0!</v>
      </c>
      <c r="D391" s="89">
        <v>0</v>
      </c>
      <c r="E391" s="112">
        <f>+D391*C365</f>
        <v>0</v>
      </c>
      <c r="F391" s="79">
        <v>0</v>
      </c>
      <c r="G391" s="112">
        <f>F391*C365</f>
        <v>0</v>
      </c>
      <c r="H391" s="79">
        <v>2.3995411376226926E-3</v>
      </c>
      <c r="I391" s="117">
        <f>H391*C365</f>
        <v>9775.7305946748493</v>
      </c>
      <c r="J391" s="39">
        <f>+H391*I401</f>
        <v>2958.1112016296543</v>
      </c>
      <c r="K391" s="588">
        <v>-91.8</v>
      </c>
      <c r="L391" s="394">
        <f t="shared" si="29"/>
        <v>2866.3112016296541</v>
      </c>
    </row>
    <row r="392" spans="1:12" ht="13.8">
      <c r="A392" s="2" t="s">
        <v>11</v>
      </c>
      <c r="B392" s="22">
        <f>+$B$32</f>
        <v>0</v>
      </c>
      <c r="C392" s="84" t="e">
        <f>+B392/B398</f>
        <v>#DIV/0!</v>
      </c>
      <c r="D392" s="89">
        <v>0</v>
      </c>
      <c r="E392" s="112">
        <f>+D392*C365</f>
        <v>0</v>
      </c>
      <c r="F392" s="79">
        <v>0</v>
      </c>
      <c r="G392" s="112">
        <f>F392*C365</f>
        <v>0</v>
      </c>
      <c r="H392" s="79">
        <v>2.9818063335646677E-3</v>
      </c>
      <c r="I392" s="117">
        <f>H392*C365</f>
        <v>12147.879002942456</v>
      </c>
      <c r="J392" s="39">
        <f>+H392*I401</f>
        <v>3675.9172735611769</v>
      </c>
      <c r="K392" s="588">
        <v>-574.95000000000005</v>
      </c>
      <c r="L392" s="394">
        <f t="shared" si="29"/>
        <v>3100.9672735611766</v>
      </c>
    </row>
    <row r="393" spans="1:12" ht="13.8">
      <c r="A393" s="372" t="s">
        <v>8</v>
      </c>
      <c r="B393" s="22">
        <f>+$B$33</f>
        <v>0</v>
      </c>
      <c r="C393" s="84" t="e">
        <f>+B393/B398</f>
        <v>#DIV/0!</v>
      </c>
      <c r="D393" s="89">
        <v>0</v>
      </c>
      <c r="E393" s="112">
        <f>+D393*C365</f>
        <v>0</v>
      </c>
      <c r="F393" s="79">
        <v>0</v>
      </c>
      <c r="G393" s="112">
        <f>F393*C365</f>
        <v>0</v>
      </c>
      <c r="H393" s="79">
        <v>1.5797203606256088E-3</v>
      </c>
      <c r="I393" s="117">
        <f>H393*C365</f>
        <v>6435.7807491887297</v>
      </c>
      <c r="J393" s="39">
        <f>+H393*I401</f>
        <v>1947.4508775618406</v>
      </c>
      <c r="K393" s="588">
        <v>-98.18</v>
      </c>
      <c r="L393" s="394">
        <f t="shared" si="29"/>
        <v>1849.2708775618405</v>
      </c>
    </row>
    <row r="394" spans="1:12" ht="13.8">
      <c r="A394" s="372" t="s">
        <v>444</v>
      </c>
      <c r="B394" s="22">
        <f>+$B$34</f>
        <v>0</v>
      </c>
      <c r="C394" s="84" t="e">
        <f>+B394/B398</f>
        <v>#DIV/0!</v>
      </c>
      <c r="D394" s="89">
        <v>0</v>
      </c>
      <c r="E394" s="112">
        <f>+D394*C365</f>
        <v>0</v>
      </c>
      <c r="F394" s="79">
        <v>0</v>
      </c>
      <c r="G394" s="112">
        <f>F394*C365</f>
        <v>0</v>
      </c>
      <c r="H394" s="79">
        <v>9.61002828810671E-3</v>
      </c>
      <c r="I394" s="117">
        <f>H394*C365</f>
        <v>39151.255245746739</v>
      </c>
      <c r="J394" s="39">
        <f>+H394*I401</f>
        <v>11847.070209094409</v>
      </c>
      <c r="K394" s="588">
        <v>-843.67</v>
      </c>
      <c r="L394" s="394">
        <f t="shared" si="29"/>
        <v>11003.400209094409</v>
      </c>
    </row>
    <row r="395" spans="1:12" ht="13.8">
      <c r="A395" s="372" t="s">
        <v>445</v>
      </c>
      <c r="B395" s="22">
        <f>+$B$35</f>
        <v>0</v>
      </c>
      <c r="C395" s="84" t="e">
        <f>+B395/B398</f>
        <v>#DIV/0!</v>
      </c>
      <c r="D395" s="89">
        <v>0</v>
      </c>
      <c r="E395" s="112">
        <f>+D395*C365</f>
        <v>0</v>
      </c>
      <c r="F395" s="79">
        <v>0</v>
      </c>
      <c r="G395" s="112">
        <f>F395*C365</f>
        <v>0</v>
      </c>
      <c r="H395" s="79">
        <v>3.119011595172886E-4</v>
      </c>
      <c r="I395" s="117">
        <f>H395*C365</f>
        <v>1270.6853238734338</v>
      </c>
      <c r="J395" s="39">
        <f>+H395*I401</f>
        <v>384.50614548890724</v>
      </c>
      <c r="K395" s="588">
        <v>-23.53</v>
      </c>
      <c r="L395" s="394">
        <f t="shared" si="29"/>
        <v>360.97614548890726</v>
      </c>
    </row>
    <row r="396" spans="1:12" ht="13.8">
      <c r="A396" s="372" t="s">
        <v>461</v>
      </c>
      <c r="B396" s="22">
        <f>+$B$36</f>
        <v>0</v>
      </c>
      <c r="C396" s="84" t="e">
        <f>+B396/B398</f>
        <v>#DIV/0!</v>
      </c>
      <c r="D396" s="89">
        <v>0</v>
      </c>
      <c r="E396" s="112">
        <f>+D396*C365</f>
        <v>0</v>
      </c>
      <c r="F396" s="79">
        <v>0</v>
      </c>
      <c r="G396" s="112">
        <f>F396*C365</f>
        <v>0</v>
      </c>
      <c r="H396" s="79">
        <v>2.438624838755123E-3</v>
      </c>
      <c r="I396" s="117">
        <f>H396*C365</f>
        <v>9934.9575930883711</v>
      </c>
      <c r="J396" s="39">
        <f>+H396*I401</f>
        <v>3006.2928861643609</v>
      </c>
      <c r="K396" s="588">
        <v>-206.76</v>
      </c>
      <c r="L396" s="394">
        <f t="shared" ref="L396" si="31">+J396+K396</f>
        <v>2799.5328861643611</v>
      </c>
    </row>
    <row r="397" spans="1:12" ht="13.8">
      <c r="A397" s="3" t="s">
        <v>464</v>
      </c>
      <c r="B397" s="22">
        <f>+$B$37</f>
        <v>0</v>
      </c>
      <c r="C397" s="84" t="e">
        <f>+B397/B398</f>
        <v>#DIV/0!</v>
      </c>
      <c r="D397" s="89">
        <v>0</v>
      </c>
      <c r="E397" s="112">
        <f>+D397*C365</f>
        <v>0</v>
      </c>
      <c r="F397" s="79">
        <v>0</v>
      </c>
      <c r="G397" s="112">
        <f>F397*C365</f>
        <v>0</v>
      </c>
      <c r="H397" s="514">
        <v>3.4935528808241684E-3</v>
      </c>
      <c r="I397" s="118">
        <f>H397*C365</f>
        <v>14232.734436477662</v>
      </c>
      <c r="J397" s="39">
        <f>+H397*I401</f>
        <v>4306.7892224136167</v>
      </c>
      <c r="K397" s="588">
        <v>-372.56</v>
      </c>
      <c r="L397" s="394">
        <f t="shared" si="29"/>
        <v>3934.2292224136168</v>
      </c>
    </row>
    <row r="398" spans="1:12" ht="13.8">
      <c r="A398" s="24"/>
      <c r="B398" s="25">
        <f t="shared" ref="B398:L398" si="32">SUM(B371:B397)</f>
        <v>0</v>
      </c>
      <c r="C398" s="85" t="e">
        <f t="shared" si="32"/>
        <v>#DIV/0!</v>
      </c>
      <c r="D398" s="82">
        <f t="shared" si="32"/>
        <v>0</v>
      </c>
      <c r="E398" s="113">
        <f t="shared" si="32"/>
        <v>0</v>
      </c>
      <c r="F398" s="83">
        <f t="shared" si="32"/>
        <v>0</v>
      </c>
      <c r="G398" s="113">
        <f t="shared" si="32"/>
        <v>0</v>
      </c>
      <c r="H398" s="515">
        <f t="shared" si="32"/>
        <v>1</v>
      </c>
      <c r="I398" s="363">
        <f t="shared" si="32"/>
        <v>4074000</v>
      </c>
      <c r="J398" s="26">
        <f t="shared" si="32"/>
        <v>1232782.0328849861</v>
      </c>
      <c r="K398" s="26">
        <f t="shared" si="32"/>
        <v>-90411.87999999999</v>
      </c>
      <c r="L398" s="26">
        <f t="shared" si="32"/>
        <v>1142370.1528849856</v>
      </c>
    </row>
    <row r="399" spans="1:12">
      <c r="H399" s="80"/>
      <c r="I399" s="81"/>
    </row>
    <row r="400" spans="1:12">
      <c r="I400" s="127"/>
    </row>
    <row r="401" spans="1:14">
      <c r="G401" t="s">
        <v>114</v>
      </c>
      <c r="H401" s="27"/>
      <c r="I401" s="357">
        <f>+ITCM!L86</f>
        <v>1232782.0328849857</v>
      </c>
    </row>
    <row r="402" spans="1:14">
      <c r="G402" t="s">
        <v>338</v>
      </c>
      <c r="I402" s="357">
        <f>+ITCM!M86</f>
        <v>-90412</v>
      </c>
    </row>
    <row r="403" spans="1:14">
      <c r="G403" t="s">
        <v>256</v>
      </c>
      <c r="I403" s="746">
        <f>SUM(I401:I402)</f>
        <v>1142370.0328849857</v>
      </c>
      <c r="N403" s="121">
        <f>+I403</f>
        <v>1142370.0328849857</v>
      </c>
    </row>
    <row r="404" spans="1:14">
      <c r="I404" s="747"/>
      <c r="N404" s="121"/>
    </row>
    <row r="405" spans="1:14">
      <c r="I405" s="122"/>
      <c r="N405" s="121"/>
    </row>
    <row r="406" spans="1:14">
      <c r="I406" s="122"/>
      <c r="N406" s="121"/>
    </row>
    <row r="407" spans="1:14" ht="15.6">
      <c r="A407" s="874" t="s">
        <v>19</v>
      </c>
      <c r="B407" s="875"/>
      <c r="C407" s="875" t="s">
        <v>672</v>
      </c>
      <c r="D407" s="875"/>
      <c r="E407" s="875"/>
      <c r="F407" s="875"/>
      <c r="G407" s="875"/>
      <c r="H407" s="876"/>
      <c r="I407" s="4"/>
    </row>
    <row r="408" spans="1:14" ht="15.6">
      <c r="A408" s="867" t="s">
        <v>20</v>
      </c>
      <c r="B408" s="868"/>
      <c r="C408" s="920"/>
      <c r="D408" s="920"/>
      <c r="E408" s="920"/>
      <c r="F408" s="920"/>
      <c r="G408" s="920"/>
      <c r="H408" s="921"/>
      <c r="I408" s="4"/>
    </row>
    <row r="409" spans="1:14" ht="15.6">
      <c r="A409" s="867" t="s">
        <v>22</v>
      </c>
      <c r="B409" s="868"/>
      <c r="C409" s="913"/>
      <c r="D409" s="913"/>
      <c r="E409" s="913"/>
      <c r="F409" s="913"/>
      <c r="G409" s="913"/>
      <c r="H409" s="914"/>
      <c r="I409" s="4"/>
    </row>
    <row r="410" spans="1:14" ht="15.6">
      <c r="A410" s="867" t="s">
        <v>24</v>
      </c>
      <c r="B410" s="868"/>
      <c r="C410" s="869">
        <v>29400</v>
      </c>
      <c r="D410" s="870"/>
      <c r="E410" s="870"/>
      <c r="F410" s="870"/>
      <c r="G410" s="870"/>
      <c r="H410" s="871"/>
      <c r="I410" s="4"/>
    </row>
    <row r="411" spans="1:14" ht="15.6">
      <c r="A411" s="881" t="s">
        <v>25</v>
      </c>
      <c r="B411" s="882"/>
      <c r="C411" s="911" t="s">
        <v>116</v>
      </c>
      <c r="D411" s="911"/>
      <c r="E411" s="911"/>
      <c r="F411" s="911"/>
      <c r="G411" s="911"/>
      <c r="H411" s="912"/>
      <c r="I411" s="4"/>
    </row>
    <row r="412" spans="1:14" ht="13.8">
      <c r="A412" s="5"/>
      <c r="B412" s="5"/>
      <c r="C412" s="5"/>
      <c r="D412" s="5"/>
      <c r="E412" s="5"/>
      <c r="F412" s="5"/>
      <c r="G412" s="5"/>
      <c r="H412" s="5"/>
      <c r="I412" s="5"/>
    </row>
    <row r="413" spans="1:14" ht="13.8">
      <c r="A413" s="6"/>
      <c r="B413" s="7"/>
      <c r="C413" s="8"/>
      <c r="D413" s="886">
        <v>0.2</v>
      </c>
      <c r="E413" s="887"/>
      <c r="F413" s="886">
        <v>0.8</v>
      </c>
      <c r="G413" s="887"/>
      <c r="H413" s="489"/>
      <c r="I413" s="10"/>
      <c r="J413" s="11" t="s">
        <v>121</v>
      </c>
      <c r="K413" s="11" t="s">
        <v>269</v>
      </c>
      <c r="L413" s="11" t="s">
        <v>270</v>
      </c>
    </row>
    <row r="414" spans="1:14" ht="13.8">
      <c r="A414" s="12"/>
      <c r="B414" s="13"/>
      <c r="C414" s="14"/>
      <c r="D414" s="872" t="s">
        <v>26</v>
      </c>
      <c r="E414" s="880"/>
      <c r="F414" s="872" t="s">
        <v>27</v>
      </c>
      <c r="G414" s="880"/>
      <c r="H414" s="872" t="s">
        <v>28</v>
      </c>
      <c r="I414" s="873"/>
      <c r="J414" s="15" t="s">
        <v>29</v>
      </c>
      <c r="K414" s="391" t="s">
        <v>523</v>
      </c>
      <c r="L414" s="391" t="s">
        <v>29</v>
      </c>
    </row>
    <row r="415" spans="1:14" ht="27.6">
      <c r="A415" s="16" t="s">
        <v>30</v>
      </c>
      <c r="B415" s="17" t="s">
        <v>31</v>
      </c>
      <c r="C415" s="18" t="s">
        <v>32</v>
      </c>
      <c r="D415" s="19" t="s">
        <v>33</v>
      </c>
      <c r="E415" s="20" t="s">
        <v>34</v>
      </c>
      <c r="F415" s="19" t="s">
        <v>33</v>
      </c>
      <c r="G415" s="20" t="s">
        <v>34</v>
      </c>
      <c r="H415" s="21" t="s">
        <v>33</v>
      </c>
      <c r="I415" s="40" t="s">
        <v>34</v>
      </c>
      <c r="J415" s="18" t="s">
        <v>34</v>
      </c>
      <c r="K415" s="18" t="s">
        <v>34</v>
      </c>
      <c r="L415" s="18" t="s">
        <v>34</v>
      </c>
    </row>
    <row r="416" spans="1:14" ht="13.8">
      <c r="A416" s="1" t="s">
        <v>15</v>
      </c>
      <c r="B416" s="22">
        <f>+$B$10</f>
        <v>0</v>
      </c>
      <c r="C416" s="84" t="e">
        <f>+B416/B443</f>
        <v>#DIV/0!</v>
      </c>
      <c r="D416" s="89">
        <v>0</v>
      </c>
      <c r="E416" s="112">
        <f>+D416*C410</f>
        <v>0</v>
      </c>
      <c r="F416" s="79">
        <v>0</v>
      </c>
      <c r="G416" s="114">
        <f>F416*C410</f>
        <v>0</v>
      </c>
      <c r="H416" s="79">
        <v>0</v>
      </c>
      <c r="I416" s="116">
        <f>H416*C410</f>
        <v>0</v>
      </c>
      <c r="J416" s="39">
        <f>+H416*I446</f>
        <v>0</v>
      </c>
      <c r="K416" s="588">
        <v>0</v>
      </c>
      <c r="L416" s="393">
        <f>+J416+K416</f>
        <v>0</v>
      </c>
    </row>
    <row r="417" spans="1:12" ht="13.8">
      <c r="A417" s="2" t="s">
        <v>4</v>
      </c>
      <c r="B417" s="22">
        <f>+$B$12</f>
        <v>0</v>
      </c>
      <c r="C417" s="84" t="e">
        <f>+B417/B443</f>
        <v>#DIV/0!</v>
      </c>
      <c r="D417" s="89">
        <v>0</v>
      </c>
      <c r="E417" s="112">
        <f>+D417*C410</f>
        <v>0</v>
      </c>
      <c r="F417" s="79">
        <v>0</v>
      </c>
      <c r="G417" s="112">
        <f>F417*C410</f>
        <v>0</v>
      </c>
      <c r="H417" s="79">
        <v>0</v>
      </c>
      <c r="I417" s="117">
        <f>H417*C410</f>
        <v>0</v>
      </c>
      <c r="J417" s="39">
        <f>+H417*I446</f>
        <v>0</v>
      </c>
      <c r="K417" s="588">
        <v>0</v>
      </c>
      <c r="L417" s="394">
        <f>+J417+K417</f>
        <v>0</v>
      </c>
    </row>
    <row r="418" spans="1:12" ht="13.8">
      <c r="A418" s="2" t="s">
        <v>0</v>
      </c>
      <c r="B418" s="22">
        <f>+$B$13</f>
        <v>0</v>
      </c>
      <c r="C418" s="84" t="e">
        <f>+B418/B443</f>
        <v>#DIV/0!</v>
      </c>
      <c r="D418" s="89">
        <v>0</v>
      </c>
      <c r="E418" s="112">
        <f>+D418*C410</f>
        <v>0</v>
      </c>
      <c r="F418" s="79">
        <v>0</v>
      </c>
      <c r="G418" s="112">
        <f>F418*C410</f>
        <v>0</v>
      </c>
      <c r="H418" s="475">
        <v>0</v>
      </c>
      <c r="I418" s="117">
        <f>H418*C410</f>
        <v>0</v>
      </c>
      <c r="J418" s="39">
        <f>+H418*I446</f>
        <v>0</v>
      </c>
      <c r="K418" s="588">
        <v>0</v>
      </c>
      <c r="L418" s="394">
        <f t="shared" ref="L418:L442" si="33">+J418+K418</f>
        <v>0</v>
      </c>
    </row>
    <row r="419" spans="1:12" ht="13.8">
      <c r="A419" s="2" t="s">
        <v>16</v>
      </c>
      <c r="B419" s="22">
        <f>+$B$14</f>
        <v>0</v>
      </c>
      <c r="C419" s="84" t="e">
        <f>+B419/B443</f>
        <v>#DIV/0!</v>
      </c>
      <c r="D419" s="89">
        <v>0</v>
      </c>
      <c r="E419" s="112">
        <f>+D419*C410</f>
        <v>0</v>
      </c>
      <c r="F419" s="79">
        <v>0</v>
      </c>
      <c r="G419" s="112">
        <f>F419*C410</f>
        <v>0</v>
      </c>
      <c r="H419" s="79">
        <v>0</v>
      </c>
      <c r="I419" s="117">
        <f>H419*C410</f>
        <v>0</v>
      </c>
      <c r="J419" s="39">
        <f>+H419*I446</f>
        <v>0</v>
      </c>
      <c r="K419" s="588">
        <v>0</v>
      </c>
      <c r="L419" s="394">
        <f t="shared" si="33"/>
        <v>0</v>
      </c>
    </row>
    <row r="420" spans="1:12" ht="13.8">
      <c r="A420" s="2" t="s">
        <v>6</v>
      </c>
      <c r="B420" s="22">
        <f>+$B$15</f>
        <v>0</v>
      </c>
      <c r="C420" s="84" t="e">
        <f>+B420/B443</f>
        <v>#DIV/0!</v>
      </c>
      <c r="D420" s="89">
        <v>0</v>
      </c>
      <c r="E420" s="112">
        <f>+D420*C410</f>
        <v>0</v>
      </c>
      <c r="F420" s="79">
        <v>0</v>
      </c>
      <c r="G420" s="112">
        <f>F420*C410</f>
        <v>0</v>
      </c>
      <c r="H420" s="79">
        <v>0</v>
      </c>
      <c r="I420" s="117">
        <f>H420*C410</f>
        <v>0</v>
      </c>
      <c r="J420" s="39">
        <f>+H420*I446</f>
        <v>0</v>
      </c>
      <c r="K420" s="588">
        <v>0</v>
      </c>
      <c r="L420" s="394">
        <f t="shared" si="33"/>
        <v>0</v>
      </c>
    </row>
    <row r="421" spans="1:12" ht="13.8">
      <c r="A421" s="2" t="s">
        <v>10</v>
      </c>
      <c r="B421" s="22">
        <f>+$B$16</f>
        <v>0</v>
      </c>
      <c r="C421" s="84" t="e">
        <f>+B421/B443</f>
        <v>#DIV/0!</v>
      </c>
      <c r="D421" s="89">
        <v>0</v>
      </c>
      <c r="E421" s="112">
        <f>+D421*C410</f>
        <v>0</v>
      </c>
      <c r="F421" s="79">
        <v>0</v>
      </c>
      <c r="G421" s="112">
        <f>F421*C410</f>
        <v>0</v>
      </c>
      <c r="H421" s="79">
        <v>0</v>
      </c>
      <c r="I421" s="117">
        <f>H421*C410</f>
        <v>0</v>
      </c>
      <c r="J421" s="39">
        <f>+H421*I446</f>
        <v>0</v>
      </c>
      <c r="K421" s="588">
        <v>0</v>
      </c>
      <c r="L421" s="394">
        <f t="shared" si="33"/>
        <v>0</v>
      </c>
    </row>
    <row r="422" spans="1:12" ht="13.8">
      <c r="A422" s="2" t="s">
        <v>17</v>
      </c>
      <c r="B422" s="22">
        <f>+$B$17</f>
        <v>0</v>
      </c>
      <c r="C422" s="84" t="e">
        <f>+B422/B443</f>
        <v>#DIV/0!</v>
      </c>
      <c r="D422" s="89">
        <v>0</v>
      </c>
      <c r="E422" s="112">
        <f>+D422*C410</f>
        <v>0</v>
      </c>
      <c r="F422" s="79">
        <v>0</v>
      </c>
      <c r="G422" s="112">
        <f>F422*C410</f>
        <v>0</v>
      </c>
      <c r="H422" s="79">
        <v>0</v>
      </c>
      <c r="I422" s="117">
        <f>H422*C410</f>
        <v>0</v>
      </c>
      <c r="J422" s="39">
        <f>+H422*I446</f>
        <v>0</v>
      </c>
      <c r="K422" s="588">
        <v>0</v>
      </c>
      <c r="L422" s="394">
        <f t="shared" si="33"/>
        <v>0</v>
      </c>
    </row>
    <row r="423" spans="1:12" ht="13.8">
      <c r="A423" s="2" t="s">
        <v>5</v>
      </c>
      <c r="B423" s="22">
        <f>+$B$18</f>
        <v>0</v>
      </c>
      <c r="C423" s="84" t="e">
        <f>+B423/B443</f>
        <v>#DIV/0!</v>
      </c>
      <c r="D423" s="89">
        <v>0</v>
      </c>
      <c r="E423" s="112">
        <f>+D423*C410</f>
        <v>0</v>
      </c>
      <c r="F423" s="79">
        <v>0</v>
      </c>
      <c r="G423" s="112">
        <f>F423*C410</f>
        <v>0</v>
      </c>
      <c r="H423" s="79">
        <v>0</v>
      </c>
      <c r="I423" s="117">
        <f>H423*C410</f>
        <v>0</v>
      </c>
      <c r="J423" s="39">
        <f>+H423*I446</f>
        <v>0</v>
      </c>
      <c r="K423" s="588">
        <v>0</v>
      </c>
      <c r="L423" s="394">
        <f t="shared" si="33"/>
        <v>0</v>
      </c>
    </row>
    <row r="424" spans="1:12" ht="13.8">
      <c r="A424" s="2" t="s">
        <v>116</v>
      </c>
      <c r="B424" s="22">
        <f>+$B$19</f>
        <v>0</v>
      </c>
      <c r="C424" s="84" t="e">
        <f>+B424/B443</f>
        <v>#DIV/0!</v>
      </c>
      <c r="D424" s="89">
        <v>0</v>
      </c>
      <c r="E424" s="112">
        <f>+D424*C410</f>
        <v>0</v>
      </c>
      <c r="F424" s="79">
        <v>0</v>
      </c>
      <c r="G424" s="112">
        <f>F424*C410</f>
        <v>0</v>
      </c>
      <c r="H424" s="79">
        <v>1</v>
      </c>
      <c r="I424" s="117">
        <f>H424*C410</f>
        <v>29400</v>
      </c>
      <c r="J424" s="39">
        <f>+H424*I446</f>
        <v>230716.70915006148</v>
      </c>
      <c r="K424" s="588">
        <v>-17259.650000000001</v>
      </c>
      <c r="L424" s="394">
        <f t="shared" si="33"/>
        <v>213457.05915006148</v>
      </c>
    </row>
    <row r="425" spans="1:12" ht="13.8">
      <c r="A425" s="2" t="s">
        <v>1</v>
      </c>
      <c r="B425" s="22">
        <f>+$B$20</f>
        <v>0</v>
      </c>
      <c r="C425" s="84" t="e">
        <f>+B425/B443</f>
        <v>#DIV/0!</v>
      </c>
      <c r="D425" s="89">
        <v>0</v>
      </c>
      <c r="E425" s="112">
        <f>+D425*C410</f>
        <v>0</v>
      </c>
      <c r="F425" s="79">
        <v>0</v>
      </c>
      <c r="G425" s="112">
        <f>F425*C410</f>
        <v>0</v>
      </c>
      <c r="H425" s="79">
        <v>0</v>
      </c>
      <c r="I425" s="117">
        <f>H425*C410</f>
        <v>0</v>
      </c>
      <c r="J425" s="39">
        <f>+H425*I446</f>
        <v>0</v>
      </c>
      <c r="K425" s="588">
        <v>0</v>
      </c>
      <c r="L425" s="394">
        <f t="shared" si="33"/>
        <v>0</v>
      </c>
    </row>
    <row r="426" spans="1:12" ht="13.8">
      <c r="A426" s="2" t="s">
        <v>46</v>
      </c>
      <c r="B426" s="22">
        <f>+$B$21</f>
        <v>0</v>
      </c>
      <c r="C426" s="84" t="e">
        <f>+B426/B443</f>
        <v>#DIV/0!</v>
      </c>
      <c r="D426" s="89">
        <v>0</v>
      </c>
      <c r="E426" s="112">
        <f>+D426*C410</f>
        <v>0</v>
      </c>
      <c r="F426" s="79">
        <v>0</v>
      </c>
      <c r="G426" s="112">
        <f>F426*C410</f>
        <v>0</v>
      </c>
      <c r="H426" s="79">
        <v>0</v>
      </c>
      <c r="I426" s="117">
        <f>H426*C410</f>
        <v>0</v>
      </c>
      <c r="J426" s="39">
        <f>+H426*I446</f>
        <v>0</v>
      </c>
      <c r="K426" s="588">
        <v>0</v>
      </c>
      <c r="L426" s="394">
        <f t="shared" si="33"/>
        <v>0</v>
      </c>
    </row>
    <row r="427" spans="1:12" ht="13.8">
      <c r="A427" s="2" t="s">
        <v>45</v>
      </c>
      <c r="B427" s="22">
        <f>+$B$22</f>
        <v>0</v>
      </c>
      <c r="C427" s="84" t="e">
        <f>+B427/B443</f>
        <v>#DIV/0!</v>
      </c>
      <c r="D427" s="89">
        <v>0</v>
      </c>
      <c r="E427" s="112">
        <f>+D427*C410</f>
        <v>0</v>
      </c>
      <c r="F427" s="79">
        <v>0</v>
      </c>
      <c r="G427" s="112">
        <f>F427*C410</f>
        <v>0</v>
      </c>
      <c r="H427" s="79">
        <v>0</v>
      </c>
      <c r="I427" s="117">
        <f>H427*C410</f>
        <v>0</v>
      </c>
      <c r="J427" s="39">
        <f>+H427*I446</f>
        <v>0</v>
      </c>
      <c r="K427" s="588">
        <v>0</v>
      </c>
      <c r="L427" s="394">
        <f t="shared" si="33"/>
        <v>0</v>
      </c>
    </row>
    <row r="428" spans="1:12" ht="13.8">
      <c r="A428" s="2" t="s">
        <v>209</v>
      </c>
      <c r="B428" s="22">
        <f>+$B$23</f>
        <v>0</v>
      </c>
      <c r="C428" s="84" t="e">
        <f>+B428/B443</f>
        <v>#DIV/0!</v>
      </c>
      <c r="D428" s="89">
        <v>0</v>
      </c>
      <c r="E428" s="112">
        <f>+D428*C410</f>
        <v>0</v>
      </c>
      <c r="F428" s="79">
        <v>0</v>
      </c>
      <c r="G428" s="112">
        <f>F428*C410</f>
        <v>0</v>
      </c>
      <c r="H428" s="79">
        <v>0</v>
      </c>
      <c r="I428" s="117">
        <f>H428*C410</f>
        <v>0</v>
      </c>
      <c r="J428" s="39">
        <f>+H428*I446</f>
        <v>0</v>
      </c>
      <c r="K428" s="588">
        <v>0</v>
      </c>
      <c r="L428" s="394">
        <f t="shared" si="33"/>
        <v>0</v>
      </c>
    </row>
    <row r="429" spans="1:12" ht="13.8">
      <c r="A429" s="2" t="s">
        <v>210</v>
      </c>
      <c r="B429" s="22">
        <f>+$B$24</f>
        <v>0</v>
      </c>
      <c r="C429" s="84" t="e">
        <f>+B429/B443</f>
        <v>#DIV/0!</v>
      </c>
      <c r="D429" s="89">
        <v>0</v>
      </c>
      <c r="E429" s="112">
        <f>+D429*C410</f>
        <v>0</v>
      </c>
      <c r="F429" s="79">
        <v>0</v>
      </c>
      <c r="G429" s="112">
        <f>F429*C410</f>
        <v>0</v>
      </c>
      <c r="H429" s="79">
        <v>0</v>
      </c>
      <c r="I429" s="117">
        <f>H429*C410</f>
        <v>0</v>
      </c>
      <c r="J429" s="39">
        <f>+H429*I446</f>
        <v>0</v>
      </c>
      <c r="K429" s="588">
        <v>0</v>
      </c>
      <c r="L429" s="394">
        <f t="shared" si="33"/>
        <v>0</v>
      </c>
    </row>
    <row r="430" spans="1:12" ht="13.8">
      <c r="A430" s="2" t="s">
        <v>2</v>
      </c>
      <c r="B430" s="22">
        <f>+$B$25</f>
        <v>0</v>
      </c>
      <c r="C430" s="84" t="e">
        <f>+B430/B443</f>
        <v>#DIV/0!</v>
      </c>
      <c r="D430" s="89">
        <v>0</v>
      </c>
      <c r="E430" s="112">
        <f>+D430*C410</f>
        <v>0</v>
      </c>
      <c r="F430" s="79">
        <v>0</v>
      </c>
      <c r="G430" s="112">
        <f>F430*C410</f>
        <v>0</v>
      </c>
      <c r="H430" s="79">
        <v>0</v>
      </c>
      <c r="I430" s="117">
        <f>H430*C410</f>
        <v>0</v>
      </c>
      <c r="J430" s="39">
        <f>+H430*I446</f>
        <v>0</v>
      </c>
      <c r="K430" s="588">
        <v>0</v>
      </c>
      <c r="L430" s="394">
        <f t="shared" si="33"/>
        <v>0</v>
      </c>
    </row>
    <row r="431" spans="1:12" ht="13.8">
      <c r="A431" s="2" t="s">
        <v>12</v>
      </c>
      <c r="B431" s="22">
        <f>+$B$26</f>
        <v>0</v>
      </c>
      <c r="C431" s="84" t="e">
        <f>+B431/B443</f>
        <v>#DIV/0!</v>
      </c>
      <c r="D431" s="89">
        <v>0</v>
      </c>
      <c r="E431" s="112">
        <f>+D431*C410</f>
        <v>0</v>
      </c>
      <c r="F431" s="79">
        <v>0</v>
      </c>
      <c r="G431" s="112">
        <f>F431*C410</f>
        <v>0</v>
      </c>
      <c r="H431" s="79">
        <v>0</v>
      </c>
      <c r="I431" s="117">
        <f>H431*C410</f>
        <v>0</v>
      </c>
      <c r="J431" s="39">
        <f>+H431*I446</f>
        <v>0</v>
      </c>
      <c r="K431" s="588">
        <v>0</v>
      </c>
      <c r="L431" s="394">
        <f t="shared" si="33"/>
        <v>0</v>
      </c>
    </row>
    <row r="432" spans="1:12" ht="13.8">
      <c r="A432" s="2" t="s">
        <v>18</v>
      </c>
      <c r="B432" s="22">
        <f>+$B$27</f>
        <v>0</v>
      </c>
      <c r="C432" s="84" t="e">
        <f>+B432/B443</f>
        <v>#DIV/0!</v>
      </c>
      <c r="D432" s="89">
        <v>0</v>
      </c>
      <c r="E432" s="112">
        <f>+D432*C410</f>
        <v>0</v>
      </c>
      <c r="F432" s="79">
        <v>0</v>
      </c>
      <c r="G432" s="112">
        <f>F432*C410</f>
        <v>0</v>
      </c>
      <c r="H432" s="79">
        <v>0</v>
      </c>
      <c r="I432" s="117">
        <f>H432*C410</f>
        <v>0</v>
      </c>
      <c r="J432" s="39">
        <f>+H432*I446</f>
        <v>0</v>
      </c>
      <c r="K432" s="588">
        <v>0</v>
      </c>
      <c r="L432" s="394">
        <f t="shared" si="33"/>
        <v>0</v>
      </c>
    </row>
    <row r="433" spans="1:14" ht="13.8">
      <c r="A433" s="2" t="s">
        <v>9</v>
      </c>
      <c r="B433" s="22">
        <f>+$B$28</f>
        <v>0</v>
      </c>
      <c r="C433" s="84" t="e">
        <f>+B433/B443</f>
        <v>#DIV/0!</v>
      </c>
      <c r="D433" s="89">
        <v>0</v>
      </c>
      <c r="E433" s="112">
        <f>+D433*C410</f>
        <v>0</v>
      </c>
      <c r="F433" s="79">
        <v>0</v>
      </c>
      <c r="G433" s="112">
        <f>F433*C410</f>
        <v>0</v>
      </c>
      <c r="H433" s="79">
        <v>0</v>
      </c>
      <c r="I433" s="117">
        <f>H433*C410</f>
        <v>0</v>
      </c>
      <c r="J433" s="39">
        <f>+H433*I446</f>
        <v>0</v>
      </c>
      <c r="K433" s="588">
        <v>0</v>
      </c>
      <c r="L433" s="394">
        <f t="shared" si="33"/>
        <v>0</v>
      </c>
    </row>
    <row r="434" spans="1:14" ht="13.8">
      <c r="A434" s="2" t="s">
        <v>7</v>
      </c>
      <c r="B434" s="22">
        <f>+$B$29</f>
        <v>0</v>
      </c>
      <c r="C434" s="84" t="e">
        <f>+B434/B443</f>
        <v>#DIV/0!</v>
      </c>
      <c r="D434" s="89">
        <v>0</v>
      </c>
      <c r="E434" s="112">
        <f>+D434*C410</f>
        <v>0</v>
      </c>
      <c r="F434" s="79">
        <v>0</v>
      </c>
      <c r="G434" s="112">
        <f>F434*C410</f>
        <v>0</v>
      </c>
      <c r="H434" s="79">
        <v>0</v>
      </c>
      <c r="I434" s="117">
        <f>H434*C410</f>
        <v>0</v>
      </c>
      <c r="J434" s="39">
        <f>+H434*I446</f>
        <v>0</v>
      </c>
      <c r="K434" s="588">
        <v>0</v>
      </c>
      <c r="L434" s="394">
        <f t="shared" si="33"/>
        <v>0</v>
      </c>
    </row>
    <row r="435" spans="1:14" ht="13.8">
      <c r="A435" s="2" t="s">
        <v>13</v>
      </c>
      <c r="B435" s="22">
        <f>+$B$30</f>
        <v>0</v>
      </c>
      <c r="C435" s="84" t="e">
        <f>+B435/B443</f>
        <v>#DIV/0!</v>
      </c>
      <c r="D435" s="89">
        <v>0</v>
      </c>
      <c r="E435" s="112">
        <f>+D435*C410</f>
        <v>0</v>
      </c>
      <c r="F435" s="79">
        <v>0</v>
      </c>
      <c r="G435" s="112">
        <f>F435*C410</f>
        <v>0</v>
      </c>
      <c r="H435" s="79">
        <v>0</v>
      </c>
      <c r="I435" s="117">
        <f>H435*C410</f>
        <v>0</v>
      </c>
      <c r="J435" s="39">
        <f>+H435*I446</f>
        <v>0</v>
      </c>
      <c r="K435" s="588">
        <v>0</v>
      </c>
      <c r="L435" s="394">
        <f t="shared" si="33"/>
        <v>0</v>
      </c>
    </row>
    <row r="436" spans="1:14" ht="13.8">
      <c r="A436" s="2" t="s">
        <v>3</v>
      </c>
      <c r="B436" s="22">
        <f>+$B$31</f>
        <v>0</v>
      </c>
      <c r="C436" s="84" t="e">
        <f>+B436/B443</f>
        <v>#DIV/0!</v>
      </c>
      <c r="D436" s="89">
        <v>0</v>
      </c>
      <c r="E436" s="112">
        <f>+D436*C410</f>
        <v>0</v>
      </c>
      <c r="F436" s="79">
        <v>0</v>
      </c>
      <c r="G436" s="112">
        <f>F436*C410</f>
        <v>0</v>
      </c>
      <c r="H436" s="79">
        <v>0</v>
      </c>
      <c r="I436" s="117">
        <f>H436*C410</f>
        <v>0</v>
      </c>
      <c r="J436" s="39">
        <f>+H436*I446</f>
        <v>0</v>
      </c>
      <c r="K436" s="588">
        <v>0</v>
      </c>
      <c r="L436" s="394">
        <f t="shared" si="33"/>
        <v>0</v>
      </c>
    </row>
    <row r="437" spans="1:14" ht="13.8">
      <c r="A437" s="2" t="s">
        <v>11</v>
      </c>
      <c r="B437" s="22">
        <f>+$B$32</f>
        <v>0</v>
      </c>
      <c r="C437" s="84" t="e">
        <f>+B437/B443</f>
        <v>#DIV/0!</v>
      </c>
      <c r="D437" s="89">
        <v>0</v>
      </c>
      <c r="E437" s="112">
        <f>+D437*C410</f>
        <v>0</v>
      </c>
      <c r="F437" s="79">
        <v>0</v>
      </c>
      <c r="G437" s="112">
        <f>F437*C410</f>
        <v>0</v>
      </c>
      <c r="H437" s="79">
        <v>0</v>
      </c>
      <c r="I437" s="117">
        <f>H437*C410</f>
        <v>0</v>
      </c>
      <c r="J437" s="39">
        <f>+H437*I446</f>
        <v>0</v>
      </c>
      <c r="K437" s="588">
        <v>0</v>
      </c>
      <c r="L437" s="394">
        <f t="shared" si="33"/>
        <v>0</v>
      </c>
    </row>
    <row r="438" spans="1:14" ht="13.8">
      <c r="A438" s="372" t="s">
        <v>8</v>
      </c>
      <c r="B438" s="22">
        <f>+$B$33</f>
        <v>0</v>
      </c>
      <c r="C438" s="84" t="e">
        <f>+B438/B443</f>
        <v>#DIV/0!</v>
      </c>
      <c r="D438" s="89">
        <v>0</v>
      </c>
      <c r="E438" s="112">
        <f>+D438*C410</f>
        <v>0</v>
      </c>
      <c r="F438" s="79">
        <v>0</v>
      </c>
      <c r="G438" s="112">
        <f>F438*C410</f>
        <v>0</v>
      </c>
      <c r="H438" s="79">
        <v>0</v>
      </c>
      <c r="I438" s="117">
        <f>H438*C410</f>
        <v>0</v>
      </c>
      <c r="J438" s="39">
        <f>+H438*I446</f>
        <v>0</v>
      </c>
      <c r="K438" s="588">
        <v>0</v>
      </c>
      <c r="L438" s="394">
        <f t="shared" si="33"/>
        <v>0</v>
      </c>
    </row>
    <row r="439" spans="1:14" ht="13.8">
      <c r="A439" s="372" t="s">
        <v>444</v>
      </c>
      <c r="B439" s="22">
        <f>+$B$34</f>
        <v>0</v>
      </c>
      <c r="C439" s="84" t="e">
        <f>+B439/B443</f>
        <v>#DIV/0!</v>
      </c>
      <c r="D439" s="89">
        <v>0</v>
      </c>
      <c r="E439" s="112">
        <f>+D439*C410</f>
        <v>0</v>
      </c>
      <c r="F439" s="79">
        <v>0</v>
      </c>
      <c r="G439" s="112">
        <f>F439*C410</f>
        <v>0</v>
      </c>
      <c r="H439" s="79">
        <v>0</v>
      </c>
      <c r="I439" s="117">
        <f>H439*C410</f>
        <v>0</v>
      </c>
      <c r="J439" s="39">
        <f>+H439*I446</f>
        <v>0</v>
      </c>
      <c r="K439" s="588">
        <v>0</v>
      </c>
      <c r="L439" s="394">
        <f t="shared" si="33"/>
        <v>0</v>
      </c>
    </row>
    <row r="440" spans="1:14" ht="13.8">
      <c r="A440" s="372" t="s">
        <v>445</v>
      </c>
      <c r="B440" s="22">
        <f>+$B$35</f>
        <v>0</v>
      </c>
      <c r="C440" s="84" t="e">
        <f>+B440/B443</f>
        <v>#DIV/0!</v>
      </c>
      <c r="D440" s="89">
        <v>0</v>
      </c>
      <c r="E440" s="112">
        <f>+D440*C410</f>
        <v>0</v>
      </c>
      <c r="F440" s="79">
        <v>0</v>
      </c>
      <c r="G440" s="112">
        <f>F440*C410</f>
        <v>0</v>
      </c>
      <c r="H440" s="79">
        <v>0</v>
      </c>
      <c r="I440" s="117">
        <f>H440*C410</f>
        <v>0</v>
      </c>
      <c r="J440" s="39">
        <f>+H440*I446</f>
        <v>0</v>
      </c>
      <c r="K440" s="588">
        <v>0</v>
      </c>
      <c r="L440" s="394">
        <f t="shared" si="33"/>
        <v>0</v>
      </c>
    </row>
    <row r="441" spans="1:14" ht="13.8">
      <c r="A441" s="372" t="s">
        <v>461</v>
      </c>
      <c r="B441" s="22">
        <f>+$B$36</f>
        <v>0</v>
      </c>
      <c r="C441" s="84" t="e">
        <f>+B441/B443</f>
        <v>#DIV/0!</v>
      </c>
      <c r="D441" s="89">
        <v>0</v>
      </c>
      <c r="E441" s="112">
        <f>+D441*C410</f>
        <v>0</v>
      </c>
      <c r="F441" s="79">
        <v>0</v>
      </c>
      <c r="G441" s="112">
        <f>F441*C410</f>
        <v>0</v>
      </c>
      <c r="H441" s="79">
        <v>0</v>
      </c>
      <c r="I441" s="117">
        <f>H441*C410</f>
        <v>0</v>
      </c>
      <c r="J441" s="39">
        <f>+H441*I446</f>
        <v>0</v>
      </c>
      <c r="K441" s="588">
        <v>0</v>
      </c>
      <c r="L441" s="394">
        <f t="shared" ref="L441" si="34">+J441+K441</f>
        <v>0</v>
      </c>
    </row>
    <row r="442" spans="1:14" ht="13.8">
      <c r="A442" s="3" t="s">
        <v>464</v>
      </c>
      <c r="B442" s="22">
        <f>+$B$37</f>
        <v>0</v>
      </c>
      <c r="C442" s="84" t="e">
        <f>+B442/B443</f>
        <v>#DIV/0!</v>
      </c>
      <c r="D442" s="89">
        <v>0</v>
      </c>
      <c r="E442" s="112">
        <f>+D442*C410</f>
        <v>0</v>
      </c>
      <c r="F442" s="79">
        <v>0</v>
      </c>
      <c r="G442" s="115">
        <f>F442*C410</f>
        <v>0</v>
      </c>
      <c r="H442" s="514">
        <v>0</v>
      </c>
      <c r="I442" s="118">
        <f>H442*C410</f>
        <v>0</v>
      </c>
      <c r="J442" s="39">
        <f>+H442*I446</f>
        <v>0</v>
      </c>
      <c r="K442" s="588">
        <v>0</v>
      </c>
      <c r="L442" s="394">
        <f t="shared" si="33"/>
        <v>0</v>
      </c>
    </row>
    <row r="443" spans="1:14" ht="13.8">
      <c r="A443" s="24"/>
      <c r="B443" s="25">
        <f t="shared" ref="B443:L443" si="35">SUM(B416:B442)</f>
        <v>0</v>
      </c>
      <c r="C443" s="85" t="e">
        <f t="shared" si="35"/>
        <v>#DIV/0!</v>
      </c>
      <c r="D443" s="82">
        <f t="shared" si="35"/>
        <v>0</v>
      </c>
      <c r="E443" s="113">
        <f t="shared" si="35"/>
        <v>0</v>
      </c>
      <c r="F443" s="83">
        <f t="shared" si="35"/>
        <v>0</v>
      </c>
      <c r="G443" s="113">
        <f t="shared" si="35"/>
        <v>0</v>
      </c>
      <c r="H443" s="515">
        <f t="shared" si="35"/>
        <v>1</v>
      </c>
      <c r="I443" s="363">
        <f t="shared" si="35"/>
        <v>29400</v>
      </c>
      <c r="J443" s="26">
        <f t="shared" si="35"/>
        <v>230716.70915006148</v>
      </c>
      <c r="K443" s="26">
        <f t="shared" si="35"/>
        <v>-17259.650000000001</v>
      </c>
      <c r="L443" s="26">
        <f t="shared" si="35"/>
        <v>213457.05915006148</v>
      </c>
    </row>
    <row r="444" spans="1:14">
      <c r="H444" s="80"/>
      <c r="I444" s="81"/>
    </row>
    <row r="445" spans="1:14">
      <c r="I445" s="127"/>
    </row>
    <row r="446" spans="1:14">
      <c r="G446" t="s">
        <v>114</v>
      </c>
      <c r="H446" s="27"/>
      <c r="I446" s="357">
        <f>+ITCM!L87</f>
        <v>230716.70915006148</v>
      </c>
    </row>
    <row r="447" spans="1:14">
      <c r="G447" t="s">
        <v>338</v>
      </c>
      <c r="I447" s="357">
        <f>+ITCM!M87</f>
        <v>-17260</v>
      </c>
    </row>
    <row r="448" spans="1:14">
      <c r="G448" t="s">
        <v>256</v>
      </c>
      <c r="I448" s="746">
        <f>SUM(I446:I447)</f>
        <v>213456.70915006148</v>
      </c>
      <c r="N448" s="121">
        <f>+I448</f>
        <v>213456.70915006148</v>
      </c>
    </row>
    <row r="449" spans="1:14">
      <c r="I449" s="747"/>
      <c r="N449" s="121"/>
    </row>
    <row r="450" spans="1:14">
      <c r="I450" s="122"/>
      <c r="N450" s="121"/>
    </row>
    <row r="451" spans="1:14">
      <c r="I451" s="122"/>
      <c r="N451" s="121"/>
    </row>
    <row r="452" spans="1:14" ht="15.6">
      <c r="A452" s="874" t="s">
        <v>19</v>
      </c>
      <c r="B452" s="875"/>
      <c r="C452" s="875" t="s">
        <v>673</v>
      </c>
      <c r="D452" s="875"/>
      <c r="E452" s="875"/>
      <c r="F452" s="875"/>
      <c r="G452" s="875"/>
      <c r="H452" s="876"/>
      <c r="I452" s="4"/>
    </row>
    <row r="453" spans="1:14" ht="15.6">
      <c r="A453" s="867" t="s">
        <v>20</v>
      </c>
      <c r="B453" s="868"/>
      <c r="C453" s="920"/>
      <c r="D453" s="920"/>
      <c r="E453" s="920"/>
      <c r="F453" s="920"/>
      <c r="G453" s="920"/>
      <c r="H453" s="921"/>
      <c r="I453" s="4"/>
    </row>
    <row r="454" spans="1:14" ht="15.6">
      <c r="A454" s="867" t="s">
        <v>22</v>
      </c>
      <c r="B454" s="868"/>
      <c r="C454" s="913"/>
      <c r="D454" s="913"/>
      <c r="E454" s="913"/>
      <c r="F454" s="913"/>
      <c r="G454" s="913"/>
      <c r="H454" s="914"/>
      <c r="I454" s="4"/>
    </row>
    <row r="455" spans="1:14" ht="15.6">
      <c r="A455" s="867" t="s">
        <v>24</v>
      </c>
      <c r="B455" s="868"/>
      <c r="C455" s="869">
        <v>111942</v>
      </c>
      <c r="D455" s="870"/>
      <c r="E455" s="870"/>
      <c r="F455" s="870"/>
      <c r="G455" s="870"/>
      <c r="H455" s="871"/>
      <c r="I455" s="4"/>
    </row>
    <row r="456" spans="1:14" ht="15.6">
      <c r="A456" s="881" t="s">
        <v>25</v>
      </c>
      <c r="B456" s="882"/>
      <c r="C456" s="911" t="s">
        <v>116</v>
      </c>
      <c r="D456" s="911"/>
      <c r="E456" s="911"/>
      <c r="F456" s="911"/>
      <c r="G456" s="911"/>
      <c r="H456" s="912"/>
      <c r="I456" s="4"/>
    </row>
    <row r="457" spans="1:14" ht="13.8">
      <c r="A457" s="5"/>
      <c r="B457" s="5"/>
      <c r="C457" s="5"/>
      <c r="D457" s="5"/>
      <c r="E457" s="5"/>
      <c r="F457" s="5"/>
      <c r="G457" s="5"/>
      <c r="H457" s="5"/>
      <c r="I457" s="5"/>
    </row>
    <row r="458" spans="1:14" ht="13.8">
      <c r="A458" s="6"/>
      <c r="B458" s="7"/>
      <c r="C458" s="8"/>
      <c r="D458" s="886">
        <v>0.2</v>
      </c>
      <c r="E458" s="887"/>
      <c r="F458" s="886">
        <v>0.8</v>
      </c>
      <c r="G458" s="887"/>
      <c r="H458" s="489"/>
      <c r="I458" s="10"/>
      <c r="J458" s="11" t="s">
        <v>121</v>
      </c>
      <c r="K458" s="11" t="s">
        <v>269</v>
      </c>
      <c r="L458" s="11" t="s">
        <v>270</v>
      </c>
    </row>
    <row r="459" spans="1:14" ht="13.8">
      <c r="A459" s="12"/>
      <c r="B459" s="13"/>
      <c r="C459" s="14"/>
      <c r="D459" s="872" t="s">
        <v>26</v>
      </c>
      <c r="E459" s="880"/>
      <c r="F459" s="872" t="s">
        <v>27</v>
      </c>
      <c r="G459" s="880"/>
      <c r="H459" s="872" t="s">
        <v>28</v>
      </c>
      <c r="I459" s="873"/>
      <c r="J459" s="15" t="s">
        <v>29</v>
      </c>
      <c r="K459" s="391" t="s">
        <v>29</v>
      </c>
      <c r="L459" s="391" t="s">
        <v>29</v>
      </c>
    </row>
    <row r="460" spans="1:14" ht="27.6">
      <c r="A460" s="16" t="s">
        <v>30</v>
      </c>
      <c r="B460" s="17" t="s">
        <v>31</v>
      </c>
      <c r="C460" s="18" t="s">
        <v>32</v>
      </c>
      <c r="D460" s="19" t="s">
        <v>33</v>
      </c>
      <c r="E460" s="20" t="s">
        <v>34</v>
      </c>
      <c r="F460" s="19" t="s">
        <v>33</v>
      </c>
      <c r="G460" s="20" t="s">
        <v>34</v>
      </c>
      <c r="H460" s="21" t="s">
        <v>33</v>
      </c>
      <c r="I460" s="40" t="s">
        <v>34</v>
      </c>
      <c r="J460" s="18" t="s">
        <v>34</v>
      </c>
      <c r="K460" s="18" t="s">
        <v>34</v>
      </c>
      <c r="L460" s="18" t="s">
        <v>34</v>
      </c>
    </row>
    <row r="461" spans="1:14" ht="13.8">
      <c r="A461" s="1" t="s">
        <v>15</v>
      </c>
      <c r="B461" s="22">
        <f>+$B$10</f>
        <v>0</v>
      </c>
      <c r="C461" s="84" t="e">
        <f>+B461/B488</f>
        <v>#DIV/0!</v>
      </c>
      <c r="D461" s="89">
        <v>0</v>
      </c>
      <c r="E461" s="112">
        <f>+D461*C455</f>
        <v>0</v>
      </c>
      <c r="F461" s="79">
        <v>0</v>
      </c>
      <c r="G461" s="114">
        <f>F461*C455</f>
        <v>0</v>
      </c>
      <c r="H461" s="79">
        <v>0</v>
      </c>
      <c r="I461" s="116">
        <f>H461*C455</f>
        <v>0</v>
      </c>
      <c r="J461" s="39">
        <f>+H461*I491</f>
        <v>0</v>
      </c>
      <c r="K461" s="588">
        <v>0</v>
      </c>
      <c r="L461" s="393">
        <f>+J461+K461</f>
        <v>0</v>
      </c>
    </row>
    <row r="462" spans="1:14" ht="13.8">
      <c r="A462" s="2" t="s">
        <v>4</v>
      </c>
      <c r="B462" s="22">
        <f>+$B$12</f>
        <v>0</v>
      </c>
      <c r="C462" s="84" t="e">
        <f>+B462/B488</f>
        <v>#DIV/0!</v>
      </c>
      <c r="D462" s="89">
        <v>0</v>
      </c>
      <c r="E462" s="112">
        <f>+D462*C455</f>
        <v>0</v>
      </c>
      <c r="F462" s="79">
        <v>0</v>
      </c>
      <c r="G462" s="112">
        <f>F462*C455</f>
        <v>0</v>
      </c>
      <c r="H462" s="79">
        <v>0</v>
      </c>
      <c r="I462" s="117">
        <f>H462*C455</f>
        <v>0</v>
      </c>
      <c r="J462" s="39">
        <f>+H462*I491</f>
        <v>0</v>
      </c>
      <c r="K462" s="588">
        <v>0</v>
      </c>
      <c r="L462" s="394">
        <f>+J462+K462</f>
        <v>0</v>
      </c>
    </row>
    <row r="463" spans="1:14" ht="13.8">
      <c r="A463" s="2" t="s">
        <v>0</v>
      </c>
      <c r="B463" s="22">
        <f>+$B$13</f>
        <v>0</v>
      </c>
      <c r="C463" s="84" t="e">
        <f>+B463/B488</f>
        <v>#DIV/0!</v>
      </c>
      <c r="D463" s="89">
        <v>0</v>
      </c>
      <c r="E463" s="112">
        <f>+D463*C455</f>
        <v>0</v>
      </c>
      <c r="F463" s="79">
        <v>0</v>
      </c>
      <c r="G463" s="112">
        <f>F463*C455</f>
        <v>0</v>
      </c>
      <c r="H463" s="475">
        <v>0</v>
      </c>
      <c r="I463" s="117">
        <f>H463*C455</f>
        <v>0</v>
      </c>
      <c r="J463" s="39">
        <f>+H463*I491</f>
        <v>0</v>
      </c>
      <c r="K463" s="588">
        <v>0</v>
      </c>
      <c r="L463" s="394">
        <f t="shared" ref="L463:L487" si="36">+J463+K463</f>
        <v>0</v>
      </c>
    </row>
    <row r="464" spans="1:14" ht="13.8">
      <c r="A464" s="2" t="s">
        <v>16</v>
      </c>
      <c r="B464" s="22">
        <f>+$B$14</f>
        <v>0</v>
      </c>
      <c r="C464" s="84" t="e">
        <f>+B464/B488</f>
        <v>#DIV/0!</v>
      </c>
      <c r="D464" s="89">
        <v>0</v>
      </c>
      <c r="E464" s="112">
        <f>+D464*C455</f>
        <v>0</v>
      </c>
      <c r="F464" s="79">
        <v>0</v>
      </c>
      <c r="G464" s="112">
        <f>F464*C455</f>
        <v>0</v>
      </c>
      <c r="H464" s="79">
        <v>0</v>
      </c>
      <c r="I464" s="117">
        <f>H464*C455</f>
        <v>0</v>
      </c>
      <c r="J464" s="39">
        <f>+H464*I491</f>
        <v>0</v>
      </c>
      <c r="K464" s="588">
        <v>0</v>
      </c>
      <c r="L464" s="394">
        <f t="shared" si="36"/>
        <v>0</v>
      </c>
    </row>
    <row r="465" spans="1:12" ht="13.8">
      <c r="A465" s="2" t="s">
        <v>6</v>
      </c>
      <c r="B465" s="22">
        <f>+$B$15</f>
        <v>0</v>
      </c>
      <c r="C465" s="84" t="e">
        <f>+B465/B488</f>
        <v>#DIV/0!</v>
      </c>
      <c r="D465" s="89">
        <v>0</v>
      </c>
      <c r="E465" s="112">
        <f>+D465*C455</f>
        <v>0</v>
      </c>
      <c r="F465" s="79">
        <v>0</v>
      </c>
      <c r="G465" s="112">
        <f>F465*C455</f>
        <v>0</v>
      </c>
      <c r="H465" s="79">
        <v>0</v>
      </c>
      <c r="I465" s="117">
        <f>H465*C455</f>
        <v>0</v>
      </c>
      <c r="J465" s="39">
        <f>+H465*I491</f>
        <v>0</v>
      </c>
      <c r="K465" s="588">
        <v>0</v>
      </c>
      <c r="L465" s="394">
        <f t="shared" si="36"/>
        <v>0</v>
      </c>
    </row>
    <row r="466" spans="1:12" ht="13.8">
      <c r="A466" s="2" t="s">
        <v>10</v>
      </c>
      <c r="B466" s="22">
        <f>+$B$16</f>
        <v>0</v>
      </c>
      <c r="C466" s="84" t="e">
        <f>+B466/B488</f>
        <v>#DIV/0!</v>
      </c>
      <c r="D466" s="89">
        <v>0</v>
      </c>
      <c r="E466" s="112">
        <f>+D466*C455</f>
        <v>0</v>
      </c>
      <c r="F466" s="79">
        <v>0</v>
      </c>
      <c r="G466" s="112">
        <f>F466*C455</f>
        <v>0</v>
      </c>
      <c r="H466" s="79">
        <v>0</v>
      </c>
      <c r="I466" s="117">
        <f>H466*C455</f>
        <v>0</v>
      </c>
      <c r="J466" s="39">
        <f>+H466*I491</f>
        <v>0</v>
      </c>
      <c r="K466" s="588">
        <v>0</v>
      </c>
      <c r="L466" s="394">
        <f t="shared" si="36"/>
        <v>0</v>
      </c>
    </row>
    <row r="467" spans="1:12" ht="13.8">
      <c r="A467" s="2" t="s">
        <v>17</v>
      </c>
      <c r="B467" s="22">
        <f>+$B$17</f>
        <v>0</v>
      </c>
      <c r="C467" s="84" t="e">
        <f>+B467/B488</f>
        <v>#DIV/0!</v>
      </c>
      <c r="D467" s="89">
        <v>0</v>
      </c>
      <c r="E467" s="112">
        <f>+D467*C455</f>
        <v>0</v>
      </c>
      <c r="F467" s="79">
        <v>0</v>
      </c>
      <c r="G467" s="112">
        <f>F467*C455</f>
        <v>0</v>
      </c>
      <c r="H467" s="79">
        <v>0</v>
      </c>
      <c r="I467" s="117">
        <f>H467*C455</f>
        <v>0</v>
      </c>
      <c r="J467" s="39">
        <f>+H467*I491</f>
        <v>0</v>
      </c>
      <c r="K467" s="588">
        <v>0</v>
      </c>
      <c r="L467" s="394">
        <f t="shared" si="36"/>
        <v>0</v>
      </c>
    </row>
    <row r="468" spans="1:12" ht="13.8">
      <c r="A468" s="2" t="s">
        <v>5</v>
      </c>
      <c r="B468" s="22">
        <f>+$B$18</f>
        <v>0</v>
      </c>
      <c r="C468" s="84" t="e">
        <f>+B468/B488</f>
        <v>#DIV/0!</v>
      </c>
      <c r="D468" s="89">
        <v>0</v>
      </c>
      <c r="E468" s="112">
        <f>+D468*C455</f>
        <v>0</v>
      </c>
      <c r="F468" s="79">
        <v>0</v>
      </c>
      <c r="G468" s="112">
        <f>F468*C455</f>
        <v>0</v>
      </c>
      <c r="H468" s="79">
        <v>0</v>
      </c>
      <c r="I468" s="117">
        <f>H468*C455</f>
        <v>0</v>
      </c>
      <c r="J468" s="39">
        <f>+H468*I491</f>
        <v>0</v>
      </c>
      <c r="K468" s="588">
        <v>0</v>
      </c>
      <c r="L468" s="394">
        <f t="shared" si="36"/>
        <v>0</v>
      </c>
    </row>
    <row r="469" spans="1:12" ht="13.8">
      <c r="A469" s="2" t="s">
        <v>116</v>
      </c>
      <c r="B469" s="22">
        <f>+$B$19</f>
        <v>0</v>
      </c>
      <c r="C469" s="84" t="e">
        <f>+B469/B488</f>
        <v>#DIV/0!</v>
      </c>
      <c r="D469" s="89">
        <v>0</v>
      </c>
      <c r="E469" s="112">
        <f>+D469*C455</f>
        <v>0</v>
      </c>
      <c r="F469" s="79">
        <v>0</v>
      </c>
      <c r="G469" s="112">
        <f>F469*C455</f>
        <v>0</v>
      </c>
      <c r="H469" s="79">
        <v>1</v>
      </c>
      <c r="I469" s="117">
        <f>H469*C455</f>
        <v>111942</v>
      </c>
      <c r="J469" s="39">
        <f>+H469*I491</f>
        <v>10319.669384968311</v>
      </c>
      <c r="K469" s="588">
        <v>-741</v>
      </c>
      <c r="L469" s="394">
        <f t="shared" si="36"/>
        <v>9578.6693849683106</v>
      </c>
    </row>
    <row r="470" spans="1:12" ht="13.8">
      <c r="A470" s="2" t="s">
        <v>1</v>
      </c>
      <c r="B470" s="22">
        <f>+$B$20</f>
        <v>0</v>
      </c>
      <c r="C470" s="84" t="e">
        <f>+B470/B488</f>
        <v>#DIV/0!</v>
      </c>
      <c r="D470" s="89">
        <v>0</v>
      </c>
      <c r="E470" s="112">
        <f>+D470*C455</f>
        <v>0</v>
      </c>
      <c r="F470" s="79">
        <v>0</v>
      </c>
      <c r="G470" s="112">
        <f>F470*C455</f>
        <v>0</v>
      </c>
      <c r="H470" s="79">
        <v>0</v>
      </c>
      <c r="I470" s="117">
        <f>H470*C455</f>
        <v>0</v>
      </c>
      <c r="J470" s="39">
        <f>+H470*I491</f>
        <v>0</v>
      </c>
      <c r="K470" s="588">
        <v>0</v>
      </c>
      <c r="L470" s="394">
        <f t="shared" si="36"/>
        <v>0</v>
      </c>
    </row>
    <row r="471" spans="1:12" ht="13.8">
      <c r="A471" s="2" t="s">
        <v>46</v>
      </c>
      <c r="B471" s="22">
        <f>+$B$21</f>
        <v>0</v>
      </c>
      <c r="C471" s="84" t="e">
        <f>+B471/B488</f>
        <v>#DIV/0!</v>
      </c>
      <c r="D471" s="89">
        <v>0</v>
      </c>
      <c r="E471" s="112">
        <f>+D471*C455</f>
        <v>0</v>
      </c>
      <c r="F471" s="79">
        <v>0</v>
      </c>
      <c r="G471" s="112">
        <f>F471*C455</f>
        <v>0</v>
      </c>
      <c r="H471" s="79">
        <v>0</v>
      </c>
      <c r="I471" s="117">
        <f>H471*C455</f>
        <v>0</v>
      </c>
      <c r="J471" s="39">
        <f>+H471*I491</f>
        <v>0</v>
      </c>
      <c r="K471" s="588">
        <v>0</v>
      </c>
      <c r="L471" s="394">
        <f t="shared" si="36"/>
        <v>0</v>
      </c>
    </row>
    <row r="472" spans="1:12" ht="13.8">
      <c r="A472" s="2" t="s">
        <v>45</v>
      </c>
      <c r="B472" s="22">
        <f>+$B$22</f>
        <v>0</v>
      </c>
      <c r="C472" s="84" t="e">
        <f>+B472/B488</f>
        <v>#DIV/0!</v>
      </c>
      <c r="D472" s="89">
        <v>0</v>
      </c>
      <c r="E472" s="112">
        <f>+D472*C455</f>
        <v>0</v>
      </c>
      <c r="F472" s="79">
        <v>0</v>
      </c>
      <c r="G472" s="112">
        <f>F472*C455</f>
        <v>0</v>
      </c>
      <c r="H472" s="79">
        <v>0</v>
      </c>
      <c r="I472" s="117">
        <f>H472*C455</f>
        <v>0</v>
      </c>
      <c r="J472" s="39">
        <f>+H472*I491</f>
        <v>0</v>
      </c>
      <c r="K472" s="588">
        <v>0</v>
      </c>
      <c r="L472" s="394">
        <f t="shared" si="36"/>
        <v>0</v>
      </c>
    </row>
    <row r="473" spans="1:12" ht="13.8">
      <c r="A473" s="2" t="s">
        <v>209</v>
      </c>
      <c r="B473" s="22">
        <f>+$B$23</f>
        <v>0</v>
      </c>
      <c r="C473" s="84" t="e">
        <f>+B473/B488</f>
        <v>#DIV/0!</v>
      </c>
      <c r="D473" s="89">
        <v>0</v>
      </c>
      <c r="E473" s="112">
        <f>+D473*C455</f>
        <v>0</v>
      </c>
      <c r="F473" s="79">
        <v>0</v>
      </c>
      <c r="G473" s="112">
        <f>F473*C455</f>
        <v>0</v>
      </c>
      <c r="H473" s="79">
        <v>0</v>
      </c>
      <c r="I473" s="117">
        <f>H473*C455</f>
        <v>0</v>
      </c>
      <c r="J473" s="39">
        <f>+H473*I491</f>
        <v>0</v>
      </c>
      <c r="K473" s="588">
        <v>0</v>
      </c>
      <c r="L473" s="394">
        <f t="shared" si="36"/>
        <v>0</v>
      </c>
    </row>
    <row r="474" spans="1:12" ht="13.8">
      <c r="A474" s="2" t="s">
        <v>210</v>
      </c>
      <c r="B474" s="22">
        <f>+$B$24</f>
        <v>0</v>
      </c>
      <c r="C474" s="84" t="e">
        <f>+B474/B488</f>
        <v>#DIV/0!</v>
      </c>
      <c r="D474" s="89">
        <v>0</v>
      </c>
      <c r="E474" s="112">
        <f>+D474*C455</f>
        <v>0</v>
      </c>
      <c r="F474" s="79">
        <v>0</v>
      </c>
      <c r="G474" s="112">
        <f>F474*C455</f>
        <v>0</v>
      </c>
      <c r="H474" s="79">
        <v>0</v>
      </c>
      <c r="I474" s="117">
        <f>H474*C455</f>
        <v>0</v>
      </c>
      <c r="J474" s="39">
        <f>+H474*I491</f>
        <v>0</v>
      </c>
      <c r="K474" s="588">
        <v>0</v>
      </c>
      <c r="L474" s="394">
        <f t="shared" si="36"/>
        <v>0</v>
      </c>
    </row>
    <row r="475" spans="1:12" ht="13.8">
      <c r="A475" s="2" t="s">
        <v>2</v>
      </c>
      <c r="B475" s="22">
        <f>+$B$25</f>
        <v>0</v>
      </c>
      <c r="C475" s="84" t="e">
        <f>+B475/B488</f>
        <v>#DIV/0!</v>
      </c>
      <c r="D475" s="89">
        <v>0</v>
      </c>
      <c r="E475" s="112">
        <f>+D475*C455</f>
        <v>0</v>
      </c>
      <c r="F475" s="79">
        <v>0</v>
      </c>
      <c r="G475" s="112">
        <f>F475*C455</f>
        <v>0</v>
      </c>
      <c r="H475" s="79">
        <v>0</v>
      </c>
      <c r="I475" s="117">
        <f>H475*C455</f>
        <v>0</v>
      </c>
      <c r="J475" s="39">
        <f>+H475*I491</f>
        <v>0</v>
      </c>
      <c r="K475" s="588">
        <v>0</v>
      </c>
      <c r="L475" s="394">
        <f t="shared" si="36"/>
        <v>0</v>
      </c>
    </row>
    <row r="476" spans="1:12" ht="13.8">
      <c r="A476" s="2" t="s">
        <v>12</v>
      </c>
      <c r="B476" s="22">
        <f>+$B$26</f>
        <v>0</v>
      </c>
      <c r="C476" s="84" t="e">
        <f>+B476/B488</f>
        <v>#DIV/0!</v>
      </c>
      <c r="D476" s="89">
        <v>0</v>
      </c>
      <c r="E476" s="112">
        <f>+D476*C455</f>
        <v>0</v>
      </c>
      <c r="F476" s="79">
        <v>0</v>
      </c>
      <c r="G476" s="112">
        <f>F476*C455</f>
        <v>0</v>
      </c>
      <c r="H476" s="79">
        <v>0</v>
      </c>
      <c r="I476" s="117">
        <f>H476*C455</f>
        <v>0</v>
      </c>
      <c r="J476" s="39">
        <f>+H476*I491</f>
        <v>0</v>
      </c>
      <c r="K476" s="588">
        <v>0</v>
      </c>
      <c r="L476" s="394">
        <f t="shared" si="36"/>
        <v>0</v>
      </c>
    </row>
    <row r="477" spans="1:12" ht="13.8">
      <c r="A477" s="2" t="s">
        <v>18</v>
      </c>
      <c r="B477" s="22">
        <f>+$B$27</f>
        <v>0</v>
      </c>
      <c r="C477" s="84" t="e">
        <f>+B477/B488</f>
        <v>#DIV/0!</v>
      </c>
      <c r="D477" s="89">
        <v>0</v>
      </c>
      <c r="E477" s="112">
        <f>+D477*C455</f>
        <v>0</v>
      </c>
      <c r="F477" s="79">
        <v>0</v>
      </c>
      <c r="G477" s="112">
        <f>F477*C455</f>
        <v>0</v>
      </c>
      <c r="H477" s="79">
        <v>0</v>
      </c>
      <c r="I477" s="117">
        <f>H477*C455</f>
        <v>0</v>
      </c>
      <c r="J477" s="39">
        <f>+H477*I491</f>
        <v>0</v>
      </c>
      <c r="K477" s="588">
        <v>0</v>
      </c>
      <c r="L477" s="394">
        <f t="shared" si="36"/>
        <v>0</v>
      </c>
    </row>
    <row r="478" spans="1:12" ht="13.8">
      <c r="A478" s="2" t="s">
        <v>9</v>
      </c>
      <c r="B478" s="22">
        <f>+$B$28</f>
        <v>0</v>
      </c>
      <c r="C478" s="84" t="e">
        <f>+B478/B488</f>
        <v>#DIV/0!</v>
      </c>
      <c r="D478" s="89">
        <v>0</v>
      </c>
      <c r="E478" s="112">
        <f>+D478*C455</f>
        <v>0</v>
      </c>
      <c r="F478" s="79">
        <v>0</v>
      </c>
      <c r="G478" s="112">
        <f>F478*C455</f>
        <v>0</v>
      </c>
      <c r="H478" s="79">
        <v>0</v>
      </c>
      <c r="I478" s="117">
        <f>H478*C455</f>
        <v>0</v>
      </c>
      <c r="J478" s="39">
        <f>+H478*I491</f>
        <v>0</v>
      </c>
      <c r="K478" s="588">
        <v>0</v>
      </c>
      <c r="L478" s="394">
        <f t="shared" si="36"/>
        <v>0</v>
      </c>
    </row>
    <row r="479" spans="1:12" ht="13.8">
      <c r="A479" s="2" t="s">
        <v>7</v>
      </c>
      <c r="B479" s="22">
        <f>+$B$29</f>
        <v>0</v>
      </c>
      <c r="C479" s="84" t="e">
        <f>+B479/B488</f>
        <v>#DIV/0!</v>
      </c>
      <c r="D479" s="89">
        <v>0</v>
      </c>
      <c r="E479" s="112">
        <f>+D479*C455</f>
        <v>0</v>
      </c>
      <c r="F479" s="79">
        <v>0</v>
      </c>
      <c r="G479" s="112">
        <f>F479*C455</f>
        <v>0</v>
      </c>
      <c r="H479" s="79">
        <v>0</v>
      </c>
      <c r="I479" s="117">
        <f>H479*C455</f>
        <v>0</v>
      </c>
      <c r="J479" s="39">
        <f>+H479*I491</f>
        <v>0</v>
      </c>
      <c r="K479" s="588">
        <v>0</v>
      </c>
      <c r="L479" s="394">
        <f t="shared" si="36"/>
        <v>0</v>
      </c>
    </row>
    <row r="480" spans="1:12" ht="13.8">
      <c r="A480" s="2" t="s">
        <v>13</v>
      </c>
      <c r="B480" s="22">
        <f>+$B$30</f>
        <v>0</v>
      </c>
      <c r="C480" s="84" t="e">
        <f>+B480/B488</f>
        <v>#DIV/0!</v>
      </c>
      <c r="D480" s="89">
        <v>0</v>
      </c>
      <c r="E480" s="112">
        <f>+D480*C455</f>
        <v>0</v>
      </c>
      <c r="F480" s="79">
        <v>0</v>
      </c>
      <c r="G480" s="112">
        <f>F480*C455</f>
        <v>0</v>
      </c>
      <c r="H480" s="79">
        <v>0</v>
      </c>
      <c r="I480" s="117">
        <f>H480*C455</f>
        <v>0</v>
      </c>
      <c r="J480" s="39">
        <f>+H480*I491</f>
        <v>0</v>
      </c>
      <c r="K480" s="588">
        <v>0</v>
      </c>
      <c r="L480" s="394">
        <f t="shared" si="36"/>
        <v>0</v>
      </c>
    </row>
    <row r="481" spans="1:14" ht="13.8">
      <c r="A481" s="2" t="s">
        <v>3</v>
      </c>
      <c r="B481" s="22">
        <f>+$B$31</f>
        <v>0</v>
      </c>
      <c r="C481" s="84" t="e">
        <f>+B481/B488</f>
        <v>#DIV/0!</v>
      </c>
      <c r="D481" s="89">
        <v>0</v>
      </c>
      <c r="E481" s="112">
        <f>+D481*C455</f>
        <v>0</v>
      </c>
      <c r="F481" s="79">
        <v>0</v>
      </c>
      <c r="G481" s="112">
        <f>F481*C455</f>
        <v>0</v>
      </c>
      <c r="H481" s="79">
        <v>0</v>
      </c>
      <c r="I481" s="117">
        <f>H481*C455</f>
        <v>0</v>
      </c>
      <c r="J481" s="39">
        <f>+H481*I491</f>
        <v>0</v>
      </c>
      <c r="K481" s="588">
        <v>0</v>
      </c>
      <c r="L481" s="394">
        <f t="shared" si="36"/>
        <v>0</v>
      </c>
    </row>
    <row r="482" spans="1:14" ht="13.8">
      <c r="A482" s="2" t="s">
        <v>11</v>
      </c>
      <c r="B482" s="22">
        <f>+$B$32</f>
        <v>0</v>
      </c>
      <c r="C482" s="84" t="e">
        <f>+B482/B488</f>
        <v>#DIV/0!</v>
      </c>
      <c r="D482" s="89">
        <v>0</v>
      </c>
      <c r="E482" s="112">
        <f>+D482*C455</f>
        <v>0</v>
      </c>
      <c r="F482" s="79">
        <v>0</v>
      </c>
      <c r="G482" s="112">
        <f>F482*C455</f>
        <v>0</v>
      </c>
      <c r="H482" s="79">
        <v>0</v>
      </c>
      <c r="I482" s="117">
        <f>H482*C455</f>
        <v>0</v>
      </c>
      <c r="J482" s="39">
        <f>+H482*I491</f>
        <v>0</v>
      </c>
      <c r="K482" s="588">
        <v>0</v>
      </c>
      <c r="L482" s="394">
        <f t="shared" si="36"/>
        <v>0</v>
      </c>
    </row>
    <row r="483" spans="1:14" ht="13.8">
      <c r="A483" s="372" t="s">
        <v>8</v>
      </c>
      <c r="B483" s="22">
        <f>+$B$33</f>
        <v>0</v>
      </c>
      <c r="C483" s="84" t="e">
        <f>+B483/B488</f>
        <v>#DIV/0!</v>
      </c>
      <c r="D483" s="89">
        <v>0</v>
      </c>
      <c r="E483" s="112">
        <f>+D483*C455</f>
        <v>0</v>
      </c>
      <c r="F483" s="79">
        <v>0</v>
      </c>
      <c r="G483" s="112">
        <f>F483*C455</f>
        <v>0</v>
      </c>
      <c r="H483" s="79">
        <v>0</v>
      </c>
      <c r="I483" s="117">
        <f>H483*C455</f>
        <v>0</v>
      </c>
      <c r="J483" s="39">
        <f>+H483*I491</f>
        <v>0</v>
      </c>
      <c r="K483" s="588">
        <v>0</v>
      </c>
      <c r="L483" s="394">
        <f t="shared" si="36"/>
        <v>0</v>
      </c>
    </row>
    <row r="484" spans="1:14" ht="13.8">
      <c r="A484" s="372" t="s">
        <v>444</v>
      </c>
      <c r="B484" s="22">
        <f>+$B$34</f>
        <v>0</v>
      </c>
      <c r="C484" s="84" t="e">
        <f>+B484/B488</f>
        <v>#DIV/0!</v>
      </c>
      <c r="D484" s="89">
        <v>0</v>
      </c>
      <c r="E484" s="112">
        <f>+D484*C455</f>
        <v>0</v>
      </c>
      <c r="F484" s="79">
        <v>0</v>
      </c>
      <c r="G484" s="112">
        <f>F484*C455</f>
        <v>0</v>
      </c>
      <c r="H484" s="79">
        <v>0</v>
      </c>
      <c r="I484" s="117">
        <f>H484*C455</f>
        <v>0</v>
      </c>
      <c r="J484" s="39">
        <f>+H484*I491</f>
        <v>0</v>
      </c>
      <c r="K484" s="588">
        <v>0</v>
      </c>
      <c r="L484" s="394">
        <f t="shared" si="36"/>
        <v>0</v>
      </c>
    </row>
    <row r="485" spans="1:14" ht="13.8">
      <c r="A485" s="372" t="s">
        <v>445</v>
      </c>
      <c r="B485" s="22">
        <f>+$B$35</f>
        <v>0</v>
      </c>
      <c r="C485" s="84" t="e">
        <f>+B485/B488</f>
        <v>#DIV/0!</v>
      </c>
      <c r="D485" s="89">
        <v>0</v>
      </c>
      <c r="E485" s="112">
        <f>+D485*C455</f>
        <v>0</v>
      </c>
      <c r="F485" s="79">
        <v>0</v>
      </c>
      <c r="G485" s="112">
        <f>F485*C455</f>
        <v>0</v>
      </c>
      <c r="H485" s="79">
        <v>0</v>
      </c>
      <c r="I485" s="117">
        <f>H485*C455</f>
        <v>0</v>
      </c>
      <c r="J485" s="39">
        <f>+H485*I491</f>
        <v>0</v>
      </c>
      <c r="K485" s="588">
        <v>0</v>
      </c>
      <c r="L485" s="394">
        <f t="shared" si="36"/>
        <v>0</v>
      </c>
    </row>
    <row r="486" spans="1:14" ht="13.8">
      <c r="A486" s="372" t="s">
        <v>461</v>
      </c>
      <c r="B486" s="22">
        <f>+$B$36</f>
        <v>0</v>
      </c>
      <c r="C486" s="84" t="e">
        <f>+B486/B488</f>
        <v>#DIV/0!</v>
      </c>
      <c r="D486" s="89">
        <v>0</v>
      </c>
      <c r="E486" s="112">
        <f>+D486*C455</f>
        <v>0</v>
      </c>
      <c r="F486" s="79">
        <v>0</v>
      </c>
      <c r="G486" s="112">
        <f>F486*C455</f>
        <v>0</v>
      </c>
      <c r="H486" s="79">
        <v>0</v>
      </c>
      <c r="I486" s="117">
        <f>H486*C455</f>
        <v>0</v>
      </c>
      <c r="J486" s="39">
        <f>+H486*I491</f>
        <v>0</v>
      </c>
      <c r="K486" s="588">
        <v>0</v>
      </c>
      <c r="L486" s="394">
        <f t="shared" ref="L486" si="37">+J486+K486</f>
        <v>0</v>
      </c>
    </row>
    <row r="487" spans="1:14" ht="13.8">
      <c r="A487" s="3" t="s">
        <v>464</v>
      </c>
      <c r="B487" s="22">
        <f>+$B$37</f>
        <v>0</v>
      </c>
      <c r="C487" s="84" t="e">
        <f>+B487/B488</f>
        <v>#DIV/0!</v>
      </c>
      <c r="D487" s="89">
        <v>0</v>
      </c>
      <c r="E487" s="112">
        <f>+D487*C455</f>
        <v>0</v>
      </c>
      <c r="F487" s="79">
        <v>0</v>
      </c>
      <c r="G487" s="115">
        <f>F487*C455</f>
        <v>0</v>
      </c>
      <c r="H487" s="514">
        <v>0</v>
      </c>
      <c r="I487" s="118">
        <f>H487*C455</f>
        <v>0</v>
      </c>
      <c r="J487" s="39">
        <f>+H487*I491</f>
        <v>0</v>
      </c>
      <c r="K487" s="588">
        <v>0</v>
      </c>
      <c r="L487" s="394">
        <f t="shared" si="36"/>
        <v>0</v>
      </c>
    </row>
    <row r="488" spans="1:14" ht="13.8">
      <c r="A488" s="24"/>
      <c r="B488" s="25">
        <f t="shared" ref="B488:L488" si="38">SUM(B461:B487)</f>
        <v>0</v>
      </c>
      <c r="C488" s="85" t="e">
        <f t="shared" si="38"/>
        <v>#DIV/0!</v>
      </c>
      <c r="D488" s="82">
        <f t="shared" si="38"/>
        <v>0</v>
      </c>
      <c r="E488" s="113">
        <f t="shared" si="38"/>
        <v>0</v>
      </c>
      <c r="F488" s="83">
        <f t="shared" si="38"/>
        <v>0</v>
      </c>
      <c r="G488" s="113">
        <f t="shared" si="38"/>
        <v>0</v>
      </c>
      <c r="H488" s="515">
        <f t="shared" si="38"/>
        <v>1</v>
      </c>
      <c r="I488" s="363">
        <f t="shared" si="38"/>
        <v>111942</v>
      </c>
      <c r="J488" s="26">
        <f t="shared" si="38"/>
        <v>10319.669384968311</v>
      </c>
      <c r="K488" s="26">
        <f t="shared" si="38"/>
        <v>-741</v>
      </c>
      <c r="L488" s="26">
        <f t="shared" si="38"/>
        <v>9578.6693849683106</v>
      </c>
    </row>
    <row r="489" spans="1:14">
      <c r="H489" s="80"/>
      <c r="I489" s="81"/>
    </row>
    <row r="490" spans="1:14">
      <c r="I490" s="127"/>
    </row>
    <row r="491" spans="1:14">
      <c r="G491" t="s">
        <v>114</v>
      </c>
      <c r="H491" s="27"/>
      <c r="I491" s="357">
        <f>+ITCM!L88</f>
        <v>10319.669384968311</v>
      </c>
    </row>
    <row r="492" spans="1:14">
      <c r="G492" t="s">
        <v>338</v>
      </c>
      <c r="I492" s="357">
        <f>+ITCM!M88</f>
        <v>-741</v>
      </c>
    </row>
    <row r="493" spans="1:14">
      <c r="G493" t="s">
        <v>256</v>
      </c>
      <c r="I493" s="746">
        <f>SUM(I491:I492)</f>
        <v>9578.6693849683106</v>
      </c>
      <c r="N493" s="121">
        <f>+I493</f>
        <v>9578.6693849683106</v>
      </c>
    </row>
    <row r="494" spans="1:14">
      <c r="I494" s="122"/>
      <c r="N494" s="121"/>
    </row>
    <row r="495" spans="1:14">
      <c r="I495" s="122"/>
      <c r="N495" s="121"/>
    </row>
    <row r="496" spans="1:14">
      <c r="I496" s="122"/>
      <c r="N496" s="121"/>
    </row>
    <row r="497" spans="1:12" ht="15.6">
      <c r="A497" s="874" t="s">
        <v>19</v>
      </c>
      <c r="B497" s="875"/>
      <c r="C497" s="875" t="s">
        <v>675</v>
      </c>
      <c r="D497" s="875"/>
      <c r="E497" s="875"/>
      <c r="F497" s="875"/>
      <c r="G497" s="875"/>
      <c r="H497" s="876"/>
      <c r="I497" s="4"/>
    </row>
    <row r="498" spans="1:12" ht="15.6">
      <c r="A498" s="867" t="s">
        <v>20</v>
      </c>
      <c r="B498" s="868"/>
      <c r="C498" s="920"/>
      <c r="D498" s="920"/>
      <c r="E498" s="920"/>
      <c r="F498" s="920"/>
      <c r="G498" s="920"/>
      <c r="H498" s="921"/>
      <c r="I498" s="4"/>
    </row>
    <row r="499" spans="1:12" ht="15.6">
      <c r="A499" s="867" t="s">
        <v>22</v>
      </c>
      <c r="B499" s="868"/>
      <c r="C499" s="913"/>
      <c r="D499" s="913"/>
      <c r="E499" s="913"/>
      <c r="F499" s="913"/>
      <c r="G499" s="913"/>
      <c r="H499" s="914"/>
      <c r="I499" s="4"/>
    </row>
    <row r="500" spans="1:12" ht="15.6">
      <c r="A500" s="867" t="s">
        <v>24</v>
      </c>
      <c r="B500" s="868"/>
      <c r="C500" s="869">
        <v>211332</v>
      </c>
      <c r="D500" s="870"/>
      <c r="E500" s="870"/>
      <c r="F500" s="870"/>
      <c r="G500" s="870"/>
      <c r="H500" s="871"/>
      <c r="I500" s="4"/>
    </row>
    <row r="501" spans="1:12" ht="15.6">
      <c r="A501" s="881" t="s">
        <v>25</v>
      </c>
      <c r="B501" s="882"/>
      <c r="C501" s="911" t="s">
        <v>116</v>
      </c>
      <c r="D501" s="911"/>
      <c r="E501" s="911"/>
      <c r="F501" s="911"/>
      <c r="G501" s="911"/>
      <c r="H501" s="912"/>
      <c r="I501" s="4"/>
    </row>
    <row r="502" spans="1:12" ht="13.8">
      <c r="A502" s="5"/>
      <c r="B502" s="5"/>
      <c r="C502" s="5"/>
      <c r="D502" s="5"/>
      <c r="E502" s="5"/>
      <c r="F502" s="5"/>
      <c r="G502" s="5"/>
      <c r="H502" s="5"/>
      <c r="I502" s="5"/>
    </row>
    <row r="503" spans="1:12" ht="13.8">
      <c r="A503" s="6"/>
      <c r="B503" s="7"/>
      <c r="C503" s="8"/>
      <c r="D503" s="886">
        <v>0.2</v>
      </c>
      <c r="E503" s="887"/>
      <c r="F503" s="886">
        <v>0.8</v>
      </c>
      <c r="G503" s="887"/>
      <c r="H503" s="489"/>
      <c r="I503" s="10"/>
      <c r="J503" s="11" t="s">
        <v>121</v>
      </c>
      <c r="K503" s="11" t="s">
        <v>269</v>
      </c>
      <c r="L503" s="11" t="s">
        <v>270</v>
      </c>
    </row>
    <row r="504" spans="1:12" ht="13.8">
      <c r="A504" s="12"/>
      <c r="B504" s="13"/>
      <c r="C504" s="14"/>
      <c r="D504" s="872" t="s">
        <v>26</v>
      </c>
      <c r="E504" s="880"/>
      <c r="F504" s="872" t="s">
        <v>27</v>
      </c>
      <c r="G504" s="880"/>
      <c r="H504" s="872" t="s">
        <v>28</v>
      </c>
      <c r="I504" s="873"/>
      <c r="J504" s="15" t="s">
        <v>29</v>
      </c>
      <c r="K504" s="391" t="s">
        <v>29</v>
      </c>
      <c r="L504" s="391" t="s">
        <v>29</v>
      </c>
    </row>
    <row r="505" spans="1:12" ht="27.6">
      <c r="A505" s="16" t="s">
        <v>30</v>
      </c>
      <c r="B505" s="17" t="s">
        <v>31</v>
      </c>
      <c r="C505" s="18" t="s">
        <v>32</v>
      </c>
      <c r="D505" s="19" t="s">
        <v>33</v>
      </c>
      <c r="E505" s="20" t="s">
        <v>34</v>
      </c>
      <c r="F505" s="19" t="s">
        <v>33</v>
      </c>
      <c r="G505" s="20" t="s">
        <v>34</v>
      </c>
      <c r="H505" s="21" t="s">
        <v>33</v>
      </c>
      <c r="I505" s="40" t="s">
        <v>34</v>
      </c>
      <c r="J505" s="18" t="s">
        <v>34</v>
      </c>
      <c r="K505" s="18" t="s">
        <v>34</v>
      </c>
      <c r="L505" s="18" t="s">
        <v>34</v>
      </c>
    </row>
    <row r="506" spans="1:12" ht="13.8">
      <c r="A506" s="1" t="s">
        <v>15</v>
      </c>
      <c r="B506" s="22">
        <f>+$B$10</f>
        <v>0</v>
      </c>
      <c r="C506" s="84" t="e">
        <f>+B506/B533</f>
        <v>#DIV/0!</v>
      </c>
      <c r="D506" s="89">
        <v>0</v>
      </c>
      <c r="E506" s="112">
        <f>+D506*C500</f>
        <v>0</v>
      </c>
      <c r="F506" s="79">
        <v>0</v>
      </c>
      <c r="G506" s="114">
        <f>F506*C500</f>
        <v>0</v>
      </c>
      <c r="H506" s="79">
        <v>0</v>
      </c>
      <c r="I506" s="116">
        <f>H506*C500</f>
        <v>0</v>
      </c>
      <c r="J506" s="39">
        <f>+H506*I536</f>
        <v>0</v>
      </c>
      <c r="K506" s="588">
        <v>0</v>
      </c>
      <c r="L506" s="393">
        <f>+J506+K506</f>
        <v>0</v>
      </c>
    </row>
    <row r="507" spans="1:12" ht="13.8">
      <c r="A507" s="2" t="s">
        <v>4</v>
      </c>
      <c r="B507" s="22">
        <f>+$B$12</f>
        <v>0</v>
      </c>
      <c r="C507" s="84" t="e">
        <f>+B507/B533</f>
        <v>#DIV/0!</v>
      </c>
      <c r="D507" s="89">
        <v>0</v>
      </c>
      <c r="E507" s="112">
        <f>+D507*C500</f>
        <v>0</v>
      </c>
      <c r="F507" s="79">
        <v>0</v>
      </c>
      <c r="G507" s="112">
        <f>F507*C500</f>
        <v>0</v>
      </c>
      <c r="H507" s="79">
        <v>0</v>
      </c>
      <c r="I507" s="117">
        <f>H507*C500</f>
        <v>0</v>
      </c>
      <c r="J507" s="39">
        <f>+H507*I536</f>
        <v>0</v>
      </c>
      <c r="K507" s="588">
        <v>0</v>
      </c>
      <c r="L507" s="394">
        <f>+J507+K507</f>
        <v>0</v>
      </c>
    </row>
    <row r="508" spans="1:12" ht="13.8">
      <c r="A508" s="2" t="s">
        <v>0</v>
      </c>
      <c r="B508" s="22">
        <f>+$B$13</f>
        <v>0</v>
      </c>
      <c r="C508" s="84" t="e">
        <f>+B508/B533</f>
        <v>#DIV/0!</v>
      </c>
      <c r="D508" s="89">
        <v>0</v>
      </c>
      <c r="E508" s="112">
        <f>+D508*C500</f>
        <v>0</v>
      </c>
      <c r="F508" s="79">
        <v>0</v>
      </c>
      <c r="G508" s="112">
        <f>F508*C500</f>
        <v>0</v>
      </c>
      <c r="H508" s="475">
        <v>0</v>
      </c>
      <c r="I508" s="117">
        <f>H508*C500</f>
        <v>0</v>
      </c>
      <c r="J508" s="39">
        <f>+H508*I536</f>
        <v>0</v>
      </c>
      <c r="K508" s="588">
        <v>0</v>
      </c>
      <c r="L508" s="394">
        <f t="shared" ref="L508:L532" si="39">+J508+K508</f>
        <v>0</v>
      </c>
    </row>
    <row r="509" spans="1:12" ht="13.8">
      <c r="A509" s="2" t="s">
        <v>16</v>
      </c>
      <c r="B509" s="22">
        <f>+$B$14</f>
        <v>0</v>
      </c>
      <c r="C509" s="84" t="e">
        <f>+B509/B533</f>
        <v>#DIV/0!</v>
      </c>
      <c r="D509" s="89">
        <v>0</v>
      </c>
      <c r="E509" s="112">
        <f>+D509*C500</f>
        <v>0</v>
      </c>
      <c r="F509" s="79">
        <v>0</v>
      </c>
      <c r="G509" s="112">
        <f>F509*C500</f>
        <v>0</v>
      </c>
      <c r="H509" s="79">
        <v>0</v>
      </c>
      <c r="I509" s="117">
        <f>H509*C500</f>
        <v>0</v>
      </c>
      <c r="J509" s="39">
        <f>+H509*I536</f>
        <v>0</v>
      </c>
      <c r="K509" s="588">
        <v>0</v>
      </c>
      <c r="L509" s="394">
        <f t="shared" si="39"/>
        <v>0</v>
      </c>
    </row>
    <row r="510" spans="1:12" ht="13.8">
      <c r="A510" s="2" t="s">
        <v>6</v>
      </c>
      <c r="B510" s="22">
        <f>+$B$15</f>
        <v>0</v>
      </c>
      <c r="C510" s="84" t="e">
        <f>+B510/B533</f>
        <v>#DIV/0!</v>
      </c>
      <c r="D510" s="89">
        <v>0</v>
      </c>
      <c r="E510" s="112">
        <f>+D510*C500</f>
        <v>0</v>
      </c>
      <c r="F510" s="79">
        <v>0</v>
      </c>
      <c r="G510" s="112">
        <f>F510*C500</f>
        <v>0</v>
      </c>
      <c r="H510" s="79">
        <v>0</v>
      </c>
      <c r="I510" s="117">
        <f>H510*C500</f>
        <v>0</v>
      </c>
      <c r="J510" s="39">
        <f>+H510*I536</f>
        <v>0</v>
      </c>
      <c r="K510" s="588">
        <v>0</v>
      </c>
      <c r="L510" s="394">
        <f t="shared" si="39"/>
        <v>0</v>
      </c>
    </row>
    <row r="511" spans="1:12" ht="13.8">
      <c r="A511" s="2" t="s">
        <v>10</v>
      </c>
      <c r="B511" s="22">
        <f>+$B$16</f>
        <v>0</v>
      </c>
      <c r="C511" s="84" t="e">
        <f>+B511/B533</f>
        <v>#DIV/0!</v>
      </c>
      <c r="D511" s="89">
        <v>0</v>
      </c>
      <c r="E511" s="112">
        <f>+D511*C500</f>
        <v>0</v>
      </c>
      <c r="F511" s="79">
        <v>0</v>
      </c>
      <c r="G511" s="112">
        <f>F511*C500</f>
        <v>0</v>
      </c>
      <c r="H511" s="79">
        <v>0</v>
      </c>
      <c r="I511" s="117">
        <f>H511*C500</f>
        <v>0</v>
      </c>
      <c r="J511" s="39">
        <f>+H511*I536</f>
        <v>0</v>
      </c>
      <c r="K511" s="588">
        <v>0</v>
      </c>
      <c r="L511" s="394">
        <f t="shared" si="39"/>
        <v>0</v>
      </c>
    </row>
    <row r="512" spans="1:12" ht="13.8">
      <c r="A512" s="2" t="s">
        <v>17</v>
      </c>
      <c r="B512" s="22">
        <f>+$B$17</f>
        <v>0</v>
      </c>
      <c r="C512" s="84" t="e">
        <f>+B512/B533</f>
        <v>#DIV/0!</v>
      </c>
      <c r="D512" s="89">
        <v>0</v>
      </c>
      <c r="E512" s="112">
        <f>+D512*C500</f>
        <v>0</v>
      </c>
      <c r="F512" s="79">
        <v>0</v>
      </c>
      <c r="G512" s="112">
        <f>F512*C500</f>
        <v>0</v>
      </c>
      <c r="H512" s="79">
        <v>0</v>
      </c>
      <c r="I512" s="117">
        <f>H512*C500</f>
        <v>0</v>
      </c>
      <c r="J512" s="39">
        <f>+H512*I536</f>
        <v>0</v>
      </c>
      <c r="K512" s="588">
        <v>0</v>
      </c>
      <c r="L512" s="394">
        <f t="shared" si="39"/>
        <v>0</v>
      </c>
    </row>
    <row r="513" spans="1:12" ht="13.8">
      <c r="A513" s="2" t="s">
        <v>5</v>
      </c>
      <c r="B513" s="22">
        <f>+$B$18</f>
        <v>0</v>
      </c>
      <c r="C513" s="84" t="e">
        <f>+B513/B533</f>
        <v>#DIV/0!</v>
      </c>
      <c r="D513" s="89">
        <v>0</v>
      </c>
      <c r="E513" s="112">
        <f>+D513*C500</f>
        <v>0</v>
      </c>
      <c r="F513" s="79">
        <v>0</v>
      </c>
      <c r="G513" s="112">
        <f>F513*C500</f>
        <v>0</v>
      </c>
      <c r="H513" s="79">
        <v>0</v>
      </c>
      <c r="I513" s="117">
        <f>H513*C500</f>
        <v>0</v>
      </c>
      <c r="J513" s="39">
        <f>+H513*I536</f>
        <v>0</v>
      </c>
      <c r="K513" s="588">
        <v>0</v>
      </c>
      <c r="L513" s="394">
        <f t="shared" si="39"/>
        <v>0</v>
      </c>
    </row>
    <row r="514" spans="1:12" ht="13.8">
      <c r="A514" s="2" t="s">
        <v>116</v>
      </c>
      <c r="B514" s="22">
        <f>+$B$19</f>
        <v>0</v>
      </c>
      <c r="C514" s="84" t="e">
        <f>+B514/B533</f>
        <v>#DIV/0!</v>
      </c>
      <c r="D514" s="89">
        <v>0</v>
      </c>
      <c r="E514" s="112">
        <f>+D514*C500</f>
        <v>0</v>
      </c>
      <c r="F514" s="79">
        <v>0</v>
      </c>
      <c r="G514" s="112">
        <f>F514*C500</f>
        <v>0</v>
      </c>
      <c r="H514" s="79">
        <v>1</v>
      </c>
      <c r="I514" s="117">
        <f>H514*C500</f>
        <v>211332</v>
      </c>
      <c r="J514" s="39">
        <f>+H514*I536</f>
        <v>0</v>
      </c>
      <c r="K514" s="588">
        <v>0</v>
      </c>
      <c r="L514" s="394">
        <f t="shared" si="39"/>
        <v>0</v>
      </c>
    </row>
    <row r="515" spans="1:12" ht="13.8">
      <c r="A515" s="2" t="s">
        <v>1</v>
      </c>
      <c r="B515" s="22">
        <f>+$B$20</f>
        <v>0</v>
      </c>
      <c r="C515" s="84" t="e">
        <f>+B515/B533</f>
        <v>#DIV/0!</v>
      </c>
      <c r="D515" s="89">
        <v>0</v>
      </c>
      <c r="E515" s="112">
        <f>+D515*C500</f>
        <v>0</v>
      </c>
      <c r="F515" s="79">
        <v>0</v>
      </c>
      <c r="G515" s="112">
        <f>F515*C500</f>
        <v>0</v>
      </c>
      <c r="H515" s="79">
        <v>0</v>
      </c>
      <c r="I515" s="117">
        <f>H515*C500</f>
        <v>0</v>
      </c>
      <c r="J515" s="39">
        <f>+H515*I536</f>
        <v>0</v>
      </c>
      <c r="K515" s="588">
        <v>0</v>
      </c>
      <c r="L515" s="394">
        <f t="shared" si="39"/>
        <v>0</v>
      </c>
    </row>
    <row r="516" spans="1:12" ht="13.8">
      <c r="A516" s="2" t="s">
        <v>46</v>
      </c>
      <c r="B516" s="22">
        <f>+$B$21</f>
        <v>0</v>
      </c>
      <c r="C516" s="84" t="e">
        <f>+B516/B533</f>
        <v>#DIV/0!</v>
      </c>
      <c r="D516" s="89">
        <v>0</v>
      </c>
      <c r="E516" s="112">
        <f>+D516*C500</f>
        <v>0</v>
      </c>
      <c r="F516" s="79">
        <v>0</v>
      </c>
      <c r="G516" s="112">
        <f>F516*C500</f>
        <v>0</v>
      </c>
      <c r="H516" s="79">
        <v>0</v>
      </c>
      <c r="I516" s="117">
        <f>H516*C500</f>
        <v>0</v>
      </c>
      <c r="J516" s="39">
        <f>+H516*I536</f>
        <v>0</v>
      </c>
      <c r="K516" s="588">
        <v>0</v>
      </c>
      <c r="L516" s="394">
        <f t="shared" si="39"/>
        <v>0</v>
      </c>
    </row>
    <row r="517" spans="1:12" ht="13.8">
      <c r="A517" s="2" t="s">
        <v>45</v>
      </c>
      <c r="B517" s="22">
        <f>+$B$22</f>
        <v>0</v>
      </c>
      <c r="C517" s="84" t="e">
        <f>+B517/B533</f>
        <v>#DIV/0!</v>
      </c>
      <c r="D517" s="89">
        <v>0</v>
      </c>
      <c r="E517" s="112">
        <f>+D517*C500</f>
        <v>0</v>
      </c>
      <c r="F517" s="79">
        <v>0</v>
      </c>
      <c r="G517" s="112">
        <f>F517*C500</f>
        <v>0</v>
      </c>
      <c r="H517" s="79">
        <v>0</v>
      </c>
      <c r="I517" s="117">
        <f>H517*C500</f>
        <v>0</v>
      </c>
      <c r="J517" s="39">
        <f>+H517*I536</f>
        <v>0</v>
      </c>
      <c r="K517" s="588">
        <v>0</v>
      </c>
      <c r="L517" s="394">
        <f t="shared" si="39"/>
        <v>0</v>
      </c>
    </row>
    <row r="518" spans="1:12" ht="13.8">
      <c r="A518" s="2" t="s">
        <v>209</v>
      </c>
      <c r="B518" s="22">
        <f>+$B$23</f>
        <v>0</v>
      </c>
      <c r="C518" s="84" t="e">
        <f>+B518/B533</f>
        <v>#DIV/0!</v>
      </c>
      <c r="D518" s="89">
        <v>0</v>
      </c>
      <c r="E518" s="112">
        <f>+D518*C500</f>
        <v>0</v>
      </c>
      <c r="F518" s="79">
        <v>0</v>
      </c>
      <c r="G518" s="112">
        <f>F518*C500</f>
        <v>0</v>
      </c>
      <c r="H518" s="79">
        <v>0</v>
      </c>
      <c r="I518" s="117">
        <f>H518*C500</f>
        <v>0</v>
      </c>
      <c r="J518" s="39">
        <f>+H518*I536</f>
        <v>0</v>
      </c>
      <c r="K518" s="588">
        <v>0</v>
      </c>
      <c r="L518" s="394">
        <f t="shared" si="39"/>
        <v>0</v>
      </c>
    </row>
    <row r="519" spans="1:12" ht="13.8">
      <c r="A519" s="2" t="s">
        <v>210</v>
      </c>
      <c r="B519" s="22">
        <f>+$B$24</f>
        <v>0</v>
      </c>
      <c r="C519" s="84" t="e">
        <f>+B519/B533</f>
        <v>#DIV/0!</v>
      </c>
      <c r="D519" s="89">
        <v>0</v>
      </c>
      <c r="E519" s="112">
        <f>+D519*C500</f>
        <v>0</v>
      </c>
      <c r="F519" s="79">
        <v>0</v>
      </c>
      <c r="G519" s="112">
        <f>F519*C500</f>
        <v>0</v>
      </c>
      <c r="H519" s="79">
        <v>0</v>
      </c>
      <c r="I519" s="117">
        <f>H519*C500</f>
        <v>0</v>
      </c>
      <c r="J519" s="39">
        <f>+H519*I536</f>
        <v>0</v>
      </c>
      <c r="K519" s="588">
        <v>0</v>
      </c>
      <c r="L519" s="394">
        <f t="shared" si="39"/>
        <v>0</v>
      </c>
    </row>
    <row r="520" spans="1:12" ht="13.8">
      <c r="A520" s="2" t="s">
        <v>2</v>
      </c>
      <c r="B520" s="22">
        <f>+$B$25</f>
        <v>0</v>
      </c>
      <c r="C520" s="84" t="e">
        <f>+B520/B533</f>
        <v>#DIV/0!</v>
      </c>
      <c r="D520" s="89">
        <v>0</v>
      </c>
      <c r="E520" s="112">
        <f>+D520*C500</f>
        <v>0</v>
      </c>
      <c r="F520" s="79">
        <v>0</v>
      </c>
      <c r="G520" s="112">
        <f>F520*C500</f>
        <v>0</v>
      </c>
      <c r="H520" s="79">
        <v>0</v>
      </c>
      <c r="I520" s="117">
        <f>H520*C500</f>
        <v>0</v>
      </c>
      <c r="J520" s="39">
        <f>+H520*I536</f>
        <v>0</v>
      </c>
      <c r="K520" s="588">
        <v>0</v>
      </c>
      <c r="L520" s="394">
        <f t="shared" si="39"/>
        <v>0</v>
      </c>
    </row>
    <row r="521" spans="1:12" ht="13.8">
      <c r="A521" s="2" t="s">
        <v>12</v>
      </c>
      <c r="B521" s="22">
        <f>+$B$26</f>
        <v>0</v>
      </c>
      <c r="C521" s="84" t="e">
        <f>+B521/B533</f>
        <v>#DIV/0!</v>
      </c>
      <c r="D521" s="89">
        <v>0</v>
      </c>
      <c r="E521" s="112">
        <f>+D521*C500</f>
        <v>0</v>
      </c>
      <c r="F521" s="79">
        <v>0</v>
      </c>
      <c r="G521" s="112">
        <f>F521*C500</f>
        <v>0</v>
      </c>
      <c r="H521" s="79">
        <v>0</v>
      </c>
      <c r="I521" s="117">
        <f>H521*C500</f>
        <v>0</v>
      </c>
      <c r="J521" s="39">
        <f>+H521*I536</f>
        <v>0</v>
      </c>
      <c r="K521" s="588">
        <v>0</v>
      </c>
      <c r="L521" s="394">
        <f>+J521+K521</f>
        <v>0</v>
      </c>
    </row>
    <row r="522" spans="1:12" ht="13.8">
      <c r="A522" s="2" t="s">
        <v>18</v>
      </c>
      <c r="B522" s="22">
        <f>+$B$27</f>
        <v>0</v>
      </c>
      <c r="C522" s="84" t="e">
        <f>+B522/B533</f>
        <v>#DIV/0!</v>
      </c>
      <c r="D522" s="89">
        <v>0</v>
      </c>
      <c r="E522" s="112">
        <f>+D522*C500</f>
        <v>0</v>
      </c>
      <c r="F522" s="79">
        <v>0</v>
      </c>
      <c r="G522" s="112">
        <f>F522*C500</f>
        <v>0</v>
      </c>
      <c r="H522" s="79">
        <v>0</v>
      </c>
      <c r="I522" s="117">
        <f>H522*C500</f>
        <v>0</v>
      </c>
      <c r="J522" s="39">
        <f>+H522*I536</f>
        <v>0</v>
      </c>
      <c r="K522" s="588">
        <v>0</v>
      </c>
      <c r="L522" s="394">
        <f t="shared" si="39"/>
        <v>0</v>
      </c>
    </row>
    <row r="523" spans="1:12" ht="13.8">
      <c r="A523" s="2" t="s">
        <v>9</v>
      </c>
      <c r="B523" s="22">
        <f>+$B$28</f>
        <v>0</v>
      </c>
      <c r="C523" s="84" t="e">
        <f>+B523/B533</f>
        <v>#DIV/0!</v>
      </c>
      <c r="D523" s="89">
        <v>0</v>
      </c>
      <c r="E523" s="112">
        <f>+D523*C500</f>
        <v>0</v>
      </c>
      <c r="F523" s="79">
        <v>0</v>
      </c>
      <c r="G523" s="112">
        <f>F523*C500</f>
        <v>0</v>
      </c>
      <c r="H523" s="79">
        <v>0</v>
      </c>
      <c r="I523" s="117">
        <f>H523*C500</f>
        <v>0</v>
      </c>
      <c r="J523" s="39">
        <f>+H523*I536</f>
        <v>0</v>
      </c>
      <c r="K523" s="588">
        <v>0</v>
      </c>
      <c r="L523" s="394">
        <f t="shared" si="39"/>
        <v>0</v>
      </c>
    </row>
    <row r="524" spans="1:12" ht="13.8">
      <c r="A524" s="2" t="s">
        <v>7</v>
      </c>
      <c r="B524" s="22">
        <f>+$B$29</f>
        <v>0</v>
      </c>
      <c r="C524" s="84" t="e">
        <f>+B524/B533</f>
        <v>#DIV/0!</v>
      </c>
      <c r="D524" s="89">
        <v>0</v>
      </c>
      <c r="E524" s="112">
        <f>+D524*C500</f>
        <v>0</v>
      </c>
      <c r="F524" s="79">
        <v>0</v>
      </c>
      <c r="G524" s="112">
        <f>F524*C500</f>
        <v>0</v>
      </c>
      <c r="H524" s="79">
        <v>0</v>
      </c>
      <c r="I524" s="117">
        <f>H524*C500</f>
        <v>0</v>
      </c>
      <c r="J524" s="39">
        <f>+H524*I536</f>
        <v>0</v>
      </c>
      <c r="K524" s="588">
        <v>0</v>
      </c>
      <c r="L524" s="394">
        <f t="shared" si="39"/>
        <v>0</v>
      </c>
    </row>
    <row r="525" spans="1:12" ht="13.8">
      <c r="A525" s="2" t="s">
        <v>13</v>
      </c>
      <c r="B525" s="22">
        <f>+$B$30</f>
        <v>0</v>
      </c>
      <c r="C525" s="84" t="e">
        <f>+B525/B533</f>
        <v>#DIV/0!</v>
      </c>
      <c r="D525" s="89">
        <v>0</v>
      </c>
      <c r="E525" s="112">
        <f>+D525*C500</f>
        <v>0</v>
      </c>
      <c r="F525" s="79">
        <v>0</v>
      </c>
      <c r="G525" s="112">
        <f>F525*C500</f>
        <v>0</v>
      </c>
      <c r="H525" s="79">
        <v>0</v>
      </c>
      <c r="I525" s="117">
        <f>H525*C500</f>
        <v>0</v>
      </c>
      <c r="J525" s="39">
        <f>+H525*I536</f>
        <v>0</v>
      </c>
      <c r="K525" s="588">
        <v>0</v>
      </c>
      <c r="L525" s="394">
        <f t="shared" si="39"/>
        <v>0</v>
      </c>
    </row>
    <row r="526" spans="1:12" ht="13.8">
      <c r="A526" s="2" t="s">
        <v>3</v>
      </c>
      <c r="B526" s="22">
        <f>+$B$31</f>
        <v>0</v>
      </c>
      <c r="C526" s="84" t="e">
        <f>+B526/B533</f>
        <v>#DIV/0!</v>
      </c>
      <c r="D526" s="89">
        <v>0</v>
      </c>
      <c r="E526" s="112">
        <f>+D526*C500</f>
        <v>0</v>
      </c>
      <c r="F526" s="79">
        <v>0</v>
      </c>
      <c r="G526" s="112">
        <f>F526*C500</f>
        <v>0</v>
      </c>
      <c r="H526" s="79">
        <v>0</v>
      </c>
      <c r="I526" s="117">
        <f>H526*C500</f>
        <v>0</v>
      </c>
      <c r="J526" s="39">
        <f>+H526*I536</f>
        <v>0</v>
      </c>
      <c r="K526" s="588">
        <v>0</v>
      </c>
      <c r="L526" s="394">
        <f t="shared" si="39"/>
        <v>0</v>
      </c>
    </row>
    <row r="527" spans="1:12" ht="13.8">
      <c r="A527" s="2" t="s">
        <v>11</v>
      </c>
      <c r="B527" s="22">
        <f>+$B$32</f>
        <v>0</v>
      </c>
      <c r="C527" s="84" t="e">
        <f>+B527/B533</f>
        <v>#DIV/0!</v>
      </c>
      <c r="D527" s="89">
        <v>0</v>
      </c>
      <c r="E527" s="112">
        <f>+D527*C500</f>
        <v>0</v>
      </c>
      <c r="F527" s="79">
        <v>0</v>
      </c>
      <c r="G527" s="112">
        <f>F527*C500</f>
        <v>0</v>
      </c>
      <c r="H527" s="79">
        <v>0</v>
      </c>
      <c r="I527" s="117">
        <f>H527*C500</f>
        <v>0</v>
      </c>
      <c r="J527" s="39">
        <f>+H527*I536</f>
        <v>0</v>
      </c>
      <c r="K527" s="588">
        <v>0</v>
      </c>
      <c r="L527" s="394">
        <f t="shared" si="39"/>
        <v>0</v>
      </c>
    </row>
    <row r="528" spans="1:12" ht="13.8">
      <c r="A528" s="372" t="s">
        <v>8</v>
      </c>
      <c r="B528" s="22">
        <f>+$B$33</f>
        <v>0</v>
      </c>
      <c r="C528" s="84" t="e">
        <f>+B528/B533</f>
        <v>#DIV/0!</v>
      </c>
      <c r="D528" s="89">
        <v>0</v>
      </c>
      <c r="E528" s="112">
        <f>+D528*C500</f>
        <v>0</v>
      </c>
      <c r="F528" s="79">
        <v>0</v>
      </c>
      <c r="G528" s="112">
        <f>F528*C500</f>
        <v>0</v>
      </c>
      <c r="H528" s="79">
        <v>0</v>
      </c>
      <c r="I528" s="117">
        <f>H528*C500</f>
        <v>0</v>
      </c>
      <c r="J528" s="39">
        <f>+H528*I536</f>
        <v>0</v>
      </c>
      <c r="K528" s="588">
        <v>0</v>
      </c>
      <c r="L528" s="394">
        <f t="shared" si="39"/>
        <v>0</v>
      </c>
    </row>
    <row r="529" spans="1:14" ht="13.8">
      <c r="A529" s="372" t="s">
        <v>444</v>
      </c>
      <c r="B529" s="22">
        <f>+$B$34</f>
        <v>0</v>
      </c>
      <c r="C529" s="84" t="e">
        <f>+B529/B533</f>
        <v>#DIV/0!</v>
      </c>
      <c r="D529" s="89">
        <v>0</v>
      </c>
      <c r="E529" s="112">
        <f>+D529*C500</f>
        <v>0</v>
      </c>
      <c r="F529" s="79">
        <v>0</v>
      </c>
      <c r="G529" s="112">
        <f>F529*C500</f>
        <v>0</v>
      </c>
      <c r="H529" s="79">
        <v>0</v>
      </c>
      <c r="I529" s="117">
        <f>H529*C500</f>
        <v>0</v>
      </c>
      <c r="J529" s="39">
        <f>+H529*I536</f>
        <v>0</v>
      </c>
      <c r="K529" s="588">
        <v>0</v>
      </c>
      <c r="L529" s="394">
        <f t="shared" si="39"/>
        <v>0</v>
      </c>
    </row>
    <row r="530" spans="1:14" ht="13.8">
      <c r="A530" s="372" t="s">
        <v>445</v>
      </c>
      <c r="B530" s="22">
        <f>+$B$35</f>
        <v>0</v>
      </c>
      <c r="C530" s="84" t="e">
        <f>+B530/B533</f>
        <v>#DIV/0!</v>
      </c>
      <c r="D530" s="89">
        <v>0</v>
      </c>
      <c r="E530" s="112">
        <f>+D530*C500</f>
        <v>0</v>
      </c>
      <c r="F530" s="79">
        <v>0</v>
      </c>
      <c r="G530" s="112">
        <f>F530*C500</f>
        <v>0</v>
      </c>
      <c r="H530" s="79">
        <v>0</v>
      </c>
      <c r="I530" s="117">
        <f>H530*C500</f>
        <v>0</v>
      </c>
      <c r="J530" s="39">
        <f>+H530*I536</f>
        <v>0</v>
      </c>
      <c r="K530" s="588">
        <v>0</v>
      </c>
      <c r="L530" s="394">
        <f t="shared" si="39"/>
        <v>0</v>
      </c>
    </row>
    <row r="531" spans="1:14" ht="13.8">
      <c r="A531" s="372" t="s">
        <v>461</v>
      </c>
      <c r="B531" s="22">
        <f>+$B$36</f>
        <v>0</v>
      </c>
      <c r="C531" s="84" t="e">
        <f>+B531/B533</f>
        <v>#DIV/0!</v>
      </c>
      <c r="D531" s="89">
        <v>0</v>
      </c>
      <c r="E531" s="112">
        <f>+D531*C500</f>
        <v>0</v>
      </c>
      <c r="F531" s="79">
        <v>0</v>
      </c>
      <c r="G531" s="112">
        <f>F531*C500</f>
        <v>0</v>
      </c>
      <c r="H531" s="79">
        <v>0</v>
      </c>
      <c r="I531" s="117">
        <f>H531*C500</f>
        <v>0</v>
      </c>
      <c r="J531" s="39">
        <f>+H531*I536</f>
        <v>0</v>
      </c>
      <c r="K531" s="588">
        <v>0</v>
      </c>
      <c r="L531" s="394">
        <f t="shared" ref="L531" si="40">+J531+K531</f>
        <v>0</v>
      </c>
    </row>
    <row r="532" spans="1:14" ht="13.8">
      <c r="A532" s="3" t="s">
        <v>464</v>
      </c>
      <c r="B532" s="22">
        <f>+$B$37</f>
        <v>0</v>
      </c>
      <c r="C532" s="84" t="e">
        <f>+B532/B533</f>
        <v>#DIV/0!</v>
      </c>
      <c r="D532" s="89">
        <v>0</v>
      </c>
      <c r="E532" s="112">
        <f>+D532*C500</f>
        <v>0</v>
      </c>
      <c r="F532" s="79">
        <v>0</v>
      </c>
      <c r="G532" s="115">
        <f>F532*C500</f>
        <v>0</v>
      </c>
      <c r="H532" s="514">
        <v>0</v>
      </c>
      <c r="I532" s="118">
        <f>H532*C500</f>
        <v>0</v>
      </c>
      <c r="J532" s="39">
        <f>+H532*I536</f>
        <v>0</v>
      </c>
      <c r="K532" s="588">
        <v>0</v>
      </c>
      <c r="L532" s="394">
        <f t="shared" si="39"/>
        <v>0</v>
      </c>
    </row>
    <row r="533" spans="1:14" ht="13.8">
      <c r="A533" s="24"/>
      <c r="B533" s="25">
        <f t="shared" ref="B533:L533" si="41">SUM(B506:B532)</f>
        <v>0</v>
      </c>
      <c r="C533" s="85" t="e">
        <f t="shared" si="41"/>
        <v>#DIV/0!</v>
      </c>
      <c r="D533" s="82">
        <f t="shared" si="41"/>
        <v>0</v>
      </c>
      <c r="E533" s="113">
        <f t="shared" si="41"/>
        <v>0</v>
      </c>
      <c r="F533" s="83">
        <f t="shared" si="41"/>
        <v>0</v>
      </c>
      <c r="G533" s="113">
        <f t="shared" si="41"/>
        <v>0</v>
      </c>
      <c r="H533" s="515">
        <f t="shared" si="41"/>
        <v>1</v>
      </c>
      <c r="I533" s="363">
        <f t="shared" si="41"/>
        <v>211332</v>
      </c>
      <c r="J533" s="26">
        <f t="shared" si="41"/>
        <v>0</v>
      </c>
      <c r="K533" s="26">
        <f t="shared" si="41"/>
        <v>0</v>
      </c>
      <c r="L533" s="26">
        <f t="shared" si="41"/>
        <v>0</v>
      </c>
    </row>
    <row r="534" spans="1:14">
      <c r="H534" s="80"/>
      <c r="I534" s="81"/>
    </row>
    <row r="536" spans="1:14">
      <c r="G536" t="s">
        <v>114</v>
      </c>
      <c r="H536" s="27"/>
      <c r="I536" s="357">
        <f>+ITCM!L89</f>
        <v>0</v>
      </c>
    </row>
    <row r="537" spans="1:14">
      <c r="G537" t="s">
        <v>338</v>
      </c>
      <c r="I537" s="357">
        <f>+ITCM!M89</f>
        <v>0</v>
      </c>
    </row>
    <row r="538" spans="1:14">
      <c r="G538" t="s">
        <v>256</v>
      </c>
      <c r="I538" s="120">
        <f>SUM(I536:I537)</f>
        <v>0</v>
      </c>
      <c r="N538" s="121">
        <f>+I538</f>
        <v>0</v>
      </c>
    </row>
    <row r="539" spans="1:14">
      <c r="I539" s="122"/>
      <c r="N539" s="121"/>
    </row>
    <row r="540" spans="1:14">
      <c r="I540" s="122"/>
      <c r="N540" s="121"/>
    </row>
    <row r="541" spans="1:14">
      <c r="I541" s="122"/>
      <c r="N541" s="121"/>
    </row>
    <row r="542" spans="1:14" ht="15.6">
      <c r="A542" s="874" t="s">
        <v>19</v>
      </c>
      <c r="B542" s="875"/>
      <c r="C542" s="875" t="s">
        <v>676</v>
      </c>
      <c r="D542" s="875"/>
      <c r="E542" s="875"/>
      <c r="F542" s="875"/>
      <c r="G542" s="875"/>
      <c r="H542" s="876"/>
      <c r="I542" s="4"/>
    </row>
    <row r="543" spans="1:14" ht="15.6">
      <c r="A543" s="867" t="s">
        <v>20</v>
      </c>
      <c r="B543" s="868"/>
      <c r="C543" s="920"/>
      <c r="D543" s="920"/>
      <c r="E543" s="920"/>
      <c r="F543" s="920"/>
      <c r="G543" s="920"/>
      <c r="H543" s="921"/>
      <c r="I543" s="4"/>
    </row>
    <row r="544" spans="1:14" ht="15.6">
      <c r="A544" s="867" t="s">
        <v>22</v>
      </c>
      <c r="B544" s="868"/>
      <c r="C544" s="913"/>
      <c r="D544" s="913"/>
      <c r="E544" s="913"/>
      <c r="F544" s="913"/>
      <c r="G544" s="913"/>
      <c r="H544" s="914"/>
      <c r="I544" s="4"/>
    </row>
    <row r="545" spans="1:12" ht="15.6">
      <c r="A545" s="867" t="s">
        <v>24</v>
      </c>
      <c r="B545" s="868"/>
      <c r="C545" s="869">
        <v>1758082</v>
      </c>
      <c r="D545" s="870"/>
      <c r="E545" s="870"/>
      <c r="F545" s="870"/>
      <c r="G545" s="870"/>
      <c r="H545" s="871"/>
      <c r="I545" s="4"/>
    </row>
    <row r="546" spans="1:12" ht="15.6">
      <c r="A546" s="881" t="s">
        <v>25</v>
      </c>
      <c r="B546" s="882"/>
      <c r="C546" s="911" t="s">
        <v>116</v>
      </c>
      <c r="D546" s="911"/>
      <c r="E546" s="911"/>
      <c r="F546" s="911"/>
      <c r="G546" s="911"/>
      <c r="H546" s="912"/>
      <c r="I546" s="4"/>
    </row>
    <row r="547" spans="1:12" ht="13.8">
      <c r="A547" s="5"/>
      <c r="B547" s="5"/>
      <c r="C547" s="5"/>
      <c r="D547" s="5"/>
      <c r="E547" s="5"/>
      <c r="F547" s="5"/>
      <c r="G547" s="5"/>
      <c r="H547" s="5"/>
      <c r="I547" s="5"/>
    </row>
    <row r="548" spans="1:12" ht="13.8">
      <c r="A548" s="6"/>
      <c r="B548" s="7"/>
      <c r="C548" s="8"/>
      <c r="D548" s="886">
        <v>0.2</v>
      </c>
      <c r="E548" s="887"/>
      <c r="F548" s="886">
        <v>0.8</v>
      </c>
      <c r="G548" s="887"/>
      <c r="H548" s="489"/>
      <c r="I548" s="10"/>
      <c r="J548" s="11" t="s">
        <v>121</v>
      </c>
      <c r="K548" s="11" t="s">
        <v>269</v>
      </c>
      <c r="L548" s="11" t="s">
        <v>270</v>
      </c>
    </row>
    <row r="549" spans="1:12" ht="13.8">
      <c r="A549" s="12"/>
      <c r="B549" s="13"/>
      <c r="C549" s="14"/>
      <c r="D549" s="872" t="s">
        <v>26</v>
      </c>
      <c r="E549" s="880"/>
      <c r="F549" s="872" t="s">
        <v>27</v>
      </c>
      <c r="G549" s="880"/>
      <c r="H549" s="872" t="s">
        <v>28</v>
      </c>
      <c r="I549" s="873"/>
      <c r="J549" s="15" t="s">
        <v>29</v>
      </c>
      <c r="K549" s="391" t="s">
        <v>29</v>
      </c>
      <c r="L549" s="391" t="s">
        <v>29</v>
      </c>
    </row>
    <row r="550" spans="1:12" ht="27.6">
      <c r="A550" s="16" t="s">
        <v>30</v>
      </c>
      <c r="B550" s="17" t="s">
        <v>31</v>
      </c>
      <c r="C550" s="18" t="s">
        <v>32</v>
      </c>
      <c r="D550" s="19" t="s">
        <v>33</v>
      </c>
      <c r="E550" s="20" t="s">
        <v>34</v>
      </c>
      <c r="F550" s="19" t="s">
        <v>33</v>
      </c>
      <c r="G550" s="20" t="s">
        <v>34</v>
      </c>
      <c r="H550" s="21" t="s">
        <v>33</v>
      </c>
      <c r="I550" s="40" t="s">
        <v>34</v>
      </c>
      <c r="J550" s="18" t="s">
        <v>34</v>
      </c>
      <c r="K550" s="18" t="s">
        <v>34</v>
      </c>
      <c r="L550" s="18" t="s">
        <v>34</v>
      </c>
    </row>
    <row r="551" spans="1:12" ht="13.8">
      <c r="A551" s="1" t="s">
        <v>15</v>
      </c>
      <c r="B551" s="22">
        <f>+$B$10</f>
        <v>0</v>
      </c>
      <c r="C551" s="84" t="e">
        <f>+B551/B578</f>
        <v>#DIV/0!</v>
      </c>
      <c r="D551" s="89">
        <v>0</v>
      </c>
      <c r="E551" s="112">
        <f>+D551*C545</f>
        <v>0</v>
      </c>
      <c r="F551" s="79">
        <v>0</v>
      </c>
      <c r="G551" s="114">
        <f>F551*C545</f>
        <v>0</v>
      </c>
      <c r="H551" s="89">
        <v>0</v>
      </c>
      <c r="I551" s="116">
        <f>H551*C545</f>
        <v>0</v>
      </c>
      <c r="J551" s="39">
        <f>+H551*I581</f>
        <v>0</v>
      </c>
      <c r="K551" s="588">
        <v>0</v>
      </c>
      <c r="L551" s="393">
        <f>+J551+K551</f>
        <v>0</v>
      </c>
    </row>
    <row r="552" spans="1:12" ht="13.8">
      <c r="A552" s="2" t="s">
        <v>4</v>
      </c>
      <c r="B552" s="22">
        <f>+$B$12</f>
        <v>0</v>
      </c>
      <c r="C552" s="84" t="e">
        <f>+B552/B578</f>
        <v>#DIV/0!</v>
      </c>
      <c r="D552" s="89">
        <v>0</v>
      </c>
      <c r="E552" s="112">
        <f>+D552*C545</f>
        <v>0</v>
      </c>
      <c r="F552" s="79">
        <v>0</v>
      </c>
      <c r="G552" s="112">
        <f>F552*C545</f>
        <v>0</v>
      </c>
      <c r="H552" s="89">
        <v>0</v>
      </c>
      <c r="I552" s="117">
        <f>H552*C545</f>
        <v>0</v>
      </c>
      <c r="J552" s="39">
        <f>+H552*I581</f>
        <v>0</v>
      </c>
      <c r="K552" s="588">
        <v>0</v>
      </c>
      <c r="L552" s="394">
        <f>+J552+K552</f>
        <v>0</v>
      </c>
    </row>
    <row r="553" spans="1:12" ht="13.8">
      <c r="A553" s="2" t="s">
        <v>0</v>
      </c>
      <c r="B553" s="22">
        <f>+$B$13</f>
        <v>0</v>
      </c>
      <c r="C553" s="84" t="e">
        <f>+B553/B578</f>
        <v>#DIV/0!</v>
      </c>
      <c r="D553" s="89">
        <v>0</v>
      </c>
      <c r="E553" s="112">
        <f>+D553*C545</f>
        <v>0</v>
      </c>
      <c r="F553" s="79">
        <v>0</v>
      </c>
      <c r="G553" s="112">
        <f>F553*C545</f>
        <v>0</v>
      </c>
      <c r="H553" s="89">
        <v>0</v>
      </c>
      <c r="I553" s="117">
        <f>H553*C545</f>
        <v>0</v>
      </c>
      <c r="J553" s="39">
        <f>+H553*I581</f>
        <v>0</v>
      </c>
      <c r="K553" s="588">
        <v>0</v>
      </c>
      <c r="L553" s="394">
        <f t="shared" ref="L553:L577" si="42">+J553+K553</f>
        <v>0</v>
      </c>
    </row>
    <row r="554" spans="1:12" ht="13.8">
      <c r="A554" s="2" t="s">
        <v>16</v>
      </c>
      <c r="B554" s="22">
        <f>+$B$14</f>
        <v>0</v>
      </c>
      <c r="C554" s="84" t="e">
        <f>+B554/B578</f>
        <v>#DIV/0!</v>
      </c>
      <c r="D554" s="89">
        <v>0</v>
      </c>
      <c r="E554" s="112">
        <f>+D554*C545</f>
        <v>0</v>
      </c>
      <c r="F554" s="79">
        <v>0</v>
      </c>
      <c r="G554" s="112">
        <f>F554*C545</f>
        <v>0</v>
      </c>
      <c r="H554" s="89">
        <v>0</v>
      </c>
      <c r="I554" s="117">
        <f>H554*C545</f>
        <v>0</v>
      </c>
      <c r="J554" s="39">
        <f>+H554*I581</f>
        <v>0</v>
      </c>
      <c r="K554" s="588">
        <v>0</v>
      </c>
      <c r="L554" s="394">
        <f t="shared" si="42"/>
        <v>0</v>
      </c>
    </row>
    <row r="555" spans="1:12" ht="13.8">
      <c r="A555" s="2" t="s">
        <v>6</v>
      </c>
      <c r="B555" s="22">
        <f>+$B$15</f>
        <v>0</v>
      </c>
      <c r="C555" s="84" t="e">
        <f>+B555/B578</f>
        <v>#DIV/0!</v>
      </c>
      <c r="D555" s="89">
        <v>0</v>
      </c>
      <c r="E555" s="112">
        <f>+D555*C545</f>
        <v>0</v>
      </c>
      <c r="F555" s="79">
        <v>0</v>
      </c>
      <c r="G555" s="112">
        <f>F555*C545</f>
        <v>0</v>
      </c>
      <c r="H555" s="89">
        <v>0</v>
      </c>
      <c r="I555" s="117">
        <f>H555*C545</f>
        <v>0</v>
      </c>
      <c r="J555" s="39">
        <f>+H555*I581</f>
        <v>0</v>
      </c>
      <c r="K555" s="588">
        <v>0</v>
      </c>
      <c r="L555" s="394">
        <f t="shared" si="42"/>
        <v>0</v>
      </c>
    </row>
    <row r="556" spans="1:12" ht="13.8">
      <c r="A556" s="2" t="s">
        <v>10</v>
      </c>
      <c r="B556" s="22">
        <f>+$B$16</f>
        <v>0</v>
      </c>
      <c r="C556" s="84" t="e">
        <f>+B556/B578</f>
        <v>#DIV/0!</v>
      </c>
      <c r="D556" s="89">
        <v>0</v>
      </c>
      <c r="E556" s="112">
        <f>+D556*C545</f>
        <v>0</v>
      </c>
      <c r="F556" s="79">
        <v>0</v>
      </c>
      <c r="G556" s="112">
        <f>F556*C545</f>
        <v>0</v>
      </c>
      <c r="H556" s="89">
        <v>0</v>
      </c>
      <c r="I556" s="117">
        <f>H556*C545</f>
        <v>0</v>
      </c>
      <c r="J556" s="39">
        <f>+H556*I581</f>
        <v>0</v>
      </c>
      <c r="K556" s="588">
        <v>0</v>
      </c>
      <c r="L556" s="394">
        <f t="shared" si="42"/>
        <v>0</v>
      </c>
    </row>
    <row r="557" spans="1:12" ht="13.8">
      <c r="A557" s="2" t="s">
        <v>17</v>
      </c>
      <c r="B557" s="22">
        <f>+$B$17</f>
        <v>0</v>
      </c>
      <c r="C557" s="84" t="e">
        <f>+B557/B578</f>
        <v>#DIV/0!</v>
      </c>
      <c r="D557" s="89">
        <v>0</v>
      </c>
      <c r="E557" s="112">
        <f>+D557*C545</f>
        <v>0</v>
      </c>
      <c r="F557" s="79">
        <v>0</v>
      </c>
      <c r="G557" s="112">
        <f>F557*C545</f>
        <v>0</v>
      </c>
      <c r="H557" s="89">
        <v>0</v>
      </c>
      <c r="I557" s="117">
        <f>H557*C545</f>
        <v>0</v>
      </c>
      <c r="J557" s="39">
        <f>+H557*I581</f>
        <v>0</v>
      </c>
      <c r="K557" s="588">
        <v>0</v>
      </c>
      <c r="L557" s="394">
        <f t="shared" si="42"/>
        <v>0</v>
      </c>
    </row>
    <row r="558" spans="1:12" ht="13.8">
      <c r="A558" s="2" t="s">
        <v>5</v>
      </c>
      <c r="B558" s="22">
        <f>+$B$18</f>
        <v>0</v>
      </c>
      <c r="C558" s="84" t="e">
        <f>+B558/B578</f>
        <v>#DIV/0!</v>
      </c>
      <c r="D558" s="89">
        <v>0</v>
      </c>
      <c r="E558" s="112">
        <f>+D558*C545</f>
        <v>0</v>
      </c>
      <c r="F558" s="79">
        <v>0</v>
      </c>
      <c r="G558" s="112">
        <f>F558*C545</f>
        <v>0</v>
      </c>
      <c r="H558" s="89">
        <v>0</v>
      </c>
      <c r="I558" s="117">
        <f>H558*C545</f>
        <v>0</v>
      </c>
      <c r="J558" s="39">
        <f>+H558*I581</f>
        <v>0</v>
      </c>
      <c r="K558" s="588">
        <v>0</v>
      </c>
      <c r="L558" s="394">
        <f t="shared" si="42"/>
        <v>0</v>
      </c>
    </row>
    <row r="559" spans="1:12" ht="13.8">
      <c r="A559" s="2" t="s">
        <v>116</v>
      </c>
      <c r="B559" s="22">
        <f>+$B$19</f>
        <v>0</v>
      </c>
      <c r="C559" s="84" t="e">
        <f>+B559/B578</f>
        <v>#DIV/0!</v>
      </c>
      <c r="D559" s="89">
        <v>0</v>
      </c>
      <c r="E559" s="112">
        <f>+D559*C545</f>
        <v>0</v>
      </c>
      <c r="F559" s="79">
        <v>0</v>
      </c>
      <c r="G559" s="112">
        <f>F559*C545</f>
        <v>0</v>
      </c>
      <c r="H559" s="89">
        <v>1</v>
      </c>
      <c r="I559" s="117">
        <f>H559*C545</f>
        <v>1758082</v>
      </c>
      <c r="J559" s="39">
        <f>+H559*I581</f>
        <v>329269.0414032758</v>
      </c>
      <c r="K559" s="588">
        <v>-23653.38</v>
      </c>
      <c r="L559" s="394">
        <f t="shared" si="42"/>
        <v>305615.66140327579</v>
      </c>
    </row>
    <row r="560" spans="1:12" ht="13.8">
      <c r="A560" s="2" t="s">
        <v>1</v>
      </c>
      <c r="B560" s="22">
        <f>+$B$20</f>
        <v>0</v>
      </c>
      <c r="C560" s="84" t="e">
        <f>+B560/B578</f>
        <v>#DIV/0!</v>
      </c>
      <c r="D560" s="89">
        <v>0</v>
      </c>
      <c r="E560" s="112">
        <f>+D560*C545</f>
        <v>0</v>
      </c>
      <c r="F560" s="79">
        <v>0</v>
      </c>
      <c r="G560" s="112">
        <f>F560*C545</f>
        <v>0</v>
      </c>
      <c r="H560" s="89">
        <v>0</v>
      </c>
      <c r="I560" s="117">
        <f>H560*C545</f>
        <v>0</v>
      </c>
      <c r="J560" s="39">
        <f>+H560*I581</f>
        <v>0</v>
      </c>
      <c r="K560" s="588">
        <v>0</v>
      </c>
      <c r="L560" s="394">
        <f t="shared" si="42"/>
        <v>0</v>
      </c>
    </row>
    <row r="561" spans="1:12" ht="13.8">
      <c r="A561" s="2" t="s">
        <v>46</v>
      </c>
      <c r="B561" s="22">
        <f>+$B$21</f>
        <v>0</v>
      </c>
      <c r="C561" s="84" t="e">
        <f>+B561/B578</f>
        <v>#DIV/0!</v>
      </c>
      <c r="D561" s="89">
        <v>0</v>
      </c>
      <c r="E561" s="112">
        <f>+D561*C545</f>
        <v>0</v>
      </c>
      <c r="F561" s="79">
        <v>0</v>
      </c>
      <c r="G561" s="112">
        <f>F561*C545</f>
        <v>0</v>
      </c>
      <c r="H561" s="89">
        <v>0</v>
      </c>
      <c r="I561" s="117">
        <f>H561*C545</f>
        <v>0</v>
      </c>
      <c r="J561" s="39">
        <f>+H561*I581</f>
        <v>0</v>
      </c>
      <c r="K561" s="588">
        <v>0</v>
      </c>
      <c r="L561" s="394">
        <f t="shared" si="42"/>
        <v>0</v>
      </c>
    </row>
    <row r="562" spans="1:12" ht="13.8">
      <c r="A562" s="2" t="s">
        <v>45</v>
      </c>
      <c r="B562" s="22">
        <f>+$B$22</f>
        <v>0</v>
      </c>
      <c r="C562" s="84" t="e">
        <f>+B562/B578</f>
        <v>#DIV/0!</v>
      </c>
      <c r="D562" s="89">
        <v>0</v>
      </c>
      <c r="E562" s="112">
        <f>+D562*C545</f>
        <v>0</v>
      </c>
      <c r="F562" s="79">
        <v>0</v>
      </c>
      <c r="G562" s="112">
        <f>F562*C545</f>
        <v>0</v>
      </c>
      <c r="H562" s="89">
        <v>0</v>
      </c>
      <c r="I562" s="117">
        <f>H562*C545</f>
        <v>0</v>
      </c>
      <c r="J562" s="39">
        <f>+H562*I581</f>
        <v>0</v>
      </c>
      <c r="K562" s="588">
        <v>0</v>
      </c>
      <c r="L562" s="394">
        <f t="shared" si="42"/>
        <v>0</v>
      </c>
    </row>
    <row r="563" spans="1:12" ht="13.8">
      <c r="A563" s="2" t="s">
        <v>209</v>
      </c>
      <c r="B563" s="22">
        <f>+$B$23</f>
        <v>0</v>
      </c>
      <c r="C563" s="84" t="e">
        <f>+B563/B578</f>
        <v>#DIV/0!</v>
      </c>
      <c r="D563" s="89">
        <v>0</v>
      </c>
      <c r="E563" s="112">
        <f>+D563*C545</f>
        <v>0</v>
      </c>
      <c r="F563" s="79">
        <v>0</v>
      </c>
      <c r="G563" s="112">
        <f>F563*C545</f>
        <v>0</v>
      </c>
      <c r="H563" s="89">
        <v>0</v>
      </c>
      <c r="I563" s="117">
        <f>H563*C545</f>
        <v>0</v>
      </c>
      <c r="J563" s="39">
        <f>+H563*I581</f>
        <v>0</v>
      </c>
      <c r="K563" s="588">
        <v>0</v>
      </c>
      <c r="L563" s="394">
        <f t="shared" si="42"/>
        <v>0</v>
      </c>
    </row>
    <row r="564" spans="1:12" ht="13.8">
      <c r="A564" s="2" t="s">
        <v>210</v>
      </c>
      <c r="B564" s="22">
        <f>+$B$24</f>
        <v>0</v>
      </c>
      <c r="C564" s="84" t="e">
        <f>+B564/B578</f>
        <v>#DIV/0!</v>
      </c>
      <c r="D564" s="89">
        <v>0</v>
      </c>
      <c r="E564" s="112">
        <f>+D564*C545</f>
        <v>0</v>
      </c>
      <c r="F564" s="79">
        <v>0</v>
      </c>
      <c r="G564" s="112">
        <f>F564*C545</f>
        <v>0</v>
      </c>
      <c r="H564" s="89">
        <v>0</v>
      </c>
      <c r="I564" s="117">
        <f>H564*C545</f>
        <v>0</v>
      </c>
      <c r="J564" s="39">
        <f>+H564*I581</f>
        <v>0</v>
      </c>
      <c r="K564" s="588">
        <v>0</v>
      </c>
      <c r="L564" s="394">
        <f t="shared" si="42"/>
        <v>0</v>
      </c>
    </row>
    <row r="565" spans="1:12" ht="13.8">
      <c r="A565" s="2" t="s">
        <v>2</v>
      </c>
      <c r="B565" s="22">
        <f>+$B$25</f>
        <v>0</v>
      </c>
      <c r="C565" s="84" t="e">
        <f>+B565/B578</f>
        <v>#DIV/0!</v>
      </c>
      <c r="D565" s="89">
        <v>0</v>
      </c>
      <c r="E565" s="112">
        <f>+D565*C545</f>
        <v>0</v>
      </c>
      <c r="F565" s="79">
        <v>0</v>
      </c>
      <c r="G565" s="112">
        <f>F565*C545</f>
        <v>0</v>
      </c>
      <c r="H565" s="89">
        <v>0</v>
      </c>
      <c r="I565" s="117">
        <f>H565*C545</f>
        <v>0</v>
      </c>
      <c r="J565" s="39">
        <f>+H565*I581</f>
        <v>0</v>
      </c>
      <c r="K565" s="588">
        <v>0</v>
      </c>
      <c r="L565" s="394">
        <f t="shared" si="42"/>
        <v>0</v>
      </c>
    </row>
    <row r="566" spans="1:12" ht="13.8">
      <c r="A566" s="2" t="s">
        <v>12</v>
      </c>
      <c r="B566" s="22">
        <f>+$B$26</f>
        <v>0</v>
      </c>
      <c r="C566" s="84" t="e">
        <f>+B566/B578</f>
        <v>#DIV/0!</v>
      </c>
      <c r="D566" s="89">
        <v>0</v>
      </c>
      <c r="E566" s="112">
        <f>+D566*C545</f>
        <v>0</v>
      </c>
      <c r="F566" s="79">
        <v>0</v>
      </c>
      <c r="G566" s="112">
        <f>F566*C545</f>
        <v>0</v>
      </c>
      <c r="H566" s="89">
        <v>0</v>
      </c>
      <c r="I566" s="117">
        <f>H566*C545</f>
        <v>0</v>
      </c>
      <c r="J566" s="39">
        <f>+H566*I581</f>
        <v>0</v>
      </c>
      <c r="K566" s="588">
        <v>0</v>
      </c>
      <c r="L566" s="394">
        <f t="shared" si="42"/>
        <v>0</v>
      </c>
    </row>
    <row r="567" spans="1:12" ht="13.8">
      <c r="A567" s="2" t="s">
        <v>18</v>
      </c>
      <c r="B567" s="22">
        <f>+$B$27</f>
        <v>0</v>
      </c>
      <c r="C567" s="84" t="e">
        <f>+B567/B578</f>
        <v>#DIV/0!</v>
      </c>
      <c r="D567" s="89">
        <v>0</v>
      </c>
      <c r="E567" s="112">
        <f>+D567*C545</f>
        <v>0</v>
      </c>
      <c r="F567" s="79">
        <v>0</v>
      </c>
      <c r="G567" s="112">
        <f>F567*C545</f>
        <v>0</v>
      </c>
      <c r="H567" s="89">
        <v>0</v>
      </c>
      <c r="I567" s="117">
        <f>H567*C545</f>
        <v>0</v>
      </c>
      <c r="J567" s="39">
        <f>+H567*I581</f>
        <v>0</v>
      </c>
      <c r="K567" s="588">
        <v>0</v>
      </c>
      <c r="L567" s="394">
        <f t="shared" si="42"/>
        <v>0</v>
      </c>
    </row>
    <row r="568" spans="1:12" ht="13.8">
      <c r="A568" s="2" t="s">
        <v>9</v>
      </c>
      <c r="B568" s="22">
        <f>+$B$28</f>
        <v>0</v>
      </c>
      <c r="C568" s="84" t="e">
        <f>+B568/B578</f>
        <v>#DIV/0!</v>
      </c>
      <c r="D568" s="89">
        <v>0</v>
      </c>
      <c r="E568" s="112">
        <f>+D568*C545</f>
        <v>0</v>
      </c>
      <c r="F568" s="79">
        <v>0</v>
      </c>
      <c r="G568" s="112">
        <f>F568*C545</f>
        <v>0</v>
      </c>
      <c r="H568" s="89">
        <v>0</v>
      </c>
      <c r="I568" s="117">
        <f>H568*C545</f>
        <v>0</v>
      </c>
      <c r="J568" s="39">
        <f>+H568*I581</f>
        <v>0</v>
      </c>
      <c r="K568" s="588">
        <v>0</v>
      </c>
      <c r="L568" s="394">
        <f t="shared" si="42"/>
        <v>0</v>
      </c>
    </row>
    <row r="569" spans="1:12" ht="13.8">
      <c r="A569" s="2" t="s">
        <v>7</v>
      </c>
      <c r="B569" s="22">
        <f>+$B$29</f>
        <v>0</v>
      </c>
      <c r="C569" s="84" t="e">
        <f>+B569/B578</f>
        <v>#DIV/0!</v>
      </c>
      <c r="D569" s="89">
        <v>0</v>
      </c>
      <c r="E569" s="112">
        <f>+D569*C545</f>
        <v>0</v>
      </c>
      <c r="F569" s="79">
        <v>0</v>
      </c>
      <c r="G569" s="112">
        <f>F569*C545</f>
        <v>0</v>
      </c>
      <c r="H569" s="89">
        <v>0</v>
      </c>
      <c r="I569" s="117">
        <f>H569*C545</f>
        <v>0</v>
      </c>
      <c r="J569" s="39">
        <f>+H569*I581</f>
        <v>0</v>
      </c>
      <c r="K569" s="588">
        <v>0</v>
      </c>
      <c r="L569" s="394">
        <f t="shared" si="42"/>
        <v>0</v>
      </c>
    </row>
    <row r="570" spans="1:12" ht="13.8">
      <c r="A570" s="2" t="s">
        <v>13</v>
      </c>
      <c r="B570" s="22">
        <f>+$B$30</f>
        <v>0</v>
      </c>
      <c r="C570" s="84" t="e">
        <f>+B570/B578</f>
        <v>#DIV/0!</v>
      </c>
      <c r="D570" s="89">
        <v>0</v>
      </c>
      <c r="E570" s="112">
        <f>+D570*C545</f>
        <v>0</v>
      </c>
      <c r="F570" s="79">
        <v>0</v>
      </c>
      <c r="G570" s="112">
        <f>F570*C545</f>
        <v>0</v>
      </c>
      <c r="H570" s="89">
        <v>0</v>
      </c>
      <c r="I570" s="117">
        <f>H570*C545</f>
        <v>0</v>
      </c>
      <c r="J570" s="39">
        <f>+H570*I581</f>
        <v>0</v>
      </c>
      <c r="K570" s="588">
        <v>0</v>
      </c>
      <c r="L570" s="394">
        <f t="shared" si="42"/>
        <v>0</v>
      </c>
    </row>
    <row r="571" spans="1:12" ht="13.8">
      <c r="A571" s="2" t="s">
        <v>3</v>
      </c>
      <c r="B571" s="22">
        <f>+$B$31</f>
        <v>0</v>
      </c>
      <c r="C571" s="84" t="e">
        <f>+B571/B578</f>
        <v>#DIV/0!</v>
      </c>
      <c r="D571" s="89">
        <v>0</v>
      </c>
      <c r="E571" s="112">
        <f>+D571*C545</f>
        <v>0</v>
      </c>
      <c r="F571" s="79">
        <v>0</v>
      </c>
      <c r="G571" s="112">
        <f>F571*C545</f>
        <v>0</v>
      </c>
      <c r="H571" s="89">
        <v>0</v>
      </c>
      <c r="I571" s="117">
        <f>H571*C545</f>
        <v>0</v>
      </c>
      <c r="J571" s="39">
        <f>+H571*I581</f>
        <v>0</v>
      </c>
      <c r="K571" s="588">
        <v>0</v>
      </c>
      <c r="L571" s="394">
        <f t="shared" si="42"/>
        <v>0</v>
      </c>
    </row>
    <row r="572" spans="1:12" ht="13.8">
      <c r="A572" s="2" t="s">
        <v>11</v>
      </c>
      <c r="B572" s="22">
        <f>+$B$32</f>
        <v>0</v>
      </c>
      <c r="C572" s="84" t="e">
        <f>+B572/B578</f>
        <v>#DIV/0!</v>
      </c>
      <c r="D572" s="89">
        <v>0</v>
      </c>
      <c r="E572" s="112">
        <f>+D572*C545</f>
        <v>0</v>
      </c>
      <c r="F572" s="79">
        <v>0</v>
      </c>
      <c r="G572" s="112">
        <f>F572*C545</f>
        <v>0</v>
      </c>
      <c r="H572" s="89">
        <v>0</v>
      </c>
      <c r="I572" s="117">
        <f>H572*C545</f>
        <v>0</v>
      </c>
      <c r="J572" s="39">
        <f>+H572*I581</f>
        <v>0</v>
      </c>
      <c r="K572" s="588">
        <v>0</v>
      </c>
      <c r="L572" s="394">
        <f t="shared" si="42"/>
        <v>0</v>
      </c>
    </row>
    <row r="573" spans="1:12" ht="13.8">
      <c r="A573" s="372" t="s">
        <v>8</v>
      </c>
      <c r="B573" s="22">
        <f>+$B$33</f>
        <v>0</v>
      </c>
      <c r="C573" s="84" t="e">
        <f>+B573/B578</f>
        <v>#DIV/0!</v>
      </c>
      <c r="D573" s="89">
        <v>0</v>
      </c>
      <c r="E573" s="112">
        <f>+D573*C545</f>
        <v>0</v>
      </c>
      <c r="F573" s="79">
        <v>0</v>
      </c>
      <c r="G573" s="112">
        <f>F573*C545</f>
        <v>0</v>
      </c>
      <c r="H573" s="89">
        <v>0</v>
      </c>
      <c r="I573" s="117">
        <f>H573*C545</f>
        <v>0</v>
      </c>
      <c r="J573" s="39">
        <f>+H573*I581</f>
        <v>0</v>
      </c>
      <c r="K573" s="588">
        <v>0</v>
      </c>
      <c r="L573" s="394">
        <f t="shared" si="42"/>
        <v>0</v>
      </c>
    </row>
    <row r="574" spans="1:12" ht="13.8">
      <c r="A574" s="372" t="s">
        <v>444</v>
      </c>
      <c r="B574" s="22">
        <f>+$B$34</f>
        <v>0</v>
      </c>
      <c r="C574" s="84" t="e">
        <f>+B574/B578</f>
        <v>#DIV/0!</v>
      </c>
      <c r="D574" s="89">
        <v>0</v>
      </c>
      <c r="E574" s="112">
        <f>+D574*C545</f>
        <v>0</v>
      </c>
      <c r="F574" s="79">
        <v>0</v>
      </c>
      <c r="G574" s="112">
        <f>F574*C545</f>
        <v>0</v>
      </c>
      <c r="H574" s="89">
        <v>0</v>
      </c>
      <c r="I574" s="117">
        <f>H574*C545</f>
        <v>0</v>
      </c>
      <c r="J574" s="39">
        <f>+H574*I581</f>
        <v>0</v>
      </c>
      <c r="K574" s="588">
        <v>0</v>
      </c>
      <c r="L574" s="394">
        <f t="shared" si="42"/>
        <v>0</v>
      </c>
    </row>
    <row r="575" spans="1:12" ht="13.8">
      <c r="A575" s="372" t="s">
        <v>445</v>
      </c>
      <c r="B575" s="22">
        <f>+$B$35</f>
        <v>0</v>
      </c>
      <c r="C575" s="84" t="e">
        <f>+B575/B578</f>
        <v>#DIV/0!</v>
      </c>
      <c r="D575" s="89">
        <v>0</v>
      </c>
      <c r="E575" s="112">
        <f>+D575*C545</f>
        <v>0</v>
      </c>
      <c r="F575" s="79">
        <v>0</v>
      </c>
      <c r="G575" s="112">
        <f>F575*C545</f>
        <v>0</v>
      </c>
      <c r="H575" s="89">
        <v>0</v>
      </c>
      <c r="I575" s="117">
        <f>H575*C545</f>
        <v>0</v>
      </c>
      <c r="J575" s="39">
        <f>+H575*I581</f>
        <v>0</v>
      </c>
      <c r="K575" s="588">
        <v>0</v>
      </c>
      <c r="L575" s="394">
        <f t="shared" si="42"/>
        <v>0</v>
      </c>
    </row>
    <row r="576" spans="1:12" ht="13.8">
      <c r="A576" s="372" t="s">
        <v>461</v>
      </c>
      <c r="B576" s="22">
        <f>+$B$36</f>
        <v>0</v>
      </c>
      <c r="C576" s="84" t="e">
        <f>+B576/B578</f>
        <v>#DIV/0!</v>
      </c>
      <c r="D576" s="89">
        <v>0</v>
      </c>
      <c r="E576" s="112">
        <f>+D576*C545</f>
        <v>0</v>
      </c>
      <c r="F576" s="79">
        <v>0</v>
      </c>
      <c r="G576" s="112">
        <f>F576*C545</f>
        <v>0</v>
      </c>
      <c r="H576" s="89">
        <v>0</v>
      </c>
      <c r="I576" s="117">
        <f>H576*C545</f>
        <v>0</v>
      </c>
      <c r="J576" s="39">
        <f>+H576*I581</f>
        <v>0</v>
      </c>
      <c r="K576" s="588">
        <v>0</v>
      </c>
      <c r="L576" s="394">
        <f t="shared" ref="L576" si="43">+J576+K576</f>
        <v>0</v>
      </c>
    </row>
    <row r="577" spans="1:14" ht="13.8">
      <c r="A577" s="3" t="s">
        <v>464</v>
      </c>
      <c r="B577" s="22">
        <f>+$B$37</f>
        <v>0</v>
      </c>
      <c r="C577" s="84" t="e">
        <f>+B577/B578</f>
        <v>#DIV/0!</v>
      </c>
      <c r="D577" s="89">
        <v>0</v>
      </c>
      <c r="E577" s="112">
        <f>+D577*C545</f>
        <v>0</v>
      </c>
      <c r="F577" s="79">
        <v>0</v>
      </c>
      <c r="G577" s="115">
        <f>F577*C545</f>
        <v>0</v>
      </c>
      <c r="H577" s="358">
        <v>0</v>
      </c>
      <c r="I577" s="118">
        <f>H577*C545</f>
        <v>0</v>
      </c>
      <c r="J577" s="39">
        <f>+H577*I581</f>
        <v>0</v>
      </c>
      <c r="K577" s="588">
        <v>0</v>
      </c>
      <c r="L577" s="394">
        <f t="shared" si="42"/>
        <v>0</v>
      </c>
    </row>
    <row r="578" spans="1:14" ht="13.8">
      <c r="A578" s="24"/>
      <c r="B578" s="25">
        <f t="shared" ref="B578:L578" si="44">SUM(B551:B577)</f>
        <v>0</v>
      </c>
      <c r="C578" s="85" t="e">
        <f t="shared" si="44"/>
        <v>#DIV/0!</v>
      </c>
      <c r="D578" s="82">
        <f t="shared" si="44"/>
        <v>0</v>
      </c>
      <c r="E578" s="113">
        <f t="shared" si="44"/>
        <v>0</v>
      </c>
      <c r="F578" s="83">
        <f t="shared" si="44"/>
        <v>0</v>
      </c>
      <c r="G578" s="113">
        <f t="shared" si="44"/>
        <v>0</v>
      </c>
      <c r="H578" s="86">
        <f t="shared" si="44"/>
        <v>1</v>
      </c>
      <c r="I578" s="363">
        <f t="shared" si="44"/>
        <v>1758082</v>
      </c>
      <c r="J578" s="26">
        <f t="shared" si="44"/>
        <v>329269.0414032758</v>
      </c>
      <c r="K578" s="26">
        <f t="shared" si="44"/>
        <v>-23653.38</v>
      </c>
      <c r="L578" s="26">
        <f t="shared" si="44"/>
        <v>305615.66140327579</v>
      </c>
    </row>
    <row r="579" spans="1:14">
      <c r="H579" s="80"/>
      <c r="I579" s="81"/>
    </row>
    <row r="580" spans="1:14">
      <c r="I580" s="127"/>
    </row>
    <row r="581" spans="1:14">
      <c r="G581" t="s">
        <v>114</v>
      </c>
      <c r="H581" s="27"/>
      <c r="I581" s="357">
        <f>+ITCM!L90</f>
        <v>329269.0414032758</v>
      </c>
    </row>
    <row r="582" spans="1:14">
      <c r="G582" t="s">
        <v>338</v>
      </c>
      <c r="I582" s="357">
        <f>+ITCM!M90</f>
        <v>-23653</v>
      </c>
    </row>
    <row r="583" spans="1:14">
      <c r="G583" t="s">
        <v>256</v>
      </c>
      <c r="I583" s="746">
        <f>SUM(I581:I582)</f>
        <v>305616.0414032758</v>
      </c>
      <c r="N583" s="121">
        <f>+I583</f>
        <v>305616.0414032758</v>
      </c>
    </row>
    <row r="584" spans="1:14">
      <c r="I584" s="748"/>
    </row>
    <row r="585" spans="1:14" ht="13.8">
      <c r="D585" s="89"/>
      <c r="I585" s="88"/>
    </row>
    <row r="586" spans="1:14">
      <c r="I586" s="88"/>
    </row>
    <row r="587" spans="1:14" ht="15.6">
      <c r="A587" s="874" t="s">
        <v>19</v>
      </c>
      <c r="B587" s="875"/>
      <c r="C587" s="875" t="s">
        <v>677</v>
      </c>
      <c r="D587" s="875"/>
      <c r="E587" s="875"/>
      <c r="F587" s="875"/>
      <c r="G587" s="875"/>
      <c r="H587" s="876"/>
      <c r="I587" s="4"/>
    </row>
    <row r="588" spans="1:14" ht="15.6">
      <c r="A588" s="867" t="s">
        <v>20</v>
      </c>
      <c r="B588" s="868"/>
      <c r="C588" s="918"/>
      <c r="D588" s="918"/>
      <c r="E588" s="918"/>
      <c r="F588" s="918"/>
      <c r="G588" s="918"/>
      <c r="H588" s="919"/>
      <c r="I588" s="4"/>
    </row>
    <row r="589" spans="1:14" ht="15.6">
      <c r="A589" s="867" t="s">
        <v>22</v>
      </c>
      <c r="B589" s="868"/>
      <c r="C589" s="913"/>
      <c r="D589" s="913"/>
      <c r="E589" s="913"/>
      <c r="F589" s="913"/>
      <c r="G589" s="913"/>
      <c r="H589" s="914"/>
      <c r="I589" s="4"/>
    </row>
    <row r="590" spans="1:14" ht="15.6">
      <c r="A590" s="867" t="s">
        <v>24</v>
      </c>
      <c r="B590" s="868"/>
      <c r="C590" s="869">
        <v>831141</v>
      </c>
      <c r="D590" s="870"/>
      <c r="E590" s="870"/>
      <c r="F590" s="870"/>
      <c r="G590" s="870"/>
      <c r="H590" s="871"/>
      <c r="I590" s="4"/>
    </row>
    <row r="591" spans="1:14" ht="15.6">
      <c r="A591" s="881" t="s">
        <v>25</v>
      </c>
      <c r="B591" s="882"/>
      <c r="C591" s="911" t="s">
        <v>116</v>
      </c>
      <c r="D591" s="911"/>
      <c r="E591" s="911"/>
      <c r="F591" s="911"/>
      <c r="G591" s="911"/>
      <c r="H591" s="912"/>
      <c r="I591" s="4"/>
    </row>
    <row r="592" spans="1:14" ht="13.8">
      <c r="A592" s="5"/>
      <c r="B592" s="5"/>
      <c r="C592" s="5"/>
      <c r="D592" s="5"/>
      <c r="E592" s="5"/>
      <c r="F592" s="5"/>
      <c r="G592" s="5"/>
      <c r="H592" s="5"/>
      <c r="I592" s="5"/>
    </row>
    <row r="593" spans="1:12" ht="13.8">
      <c r="A593" s="6"/>
      <c r="B593" s="7"/>
      <c r="C593" s="8"/>
      <c r="D593" s="886">
        <v>0.2</v>
      </c>
      <c r="E593" s="887"/>
      <c r="F593" s="886">
        <v>0.8</v>
      </c>
      <c r="G593" s="887"/>
      <c r="H593" s="489"/>
      <c r="I593" s="10"/>
      <c r="J593" s="11" t="s">
        <v>121</v>
      </c>
      <c r="K593" s="11" t="s">
        <v>269</v>
      </c>
      <c r="L593" s="11" t="s">
        <v>270</v>
      </c>
    </row>
    <row r="594" spans="1:12" ht="13.8">
      <c r="A594" s="12"/>
      <c r="B594" s="13"/>
      <c r="C594" s="14"/>
      <c r="D594" s="872" t="s">
        <v>26</v>
      </c>
      <c r="E594" s="880"/>
      <c r="F594" s="872" t="s">
        <v>27</v>
      </c>
      <c r="G594" s="880"/>
      <c r="H594" s="872" t="s">
        <v>28</v>
      </c>
      <c r="I594" s="873"/>
      <c r="J594" s="15" t="s">
        <v>29</v>
      </c>
      <c r="K594" s="391" t="s">
        <v>29</v>
      </c>
      <c r="L594" s="391" t="s">
        <v>29</v>
      </c>
    </row>
    <row r="595" spans="1:12" ht="27.6">
      <c r="A595" s="16" t="s">
        <v>30</v>
      </c>
      <c r="B595" s="17" t="s">
        <v>31</v>
      </c>
      <c r="C595" s="18" t="s">
        <v>32</v>
      </c>
      <c r="D595" s="19" t="s">
        <v>33</v>
      </c>
      <c r="E595" s="20" t="s">
        <v>34</v>
      </c>
      <c r="F595" s="19" t="s">
        <v>33</v>
      </c>
      <c r="G595" s="20" t="s">
        <v>34</v>
      </c>
      <c r="H595" s="21" t="s">
        <v>33</v>
      </c>
      <c r="I595" s="40" t="s">
        <v>34</v>
      </c>
      <c r="J595" s="18" t="s">
        <v>34</v>
      </c>
      <c r="K595" s="18" t="s">
        <v>34</v>
      </c>
      <c r="L595" s="18" t="s">
        <v>34</v>
      </c>
    </row>
    <row r="596" spans="1:12" ht="13.8">
      <c r="A596" s="1" t="s">
        <v>15</v>
      </c>
      <c r="B596" s="22">
        <f>+$B$10</f>
        <v>0</v>
      </c>
      <c r="C596" s="84" t="e">
        <f>+B596/B623</f>
        <v>#DIV/0!</v>
      </c>
      <c r="D596" s="89">
        <v>0</v>
      </c>
      <c r="E596" s="112">
        <f>+D596*C590</f>
        <v>0</v>
      </c>
      <c r="F596" s="79">
        <v>0</v>
      </c>
      <c r="G596" s="114">
        <f>F596*C590</f>
        <v>0</v>
      </c>
      <c r="H596" s="89">
        <v>0</v>
      </c>
      <c r="I596" s="116">
        <f>H596*C590</f>
        <v>0</v>
      </c>
      <c r="J596" s="39">
        <f>+H596*I626</f>
        <v>0</v>
      </c>
      <c r="K596" s="588">
        <v>0</v>
      </c>
      <c r="L596" s="393">
        <f>+J596+K596</f>
        <v>0</v>
      </c>
    </row>
    <row r="597" spans="1:12" ht="13.8">
      <c r="A597" s="2" t="s">
        <v>4</v>
      </c>
      <c r="B597" s="22">
        <f>+$B$12</f>
        <v>0</v>
      </c>
      <c r="C597" s="84" t="e">
        <f>+B597/B623</f>
        <v>#DIV/0!</v>
      </c>
      <c r="D597" s="89">
        <v>0</v>
      </c>
      <c r="E597" s="112">
        <f>+D597*C590</f>
        <v>0</v>
      </c>
      <c r="F597" s="79">
        <v>0</v>
      </c>
      <c r="G597" s="112">
        <f>F597*C590</f>
        <v>0</v>
      </c>
      <c r="H597" s="89">
        <v>0</v>
      </c>
      <c r="I597" s="117">
        <f>H597*C590</f>
        <v>0</v>
      </c>
      <c r="J597" s="39">
        <f>+H597*I626</f>
        <v>0</v>
      </c>
      <c r="K597" s="588">
        <v>0</v>
      </c>
      <c r="L597" s="394">
        <f>+J597+K597</f>
        <v>0</v>
      </c>
    </row>
    <row r="598" spans="1:12" ht="13.8">
      <c r="A598" s="2" t="s">
        <v>0</v>
      </c>
      <c r="B598" s="22">
        <f>+$B$13</f>
        <v>0</v>
      </c>
      <c r="C598" s="84" t="e">
        <f>+B598/B623</f>
        <v>#DIV/0!</v>
      </c>
      <c r="D598" s="89">
        <v>0</v>
      </c>
      <c r="E598" s="112">
        <f>+D598*C590</f>
        <v>0</v>
      </c>
      <c r="F598" s="79">
        <v>0</v>
      </c>
      <c r="G598" s="112">
        <f>F598*C590</f>
        <v>0</v>
      </c>
      <c r="H598" s="89">
        <v>0</v>
      </c>
      <c r="I598" s="117">
        <f>H598*C590</f>
        <v>0</v>
      </c>
      <c r="J598" s="39">
        <f>+H598*I626</f>
        <v>0</v>
      </c>
      <c r="K598" s="588">
        <v>0</v>
      </c>
      <c r="L598" s="394">
        <f t="shared" ref="L598:L622" si="45">+J598+K598</f>
        <v>0</v>
      </c>
    </row>
    <row r="599" spans="1:12" ht="13.8">
      <c r="A599" s="2" t="s">
        <v>16</v>
      </c>
      <c r="B599" s="22">
        <f>+$B$14</f>
        <v>0</v>
      </c>
      <c r="C599" s="84" t="e">
        <f>+B599/B623</f>
        <v>#DIV/0!</v>
      </c>
      <c r="D599" s="89">
        <v>0</v>
      </c>
      <c r="E599" s="112">
        <f>+D599*C590</f>
        <v>0</v>
      </c>
      <c r="F599" s="79">
        <v>0</v>
      </c>
      <c r="G599" s="112">
        <f>F599*C590</f>
        <v>0</v>
      </c>
      <c r="H599" s="89">
        <v>0</v>
      </c>
      <c r="I599" s="117">
        <f>H599*C590</f>
        <v>0</v>
      </c>
      <c r="J599" s="39">
        <f>+H599*I626</f>
        <v>0</v>
      </c>
      <c r="K599" s="588">
        <v>0</v>
      </c>
      <c r="L599" s="394">
        <f t="shared" si="45"/>
        <v>0</v>
      </c>
    </row>
    <row r="600" spans="1:12" ht="13.8">
      <c r="A600" s="2" t="s">
        <v>6</v>
      </c>
      <c r="B600" s="22">
        <f>+$B$15</f>
        <v>0</v>
      </c>
      <c r="C600" s="84" t="e">
        <f>+B600/B623</f>
        <v>#DIV/0!</v>
      </c>
      <c r="D600" s="89">
        <v>0</v>
      </c>
      <c r="E600" s="112">
        <f>+D600*C590</f>
        <v>0</v>
      </c>
      <c r="F600" s="79">
        <v>0</v>
      </c>
      <c r="G600" s="112">
        <f>F600*C590</f>
        <v>0</v>
      </c>
      <c r="H600" s="89">
        <v>0</v>
      </c>
      <c r="I600" s="117">
        <f>H600*C590</f>
        <v>0</v>
      </c>
      <c r="J600" s="39">
        <f>+H600*I626</f>
        <v>0</v>
      </c>
      <c r="K600" s="588">
        <v>0</v>
      </c>
      <c r="L600" s="394">
        <f t="shared" si="45"/>
        <v>0</v>
      </c>
    </row>
    <row r="601" spans="1:12" ht="13.8">
      <c r="A601" s="2" t="s">
        <v>10</v>
      </c>
      <c r="B601" s="22">
        <f>+$B$16</f>
        <v>0</v>
      </c>
      <c r="C601" s="84" t="e">
        <f>+B601/B623</f>
        <v>#DIV/0!</v>
      </c>
      <c r="D601" s="89">
        <v>0</v>
      </c>
      <c r="E601" s="112">
        <f>+D601*C590</f>
        <v>0</v>
      </c>
      <c r="F601" s="79">
        <v>0</v>
      </c>
      <c r="G601" s="112">
        <f>F601*C590</f>
        <v>0</v>
      </c>
      <c r="H601" s="89">
        <v>0</v>
      </c>
      <c r="I601" s="117">
        <f>H601*C590</f>
        <v>0</v>
      </c>
      <c r="J601" s="39">
        <f>+H601*I626</f>
        <v>0</v>
      </c>
      <c r="K601" s="588">
        <v>0</v>
      </c>
      <c r="L601" s="394">
        <f t="shared" si="45"/>
        <v>0</v>
      </c>
    </row>
    <row r="602" spans="1:12" ht="13.8">
      <c r="A602" s="2" t="s">
        <v>17</v>
      </c>
      <c r="B602" s="22">
        <f>+$B$17</f>
        <v>0</v>
      </c>
      <c r="C602" s="84" t="e">
        <f>+B602/B623</f>
        <v>#DIV/0!</v>
      </c>
      <c r="D602" s="89">
        <v>0</v>
      </c>
      <c r="E602" s="112">
        <f>+D602*C590</f>
        <v>0</v>
      </c>
      <c r="F602" s="79">
        <v>0</v>
      </c>
      <c r="G602" s="112">
        <f>F602*C590</f>
        <v>0</v>
      </c>
      <c r="H602" s="89">
        <v>0</v>
      </c>
      <c r="I602" s="117">
        <f>H602*C590</f>
        <v>0</v>
      </c>
      <c r="J602" s="39">
        <f>+H602*I626</f>
        <v>0</v>
      </c>
      <c r="K602" s="588">
        <v>0</v>
      </c>
      <c r="L602" s="394">
        <f t="shared" si="45"/>
        <v>0</v>
      </c>
    </row>
    <row r="603" spans="1:12" ht="13.8">
      <c r="A603" s="2" t="s">
        <v>5</v>
      </c>
      <c r="B603" s="22">
        <f>+$B$18</f>
        <v>0</v>
      </c>
      <c r="C603" s="84" t="e">
        <f>+B603/B623</f>
        <v>#DIV/0!</v>
      </c>
      <c r="D603" s="89">
        <v>0</v>
      </c>
      <c r="E603" s="112">
        <f>+D603*C590</f>
        <v>0</v>
      </c>
      <c r="F603" s="79">
        <v>0</v>
      </c>
      <c r="G603" s="112">
        <f>F603*C590</f>
        <v>0</v>
      </c>
      <c r="H603" s="89">
        <v>0</v>
      </c>
      <c r="I603" s="117">
        <f>H603*C590</f>
        <v>0</v>
      </c>
      <c r="J603" s="39">
        <f>+H603*I626</f>
        <v>0</v>
      </c>
      <c r="K603" s="588">
        <v>0</v>
      </c>
      <c r="L603" s="394">
        <f t="shared" si="45"/>
        <v>0</v>
      </c>
    </row>
    <row r="604" spans="1:12" ht="13.8">
      <c r="A604" s="2" t="s">
        <v>116</v>
      </c>
      <c r="B604" s="22">
        <f>+$B$19</f>
        <v>0</v>
      </c>
      <c r="C604" s="84" t="e">
        <f>+B604/B623</f>
        <v>#DIV/0!</v>
      </c>
      <c r="D604" s="89">
        <v>0</v>
      </c>
      <c r="E604" s="112">
        <f>+D604*C590</f>
        <v>0</v>
      </c>
      <c r="F604" s="79">
        <v>0</v>
      </c>
      <c r="G604" s="112">
        <f>F604*C590</f>
        <v>0</v>
      </c>
      <c r="H604" s="89">
        <v>1</v>
      </c>
      <c r="I604" s="117">
        <f>H604*C590</f>
        <v>831141</v>
      </c>
      <c r="J604" s="39">
        <f>+H604*I626</f>
        <v>188160.25317043235</v>
      </c>
      <c r="K604" s="588">
        <v>-13478.18</v>
      </c>
      <c r="L604" s="394">
        <f t="shared" si="45"/>
        <v>174682.07317043236</v>
      </c>
    </row>
    <row r="605" spans="1:12" ht="13.8">
      <c r="A605" s="2" t="s">
        <v>1</v>
      </c>
      <c r="B605" s="22">
        <f>+$B$20</f>
        <v>0</v>
      </c>
      <c r="C605" s="84" t="e">
        <f>+B605/B623</f>
        <v>#DIV/0!</v>
      </c>
      <c r="D605" s="89">
        <v>0</v>
      </c>
      <c r="E605" s="112">
        <f>+D605*C590</f>
        <v>0</v>
      </c>
      <c r="F605" s="79">
        <v>0</v>
      </c>
      <c r="G605" s="112">
        <f>F605*C590</f>
        <v>0</v>
      </c>
      <c r="H605" s="89">
        <v>0</v>
      </c>
      <c r="I605" s="117">
        <f>H605*C590</f>
        <v>0</v>
      </c>
      <c r="J605" s="39">
        <f>+H605*I626</f>
        <v>0</v>
      </c>
      <c r="K605" s="588">
        <v>0</v>
      </c>
      <c r="L605" s="394">
        <f t="shared" si="45"/>
        <v>0</v>
      </c>
    </row>
    <row r="606" spans="1:12" ht="13.8">
      <c r="A606" s="2" t="s">
        <v>46</v>
      </c>
      <c r="B606" s="22">
        <f>+$B$21</f>
        <v>0</v>
      </c>
      <c r="C606" s="84" t="e">
        <f>+B606/B623</f>
        <v>#DIV/0!</v>
      </c>
      <c r="D606" s="89">
        <v>0</v>
      </c>
      <c r="E606" s="112">
        <f>+D606*C590</f>
        <v>0</v>
      </c>
      <c r="F606" s="79">
        <v>0</v>
      </c>
      <c r="G606" s="112">
        <f>F606*C590</f>
        <v>0</v>
      </c>
      <c r="H606" s="89">
        <v>0</v>
      </c>
      <c r="I606" s="117">
        <f>H606*C590</f>
        <v>0</v>
      </c>
      <c r="J606" s="39">
        <f>+H606*I626</f>
        <v>0</v>
      </c>
      <c r="K606" s="588">
        <v>0</v>
      </c>
      <c r="L606" s="394">
        <f t="shared" si="45"/>
        <v>0</v>
      </c>
    </row>
    <row r="607" spans="1:12" ht="13.8">
      <c r="A607" s="2" t="s">
        <v>45</v>
      </c>
      <c r="B607" s="22">
        <f>+$B$22</f>
        <v>0</v>
      </c>
      <c r="C607" s="84" t="e">
        <f>+B607/B623</f>
        <v>#DIV/0!</v>
      </c>
      <c r="D607" s="89">
        <v>0</v>
      </c>
      <c r="E607" s="112">
        <f>+D607*C590</f>
        <v>0</v>
      </c>
      <c r="F607" s="79">
        <v>0</v>
      </c>
      <c r="G607" s="112">
        <f>F607*C590</f>
        <v>0</v>
      </c>
      <c r="H607" s="89">
        <v>0</v>
      </c>
      <c r="I607" s="117">
        <f>H607*C590</f>
        <v>0</v>
      </c>
      <c r="J607" s="39">
        <f>+H607*I626</f>
        <v>0</v>
      </c>
      <c r="K607" s="588">
        <v>0</v>
      </c>
      <c r="L607" s="394">
        <f t="shared" si="45"/>
        <v>0</v>
      </c>
    </row>
    <row r="608" spans="1:12" ht="13.8">
      <c r="A608" s="2" t="s">
        <v>209</v>
      </c>
      <c r="B608" s="22">
        <f>+$B$23</f>
        <v>0</v>
      </c>
      <c r="C608" s="84" t="e">
        <f>+B608/B623</f>
        <v>#DIV/0!</v>
      </c>
      <c r="D608" s="89">
        <v>0</v>
      </c>
      <c r="E608" s="112">
        <f>+D608*C590</f>
        <v>0</v>
      </c>
      <c r="F608" s="79">
        <v>0</v>
      </c>
      <c r="G608" s="112">
        <f>F608*C590</f>
        <v>0</v>
      </c>
      <c r="H608" s="89">
        <v>0</v>
      </c>
      <c r="I608" s="117">
        <f>H608*C590</f>
        <v>0</v>
      </c>
      <c r="J608" s="39">
        <f>+H608*I626</f>
        <v>0</v>
      </c>
      <c r="K608" s="588">
        <v>0</v>
      </c>
      <c r="L608" s="394">
        <f t="shared" si="45"/>
        <v>0</v>
      </c>
    </row>
    <row r="609" spans="1:12" ht="13.8">
      <c r="A609" s="2" t="s">
        <v>210</v>
      </c>
      <c r="B609" s="22">
        <f>+$B$24</f>
        <v>0</v>
      </c>
      <c r="C609" s="84" t="e">
        <f>+B609/B623</f>
        <v>#DIV/0!</v>
      </c>
      <c r="D609" s="89">
        <v>0</v>
      </c>
      <c r="E609" s="112">
        <f>+D609*C590</f>
        <v>0</v>
      </c>
      <c r="F609" s="79">
        <v>0</v>
      </c>
      <c r="G609" s="112">
        <f>F609*C590</f>
        <v>0</v>
      </c>
      <c r="H609" s="89">
        <v>0</v>
      </c>
      <c r="I609" s="117">
        <f>H609*C590</f>
        <v>0</v>
      </c>
      <c r="J609" s="39">
        <f>+H609*I626</f>
        <v>0</v>
      </c>
      <c r="K609" s="588">
        <v>0</v>
      </c>
      <c r="L609" s="394">
        <f t="shared" si="45"/>
        <v>0</v>
      </c>
    </row>
    <row r="610" spans="1:12" ht="13.8">
      <c r="A610" s="2" t="s">
        <v>2</v>
      </c>
      <c r="B610" s="22">
        <f>+$B$25</f>
        <v>0</v>
      </c>
      <c r="C610" s="84" t="e">
        <f>+B610/B623</f>
        <v>#DIV/0!</v>
      </c>
      <c r="D610" s="89">
        <v>0</v>
      </c>
      <c r="E610" s="112">
        <f>+D610*C590</f>
        <v>0</v>
      </c>
      <c r="F610" s="79">
        <v>0</v>
      </c>
      <c r="G610" s="112">
        <f>F610*C590</f>
        <v>0</v>
      </c>
      <c r="H610" s="89">
        <v>0</v>
      </c>
      <c r="I610" s="117">
        <f>H610*C590</f>
        <v>0</v>
      </c>
      <c r="J610" s="39">
        <f>+H610*I626</f>
        <v>0</v>
      </c>
      <c r="K610" s="588">
        <v>0</v>
      </c>
      <c r="L610" s="394">
        <f t="shared" si="45"/>
        <v>0</v>
      </c>
    </row>
    <row r="611" spans="1:12" ht="13.8">
      <c r="A611" s="2" t="s">
        <v>12</v>
      </c>
      <c r="B611" s="22">
        <f>+$B$26</f>
        <v>0</v>
      </c>
      <c r="C611" s="84" t="e">
        <f>+B611/B623</f>
        <v>#DIV/0!</v>
      </c>
      <c r="D611" s="89">
        <v>0</v>
      </c>
      <c r="E611" s="112">
        <f>+D611*C590</f>
        <v>0</v>
      </c>
      <c r="F611" s="79">
        <v>0</v>
      </c>
      <c r="G611" s="112">
        <f>F611*C590</f>
        <v>0</v>
      </c>
      <c r="H611" s="89">
        <v>0</v>
      </c>
      <c r="I611" s="117">
        <f>H611*C590</f>
        <v>0</v>
      </c>
      <c r="J611" s="39">
        <f>+H611*I626</f>
        <v>0</v>
      </c>
      <c r="K611" s="588">
        <v>0</v>
      </c>
      <c r="L611" s="394">
        <f t="shared" si="45"/>
        <v>0</v>
      </c>
    </row>
    <row r="612" spans="1:12" ht="13.8">
      <c r="A612" s="2" t="s">
        <v>18</v>
      </c>
      <c r="B612" s="22">
        <f>+$B$27</f>
        <v>0</v>
      </c>
      <c r="C612" s="84" t="e">
        <f>+B612/B623</f>
        <v>#DIV/0!</v>
      </c>
      <c r="D612" s="89">
        <v>0</v>
      </c>
      <c r="E612" s="112">
        <f>+D612*C590</f>
        <v>0</v>
      </c>
      <c r="F612" s="79">
        <v>0</v>
      </c>
      <c r="G612" s="112">
        <f>F612*C590</f>
        <v>0</v>
      </c>
      <c r="H612" s="89">
        <v>0</v>
      </c>
      <c r="I612" s="117">
        <f>H612*C590</f>
        <v>0</v>
      </c>
      <c r="J612" s="39">
        <f>+H612*I626</f>
        <v>0</v>
      </c>
      <c r="K612" s="588">
        <v>0</v>
      </c>
      <c r="L612" s="394">
        <f t="shared" si="45"/>
        <v>0</v>
      </c>
    </row>
    <row r="613" spans="1:12" ht="13.8">
      <c r="A613" s="2" t="s">
        <v>9</v>
      </c>
      <c r="B613" s="22">
        <f>+$B$28</f>
        <v>0</v>
      </c>
      <c r="C613" s="84" t="e">
        <f>+B613/B623</f>
        <v>#DIV/0!</v>
      </c>
      <c r="D613" s="89">
        <v>0</v>
      </c>
      <c r="E613" s="112">
        <f>+D613*C590</f>
        <v>0</v>
      </c>
      <c r="F613" s="79">
        <v>0</v>
      </c>
      <c r="G613" s="112">
        <f>F613*C590</f>
        <v>0</v>
      </c>
      <c r="H613" s="89">
        <v>0</v>
      </c>
      <c r="I613" s="117">
        <f>H613*C590</f>
        <v>0</v>
      </c>
      <c r="J613" s="39">
        <f>+H613*I626</f>
        <v>0</v>
      </c>
      <c r="K613" s="588">
        <v>0</v>
      </c>
      <c r="L613" s="394">
        <f t="shared" si="45"/>
        <v>0</v>
      </c>
    </row>
    <row r="614" spans="1:12" ht="13.8">
      <c r="A614" s="2" t="s">
        <v>7</v>
      </c>
      <c r="B614" s="22">
        <f>+$B$29</f>
        <v>0</v>
      </c>
      <c r="C614" s="84" t="e">
        <f>+B614/B623</f>
        <v>#DIV/0!</v>
      </c>
      <c r="D614" s="89">
        <v>0</v>
      </c>
      <c r="E614" s="112">
        <f>+D614*C590</f>
        <v>0</v>
      </c>
      <c r="F614" s="79">
        <v>0</v>
      </c>
      <c r="G614" s="112">
        <f>F614*C590</f>
        <v>0</v>
      </c>
      <c r="H614" s="89">
        <v>0</v>
      </c>
      <c r="I614" s="117">
        <f>H614*C590</f>
        <v>0</v>
      </c>
      <c r="J614" s="39">
        <f>+H614*I626</f>
        <v>0</v>
      </c>
      <c r="K614" s="588">
        <v>0</v>
      </c>
      <c r="L614" s="394">
        <f t="shared" si="45"/>
        <v>0</v>
      </c>
    </row>
    <row r="615" spans="1:12" ht="13.8">
      <c r="A615" s="2" t="s">
        <v>13</v>
      </c>
      <c r="B615" s="22">
        <f>+$B$30</f>
        <v>0</v>
      </c>
      <c r="C615" s="84" t="e">
        <f>+B615/B623</f>
        <v>#DIV/0!</v>
      </c>
      <c r="D615" s="89">
        <v>0</v>
      </c>
      <c r="E615" s="112">
        <f>+D615*C590</f>
        <v>0</v>
      </c>
      <c r="F615" s="79">
        <v>0</v>
      </c>
      <c r="G615" s="112">
        <f>F615*C590</f>
        <v>0</v>
      </c>
      <c r="H615" s="89">
        <v>0</v>
      </c>
      <c r="I615" s="117">
        <f>H615*C590</f>
        <v>0</v>
      </c>
      <c r="J615" s="39">
        <f>+H615*I626</f>
        <v>0</v>
      </c>
      <c r="K615" s="588">
        <v>0</v>
      </c>
      <c r="L615" s="394">
        <f t="shared" si="45"/>
        <v>0</v>
      </c>
    </row>
    <row r="616" spans="1:12" ht="13.8">
      <c r="A616" s="2" t="s">
        <v>3</v>
      </c>
      <c r="B616" s="22">
        <f>+$B$31</f>
        <v>0</v>
      </c>
      <c r="C616" s="84" t="e">
        <f>+B616/B623</f>
        <v>#DIV/0!</v>
      </c>
      <c r="D616" s="89">
        <v>0</v>
      </c>
      <c r="E616" s="112">
        <f>+D616*C590</f>
        <v>0</v>
      </c>
      <c r="F616" s="79">
        <v>0</v>
      </c>
      <c r="G616" s="112">
        <f>F616*C590</f>
        <v>0</v>
      </c>
      <c r="H616" s="89">
        <v>0</v>
      </c>
      <c r="I616" s="117">
        <f>H616*C590</f>
        <v>0</v>
      </c>
      <c r="J616" s="39">
        <f>+H616*I626</f>
        <v>0</v>
      </c>
      <c r="K616" s="588">
        <v>0</v>
      </c>
      <c r="L616" s="394">
        <f t="shared" si="45"/>
        <v>0</v>
      </c>
    </row>
    <row r="617" spans="1:12" ht="13.8">
      <c r="A617" s="2" t="s">
        <v>11</v>
      </c>
      <c r="B617" s="22">
        <f>+$B$32</f>
        <v>0</v>
      </c>
      <c r="C617" s="84" t="e">
        <f>+B617/B623</f>
        <v>#DIV/0!</v>
      </c>
      <c r="D617" s="89">
        <v>0</v>
      </c>
      <c r="E617" s="112">
        <f>+D617*C590</f>
        <v>0</v>
      </c>
      <c r="F617" s="79">
        <v>0</v>
      </c>
      <c r="G617" s="112">
        <f>F617*C590</f>
        <v>0</v>
      </c>
      <c r="H617" s="89">
        <v>0</v>
      </c>
      <c r="I617" s="117">
        <f>H617*C590</f>
        <v>0</v>
      </c>
      <c r="J617" s="39">
        <f>+H617*I626</f>
        <v>0</v>
      </c>
      <c r="K617" s="588">
        <v>0</v>
      </c>
      <c r="L617" s="394">
        <f t="shared" si="45"/>
        <v>0</v>
      </c>
    </row>
    <row r="618" spans="1:12" ht="13.8">
      <c r="A618" s="372" t="s">
        <v>8</v>
      </c>
      <c r="B618" s="22">
        <f>+$B$33</f>
        <v>0</v>
      </c>
      <c r="C618" s="84" t="e">
        <f>+B618/B623</f>
        <v>#DIV/0!</v>
      </c>
      <c r="D618" s="89">
        <v>0</v>
      </c>
      <c r="E618" s="112">
        <f>+D618*C590</f>
        <v>0</v>
      </c>
      <c r="F618" s="79">
        <v>0</v>
      </c>
      <c r="G618" s="112">
        <f>F618*C590</f>
        <v>0</v>
      </c>
      <c r="H618" s="89">
        <v>0</v>
      </c>
      <c r="I618" s="117">
        <f>H618*C590</f>
        <v>0</v>
      </c>
      <c r="J618" s="39">
        <f>+H618*I626</f>
        <v>0</v>
      </c>
      <c r="K618" s="588">
        <v>0</v>
      </c>
      <c r="L618" s="394">
        <f t="shared" si="45"/>
        <v>0</v>
      </c>
    </row>
    <row r="619" spans="1:12" ht="13.8">
      <c r="A619" s="372" t="s">
        <v>444</v>
      </c>
      <c r="B619" s="22">
        <f>+$B$34</f>
        <v>0</v>
      </c>
      <c r="C619" s="84" t="e">
        <f>+B619/B623</f>
        <v>#DIV/0!</v>
      </c>
      <c r="D619" s="89">
        <v>0</v>
      </c>
      <c r="E619" s="112">
        <f>+D619*C590</f>
        <v>0</v>
      </c>
      <c r="F619" s="79">
        <v>0</v>
      </c>
      <c r="G619" s="112">
        <f>F619*C590</f>
        <v>0</v>
      </c>
      <c r="H619" s="89">
        <v>0</v>
      </c>
      <c r="I619" s="117">
        <f>H619*C590</f>
        <v>0</v>
      </c>
      <c r="J619" s="39">
        <f>+H619*I626</f>
        <v>0</v>
      </c>
      <c r="K619" s="588">
        <v>0</v>
      </c>
      <c r="L619" s="394">
        <f t="shared" si="45"/>
        <v>0</v>
      </c>
    </row>
    <row r="620" spans="1:12" ht="13.8">
      <c r="A620" s="372" t="s">
        <v>445</v>
      </c>
      <c r="B620" s="22">
        <f>+$B$35</f>
        <v>0</v>
      </c>
      <c r="C620" s="84" t="e">
        <f>+B620/B623</f>
        <v>#DIV/0!</v>
      </c>
      <c r="D620" s="89">
        <v>0</v>
      </c>
      <c r="E620" s="112">
        <f>+D620*C590</f>
        <v>0</v>
      </c>
      <c r="F620" s="79">
        <v>0</v>
      </c>
      <c r="G620" s="112">
        <f>F620*C590</f>
        <v>0</v>
      </c>
      <c r="H620" s="89">
        <v>0</v>
      </c>
      <c r="I620" s="117">
        <f>H620*C590</f>
        <v>0</v>
      </c>
      <c r="J620" s="39">
        <f>+H620*I626</f>
        <v>0</v>
      </c>
      <c r="K620" s="588">
        <v>0</v>
      </c>
      <c r="L620" s="394">
        <f t="shared" si="45"/>
        <v>0</v>
      </c>
    </row>
    <row r="621" spans="1:12" ht="13.8">
      <c r="A621" s="372" t="s">
        <v>461</v>
      </c>
      <c r="B621" s="22">
        <f>+$B$36</f>
        <v>0</v>
      </c>
      <c r="C621" s="84" t="e">
        <f>+B621/B623</f>
        <v>#DIV/0!</v>
      </c>
      <c r="D621" s="89">
        <v>0</v>
      </c>
      <c r="E621" s="112">
        <f>+D621*C590</f>
        <v>0</v>
      </c>
      <c r="F621" s="79">
        <v>0</v>
      </c>
      <c r="G621" s="112">
        <f>F621*C590</f>
        <v>0</v>
      </c>
      <c r="H621" s="89">
        <v>0</v>
      </c>
      <c r="I621" s="117">
        <f>H621*C590</f>
        <v>0</v>
      </c>
      <c r="J621" s="39">
        <f>+H621*I626</f>
        <v>0</v>
      </c>
      <c r="K621" s="588">
        <v>0</v>
      </c>
      <c r="L621" s="394">
        <f t="shared" ref="L621" si="46">+J621+K621</f>
        <v>0</v>
      </c>
    </row>
    <row r="622" spans="1:12" ht="13.8">
      <c r="A622" s="3" t="s">
        <v>464</v>
      </c>
      <c r="B622" s="22">
        <f>+$B$37</f>
        <v>0</v>
      </c>
      <c r="C622" s="84" t="e">
        <f>+B622/B623</f>
        <v>#DIV/0!</v>
      </c>
      <c r="D622" s="89">
        <v>0</v>
      </c>
      <c r="E622" s="112">
        <f>+D622*C590</f>
        <v>0</v>
      </c>
      <c r="F622" s="79">
        <v>0</v>
      </c>
      <c r="G622" s="115">
        <f>F622*C590</f>
        <v>0</v>
      </c>
      <c r="H622" s="358">
        <v>0</v>
      </c>
      <c r="I622" s="118">
        <f>H622*C590</f>
        <v>0</v>
      </c>
      <c r="J622" s="39">
        <f>+H622*I626</f>
        <v>0</v>
      </c>
      <c r="K622" s="588">
        <v>0</v>
      </c>
      <c r="L622" s="394">
        <f t="shared" si="45"/>
        <v>0</v>
      </c>
    </row>
    <row r="623" spans="1:12" ht="13.8">
      <c r="A623" s="24"/>
      <c r="B623" s="25">
        <f t="shared" ref="B623:L623" si="47">SUM(B596:B622)</f>
        <v>0</v>
      </c>
      <c r="C623" s="85" t="e">
        <f t="shared" si="47"/>
        <v>#DIV/0!</v>
      </c>
      <c r="D623" s="82">
        <f t="shared" si="47"/>
        <v>0</v>
      </c>
      <c r="E623" s="113">
        <f t="shared" si="47"/>
        <v>0</v>
      </c>
      <c r="F623" s="83">
        <f t="shared" si="47"/>
        <v>0</v>
      </c>
      <c r="G623" s="113">
        <f t="shared" si="47"/>
        <v>0</v>
      </c>
      <c r="H623" s="86">
        <f t="shared" si="47"/>
        <v>1</v>
      </c>
      <c r="I623" s="363">
        <f t="shared" si="47"/>
        <v>831141</v>
      </c>
      <c r="J623" s="26">
        <f t="shared" si="47"/>
        <v>188160.25317043235</v>
      </c>
      <c r="K623" s="26">
        <f t="shared" si="47"/>
        <v>-13478.18</v>
      </c>
      <c r="L623" s="26">
        <f t="shared" si="47"/>
        <v>174682.07317043236</v>
      </c>
    </row>
    <row r="624" spans="1:12">
      <c r="H624" s="80"/>
      <c r="I624" s="81"/>
    </row>
    <row r="625" spans="1:14">
      <c r="I625" s="127"/>
    </row>
    <row r="626" spans="1:14">
      <c r="G626" t="s">
        <v>114</v>
      </c>
      <c r="H626" s="27"/>
      <c r="I626" s="357">
        <f>+ITCM!L91</f>
        <v>188160.25317043235</v>
      </c>
    </row>
    <row r="627" spans="1:14">
      <c r="G627" t="s">
        <v>338</v>
      </c>
      <c r="I627" s="357">
        <f>+ITCM!M91</f>
        <v>-13478</v>
      </c>
    </row>
    <row r="628" spans="1:14">
      <c r="G628" t="s">
        <v>256</v>
      </c>
      <c r="I628" s="746">
        <f>SUM(I626:I627)</f>
        <v>174682.25317043235</v>
      </c>
      <c r="N628" s="121">
        <f>+I628</f>
        <v>174682.25317043235</v>
      </c>
    </row>
    <row r="629" spans="1:14" ht="13.8">
      <c r="D629" s="89"/>
      <c r="I629" s="748"/>
    </row>
    <row r="630" spans="1:14">
      <c r="I630" s="88"/>
    </row>
    <row r="631" spans="1:14">
      <c r="I631" s="88"/>
    </row>
    <row r="632" spans="1:14" ht="15.6">
      <c r="A632" s="874" t="s">
        <v>19</v>
      </c>
      <c r="B632" s="875"/>
      <c r="C632" s="875" t="s">
        <v>678</v>
      </c>
      <c r="D632" s="875"/>
      <c r="E632" s="875"/>
      <c r="F632" s="875"/>
      <c r="G632" s="875"/>
      <c r="H632" s="876"/>
      <c r="I632" s="4"/>
    </row>
    <row r="633" spans="1:14" ht="15.6">
      <c r="A633" s="867" t="s">
        <v>20</v>
      </c>
      <c r="B633" s="868"/>
      <c r="C633" s="920"/>
      <c r="D633" s="920"/>
      <c r="E633" s="920"/>
      <c r="F633" s="920"/>
      <c r="G633" s="920"/>
      <c r="H633" s="921"/>
      <c r="I633" s="4"/>
    </row>
    <row r="634" spans="1:14" ht="15.6">
      <c r="A634" s="867" t="s">
        <v>22</v>
      </c>
      <c r="B634" s="868"/>
      <c r="C634" s="913"/>
      <c r="D634" s="913"/>
      <c r="E634" s="913"/>
      <c r="F634" s="913"/>
      <c r="G634" s="913"/>
      <c r="H634" s="914"/>
      <c r="I634" s="4"/>
    </row>
    <row r="635" spans="1:14" ht="15.6">
      <c r="A635" s="867" t="s">
        <v>24</v>
      </c>
      <c r="B635" s="868"/>
      <c r="C635" s="869">
        <v>86539748</v>
      </c>
      <c r="D635" s="870"/>
      <c r="E635" s="870"/>
      <c r="F635" s="870"/>
      <c r="G635" s="870"/>
      <c r="H635" s="871"/>
      <c r="I635" s="4"/>
    </row>
    <row r="636" spans="1:14" ht="15.6">
      <c r="A636" s="881" t="s">
        <v>25</v>
      </c>
      <c r="B636" s="882"/>
      <c r="C636" s="911" t="s">
        <v>18</v>
      </c>
      <c r="D636" s="911"/>
      <c r="E636" s="911"/>
      <c r="F636" s="911"/>
      <c r="G636" s="911"/>
      <c r="H636" s="912"/>
      <c r="I636" s="4"/>
    </row>
    <row r="637" spans="1:14" ht="13.8">
      <c r="A637" s="5"/>
      <c r="B637" s="5"/>
      <c r="C637" s="5"/>
      <c r="D637" s="5"/>
      <c r="E637" s="5"/>
      <c r="F637" s="5"/>
      <c r="G637" s="5"/>
      <c r="H637" s="5"/>
      <c r="I637" s="5"/>
    </row>
    <row r="638" spans="1:14" ht="13.8">
      <c r="A638" s="6"/>
      <c r="B638" s="7"/>
      <c r="C638" s="8"/>
      <c r="D638" s="886">
        <v>0.2</v>
      </c>
      <c r="E638" s="887"/>
      <c r="F638" s="886">
        <v>0.8</v>
      </c>
      <c r="G638" s="887"/>
      <c r="H638" s="489"/>
      <c r="I638" s="10"/>
      <c r="J638" s="11" t="s">
        <v>121</v>
      </c>
      <c r="K638" s="11" t="s">
        <v>269</v>
      </c>
      <c r="L638" s="11" t="s">
        <v>270</v>
      </c>
    </row>
    <row r="639" spans="1:14" ht="13.8">
      <c r="A639" s="12"/>
      <c r="B639" s="13"/>
      <c r="C639" s="14"/>
      <c r="D639" s="872" t="s">
        <v>26</v>
      </c>
      <c r="E639" s="880"/>
      <c r="F639" s="872" t="s">
        <v>27</v>
      </c>
      <c r="G639" s="880"/>
      <c r="H639" s="872" t="s">
        <v>28</v>
      </c>
      <c r="I639" s="873"/>
      <c r="J639" s="15" t="s">
        <v>29</v>
      </c>
      <c r="K639" s="391" t="s">
        <v>29</v>
      </c>
      <c r="L639" s="391" t="s">
        <v>29</v>
      </c>
    </row>
    <row r="640" spans="1:14" ht="27.6">
      <c r="A640" s="16" t="s">
        <v>30</v>
      </c>
      <c r="B640" s="17" t="s">
        <v>31</v>
      </c>
      <c r="C640" s="18" t="s">
        <v>32</v>
      </c>
      <c r="D640" s="19" t="s">
        <v>33</v>
      </c>
      <c r="E640" s="20" t="s">
        <v>34</v>
      </c>
      <c r="F640" s="19" t="s">
        <v>33</v>
      </c>
      <c r="G640" s="20" t="s">
        <v>34</v>
      </c>
      <c r="H640" s="21" t="s">
        <v>33</v>
      </c>
      <c r="I640" s="40" t="s">
        <v>34</v>
      </c>
      <c r="J640" s="18" t="s">
        <v>34</v>
      </c>
      <c r="K640" s="18" t="s">
        <v>34</v>
      </c>
      <c r="L640" s="18" t="s">
        <v>34</v>
      </c>
    </row>
    <row r="641" spans="1:17" ht="13.8">
      <c r="A641" s="1" t="s">
        <v>15</v>
      </c>
      <c r="B641" s="22">
        <f>+$B$10</f>
        <v>0</v>
      </c>
      <c r="C641" s="84" t="e">
        <f>+B641/B668</f>
        <v>#DIV/0!</v>
      </c>
      <c r="D641" s="89">
        <v>0</v>
      </c>
      <c r="E641" s="112">
        <f>+D641*C635</f>
        <v>0</v>
      </c>
      <c r="F641" s="79">
        <v>0</v>
      </c>
      <c r="G641" s="114">
        <f>F641*C635</f>
        <v>0</v>
      </c>
      <c r="H641" s="89">
        <v>0</v>
      </c>
      <c r="I641" s="116">
        <f>H641*C635</f>
        <v>0</v>
      </c>
      <c r="J641" s="39">
        <f>+H641*I671</f>
        <v>0</v>
      </c>
      <c r="K641" s="39">
        <f>+H641*I672</f>
        <v>0</v>
      </c>
      <c r="L641" s="393">
        <f>+J641+K641</f>
        <v>0</v>
      </c>
      <c r="P641" s="819" t="s">
        <v>967</v>
      </c>
      <c r="Q641" s="822"/>
    </row>
    <row r="642" spans="1:17" ht="13.8">
      <c r="A642" s="2" t="s">
        <v>4</v>
      </c>
      <c r="B642" s="22">
        <f>+$B$12</f>
        <v>0</v>
      </c>
      <c r="C642" s="84" t="e">
        <f>+B642/B668</f>
        <v>#DIV/0!</v>
      </c>
      <c r="D642" s="89">
        <v>0</v>
      </c>
      <c r="E642" s="112">
        <f>+D642*C635</f>
        <v>0</v>
      </c>
      <c r="F642" s="79">
        <v>0</v>
      </c>
      <c r="G642" s="112">
        <f>F642*C635</f>
        <v>0</v>
      </c>
      <c r="H642" s="89">
        <v>1.1524248228356147E-3</v>
      </c>
      <c r="I642" s="117">
        <f>H642*C635</f>
        <v>99730.553757138739</v>
      </c>
      <c r="J642" s="39">
        <f>+H642*I671</f>
        <v>183.98102094131968</v>
      </c>
      <c r="K642" s="39">
        <f>+H642*I672</f>
        <v>-38.030019153575289</v>
      </c>
      <c r="L642" s="394">
        <f>+J642+K642</f>
        <v>145.95100178774439</v>
      </c>
      <c r="P642" s="813" t="s">
        <v>638</v>
      </c>
      <c r="Q642" s="814"/>
    </row>
    <row r="643" spans="1:17" ht="13.8">
      <c r="A643" s="2" t="s">
        <v>0</v>
      </c>
      <c r="B643" s="22">
        <f>+$B$13</f>
        <v>0</v>
      </c>
      <c r="C643" s="84" t="e">
        <f>+B643/B668</f>
        <v>#DIV/0!</v>
      </c>
      <c r="D643" s="89">
        <v>0</v>
      </c>
      <c r="E643" s="112">
        <f>+D643*C635</f>
        <v>0</v>
      </c>
      <c r="F643" s="79">
        <v>0</v>
      </c>
      <c r="G643" s="112">
        <f>F643*C635</f>
        <v>0</v>
      </c>
      <c r="H643" s="89">
        <v>2.0063258884764935E-2</v>
      </c>
      <c r="I643" s="117">
        <f>H643*C635</f>
        <v>1736269.3679463186</v>
      </c>
      <c r="J643" s="39">
        <f>+H643*I671</f>
        <v>3203.036571137437</v>
      </c>
      <c r="K643" s="39">
        <f>+H643*I672</f>
        <v>-662.08754319724289</v>
      </c>
      <c r="L643" s="811">
        <f t="shared" ref="L643:L667" si="48">+J643+K643</f>
        <v>2540.9490279401944</v>
      </c>
      <c r="P643" s="815">
        <f>L643*$O$20</f>
        <v>1471.2094871773725</v>
      </c>
      <c r="Q643" s="816" t="s">
        <v>610</v>
      </c>
    </row>
    <row r="644" spans="1:17" ht="13.8">
      <c r="A644" s="2" t="s">
        <v>16</v>
      </c>
      <c r="B644" s="22">
        <f>+$B$14</f>
        <v>0</v>
      </c>
      <c r="C644" s="84" t="e">
        <f>+B644/B668</f>
        <v>#DIV/0!</v>
      </c>
      <c r="D644" s="89">
        <v>0</v>
      </c>
      <c r="E644" s="112">
        <f>+D644*C635</f>
        <v>0</v>
      </c>
      <c r="F644" s="79">
        <v>0</v>
      </c>
      <c r="G644" s="112">
        <f>F644*C635</f>
        <v>0</v>
      </c>
      <c r="H644" s="89">
        <v>1.9833569316134981E-3</v>
      </c>
      <c r="I644" s="117">
        <f>H644*C635</f>
        <v>171639.20905588535</v>
      </c>
      <c r="J644" s="39">
        <f>+H644*I671</f>
        <v>316.63673494244489</v>
      </c>
      <c r="K644" s="39">
        <f>+H644*I672</f>
        <v>-65.450778743245436</v>
      </c>
      <c r="L644" s="394">
        <f t="shared" si="48"/>
        <v>251.18595619919944</v>
      </c>
      <c r="P644" s="815">
        <f>L643*$O$21</f>
        <v>889.33215977906798</v>
      </c>
      <c r="Q644" s="816" t="s">
        <v>603</v>
      </c>
    </row>
    <row r="645" spans="1:17" ht="13.8">
      <c r="A645" s="2" t="s">
        <v>6</v>
      </c>
      <c r="B645" s="22">
        <f>+$B$15</f>
        <v>0</v>
      </c>
      <c r="C645" s="84" t="e">
        <f>+B645/B668</f>
        <v>#DIV/0!</v>
      </c>
      <c r="D645" s="89">
        <v>0</v>
      </c>
      <c r="E645" s="112">
        <f>+D645*C635</f>
        <v>0</v>
      </c>
      <c r="F645" s="79">
        <v>0</v>
      </c>
      <c r="G645" s="112">
        <f>F645*C635</f>
        <v>0</v>
      </c>
      <c r="H645" s="89">
        <v>5.0499285630732126E-3</v>
      </c>
      <c r="I645" s="117">
        <f>H645*C635</f>
        <v>437019.54526635795</v>
      </c>
      <c r="J645" s="39">
        <f>+H645*I671</f>
        <v>806.2053110144343</v>
      </c>
      <c r="K645" s="39">
        <f>+H645*I672</f>
        <v>-166.64764258141602</v>
      </c>
      <c r="L645" s="394">
        <f t="shared" si="48"/>
        <v>639.55766843301831</v>
      </c>
      <c r="P645" s="817">
        <f>L643*$O$22</f>
        <v>180.4073809837538</v>
      </c>
      <c r="Q645" s="818" t="s">
        <v>604</v>
      </c>
    </row>
    <row r="646" spans="1:17" ht="13.8">
      <c r="A646" s="2" t="s">
        <v>10</v>
      </c>
      <c r="B646" s="22">
        <f>+$B$16</f>
        <v>0</v>
      </c>
      <c r="C646" s="84" t="e">
        <f>+B646/B668</f>
        <v>#DIV/0!</v>
      </c>
      <c r="D646" s="89">
        <v>0</v>
      </c>
      <c r="E646" s="112">
        <f>+D646*C635</f>
        <v>0</v>
      </c>
      <c r="F646" s="79">
        <v>0</v>
      </c>
      <c r="G646" s="112">
        <f>F646*C635</f>
        <v>0</v>
      </c>
      <c r="H646" s="89">
        <v>5.7509158890334785E-3</v>
      </c>
      <c r="I646" s="117">
        <f>H646*C635</f>
        <v>497682.81180615322</v>
      </c>
      <c r="J646" s="39">
        <f>+H646*I671</f>
        <v>918.11574659474445</v>
      </c>
      <c r="K646" s="39">
        <f>+H646*I672</f>
        <v>-189.7802243381048</v>
      </c>
      <c r="L646" s="394">
        <f t="shared" si="48"/>
        <v>728.33552225663971</v>
      </c>
    </row>
    <row r="647" spans="1:17" ht="13.8">
      <c r="A647" s="2" t="s">
        <v>17</v>
      </c>
      <c r="B647" s="22">
        <f>+$B$17</f>
        <v>0</v>
      </c>
      <c r="C647" s="84" t="e">
        <f>+B647/B668</f>
        <v>#DIV/0!</v>
      </c>
      <c r="D647" s="89">
        <v>0</v>
      </c>
      <c r="E647" s="112">
        <f>+D647*C635</f>
        <v>0</v>
      </c>
      <c r="F647" s="79">
        <v>0</v>
      </c>
      <c r="G647" s="112">
        <f>F647*C635</f>
        <v>0</v>
      </c>
      <c r="H647" s="89">
        <v>1.3269602328176021E-2</v>
      </c>
      <c r="I647" s="117">
        <f>H647*C635</f>
        <v>1148348.0415405661</v>
      </c>
      <c r="J647" s="39">
        <f>+H647*I671</f>
        <v>2118.4505361625475</v>
      </c>
      <c r="K647" s="39">
        <f>+H647*I672</f>
        <v>-437.89687682980872</v>
      </c>
      <c r="L647" s="394">
        <f t="shared" si="48"/>
        <v>1680.5536593327388</v>
      </c>
    </row>
    <row r="648" spans="1:17" ht="13.8">
      <c r="A648" s="2" t="s">
        <v>5</v>
      </c>
      <c r="B648" s="22">
        <f>+$B$18</f>
        <v>0</v>
      </c>
      <c r="C648" s="84" t="e">
        <f>+B648/B668</f>
        <v>#DIV/0!</v>
      </c>
      <c r="D648" s="89">
        <v>0</v>
      </c>
      <c r="E648" s="112">
        <f>+D648*C635</f>
        <v>0</v>
      </c>
      <c r="F648" s="79">
        <v>0</v>
      </c>
      <c r="G648" s="112">
        <f>F648*C635</f>
        <v>0</v>
      </c>
      <c r="H648" s="89">
        <v>1.6741503540762384E-2</v>
      </c>
      <c r="I648" s="117">
        <f>H648*C635</f>
        <v>1448805.4975586846</v>
      </c>
      <c r="J648" s="39">
        <f>+H648*I671</f>
        <v>2672.7287129613824</v>
      </c>
      <c r="K648" s="39">
        <f>+H648*I672</f>
        <v>-552.46961684515873</v>
      </c>
      <c r="L648" s="394">
        <f t="shared" si="48"/>
        <v>2120.2590961162236</v>
      </c>
    </row>
    <row r="649" spans="1:17" ht="13.8">
      <c r="A649" s="2" t="s">
        <v>116</v>
      </c>
      <c r="B649" s="22">
        <f>+$B$19</f>
        <v>0</v>
      </c>
      <c r="C649" s="84" t="e">
        <f>+B649/B668</f>
        <v>#DIV/0!</v>
      </c>
      <c r="D649" s="89">
        <v>0</v>
      </c>
      <c r="E649" s="112">
        <f>+D649*C635</f>
        <v>0</v>
      </c>
      <c r="F649" s="79">
        <v>0</v>
      </c>
      <c r="G649" s="112">
        <f>F649*C635</f>
        <v>0</v>
      </c>
      <c r="H649" s="89">
        <v>1.6745641857382792E-2</v>
      </c>
      <c r="I649" s="117">
        <f>H649*C635</f>
        <v>1449163.6264361588</v>
      </c>
      <c r="J649" s="39">
        <f>+H649*I671</f>
        <v>2673.3893822750888</v>
      </c>
      <c r="K649" s="39">
        <f>+H649*I672</f>
        <v>-552.60618129363218</v>
      </c>
      <c r="L649" s="394">
        <f t="shared" si="48"/>
        <v>2120.7832009814565</v>
      </c>
    </row>
    <row r="650" spans="1:17" ht="13.8">
      <c r="A650" s="2" t="s">
        <v>1</v>
      </c>
      <c r="B650" s="22">
        <f>+$B$20</f>
        <v>0</v>
      </c>
      <c r="C650" s="84" t="e">
        <f>+B650/B668</f>
        <v>#DIV/0!</v>
      </c>
      <c r="D650" s="89">
        <v>0</v>
      </c>
      <c r="E650" s="112">
        <f>+D650*C635</f>
        <v>0</v>
      </c>
      <c r="F650" s="79">
        <v>0</v>
      </c>
      <c r="G650" s="112">
        <f>F650*C635</f>
        <v>0</v>
      </c>
      <c r="H650" s="89">
        <v>5.3587594115023088E-4</v>
      </c>
      <c r="I650" s="117">
        <f>H650*C635</f>
        <v>46374.568906403809</v>
      </c>
      <c r="J650" s="39">
        <f>+H650*I671</f>
        <v>85.550919068300331</v>
      </c>
      <c r="K650" s="39">
        <f>+H650*I672</f>
        <v>-17.683906057957618</v>
      </c>
      <c r="L650" s="394">
        <f t="shared" si="48"/>
        <v>67.867013010342717</v>
      </c>
    </row>
    <row r="651" spans="1:17" ht="13.8">
      <c r="A651" s="2" t="s">
        <v>46</v>
      </c>
      <c r="B651" s="22">
        <f>+$B$21</f>
        <v>0</v>
      </c>
      <c r="C651" s="84" t="e">
        <f>+B651/B668</f>
        <v>#DIV/0!</v>
      </c>
      <c r="D651" s="89">
        <v>0</v>
      </c>
      <c r="E651" s="112">
        <f>+D651*C635</f>
        <v>0</v>
      </c>
      <c r="F651" s="79">
        <v>0</v>
      </c>
      <c r="G651" s="112">
        <f>F651*C635</f>
        <v>0</v>
      </c>
      <c r="H651" s="89">
        <v>1.4441864826656825E-2</v>
      </c>
      <c r="I651" s="117">
        <f>H651*C635</f>
        <v>1249795.3427489453</v>
      </c>
      <c r="J651" s="39">
        <f>+H651*I671</f>
        <v>2305.5985800158905</v>
      </c>
      <c r="K651" s="39">
        <f>+H651*I672</f>
        <v>-476.58153927967521</v>
      </c>
      <c r="L651" s="394">
        <f t="shared" si="48"/>
        <v>1829.0170407362152</v>
      </c>
    </row>
    <row r="652" spans="1:17" ht="13.8">
      <c r="A652" s="2" t="s">
        <v>45</v>
      </c>
      <c r="B652" s="22">
        <f>+$B$22</f>
        <v>0</v>
      </c>
      <c r="C652" s="84" t="e">
        <f>+B652/B668</f>
        <v>#DIV/0!</v>
      </c>
      <c r="D652" s="89">
        <v>0</v>
      </c>
      <c r="E652" s="112">
        <f>+D652*C635</f>
        <v>0</v>
      </c>
      <c r="F652" s="79">
        <v>0</v>
      </c>
      <c r="G652" s="112">
        <f>F652*C635</f>
        <v>0</v>
      </c>
      <c r="H652" s="89">
        <v>1.4759998563550867E-2</v>
      </c>
      <c r="I652" s="117">
        <f>H652*C635</f>
        <v>1277326.556170054</v>
      </c>
      <c r="J652" s="39">
        <f>+H652*I671</f>
        <v>2356.3876367507364</v>
      </c>
      <c r="K652" s="39">
        <f>+H652*I672</f>
        <v>-487.07995259717865</v>
      </c>
      <c r="L652" s="394">
        <f t="shared" si="48"/>
        <v>1869.3076841535578</v>
      </c>
    </row>
    <row r="653" spans="1:17" ht="13.8">
      <c r="A653" s="2" t="s">
        <v>209</v>
      </c>
      <c r="B653" s="22">
        <f>+$B$23</f>
        <v>0</v>
      </c>
      <c r="C653" s="84" t="e">
        <f>+B653/B668</f>
        <v>#DIV/0!</v>
      </c>
      <c r="D653" s="89">
        <v>0</v>
      </c>
      <c r="E653" s="112">
        <f>+D653*C635</f>
        <v>0</v>
      </c>
      <c r="F653" s="79">
        <v>0</v>
      </c>
      <c r="G653" s="112">
        <f>F653*C635</f>
        <v>0</v>
      </c>
      <c r="H653" s="89">
        <v>9.911117923977167E-4</v>
      </c>
      <c r="I653" s="117">
        <f>H653*C635</f>
        <v>85770.564753926723</v>
      </c>
      <c r="J653" s="39">
        <f>+H653*I671</f>
        <v>158.22789983266748</v>
      </c>
      <c r="K653" s="39">
        <f>+H653*I672</f>
        <v>-32.706689149124649</v>
      </c>
      <c r="L653" s="394">
        <f t="shared" si="48"/>
        <v>125.52121068354282</v>
      </c>
    </row>
    <row r="654" spans="1:17" ht="13.8">
      <c r="A654" s="2" t="s">
        <v>210</v>
      </c>
      <c r="B654" s="22">
        <f>+$B$24</f>
        <v>0</v>
      </c>
      <c r="C654" s="84" t="e">
        <f>+B654/B668</f>
        <v>#DIV/0!</v>
      </c>
      <c r="D654" s="89">
        <v>0</v>
      </c>
      <c r="E654" s="112">
        <f>+D654*C635</f>
        <v>0</v>
      </c>
      <c r="F654" s="79">
        <v>0</v>
      </c>
      <c r="G654" s="112">
        <f>F654*C635</f>
        <v>0</v>
      </c>
      <c r="H654" s="89">
        <v>2.5972531247319617E-4</v>
      </c>
      <c r="I654" s="117">
        <f>H654*C635</f>
        <v>22476.563090651653</v>
      </c>
      <c r="J654" s="39">
        <f>+H654*I671</f>
        <v>41.464334337701111</v>
      </c>
      <c r="K654" s="39">
        <f>+H654*I672</f>
        <v>-8.5709353116154734</v>
      </c>
      <c r="L654" s="394">
        <f t="shared" si="48"/>
        <v>32.893399026085639</v>
      </c>
    </row>
    <row r="655" spans="1:17" ht="13.8">
      <c r="A655" s="2" t="s">
        <v>2</v>
      </c>
      <c r="B655" s="22">
        <f>+$B$25</f>
        <v>0</v>
      </c>
      <c r="C655" s="84" t="e">
        <f>+B655/B668</f>
        <v>#DIV/0!</v>
      </c>
      <c r="D655" s="89">
        <v>0</v>
      </c>
      <c r="E655" s="112">
        <f>+D655*C635</f>
        <v>0</v>
      </c>
      <c r="F655" s="79">
        <v>0</v>
      </c>
      <c r="G655" s="112">
        <f>F655*C635</f>
        <v>0</v>
      </c>
      <c r="H655" s="89">
        <v>5.9747087691462513E-4</v>
      </c>
      <c r="I655" s="117">
        <f>H655*C635</f>
        <v>51704.979125530677</v>
      </c>
      <c r="J655" s="39">
        <f>+H655*I671</f>
        <v>95.384358041668165</v>
      </c>
      <c r="K655" s="39">
        <f>+H655*I672</f>
        <v>-19.71653893818263</v>
      </c>
      <c r="L655" s="394">
        <f t="shared" si="48"/>
        <v>75.667819103485527</v>
      </c>
    </row>
    <row r="656" spans="1:17" ht="13.8">
      <c r="A656" s="2" t="s">
        <v>12</v>
      </c>
      <c r="B656" s="22">
        <f>+$B$26</f>
        <v>0</v>
      </c>
      <c r="C656" s="84" t="e">
        <f>+B656/B668</f>
        <v>#DIV/0!</v>
      </c>
      <c r="D656" s="89">
        <v>0</v>
      </c>
      <c r="E656" s="112">
        <f>+D656*C635</f>
        <v>0</v>
      </c>
      <c r="F656" s="79">
        <v>0</v>
      </c>
      <c r="G656" s="112">
        <f>F656*C635</f>
        <v>0</v>
      </c>
      <c r="H656" s="89">
        <v>7.9235109417959257E-4</v>
      </c>
      <c r="I656" s="117">
        <f>H656*C635</f>
        <v>68569.864017826214</v>
      </c>
      <c r="J656" s="39">
        <f>+H656*I671</f>
        <v>126.49637560950674</v>
      </c>
      <c r="K656" s="39">
        <f>+H656*I672</f>
        <v>-26.147586107926553</v>
      </c>
      <c r="L656" s="394">
        <f t="shared" si="48"/>
        <v>100.34878950158019</v>
      </c>
    </row>
    <row r="657" spans="1:12" ht="13.8">
      <c r="A657" s="2" t="s">
        <v>18</v>
      </c>
      <c r="B657" s="22">
        <f>+$B$27</f>
        <v>0</v>
      </c>
      <c r="C657" s="84" t="e">
        <f>+B657/B668</f>
        <v>#DIV/0!</v>
      </c>
      <c r="D657" s="89">
        <v>0</v>
      </c>
      <c r="E657" s="112">
        <f>+D657*C635</f>
        <v>0</v>
      </c>
      <c r="F657" s="79">
        <v>0</v>
      </c>
      <c r="G657" s="112">
        <f>F657*C635</f>
        <v>0</v>
      </c>
      <c r="H657" s="89">
        <v>0.82523231366248462</v>
      </c>
      <c r="I657" s="117">
        <f>H657*C635</f>
        <v>71415396.465808377</v>
      </c>
      <c r="J657" s="39">
        <f>+H657*I671</f>
        <v>131745.7595262579</v>
      </c>
      <c r="K657" s="39">
        <f>+H657*I672</f>
        <v>-27232.666350861993</v>
      </c>
      <c r="L657" s="394">
        <f t="shared" si="48"/>
        <v>104513.0931753959</v>
      </c>
    </row>
    <row r="658" spans="1:12" ht="13.8">
      <c r="A658" s="2" t="s">
        <v>9</v>
      </c>
      <c r="B658" s="22">
        <f>+$B$28</f>
        <v>0</v>
      </c>
      <c r="C658" s="84" t="e">
        <f>+B658/B668</f>
        <v>#DIV/0!</v>
      </c>
      <c r="D658" s="89">
        <v>0</v>
      </c>
      <c r="E658" s="112">
        <f>+D658*C635</f>
        <v>0</v>
      </c>
      <c r="F658" s="79">
        <v>0</v>
      </c>
      <c r="G658" s="112">
        <f>F658*C635</f>
        <v>0</v>
      </c>
      <c r="H658" s="89">
        <v>3.3890928488756952E-2</v>
      </c>
      <c r="I658" s="117">
        <f>H658*C635</f>
        <v>2932912.4109030473</v>
      </c>
      <c r="J658" s="39">
        <f>+H658*I671</f>
        <v>5410.5808035863356</v>
      </c>
      <c r="K658" s="39">
        <f>+H658*I672</f>
        <v>-1118.4006401289794</v>
      </c>
      <c r="L658" s="394">
        <f t="shared" si="48"/>
        <v>4292.1801634573567</v>
      </c>
    </row>
    <row r="659" spans="1:12" ht="13.8">
      <c r="A659" s="2" t="s">
        <v>7</v>
      </c>
      <c r="B659" s="22">
        <f>+$B$29</f>
        <v>0</v>
      </c>
      <c r="C659" s="84" t="e">
        <f>+B659/B668</f>
        <v>#DIV/0!</v>
      </c>
      <c r="D659" s="89">
        <v>0</v>
      </c>
      <c r="E659" s="112">
        <f>+D659*C635</f>
        <v>0</v>
      </c>
      <c r="F659" s="79">
        <v>0</v>
      </c>
      <c r="G659" s="112">
        <f>F659*C635</f>
        <v>0</v>
      </c>
      <c r="H659" s="89">
        <v>4.527821578709389E-3</v>
      </c>
      <c r="I659" s="117">
        <f>H659*C635</f>
        <v>391836.53841047268</v>
      </c>
      <c r="J659" s="39">
        <f>+H659*I671</f>
        <v>722.85256286076856</v>
      </c>
      <c r="K659" s="39">
        <f>+H659*I672</f>
        <v>-149.41811209740985</v>
      </c>
      <c r="L659" s="394">
        <f t="shared" si="48"/>
        <v>573.43445076335865</v>
      </c>
    </row>
    <row r="660" spans="1:12" ht="13.8">
      <c r="A660" s="2" t="s">
        <v>13</v>
      </c>
      <c r="B660" s="22">
        <f>+$B$30</f>
        <v>0</v>
      </c>
      <c r="C660" s="84" t="e">
        <f>+B660/B668</f>
        <v>#DIV/0!</v>
      </c>
      <c r="D660" s="89">
        <v>0</v>
      </c>
      <c r="E660" s="112">
        <f>+D660*C635</f>
        <v>0</v>
      </c>
      <c r="F660" s="79">
        <v>0</v>
      </c>
      <c r="G660" s="112">
        <f>F660*C635</f>
        <v>0</v>
      </c>
      <c r="H660" s="89">
        <v>4.9296480256770287E-4</v>
      </c>
      <c r="I660" s="117">
        <f>H660*C635</f>
        <v>42661.049787078759</v>
      </c>
      <c r="J660" s="39">
        <f>+H660*I671</f>
        <v>78.700289916854061</v>
      </c>
      <c r="K660" s="39">
        <f>+H660*I672</f>
        <v>-16.267838484734195</v>
      </c>
      <c r="L660" s="394">
        <f t="shared" si="48"/>
        <v>62.432451432119862</v>
      </c>
    </row>
    <row r="661" spans="1:12" ht="13.8">
      <c r="A661" s="2" t="s">
        <v>3</v>
      </c>
      <c r="B661" s="22">
        <f>+$B$31</f>
        <v>0</v>
      </c>
      <c r="C661" s="84" t="e">
        <f>+B661/B668</f>
        <v>#DIV/0!</v>
      </c>
      <c r="D661" s="89">
        <v>0</v>
      </c>
      <c r="E661" s="112">
        <f>+D661*C635</f>
        <v>0</v>
      </c>
      <c r="F661" s="79">
        <v>0</v>
      </c>
      <c r="G661" s="112">
        <f>F661*C635</f>
        <v>0</v>
      </c>
      <c r="H661" s="89">
        <v>1.9297590716758481E-3</v>
      </c>
      <c r="I661" s="117">
        <f>H661*C635</f>
        <v>167000.86376354183</v>
      </c>
      <c r="J661" s="39">
        <f>+H661*I671</f>
        <v>308.08000412911935</v>
      </c>
      <c r="K661" s="39">
        <f>+H661*I672</f>
        <v>-63.682049365302987</v>
      </c>
      <c r="L661" s="394">
        <f t="shared" si="48"/>
        <v>244.39795476381636</v>
      </c>
    </row>
    <row r="662" spans="1:12" ht="13.8">
      <c r="A662" s="2" t="s">
        <v>11</v>
      </c>
      <c r="B662" s="22">
        <f>+$B$32</f>
        <v>0</v>
      </c>
      <c r="C662" s="84" t="e">
        <f>+B662/B668</f>
        <v>#DIV/0!</v>
      </c>
      <c r="D662" s="89">
        <v>0</v>
      </c>
      <c r="E662" s="112">
        <f>+D662*C635</f>
        <v>0</v>
      </c>
      <c r="F662" s="79">
        <v>0</v>
      </c>
      <c r="G662" s="112">
        <f>F662*C635</f>
        <v>0</v>
      </c>
      <c r="H662" s="89">
        <v>2.3980284113310794E-3</v>
      </c>
      <c r="I662" s="117">
        <f>H662*C635</f>
        <v>207524.77441343197</v>
      </c>
      <c r="J662" s="39">
        <f>+H662*I671</f>
        <v>382.83774058025108</v>
      </c>
      <c r="K662" s="39">
        <f>+H662*I672</f>
        <v>-79.134937573925626</v>
      </c>
      <c r="L662" s="394">
        <f t="shared" si="48"/>
        <v>303.70280300632544</v>
      </c>
    </row>
    <row r="663" spans="1:12" ht="13.8">
      <c r="A663" s="372" t="s">
        <v>8</v>
      </c>
      <c r="B663" s="22">
        <f>+$B$33</f>
        <v>0</v>
      </c>
      <c r="C663" s="84" t="e">
        <f>+B663/B668</f>
        <v>#DIV/0!</v>
      </c>
      <c r="D663" s="89">
        <v>0</v>
      </c>
      <c r="E663" s="112">
        <f>+D663*C635</f>
        <v>0</v>
      </c>
      <c r="F663" s="79">
        <v>0</v>
      </c>
      <c r="G663" s="112">
        <f>F663*C635</f>
        <v>0</v>
      </c>
      <c r="H663" s="89">
        <v>1.2704427729247198E-3</v>
      </c>
      <c r="I663" s="117">
        <f>H663*C635</f>
        <v>109943.79741732647</v>
      </c>
      <c r="J663" s="39">
        <f>+H663*I671</f>
        <v>202.8222177955916</v>
      </c>
      <c r="K663" s="39">
        <f>+H663*I672</f>
        <v>-41.924611506515753</v>
      </c>
      <c r="L663" s="394">
        <f t="shared" si="48"/>
        <v>160.89760628907584</v>
      </c>
    </row>
    <row r="664" spans="1:12" ht="13.8">
      <c r="A664" s="372" t="s">
        <v>444</v>
      </c>
      <c r="B664" s="22">
        <f>+$B$34</f>
        <v>0</v>
      </c>
      <c r="C664" s="84" t="e">
        <f>+B664/B668</f>
        <v>#DIV/0!</v>
      </c>
      <c r="D664" s="89">
        <v>0</v>
      </c>
      <c r="E664" s="112">
        <f>+D664*C635</f>
        <v>0</v>
      </c>
      <c r="F664" s="79">
        <v>0</v>
      </c>
      <c r="G664" s="112">
        <f>F664*C635</f>
        <v>0</v>
      </c>
      <c r="H664" s="89">
        <v>1.1642100002195198E-2</v>
      </c>
      <c r="I664" s="117">
        <f>H664*C635</f>
        <v>1007504.4003807718</v>
      </c>
      <c r="J664" s="39">
        <f>+H664*I671</f>
        <v>1858.6248767485488</v>
      </c>
      <c r="K664" s="39">
        <f>+H664*I672</f>
        <v>-384.18930007244154</v>
      </c>
      <c r="L664" s="394">
        <f t="shared" si="48"/>
        <v>1474.4355766761073</v>
      </c>
    </row>
    <row r="665" spans="1:12" ht="13.8">
      <c r="A665" s="372" t="s">
        <v>445</v>
      </c>
      <c r="B665" s="22">
        <f>+$B$35</f>
        <v>0</v>
      </c>
      <c r="C665" s="84" t="e">
        <f>+B665/B668</f>
        <v>#DIV/0!</v>
      </c>
      <c r="D665" s="89">
        <v>0</v>
      </c>
      <c r="E665" s="112">
        <f>+D665*C635</f>
        <v>0</v>
      </c>
      <c r="F665" s="79">
        <v>0</v>
      </c>
      <c r="G665" s="112">
        <f>F665*C635</f>
        <v>0</v>
      </c>
      <c r="H665" s="89">
        <v>2.5083716324239417E-4</v>
      </c>
      <c r="I665" s="117">
        <f>H665*C635</f>
        <v>21707.384896031654</v>
      </c>
      <c r="J665" s="39">
        <f>+H665*I671</f>
        <v>40.045369093844151</v>
      </c>
      <c r="K665" s="39">
        <f>+H665*I672</f>
        <v>-8.2776263869990068</v>
      </c>
      <c r="L665" s="394">
        <f t="shared" si="48"/>
        <v>31.767742706845144</v>
      </c>
    </row>
    <row r="666" spans="1:12" ht="13.8">
      <c r="A666" s="372" t="s">
        <v>461</v>
      </c>
      <c r="B666" s="22">
        <f>+$B$36</f>
        <v>0</v>
      </c>
      <c r="C666" s="84" t="e">
        <f>+B666/B668</f>
        <v>#DIV/0!</v>
      </c>
      <c r="D666" s="89">
        <v>0</v>
      </c>
      <c r="E666" s="112">
        <f>+D666*C635</f>
        <v>0</v>
      </c>
      <c r="F666" s="79">
        <v>0</v>
      </c>
      <c r="G666" s="112">
        <f>F666*C635</f>
        <v>0</v>
      </c>
      <c r="H666" s="89">
        <v>2.420187580683626E-3</v>
      </c>
      <c r="I666" s="117">
        <f>H666*C635</f>
        <v>209442.42334509068</v>
      </c>
      <c r="J666" s="39">
        <f>+H666*I671</f>
        <v>386.37538270658234</v>
      </c>
      <c r="K666" s="39">
        <f>+H666*I672</f>
        <v>-79.866190162559661</v>
      </c>
      <c r="L666" s="394">
        <f t="shared" ref="L666" si="49">+J666+K666</f>
        <v>306.50919254402265</v>
      </c>
    </row>
    <row r="667" spans="1:12" ht="13.8">
      <c r="A667" s="3" t="s">
        <v>464</v>
      </c>
      <c r="B667" s="22">
        <f>+$B$37</f>
        <v>0</v>
      </c>
      <c r="C667" s="84" t="e">
        <f>+B667/B668</f>
        <v>#DIV/0!</v>
      </c>
      <c r="D667" s="89">
        <v>0</v>
      </c>
      <c r="E667" s="112">
        <f>+D667*C635</f>
        <v>0</v>
      </c>
      <c r="F667" s="79">
        <v>0</v>
      </c>
      <c r="G667" s="115">
        <f>F667*C635</f>
        <v>0</v>
      </c>
      <c r="H667" s="358">
        <v>2.8095852404635075E-3</v>
      </c>
      <c r="I667" s="118">
        <f>H667*C635</f>
        <v>243140.79869423134</v>
      </c>
      <c r="J667" s="39">
        <f>+H667*I671</f>
        <v>448.54150198730395</v>
      </c>
      <c r="K667" s="39">
        <f>+H667*I672</f>
        <v>-92.716312935295747</v>
      </c>
      <c r="L667" s="394">
        <f t="shared" si="48"/>
        <v>355.82518905200823</v>
      </c>
    </row>
    <row r="668" spans="1:12" ht="13.8">
      <c r="A668" s="24"/>
      <c r="B668" s="25">
        <f t="shared" ref="B668:L668" si="50">SUM(B641:B667)</f>
        <v>0</v>
      </c>
      <c r="C668" s="85" t="e">
        <f t="shared" si="50"/>
        <v>#DIV/0!</v>
      </c>
      <c r="D668" s="82">
        <f t="shared" si="50"/>
        <v>0</v>
      </c>
      <c r="E668" s="113">
        <f t="shared" si="50"/>
        <v>0</v>
      </c>
      <c r="F668" s="83">
        <f t="shared" si="50"/>
        <v>0</v>
      </c>
      <c r="G668" s="113">
        <f t="shared" si="50"/>
        <v>0</v>
      </c>
      <c r="H668" s="86">
        <f t="shared" si="50"/>
        <v>1</v>
      </c>
      <c r="I668" s="363">
        <f t="shared" si="50"/>
        <v>86539748.000000015</v>
      </c>
      <c r="J668" s="26">
        <f t="shared" si="50"/>
        <v>159646.87439534898</v>
      </c>
      <c r="K668" s="26">
        <f t="shared" si="50"/>
        <v>-33000.000000000007</v>
      </c>
      <c r="L668" s="26">
        <f t="shared" si="50"/>
        <v>126646.87439534893</v>
      </c>
    </row>
    <row r="669" spans="1:12">
      <c r="H669" s="80"/>
      <c r="I669" s="81"/>
    </row>
    <row r="670" spans="1:12">
      <c r="I670" s="127"/>
    </row>
    <row r="671" spans="1:12">
      <c r="G671" t="s">
        <v>114</v>
      </c>
      <c r="H671" s="27"/>
      <c r="I671" s="357">
        <f>+ATC!M91</f>
        <v>159646.87439534898</v>
      </c>
    </row>
    <row r="672" spans="1:12">
      <c r="G672" t="s">
        <v>338</v>
      </c>
      <c r="I672" s="357">
        <f>+ATC!N91</f>
        <v>-33000</v>
      </c>
    </row>
    <row r="673" spans="1:14">
      <c r="G673" t="s">
        <v>256</v>
      </c>
      <c r="I673" s="746">
        <f>SUM(I671:I672)</f>
        <v>126646.87439534898</v>
      </c>
      <c r="N673" s="121">
        <f>+I673</f>
        <v>126646.87439534898</v>
      </c>
    </row>
    <row r="674" spans="1:14">
      <c r="I674" s="747"/>
      <c r="N674" s="121"/>
    </row>
    <row r="675" spans="1:14">
      <c r="I675" s="122"/>
      <c r="N675" s="121"/>
    </row>
    <row r="676" spans="1:14">
      <c r="I676" s="122"/>
      <c r="N676" s="121"/>
    </row>
    <row r="677" spans="1:14" ht="15.6">
      <c r="A677" s="874" t="s">
        <v>19</v>
      </c>
      <c r="B677" s="875"/>
      <c r="C677" s="875">
        <v>3303</v>
      </c>
      <c r="D677" s="875"/>
      <c r="E677" s="875"/>
      <c r="F677" s="875"/>
      <c r="G677" s="875"/>
      <c r="H677" s="876"/>
      <c r="I677" s="4"/>
    </row>
    <row r="678" spans="1:14" ht="15.6">
      <c r="A678" s="867" t="s">
        <v>20</v>
      </c>
      <c r="B678" s="868"/>
      <c r="C678" s="918"/>
      <c r="D678" s="918"/>
      <c r="E678" s="918"/>
      <c r="F678" s="918"/>
      <c r="G678" s="918"/>
      <c r="H678" s="919"/>
      <c r="I678" s="4"/>
    </row>
    <row r="679" spans="1:14" ht="15.6">
      <c r="A679" s="867" t="s">
        <v>22</v>
      </c>
      <c r="B679" s="868"/>
      <c r="C679" s="913"/>
      <c r="D679" s="913"/>
      <c r="E679" s="913"/>
      <c r="F679" s="913"/>
      <c r="G679" s="913"/>
      <c r="H679" s="914"/>
      <c r="I679" s="4"/>
    </row>
    <row r="680" spans="1:14" ht="15.6">
      <c r="A680" s="867" t="s">
        <v>24</v>
      </c>
      <c r="B680" s="868"/>
      <c r="C680" s="869">
        <v>11400000</v>
      </c>
      <c r="D680" s="870"/>
      <c r="E680" s="870"/>
      <c r="F680" s="870"/>
      <c r="G680" s="870"/>
      <c r="H680" s="871"/>
      <c r="I680" s="4"/>
    </row>
    <row r="681" spans="1:14" ht="15.6">
      <c r="A681" s="881" t="s">
        <v>25</v>
      </c>
      <c r="B681" s="882"/>
      <c r="C681" s="911" t="s">
        <v>17</v>
      </c>
      <c r="D681" s="911"/>
      <c r="E681" s="911"/>
      <c r="F681" s="911"/>
      <c r="G681" s="911"/>
      <c r="H681" s="912"/>
      <c r="I681" s="4"/>
    </row>
    <row r="682" spans="1:14" ht="13.8">
      <c r="A682" s="5"/>
      <c r="B682" s="5"/>
      <c r="C682" s="5"/>
      <c r="D682" s="5"/>
      <c r="E682" s="5"/>
      <c r="F682" s="5"/>
      <c r="G682" s="5"/>
      <c r="H682" s="5"/>
      <c r="I682" s="5"/>
    </row>
    <row r="683" spans="1:14" ht="13.8">
      <c r="A683" s="6"/>
      <c r="B683" s="7"/>
      <c r="C683" s="8"/>
      <c r="D683" s="886">
        <v>0.2</v>
      </c>
      <c r="E683" s="887"/>
      <c r="F683" s="886">
        <v>0.8</v>
      </c>
      <c r="G683" s="887"/>
      <c r="H683" s="489"/>
      <c r="I683" s="10"/>
      <c r="J683" s="11" t="s">
        <v>121</v>
      </c>
      <c r="K683" s="11" t="s">
        <v>269</v>
      </c>
      <c r="L683" s="11" t="s">
        <v>270</v>
      </c>
    </row>
    <row r="684" spans="1:14" ht="13.8">
      <c r="A684" s="12"/>
      <c r="B684" s="13"/>
      <c r="C684" s="14"/>
      <c r="D684" s="872" t="s">
        <v>26</v>
      </c>
      <c r="E684" s="880"/>
      <c r="F684" s="872" t="s">
        <v>27</v>
      </c>
      <c r="G684" s="880"/>
      <c r="H684" s="872" t="s">
        <v>28</v>
      </c>
      <c r="I684" s="873"/>
      <c r="J684" s="15" t="s">
        <v>29</v>
      </c>
      <c r="K684" s="391" t="s">
        <v>29</v>
      </c>
      <c r="L684" s="391" t="s">
        <v>29</v>
      </c>
    </row>
    <row r="685" spans="1:14" ht="27.6">
      <c r="A685" s="16" t="s">
        <v>30</v>
      </c>
      <c r="B685" s="17" t="s">
        <v>31</v>
      </c>
      <c r="C685" s="18" t="s">
        <v>32</v>
      </c>
      <c r="D685" s="19" t="s">
        <v>33</v>
      </c>
      <c r="E685" s="20" t="s">
        <v>34</v>
      </c>
      <c r="F685" s="19" t="s">
        <v>33</v>
      </c>
      <c r="G685" s="20" t="s">
        <v>34</v>
      </c>
      <c r="H685" s="21" t="s">
        <v>33</v>
      </c>
      <c r="I685" s="40" t="s">
        <v>34</v>
      </c>
      <c r="J685" s="18" t="s">
        <v>34</v>
      </c>
      <c r="K685" s="18" t="s">
        <v>34</v>
      </c>
      <c r="L685" s="18" t="s">
        <v>34</v>
      </c>
    </row>
    <row r="686" spans="1:14" ht="13.8">
      <c r="A686" s="1" t="s">
        <v>15</v>
      </c>
      <c r="B686" s="22">
        <f>+$B$10</f>
        <v>0</v>
      </c>
      <c r="C686" s="84" t="e">
        <f>+B686/B713</f>
        <v>#DIV/0!</v>
      </c>
      <c r="D686" s="89">
        <v>0</v>
      </c>
      <c r="E686" s="112">
        <f>+D686*C680</f>
        <v>0</v>
      </c>
      <c r="F686" s="79">
        <v>0</v>
      </c>
      <c r="G686" s="114">
        <f>F686*C680</f>
        <v>0</v>
      </c>
      <c r="H686" s="89">
        <v>0</v>
      </c>
      <c r="I686" s="116">
        <f>H686*C680</f>
        <v>0</v>
      </c>
      <c r="J686" s="39">
        <f>+H686*I716</f>
        <v>0</v>
      </c>
      <c r="K686" s="39">
        <f>+H686*I717</f>
        <v>0</v>
      </c>
      <c r="L686" s="393">
        <f>+J686+K686</f>
        <v>0</v>
      </c>
    </row>
    <row r="687" spans="1:14" ht="13.8">
      <c r="A687" s="2" t="s">
        <v>4</v>
      </c>
      <c r="B687" s="22">
        <f>+$B$12</f>
        <v>0</v>
      </c>
      <c r="C687" s="84" t="e">
        <f>+B687/B713</f>
        <v>#DIV/0!</v>
      </c>
      <c r="D687" s="89">
        <v>0</v>
      </c>
      <c r="E687" s="112">
        <f>+D687*C680</f>
        <v>0</v>
      </c>
      <c r="F687" s="79">
        <v>0</v>
      </c>
      <c r="G687" s="112">
        <f>F687*C680</f>
        <v>0</v>
      </c>
      <c r="H687" s="89">
        <v>0</v>
      </c>
      <c r="I687" s="117">
        <f>H687*C680</f>
        <v>0</v>
      </c>
      <c r="J687" s="39">
        <f>+H687*I716</f>
        <v>0</v>
      </c>
      <c r="K687" s="39">
        <f>+H687*I717</f>
        <v>0</v>
      </c>
      <c r="L687" s="394">
        <f>+J687+K687</f>
        <v>0</v>
      </c>
    </row>
    <row r="688" spans="1:14" ht="13.8">
      <c r="A688" s="2" t="s">
        <v>0</v>
      </c>
      <c r="B688" s="22">
        <f>+$B$13</f>
        <v>0</v>
      </c>
      <c r="C688" s="84" t="e">
        <f>+B688/B713</f>
        <v>#DIV/0!</v>
      </c>
      <c r="D688" s="89">
        <v>0</v>
      </c>
      <c r="E688" s="112">
        <f>+D688*C680</f>
        <v>0</v>
      </c>
      <c r="F688" s="79">
        <v>0</v>
      </c>
      <c r="G688" s="112">
        <f>F688*C680</f>
        <v>0</v>
      </c>
      <c r="H688" s="89">
        <v>0</v>
      </c>
      <c r="I688" s="117">
        <f>H688*C680</f>
        <v>0</v>
      </c>
      <c r="J688" s="39">
        <f>+H688*I716</f>
        <v>0</v>
      </c>
      <c r="K688" s="39">
        <f>+H688*I717</f>
        <v>0</v>
      </c>
      <c r="L688" s="394">
        <f t="shared" ref="L688:L712" si="51">+J688+K688</f>
        <v>0</v>
      </c>
    </row>
    <row r="689" spans="1:12" ht="13.8">
      <c r="A689" s="2" t="s">
        <v>16</v>
      </c>
      <c r="B689" s="22">
        <f>+$B$14</f>
        <v>0</v>
      </c>
      <c r="C689" s="84" t="e">
        <f>+B689/B713</f>
        <v>#DIV/0!</v>
      </c>
      <c r="D689" s="89">
        <v>0</v>
      </c>
      <c r="E689" s="112">
        <f>+D689*C680</f>
        <v>0</v>
      </c>
      <c r="F689" s="79">
        <v>0</v>
      </c>
      <c r="G689" s="112">
        <f>F689*C680</f>
        <v>0</v>
      </c>
      <c r="H689" s="89">
        <v>0</v>
      </c>
      <c r="I689" s="117">
        <f>H689*C680</f>
        <v>0</v>
      </c>
      <c r="J689" s="39">
        <f>+H689*I716</f>
        <v>0</v>
      </c>
      <c r="K689" s="39">
        <f>+H689*I717</f>
        <v>0</v>
      </c>
      <c r="L689" s="394">
        <f t="shared" si="51"/>
        <v>0</v>
      </c>
    </row>
    <row r="690" spans="1:12" ht="13.8">
      <c r="A690" s="2" t="s">
        <v>6</v>
      </c>
      <c r="B690" s="22">
        <f>+$B$15</f>
        <v>0</v>
      </c>
      <c r="C690" s="84" t="e">
        <f>+B690/B713</f>
        <v>#DIV/0!</v>
      </c>
      <c r="D690" s="89">
        <v>0</v>
      </c>
      <c r="E690" s="112">
        <f>+D690*C680</f>
        <v>0</v>
      </c>
      <c r="F690" s="79">
        <v>0</v>
      </c>
      <c r="G690" s="112">
        <f>F690*C680</f>
        <v>0</v>
      </c>
      <c r="H690" s="89">
        <v>0</v>
      </c>
      <c r="I690" s="117">
        <f>H690*C680</f>
        <v>0</v>
      </c>
      <c r="J690" s="39">
        <f>+H690*I716</f>
        <v>0</v>
      </c>
      <c r="K690" s="39">
        <f>+H690*I717</f>
        <v>0</v>
      </c>
      <c r="L690" s="394">
        <f t="shared" si="51"/>
        <v>0</v>
      </c>
    </row>
    <row r="691" spans="1:12" ht="13.8">
      <c r="A691" s="2" t="s">
        <v>10</v>
      </c>
      <c r="B691" s="22">
        <f>+$B$16</f>
        <v>0</v>
      </c>
      <c r="C691" s="84" t="e">
        <f>+B691/B713</f>
        <v>#DIV/0!</v>
      </c>
      <c r="D691" s="89">
        <v>0</v>
      </c>
      <c r="E691" s="112">
        <f>+D691*C680</f>
        <v>0</v>
      </c>
      <c r="F691" s="79">
        <v>0</v>
      </c>
      <c r="G691" s="112">
        <f>F691*C680</f>
        <v>0</v>
      </c>
      <c r="H691" s="89">
        <v>0</v>
      </c>
      <c r="I691" s="117">
        <f>H691*C680</f>
        <v>0</v>
      </c>
      <c r="J691" s="39">
        <f>+H691*I716</f>
        <v>0</v>
      </c>
      <c r="K691" s="39">
        <f>+H691*I717</f>
        <v>0</v>
      </c>
      <c r="L691" s="394">
        <f t="shared" si="51"/>
        <v>0</v>
      </c>
    </row>
    <row r="692" spans="1:12" ht="13.8">
      <c r="A692" s="2" t="s">
        <v>17</v>
      </c>
      <c r="B692" s="22">
        <f>+$B$17</f>
        <v>0</v>
      </c>
      <c r="C692" s="84" t="e">
        <f>+B692/B713</f>
        <v>#DIV/0!</v>
      </c>
      <c r="D692" s="89">
        <v>0</v>
      </c>
      <c r="E692" s="112">
        <f>+D692*C680</f>
        <v>0</v>
      </c>
      <c r="F692" s="79">
        <v>0</v>
      </c>
      <c r="G692" s="112">
        <f>F692*C680</f>
        <v>0</v>
      </c>
      <c r="H692" s="89">
        <v>0.99626932672932988</v>
      </c>
      <c r="I692" s="117">
        <f>H692*C680</f>
        <v>11357470.324714361</v>
      </c>
      <c r="J692" s="39">
        <f>+H692*I716</f>
        <v>3086821.0375551921</v>
      </c>
      <c r="K692" s="588">
        <v>20586.16</v>
      </c>
      <c r="L692" s="394">
        <f t="shared" si="51"/>
        <v>3107407.1975551923</v>
      </c>
    </row>
    <row r="693" spans="1:12" ht="13.8">
      <c r="A693" s="2" t="s">
        <v>5</v>
      </c>
      <c r="B693" s="22">
        <f>+$B$18</f>
        <v>0</v>
      </c>
      <c r="C693" s="84" t="e">
        <f>+B693/B713</f>
        <v>#DIV/0!</v>
      </c>
      <c r="D693" s="89">
        <v>0</v>
      </c>
      <c r="E693" s="112">
        <f>+D693*C680</f>
        <v>0</v>
      </c>
      <c r="F693" s="79">
        <v>0</v>
      </c>
      <c r="G693" s="112">
        <f>F693*C680</f>
        <v>0</v>
      </c>
      <c r="H693" s="89">
        <v>3.7306732706700704E-3</v>
      </c>
      <c r="I693" s="117">
        <f>H693*C680</f>
        <v>42529.675285638805</v>
      </c>
      <c r="J693" s="39">
        <f>+H693*I716</f>
        <v>11559.043751708214</v>
      </c>
      <c r="K693" s="588">
        <v>261.08999999999997</v>
      </c>
      <c r="L693" s="394">
        <f t="shared" si="51"/>
        <v>11820.133751708214</v>
      </c>
    </row>
    <row r="694" spans="1:12" ht="13.8">
      <c r="A694" s="2" t="s">
        <v>116</v>
      </c>
      <c r="B694" s="22">
        <f>+$B$19</f>
        <v>0</v>
      </c>
      <c r="C694" s="84" t="e">
        <f>+B694/B713</f>
        <v>#DIV/0!</v>
      </c>
      <c r="D694" s="89">
        <v>0</v>
      </c>
      <c r="E694" s="112">
        <f>+D694*C680</f>
        <v>0</v>
      </c>
      <c r="F694" s="79">
        <v>0</v>
      </c>
      <c r="G694" s="112">
        <f>F694*C680</f>
        <v>0</v>
      </c>
      <c r="H694" s="89">
        <v>0</v>
      </c>
      <c r="I694" s="117">
        <f>H694*C680</f>
        <v>0</v>
      </c>
      <c r="J694" s="39">
        <f>+H694*I716</f>
        <v>0</v>
      </c>
      <c r="K694" s="39">
        <f>+H694*I717</f>
        <v>0</v>
      </c>
      <c r="L694" s="394">
        <f t="shared" si="51"/>
        <v>0</v>
      </c>
    </row>
    <row r="695" spans="1:12" ht="13.8">
      <c r="A695" s="2" t="s">
        <v>1</v>
      </c>
      <c r="B695" s="22">
        <f>+$B$20</f>
        <v>0</v>
      </c>
      <c r="C695" s="84" t="e">
        <f>+B695/B713</f>
        <v>#DIV/0!</v>
      </c>
      <c r="D695" s="89">
        <v>0</v>
      </c>
      <c r="E695" s="112">
        <f>+D695*C680</f>
        <v>0</v>
      </c>
      <c r="F695" s="79">
        <v>0</v>
      </c>
      <c r="G695" s="112">
        <f>F695*C680</f>
        <v>0</v>
      </c>
      <c r="H695" s="89">
        <v>0</v>
      </c>
      <c r="I695" s="117">
        <f>H695*C680</f>
        <v>0</v>
      </c>
      <c r="J695" s="39">
        <f>+H695*I716</f>
        <v>0</v>
      </c>
      <c r="K695" s="39">
        <f>+H695*I717</f>
        <v>0</v>
      </c>
      <c r="L695" s="394">
        <f t="shared" si="51"/>
        <v>0</v>
      </c>
    </row>
    <row r="696" spans="1:12" ht="13.8">
      <c r="A696" s="2" t="s">
        <v>46</v>
      </c>
      <c r="B696" s="22">
        <f>+$B$21</f>
        <v>0</v>
      </c>
      <c r="C696" s="84" t="e">
        <f>+B696/B713</f>
        <v>#DIV/0!</v>
      </c>
      <c r="D696" s="89">
        <v>0</v>
      </c>
      <c r="E696" s="112">
        <f>+D696*C680</f>
        <v>0</v>
      </c>
      <c r="F696" s="79">
        <v>0</v>
      </c>
      <c r="G696" s="112">
        <f>F696*C680</f>
        <v>0</v>
      </c>
      <c r="H696" s="89">
        <v>0</v>
      </c>
      <c r="I696" s="117">
        <f>H696*C680</f>
        <v>0</v>
      </c>
      <c r="J696" s="39">
        <f>+H696*I716</f>
        <v>0</v>
      </c>
      <c r="K696" s="39">
        <f>+H696*I717</f>
        <v>0</v>
      </c>
      <c r="L696" s="394">
        <f t="shared" si="51"/>
        <v>0</v>
      </c>
    </row>
    <row r="697" spans="1:12" ht="13.8">
      <c r="A697" s="2" t="s">
        <v>45</v>
      </c>
      <c r="B697" s="22">
        <f>+$B$22</f>
        <v>0</v>
      </c>
      <c r="C697" s="84" t="e">
        <f>+B697/B713</f>
        <v>#DIV/0!</v>
      </c>
      <c r="D697" s="89">
        <v>0</v>
      </c>
      <c r="E697" s="112">
        <f>+D697*C680</f>
        <v>0</v>
      </c>
      <c r="F697" s="79">
        <v>0</v>
      </c>
      <c r="G697" s="112">
        <f>F697*C680</f>
        <v>0</v>
      </c>
      <c r="H697" s="89">
        <v>0</v>
      </c>
      <c r="I697" s="117">
        <f>H697*C680</f>
        <v>0</v>
      </c>
      <c r="J697" s="39">
        <f>+H697*I716</f>
        <v>0</v>
      </c>
      <c r="K697" s="39">
        <f>+H697*I717</f>
        <v>0</v>
      </c>
      <c r="L697" s="394">
        <f t="shared" si="51"/>
        <v>0</v>
      </c>
    </row>
    <row r="698" spans="1:12" ht="13.8">
      <c r="A698" s="2" t="s">
        <v>209</v>
      </c>
      <c r="B698" s="22">
        <f>+$B$23</f>
        <v>0</v>
      </c>
      <c r="C698" s="84" t="e">
        <f>+B698/B713</f>
        <v>#DIV/0!</v>
      </c>
      <c r="D698" s="89">
        <v>0</v>
      </c>
      <c r="E698" s="112">
        <f>+D698*C680</f>
        <v>0</v>
      </c>
      <c r="F698" s="79">
        <v>0</v>
      </c>
      <c r="G698" s="112">
        <f>F698*C680</f>
        <v>0</v>
      </c>
      <c r="H698" s="89">
        <v>0</v>
      </c>
      <c r="I698" s="117">
        <f>H698*C680</f>
        <v>0</v>
      </c>
      <c r="J698" s="39">
        <f>+H698*I716</f>
        <v>0</v>
      </c>
      <c r="K698" s="39">
        <f>+H698*I717</f>
        <v>0</v>
      </c>
      <c r="L698" s="394">
        <f t="shared" si="51"/>
        <v>0</v>
      </c>
    </row>
    <row r="699" spans="1:12" ht="13.8">
      <c r="A699" s="2" t="s">
        <v>210</v>
      </c>
      <c r="B699" s="22">
        <f>+$B$24</f>
        <v>0</v>
      </c>
      <c r="C699" s="84" t="e">
        <f>+B699/B713</f>
        <v>#DIV/0!</v>
      </c>
      <c r="D699" s="89">
        <v>0</v>
      </c>
      <c r="E699" s="112">
        <f>+D699*C680</f>
        <v>0</v>
      </c>
      <c r="F699" s="79">
        <v>0</v>
      </c>
      <c r="G699" s="112">
        <f>F699*C680</f>
        <v>0</v>
      </c>
      <c r="H699" s="89">
        <v>0</v>
      </c>
      <c r="I699" s="117">
        <f>H699*C680</f>
        <v>0</v>
      </c>
      <c r="J699" s="39">
        <f>+H699*I716</f>
        <v>0</v>
      </c>
      <c r="K699" s="39">
        <f>+H699*I717</f>
        <v>0</v>
      </c>
      <c r="L699" s="394">
        <f t="shared" si="51"/>
        <v>0</v>
      </c>
    </row>
    <row r="700" spans="1:12" ht="13.8">
      <c r="A700" s="2" t="s">
        <v>2</v>
      </c>
      <c r="B700" s="22">
        <f>+$B$25</f>
        <v>0</v>
      </c>
      <c r="C700" s="84" t="e">
        <f>+B700/B713</f>
        <v>#DIV/0!</v>
      </c>
      <c r="D700" s="89">
        <v>0</v>
      </c>
      <c r="E700" s="112">
        <f>+D700*C680</f>
        <v>0</v>
      </c>
      <c r="F700" s="79">
        <v>0</v>
      </c>
      <c r="G700" s="112">
        <f>F700*C680</f>
        <v>0</v>
      </c>
      <c r="H700" s="89">
        <v>0</v>
      </c>
      <c r="I700" s="117">
        <f>H700*C680</f>
        <v>0</v>
      </c>
      <c r="J700" s="39">
        <f>+H700*I716</f>
        <v>0</v>
      </c>
      <c r="K700" s="39">
        <f>+H700*I717</f>
        <v>0</v>
      </c>
      <c r="L700" s="394">
        <f t="shared" si="51"/>
        <v>0</v>
      </c>
    </row>
    <row r="701" spans="1:12" ht="13.8">
      <c r="A701" s="2" t="s">
        <v>12</v>
      </c>
      <c r="B701" s="22">
        <f>+$B$26</f>
        <v>0</v>
      </c>
      <c r="C701" s="84" t="e">
        <f>+B701/B713</f>
        <v>#DIV/0!</v>
      </c>
      <c r="D701" s="89">
        <v>0</v>
      </c>
      <c r="E701" s="112">
        <f>+D701*C680</f>
        <v>0</v>
      </c>
      <c r="F701" s="79">
        <v>0</v>
      </c>
      <c r="G701" s="112">
        <f>F701*C680</f>
        <v>0</v>
      </c>
      <c r="H701" s="89">
        <v>0</v>
      </c>
      <c r="I701" s="117">
        <f>H701*C680</f>
        <v>0</v>
      </c>
      <c r="J701" s="39">
        <f>+H701*I716</f>
        <v>0</v>
      </c>
      <c r="K701" s="39">
        <f>+H701*I717</f>
        <v>0</v>
      </c>
      <c r="L701" s="394">
        <f t="shared" si="51"/>
        <v>0</v>
      </c>
    </row>
    <row r="702" spans="1:12" ht="13.8">
      <c r="A702" s="2" t="s">
        <v>18</v>
      </c>
      <c r="B702" s="22">
        <f>+$B$27</f>
        <v>0</v>
      </c>
      <c r="C702" s="84" t="e">
        <f>+B702/B713</f>
        <v>#DIV/0!</v>
      </c>
      <c r="D702" s="89">
        <v>0</v>
      </c>
      <c r="E702" s="112">
        <f>+D702*C680</f>
        <v>0</v>
      </c>
      <c r="F702" s="79">
        <v>0</v>
      </c>
      <c r="G702" s="112">
        <f>F702*C680</f>
        <v>0</v>
      </c>
      <c r="H702" s="89">
        <v>0</v>
      </c>
      <c r="I702" s="117">
        <f>H702*C680</f>
        <v>0</v>
      </c>
      <c r="J702" s="39">
        <f>+H702*I716</f>
        <v>0</v>
      </c>
      <c r="K702" s="39">
        <f>+H702*I717</f>
        <v>0</v>
      </c>
      <c r="L702" s="394">
        <f t="shared" si="51"/>
        <v>0</v>
      </c>
    </row>
    <row r="703" spans="1:12" ht="13.8">
      <c r="A703" s="2" t="s">
        <v>9</v>
      </c>
      <c r="B703" s="22">
        <f>+$B$28</f>
        <v>0</v>
      </c>
      <c r="C703" s="84" t="e">
        <f>+B703/B713</f>
        <v>#DIV/0!</v>
      </c>
      <c r="D703" s="89">
        <v>0</v>
      </c>
      <c r="E703" s="112">
        <f>+D703*C680</f>
        <v>0</v>
      </c>
      <c r="F703" s="79">
        <v>0</v>
      </c>
      <c r="G703" s="112">
        <f>F703*C680</f>
        <v>0</v>
      </c>
      <c r="H703" s="89">
        <v>0</v>
      </c>
      <c r="I703" s="117">
        <f>H703*C680</f>
        <v>0</v>
      </c>
      <c r="J703" s="39">
        <f>+H703*I716</f>
        <v>0</v>
      </c>
      <c r="K703" s="39">
        <f>+H703*I717</f>
        <v>0</v>
      </c>
      <c r="L703" s="394">
        <f t="shared" si="51"/>
        <v>0</v>
      </c>
    </row>
    <row r="704" spans="1:12" ht="13.8">
      <c r="A704" s="2" t="s">
        <v>7</v>
      </c>
      <c r="B704" s="22">
        <f>+$B$29</f>
        <v>0</v>
      </c>
      <c r="C704" s="84" t="e">
        <f>+B704/B713</f>
        <v>#DIV/0!</v>
      </c>
      <c r="D704" s="89">
        <v>0</v>
      </c>
      <c r="E704" s="112">
        <f>+D704*C680</f>
        <v>0</v>
      </c>
      <c r="F704" s="79">
        <v>0</v>
      </c>
      <c r="G704" s="112">
        <f>F704*C680</f>
        <v>0</v>
      </c>
      <c r="H704" s="89">
        <v>0</v>
      </c>
      <c r="I704" s="117">
        <f>H704*C680</f>
        <v>0</v>
      </c>
      <c r="J704" s="39">
        <f>+H704*I716</f>
        <v>0</v>
      </c>
      <c r="K704" s="39">
        <f>+H704*I717</f>
        <v>0</v>
      </c>
      <c r="L704" s="394">
        <f t="shared" si="51"/>
        <v>0</v>
      </c>
    </row>
    <row r="705" spans="1:14" ht="13.8">
      <c r="A705" s="2" t="s">
        <v>13</v>
      </c>
      <c r="B705" s="22">
        <f>+$B$30</f>
        <v>0</v>
      </c>
      <c r="C705" s="84" t="e">
        <f>+B705/B713</f>
        <v>#DIV/0!</v>
      </c>
      <c r="D705" s="89">
        <v>0</v>
      </c>
      <c r="E705" s="112">
        <f>+D705*C680</f>
        <v>0</v>
      </c>
      <c r="F705" s="79">
        <v>0</v>
      </c>
      <c r="G705" s="112">
        <f>F705*C680</f>
        <v>0</v>
      </c>
      <c r="H705" s="89">
        <v>0</v>
      </c>
      <c r="I705" s="117">
        <f>H705*C680</f>
        <v>0</v>
      </c>
      <c r="J705" s="39">
        <f>+H705*I716</f>
        <v>0</v>
      </c>
      <c r="K705" s="39">
        <f>+H705*I717</f>
        <v>0</v>
      </c>
      <c r="L705" s="394">
        <f t="shared" si="51"/>
        <v>0</v>
      </c>
    </row>
    <row r="706" spans="1:14" ht="13.8">
      <c r="A706" s="2" t="s">
        <v>3</v>
      </c>
      <c r="B706" s="22">
        <f>+$B$31</f>
        <v>0</v>
      </c>
      <c r="C706" s="84" t="e">
        <f>+B706/B713</f>
        <v>#DIV/0!</v>
      </c>
      <c r="D706" s="89">
        <v>0</v>
      </c>
      <c r="E706" s="112">
        <f>+D706*C680</f>
        <v>0</v>
      </c>
      <c r="F706" s="79">
        <v>0</v>
      </c>
      <c r="G706" s="112">
        <f>F706*C680</f>
        <v>0</v>
      </c>
      <c r="H706" s="89">
        <v>0</v>
      </c>
      <c r="I706" s="117">
        <f>H706*C680</f>
        <v>0</v>
      </c>
      <c r="J706" s="39">
        <f>+H706*I716</f>
        <v>0</v>
      </c>
      <c r="K706" s="39">
        <f>+H706*I717</f>
        <v>0</v>
      </c>
      <c r="L706" s="394">
        <f t="shared" si="51"/>
        <v>0</v>
      </c>
    </row>
    <row r="707" spans="1:14" ht="13.8">
      <c r="A707" s="2" t="s">
        <v>11</v>
      </c>
      <c r="B707" s="22">
        <f>+$B$32</f>
        <v>0</v>
      </c>
      <c r="C707" s="84" t="e">
        <f>+B707/B713</f>
        <v>#DIV/0!</v>
      </c>
      <c r="D707" s="89">
        <v>0</v>
      </c>
      <c r="E707" s="112">
        <f>+D707*C680</f>
        <v>0</v>
      </c>
      <c r="F707" s="79">
        <v>0</v>
      </c>
      <c r="G707" s="112">
        <f>F707*C680</f>
        <v>0</v>
      </c>
      <c r="H707" s="89">
        <v>0</v>
      </c>
      <c r="I707" s="117">
        <f>H707*C680</f>
        <v>0</v>
      </c>
      <c r="J707" s="39">
        <f>+H707*I716</f>
        <v>0</v>
      </c>
      <c r="K707" s="39">
        <f>+H707*I717</f>
        <v>0</v>
      </c>
      <c r="L707" s="394">
        <f t="shared" si="51"/>
        <v>0</v>
      </c>
    </row>
    <row r="708" spans="1:14" ht="13.8">
      <c r="A708" s="372" t="s">
        <v>8</v>
      </c>
      <c r="B708" s="22">
        <f>+$B$33</f>
        <v>0</v>
      </c>
      <c r="C708" s="84" t="e">
        <f>+B708/B713</f>
        <v>#DIV/0!</v>
      </c>
      <c r="D708" s="89">
        <v>0</v>
      </c>
      <c r="E708" s="112">
        <f>+D708*C680</f>
        <v>0</v>
      </c>
      <c r="F708" s="79">
        <v>0</v>
      </c>
      <c r="G708" s="112">
        <f>F708*C680</f>
        <v>0</v>
      </c>
      <c r="H708" s="89">
        <v>0</v>
      </c>
      <c r="I708" s="117">
        <f>H708*C680</f>
        <v>0</v>
      </c>
      <c r="J708" s="39">
        <f>+H708*I716</f>
        <v>0</v>
      </c>
      <c r="K708" s="39">
        <f>+H708*I717</f>
        <v>0</v>
      </c>
      <c r="L708" s="394">
        <f t="shared" si="51"/>
        <v>0</v>
      </c>
    </row>
    <row r="709" spans="1:14" ht="13.8">
      <c r="A709" s="372" t="s">
        <v>444</v>
      </c>
      <c r="B709" s="22">
        <f>+$B$34</f>
        <v>0</v>
      </c>
      <c r="C709" s="84" t="e">
        <f>+B709/B713</f>
        <v>#DIV/0!</v>
      </c>
      <c r="D709" s="89">
        <v>0</v>
      </c>
      <c r="E709" s="112">
        <f>+D709*C680</f>
        <v>0</v>
      </c>
      <c r="F709" s="79">
        <v>0</v>
      </c>
      <c r="G709" s="112">
        <f>F709*C680</f>
        <v>0</v>
      </c>
      <c r="H709" s="89">
        <v>0</v>
      </c>
      <c r="I709" s="117">
        <f>H709*C680</f>
        <v>0</v>
      </c>
      <c r="J709" s="39">
        <f>+H709*I716</f>
        <v>0</v>
      </c>
      <c r="K709" s="39">
        <f>+H709*I717</f>
        <v>0</v>
      </c>
      <c r="L709" s="394">
        <f t="shared" si="51"/>
        <v>0</v>
      </c>
    </row>
    <row r="710" spans="1:14" ht="13.8">
      <c r="A710" s="372" t="s">
        <v>445</v>
      </c>
      <c r="B710" s="22">
        <f>+$B$35</f>
        <v>0</v>
      </c>
      <c r="C710" s="84" t="e">
        <f>+B710/B713</f>
        <v>#DIV/0!</v>
      </c>
      <c r="D710" s="89">
        <v>0</v>
      </c>
      <c r="E710" s="112">
        <f>+D710*C680</f>
        <v>0</v>
      </c>
      <c r="F710" s="79">
        <v>0</v>
      </c>
      <c r="G710" s="112">
        <f>F710*C680</f>
        <v>0</v>
      </c>
      <c r="H710" s="89">
        <v>0</v>
      </c>
      <c r="I710" s="117">
        <f>H710*C680</f>
        <v>0</v>
      </c>
      <c r="J710" s="39">
        <f>+H710*I716</f>
        <v>0</v>
      </c>
      <c r="K710" s="39">
        <f>+H710*I717</f>
        <v>0</v>
      </c>
      <c r="L710" s="394">
        <f t="shared" si="51"/>
        <v>0</v>
      </c>
    </row>
    <row r="711" spans="1:14" ht="13.8">
      <c r="A711" s="372" t="s">
        <v>461</v>
      </c>
      <c r="B711" s="22">
        <f>+$B$36</f>
        <v>0</v>
      </c>
      <c r="C711" s="84" t="e">
        <f>+B711/B713</f>
        <v>#DIV/0!</v>
      </c>
      <c r="D711" s="89">
        <v>0</v>
      </c>
      <c r="E711" s="112">
        <f>+D711*C680</f>
        <v>0</v>
      </c>
      <c r="F711" s="79">
        <v>0</v>
      </c>
      <c r="G711" s="112">
        <f>F711*C680</f>
        <v>0</v>
      </c>
      <c r="H711" s="89">
        <v>0</v>
      </c>
      <c r="I711" s="117">
        <f>H711*C680</f>
        <v>0</v>
      </c>
      <c r="J711" s="39">
        <f>+H711*I716</f>
        <v>0</v>
      </c>
      <c r="K711" s="39">
        <f>+H711*I717</f>
        <v>0</v>
      </c>
      <c r="L711" s="394">
        <f t="shared" ref="L711" si="52">+J711+K711</f>
        <v>0</v>
      </c>
    </row>
    <row r="712" spans="1:14" ht="13.8">
      <c r="A712" s="3" t="s">
        <v>464</v>
      </c>
      <c r="B712" s="22">
        <f>+$B$37</f>
        <v>0</v>
      </c>
      <c r="C712" s="84" t="e">
        <f>+B712/B713</f>
        <v>#DIV/0!</v>
      </c>
      <c r="D712" s="89">
        <v>0</v>
      </c>
      <c r="E712" s="112">
        <f>+D712*C680</f>
        <v>0</v>
      </c>
      <c r="F712" s="79">
        <v>0</v>
      </c>
      <c r="G712" s="115">
        <f>F712*C680</f>
        <v>0</v>
      </c>
      <c r="H712" s="358">
        <v>0</v>
      </c>
      <c r="I712" s="118">
        <f>H712*C680</f>
        <v>0</v>
      </c>
      <c r="J712" s="39">
        <f>+H712*I716</f>
        <v>0</v>
      </c>
      <c r="K712" s="39">
        <f>+H712*I717</f>
        <v>0</v>
      </c>
      <c r="L712" s="394">
        <f t="shared" si="51"/>
        <v>0</v>
      </c>
    </row>
    <row r="713" spans="1:14" ht="13.8">
      <c r="A713" s="24"/>
      <c r="B713" s="25">
        <f t="shared" ref="B713:L713" si="53">SUM(B686:B712)</f>
        <v>0</v>
      </c>
      <c r="C713" s="85" t="e">
        <f t="shared" si="53"/>
        <v>#DIV/0!</v>
      </c>
      <c r="D713" s="82">
        <f t="shared" si="53"/>
        <v>0</v>
      </c>
      <c r="E713" s="113">
        <f t="shared" si="53"/>
        <v>0</v>
      </c>
      <c r="F713" s="83">
        <f t="shared" si="53"/>
        <v>0</v>
      </c>
      <c r="G713" s="113">
        <f t="shared" si="53"/>
        <v>0</v>
      </c>
      <c r="H713" s="86">
        <f t="shared" si="53"/>
        <v>1</v>
      </c>
      <c r="I713" s="363">
        <f t="shared" si="53"/>
        <v>11400000</v>
      </c>
      <c r="J713" s="26">
        <f t="shared" si="53"/>
        <v>3098380.0813069004</v>
      </c>
      <c r="K713" s="26">
        <f t="shared" si="53"/>
        <v>20847.25</v>
      </c>
      <c r="L713" s="26">
        <f t="shared" si="53"/>
        <v>3119227.3313069004</v>
      </c>
    </row>
    <row r="714" spans="1:14">
      <c r="H714" s="80"/>
      <c r="I714" s="81"/>
    </row>
    <row r="715" spans="1:14">
      <c r="I715" s="127"/>
    </row>
    <row r="716" spans="1:14">
      <c r="G716" t="s">
        <v>114</v>
      </c>
      <c r="H716" s="27"/>
      <c r="I716" s="357">
        <f>+METC!L91</f>
        <v>3098380.0813069004</v>
      </c>
    </row>
    <row r="717" spans="1:14">
      <c r="G717" t="s">
        <v>338</v>
      </c>
      <c r="I717" s="357">
        <f>+METC!M91</f>
        <v>20847</v>
      </c>
    </row>
    <row r="718" spans="1:14">
      <c r="G718" t="s">
        <v>256</v>
      </c>
      <c r="I718" s="746">
        <f>SUM(I716:I717)</f>
        <v>3119227.0813069004</v>
      </c>
      <c r="N718" s="121">
        <f>+I718</f>
        <v>3119227.0813069004</v>
      </c>
    </row>
    <row r="719" spans="1:14">
      <c r="I719" s="748"/>
    </row>
    <row r="720" spans="1:14">
      <c r="I720" s="88"/>
    </row>
    <row r="721" spans="1:12">
      <c r="I721" s="88"/>
    </row>
    <row r="722" spans="1:12" ht="15.6">
      <c r="A722" s="874" t="s">
        <v>19</v>
      </c>
      <c r="B722" s="875"/>
      <c r="C722" s="875">
        <v>3304</v>
      </c>
      <c r="D722" s="875"/>
      <c r="E722" s="875"/>
      <c r="F722" s="875"/>
      <c r="G722" s="875"/>
      <c r="H722" s="876"/>
      <c r="I722" s="4"/>
    </row>
    <row r="723" spans="1:12" ht="15.6">
      <c r="A723" s="867" t="s">
        <v>20</v>
      </c>
      <c r="B723" s="868"/>
      <c r="C723" s="920"/>
      <c r="D723" s="920"/>
      <c r="E723" s="920"/>
      <c r="F723" s="920"/>
      <c r="G723" s="920"/>
      <c r="H723" s="921"/>
      <c r="I723" s="4"/>
    </row>
    <row r="724" spans="1:12" ht="15.6">
      <c r="A724" s="867" t="s">
        <v>22</v>
      </c>
      <c r="B724" s="868"/>
      <c r="C724" s="913"/>
      <c r="D724" s="913"/>
      <c r="E724" s="913"/>
      <c r="F724" s="913"/>
      <c r="G724" s="913"/>
      <c r="H724" s="914"/>
      <c r="I724" s="4"/>
    </row>
    <row r="725" spans="1:12" ht="15.6">
      <c r="A725" s="867" t="s">
        <v>24</v>
      </c>
      <c r="B725" s="868"/>
      <c r="C725" s="869">
        <v>26600000</v>
      </c>
      <c r="D725" s="870"/>
      <c r="E725" s="870"/>
      <c r="F725" s="870"/>
      <c r="G725" s="870"/>
      <c r="H725" s="871"/>
      <c r="I725" s="4"/>
    </row>
    <row r="726" spans="1:12" ht="15.6">
      <c r="A726" s="881" t="s">
        <v>25</v>
      </c>
      <c r="B726" s="882"/>
      <c r="C726" s="911" t="s">
        <v>17</v>
      </c>
      <c r="D726" s="911"/>
      <c r="E726" s="911"/>
      <c r="F726" s="911"/>
      <c r="G726" s="911"/>
      <c r="H726" s="912"/>
      <c r="I726" s="4"/>
    </row>
    <row r="727" spans="1:12" ht="13.8">
      <c r="A727" s="5"/>
      <c r="B727" s="5"/>
      <c r="C727" s="5"/>
      <c r="D727" s="5"/>
      <c r="E727" s="5"/>
      <c r="F727" s="5"/>
      <c r="G727" s="5"/>
      <c r="H727" s="5"/>
      <c r="I727" s="5"/>
    </row>
    <row r="728" spans="1:12" ht="13.8">
      <c r="A728" s="6"/>
      <c r="B728" s="7"/>
      <c r="C728" s="8"/>
      <c r="D728" s="886">
        <v>0.2</v>
      </c>
      <c r="E728" s="887"/>
      <c r="F728" s="886">
        <v>0.8</v>
      </c>
      <c r="G728" s="887"/>
      <c r="H728" s="489"/>
      <c r="I728" s="10"/>
      <c r="J728" s="11" t="s">
        <v>121</v>
      </c>
      <c r="K728" s="11" t="s">
        <v>269</v>
      </c>
      <c r="L728" s="11" t="s">
        <v>270</v>
      </c>
    </row>
    <row r="729" spans="1:12" ht="13.8">
      <c r="A729" s="12"/>
      <c r="B729" s="13"/>
      <c r="C729" s="14"/>
      <c r="D729" s="872" t="s">
        <v>26</v>
      </c>
      <c r="E729" s="880"/>
      <c r="F729" s="872" t="s">
        <v>27</v>
      </c>
      <c r="G729" s="880"/>
      <c r="H729" s="872" t="s">
        <v>28</v>
      </c>
      <c r="I729" s="873"/>
      <c r="J729" s="15" t="s">
        <v>29</v>
      </c>
      <c r="K729" s="391" t="s">
        <v>29</v>
      </c>
      <c r="L729" s="391" t="s">
        <v>29</v>
      </c>
    </row>
    <row r="730" spans="1:12" ht="27.6">
      <c r="A730" s="16" t="s">
        <v>30</v>
      </c>
      <c r="B730" s="17" t="s">
        <v>31</v>
      </c>
      <c r="C730" s="18" t="s">
        <v>32</v>
      </c>
      <c r="D730" s="19" t="s">
        <v>33</v>
      </c>
      <c r="E730" s="20" t="s">
        <v>34</v>
      </c>
      <c r="F730" s="19" t="s">
        <v>33</v>
      </c>
      <c r="G730" s="20" t="s">
        <v>34</v>
      </c>
      <c r="H730" s="21" t="s">
        <v>33</v>
      </c>
      <c r="I730" s="40" t="s">
        <v>34</v>
      </c>
      <c r="J730" s="18" t="s">
        <v>34</v>
      </c>
      <c r="K730" s="18" t="s">
        <v>34</v>
      </c>
      <c r="L730" s="18" t="s">
        <v>34</v>
      </c>
    </row>
    <row r="731" spans="1:12" ht="13.8">
      <c r="A731" s="1" t="s">
        <v>15</v>
      </c>
      <c r="B731" s="22">
        <f>+$B$10</f>
        <v>0</v>
      </c>
      <c r="C731" s="84" t="e">
        <f>+B731/B758</f>
        <v>#DIV/0!</v>
      </c>
      <c r="D731" s="89">
        <v>0</v>
      </c>
      <c r="E731" s="112">
        <f>+D731*C725</f>
        <v>0</v>
      </c>
      <c r="F731" s="79">
        <v>0</v>
      </c>
      <c r="G731" s="114">
        <f>F731*C725</f>
        <v>0</v>
      </c>
      <c r="H731" s="89">
        <v>0</v>
      </c>
      <c r="I731" s="116">
        <f>H731*C725</f>
        <v>0</v>
      </c>
      <c r="J731" s="39">
        <f>+H731*I761</f>
        <v>0</v>
      </c>
      <c r="K731" s="39">
        <f>+H731*I762</f>
        <v>0</v>
      </c>
      <c r="L731" s="393">
        <f>+J731+K731</f>
        <v>0</v>
      </c>
    </row>
    <row r="732" spans="1:12" ht="13.8">
      <c r="A732" s="2" t="s">
        <v>4</v>
      </c>
      <c r="B732" s="22">
        <f>+$B$12</f>
        <v>0</v>
      </c>
      <c r="C732" s="84" t="e">
        <f>+B732/B758</f>
        <v>#DIV/0!</v>
      </c>
      <c r="D732" s="89">
        <v>0</v>
      </c>
      <c r="E732" s="112">
        <f>+D732*C725</f>
        <v>0</v>
      </c>
      <c r="F732" s="79">
        <v>0</v>
      </c>
      <c r="G732" s="112">
        <f>F732*C725</f>
        <v>0</v>
      </c>
      <c r="H732" s="89">
        <v>0</v>
      </c>
      <c r="I732" s="117">
        <f>H732*C725</f>
        <v>0</v>
      </c>
      <c r="J732" s="39">
        <f>+H732*I761</f>
        <v>0</v>
      </c>
      <c r="K732" s="39">
        <f>+H732*I762</f>
        <v>0</v>
      </c>
      <c r="L732" s="394">
        <f>+J732+K732</f>
        <v>0</v>
      </c>
    </row>
    <row r="733" spans="1:12" ht="13.8">
      <c r="A733" s="2" t="s">
        <v>0</v>
      </c>
      <c r="B733" s="22">
        <f>+$B$13</f>
        <v>0</v>
      </c>
      <c r="C733" s="84" t="e">
        <f>+B733/B758</f>
        <v>#DIV/0!</v>
      </c>
      <c r="D733" s="89">
        <v>0</v>
      </c>
      <c r="E733" s="112">
        <f>+D733*C725</f>
        <v>0</v>
      </c>
      <c r="F733" s="79">
        <v>0</v>
      </c>
      <c r="G733" s="112">
        <f>F733*C725</f>
        <v>0</v>
      </c>
      <c r="H733" s="89">
        <v>0</v>
      </c>
      <c r="I733" s="117">
        <f>H733*C725</f>
        <v>0</v>
      </c>
      <c r="J733" s="39">
        <f>+H733*I761</f>
        <v>0</v>
      </c>
      <c r="K733" s="39">
        <f>+H733*I762</f>
        <v>0</v>
      </c>
      <c r="L733" s="394">
        <f t="shared" ref="L733:L757" si="54">+J733+K733</f>
        <v>0</v>
      </c>
    </row>
    <row r="734" spans="1:12" ht="13.8">
      <c r="A734" s="2" t="s">
        <v>16</v>
      </c>
      <c r="B734" s="22">
        <f>+$B$14</f>
        <v>0</v>
      </c>
      <c r="C734" s="84" t="e">
        <f>+B734/B758</f>
        <v>#DIV/0!</v>
      </c>
      <c r="D734" s="89">
        <v>0</v>
      </c>
      <c r="E734" s="112">
        <f>+D734*C725</f>
        <v>0</v>
      </c>
      <c r="F734" s="79">
        <v>0</v>
      </c>
      <c r="G734" s="112">
        <f>F734*C725</f>
        <v>0</v>
      </c>
      <c r="H734" s="89">
        <v>0</v>
      </c>
      <c r="I734" s="117">
        <f>H734*C725</f>
        <v>0</v>
      </c>
      <c r="J734" s="39">
        <f>+H734*I761</f>
        <v>0</v>
      </c>
      <c r="K734" s="39">
        <f>+H734*I762</f>
        <v>0</v>
      </c>
      <c r="L734" s="394">
        <f t="shared" si="54"/>
        <v>0</v>
      </c>
    </row>
    <row r="735" spans="1:12" ht="13.8">
      <c r="A735" s="2" t="s">
        <v>6</v>
      </c>
      <c r="B735" s="22">
        <f>+$B$15</f>
        <v>0</v>
      </c>
      <c r="C735" s="84" t="e">
        <f>+B735/B758</f>
        <v>#DIV/0!</v>
      </c>
      <c r="D735" s="89">
        <v>0</v>
      </c>
      <c r="E735" s="112">
        <f>+D735*C725</f>
        <v>0</v>
      </c>
      <c r="F735" s="79">
        <v>0</v>
      </c>
      <c r="G735" s="112">
        <f>F735*C725</f>
        <v>0</v>
      </c>
      <c r="H735" s="89">
        <v>0</v>
      </c>
      <c r="I735" s="117">
        <f>H735*C725</f>
        <v>0</v>
      </c>
      <c r="J735" s="39">
        <f>+H735*I761</f>
        <v>0</v>
      </c>
      <c r="K735" s="39">
        <f>+H735*I762</f>
        <v>0</v>
      </c>
      <c r="L735" s="394">
        <f t="shared" si="54"/>
        <v>0</v>
      </c>
    </row>
    <row r="736" spans="1:12" ht="13.8">
      <c r="A736" s="2" t="s">
        <v>10</v>
      </c>
      <c r="B736" s="22">
        <f>+$B$16</f>
        <v>0</v>
      </c>
      <c r="C736" s="84" t="e">
        <f>+B736/B758</f>
        <v>#DIV/0!</v>
      </c>
      <c r="D736" s="89">
        <v>0</v>
      </c>
      <c r="E736" s="112">
        <f>+D736*C725</f>
        <v>0</v>
      </c>
      <c r="F736" s="79">
        <v>0</v>
      </c>
      <c r="G736" s="112">
        <f>F736*C725</f>
        <v>0</v>
      </c>
      <c r="H736" s="89">
        <v>0</v>
      </c>
      <c r="I736" s="117">
        <f>H736*C725</f>
        <v>0</v>
      </c>
      <c r="J736" s="39">
        <f>+H736*I761</f>
        <v>0</v>
      </c>
      <c r="K736" s="39">
        <f>+H736*I762</f>
        <v>0</v>
      </c>
      <c r="L736" s="394">
        <f t="shared" si="54"/>
        <v>0</v>
      </c>
    </row>
    <row r="737" spans="1:12" ht="13.8">
      <c r="A737" s="2" t="s">
        <v>17</v>
      </c>
      <c r="B737" s="22">
        <f>+$B$17</f>
        <v>0</v>
      </c>
      <c r="C737" s="84" t="e">
        <f>+B737/B758</f>
        <v>#DIV/0!</v>
      </c>
      <c r="D737" s="89">
        <v>0</v>
      </c>
      <c r="E737" s="112">
        <f>+D737*C725</f>
        <v>0</v>
      </c>
      <c r="F737" s="79">
        <v>0</v>
      </c>
      <c r="G737" s="112">
        <f>F737*C725</f>
        <v>0</v>
      </c>
      <c r="H737" s="89">
        <v>1</v>
      </c>
      <c r="I737" s="117">
        <f>H737*C725</f>
        <v>26600000</v>
      </c>
      <c r="J737" s="39">
        <f>+H737*I761</f>
        <v>4770541.7978499234</v>
      </c>
      <c r="K737" s="39">
        <v>-1480602.7</v>
      </c>
      <c r="L737" s="394">
        <f t="shared" si="54"/>
        <v>3289939.0978499232</v>
      </c>
    </row>
    <row r="738" spans="1:12" ht="13.8">
      <c r="A738" s="2" t="s">
        <v>5</v>
      </c>
      <c r="B738" s="22">
        <f>+$B$18</f>
        <v>0</v>
      </c>
      <c r="C738" s="84" t="e">
        <f>+B738/B758</f>
        <v>#DIV/0!</v>
      </c>
      <c r="D738" s="89">
        <v>0</v>
      </c>
      <c r="E738" s="112">
        <f>+D738*C725</f>
        <v>0</v>
      </c>
      <c r="F738" s="79">
        <v>0</v>
      </c>
      <c r="G738" s="112">
        <f>F738*C725</f>
        <v>0</v>
      </c>
      <c r="H738" s="89">
        <v>0</v>
      </c>
      <c r="I738" s="117">
        <f>H738*C725</f>
        <v>0</v>
      </c>
      <c r="J738" s="39">
        <f>+H738*I761</f>
        <v>0</v>
      </c>
      <c r="K738" s="39">
        <f>+H738*I762</f>
        <v>0</v>
      </c>
      <c r="L738" s="394">
        <f t="shared" si="54"/>
        <v>0</v>
      </c>
    </row>
    <row r="739" spans="1:12" ht="13.8">
      <c r="A739" s="2" t="s">
        <v>116</v>
      </c>
      <c r="B739" s="22">
        <f>+$B$19</f>
        <v>0</v>
      </c>
      <c r="C739" s="84" t="e">
        <f>+B739/B758</f>
        <v>#DIV/0!</v>
      </c>
      <c r="D739" s="89">
        <v>0</v>
      </c>
      <c r="E739" s="112">
        <f>+D739*C725</f>
        <v>0</v>
      </c>
      <c r="F739" s="79">
        <v>0</v>
      </c>
      <c r="G739" s="112">
        <f>F739*C725</f>
        <v>0</v>
      </c>
      <c r="H739" s="89">
        <v>0</v>
      </c>
      <c r="I739" s="117">
        <f>H739*C725</f>
        <v>0</v>
      </c>
      <c r="J739" s="39">
        <f>+H739*I761</f>
        <v>0</v>
      </c>
      <c r="K739" s="39">
        <f>+H739*I762</f>
        <v>0</v>
      </c>
      <c r="L739" s="394">
        <f t="shared" si="54"/>
        <v>0</v>
      </c>
    </row>
    <row r="740" spans="1:12" ht="13.8">
      <c r="A740" s="2" t="s">
        <v>1</v>
      </c>
      <c r="B740" s="22">
        <f>+$B$20</f>
        <v>0</v>
      </c>
      <c r="C740" s="84" t="e">
        <f>+B740/B758</f>
        <v>#DIV/0!</v>
      </c>
      <c r="D740" s="89">
        <v>0</v>
      </c>
      <c r="E740" s="112">
        <f>+D740*C725</f>
        <v>0</v>
      </c>
      <c r="F740" s="79">
        <v>0</v>
      </c>
      <c r="G740" s="112">
        <f>F740*C725</f>
        <v>0</v>
      </c>
      <c r="H740" s="89">
        <v>0</v>
      </c>
      <c r="I740" s="117">
        <f>H740*C725</f>
        <v>0</v>
      </c>
      <c r="J740" s="39">
        <f>+H740*I761</f>
        <v>0</v>
      </c>
      <c r="K740" s="39">
        <f>+H740*I762</f>
        <v>0</v>
      </c>
      <c r="L740" s="394">
        <f t="shared" si="54"/>
        <v>0</v>
      </c>
    </row>
    <row r="741" spans="1:12" ht="13.8">
      <c r="A741" s="2" t="s">
        <v>46</v>
      </c>
      <c r="B741" s="22">
        <f>+$B$21</f>
        <v>0</v>
      </c>
      <c r="C741" s="84" t="e">
        <f>+B741/B758</f>
        <v>#DIV/0!</v>
      </c>
      <c r="D741" s="89">
        <v>0</v>
      </c>
      <c r="E741" s="112">
        <f>+D741*C725</f>
        <v>0</v>
      </c>
      <c r="F741" s="79">
        <v>0</v>
      </c>
      <c r="G741" s="112">
        <f>F741*C725</f>
        <v>0</v>
      </c>
      <c r="H741" s="89">
        <v>0</v>
      </c>
      <c r="I741" s="117">
        <f>H741*C725</f>
        <v>0</v>
      </c>
      <c r="J741" s="39">
        <f>+H741*I761</f>
        <v>0</v>
      </c>
      <c r="K741" s="39">
        <f>+H741*I762</f>
        <v>0</v>
      </c>
      <c r="L741" s="394">
        <f t="shared" si="54"/>
        <v>0</v>
      </c>
    </row>
    <row r="742" spans="1:12" ht="13.8">
      <c r="A742" s="2" t="s">
        <v>45</v>
      </c>
      <c r="B742" s="22">
        <f>+$B$22</f>
        <v>0</v>
      </c>
      <c r="C742" s="84" t="e">
        <f>+B742/B758</f>
        <v>#DIV/0!</v>
      </c>
      <c r="D742" s="89">
        <v>0</v>
      </c>
      <c r="E742" s="112">
        <f>+D742*C725</f>
        <v>0</v>
      </c>
      <c r="F742" s="79">
        <v>0</v>
      </c>
      <c r="G742" s="112">
        <f>F742*C725</f>
        <v>0</v>
      </c>
      <c r="H742" s="89">
        <v>0</v>
      </c>
      <c r="I742" s="117">
        <f>H742*C725</f>
        <v>0</v>
      </c>
      <c r="J742" s="39">
        <f>+H742*I761</f>
        <v>0</v>
      </c>
      <c r="K742" s="39">
        <f>+H742*I762</f>
        <v>0</v>
      </c>
      <c r="L742" s="394">
        <f t="shared" si="54"/>
        <v>0</v>
      </c>
    </row>
    <row r="743" spans="1:12" ht="13.8">
      <c r="A743" s="2" t="s">
        <v>209</v>
      </c>
      <c r="B743" s="22">
        <f>+$B$23</f>
        <v>0</v>
      </c>
      <c r="C743" s="84" t="e">
        <f>+B743/B758</f>
        <v>#DIV/0!</v>
      </c>
      <c r="D743" s="89">
        <v>0</v>
      </c>
      <c r="E743" s="112">
        <f>+D743*C725</f>
        <v>0</v>
      </c>
      <c r="F743" s="79">
        <v>0</v>
      </c>
      <c r="G743" s="112">
        <f>F743*C725</f>
        <v>0</v>
      </c>
      <c r="H743" s="89">
        <v>0</v>
      </c>
      <c r="I743" s="117">
        <f>H743*C725</f>
        <v>0</v>
      </c>
      <c r="J743" s="39">
        <f>+H743*I761</f>
        <v>0</v>
      </c>
      <c r="K743" s="39">
        <f>+H743*I762</f>
        <v>0</v>
      </c>
      <c r="L743" s="394">
        <f t="shared" si="54"/>
        <v>0</v>
      </c>
    </row>
    <row r="744" spans="1:12" ht="13.8">
      <c r="A744" s="2" t="s">
        <v>210</v>
      </c>
      <c r="B744" s="22">
        <f>+$B$24</f>
        <v>0</v>
      </c>
      <c r="C744" s="84" t="e">
        <f>+B744/B758</f>
        <v>#DIV/0!</v>
      </c>
      <c r="D744" s="89">
        <v>0</v>
      </c>
      <c r="E744" s="112">
        <f>+D744*C725</f>
        <v>0</v>
      </c>
      <c r="F744" s="79">
        <v>0</v>
      </c>
      <c r="G744" s="112">
        <f>F744*C725</f>
        <v>0</v>
      </c>
      <c r="H744" s="89">
        <v>0</v>
      </c>
      <c r="I744" s="117">
        <f>H744*C725</f>
        <v>0</v>
      </c>
      <c r="J744" s="39">
        <f>+H744*I761</f>
        <v>0</v>
      </c>
      <c r="K744" s="39">
        <f>+H744*I762</f>
        <v>0</v>
      </c>
      <c r="L744" s="394">
        <f t="shared" si="54"/>
        <v>0</v>
      </c>
    </row>
    <row r="745" spans="1:12" ht="13.8">
      <c r="A745" s="2" t="s">
        <v>2</v>
      </c>
      <c r="B745" s="22">
        <f>+$B$25</f>
        <v>0</v>
      </c>
      <c r="C745" s="84" t="e">
        <f>+B745/B758</f>
        <v>#DIV/0!</v>
      </c>
      <c r="D745" s="89">
        <v>0</v>
      </c>
      <c r="E745" s="112">
        <f>+D745*C725</f>
        <v>0</v>
      </c>
      <c r="F745" s="79">
        <v>0</v>
      </c>
      <c r="G745" s="112">
        <f>F745*C725</f>
        <v>0</v>
      </c>
      <c r="H745" s="89">
        <v>0</v>
      </c>
      <c r="I745" s="117">
        <f>H745*C725</f>
        <v>0</v>
      </c>
      <c r="J745" s="39">
        <f>+H745*I761</f>
        <v>0</v>
      </c>
      <c r="K745" s="39">
        <f>+H745*I762</f>
        <v>0</v>
      </c>
      <c r="L745" s="394">
        <f t="shared" si="54"/>
        <v>0</v>
      </c>
    </row>
    <row r="746" spans="1:12" ht="13.8">
      <c r="A746" s="2" t="s">
        <v>12</v>
      </c>
      <c r="B746" s="22">
        <f>+$B$26</f>
        <v>0</v>
      </c>
      <c r="C746" s="84" t="e">
        <f>+B746/B758</f>
        <v>#DIV/0!</v>
      </c>
      <c r="D746" s="89">
        <v>0</v>
      </c>
      <c r="E746" s="112">
        <f>+D746*C725</f>
        <v>0</v>
      </c>
      <c r="F746" s="79">
        <v>0</v>
      </c>
      <c r="G746" s="112">
        <f>F746*C725</f>
        <v>0</v>
      </c>
      <c r="H746" s="89">
        <v>0</v>
      </c>
      <c r="I746" s="117">
        <f>H746*C725</f>
        <v>0</v>
      </c>
      <c r="J746" s="39">
        <f>+H746*I761</f>
        <v>0</v>
      </c>
      <c r="K746" s="39">
        <f>+H746*I762</f>
        <v>0</v>
      </c>
      <c r="L746" s="394">
        <f t="shared" si="54"/>
        <v>0</v>
      </c>
    </row>
    <row r="747" spans="1:12" ht="13.8">
      <c r="A747" s="2" t="s">
        <v>18</v>
      </c>
      <c r="B747" s="22">
        <f>+$B$27</f>
        <v>0</v>
      </c>
      <c r="C747" s="84" t="e">
        <f>+B747/B758</f>
        <v>#DIV/0!</v>
      </c>
      <c r="D747" s="89">
        <v>0</v>
      </c>
      <c r="E747" s="112">
        <f>+D747*C725</f>
        <v>0</v>
      </c>
      <c r="F747" s="79">
        <v>0</v>
      </c>
      <c r="G747" s="112">
        <f>F747*C725</f>
        <v>0</v>
      </c>
      <c r="H747" s="89">
        <v>0</v>
      </c>
      <c r="I747" s="117">
        <f>H747*C725</f>
        <v>0</v>
      </c>
      <c r="J747" s="39">
        <f>+H747*I761</f>
        <v>0</v>
      </c>
      <c r="K747" s="39">
        <f>+H747*I762</f>
        <v>0</v>
      </c>
      <c r="L747" s="394">
        <f t="shared" si="54"/>
        <v>0</v>
      </c>
    </row>
    <row r="748" spans="1:12" ht="13.8">
      <c r="A748" s="2" t="s">
        <v>9</v>
      </c>
      <c r="B748" s="22">
        <f>+$B$28</f>
        <v>0</v>
      </c>
      <c r="C748" s="84" t="e">
        <f>+B748/B758</f>
        <v>#DIV/0!</v>
      </c>
      <c r="D748" s="89">
        <v>0</v>
      </c>
      <c r="E748" s="112">
        <f>+D748*C725</f>
        <v>0</v>
      </c>
      <c r="F748" s="79">
        <v>0</v>
      </c>
      <c r="G748" s="112">
        <f>F748*C725</f>
        <v>0</v>
      </c>
      <c r="H748" s="89">
        <v>0</v>
      </c>
      <c r="I748" s="117">
        <f>H748*C725</f>
        <v>0</v>
      </c>
      <c r="J748" s="39">
        <f>+H748*I761</f>
        <v>0</v>
      </c>
      <c r="K748" s="39">
        <f>+H748*I762</f>
        <v>0</v>
      </c>
      <c r="L748" s="394">
        <f t="shared" si="54"/>
        <v>0</v>
      </c>
    </row>
    <row r="749" spans="1:12" ht="13.8">
      <c r="A749" s="2" t="s">
        <v>7</v>
      </c>
      <c r="B749" s="22">
        <f>+$B$29</f>
        <v>0</v>
      </c>
      <c r="C749" s="84" t="e">
        <f>+B749/B758</f>
        <v>#DIV/0!</v>
      </c>
      <c r="D749" s="89">
        <v>0</v>
      </c>
      <c r="E749" s="112">
        <f>+D749*C725</f>
        <v>0</v>
      </c>
      <c r="F749" s="79">
        <v>0</v>
      </c>
      <c r="G749" s="112">
        <f>F749*C725</f>
        <v>0</v>
      </c>
      <c r="H749" s="89">
        <v>0</v>
      </c>
      <c r="I749" s="117">
        <f>H749*C725</f>
        <v>0</v>
      </c>
      <c r="J749" s="39">
        <f>+H749*I761</f>
        <v>0</v>
      </c>
      <c r="K749" s="39">
        <f>+H749*I762</f>
        <v>0</v>
      </c>
      <c r="L749" s="394">
        <f t="shared" si="54"/>
        <v>0</v>
      </c>
    </row>
    <row r="750" spans="1:12" ht="13.8">
      <c r="A750" s="2" t="s">
        <v>13</v>
      </c>
      <c r="B750" s="22">
        <f>+$B$30</f>
        <v>0</v>
      </c>
      <c r="C750" s="84" t="e">
        <f>+B750/B758</f>
        <v>#DIV/0!</v>
      </c>
      <c r="D750" s="89">
        <v>0</v>
      </c>
      <c r="E750" s="112">
        <f>+D750*C725</f>
        <v>0</v>
      </c>
      <c r="F750" s="79">
        <v>0</v>
      </c>
      <c r="G750" s="112">
        <f>F750*C725</f>
        <v>0</v>
      </c>
      <c r="H750" s="89">
        <v>0</v>
      </c>
      <c r="I750" s="117">
        <f>H750*C725</f>
        <v>0</v>
      </c>
      <c r="J750" s="39">
        <f>+H750*I761</f>
        <v>0</v>
      </c>
      <c r="K750" s="39">
        <f>+H750*I762</f>
        <v>0</v>
      </c>
      <c r="L750" s="394">
        <f t="shared" si="54"/>
        <v>0</v>
      </c>
    </row>
    <row r="751" spans="1:12" ht="13.8">
      <c r="A751" s="2" t="s">
        <v>3</v>
      </c>
      <c r="B751" s="22">
        <f>+$B$31</f>
        <v>0</v>
      </c>
      <c r="C751" s="84" t="e">
        <f>+B751/B758</f>
        <v>#DIV/0!</v>
      </c>
      <c r="D751" s="89">
        <v>0</v>
      </c>
      <c r="E751" s="112">
        <f>+D751*C725</f>
        <v>0</v>
      </c>
      <c r="F751" s="79">
        <v>0</v>
      </c>
      <c r="G751" s="112">
        <f>F751*C725</f>
        <v>0</v>
      </c>
      <c r="H751" s="89">
        <v>0</v>
      </c>
      <c r="I751" s="117">
        <f>H751*C725</f>
        <v>0</v>
      </c>
      <c r="J751" s="39">
        <f>+H751*I761</f>
        <v>0</v>
      </c>
      <c r="K751" s="39">
        <f>+H751*I762</f>
        <v>0</v>
      </c>
      <c r="L751" s="394">
        <f t="shared" si="54"/>
        <v>0</v>
      </c>
    </row>
    <row r="752" spans="1:12" ht="13.8">
      <c r="A752" s="2" t="s">
        <v>11</v>
      </c>
      <c r="B752" s="22">
        <f>+$B$32</f>
        <v>0</v>
      </c>
      <c r="C752" s="84" t="e">
        <f>+B752/B758</f>
        <v>#DIV/0!</v>
      </c>
      <c r="D752" s="89">
        <v>0</v>
      </c>
      <c r="E752" s="112">
        <f>+D752*C725</f>
        <v>0</v>
      </c>
      <c r="F752" s="79">
        <v>0</v>
      </c>
      <c r="G752" s="112">
        <f>F752*C725</f>
        <v>0</v>
      </c>
      <c r="H752" s="89">
        <v>0</v>
      </c>
      <c r="I752" s="117">
        <f>H752*C725</f>
        <v>0</v>
      </c>
      <c r="J752" s="39">
        <f>+H752*I761</f>
        <v>0</v>
      </c>
      <c r="K752" s="39">
        <f>+H752*I762</f>
        <v>0</v>
      </c>
      <c r="L752" s="394">
        <f t="shared" si="54"/>
        <v>0</v>
      </c>
    </row>
    <row r="753" spans="1:14" ht="13.8">
      <c r="A753" s="372" t="s">
        <v>8</v>
      </c>
      <c r="B753" s="22">
        <f>+$B$33</f>
        <v>0</v>
      </c>
      <c r="C753" s="84" t="e">
        <f>+B753/B758</f>
        <v>#DIV/0!</v>
      </c>
      <c r="D753" s="89">
        <v>0</v>
      </c>
      <c r="E753" s="112">
        <f>+D753*C725</f>
        <v>0</v>
      </c>
      <c r="F753" s="79">
        <v>0</v>
      </c>
      <c r="G753" s="112">
        <f>F753*C725</f>
        <v>0</v>
      </c>
      <c r="H753" s="89">
        <v>0</v>
      </c>
      <c r="I753" s="117">
        <f>H753*C725</f>
        <v>0</v>
      </c>
      <c r="J753" s="39">
        <f>+H753*I761</f>
        <v>0</v>
      </c>
      <c r="K753" s="39">
        <f>+H753*I762</f>
        <v>0</v>
      </c>
      <c r="L753" s="394">
        <f t="shared" si="54"/>
        <v>0</v>
      </c>
    </row>
    <row r="754" spans="1:14" ht="13.8">
      <c r="A754" s="372" t="s">
        <v>444</v>
      </c>
      <c r="B754" s="22">
        <f>+$B$34</f>
        <v>0</v>
      </c>
      <c r="C754" s="84" t="e">
        <f>+B754/B758</f>
        <v>#DIV/0!</v>
      </c>
      <c r="D754" s="89">
        <v>0</v>
      </c>
      <c r="E754" s="112">
        <f>+D754*C725</f>
        <v>0</v>
      </c>
      <c r="F754" s="79">
        <v>0</v>
      </c>
      <c r="G754" s="112">
        <f>F754*C725</f>
        <v>0</v>
      </c>
      <c r="H754" s="89">
        <v>0</v>
      </c>
      <c r="I754" s="117">
        <f>H754*C725</f>
        <v>0</v>
      </c>
      <c r="J754" s="39">
        <f>+H754*I761</f>
        <v>0</v>
      </c>
      <c r="K754" s="39">
        <f>+H754*I762</f>
        <v>0</v>
      </c>
      <c r="L754" s="394">
        <f t="shared" si="54"/>
        <v>0</v>
      </c>
    </row>
    <row r="755" spans="1:14" ht="13.8">
      <c r="A755" s="372" t="s">
        <v>445</v>
      </c>
      <c r="B755" s="22">
        <f>+$B$35</f>
        <v>0</v>
      </c>
      <c r="C755" s="84" t="e">
        <f>+B755/B758</f>
        <v>#DIV/0!</v>
      </c>
      <c r="D755" s="89">
        <v>0</v>
      </c>
      <c r="E755" s="112">
        <f>+D755*C725</f>
        <v>0</v>
      </c>
      <c r="F755" s="79">
        <v>0</v>
      </c>
      <c r="G755" s="112">
        <f>F755*C725</f>
        <v>0</v>
      </c>
      <c r="H755" s="89">
        <v>0</v>
      </c>
      <c r="I755" s="117">
        <f>H755*C725</f>
        <v>0</v>
      </c>
      <c r="J755" s="39">
        <f>+H755*I761</f>
        <v>0</v>
      </c>
      <c r="K755" s="39">
        <f>+H755*I762</f>
        <v>0</v>
      </c>
      <c r="L755" s="394">
        <f t="shared" si="54"/>
        <v>0</v>
      </c>
    </row>
    <row r="756" spans="1:14" ht="13.8">
      <c r="A756" s="372" t="s">
        <v>461</v>
      </c>
      <c r="B756" s="22">
        <f>+$B$36</f>
        <v>0</v>
      </c>
      <c r="C756" s="84" t="e">
        <f>+B756/B758</f>
        <v>#DIV/0!</v>
      </c>
      <c r="D756" s="89">
        <v>0</v>
      </c>
      <c r="E756" s="112">
        <f>+D756*C725</f>
        <v>0</v>
      </c>
      <c r="F756" s="79">
        <v>0</v>
      </c>
      <c r="G756" s="112">
        <f>F756*C725</f>
        <v>0</v>
      </c>
      <c r="H756" s="89">
        <v>0</v>
      </c>
      <c r="I756" s="117">
        <f>H756*C725</f>
        <v>0</v>
      </c>
      <c r="J756" s="39">
        <f>+H756*I761</f>
        <v>0</v>
      </c>
      <c r="K756" s="39">
        <f>+H756*I762</f>
        <v>0</v>
      </c>
      <c r="L756" s="394">
        <f t="shared" ref="L756" si="55">+J756+K756</f>
        <v>0</v>
      </c>
    </row>
    <row r="757" spans="1:14" ht="13.8">
      <c r="A757" s="3" t="s">
        <v>464</v>
      </c>
      <c r="B757" s="22">
        <f>+$B$37</f>
        <v>0</v>
      </c>
      <c r="C757" s="84" t="e">
        <f>+B757/B758</f>
        <v>#DIV/0!</v>
      </c>
      <c r="D757" s="89">
        <v>0</v>
      </c>
      <c r="E757" s="112">
        <f>+D757*C725</f>
        <v>0</v>
      </c>
      <c r="F757" s="79">
        <v>0</v>
      </c>
      <c r="G757" s="115">
        <f>F757*C725</f>
        <v>0</v>
      </c>
      <c r="H757" s="358">
        <v>0</v>
      </c>
      <c r="I757" s="118">
        <f>H757*C725</f>
        <v>0</v>
      </c>
      <c r="J757" s="39">
        <f>+H757*I761</f>
        <v>0</v>
      </c>
      <c r="K757" s="39">
        <f>+H757*I762</f>
        <v>0</v>
      </c>
      <c r="L757" s="394">
        <f t="shared" si="54"/>
        <v>0</v>
      </c>
    </row>
    <row r="758" spans="1:14" ht="13.8">
      <c r="A758" s="24"/>
      <c r="B758" s="25">
        <f t="shared" ref="B758:L758" si="56">SUM(B731:B757)</f>
        <v>0</v>
      </c>
      <c r="C758" s="85" t="e">
        <f t="shared" si="56"/>
        <v>#DIV/0!</v>
      </c>
      <c r="D758" s="82">
        <f t="shared" si="56"/>
        <v>0</v>
      </c>
      <c r="E758" s="113">
        <f t="shared" si="56"/>
        <v>0</v>
      </c>
      <c r="F758" s="83">
        <f t="shared" si="56"/>
        <v>0</v>
      </c>
      <c r="G758" s="113">
        <f t="shared" si="56"/>
        <v>0</v>
      </c>
      <c r="H758" s="86">
        <f t="shared" si="56"/>
        <v>1</v>
      </c>
      <c r="I758" s="363">
        <f t="shared" si="56"/>
        <v>26600000</v>
      </c>
      <c r="J758" s="26">
        <f t="shared" si="56"/>
        <v>4770541.7978499234</v>
      </c>
      <c r="K758" s="26">
        <f t="shared" si="56"/>
        <v>-1480602.7</v>
      </c>
      <c r="L758" s="26">
        <f t="shared" si="56"/>
        <v>3289939.0978499232</v>
      </c>
    </row>
    <row r="759" spans="1:14">
      <c r="H759" s="80"/>
      <c r="I759" s="770"/>
    </row>
    <row r="760" spans="1:14">
      <c r="H760" s="127"/>
      <c r="I760" s="127"/>
    </row>
    <row r="761" spans="1:14">
      <c r="G761" t="s">
        <v>114</v>
      </c>
      <c r="H761" s="27"/>
      <c r="I761" s="357">
        <f>+METC!L92</f>
        <v>4770541.7978499234</v>
      </c>
    </row>
    <row r="762" spans="1:14">
      <c r="G762" t="s">
        <v>338</v>
      </c>
      <c r="I762" s="357">
        <f>+METC!M92</f>
        <v>-1480603</v>
      </c>
    </row>
    <row r="763" spans="1:14">
      <c r="G763" t="s">
        <v>256</v>
      </c>
      <c r="I763" s="746">
        <f>SUM(I761:I762)</f>
        <v>3289938.7978499234</v>
      </c>
      <c r="N763" s="121">
        <f>+I763</f>
        <v>3289938.7978499234</v>
      </c>
    </row>
    <row r="764" spans="1:14">
      <c r="I764" s="747"/>
      <c r="N764" s="121"/>
    </row>
    <row r="765" spans="1:14">
      <c r="I765" s="122"/>
      <c r="N765" s="121"/>
    </row>
    <row r="766" spans="1:14">
      <c r="I766" s="122"/>
      <c r="N766" s="121"/>
    </row>
    <row r="767" spans="1:14" ht="15.6">
      <c r="A767" s="874" t="s">
        <v>19</v>
      </c>
      <c r="B767" s="875"/>
      <c r="C767" s="875">
        <v>3312</v>
      </c>
      <c r="D767" s="875"/>
      <c r="E767" s="875"/>
      <c r="F767" s="875"/>
      <c r="G767" s="875"/>
      <c r="H767" s="876"/>
      <c r="I767" s="4"/>
    </row>
    <row r="768" spans="1:14" ht="15.6">
      <c r="A768" s="867" t="s">
        <v>20</v>
      </c>
      <c r="B768" s="868"/>
      <c r="C768" s="920"/>
      <c r="D768" s="920"/>
      <c r="E768" s="920"/>
      <c r="F768" s="920"/>
      <c r="G768" s="920"/>
      <c r="H768" s="921"/>
      <c r="I768" s="4"/>
    </row>
    <row r="769" spans="1:12" ht="15.6">
      <c r="A769" s="867" t="s">
        <v>22</v>
      </c>
      <c r="B769" s="868"/>
      <c r="C769" s="913"/>
      <c r="D769" s="913"/>
      <c r="E769" s="913"/>
      <c r="F769" s="913"/>
      <c r="G769" s="913"/>
      <c r="H769" s="914"/>
      <c r="I769" s="4"/>
    </row>
    <row r="770" spans="1:12" ht="15.6">
      <c r="A770" s="867" t="s">
        <v>24</v>
      </c>
      <c r="B770" s="868"/>
      <c r="C770" s="869">
        <v>13660000</v>
      </c>
      <c r="D770" s="870"/>
      <c r="E770" s="870"/>
      <c r="F770" s="870"/>
      <c r="G770" s="870"/>
      <c r="H770" s="871"/>
      <c r="I770" s="4"/>
    </row>
    <row r="771" spans="1:12" ht="15.6">
      <c r="A771" s="881" t="s">
        <v>25</v>
      </c>
      <c r="B771" s="882"/>
      <c r="C771" s="911" t="s">
        <v>9</v>
      </c>
      <c r="D771" s="911"/>
      <c r="E771" s="911"/>
      <c r="F771" s="911"/>
      <c r="G771" s="911"/>
      <c r="H771" s="912"/>
      <c r="I771" s="4"/>
    </row>
    <row r="772" spans="1:12" ht="13.8">
      <c r="A772" s="5"/>
      <c r="B772" s="5"/>
      <c r="C772" s="5"/>
      <c r="D772" s="5"/>
      <c r="E772" s="5"/>
      <c r="F772" s="5"/>
      <c r="G772" s="5"/>
      <c r="H772" s="5"/>
      <c r="I772" s="5"/>
    </row>
    <row r="773" spans="1:12" ht="13.8">
      <c r="A773" s="6"/>
      <c r="B773" s="7"/>
      <c r="C773" s="8"/>
      <c r="D773" s="886">
        <v>0.2</v>
      </c>
      <c r="E773" s="887"/>
      <c r="F773" s="886">
        <v>0.8</v>
      </c>
      <c r="G773" s="887"/>
      <c r="H773" s="489"/>
      <c r="I773" s="10"/>
      <c r="J773" s="11" t="s">
        <v>121</v>
      </c>
      <c r="K773" s="11" t="s">
        <v>269</v>
      </c>
      <c r="L773" s="11" t="s">
        <v>270</v>
      </c>
    </row>
    <row r="774" spans="1:12" ht="13.8">
      <c r="A774" s="12"/>
      <c r="B774" s="13"/>
      <c r="C774" s="14"/>
      <c r="D774" s="872" t="s">
        <v>26</v>
      </c>
      <c r="E774" s="880"/>
      <c r="F774" s="872" t="s">
        <v>27</v>
      </c>
      <c r="G774" s="880"/>
      <c r="H774" s="872" t="s">
        <v>28</v>
      </c>
      <c r="I774" s="873"/>
      <c r="J774" s="15" t="s">
        <v>29</v>
      </c>
      <c r="K774" s="391" t="s">
        <v>29</v>
      </c>
      <c r="L774" s="391" t="s">
        <v>29</v>
      </c>
    </row>
    <row r="775" spans="1:12" ht="27.6">
      <c r="A775" s="16" t="s">
        <v>30</v>
      </c>
      <c r="B775" s="17" t="s">
        <v>31</v>
      </c>
      <c r="C775" s="18" t="s">
        <v>32</v>
      </c>
      <c r="D775" s="19" t="s">
        <v>33</v>
      </c>
      <c r="E775" s="20" t="s">
        <v>34</v>
      </c>
      <c r="F775" s="19" t="s">
        <v>33</v>
      </c>
      <c r="G775" s="20" t="s">
        <v>34</v>
      </c>
      <c r="H775" s="21" t="s">
        <v>33</v>
      </c>
      <c r="I775" s="40" t="s">
        <v>34</v>
      </c>
      <c r="J775" s="18" t="s">
        <v>34</v>
      </c>
      <c r="K775" s="18" t="s">
        <v>34</v>
      </c>
      <c r="L775" s="18" t="s">
        <v>34</v>
      </c>
    </row>
    <row r="776" spans="1:12" ht="13.8">
      <c r="A776" s="1" t="s">
        <v>15</v>
      </c>
      <c r="B776" s="22">
        <f>+$B$10</f>
        <v>0</v>
      </c>
      <c r="C776" s="84" t="e">
        <f>+B776/B803</f>
        <v>#DIV/0!</v>
      </c>
      <c r="D776" s="89">
        <v>0</v>
      </c>
      <c r="E776" s="112">
        <f>+D776*C770</f>
        <v>0</v>
      </c>
      <c r="F776" s="79">
        <v>0</v>
      </c>
      <c r="G776" s="114">
        <f>F776*C770</f>
        <v>0</v>
      </c>
      <c r="H776" s="89">
        <v>0</v>
      </c>
      <c r="I776" s="116">
        <f>H776*C770</f>
        <v>0</v>
      </c>
      <c r="J776" s="39">
        <f>+H776*I806</f>
        <v>0</v>
      </c>
      <c r="K776" s="862">
        <v>0</v>
      </c>
      <c r="L776" s="393">
        <f>+J776+K776</f>
        <v>0</v>
      </c>
    </row>
    <row r="777" spans="1:12" ht="13.8">
      <c r="A777" s="2" t="s">
        <v>4</v>
      </c>
      <c r="B777" s="22">
        <f>+$B$12</f>
        <v>0</v>
      </c>
      <c r="C777" s="84" t="e">
        <f>+B777/B803</f>
        <v>#DIV/0!</v>
      </c>
      <c r="D777" s="89">
        <v>0</v>
      </c>
      <c r="E777" s="112">
        <f>+D777*C770</f>
        <v>0</v>
      </c>
      <c r="F777" s="79">
        <v>0</v>
      </c>
      <c r="G777" s="112">
        <f>F777*C770</f>
        <v>0</v>
      </c>
      <c r="H777" s="89">
        <v>0</v>
      </c>
      <c r="I777" s="117">
        <f>H777*C770</f>
        <v>0</v>
      </c>
      <c r="J777" s="39">
        <f>+H777*I806</f>
        <v>0</v>
      </c>
      <c r="K777" s="862">
        <v>0</v>
      </c>
      <c r="L777" s="394">
        <f>+J777+K777</f>
        <v>0</v>
      </c>
    </row>
    <row r="778" spans="1:12" ht="13.8">
      <c r="A778" s="2" t="s">
        <v>0</v>
      </c>
      <c r="B778" s="22">
        <f>+$B$13</f>
        <v>0</v>
      </c>
      <c r="C778" s="84" t="e">
        <f>+B778/B803</f>
        <v>#DIV/0!</v>
      </c>
      <c r="D778" s="89">
        <v>0</v>
      </c>
      <c r="E778" s="112">
        <f>+D778*C770</f>
        <v>0</v>
      </c>
      <c r="F778" s="79">
        <v>0</v>
      </c>
      <c r="G778" s="112">
        <f>F778*C770</f>
        <v>0</v>
      </c>
      <c r="H778" s="89">
        <v>0</v>
      </c>
      <c r="I778" s="117">
        <f>H778*C770</f>
        <v>0</v>
      </c>
      <c r="J778" s="39">
        <f>+H778*I806</f>
        <v>0</v>
      </c>
      <c r="K778" s="862">
        <v>0</v>
      </c>
      <c r="L778" s="394">
        <f t="shared" ref="L778:L802" si="57">+J778+K778</f>
        <v>0</v>
      </c>
    </row>
    <row r="779" spans="1:12" ht="13.8">
      <c r="A779" s="2" t="s">
        <v>16</v>
      </c>
      <c r="B779" s="22">
        <f>+$B$14</f>
        <v>0</v>
      </c>
      <c r="C779" s="84" t="e">
        <f>+B779/B803</f>
        <v>#DIV/0!</v>
      </c>
      <c r="D779" s="89">
        <v>0</v>
      </c>
      <c r="E779" s="112">
        <f>+D779*C770</f>
        <v>0</v>
      </c>
      <c r="F779" s="79">
        <v>0</v>
      </c>
      <c r="G779" s="112">
        <f>F779*C770</f>
        <v>0</v>
      </c>
      <c r="H779" s="89">
        <v>0</v>
      </c>
      <c r="I779" s="117">
        <f>H779*C770</f>
        <v>0</v>
      </c>
      <c r="J779" s="39">
        <f>+H779*I806</f>
        <v>0</v>
      </c>
      <c r="K779" s="862">
        <v>0</v>
      </c>
      <c r="L779" s="394">
        <f t="shared" si="57"/>
        <v>0</v>
      </c>
    </row>
    <row r="780" spans="1:12" ht="13.8">
      <c r="A780" s="2" t="s">
        <v>6</v>
      </c>
      <c r="B780" s="22">
        <f>+$B$15</f>
        <v>0</v>
      </c>
      <c r="C780" s="84" t="e">
        <f>+B780/B803</f>
        <v>#DIV/0!</v>
      </c>
      <c r="D780" s="89">
        <v>0</v>
      </c>
      <c r="E780" s="112">
        <f>+D780*C770</f>
        <v>0</v>
      </c>
      <c r="F780" s="79">
        <v>0</v>
      </c>
      <c r="G780" s="112">
        <f>F780*C770</f>
        <v>0</v>
      </c>
      <c r="H780" s="89">
        <v>0</v>
      </c>
      <c r="I780" s="117">
        <f>H780*C770</f>
        <v>0</v>
      </c>
      <c r="J780" s="39">
        <f>+H780*I806</f>
        <v>0</v>
      </c>
      <c r="K780" s="862">
        <v>0</v>
      </c>
      <c r="L780" s="394">
        <f t="shared" si="57"/>
        <v>0</v>
      </c>
    </row>
    <row r="781" spans="1:12" ht="13.8">
      <c r="A781" s="2" t="s">
        <v>10</v>
      </c>
      <c r="B781" s="22">
        <f>+$B$16</f>
        <v>0</v>
      </c>
      <c r="C781" s="84" t="e">
        <f>+B781/B803</f>
        <v>#DIV/0!</v>
      </c>
      <c r="D781" s="89">
        <v>0</v>
      </c>
      <c r="E781" s="112">
        <f>+D781*C770</f>
        <v>0</v>
      </c>
      <c r="F781" s="79">
        <v>0</v>
      </c>
      <c r="G781" s="112">
        <f>F781*C770</f>
        <v>0</v>
      </c>
      <c r="H781" s="89">
        <v>0</v>
      </c>
      <c r="I781" s="117">
        <f>H781*C770</f>
        <v>0</v>
      </c>
      <c r="J781" s="39">
        <f>+H781*I806</f>
        <v>0</v>
      </c>
      <c r="K781" s="862">
        <v>0</v>
      </c>
      <c r="L781" s="394">
        <f t="shared" si="57"/>
        <v>0</v>
      </c>
    </row>
    <row r="782" spans="1:12" ht="13.8">
      <c r="A782" s="2" t="s">
        <v>17</v>
      </c>
      <c r="B782" s="22">
        <f>+$B$17</f>
        <v>0</v>
      </c>
      <c r="C782" s="84" t="e">
        <f>+B782/B803</f>
        <v>#DIV/0!</v>
      </c>
      <c r="D782" s="89">
        <v>0</v>
      </c>
      <c r="E782" s="112">
        <f>+D782*C770</f>
        <v>0</v>
      </c>
      <c r="F782" s="79">
        <v>0</v>
      </c>
      <c r="G782" s="112">
        <f>F782*C770</f>
        <v>0</v>
      </c>
      <c r="H782" s="89">
        <v>0</v>
      </c>
      <c r="I782" s="117">
        <f>H782*C770</f>
        <v>0</v>
      </c>
      <c r="J782" s="39">
        <f>+H782*I806</f>
        <v>0</v>
      </c>
      <c r="K782" s="862">
        <v>0</v>
      </c>
      <c r="L782" s="394">
        <f t="shared" si="57"/>
        <v>0</v>
      </c>
    </row>
    <row r="783" spans="1:12" ht="13.8">
      <c r="A783" s="2" t="s">
        <v>5</v>
      </c>
      <c r="B783" s="22">
        <f>+$B$18</f>
        <v>0</v>
      </c>
      <c r="C783" s="84" t="e">
        <f>+B783/B803</f>
        <v>#DIV/0!</v>
      </c>
      <c r="D783" s="89">
        <v>0</v>
      </c>
      <c r="E783" s="112">
        <f>+D783*C770</f>
        <v>0</v>
      </c>
      <c r="F783" s="79">
        <v>0</v>
      </c>
      <c r="G783" s="112">
        <f>F783*C770</f>
        <v>0</v>
      </c>
      <c r="H783" s="89">
        <v>0</v>
      </c>
      <c r="I783" s="117">
        <f>H783*C770</f>
        <v>0</v>
      </c>
      <c r="J783" s="39">
        <f>+H783*I806</f>
        <v>0</v>
      </c>
      <c r="K783" s="862">
        <v>0</v>
      </c>
      <c r="L783" s="394">
        <f t="shared" si="57"/>
        <v>0</v>
      </c>
    </row>
    <row r="784" spans="1:12" ht="13.8">
      <c r="A784" s="2" t="s">
        <v>116</v>
      </c>
      <c r="B784" s="22">
        <f>+$B$19</f>
        <v>0</v>
      </c>
      <c r="C784" s="84" t="e">
        <f>+B784/B803</f>
        <v>#DIV/0!</v>
      </c>
      <c r="D784" s="89">
        <v>0</v>
      </c>
      <c r="E784" s="112">
        <f>+D784*C770</f>
        <v>0</v>
      </c>
      <c r="F784" s="79">
        <v>0</v>
      </c>
      <c r="G784" s="112">
        <f>F784*C770</f>
        <v>0</v>
      </c>
      <c r="H784" s="89">
        <v>0</v>
      </c>
      <c r="I784" s="117">
        <f>H784*C770</f>
        <v>0</v>
      </c>
      <c r="J784" s="39">
        <f>+H784*I806</f>
        <v>0</v>
      </c>
      <c r="K784" s="862">
        <v>0</v>
      </c>
      <c r="L784" s="394">
        <f t="shared" si="57"/>
        <v>0</v>
      </c>
    </row>
    <row r="785" spans="1:12" ht="13.8">
      <c r="A785" s="2" t="s">
        <v>1</v>
      </c>
      <c r="B785" s="22">
        <f>+$B$20</f>
        <v>0</v>
      </c>
      <c r="C785" s="84" t="e">
        <f>+B785/B803</f>
        <v>#DIV/0!</v>
      </c>
      <c r="D785" s="89">
        <v>0</v>
      </c>
      <c r="E785" s="112">
        <f>+D785*C770</f>
        <v>0</v>
      </c>
      <c r="F785" s="79">
        <v>0</v>
      </c>
      <c r="G785" s="112">
        <f>F785*C770</f>
        <v>0</v>
      </c>
      <c r="H785" s="89">
        <v>0</v>
      </c>
      <c r="I785" s="117">
        <f>H785*C770</f>
        <v>0</v>
      </c>
      <c r="J785" s="39">
        <f>+H785*I806</f>
        <v>0</v>
      </c>
      <c r="K785" s="862">
        <v>0</v>
      </c>
      <c r="L785" s="394">
        <f t="shared" si="57"/>
        <v>0</v>
      </c>
    </row>
    <row r="786" spans="1:12" ht="13.8">
      <c r="A786" s="2" t="s">
        <v>46</v>
      </c>
      <c r="B786" s="22">
        <f>+$B$21</f>
        <v>0</v>
      </c>
      <c r="C786" s="84" t="e">
        <f>+B786/B803</f>
        <v>#DIV/0!</v>
      </c>
      <c r="D786" s="89">
        <v>0</v>
      </c>
      <c r="E786" s="112">
        <f>+D786*C770</f>
        <v>0</v>
      </c>
      <c r="F786" s="79">
        <v>0</v>
      </c>
      <c r="G786" s="112">
        <f>F786*C770</f>
        <v>0</v>
      </c>
      <c r="H786" s="89">
        <v>0</v>
      </c>
      <c r="I786" s="117">
        <f>H786*C770</f>
        <v>0</v>
      </c>
      <c r="J786" s="39">
        <f>+H786*I806</f>
        <v>0</v>
      </c>
      <c r="K786" s="862">
        <v>0</v>
      </c>
      <c r="L786" s="394">
        <f t="shared" si="57"/>
        <v>0</v>
      </c>
    </row>
    <row r="787" spans="1:12" ht="13.8">
      <c r="A787" s="2" t="s">
        <v>45</v>
      </c>
      <c r="B787" s="22">
        <f>+$B$22</f>
        <v>0</v>
      </c>
      <c r="C787" s="84" t="e">
        <f>+B787/B803</f>
        <v>#DIV/0!</v>
      </c>
      <c r="D787" s="89">
        <v>0</v>
      </c>
      <c r="E787" s="112">
        <f>+D787*C770</f>
        <v>0</v>
      </c>
      <c r="F787" s="79">
        <v>0</v>
      </c>
      <c r="G787" s="112">
        <f>F787*C770</f>
        <v>0</v>
      </c>
      <c r="H787" s="89">
        <v>0</v>
      </c>
      <c r="I787" s="117">
        <f>H787*C770</f>
        <v>0</v>
      </c>
      <c r="J787" s="39">
        <f>+H787*I806</f>
        <v>0</v>
      </c>
      <c r="K787" s="862">
        <v>0</v>
      </c>
      <c r="L787" s="394">
        <f t="shared" si="57"/>
        <v>0</v>
      </c>
    </row>
    <row r="788" spans="1:12" ht="13.8">
      <c r="A788" s="2" t="s">
        <v>209</v>
      </c>
      <c r="B788" s="22">
        <f>+$B$23</f>
        <v>0</v>
      </c>
      <c r="C788" s="84" t="e">
        <f>+B788/B803</f>
        <v>#DIV/0!</v>
      </c>
      <c r="D788" s="89">
        <v>0</v>
      </c>
      <c r="E788" s="112">
        <f>+D788*C770</f>
        <v>0</v>
      </c>
      <c r="F788" s="79">
        <v>0</v>
      </c>
      <c r="G788" s="112">
        <f>F788*C770</f>
        <v>0</v>
      </c>
      <c r="H788" s="89">
        <v>0</v>
      </c>
      <c r="I788" s="117">
        <f>H788*C770</f>
        <v>0</v>
      </c>
      <c r="J788" s="39">
        <f>+H788*I806</f>
        <v>0</v>
      </c>
      <c r="K788" s="862">
        <v>0</v>
      </c>
      <c r="L788" s="394">
        <f t="shared" si="57"/>
        <v>0</v>
      </c>
    </row>
    <row r="789" spans="1:12" ht="13.8">
      <c r="A789" s="2" t="s">
        <v>210</v>
      </c>
      <c r="B789" s="22">
        <f>+$B$24</f>
        <v>0</v>
      </c>
      <c r="C789" s="84" t="e">
        <f>+B789/B803</f>
        <v>#DIV/0!</v>
      </c>
      <c r="D789" s="89">
        <v>0</v>
      </c>
      <c r="E789" s="112">
        <f>+D789*C770</f>
        <v>0</v>
      </c>
      <c r="F789" s="79">
        <v>0</v>
      </c>
      <c r="G789" s="112">
        <f>F789*C770</f>
        <v>0</v>
      </c>
      <c r="H789" s="89">
        <v>0</v>
      </c>
      <c r="I789" s="117">
        <f>H789*C770</f>
        <v>0</v>
      </c>
      <c r="J789" s="39">
        <f>+H789*I806</f>
        <v>0</v>
      </c>
      <c r="K789" s="862">
        <v>0</v>
      </c>
      <c r="L789" s="394">
        <f t="shared" si="57"/>
        <v>0</v>
      </c>
    </row>
    <row r="790" spans="1:12" ht="13.8">
      <c r="A790" s="2" t="s">
        <v>2</v>
      </c>
      <c r="B790" s="22">
        <f>+$B$25</f>
        <v>0</v>
      </c>
      <c r="C790" s="84" t="e">
        <f>+B790/B803</f>
        <v>#DIV/0!</v>
      </c>
      <c r="D790" s="89">
        <v>0</v>
      </c>
      <c r="E790" s="112">
        <f>+D790*C770</f>
        <v>0</v>
      </c>
      <c r="F790" s="79">
        <v>0</v>
      </c>
      <c r="G790" s="112">
        <f>F790*C770</f>
        <v>0</v>
      </c>
      <c r="H790" s="89">
        <v>0</v>
      </c>
      <c r="I790" s="117">
        <f>H790*C770</f>
        <v>0</v>
      </c>
      <c r="J790" s="39">
        <f>+H790*I806</f>
        <v>0</v>
      </c>
      <c r="K790" s="862">
        <v>0</v>
      </c>
      <c r="L790" s="394">
        <f t="shared" si="57"/>
        <v>0</v>
      </c>
    </row>
    <row r="791" spans="1:12" ht="13.8">
      <c r="A791" s="2" t="s">
        <v>12</v>
      </c>
      <c r="B791" s="22">
        <f>+$B$26</f>
        <v>0</v>
      </c>
      <c r="C791" s="84" t="e">
        <f>+B791/B803</f>
        <v>#DIV/0!</v>
      </c>
      <c r="D791" s="89">
        <v>0</v>
      </c>
      <c r="E791" s="112">
        <f>+D791*C770</f>
        <v>0</v>
      </c>
      <c r="F791" s="79">
        <v>0</v>
      </c>
      <c r="G791" s="112">
        <f>F791*C770</f>
        <v>0</v>
      </c>
      <c r="H791" s="89">
        <v>0</v>
      </c>
      <c r="I791" s="117">
        <f>H791*C770</f>
        <v>0</v>
      </c>
      <c r="J791" s="39">
        <f>+H791*I806</f>
        <v>0</v>
      </c>
      <c r="K791" s="862">
        <v>0</v>
      </c>
      <c r="L791" s="394">
        <f t="shared" si="57"/>
        <v>0</v>
      </c>
    </row>
    <row r="792" spans="1:12" ht="13.8">
      <c r="A792" s="2" t="s">
        <v>18</v>
      </c>
      <c r="B792" s="22">
        <f>+$B$27</f>
        <v>0</v>
      </c>
      <c r="C792" s="84" t="e">
        <f>+B792/B803</f>
        <v>#DIV/0!</v>
      </c>
      <c r="D792" s="89">
        <v>0</v>
      </c>
      <c r="E792" s="112">
        <f>+D792*C770</f>
        <v>0</v>
      </c>
      <c r="F792" s="79">
        <v>0</v>
      </c>
      <c r="G792" s="112">
        <f>F792*C770</f>
        <v>0</v>
      </c>
      <c r="H792" s="89">
        <v>0</v>
      </c>
      <c r="I792" s="117">
        <f>H792*C770</f>
        <v>0</v>
      </c>
      <c r="J792" s="39">
        <f>+H792*I806</f>
        <v>0</v>
      </c>
      <c r="K792" s="862">
        <v>0</v>
      </c>
      <c r="L792" s="394">
        <f t="shared" si="57"/>
        <v>0</v>
      </c>
    </row>
    <row r="793" spans="1:12" ht="13.8">
      <c r="A793" s="2" t="s">
        <v>9</v>
      </c>
      <c r="B793" s="22">
        <f>+$B$28</f>
        <v>0</v>
      </c>
      <c r="C793" s="84" t="e">
        <f>+B793/B803</f>
        <v>#DIV/0!</v>
      </c>
      <c r="D793" s="89">
        <v>0</v>
      </c>
      <c r="E793" s="112">
        <f>+D793*C770</f>
        <v>0</v>
      </c>
      <c r="F793" s="79">
        <v>0</v>
      </c>
      <c r="G793" s="112">
        <f>F793*C770</f>
        <v>0</v>
      </c>
      <c r="H793" s="89">
        <v>0.6608096815132255</v>
      </c>
      <c r="I793" s="117">
        <f>H793*C770</f>
        <v>9026660.2494706605</v>
      </c>
      <c r="J793" s="39">
        <f>+H793*I806</f>
        <v>1561051.7528615477</v>
      </c>
      <c r="K793" s="862">
        <v>319411.34999999998</v>
      </c>
      <c r="L793" s="394">
        <f t="shared" si="57"/>
        <v>1880463.1028615478</v>
      </c>
    </row>
    <row r="794" spans="1:12" ht="13.8">
      <c r="A794" s="2" t="s">
        <v>7</v>
      </c>
      <c r="B794" s="22">
        <f>+$B$29</f>
        <v>0</v>
      </c>
      <c r="C794" s="84" t="e">
        <f>+B794/B803</f>
        <v>#DIV/0!</v>
      </c>
      <c r="D794" s="89">
        <v>0</v>
      </c>
      <c r="E794" s="112">
        <f>+D794*C770</f>
        <v>0</v>
      </c>
      <c r="F794" s="79">
        <v>0</v>
      </c>
      <c r="G794" s="112">
        <f>F794*C770</f>
        <v>0</v>
      </c>
      <c r="H794" s="89">
        <v>0</v>
      </c>
      <c r="I794" s="117">
        <f>H794*C770</f>
        <v>0</v>
      </c>
      <c r="J794" s="39">
        <f>+H794*I806</f>
        <v>0</v>
      </c>
      <c r="K794" s="862">
        <v>0</v>
      </c>
      <c r="L794" s="394">
        <f t="shared" si="57"/>
        <v>0</v>
      </c>
    </row>
    <row r="795" spans="1:12" ht="13.8">
      <c r="A795" s="2" t="s">
        <v>13</v>
      </c>
      <c r="B795" s="22">
        <f>+$B$30</f>
        <v>0</v>
      </c>
      <c r="C795" s="84" t="e">
        <f>+B795/B803</f>
        <v>#DIV/0!</v>
      </c>
      <c r="D795" s="89">
        <v>0</v>
      </c>
      <c r="E795" s="112">
        <f>+D795*C770</f>
        <v>0</v>
      </c>
      <c r="F795" s="79">
        <v>0</v>
      </c>
      <c r="G795" s="112">
        <f>F795*C770</f>
        <v>0</v>
      </c>
      <c r="H795" s="89">
        <v>0</v>
      </c>
      <c r="I795" s="117">
        <f>H795*C770</f>
        <v>0</v>
      </c>
      <c r="J795" s="39">
        <f>+H795*I806</f>
        <v>0</v>
      </c>
      <c r="K795" s="862">
        <v>0</v>
      </c>
      <c r="L795" s="394">
        <f t="shared" si="57"/>
        <v>0</v>
      </c>
    </row>
    <row r="796" spans="1:12" ht="13.8">
      <c r="A796" s="2" t="s">
        <v>3</v>
      </c>
      <c r="B796" s="22">
        <f>+$B$31</f>
        <v>0</v>
      </c>
      <c r="C796" s="84" t="e">
        <f>+B796/B803</f>
        <v>#DIV/0!</v>
      </c>
      <c r="D796" s="89">
        <v>0</v>
      </c>
      <c r="E796" s="112">
        <f>+D796*C770</f>
        <v>0</v>
      </c>
      <c r="F796" s="79">
        <v>0</v>
      </c>
      <c r="G796" s="112">
        <f>F796*C770</f>
        <v>0</v>
      </c>
      <c r="H796" s="89">
        <v>0.11315289719688514</v>
      </c>
      <c r="I796" s="117">
        <f>H796*C770</f>
        <v>1545668.575709451</v>
      </c>
      <c r="J796" s="39">
        <f>+H796*I806</f>
        <v>267304.69218620978</v>
      </c>
      <c r="K796" s="862">
        <v>54801.17</v>
      </c>
      <c r="L796" s="394">
        <f t="shared" si="57"/>
        <v>322105.86218620976</v>
      </c>
    </row>
    <row r="797" spans="1:12" ht="13.8">
      <c r="A797" s="2" t="s">
        <v>11</v>
      </c>
      <c r="B797" s="22">
        <f>+$B$32</f>
        <v>0</v>
      </c>
      <c r="C797" s="84" t="e">
        <f>+B797/B803</f>
        <v>#DIV/0!</v>
      </c>
      <c r="D797" s="89">
        <v>0</v>
      </c>
      <c r="E797" s="112">
        <f>+D797*C770</f>
        <v>0</v>
      </c>
      <c r="F797" s="79">
        <v>0</v>
      </c>
      <c r="G797" s="112">
        <f>F797*C770</f>
        <v>0</v>
      </c>
      <c r="H797" s="89">
        <v>0.2260374212898893</v>
      </c>
      <c r="I797" s="117">
        <f>H797*C770</f>
        <v>3087671.1748198876</v>
      </c>
      <c r="J797" s="39">
        <f>+H797*I806</f>
        <v>533975.39804329234</v>
      </c>
      <c r="K797" s="862">
        <v>105236.39</v>
      </c>
      <c r="L797" s="394">
        <f t="shared" si="57"/>
        <v>639211.78804329236</v>
      </c>
    </row>
    <row r="798" spans="1:12" ht="13.8">
      <c r="A798" s="372" t="s">
        <v>8</v>
      </c>
      <c r="B798" s="22">
        <f>+$B$33</f>
        <v>0</v>
      </c>
      <c r="C798" s="84" t="e">
        <f>+B798/B803</f>
        <v>#DIV/0!</v>
      </c>
      <c r="D798" s="89">
        <v>0</v>
      </c>
      <c r="E798" s="112">
        <f>+D798*C770</f>
        <v>0</v>
      </c>
      <c r="F798" s="79">
        <v>0</v>
      </c>
      <c r="G798" s="112">
        <f>F798*C770</f>
        <v>0</v>
      </c>
      <c r="H798" s="89">
        <v>0</v>
      </c>
      <c r="I798" s="117">
        <f>H798*C770</f>
        <v>0</v>
      </c>
      <c r="J798" s="39">
        <f>+H798*I806</f>
        <v>0</v>
      </c>
      <c r="K798" s="862">
        <v>0</v>
      </c>
      <c r="L798" s="394">
        <f t="shared" si="57"/>
        <v>0</v>
      </c>
    </row>
    <row r="799" spans="1:12" ht="13.8">
      <c r="A799" s="372" t="s">
        <v>444</v>
      </c>
      <c r="B799" s="22">
        <f>+$B$34</f>
        <v>0</v>
      </c>
      <c r="C799" s="84" t="e">
        <f>+B799/B803</f>
        <v>#DIV/0!</v>
      </c>
      <c r="D799" s="89">
        <v>0</v>
      </c>
      <c r="E799" s="112">
        <f>+D799*C770</f>
        <v>0</v>
      </c>
      <c r="F799" s="79">
        <v>0</v>
      </c>
      <c r="G799" s="112">
        <f>F799*C770</f>
        <v>0</v>
      </c>
      <c r="H799" s="89">
        <v>0</v>
      </c>
      <c r="I799" s="117">
        <f>H799*C770</f>
        <v>0</v>
      </c>
      <c r="J799" s="39">
        <f>+H799*I806</f>
        <v>0</v>
      </c>
      <c r="K799" s="862">
        <v>0</v>
      </c>
      <c r="L799" s="394">
        <f t="shared" si="57"/>
        <v>0</v>
      </c>
    </row>
    <row r="800" spans="1:12" ht="13.8">
      <c r="A800" s="372" t="s">
        <v>445</v>
      </c>
      <c r="B800" s="22">
        <f>+$B$35</f>
        <v>0</v>
      </c>
      <c r="C800" s="84" t="e">
        <f>+B800/B803</f>
        <v>#DIV/0!</v>
      </c>
      <c r="D800" s="89">
        <v>0</v>
      </c>
      <c r="E800" s="112">
        <f>+D800*C770</f>
        <v>0</v>
      </c>
      <c r="F800" s="79">
        <v>0</v>
      </c>
      <c r="G800" s="112">
        <f>F800*C770</f>
        <v>0</v>
      </c>
      <c r="H800" s="89">
        <v>0</v>
      </c>
      <c r="I800" s="117">
        <f>H800*C770</f>
        <v>0</v>
      </c>
      <c r="J800" s="39">
        <f>+H800*I806</f>
        <v>0</v>
      </c>
      <c r="K800" s="862">
        <v>0</v>
      </c>
      <c r="L800" s="394">
        <f t="shared" si="57"/>
        <v>0</v>
      </c>
    </row>
    <row r="801" spans="1:14" ht="13.8">
      <c r="A801" s="372" t="s">
        <v>461</v>
      </c>
      <c r="B801" s="22">
        <f>+$B$36</f>
        <v>0</v>
      </c>
      <c r="C801" s="84" t="e">
        <f>+B801/B803</f>
        <v>#DIV/0!</v>
      </c>
      <c r="D801" s="89">
        <v>0</v>
      </c>
      <c r="E801" s="112">
        <f>+D801*C770</f>
        <v>0</v>
      </c>
      <c r="F801" s="79">
        <v>0</v>
      </c>
      <c r="G801" s="112">
        <f>F801*C770</f>
        <v>0</v>
      </c>
      <c r="H801" s="89">
        <v>0</v>
      </c>
      <c r="I801" s="117">
        <f>H801*C770</f>
        <v>0</v>
      </c>
      <c r="J801" s="39">
        <f>+H801*I806</f>
        <v>0</v>
      </c>
      <c r="K801" s="862">
        <v>0</v>
      </c>
      <c r="L801" s="394">
        <f t="shared" ref="L801" si="58">+J801+K801</f>
        <v>0</v>
      </c>
    </row>
    <row r="802" spans="1:14" ht="13.8">
      <c r="A802" s="3" t="s">
        <v>464</v>
      </c>
      <c r="B802" s="22">
        <f>+$B$37</f>
        <v>0</v>
      </c>
      <c r="C802" s="84" t="e">
        <f>+B802/B803</f>
        <v>#DIV/0!</v>
      </c>
      <c r="D802" s="89">
        <v>0</v>
      </c>
      <c r="E802" s="112">
        <f>+D802*C770</f>
        <v>0</v>
      </c>
      <c r="F802" s="79">
        <v>0</v>
      </c>
      <c r="G802" s="115">
        <f>F802*C770</f>
        <v>0</v>
      </c>
      <c r="H802" s="358">
        <v>0</v>
      </c>
      <c r="I802" s="118">
        <f>H802*C770</f>
        <v>0</v>
      </c>
      <c r="J802" s="39">
        <f>+H802*I806</f>
        <v>0</v>
      </c>
      <c r="K802" s="862">
        <v>0</v>
      </c>
      <c r="L802" s="394">
        <f t="shared" si="57"/>
        <v>0</v>
      </c>
    </row>
    <row r="803" spans="1:14" ht="13.8">
      <c r="A803" s="24"/>
      <c r="B803" s="25">
        <f t="shared" ref="B803:L803" si="59">SUM(B776:B802)</f>
        <v>0</v>
      </c>
      <c r="C803" s="85" t="e">
        <f t="shared" si="59"/>
        <v>#DIV/0!</v>
      </c>
      <c r="D803" s="82">
        <f t="shared" si="59"/>
        <v>0</v>
      </c>
      <c r="E803" s="113">
        <f t="shared" si="59"/>
        <v>0</v>
      </c>
      <c r="F803" s="83">
        <f t="shared" si="59"/>
        <v>0</v>
      </c>
      <c r="G803" s="113">
        <f t="shared" si="59"/>
        <v>0</v>
      </c>
      <c r="H803" s="86">
        <f t="shared" si="59"/>
        <v>1</v>
      </c>
      <c r="I803" s="363">
        <f t="shared" si="59"/>
        <v>13660000</v>
      </c>
      <c r="J803" s="26">
        <f t="shared" si="59"/>
        <v>2362331.8430910502</v>
      </c>
      <c r="K803" s="26">
        <f t="shared" si="59"/>
        <v>479448.91</v>
      </c>
      <c r="L803" s="26">
        <f t="shared" si="59"/>
        <v>2841780.7530910498</v>
      </c>
    </row>
    <row r="804" spans="1:14">
      <c r="H804" s="80"/>
      <c r="I804" s="81"/>
    </row>
    <row r="806" spans="1:14">
      <c r="G806" t="s">
        <v>114</v>
      </c>
      <c r="H806" s="27"/>
      <c r="I806" s="357">
        <f>+NSP!L90</f>
        <v>2362331.8430910502</v>
      </c>
    </row>
    <row r="807" spans="1:14">
      <c r="G807" t="s">
        <v>338</v>
      </c>
      <c r="I807" s="357">
        <f>+NSP!M90</f>
        <v>479449</v>
      </c>
    </row>
    <row r="808" spans="1:14">
      <c r="G808" t="s">
        <v>256</v>
      </c>
      <c r="I808" s="120">
        <f>SUM(I806:I807)</f>
        <v>2841780.8430910502</v>
      </c>
      <c r="N808" s="121">
        <f>+I808</f>
        <v>2841780.8430910502</v>
      </c>
    </row>
    <row r="809" spans="1:14">
      <c r="I809" s="88"/>
    </row>
    <row r="810" spans="1:14">
      <c r="I810" s="88"/>
    </row>
    <row r="811" spans="1:14">
      <c r="I811" s="88"/>
    </row>
    <row r="812" spans="1:14" ht="15.6">
      <c r="A812" s="874" t="s">
        <v>19</v>
      </c>
      <c r="B812" s="875"/>
      <c r="C812" s="875">
        <v>3317</v>
      </c>
      <c r="D812" s="875"/>
      <c r="E812" s="875"/>
      <c r="F812" s="875"/>
      <c r="G812" s="875"/>
      <c r="H812" s="876"/>
      <c r="I812" s="4"/>
    </row>
    <row r="813" spans="1:14" ht="15.6">
      <c r="A813" s="867" t="s">
        <v>20</v>
      </c>
      <c r="B813" s="868"/>
      <c r="C813" s="920"/>
      <c r="D813" s="920"/>
      <c r="E813" s="920"/>
      <c r="F813" s="920"/>
      <c r="G813" s="920"/>
      <c r="H813" s="921"/>
      <c r="I813" s="4"/>
    </row>
    <row r="814" spans="1:14" ht="15.6">
      <c r="A814" s="867" t="s">
        <v>22</v>
      </c>
      <c r="B814" s="868"/>
      <c r="C814" s="913"/>
      <c r="D814" s="913"/>
      <c r="E814" s="913"/>
      <c r="F814" s="913"/>
      <c r="G814" s="913"/>
      <c r="H814" s="914"/>
      <c r="I814" s="4"/>
    </row>
    <row r="815" spans="1:14" ht="15.6">
      <c r="A815" s="867" t="s">
        <v>24</v>
      </c>
      <c r="B815" s="868"/>
      <c r="C815" s="869">
        <v>6000000</v>
      </c>
      <c r="D815" s="870"/>
      <c r="E815" s="870"/>
      <c r="F815" s="870"/>
      <c r="G815" s="870"/>
      <c r="H815" s="871"/>
      <c r="I815" s="4"/>
    </row>
    <row r="816" spans="1:14" ht="15.6">
      <c r="A816" s="881" t="s">
        <v>25</v>
      </c>
      <c r="B816" s="882"/>
      <c r="C816" s="911" t="s">
        <v>9</v>
      </c>
      <c r="D816" s="911"/>
      <c r="E816" s="911"/>
      <c r="F816" s="911"/>
      <c r="G816" s="911"/>
      <c r="H816" s="912"/>
      <c r="I816" s="4"/>
    </row>
    <row r="817" spans="1:12" ht="13.8">
      <c r="A817" s="5"/>
      <c r="B817" s="5"/>
      <c r="C817" s="5"/>
      <c r="D817" s="5"/>
      <c r="E817" s="5"/>
      <c r="F817" s="5"/>
      <c r="G817" s="5"/>
      <c r="H817" s="5"/>
      <c r="I817" s="5"/>
    </row>
    <row r="818" spans="1:12" ht="13.8">
      <c r="A818" s="6"/>
      <c r="B818" s="7"/>
      <c r="C818" s="8"/>
      <c r="D818" s="886">
        <v>0.2</v>
      </c>
      <c r="E818" s="887"/>
      <c r="F818" s="886">
        <v>0.8</v>
      </c>
      <c r="G818" s="887"/>
      <c r="H818" s="489"/>
      <c r="I818" s="10"/>
      <c r="J818" s="11" t="s">
        <v>121</v>
      </c>
      <c r="K818" s="11" t="s">
        <v>269</v>
      </c>
      <c r="L818" s="11" t="s">
        <v>270</v>
      </c>
    </row>
    <row r="819" spans="1:12" ht="13.8">
      <c r="A819" s="12"/>
      <c r="B819" s="13"/>
      <c r="C819" s="14"/>
      <c r="D819" s="872" t="s">
        <v>26</v>
      </c>
      <c r="E819" s="880"/>
      <c r="F819" s="872" t="s">
        <v>27</v>
      </c>
      <c r="G819" s="880"/>
      <c r="H819" s="872" t="s">
        <v>28</v>
      </c>
      <c r="I819" s="873"/>
      <c r="J819" s="15" t="s">
        <v>29</v>
      </c>
      <c r="K819" s="391" t="s">
        <v>29</v>
      </c>
      <c r="L819" s="391" t="s">
        <v>29</v>
      </c>
    </row>
    <row r="820" spans="1:12" ht="27.6">
      <c r="A820" s="16" t="s">
        <v>30</v>
      </c>
      <c r="B820" s="17" t="s">
        <v>31</v>
      </c>
      <c r="C820" s="18" t="s">
        <v>32</v>
      </c>
      <c r="D820" s="19" t="s">
        <v>33</v>
      </c>
      <c r="E820" s="20" t="s">
        <v>34</v>
      </c>
      <c r="F820" s="19" t="s">
        <v>33</v>
      </c>
      <c r="G820" s="20" t="s">
        <v>34</v>
      </c>
      <c r="H820" s="21" t="s">
        <v>33</v>
      </c>
      <c r="I820" s="40" t="s">
        <v>34</v>
      </c>
      <c r="J820" s="18" t="s">
        <v>34</v>
      </c>
      <c r="K820" s="18" t="s">
        <v>34</v>
      </c>
      <c r="L820" s="18" t="s">
        <v>34</v>
      </c>
    </row>
    <row r="821" spans="1:12" ht="13.8">
      <c r="A821" s="1" t="s">
        <v>15</v>
      </c>
      <c r="B821" s="22">
        <f>+$B$10</f>
        <v>0</v>
      </c>
      <c r="C821" s="84" t="e">
        <f>+B821/B848</f>
        <v>#DIV/0!</v>
      </c>
      <c r="D821" s="89">
        <v>0</v>
      </c>
      <c r="E821" s="112">
        <f>+D821*C815</f>
        <v>0</v>
      </c>
      <c r="F821" s="79">
        <v>0</v>
      </c>
      <c r="G821" s="114">
        <f>F821*C815</f>
        <v>0</v>
      </c>
      <c r="H821" s="89">
        <v>0</v>
      </c>
      <c r="I821" s="116">
        <f>H821*C815</f>
        <v>0</v>
      </c>
      <c r="J821" s="39">
        <f>+H821*I851</f>
        <v>0</v>
      </c>
      <c r="K821" s="39">
        <f>+H821*I852</f>
        <v>0</v>
      </c>
      <c r="L821" s="393">
        <f>+J821+K821</f>
        <v>0</v>
      </c>
    </row>
    <row r="822" spans="1:12" ht="13.8">
      <c r="A822" s="2" t="s">
        <v>4</v>
      </c>
      <c r="B822" s="22">
        <f>+$B$12</f>
        <v>0</v>
      </c>
      <c r="C822" s="84" t="e">
        <f>+B822/B848</f>
        <v>#DIV/0!</v>
      </c>
      <c r="D822" s="89">
        <v>0</v>
      </c>
      <c r="E822" s="112">
        <f>+D822*C815</f>
        <v>0</v>
      </c>
      <c r="F822" s="79">
        <v>0</v>
      </c>
      <c r="G822" s="112">
        <f>F822*C815</f>
        <v>0</v>
      </c>
      <c r="H822" s="89">
        <v>0</v>
      </c>
      <c r="I822" s="117">
        <f>H822*C815</f>
        <v>0</v>
      </c>
      <c r="J822" s="39">
        <f>+H822*I851</f>
        <v>0</v>
      </c>
      <c r="K822" s="39">
        <f>+H822*I852</f>
        <v>0</v>
      </c>
      <c r="L822" s="394">
        <f>+J822+K822</f>
        <v>0</v>
      </c>
    </row>
    <row r="823" spans="1:12" ht="13.8">
      <c r="A823" s="2" t="s">
        <v>0</v>
      </c>
      <c r="B823" s="22">
        <f>+$B$13</f>
        <v>0</v>
      </c>
      <c r="C823" s="84" t="e">
        <f>+B823/B848</f>
        <v>#DIV/0!</v>
      </c>
      <c r="D823" s="89">
        <v>0</v>
      </c>
      <c r="E823" s="112">
        <f>+D823*C815</f>
        <v>0</v>
      </c>
      <c r="F823" s="79">
        <v>0</v>
      </c>
      <c r="G823" s="112">
        <f>F823*C815</f>
        <v>0</v>
      </c>
      <c r="H823" s="89">
        <v>0</v>
      </c>
      <c r="I823" s="117">
        <f>H823*C815</f>
        <v>0</v>
      </c>
      <c r="J823" s="39">
        <f>+H823*I851</f>
        <v>0</v>
      </c>
      <c r="K823" s="39">
        <f>+H823*I852</f>
        <v>0</v>
      </c>
      <c r="L823" s="394">
        <f t="shared" ref="L823:L847" si="60">+J823+K823</f>
        <v>0</v>
      </c>
    </row>
    <row r="824" spans="1:12" ht="13.8">
      <c r="A824" s="2" t="s">
        <v>16</v>
      </c>
      <c r="B824" s="22">
        <f>+$B$14</f>
        <v>0</v>
      </c>
      <c r="C824" s="84" t="e">
        <f>+B824/B848</f>
        <v>#DIV/0!</v>
      </c>
      <c r="D824" s="89">
        <v>0</v>
      </c>
      <c r="E824" s="112">
        <f>+D824*C815</f>
        <v>0</v>
      </c>
      <c r="F824" s="79">
        <v>0</v>
      </c>
      <c r="G824" s="112">
        <f>F824*C815</f>
        <v>0</v>
      </c>
      <c r="H824" s="89">
        <v>0</v>
      </c>
      <c r="I824" s="117">
        <f>H824*C815</f>
        <v>0</v>
      </c>
      <c r="J824" s="39">
        <f>+H824*I851</f>
        <v>0</v>
      </c>
      <c r="K824" s="39">
        <f>+H824*I852</f>
        <v>0</v>
      </c>
      <c r="L824" s="394">
        <f t="shared" si="60"/>
        <v>0</v>
      </c>
    </row>
    <row r="825" spans="1:12" ht="13.8">
      <c r="A825" s="2" t="s">
        <v>6</v>
      </c>
      <c r="B825" s="22">
        <f>+$B$15</f>
        <v>0</v>
      </c>
      <c r="C825" s="84" t="e">
        <f>+B825/B848</f>
        <v>#DIV/0!</v>
      </c>
      <c r="D825" s="89">
        <v>0</v>
      </c>
      <c r="E825" s="112">
        <f>+D825*C815</f>
        <v>0</v>
      </c>
      <c r="F825" s="79">
        <v>0</v>
      </c>
      <c r="G825" s="112">
        <f>F825*C815</f>
        <v>0</v>
      </c>
      <c r="H825" s="89">
        <v>0</v>
      </c>
      <c r="I825" s="117">
        <f>H825*C815</f>
        <v>0</v>
      </c>
      <c r="J825" s="39">
        <f>+H825*I851</f>
        <v>0</v>
      </c>
      <c r="K825" s="39">
        <f>+H825*I852</f>
        <v>0</v>
      </c>
      <c r="L825" s="394">
        <f t="shared" si="60"/>
        <v>0</v>
      </c>
    </row>
    <row r="826" spans="1:12" ht="13.8">
      <c r="A826" s="2" t="s">
        <v>10</v>
      </c>
      <c r="B826" s="22">
        <f>+$B$16</f>
        <v>0</v>
      </c>
      <c r="C826" s="84" t="e">
        <f>+B826/B848</f>
        <v>#DIV/0!</v>
      </c>
      <c r="D826" s="89">
        <v>0</v>
      </c>
      <c r="E826" s="112">
        <f>+D826*C815</f>
        <v>0</v>
      </c>
      <c r="F826" s="79">
        <v>0</v>
      </c>
      <c r="G826" s="112">
        <f>F826*C815</f>
        <v>0</v>
      </c>
      <c r="H826" s="89">
        <v>0</v>
      </c>
      <c r="I826" s="117">
        <f>H826*C815</f>
        <v>0</v>
      </c>
      <c r="J826" s="39">
        <f>+H826*I851</f>
        <v>0</v>
      </c>
      <c r="K826" s="39">
        <f>+H826*I852</f>
        <v>0</v>
      </c>
      <c r="L826" s="394">
        <f t="shared" si="60"/>
        <v>0</v>
      </c>
    </row>
    <row r="827" spans="1:12" ht="13.8">
      <c r="A827" s="2" t="s">
        <v>17</v>
      </c>
      <c r="B827" s="22">
        <f>+$B$17</f>
        <v>0</v>
      </c>
      <c r="C827" s="84" t="e">
        <f>+B827/B848</f>
        <v>#DIV/0!</v>
      </c>
      <c r="D827" s="89">
        <v>0</v>
      </c>
      <c r="E827" s="112">
        <f>+D827*C815</f>
        <v>0</v>
      </c>
      <c r="F827" s="79">
        <v>0</v>
      </c>
      <c r="G827" s="112">
        <f>F827*C815</f>
        <v>0</v>
      </c>
      <c r="H827" s="89">
        <v>0</v>
      </c>
      <c r="I827" s="117">
        <f>H827*C815</f>
        <v>0</v>
      </c>
      <c r="J827" s="39">
        <f>+H827*I851</f>
        <v>0</v>
      </c>
      <c r="K827" s="39">
        <f>+H827*I852</f>
        <v>0</v>
      </c>
      <c r="L827" s="394">
        <f t="shared" si="60"/>
        <v>0</v>
      </c>
    </row>
    <row r="828" spans="1:12" ht="13.8">
      <c r="A828" s="2" t="s">
        <v>5</v>
      </c>
      <c r="B828" s="22">
        <f>+$B$18</f>
        <v>0</v>
      </c>
      <c r="C828" s="84" t="e">
        <f>+B828/B848</f>
        <v>#DIV/0!</v>
      </c>
      <c r="D828" s="89">
        <v>0</v>
      </c>
      <c r="E828" s="112">
        <f>+D828*C815</f>
        <v>0</v>
      </c>
      <c r="F828" s="79">
        <v>0</v>
      </c>
      <c r="G828" s="112">
        <f>F828*C815</f>
        <v>0</v>
      </c>
      <c r="H828" s="89">
        <v>0</v>
      </c>
      <c r="I828" s="117">
        <f>H828*C815</f>
        <v>0</v>
      </c>
      <c r="J828" s="39">
        <f>+H828*I851</f>
        <v>0</v>
      </c>
      <c r="K828" s="39">
        <f>+H828*I852</f>
        <v>0</v>
      </c>
      <c r="L828" s="394">
        <f t="shared" si="60"/>
        <v>0</v>
      </c>
    </row>
    <row r="829" spans="1:12" ht="13.8">
      <c r="A829" s="2" t="s">
        <v>116</v>
      </c>
      <c r="B829" s="22">
        <f>+$B$19</f>
        <v>0</v>
      </c>
      <c r="C829" s="84" t="e">
        <f>+B829/B848</f>
        <v>#DIV/0!</v>
      </c>
      <c r="D829" s="89">
        <v>0</v>
      </c>
      <c r="E829" s="112">
        <f>+D829*C815</f>
        <v>0</v>
      </c>
      <c r="F829" s="79">
        <v>0</v>
      </c>
      <c r="G829" s="112">
        <f>F829*C815</f>
        <v>0</v>
      </c>
      <c r="H829" s="89">
        <v>0</v>
      </c>
      <c r="I829" s="117">
        <f>H829*C815</f>
        <v>0</v>
      </c>
      <c r="J829" s="39">
        <f>+H829*I851</f>
        <v>0</v>
      </c>
      <c r="K829" s="39">
        <f>+H829*I852</f>
        <v>0</v>
      </c>
      <c r="L829" s="394">
        <f t="shared" si="60"/>
        <v>0</v>
      </c>
    </row>
    <row r="830" spans="1:12" ht="13.8">
      <c r="A830" s="2" t="s">
        <v>1</v>
      </c>
      <c r="B830" s="22">
        <f>+$B$20</f>
        <v>0</v>
      </c>
      <c r="C830" s="84" t="e">
        <f>+B830/B848</f>
        <v>#DIV/0!</v>
      </c>
      <c r="D830" s="89">
        <v>0</v>
      </c>
      <c r="E830" s="112">
        <f>+D830*C815</f>
        <v>0</v>
      </c>
      <c r="F830" s="79">
        <v>0</v>
      </c>
      <c r="G830" s="112">
        <f>F830*C815</f>
        <v>0</v>
      </c>
      <c r="H830" s="89">
        <v>0</v>
      </c>
      <c r="I830" s="117">
        <f>H830*C815</f>
        <v>0</v>
      </c>
      <c r="J830" s="39">
        <f>+H830*I851</f>
        <v>0</v>
      </c>
      <c r="K830" s="39">
        <f>+H830*I852</f>
        <v>0</v>
      </c>
      <c r="L830" s="394">
        <f t="shared" si="60"/>
        <v>0</v>
      </c>
    </row>
    <row r="831" spans="1:12" ht="13.8">
      <c r="A831" s="2" t="s">
        <v>46</v>
      </c>
      <c r="B831" s="22">
        <f>+$B$21</f>
        <v>0</v>
      </c>
      <c r="C831" s="84" t="e">
        <f>+B831/B848</f>
        <v>#DIV/0!</v>
      </c>
      <c r="D831" s="89">
        <v>0</v>
      </c>
      <c r="E831" s="112">
        <f>+D831*C815</f>
        <v>0</v>
      </c>
      <c r="F831" s="79">
        <v>0</v>
      </c>
      <c r="G831" s="112">
        <f>F831*C815</f>
        <v>0</v>
      </c>
      <c r="H831" s="89">
        <v>0</v>
      </c>
      <c r="I831" s="117">
        <f>H831*C815</f>
        <v>0</v>
      </c>
      <c r="J831" s="39">
        <f>+H831*I851</f>
        <v>0</v>
      </c>
      <c r="K831" s="39">
        <f>+H831*I852</f>
        <v>0</v>
      </c>
      <c r="L831" s="394">
        <f t="shared" si="60"/>
        <v>0</v>
      </c>
    </row>
    <row r="832" spans="1:12" ht="13.8">
      <c r="A832" s="2" t="s">
        <v>45</v>
      </c>
      <c r="B832" s="22">
        <f>+$B$22</f>
        <v>0</v>
      </c>
      <c r="C832" s="84" t="e">
        <f>+B832/B848</f>
        <v>#DIV/0!</v>
      </c>
      <c r="D832" s="89">
        <v>0</v>
      </c>
      <c r="E832" s="112">
        <f>+D832*C815</f>
        <v>0</v>
      </c>
      <c r="F832" s="79">
        <v>0</v>
      </c>
      <c r="G832" s="112">
        <f>F832*C815</f>
        <v>0</v>
      </c>
      <c r="H832" s="89">
        <v>0</v>
      </c>
      <c r="I832" s="117">
        <f>H832*C815</f>
        <v>0</v>
      </c>
      <c r="J832" s="39">
        <f>+H832*I851</f>
        <v>0</v>
      </c>
      <c r="K832" s="39">
        <f>+H832*I852</f>
        <v>0</v>
      </c>
      <c r="L832" s="394">
        <f t="shared" si="60"/>
        <v>0</v>
      </c>
    </row>
    <row r="833" spans="1:12" ht="13.8">
      <c r="A833" s="2" t="s">
        <v>209</v>
      </c>
      <c r="B833" s="22">
        <f>+$B$23</f>
        <v>0</v>
      </c>
      <c r="C833" s="84" t="e">
        <f>+B833/B848</f>
        <v>#DIV/0!</v>
      </c>
      <c r="D833" s="89">
        <v>0</v>
      </c>
      <c r="E833" s="112">
        <f>+D833*C815</f>
        <v>0</v>
      </c>
      <c r="F833" s="79">
        <v>0</v>
      </c>
      <c r="G833" s="112">
        <f>F833*C815</f>
        <v>0</v>
      </c>
      <c r="H833" s="89">
        <v>0</v>
      </c>
      <c r="I833" s="117">
        <f>H833*C815</f>
        <v>0</v>
      </c>
      <c r="J833" s="39">
        <f>+H833*I851</f>
        <v>0</v>
      </c>
      <c r="K833" s="39">
        <f>+H833*I852</f>
        <v>0</v>
      </c>
      <c r="L833" s="394">
        <f t="shared" si="60"/>
        <v>0</v>
      </c>
    </row>
    <row r="834" spans="1:12" ht="13.8">
      <c r="A834" s="2" t="s">
        <v>210</v>
      </c>
      <c r="B834" s="22">
        <f>+$B$24</f>
        <v>0</v>
      </c>
      <c r="C834" s="84" t="e">
        <f>+B834/B848</f>
        <v>#DIV/0!</v>
      </c>
      <c r="D834" s="89">
        <v>0</v>
      </c>
      <c r="E834" s="112">
        <f>+D834*C815</f>
        <v>0</v>
      </c>
      <c r="F834" s="79">
        <v>0</v>
      </c>
      <c r="G834" s="112">
        <f>F834*C815</f>
        <v>0</v>
      </c>
      <c r="H834" s="89">
        <v>0</v>
      </c>
      <c r="I834" s="117">
        <f>H834*C815</f>
        <v>0</v>
      </c>
      <c r="J834" s="39">
        <f>+H834*I851</f>
        <v>0</v>
      </c>
      <c r="K834" s="39">
        <f>+H834*I852</f>
        <v>0</v>
      </c>
      <c r="L834" s="394">
        <f t="shared" si="60"/>
        <v>0</v>
      </c>
    </row>
    <row r="835" spans="1:12" ht="13.8">
      <c r="A835" s="2" t="s">
        <v>2</v>
      </c>
      <c r="B835" s="22">
        <f>+$B$25</f>
        <v>0</v>
      </c>
      <c r="C835" s="84" t="e">
        <f>+B835/B848</f>
        <v>#DIV/0!</v>
      </c>
      <c r="D835" s="89">
        <v>0</v>
      </c>
      <c r="E835" s="112">
        <f>+D835*C815</f>
        <v>0</v>
      </c>
      <c r="F835" s="79">
        <v>0</v>
      </c>
      <c r="G835" s="112">
        <f>F835*C815</f>
        <v>0</v>
      </c>
      <c r="H835" s="89">
        <v>0</v>
      </c>
      <c r="I835" s="117">
        <f>H835*C815</f>
        <v>0</v>
      </c>
      <c r="J835" s="39">
        <f>+H835*I851</f>
        <v>0</v>
      </c>
      <c r="K835" s="39">
        <f>+H835*I852</f>
        <v>0</v>
      </c>
      <c r="L835" s="394">
        <f t="shared" si="60"/>
        <v>0</v>
      </c>
    </row>
    <row r="836" spans="1:12" ht="13.8">
      <c r="A836" s="2" t="s">
        <v>12</v>
      </c>
      <c r="B836" s="22">
        <f>+$B$26</f>
        <v>0</v>
      </c>
      <c r="C836" s="84" t="e">
        <f>+B836/B848</f>
        <v>#DIV/0!</v>
      </c>
      <c r="D836" s="89">
        <v>0</v>
      </c>
      <c r="E836" s="112">
        <f>+D836*C815</f>
        <v>0</v>
      </c>
      <c r="F836" s="79">
        <v>0</v>
      </c>
      <c r="G836" s="112">
        <f>F836*C815</f>
        <v>0</v>
      </c>
      <c r="H836" s="89">
        <v>0</v>
      </c>
      <c r="I836" s="117">
        <f>H836*C815</f>
        <v>0</v>
      </c>
      <c r="J836" s="39">
        <f>+H836*I851</f>
        <v>0</v>
      </c>
      <c r="K836" s="39">
        <f>+H836*I852</f>
        <v>0</v>
      </c>
      <c r="L836" s="394">
        <f t="shared" si="60"/>
        <v>0</v>
      </c>
    </row>
    <row r="837" spans="1:12" ht="13.8">
      <c r="A837" s="2" t="s">
        <v>18</v>
      </c>
      <c r="B837" s="22">
        <f>+$B$27</f>
        <v>0</v>
      </c>
      <c r="C837" s="84" t="e">
        <f>+B837/B848</f>
        <v>#DIV/0!</v>
      </c>
      <c r="D837" s="89">
        <v>0</v>
      </c>
      <c r="E837" s="112">
        <f>+D837*C815</f>
        <v>0</v>
      </c>
      <c r="F837" s="79">
        <v>0</v>
      </c>
      <c r="G837" s="112">
        <f>F837*C815</f>
        <v>0</v>
      </c>
      <c r="H837" s="89">
        <v>0</v>
      </c>
      <c r="I837" s="117">
        <f>H837*C815</f>
        <v>0</v>
      </c>
      <c r="J837" s="39">
        <f>+H837*I851</f>
        <v>0</v>
      </c>
      <c r="K837" s="39">
        <f>+H837*I852</f>
        <v>0</v>
      </c>
      <c r="L837" s="394">
        <f t="shared" si="60"/>
        <v>0</v>
      </c>
    </row>
    <row r="838" spans="1:12" ht="13.8">
      <c r="A838" s="2" t="s">
        <v>9</v>
      </c>
      <c r="B838" s="22">
        <f>+$B$28</f>
        <v>0</v>
      </c>
      <c r="C838" s="84" t="e">
        <f>+B838/B848</f>
        <v>#DIV/0!</v>
      </c>
      <c r="D838" s="89">
        <v>0</v>
      </c>
      <c r="E838" s="112">
        <f>+D838*C815</f>
        <v>0</v>
      </c>
      <c r="F838" s="79">
        <v>0</v>
      </c>
      <c r="G838" s="112">
        <f>F838*C815</f>
        <v>0</v>
      </c>
      <c r="H838" s="89">
        <v>1</v>
      </c>
      <c r="I838" s="117">
        <f>H838*C815</f>
        <v>6000000</v>
      </c>
      <c r="J838" s="39">
        <f>+H838*I851</f>
        <v>3114757.5950207566</v>
      </c>
      <c r="K838" s="39">
        <f>+H838*I852</f>
        <v>-11513</v>
      </c>
      <c r="L838" s="394">
        <f t="shared" si="60"/>
        <v>3103244.5950207566</v>
      </c>
    </row>
    <row r="839" spans="1:12" ht="13.8">
      <c r="A839" s="2" t="s">
        <v>7</v>
      </c>
      <c r="B839" s="22">
        <f>+$B$29</f>
        <v>0</v>
      </c>
      <c r="C839" s="84" t="e">
        <f>+B839/B848</f>
        <v>#DIV/0!</v>
      </c>
      <c r="D839" s="89">
        <v>0</v>
      </c>
      <c r="E839" s="112">
        <f>+D839*C815</f>
        <v>0</v>
      </c>
      <c r="F839" s="79">
        <v>0</v>
      </c>
      <c r="G839" s="112">
        <f>F839*C815</f>
        <v>0</v>
      </c>
      <c r="H839" s="89">
        <v>0</v>
      </c>
      <c r="I839" s="117">
        <f>H839*C815</f>
        <v>0</v>
      </c>
      <c r="J839" s="39">
        <f>+H839*I851</f>
        <v>0</v>
      </c>
      <c r="K839" s="39">
        <f>+H839*I852</f>
        <v>0</v>
      </c>
      <c r="L839" s="394">
        <f t="shared" si="60"/>
        <v>0</v>
      </c>
    </row>
    <row r="840" spans="1:12" ht="13.8">
      <c r="A840" s="2" t="s">
        <v>13</v>
      </c>
      <c r="B840" s="22">
        <f>+$B$30</f>
        <v>0</v>
      </c>
      <c r="C840" s="84" t="e">
        <f>+B840/B848</f>
        <v>#DIV/0!</v>
      </c>
      <c r="D840" s="89">
        <v>0</v>
      </c>
      <c r="E840" s="112">
        <f>+D840*C815</f>
        <v>0</v>
      </c>
      <c r="F840" s="79">
        <v>0</v>
      </c>
      <c r="G840" s="112">
        <f>F840*C815</f>
        <v>0</v>
      </c>
      <c r="H840" s="89">
        <v>0</v>
      </c>
      <c r="I840" s="117">
        <f>H840*C815</f>
        <v>0</v>
      </c>
      <c r="J840" s="39">
        <f>+H840*I851</f>
        <v>0</v>
      </c>
      <c r="K840" s="39">
        <f>+H840*I852</f>
        <v>0</v>
      </c>
      <c r="L840" s="394">
        <f t="shared" si="60"/>
        <v>0</v>
      </c>
    </row>
    <row r="841" spans="1:12" ht="13.8">
      <c r="A841" s="2" t="s">
        <v>3</v>
      </c>
      <c r="B841" s="22">
        <f>+$B$31</f>
        <v>0</v>
      </c>
      <c r="C841" s="84" t="e">
        <f>+B841/B848</f>
        <v>#DIV/0!</v>
      </c>
      <c r="D841" s="89">
        <v>0</v>
      </c>
      <c r="E841" s="112">
        <f>+D841*C815</f>
        <v>0</v>
      </c>
      <c r="F841" s="79">
        <v>0</v>
      </c>
      <c r="G841" s="112">
        <f>F841*C815</f>
        <v>0</v>
      </c>
      <c r="H841" s="89">
        <v>0</v>
      </c>
      <c r="I841" s="117">
        <f>H841*C815</f>
        <v>0</v>
      </c>
      <c r="J841" s="39">
        <f>+H841*I851</f>
        <v>0</v>
      </c>
      <c r="K841" s="39">
        <f>+H841*I852</f>
        <v>0</v>
      </c>
      <c r="L841" s="394">
        <f t="shared" si="60"/>
        <v>0</v>
      </c>
    </row>
    <row r="842" spans="1:12" ht="13.8">
      <c r="A842" s="2" t="s">
        <v>11</v>
      </c>
      <c r="B842" s="22">
        <f>+$B$32</f>
        <v>0</v>
      </c>
      <c r="C842" s="84" t="e">
        <f>+B842/B848</f>
        <v>#DIV/0!</v>
      </c>
      <c r="D842" s="89">
        <v>0</v>
      </c>
      <c r="E842" s="112">
        <f>+D842*C815</f>
        <v>0</v>
      </c>
      <c r="F842" s="79">
        <v>0</v>
      </c>
      <c r="G842" s="112">
        <f>F842*C815</f>
        <v>0</v>
      </c>
      <c r="H842" s="89">
        <v>0</v>
      </c>
      <c r="I842" s="117">
        <f>H842*C815</f>
        <v>0</v>
      </c>
      <c r="J842" s="39">
        <f>+H842*I851</f>
        <v>0</v>
      </c>
      <c r="K842" s="39">
        <f>+H842*I852</f>
        <v>0</v>
      </c>
      <c r="L842" s="394">
        <f t="shared" si="60"/>
        <v>0</v>
      </c>
    </row>
    <row r="843" spans="1:12" ht="13.8">
      <c r="A843" s="372" t="s">
        <v>8</v>
      </c>
      <c r="B843" s="22">
        <f>+$B$33</f>
        <v>0</v>
      </c>
      <c r="C843" s="84" t="e">
        <f>+B843/B848</f>
        <v>#DIV/0!</v>
      </c>
      <c r="D843" s="89">
        <v>0</v>
      </c>
      <c r="E843" s="112">
        <f>+D843*C815</f>
        <v>0</v>
      </c>
      <c r="F843" s="79">
        <v>0</v>
      </c>
      <c r="G843" s="112">
        <f>F843*C815</f>
        <v>0</v>
      </c>
      <c r="H843" s="89">
        <v>0</v>
      </c>
      <c r="I843" s="117">
        <f>H843*C815</f>
        <v>0</v>
      </c>
      <c r="J843" s="39">
        <f>+H843*I851</f>
        <v>0</v>
      </c>
      <c r="K843" s="39">
        <f>+H843*I852</f>
        <v>0</v>
      </c>
      <c r="L843" s="394">
        <f t="shared" si="60"/>
        <v>0</v>
      </c>
    </row>
    <row r="844" spans="1:12" ht="13.8">
      <c r="A844" s="372" t="s">
        <v>444</v>
      </c>
      <c r="B844" s="22">
        <f>+$B$34</f>
        <v>0</v>
      </c>
      <c r="C844" s="84" t="e">
        <f>+B844/B848</f>
        <v>#DIV/0!</v>
      </c>
      <c r="D844" s="89">
        <v>0</v>
      </c>
      <c r="E844" s="112">
        <f>+D844*C815</f>
        <v>0</v>
      </c>
      <c r="F844" s="79">
        <v>0</v>
      </c>
      <c r="G844" s="112">
        <f>F844*C815</f>
        <v>0</v>
      </c>
      <c r="H844" s="89">
        <v>0</v>
      </c>
      <c r="I844" s="117">
        <f>H844*C815</f>
        <v>0</v>
      </c>
      <c r="J844" s="39">
        <f>+H844*I851</f>
        <v>0</v>
      </c>
      <c r="K844" s="39">
        <f>+H844*I852</f>
        <v>0</v>
      </c>
      <c r="L844" s="394">
        <f t="shared" si="60"/>
        <v>0</v>
      </c>
    </row>
    <row r="845" spans="1:12" ht="13.8">
      <c r="A845" s="372" t="s">
        <v>445</v>
      </c>
      <c r="B845" s="22">
        <f>+$B$35</f>
        <v>0</v>
      </c>
      <c r="C845" s="84" t="e">
        <f>+B845/B848</f>
        <v>#DIV/0!</v>
      </c>
      <c r="D845" s="89">
        <v>0</v>
      </c>
      <c r="E845" s="112">
        <f>+D845*C815</f>
        <v>0</v>
      </c>
      <c r="F845" s="79">
        <v>0</v>
      </c>
      <c r="G845" s="112">
        <f>F845*C815</f>
        <v>0</v>
      </c>
      <c r="H845" s="89">
        <v>0</v>
      </c>
      <c r="I845" s="117">
        <f>H845*C815</f>
        <v>0</v>
      </c>
      <c r="J845" s="39">
        <f>+H845*I851</f>
        <v>0</v>
      </c>
      <c r="K845" s="39">
        <f>+H845*I852</f>
        <v>0</v>
      </c>
      <c r="L845" s="394">
        <f t="shared" si="60"/>
        <v>0</v>
      </c>
    </row>
    <row r="846" spans="1:12" ht="13.8">
      <c r="A846" s="372" t="s">
        <v>461</v>
      </c>
      <c r="B846" s="22">
        <f>+$B$36</f>
        <v>0</v>
      </c>
      <c r="C846" s="84" t="e">
        <f>+B846/B848</f>
        <v>#DIV/0!</v>
      </c>
      <c r="D846" s="89">
        <v>0</v>
      </c>
      <c r="E846" s="112">
        <f>+D846*C815</f>
        <v>0</v>
      </c>
      <c r="F846" s="79">
        <v>0</v>
      </c>
      <c r="G846" s="112">
        <f>F846*C815</f>
        <v>0</v>
      </c>
      <c r="H846" s="89">
        <v>0</v>
      </c>
      <c r="I846" s="117">
        <f>H846*C815</f>
        <v>0</v>
      </c>
      <c r="J846" s="39">
        <f>+H846*I851</f>
        <v>0</v>
      </c>
      <c r="K846" s="39">
        <f>+H846*I852</f>
        <v>0</v>
      </c>
      <c r="L846" s="394">
        <f t="shared" ref="L846" si="61">+J846+K846</f>
        <v>0</v>
      </c>
    </row>
    <row r="847" spans="1:12" ht="13.8">
      <c r="A847" s="3" t="s">
        <v>464</v>
      </c>
      <c r="B847" s="22">
        <f>+$B$37</f>
        <v>0</v>
      </c>
      <c r="C847" s="84" t="e">
        <f>+B847/B848</f>
        <v>#DIV/0!</v>
      </c>
      <c r="D847" s="89">
        <v>0</v>
      </c>
      <c r="E847" s="112">
        <f>+D847*C815</f>
        <v>0</v>
      </c>
      <c r="F847" s="79">
        <v>0</v>
      </c>
      <c r="G847" s="115">
        <f>F847*C815</f>
        <v>0</v>
      </c>
      <c r="H847" s="358">
        <v>0</v>
      </c>
      <c r="I847" s="118">
        <f>H847*C815</f>
        <v>0</v>
      </c>
      <c r="J847" s="39">
        <f>+H847*I851</f>
        <v>0</v>
      </c>
      <c r="K847" s="39">
        <f>+H847*I852</f>
        <v>0</v>
      </c>
      <c r="L847" s="394">
        <f t="shared" si="60"/>
        <v>0</v>
      </c>
    </row>
    <row r="848" spans="1:12" ht="13.8">
      <c r="A848" s="24"/>
      <c r="B848" s="25">
        <f t="shared" ref="B848:L848" si="62">SUM(B821:B847)</f>
        <v>0</v>
      </c>
      <c r="C848" s="85" t="e">
        <f t="shared" si="62"/>
        <v>#DIV/0!</v>
      </c>
      <c r="D848" s="82">
        <f t="shared" si="62"/>
        <v>0</v>
      </c>
      <c r="E848" s="113">
        <f t="shared" si="62"/>
        <v>0</v>
      </c>
      <c r="F848" s="83">
        <f t="shared" si="62"/>
        <v>0</v>
      </c>
      <c r="G848" s="113">
        <f t="shared" si="62"/>
        <v>0</v>
      </c>
      <c r="H848" s="86">
        <f t="shared" si="62"/>
        <v>1</v>
      </c>
      <c r="I848" s="363">
        <f t="shared" si="62"/>
        <v>6000000</v>
      </c>
      <c r="J848" s="26">
        <f t="shared" si="62"/>
        <v>3114757.5950207566</v>
      </c>
      <c r="K848" s="26">
        <f t="shared" si="62"/>
        <v>-11513</v>
      </c>
      <c r="L848" s="26">
        <f t="shared" si="62"/>
        <v>3103244.5950207566</v>
      </c>
    </row>
    <row r="849" spans="1:14">
      <c r="H849" s="80"/>
      <c r="I849" s="81"/>
    </row>
    <row r="851" spans="1:14">
      <c r="G851" t="s">
        <v>114</v>
      </c>
      <c r="H851" s="27"/>
      <c r="I851" s="357">
        <f>+NSP!L91</f>
        <v>3114757.5950207566</v>
      </c>
    </row>
    <row r="852" spans="1:14">
      <c r="G852" t="s">
        <v>338</v>
      </c>
      <c r="I852" s="357">
        <f>+NSP!M91</f>
        <v>-11513</v>
      </c>
    </row>
    <row r="853" spans="1:14">
      <c r="G853" t="s">
        <v>256</v>
      </c>
      <c r="I853" s="120">
        <f>SUM(I851:I852)</f>
        <v>3103244.5950207566</v>
      </c>
      <c r="N853" s="121">
        <f>+I853</f>
        <v>3103244.5950207566</v>
      </c>
    </row>
    <row r="854" spans="1:14">
      <c r="I854" s="122"/>
      <c r="N854" s="121"/>
    </row>
    <row r="855" spans="1:14">
      <c r="I855" s="122"/>
      <c r="N855" s="121"/>
    </row>
    <row r="856" spans="1:14">
      <c r="I856" s="122"/>
      <c r="N856" s="121"/>
    </row>
    <row r="857" spans="1:14" ht="15.6">
      <c r="A857" s="874" t="s">
        <v>19</v>
      </c>
      <c r="B857" s="875"/>
      <c r="C857" s="875">
        <v>3373</v>
      </c>
      <c r="D857" s="875"/>
      <c r="E857" s="875"/>
      <c r="F857" s="875"/>
      <c r="G857" s="875"/>
      <c r="H857" s="876"/>
      <c r="I857" s="4"/>
    </row>
    <row r="858" spans="1:14" ht="15.6">
      <c r="A858" s="867" t="s">
        <v>20</v>
      </c>
      <c r="B858" s="868"/>
      <c r="C858" s="920"/>
      <c r="D858" s="920"/>
      <c r="E858" s="920"/>
      <c r="F858" s="920"/>
      <c r="G858" s="920"/>
      <c r="H858" s="921"/>
      <c r="I858" s="4"/>
    </row>
    <row r="859" spans="1:14" ht="15.6">
      <c r="A859" s="867" t="s">
        <v>22</v>
      </c>
      <c r="B859" s="868"/>
      <c r="C859" s="913"/>
      <c r="D859" s="913"/>
      <c r="E859" s="913"/>
      <c r="F859" s="913"/>
      <c r="G859" s="913"/>
      <c r="H859" s="914"/>
      <c r="I859" s="4"/>
    </row>
    <row r="860" spans="1:14" ht="15.6">
      <c r="A860" s="867" t="s">
        <v>24</v>
      </c>
      <c r="B860" s="868"/>
      <c r="C860" s="869">
        <v>8000000</v>
      </c>
      <c r="D860" s="870"/>
      <c r="E860" s="870"/>
      <c r="F860" s="870"/>
      <c r="G860" s="870"/>
      <c r="H860" s="871"/>
      <c r="I860" s="4"/>
    </row>
    <row r="861" spans="1:14" ht="15.6">
      <c r="A861" s="881" t="s">
        <v>25</v>
      </c>
      <c r="B861" s="882"/>
      <c r="C861" s="911" t="s">
        <v>7</v>
      </c>
      <c r="D861" s="911"/>
      <c r="E861" s="911"/>
      <c r="F861" s="911"/>
      <c r="G861" s="911"/>
      <c r="H861" s="912"/>
      <c r="I861" s="4"/>
    </row>
    <row r="862" spans="1:14" ht="13.8">
      <c r="A862" s="5"/>
      <c r="B862" s="5"/>
      <c r="C862" s="5"/>
      <c r="D862" s="5"/>
      <c r="E862" s="5"/>
      <c r="F862" s="5"/>
      <c r="G862" s="5"/>
      <c r="H862" s="5"/>
      <c r="I862" s="5"/>
    </row>
    <row r="863" spans="1:14" ht="13.8">
      <c r="A863" s="6"/>
      <c r="B863" s="7"/>
      <c r="C863" s="8"/>
      <c r="D863" s="886">
        <v>0.2</v>
      </c>
      <c r="E863" s="887"/>
      <c r="F863" s="886">
        <v>0.8</v>
      </c>
      <c r="G863" s="887"/>
      <c r="H863" s="489"/>
      <c r="I863" s="10"/>
      <c r="J863" s="11" t="s">
        <v>121</v>
      </c>
      <c r="K863" s="11" t="s">
        <v>269</v>
      </c>
      <c r="L863" s="11" t="s">
        <v>270</v>
      </c>
    </row>
    <row r="864" spans="1:14" ht="13.8">
      <c r="A864" s="12"/>
      <c r="B864" s="13"/>
      <c r="C864" s="14"/>
      <c r="D864" s="872" t="s">
        <v>26</v>
      </c>
      <c r="E864" s="880"/>
      <c r="F864" s="872" t="s">
        <v>27</v>
      </c>
      <c r="G864" s="880"/>
      <c r="H864" s="872" t="s">
        <v>28</v>
      </c>
      <c r="I864" s="873"/>
      <c r="J864" s="15" t="s">
        <v>29</v>
      </c>
      <c r="K864" s="391" t="s">
        <v>29</v>
      </c>
      <c r="L864" s="391" t="s">
        <v>29</v>
      </c>
    </row>
    <row r="865" spans="1:12" ht="27.6">
      <c r="A865" s="16" t="s">
        <v>30</v>
      </c>
      <c r="B865" s="17" t="s">
        <v>31</v>
      </c>
      <c r="C865" s="18" t="s">
        <v>32</v>
      </c>
      <c r="D865" s="19" t="s">
        <v>33</v>
      </c>
      <c r="E865" s="20" t="s">
        <v>34</v>
      </c>
      <c r="F865" s="19" t="s">
        <v>33</v>
      </c>
      <c r="G865" s="20" t="s">
        <v>34</v>
      </c>
      <c r="H865" s="21" t="s">
        <v>33</v>
      </c>
      <c r="I865" s="40" t="s">
        <v>34</v>
      </c>
      <c r="J865" s="18" t="s">
        <v>34</v>
      </c>
      <c r="K865" s="18" t="s">
        <v>34</v>
      </c>
      <c r="L865" s="18" t="s">
        <v>34</v>
      </c>
    </row>
    <row r="866" spans="1:12" ht="13.8">
      <c r="A866" s="1" t="s">
        <v>15</v>
      </c>
      <c r="B866" s="22">
        <f>+$B$10</f>
        <v>0</v>
      </c>
      <c r="C866" s="84" t="e">
        <f>+B866/B893</f>
        <v>#DIV/0!</v>
      </c>
      <c r="D866" s="89">
        <v>0</v>
      </c>
      <c r="E866" s="112">
        <f>+D866*C860</f>
        <v>0</v>
      </c>
      <c r="F866" s="79">
        <v>0</v>
      </c>
      <c r="G866" s="114">
        <f>F866*C860</f>
        <v>0</v>
      </c>
      <c r="H866" s="89">
        <v>0</v>
      </c>
      <c r="I866" s="116">
        <f>H866*C860</f>
        <v>0</v>
      </c>
      <c r="J866" s="39">
        <f>+H866*I896</f>
        <v>0</v>
      </c>
      <c r="K866" s="39">
        <f>+H866*I897</f>
        <v>0</v>
      </c>
      <c r="L866" s="393">
        <f>+J866+K866</f>
        <v>0</v>
      </c>
    </row>
    <row r="867" spans="1:12" ht="13.8">
      <c r="A867" s="2" t="s">
        <v>4</v>
      </c>
      <c r="B867" s="22">
        <f>+$B$12</f>
        <v>0</v>
      </c>
      <c r="C867" s="84" t="e">
        <f>+B867/B893</f>
        <v>#DIV/0!</v>
      </c>
      <c r="D867" s="89">
        <v>0</v>
      </c>
      <c r="E867" s="112">
        <f>+D867*C860</f>
        <v>0</v>
      </c>
      <c r="F867" s="79">
        <v>0</v>
      </c>
      <c r="G867" s="112">
        <f>F867*C860</f>
        <v>0</v>
      </c>
      <c r="H867" s="89">
        <v>0</v>
      </c>
      <c r="I867" s="117">
        <f>H867*C860</f>
        <v>0</v>
      </c>
      <c r="J867" s="39">
        <f>+H867*I896</f>
        <v>0</v>
      </c>
      <c r="K867" s="39">
        <f>+H867*I897</f>
        <v>0</v>
      </c>
      <c r="L867" s="394">
        <f>+J867+K867</f>
        <v>0</v>
      </c>
    </row>
    <row r="868" spans="1:12" ht="13.8">
      <c r="A868" s="2" t="s">
        <v>0</v>
      </c>
      <c r="B868" s="22">
        <f>+$B$13</f>
        <v>0</v>
      </c>
      <c r="C868" s="84" t="e">
        <f>+B868/B893</f>
        <v>#DIV/0!</v>
      </c>
      <c r="D868" s="89">
        <v>0</v>
      </c>
      <c r="E868" s="112">
        <f>+D868*C860</f>
        <v>0</v>
      </c>
      <c r="F868" s="79">
        <v>0</v>
      </c>
      <c r="G868" s="112">
        <f>F868*C860</f>
        <v>0</v>
      </c>
      <c r="H868" s="89">
        <v>0</v>
      </c>
      <c r="I868" s="117">
        <f>H868*C860</f>
        <v>0</v>
      </c>
      <c r="J868" s="39">
        <f>+H868*I896</f>
        <v>0</v>
      </c>
      <c r="K868" s="39">
        <f>+H868*I897</f>
        <v>0</v>
      </c>
      <c r="L868" s="394">
        <f t="shared" ref="L868:L892" si="63">+J868+K868</f>
        <v>0</v>
      </c>
    </row>
    <row r="869" spans="1:12" ht="13.8">
      <c r="A869" s="2" t="s">
        <v>16</v>
      </c>
      <c r="B869" s="22">
        <f>+$B$14</f>
        <v>0</v>
      </c>
      <c r="C869" s="84" t="e">
        <f>+B869/B893</f>
        <v>#DIV/0!</v>
      </c>
      <c r="D869" s="89">
        <v>0</v>
      </c>
      <c r="E869" s="112">
        <f>+D869*C860</f>
        <v>0</v>
      </c>
      <c r="F869" s="79">
        <v>0</v>
      </c>
      <c r="G869" s="112">
        <f>F869*C860</f>
        <v>0</v>
      </c>
      <c r="H869" s="89">
        <v>0</v>
      </c>
      <c r="I869" s="117">
        <f>H869*C860</f>
        <v>0</v>
      </c>
      <c r="J869" s="39">
        <f>+H869*I896</f>
        <v>0</v>
      </c>
      <c r="K869" s="39">
        <f>+H869*I897</f>
        <v>0</v>
      </c>
      <c r="L869" s="394">
        <f t="shared" si="63"/>
        <v>0</v>
      </c>
    </row>
    <row r="870" spans="1:12" ht="13.8">
      <c r="A870" s="2" t="s">
        <v>6</v>
      </c>
      <c r="B870" s="22">
        <f>+$B$15</f>
        <v>0</v>
      </c>
      <c r="C870" s="84" t="e">
        <f>+B870/B893</f>
        <v>#DIV/0!</v>
      </c>
      <c r="D870" s="89">
        <v>0</v>
      </c>
      <c r="E870" s="112">
        <f>+D870*C860</f>
        <v>0</v>
      </c>
      <c r="F870" s="79">
        <v>0</v>
      </c>
      <c r="G870" s="112">
        <f>F870*C860</f>
        <v>0</v>
      </c>
      <c r="H870" s="89">
        <v>0</v>
      </c>
      <c r="I870" s="117">
        <f>H870*C860</f>
        <v>0</v>
      </c>
      <c r="J870" s="39">
        <f>+H870*I896</f>
        <v>0</v>
      </c>
      <c r="K870" s="39">
        <f>+H870*I897</f>
        <v>0</v>
      </c>
      <c r="L870" s="394">
        <f t="shared" si="63"/>
        <v>0</v>
      </c>
    </row>
    <row r="871" spans="1:12" ht="13.8">
      <c r="A871" s="2" t="s">
        <v>10</v>
      </c>
      <c r="B871" s="22">
        <f>+$B$16</f>
        <v>0</v>
      </c>
      <c r="C871" s="84" t="e">
        <f>+B871/B893</f>
        <v>#DIV/0!</v>
      </c>
      <c r="D871" s="89">
        <v>0</v>
      </c>
      <c r="E871" s="112">
        <f>+D871*C860</f>
        <v>0</v>
      </c>
      <c r="F871" s="79">
        <v>0</v>
      </c>
      <c r="G871" s="112">
        <f>F871*C860</f>
        <v>0</v>
      </c>
      <c r="H871" s="89">
        <v>0</v>
      </c>
      <c r="I871" s="117">
        <f>H871*C860</f>
        <v>0</v>
      </c>
      <c r="J871" s="39">
        <f>+H871*I896</f>
        <v>0</v>
      </c>
      <c r="K871" s="39">
        <f>+H871*I897</f>
        <v>0</v>
      </c>
      <c r="L871" s="394">
        <f t="shared" si="63"/>
        <v>0</v>
      </c>
    </row>
    <row r="872" spans="1:12" ht="13.8">
      <c r="A872" s="2" t="s">
        <v>17</v>
      </c>
      <c r="B872" s="22">
        <f>+$B$17</f>
        <v>0</v>
      </c>
      <c r="C872" s="84" t="e">
        <f>+B872/B893</f>
        <v>#DIV/0!</v>
      </c>
      <c r="D872" s="89">
        <v>0</v>
      </c>
      <c r="E872" s="112">
        <f>+D872*C860</f>
        <v>0</v>
      </c>
      <c r="F872" s="79">
        <v>0</v>
      </c>
      <c r="G872" s="112">
        <f>F872*C860</f>
        <v>0</v>
      </c>
      <c r="H872" s="89">
        <v>0</v>
      </c>
      <c r="I872" s="117">
        <f>H872*C860</f>
        <v>0</v>
      </c>
      <c r="J872" s="39">
        <f>+H872*I896</f>
        <v>0</v>
      </c>
      <c r="K872" s="39">
        <f>+H872*I897</f>
        <v>0</v>
      </c>
      <c r="L872" s="394">
        <f t="shared" si="63"/>
        <v>0</v>
      </c>
    </row>
    <row r="873" spans="1:12" ht="13.8">
      <c r="A873" s="2" t="s">
        <v>5</v>
      </c>
      <c r="B873" s="22">
        <f>+$B$18</f>
        <v>0</v>
      </c>
      <c r="C873" s="84" t="e">
        <f>+B873/B893</f>
        <v>#DIV/0!</v>
      </c>
      <c r="D873" s="89">
        <v>0</v>
      </c>
      <c r="E873" s="112">
        <f>+D873*C860</f>
        <v>0</v>
      </c>
      <c r="F873" s="79">
        <v>0</v>
      </c>
      <c r="G873" s="112">
        <f>F873*C860</f>
        <v>0</v>
      </c>
      <c r="H873" s="89">
        <v>0</v>
      </c>
      <c r="I873" s="117">
        <f>H873*C860</f>
        <v>0</v>
      </c>
      <c r="J873" s="39">
        <f>+H873*I896</f>
        <v>0</v>
      </c>
      <c r="K873" s="39">
        <f>+H873*I897</f>
        <v>0</v>
      </c>
      <c r="L873" s="394">
        <f t="shared" si="63"/>
        <v>0</v>
      </c>
    </row>
    <row r="874" spans="1:12" ht="13.8">
      <c r="A874" s="2" t="s">
        <v>116</v>
      </c>
      <c r="B874" s="22">
        <f>+$B$19</f>
        <v>0</v>
      </c>
      <c r="C874" s="84" t="e">
        <f>+B874/B893</f>
        <v>#DIV/0!</v>
      </c>
      <c r="D874" s="89">
        <v>0</v>
      </c>
      <c r="E874" s="112">
        <f>+D874*C860</f>
        <v>0</v>
      </c>
      <c r="F874" s="79">
        <v>0</v>
      </c>
      <c r="G874" s="112">
        <f>F874*C860</f>
        <v>0</v>
      </c>
      <c r="H874" s="89">
        <v>0</v>
      </c>
      <c r="I874" s="117">
        <f>H874*C860</f>
        <v>0</v>
      </c>
      <c r="J874" s="39">
        <f>+H874*I896</f>
        <v>0</v>
      </c>
      <c r="K874" s="39">
        <f>+H874*I897</f>
        <v>0</v>
      </c>
      <c r="L874" s="394">
        <f t="shared" si="63"/>
        <v>0</v>
      </c>
    </row>
    <row r="875" spans="1:12" ht="13.8">
      <c r="A875" s="2" t="s">
        <v>1</v>
      </c>
      <c r="B875" s="22">
        <f>+$B$20</f>
        <v>0</v>
      </c>
      <c r="C875" s="84" t="e">
        <f>+B875/B893</f>
        <v>#DIV/0!</v>
      </c>
      <c r="D875" s="89">
        <v>0</v>
      </c>
      <c r="E875" s="112">
        <f>+D875*C860</f>
        <v>0</v>
      </c>
      <c r="F875" s="79">
        <v>0</v>
      </c>
      <c r="G875" s="112">
        <f>F875*C860</f>
        <v>0</v>
      </c>
      <c r="H875" s="89">
        <v>0</v>
      </c>
      <c r="I875" s="117">
        <f>H875*C860</f>
        <v>0</v>
      </c>
      <c r="J875" s="39">
        <f>+H875*I896</f>
        <v>0</v>
      </c>
      <c r="K875" s="39">
        <f>+H875*I897</f>
        <v>0</v>
      </c>
      <c r="L875" s="394">
        <f t="shared" si="63"/>
        <v>0</v>
      </c>
    </row>
    <row r="876" spans="1:12" ht="13.8">
      <c r="A876" s="2" t="s">
        <v>46</v>
      </c>
      <c r="B876" s="22">
        <f>+$B$21</f>
        <v>0</v>
      </c>
      <c r="C876" s="84" t="e">
        <f>+B876/B893</f>
        <v>#DIV/0!</v>
      </c>
      <c r="D876" s="89">
        <v>0</v>
      </c>
      <c r="E876" s="112">
        <f>+D876*C860</f>
        <v>0</v>
      </c>
      <c r="F876" s="79">
        <v>0</v>
      </c>
      <c r="G876" s="112">
        <f>F876*C860</f>
        <v>0</v>
      </c>
      <c r="H876" s="89">
        <v>0</v>
      </c>
      <c r="I876" s="117">
        <f>H876*C860</f>
        <v>0</v>
      </c>
      <c r="J876" s="39">
        <f>+H876*I896</f>
        <v>0</v>
      </c>
      <c r="K876" s="39">
        <f>+H876*I897</f>
        <v>0</v>
      </c>
      <c r="L876" s="394">
        <f t="shared" si="63"/>
        <v>0</v>
      </c>
    </row>
    <row r="877" spans="1:12" ht="13.8">
      <c r="A877" s="2" t="s">
        <v>45</v>
      </c>
      <c r="B877" s="22">
        <f>+$B$22</f>
        <v>0</v>
      </c>
      <c r="C877" s="84" t="e">
        <f>+B877/B893</f>
        <v>#DIV/0!</v>
      </c>
      <c r="D877" s="89">
        <v>0</v>
      </c>
      <c r="E877" s="112">
        <f>+D877*C860</f>
        <v>0</v>
      </c>
      <c r="F877" s="79">
        <v>0</v>
      </c>
      <c r="G877" s="112">
        <f>F877*C860</f>
        <v>0</v>
      </c>
      <c r="H877" s="89">
        <v>0</v>
      </c>
      <c r="I877" s="117">
        <f>H877*C860</f>
        <v>0</v>
      </c>
      <c r="J877" s="39">
        <f>+H877*I896</f>
        <v>0</v>
      </c>
      <c r="K877" s="39">
        <f>+H877*I897</f>
        <v>0</v>
      </c>
      <c r="L877" s="394">
        <f t="shared" si="63"/>
        <v>0</v>
      </c>
    </row>
    <row r="878" spans="1:12" ht="13.8">
      <c r="A878" s="2" t="s">
        <v>209</v>
      </c>
      <c r="B878" s="22">
        <f>+$B$23</f>
        <v>0</v>
      </c>
      <c r="C878" s="84" t="e">
        <f>+B878/B893</f>
        <v>#DIV/0!</v>
      </c>
      <c r="D878" s="89">
        <v>0</v>
      </c>
      <c r="E878" s="112">
        <f>+D878*C860</f>
        <v>0</v>
      </c>
      <c r="F878" s="79">
        <v>0</v>
      </c>
      <c r="G878" s="112">
        <f>F878*C860</f>
        <v>0</v>
      </c>
      <c r="H878" s="89">
        <v>0</v>
      </c>
      <c r="I878" s="117">
        <f>H878*C860</f>
        <v>0</v>
      </c>
      <c r="J878" s="39">
        <f>+H878*I896</f>
        <v>0</v>
      </c>
      <c r="K878" s="39">
        <f>+H878*I897</f>
        <v>0</v>
      </c>
      <c r="L878" s="394">
        <f t="shared" si="63"/>
        <v>0</v>
      </c>
    </row>
    <row r="879" spans="1:12" ht="13.8">
      <c r="A879" s="2" t="s">
        <v>210</v>
      </c>
      <c r="B879" s="22">
        <f>+$B$24</f>
        <v>0</v>
      </c>
      <c r="C879" s="84" t="e">
        <f>+B879/B893</f>
        <v>#DIV/0!</v>
      </c>
      <c r="D879" s="89">
        <v>0</v>
      </c>
      <c r="E879" s="112">
        <f>+D879*C860</f>
        <v>0</v>
      </c>
      <c r="F879" s="79">
        <v>0</v>
      </c>
      <c r="G879" s="112">
        <f>F879*C860</f>
        <v>0</v>
      </c>
      <c r="H879" s="89">
        <v>0</v>
      </c>
      <c r="I879" s="117">
        <f>H879*C860</f>
        <v>0</v>
      </c>
      <c r="J879" s="39">
        <f>+H879*I896</f>
        <v>0</v>
      </c>
      <c r="K879" s="39">
        <f>+H879*I897</f>
        <v>0</v>
      </c>
      <c r="L879" s="394">
        <f t="shared" si="63"/>
        <v>0</v>
      </c>
    </row>
    <row r="880" spans="1:12" ht="13.8">
      <c r="A880" s="2" t="s">
        <v>2</v>
      </c>
      <c r="B880" s="22">
        <f>+$B$25</f>
        <v>0</v>
      </c>
      <c r="C880" s="84" t="e">
        <f>+B880/B893</f>
        <v>#DIV/0!</v>
      </c>
      <c r="D880" s="89">
        <v>0</v>
      </c>
      <c r="E880" s="112">
        <f>+D880*C860</f>
        <v>0</v>
      </c>
      <c r="F880" s="79">
        <v>0</v>
      </c>
      <c r="G880" s="112">
        <f>F880*C860</f>
        <v>0</v>
      </c>
      <c r="H880" s="89">
        <v>0</v>
      </c>
      <c r="I880" s="117">
        <f>H880*C860</f>
        <v>0</v>
      </c>
      <c r="J880" s="39">
        <f>+H880*I896</f>
        <v>0</v>
      </c>
      <c r="K880" s="39">
        <f>+H880*I897</f>
        <v>0</v>
      </c>
      <c r="L880" s="394">
        <f t="shared" si="63"/>
        <v>0</v>
      </c>
    </row>
    <row r="881" spans="1:12" ht="13.8">
      <c r="A881" s="2" t="s">
        <v>12</v>
      </c>
      <c r="B881" s="22">
        <f>+$B$26</f>
        <v>0</v>
      </c>
      <c r="C881" s="84" t="e">
        <f>+B881/B893</f>
        <v>#DIV/0!</v>
      </c>
      <c r="D881" s="89">
        <v>0</v>
      </c>
      <c r="E881" s="112">
        <f>+D881*C860</f>
        <v>0</v>
      </c>
      <c r="F881" s="79">
        <v>0</v>
      </c>
      <c r="G881" s="112">
        <f>F881*C860</f>
        <v>0</v>
      </c>
      <c r="H881" s="89">
        <v>0</v>
      </c>
      <c r="I881" s="117">
        <f>H881*C860</f>
        <v>0</v>
      </c>
      <c r="J881" s="39">
        <f>+H881*I896</f>
        <v>0</v>
      </c>
      <c r="K881" s="39">
        <f>+H881*I897</f>
        <v>0</v>
      </c>
      <c r="L881" s="394">
        <f t="shared" si="63"/>
        <v>0</v>
      </c>
    </row>
    <row r="882" spans="1:12" ht="13.8">
      <c r="A882" s="2" t="s">
        <v>18</v>
      </c>
      <c r="B882" s="22">
        <f>+$B$27</f>
        <v>0</v>
      </c>
      <c r="C882" s="84" t="e">
        <f>+B882/B893</f>
        <v>#DIV/0!</v>
      </c>
      <c r="D882" s="89">
        <v>0</v>
      </c>
      <c r="E882" s="112">
        <f>+D882*C860</f>
        <v>0</v>
      </c>
      <c r="F882" s="79">
        <v>0</v>
      </c>
      <c r="G882" s="112">
        <f>F882*C860</f>
        <v>0</v>
      </c>
      <c r="H882" s="89">
        <v>8.1686800746884641E-2</v>
      </c>
      <c r="I882" s="117">
        <f>H882*C860</f>
        <v>653494.40597507718</v>
      </c>
      <c r="J882" s="39">
        <f>+H882*I896</f>
        <v>110387.02733557588</v>
      </c>
      <c r="K882" s="39">
        <f>+H882*I897</f>
        <v>0</v>
      </c>
      <c r="L882" s="394">
        <f t="shared" si="63"/>
        <v>110387.02733557588</v>
      </c>
    </row>
    <row r="883" spans="1:12" ht="13.8">
      <c r="A883" s="2" t="s">
        <v>9</v>
      </c>
      <c r="B883" s="22">
        <f>+$B$28</f>
        <v>0</v>
      </c>
      <c r="C883" s="84" t="e">
        <f>+B883/B893</f>
        <v>#DIV/0!</v>
      </c>
      <c r="D883" s="89">
        <v>0</v>
      </c>
      <c r="E883" s="112">
        <f>+D883*C860</f>
        <v>0</v>
      </c>
      <c r="F883" s="79">
        <v>0</v>
      </c>
      <c r="G883" s="112">
        <f>F883*C860</f>
        <v>0</v>
      </c>
      <c r="H883" s="89">
        <v>0.10537864636317379</v>
      </c>
      <c r="I883" s="117">
        <f>H883*C860</f>
        <v>843029.17090539029</v>
      </c>
      <c r="J883" s="39">
        <f>+H883*I896</f>
        <v>142402.87794746674</v>
      </c>
      <c r="K883" s="39">
        <f>+H883*I897</f>
        <v>0</v>
      </c>
      <c r="L883" s="394">
        <f t="shared" si="63"/>
        <v>142402.87794746674</v>
      </c>
    </row>
    <row r="884" spans="1:12" ht="13.8">
      <c r="A884" s="2" t="s">
        <v>7</v>
      </c>
      <c r="B884" s="22">
        <f>+$B$29</f>
        <v>0</v>
      </c>
      <c r="C884" s="84" t="e">
        <f>+B884/B893</f>
        <v>#DIV/0!</v>
      </c>
      <c r="D884" s="89">
        <v>0</v>
      </c>
      <c r="E884" s="112">
        <f>+D884*C860</f>
        <v>0</v>
      </c>
      <c r="F884" s="79">
        <v>0</v>
      </c>
      <c r="G884" s="112">
        <f>F884*C860</f>
        <v>0</v>
      </c>
      <c r="H884" s="89">
        <v>0.78462014906468835</v>
      </c>
      <c r="I884" s="117">
        <f>H884*C860</f>
        <v>6276961.1925175069</v>
      </c>
      <c r="J884" s="39">
        <f>+H884*I896</f>
        <v>1060292.2999913245</v>
      </c>
      <c r="K884" s="39">
        <f>+H884*I897</f>
        <v>0</v>
      </c>
      <c r="L884" s="394">
        <f t="shared" si="63"/>
        <v>1060292.2999913245</v>
      </c>
    </row>
    <row r="885" spans="1:12" ht="13.8">
      <c r="A885" s="2" t="s">
        <v>13</v>
      </c>
      <c r="B885" s="22">
        <f>+$B$30</f>
        <v>0</v>
      </c>
      <c r="C885" s="84" t="e">
        <f>+B885/B893</f>
        <v>#DIV/0!</v>
      </c>
      <c r="D885" s="89">
        <v>0</v>
      </c>
      <c r="E885" s="112">
        <f>+D885*C860</f>
        <v>0</v>
      </c>
      <c r="F885" s="79">
        <v>0</v>
      </c>
      <c r="G885" s="112">
        <f>F885*C860</f>
        <v>0</v>
      </c>
      <c r="H885" s="89">
        <v>0</v>
      </c>
      <c r="I885" s="117">
        <f>H885*C860</f>
        <v>0</v>
      </c>
      <c r="J885" s="39">
        <f>+H885*I896</f>
        <v>0</v>
      </c>
      <c r="K885" s="39">
        <f>+H885*I897</f>
        <v>0</v>
      </c>
      <c r="L885" s="394">
        <f t="shared" si="63"/>
        <v>0</v>
      </c>
    </row>
    <row r="886" spans="1:12" ht="13.8">
      <c r="A886" s="2" t="s">
        <v>3</v>
      </c>
      <c r="B886" s="22">
        <f>+$B$31</f>
        <v>0</v>
      </c>
      <c r="C886" s="84" t="e">
        <f>+B886/B893</f>
        <v>#DIV/0!</v>
      </c>
      <c r="D886" s="89">
        <v>0</v>
      </c>
      <c r="E886" s="112">
        <f>+D886*C860</f>
        <v>0</v>
      </c>
      <c r="F886" s="79">
        <v>0</v>
      </c>
      <c r="G886" s="112">
        <f>F886*C860</f>
        <v>0</v>
      </c>
      <c r="H886" s="89">
        <v>1.1403180483666165E-2</v>
      </c>
      <c r="I886" s="117">
        <f>H886*C860</f>
        <v>91225.44386932932</v>
      </c>
      <c r="J886" s="39">
        <f>+H886*I896</f>
        <v>15409.627800988017</v>
      </c>
      <c r="K886" s="39">
        <f>+H886*I897</f>
        <v>0</v>
      </c>
      <c r="L886" s="394">
        <f t="shared" si="63"/>
        <v>15409.627800988017</v>
      </c>
    </row>
    <row r="887" spans="1:12" ht="13.8">
      <c r="A887" s="2" t="s">
        <v>11</v>
      </c>
      <c r="B887" s="22">
        <f>+$B$32</f>
        <v>0</v>
      </c>
      <c r="C887" s="84" t="e">
        <f>+B887/B893</f>
        <v>#DIV/0!</v>
      </c>
      <c r="D887" s="89">
        <v>0</v>
      </c>
      <c r="E887" s="112">
        <f>+D887*C860</f>
        <v>0</v>
      </c>
      <c r="F887" s="79">
        <v>0</v>
      </c>
      <c r="G887" s="112">
        <f>F887*C860</f>
        <v>0</v>
      </c>
      <c r="H887" s="89">
        <v>6.1861413666064683E-3</v>
      </c>
      <c r="I887" s="117">
        <f>H887*C860</f>
        <v>49489.130932851745</v>
      </c>
      <c r="J887" s="39">
        <f>+H887*I896</f>
        <v>8359.609507211213</v>
      </c>
      <c r="K887" s="39">
        <f>+H887*I897</f>
        <v>0</v>
      </c>
      <c r="L887" s="394">
        <f t="shared" si="63"/>
        <v>8359.609507211213</v>
      </c>
    </row>
    <row r="888" spans="1:12" ht="13.8">
      <c r="A888" s="372" t="s">
        <v>8</v>
      </c>
      <c r="B888" s="22">
        <f>+$B$33</f>
        <v>0</v>
      </c>
      <c r="C888" s="84" t="e">
        <f>+B888/B893</f>
        <v>#DIV/0!</v>
      </c>
      <c r="D888" s="89">
        <v>0</v>
      </c>
      <c r="E888" s="112">
        <f>+D888*C860</f>
        <v>0</v>
      </c>
      <c r="F888" s="79">
        <v>0</v>
      </c>
      <c r="G888" s="112">
        <f>F888*C860</f>
        <v>0</v>
      </c>
      <c r="H888" s="89">
        <v>0</v>
      </c>
      <c r="I888" s="117">
        <f>H888*C860</f>
        <v>0</v>
      </c>
      <c r="J888" s="39">
        <f>+H888*I896</f>
        <v>0</v>
      </c>
      <c r="K888" s="39">
        <f>+H888*I897</f>
        <v>0</v>
      </c>
      <c r="L888" s="394">
        <f t="shared" si="63"/>
        <v>0</v>
      </c>
    </row>
    <row r="889" spans="1:12" ht="13.8">
      <c r="A889" s="372" t="s">
        <v>444</v>
      </c>
      <c r="B889" s="22">
        <f>+$B$34</f>
        <v>0</v>
      </c>
      <c r="C889" s="84" t="e">
        <f>+B889/B893</f>
        <v>#DIV/0!</v>
      </c>
      <c r="D889" s="89">
        <v>0</v>
      </c>
      <c r="E889" s="112">
        <f>+D889*C860</f>
        <v>0</v>
      </c>
      <c r="F889" s="79">
        <v>0</v>
      </c>
      <c r="G889" s="112">
        <f>F889*C860</f>
        <v>0</v>
      </c>
      <c r="H889" s="89">
        <v>0</v>
      </c>
      <c r="I889" s="117">
        <f>H889*C860</f>
        <v>0</v>
      </c>
      <c r="J889" s="39">
        <f>+H889*I896</f>
        <v>0</v>
      </c>
      <c r="K889" s="39">
        <f>+H889*I897</f>
        <v>0</v>
      </c>
      <c r="L889" s="394">
        <f t="shared" si="63"/>
        <v>0</v>
      </c>
    </row>
    <row r="890" spans="1:12" ht="13.8">
      <c r="A890" s="372" t="s">
        <v>445</v>
      </c>
      <c r="B890" s="22">
        <f>+$B$35</f>
        <v>0</v>
      </c>
      <c r="C890" s="84" t="e">
        <f>+B890/B893</f>
        <v>#DIV/0!</v>
      </c>
      <c r="D890" s="89">
        <v>0</v>
      </c>
      <c r="E890" s="112">
        <f>+D890*C860</f>
        <v>0</v>
      </c>
      <c r="F890" s="79">
        <v>0</v>
      </c>
      <c r="G890" s="112">
        <f>F890*C860</f>
        <v>0</v>
      </c>
      <c r="H890" s="89">
        <v>0</v>
      </c>
      <c r="I890" s="117">
        <f>H890*C860</f>
        <v>0</v>
      </c>
      <c r="J890" s="39">
        <f>+H890*I896</f>
        <v>0</v>
      </c>
      <c r="K890" s="39">
        <f>+H890*I897</f>
        <v>0</v>
      </c>
      <c r="L890" s="394">
        <f t="shared" si="63"/>
        <v>0</v>
      </c>
    </row>
    <row r="891" spans="1:12" ht="13.8">
      <c r="A891" s="372" t="s">
        <v>461</v>
      </c>
      <c r="B891" s="22">
        <f>+$B$36</f>
        <v>0</v>
      </c>
      <c r="C891" s="84" t="e">
        <f>+B891/B893</f>
        <v>#DIV/0!</v>
      </c>
      <c r="D891" s="89">
        <v>0</v>
      </c>
      <c r="E891" s="112">
        <f>+D891*C860</f>
        <v>0</v>
      </c>
      <c r="F891" s="79">
        <v>0</v>
      </c>
      <c r="G891" s="112">
        <f>F891*C860</f>
        <v>0</v>
      </c>
      <c r="H891" s="89">
        <v>1.0725081974980481E-2</v>
      </c>
      <c r="I891" s="117">
        <f>H891*C860</f>
        <v>85800.655799843851</v>
      </c>
      <c r="J891" s="39">
        <f>+H891*I896</f>
        <v>14493.282957878777</v>
      </c>
      <c r="K891" s="39">
        <f>+H891*I897</f>
        <v>0</v>
      </c>
      <c r="L891" s="394">
        <f t="shared" ref="L891" si="64">+J891+K891</f>
        <v>14493.282957878777</v>
      </c>
    </row>
    <row r="892" spans="1:12" ht="13.8">
      <c r="A892" s="3" t="s">
        <v>464</v>
      </c>
      <c r="B892" s="22">
        <f>+$B$37</f>
        <v>0</v>
      </c>
      <c r="C892" s="84" t="e">
        <f>+B892/B893</f>
        <v>#DIV/0!</v>
      </c>
      <c r="D892" s="89">
        <v>0</v>
      </c>
      <c r="E892" s="112">
        <f>+D892*C860</f>
        <v>0</v>
      </c>
      <c r="F892" s="79">
        <v>0</v>
      </c>
      <c r="G892" s="115">
        <f>F892*C860</f>
        <v>0</v>
      </c>
      <c r="H892" s="358">
        <v>0</v>
      </c>
      <c r="I892" s="118">
        <f>H892*C860</f>
        <v>0</v>
      </c>
      <c r="J892" s="39">
        <f>+H892*I896</f>
        <v>0</v>
      </c>
      <c r="K892" s="39">
        <f>+H892*I897</f>
        <v>0</v>
      </c>
      <c r="L892" s="394">
        <f t="shared" si="63"/>
        <v>0</v>
      </c>
    </row>
    <row r="893" spans="1:12" ht="13.8">
      <c r="A893" s="24"/>
      <c r="B893" s="25">
        <f t="shared" ref="B893:L893" si="65">SUM(B866:B892)</f>
        <v>0</v>
      </c>
      <c r="C893" s="85" t="e">
        <f t="shared" si="65"/>
        <v>#DIV/0!</v>
      </c>
      <c r="D893" s="82">
        <f t="shared" si="65"/>
        <v>0</v>
      </c>
      <c r="E893" s="113">
        <f t="shared" si="65"/>
        <v>0</v>
      </c>
      <c r="F893" s="83">
        <f t="shared" si="65"/>
        <v>0</v>
      </c>
      <c r="G893" s="113">
        <f t="shared" si="65"/>
        <v>0</v>
      </c>
      <c r="H893" s="86">
        <f t="shared" si="65"/>
        <v>0.99999999999999989</v>
      </c>
      <c r="I893" s="363">
        <f t="shared" si="65"/>
        <v>7999999.9999999991</v>
      </c>
      <c r="J893" s="26">
        <f t="shared" si="65"/>
        <v>1351344.7255404452</v>
      </c>
      <c r="K893" s="26">
        <f t="shared" si="65"/>
        <v>0</v>
      </c>
      <c r="L893" s="26">
        <f t="shared" si="65"/>
        <v>1351344.7255404452</v>
      </c>
    </row>
    <row r="894" spans="1:12">
      <c r="H894" s="80"/>
      <c r="I894" s="81"/>
    </row>
    <row r="896" spans="1:12">
      <c r="G896" t="s">
        <v>114</v>
      </c>
      <c r="H896" s="27"/>
      <c r="I896" s="357">
        <f>+MP!L78</f>
        <v>1351344.7255404454</v>
      </c>
    </row>
    <row r="897" spans="1:14">
      <c r="G897" t="s">
        <v>338</v>
      </c>
      <c r="I897" s="357">
        <f>+MP!M78</f>
        <v>0</v>
      </c>
    </row>
    <row r="898" spans="1:14">
      <c r="G898" t="s">
        <v>256</v>
      </c>
      <c r="I898" s="120">
        <f>SUM(I896:I897)</f>
        <v>1351344.7255404454</v>
      </c>
      <c r="N898" s="121">
        <f>+I898</f>
        <v>1351344.7255404454</v>
      </c>
    </row>
    <row r="899" spans="1:14">
      <c r="I899" s="122"/>
      <c r="N899" s="121"/>
    </row>
    <row r="900" spans="1:14">
      <c r="I900" s="122"/>
      <c r="N900" s="121"/>
    </row>
    <row r="901" spans="1:14">
      <c r="I901" s="122"/>
      <c r="N901" s="121"/>
    </row>
    <row r="902" spans="1:14" ht="15.6">
      <c r="A902" s="874" t="s">
        <v>19</v>
      </c>
      <c r="B902" s="875"/>
      <c r="C902" s="875">
        <v>3397</v>
      </c>
      <c r="D902" s="875"/>
      <c r="E902" s="875"/>
      <c r="F902" s="875"/>
      <c r="G902" s="875"/>
      <c r="H902" s="876"/>
      <c r="I902" s="4"/>
    </row>
    <row r="903" spans="1:14" ht="15.6">
      <c r="A903" s="867" t="s">
        <v>20</v>
      </c>
      <c r="B903" s="868"/>
      <c r="C903" s="920"/>
      <c r="D903" s="920"/>
      <c r="E903" s="920"/>
      <c r="F903" s="920"/>
      <c r="G903" s="920"/>
      <c r="H903" s="921"/>
      <c r="I903" s="4"/>
    </row>
    <row r="904" spans="1:14" ht="15.6">
      <c r="A904" s="867" t="s">
        <v>22</v>
      </c>
      <c r="B904" s="868"/>
      <c r="C904" s="913"/>
      <c r="D904" s="913"/>
      <c r="E904" s="913"/>
      <c r="F904" s="913"/>
      <c r="G904" s="913"/>
      <c r="H904" s="914"/>
      <c r="I904" s="4"/>
    </row>
    <row r="905" spans="1:14" ht="15.6">
      <c r="A905" s="867" t="s">
        <v>24</v>
      </c>
      <c r="B905" s="868"/>
      <c r="C905" s="869">
        <v>18000000</v>
      </c>
      <c r="D905" s="870"/>
      <c r="E905" s="870"/>
      <c r="F905" s="870"/>
      <c r="G905" s="870"/>
      <c r="H905" s="871"/>
      <c r="I905" s="4"/>
    </row>
    <row r="906" spans="1:14" ht="15.6">
      <c r="A906" s="881" t="s">
        <v>25</v>
      </c>
      <c r="B906" s="882"/>
      <c r="C906" s="911" t="s">
        <v>461</v>
      </c>
      <c r="D906" s="911"/>
      <c r="E906" s="911"/>
      <c r="F906" s="911"/>
      <c r="G906" s="911"/>
      <c r="H906" s="912"/>
      <c r="I906" s="4"/>
    </row>
    <row r="907" spans="1:14" ht="13.8">
      <c r="A907" s="5"/>
      <c r="B907" s="5"/>
      <c r="C907" s="5"/>
      <c r="D907" s="5"/>
      <c r="E907" s="5"/>
      <c r="F907" s="5"/>
      <c r="G907" s="5"/>
      <c r="H907" s="5"/>
      <c r="I907" s="5"/>
    </row>
    <row r="908" spans="1:14" ht="13.8">
      <c r="A908" s="6"/>
      <c r="B908" s="7"/>
      <c r="C908" s="8"/>
      <c r="D908" s="886">
        <v>0.2</v>
      </c>
      <c r="E908" s="887"/>
      <c r="F908" s="886">
        <v>0.8</v>
      </c>
      <c r="G908" s="887"/>
      <c r="H908" s="489"/>
      <c r="I908" s="10"/>
      <c r="J908" s="11" t="s">
        <v>121</v>
      </c>
      <c r="K908" s="11" t="s">
        <v>269</v>
      </c>
      <c r="L908" s="11" t="s">
        <v>270</v>
      </c>
    </row>
    <row r="909" spans="1:14" ht="13.8">
      <c r="A909" s="12"/>
      <c r="B909" s="13"/>
      <c r="C909" s="14"/>
      <c r="D909" s="872" t="s">
        <v>26</v>
      </c>
      <c r="E909" s="880"/>
      <c r="F909" s="872" t="s">
        <v>27</v>
      </c>
      <c r="G909" s="880"/>
      <c r="H909" s="872" t="s">
        <v>28</v>
      </c>
      <c r="I909" s="873"/>
      <c r="J909" s="15" t="s">
        <v>29</v>
      </c>
      <c r="K909" s="391" t="s">
        <v>29</v>
      </c>
      <c r="L909" s="391" t="s">
        <v>29</v>
      </c>
    </row>
    <row r="910" spans="1:14" ht="27.6">
      <c r="A910" s="16" t="s">
        <v>30</v>
      </c>
      <c r="B910" s="17" t="s">
        <v>31</v>
      </c>
      <c r="C910" s="18" t="s">
        <v>32</v>
      </c>
      <c r="D910" s="19" t="s">
        <v>33</v>
      </c>
      <c r="E910" s="20" t="s">
        <v>34</v>
      </c>
      <c r="F910" s="19" t="s">
        <v>33</v>
      </c>
      <c r="G910" s="20" t="s">
        <v>34</v>
      </c>
      <c r="H910" s="21" t="s">
        <v>33</v>
      </c>
      <c r="I910" s="40" t="s">
        <v>34</v>
      </c>
      <c r="J910" s="18" t="s">
        <v>34</v>
      </c>
      <c r="K910" s="18" t="s">
        <v>34</v>
      </c>
      <c r="L910" s="18" t="s">
        <v>34</v>
      </c>
    </row>
    <row r="911" spans="1:14" ht="13.8">
      <c r="A911" s="1" t="s">
        <v>15</v>
      </c>
      <c r="B911" s="22">
        <f>+$B$10</f>
        <v>0</v>
      </c>
      <c r="C911" s="84" t="e">
        <f>+B911/B938</f>
        <v>#DIV/0!</v>
      </c>
      <c r="D911" s="89">
        <v>0</v>
      </c>
      <c r="E911" s="112">
        <f>+D911*C905</f>
        <v>0</v>
      </c>
      <c r="F911" s="79">
        <v>0</v>
      </c>
      <c r="G911" s="114">
        <f>F911*C905</f>
        <v>0</v>
      </c>
      <c r="H911" s="89">
        <v>0</v>
      </c>
      <c r="I911" s="116">
        <f>H911*C905</f>
        <v>0</v>
      </c>
      <c r="J911" s="39">
        <f>+H911*I941</f>
        <v>0</v>
      </c>
      <c r="K911" s="39">
        <f>+H911*I942</f>
        <v>0</v>
      </c>
      <c r="L911" s="393">
        <f>+J911+K911</f>
        <v>0</v>
      </c>
    </row>
    <row r="912" spans="1:14" ht="13.8">
      <c r="A912" s="2" t="s">
        <v>4</v>
      </c>
      <c r="B912" s="22">
        <f>+$B$12</f>
        <v>0</v>
      </c>
      <c r="C912" s="84" t="e">
        <f>+B912/B938</f>
        <v>#DIV/0!</v>
      </c>
      <c r="D912" s="89">
        <v>0</v>
      </c>
      <c r="E912" s="112">
        <f>+D912*C905</f>
        <v>0</v>
      </c>
      <c r="F912" s="79">
        <v>0</v>
      </c>
      <c r="G912" s="112">
        <f>F912*C905</f>
        <v>0</v>
      </c>
      <c r="H912" s="89">
        <v>0</v>
      </c>
      <c r="I912" s="117">
        <f>H912*C905</f>
        <v>0</v>
      </c>
      <c r="J912" s="39">
        <f>+H912*I941</f>
        <v>0</v>
      </c>
      <c r="K912" s="39">
        <f>+H912*I942</f>
        <v>0</v>
      </c>
      <c r="L912" s="394">
        <f>+J912+K912</f>
        <v>0</v>
      </c>
    </row>
    <row r="913" spans="1:12" ht="13.8">
      <c r="A913" s="2" t="s">
        <v>0</v>
      </c>
      <c r="B913" s="22">
        <f>+$B$13</f>
        <v>0</v>
      </c>
      <c r="C913" s="84" t="e">
        <f>+B913/B938</f>
        <v>#DIV/0!</v>
      </c>
      <c r="D913" s="89">
        <v>0</v>
      </c>
      <c r="E913" s="112">
        <f>+D913*C905</f>
        <v>0</v>
      </c>
      <c r="F913" s="79">
        <v>0</v>
      </c>
      <c r="G913" s="112">
        <f>F913*C905</f>
        <v>0</v>
      </c>
      <c r="H913" s="89">
        <v>0</v>
      </c>
      <c r="I913" s="117">
        <f>H913*C905</f>
        <v>0</v>
      </c>
      <c r="J913" s="39">
        <f>+H913*I941</f>
        <v>0</v>
      </c>
      <c r="K913" s="39">
        <f>+H913*I942</f>
        <v>0</v>
      </c>
      <c r="L913" s="394">
        <f t="shared" ref="L913:L937" si="66">+J913+K913</f>
        <v>0</v>
      </c>
    </row>
    <row r="914" spans="1:12" ht="13.8">
      <c r="A914" s="2" t="s">
        <v>16</v>
      </c>
      <c r="B914" s="22">
        <f>+$B$14</f>
        <v>0</v>
      </c>
      <c r="C914" s="84" t="e">
        <f>+B914/B938</f>
        <v>#DIV/0!</v>
      </c>
      <c r="D914" s="89">
        <v>0</v>
      </c>
      <c r="E914" s="112">
        <f>+D914*C905</f>
        <v>0</v>
      </c>
      <c r="F914" s="79">
        <v>0</v>
      </c>
      <c r="G914" s="112">
        <f>F914*C905</f>
        <v>0</v>
      </c>
      <c r="H914" s="89">
        <v>0</v>
      </c>
      <c r="I914" s="117">
        <f>H914*C905</f>
        <v>0</v>
      </c>
      <c r="J914" s="39">
        <f>+H914*I941</f>
        <v>0</v>
      </c>
      <c r="K914" s="39">
        <f>+H914*I942</f>
        <v>0</v>
      </c>
      <c r="L914" s="394">
        <f t="shared" si="66"/>
        <v>0</v>
      </c>
    </row>
    <row r="915" spans="1:12" ht="13.8">
      <c r="A915" s="2" t="s">
        <v>6</v>
      </c>
      <c r="B915" s="22">
        <f>+$B$15</f>
        <v>0</v>
      </c>
      <c r="C915" s="84" t="e">
        <f>+B915/B938</f>
        <v>#DIV/0!</v>
      </c>
      <c r="D915" s="89">
        <v>0</v>
      </c>
      <c r="E915" s="112">
        <f>+D915*C905</f>
        <v>0</v>
      </c>
      <c r="F915" s="79">
        <v>0</v>
      </c>
      <c r="G915" s="112">
        <f>F915*C905</f>
        <v>0</v>
      </c>
      <c r="H915" s="89">
        <v>0</v>
      </c>
      <c r="I915" s="117">
        <f>H915*C905</f>
        <v>0</v>
      </c>
      <c r="J915" s="39">
        <f>+H915*I941</f>
        <v>0</v>
      </c>
      <c r="K915" s="39">
        <f>+H915*I942</f>
        <v>0</v>
      </c>
      <c r="L915" s="394">
        <f t="shared" si="66"/>
        <v>0</v>
      </c>
    </row>
    <row r="916" spans="1:12" ht="13.8">
      <c r="A916" s="2" t="s">
        <v>10</v>
      </c>
      <c r="B916" s="22">
        <f>+$B$16</f>
        <v>0</v>
      </c>
      <c r="C916" s="84" t="e">
        <f>+B916/B938</f>
        <v>#DIV/0!</v>
      </c>
      <c r="D916" s="89">
        <v>0</v>
      </c>
      <c r="E916" s="112">
        <f>+D916*C905</f>
        <v>0</v>
      </c>
      <c r="F916" s="79">
        <v>0</v>
      </c>
      <c r="G916" s="112">
        <f>F916*C905</f>
        <v>0</v>
      </c>
      <c r="H916" s="89">
        <v>0</v>
      </c>
      <c r="I916" s="117">
        <f>H916*C905</f>
        <v>0</v>
      </c>
      <c r="J916" s="39">
        <f>+H916*I941</f>
        <v>0</v>
      </c>
      <c r="K916" s="39">
        <f>+H916*I942</f>
        <v>0</v>
      </c>
      <c r="L916" s="394">
        <f t="shared" si="66"/>
        <v>0</v>
      </c>
    </row>
    <row r="917" spans="1:12" ht="13.8">
      <c r="A917" s="2" t="s">
        <v>17</v>
      </c>
      <c r="B917" s="22">
        <f>+$B$17</f>
        <v>0</v>
      </c>
      <c r="C917" s="84" t="e">
        <f>+B917/B938</f>
        <v>#DIV/0!</v>
      </c>
      <c r="D917" s="89">
        <v>0</v>
      </c>
      <c r="E917" s="112">
        <f>+D917*C905</f>
        <v>0</v>
      </c>
      <c r="F917" s="79">
        <v>0</v>
      </c>
      <c r="G917" s="112">
        <f>F917*C905</f>
        <v>0</v>
      </c>
      <c r="H917" s="89">
        <v>0</v>
      </c>
      <c r="I917" s="117">
        <f>H917*C905</f>
        <v>0</v>
      </c>
      <c r="J917" s="39">
        <f>+H917*I941</f>
        <v>0</v>
      </c>
      <c r="K917" s="39">
        <f>+H917*I942</f>
        <v>0</v>
      </c>
      <c r="L917" s="394">
        <f t="shared" si="66"/>
        <v>0</v>
      </c>
    </row>
    <row r="918" spans="1:12" ht="13.8">
      <c r="A918" s="2" t="s">
        <v>5</v>
      </c>
      <c r="B918" s="22">
        <f>+$B$18</f>
        <v>0</v>
      </c>
      <c r="C918" s="84" t="e">
        <f>+B918/B938</f>
        <v>#DIV/0!</v>
      </c>
      <c r="D918" s="89">
        <v>0</v>
      </c>
      <c r="E918" s="112">
        <f>+D918*C905</f>
        <v>0</v>
      </c>
      <c r="F918" s="79">
        <v>0</v>
      </c>
      <c r="G918" s="112">
        <f>F918*C905</f>
        <v>0</v>
      </c>
      <c r="H918" s="89">
        <v>0</v>
      </c>
      <c r="I918" s="117">
        <f>H918*C905</f>
        <v>0</v>
      </c>
      <c r="J918" s="39">
        <f>+H918*I941</f>
        <v>0</v>
      </c>
      <c r="K918" s="39">
        <f>+H918*I942</f>
        <v>0</v>
      </c>
      <c r="L918" s="394">
        <f t="shared" si="66"/>
        <v>0</v>
      </c>
    </row>
    <row r="919" spans="1:12" ht="13.8">
      <c r="A919" s="2" t="s">
        <v>116</v>
      </c>
      <c r="B919" s="22">
        <f>+$B$19</f>
        <v>0</v>
      </c>
      <c r="C919" s="84" t="e">
        <f>+B919/B938</f>
        <v>#DIV/0!</v>
      </c>
      <c r="D919" s="89">
        <v>0</v>
      </c>
      <c r="E919" s="112">
        <f>+D919*C905</f>
        <v>0</v>
      </c>
      <c r="F919" s="79">
        <v>0</v>
      </c>
      <c r="G919" s="112">
        <f>F919*C905</f>
        <v>0</v>
      </c>
      <c r="H919" s="89">
        <v>0.11944763785734848</v>
      </c>
      <c r="I919" s="117">
        <f>H919*C905</f>
        <v>2150057.4814322726</v>
      </c>
      <c r="J919" s="39">
        <f>+H919*I941</f>
        <v>336693.8994835621</v>
      </c>
      <c r="K919" s="39">
        <f>+H919*I942</f>
        <v>-41078.401002055711</v>
      </c>
      <c r="L919" s="394">
        <f t="shared" si="66"/>
        <v>295615.49848150637</v>
      </c>
    </row>
    <row r="920" spans="1:12" ht="13.8">
      <c r="A920" s="2" t="s">
        <v>1</v>
      </c>
      <c r="B920" s="22">
        <f>+$B$20</f>
        <v>0</v>
      </c>
      <c r="C920" s="84" t="e">
        <f>+B920/B938</f>
        <v>#DIV/0!</v>
      </c>
      <c r="D920" s="89">
        <v>0</v>
      </c>
      <c r="E920" s="112">
        <f>+D920*C905</f>
        <v>0</v>
      </c>
      <c r="F920" s="79">
        <v>0</v>
      </c>
      <c r="G920" s="112">
        <f>F920*C905</f>
        <v>0</v>
      </c>
      <c r="H920" s="89">
        <v>0</v>
      </c>
      <c r="I920" s="117">
        <f>H920*C905</f>
        <v>0</v>
      </c>
      <c r="J920" s="39">
        <f>+H920*I941</f>
        <v>0</v>
      </c>
      <c r="K920" s="39">
        <f>+H920*I942</f>
        <v>0</v>
      </c>
      <c r="L920" s="394">
        <f t="shared" si="66"/>
        <v>0</v>
      </c>
    </row>
    <row r="921" spans="1:12" ht="13.8">
      <c r="A921" s="2" t="s">
        <v>46</v>
      </c>
      <c r="B921" s="22">
        <f>+$B$21</f>
        <v>0</v>
      </c>
      <c r="C921" s="84" t="e">
        <f>+B921/B938</f>
        <v>#DIV/0!</v>
      </c>
      <c r="D921" s="89">
        <v>0</v>
      </c>
      <c r="E921" s="112">
        <f>+D921*C905</f>
        <v>0</v>
      </c>
      <c r="F921" s="79">
        <v>0</v>
      </c>
      <c r="G921" s="112">
        <f>F921*C905</f>
        <v>0</v>
      </c>
      <c r="H921" s="89">
        <v>0</v>
      </c>
      <c r="I921" s="117">
        <f>H921*C905</f>
        <v>0</v>
      </c>
      <c r="J921" s="39">
        <f>+H921*I941</f>
        <v>0</v>
      </c>
      <c r="K921" s="39">
        <f>+H921*I942</f>
        <v>0</v>
      </c>
      <c r="L921" s="394">
        <f t="shared" si="66"/>
        <v>0</v>
      </c>
    </row>
    <row r="922" spans="1:12" ht="13.8">
      <c r="A922" s="2" t="s">
        <v>45</v>
      </c>
      <c r="B922" s="22">
        <f>+$B$22</f>
        <v>0</v>
      </c>
      <c r="C922" s="84" t="e">
        <f>+B922/B938</f>
        <v>#DIV/0!</v>
      </c>
      <c r="D922" s="89">
        <v>0</v>
      </c>
      <c r="E922" s="112">
        <f>+D922*C905</f>
        <v>0</v>
      </c>
      <c r="F922" s="79">
        <v>0</v>
      </c>
      <c r="G922" s="112">
        <f>F922*C905</f>
        <v>0</v>
      </c>
      <c r="H922" s="89">
        <v>0</v>
      </c>
      <c r="I922" s="117">
        <f>H922*C905</f>
        <v>0</v>
      </c>
      <c r="J922" s="39">
        <f>+H922*I941</f>
        <v>0</v>
      </c>
      <c r="K922" s="39">
        <f>+H922*I942</f>
        <v>0</v>
      </c>
      <c r="L922" s="394">
        <f t="shared" si="66"/>
        <v>0</v>
      </c>
    </row>
    <row r="923" spans="1:12" ht="13.8">
      <c r="A923" s="2" t="s">
        <v>209</v>
      </c>
      <c r="B923" s="22">
        <f>+$B$23</f>
        <v>0</v>
      </c>
      <c r="C923" s="84" t="e">
        <f>+B923/B938</f>
        <v>#DIV/0!</v>
      </c>
      <c r="D923" s="89">
        <v>0</v>
      </c>
      <c r="E923" s="112">
        <f>+D923*C905</f>
        <v>0</v>
      </c>
      <c r="F923" s="79">
        <v>0</v>
      </c>
      <c r="G923" s="112">
        <f>F923*C905</f>
        <v>0</v>
      </c>
      <c r="H923" s="89">
        <v>0</v>
      </c>
      <c r="I923" s="117">
        <f>H923*C905</f>
        <v>0</v>
      </c>
      <c r="J923" s="39">
        <f>+H923*I941</f>
        <v>0</v>
      </c>
      <c r="K923" s="39">
        <f>+H923*I942</f>
        <v>0</v>
      </c>
      <c r="L923" s="394">
        <f t="shared" si="66"/>
        <v>0</v>
      </c>
    </row>
    <row r="924" spans="1:12" ht="13.8">
      <c r="A924" s="2" t="s">
        <v>210</v>
      </c>
      <c r="B924" s="22">
        <f>+$B$24</f>
        <v>0</v>
      </c>
      <c r="C924" s="84" t="e">
        <f>+B924/B938</f>
        <v>#DIV/0!</v>
      </c>
      <c r="D924" s="89">
        <v>0</v>
      </c>
      <c r="E924" s="112">
        <f>+D924*C905</f>
        <v>0</v>
      </c>
      <c r="F924" s="79">
        <v>0</v>
      </c>
      <c r="G924" s="112">
        <f>F924*C905</f>
        <v>0</v>
      </c>
      <c r="H924" s="89">
        <v>0</v>
      </c>
      <c r="I924" s="117">
        <f>H924*C905</f>
        <v>0</v>
      </c>
      <c r="J924" s="39">
        <f>+H924*I941</f>
        <v>0</v>
      </c>
      <c r="K924" s="39">
        <f>+H924*I942</f>
        <v>0</v>
      </c>
      <c r="L924" s="394">
        <f t="shared" si="66"/>
        <v>0</v>
      </c>
    </row>
    <row r="925" spans="1:12" ht="13.8">
      <c r="A925" s="2" t="s">
        <v>2</v>
      </c>
      <c r="B925" s="22">
        <f>+$B$25</f>
        <v>0</v>
      </c>
      <c r="C925" s="84" t="e">
        <f>+B925/B938</f>
        <v>#DIV/0!</v>
      </c>
      <c r="D925" s="89">
        <v>0</v>
      </c>
      <c r="E925" s="112">
        <f>+D925*C905</f>
        <v>0</v>
      </c>
      <c r="F925" s="79">
        <v>0</v>
      </c>
      <c r="G925" s="112">
        <f>F925*C905</f>
        <v>0</v>
      </c>
      <c r="H925" s="89">
        <v>0</v>
      </c>
      <c r="I925" s="117">
        <f>H925*C905</f>
        <v>0</v>
      </c>
      <c r="J925" s="39">
        <f>+H925*I941</f>
        <v>0</v>
      </c>
      <c r="K925" s="39">
        <f>+H925*I942</f>
        <v>0</v>
      </c>
      <c r="L925" s="394">
        <f t="shared" si="66"/>
        <v>0</v>
      </c>
    </row>
    <row r="926" spans="1:12" ht="13.8">
      <c r="A926" s="2" t="s">
        <v>12</v>
      </c>
      <c r="B926" s="22">
        <f>+$B$26</f>
        <v>0</v>
      </c>
      <c r="C926" s="84" t="e">
        <f>+B926/B938</f>
        <v>#DIV/0!</v>
      </c>
      <c r="D926" s="89">
        <v>0</v>
      </c>
      <c r="E926" s="112">
        <f>+D926*C905</f>
        <v>0</v>
      </c>
      <c r="F926" s="79">
        <v>0</v>
      </c>
      <c r="G926" s="112">
        <f>F926*C905</f>
        <v>0</v>
      </c>
      <c r="H926" s="89">
        <v>0</v>
      </c>
      <c r="I926" s="117">
        <f>H926*C905</f>
        <v>0</v>
      </c>
      <c r="J926" s="39">
        <f>+H926*I941</f>
        <v>0</v>
      </c>
      <c r="K926" s="39">
        <f>+H926*I942</f>
        <v>0</v>
      </c>
      <c r="L926" s="394">
        <f t="shared" si="66"/>
        <v>0</v>
      </c>
    </row>
    <row r="927" spans="1:12" ht="13.8">
      <c r="A927" s="2" t="s">
        <v>18</v>
      </c>
      <c r="B927" s="22">
        <f>+$B$27</f>
        <v>0</v>
      </c>
      <c r="C927" s="84" t="e">
        <f>+B927/B938</f>
        <v>#DIV/0!</v>
      </c>
      <c r="D927" s="89">
        <v>0</v>
      </c>
      <c r="E927" s="112">
        <f>+D927*C905</f>
        <v>0</v>
      </c>
      <c r="F927" s="79">
        <v>0</v>
      </c>
      <c r="G927" s="112">
        <f>F927*C905</f>
        <v>0</v>
      </c>
      <c r="H927" s="89">
        <v>4.9218098944859533E-2</v>
      </c>
      <c r="I927" s="117">
        <f>H927*C905</f>
        <v>885925.78100747161</v>
      </c>
      <c r="J927" s="39">
        <f>+H927*I941</f>
        <v>138733.87499469137</v>
      </c>
      <c r="K927" s="39">
        <f>+H927*I942</f>
        <v>-16926.251881434029</v>
      </c>
      <c r="L927" s="394">
        <f t="shared" si="66"/>
        <v>121807.62311325734</v>
      </c>
    </row>
    <row r="928" spans="1:12" ht="13.8">
      <c r="A928" s="2" t="s">
        <v>9</v>
      </c>
      <c r="B928" s="22">
        <f>+$B$28</f>
        <v>0</v>
      </c>
      <c r="C928" s="84" t="e">
        <f>+B928/B938</f>
        <v>#DIV/0!</v>
      </c>
      <c r="D928" s="89">
        <v>0</v>
      </c>
      <c r="E928" s="112">
        <f>+D928*C905</f>
        <v>0</v>
      </c>
      <c r="F928" s="79">
        <v>0</v>
      </c>
      <c r="G928" s="112">
        <f>F928*C905</f>
        <v>0</v>
      </c>
      <c r="H928" s="89">
        <v>0.35475958647120814</v>
      </c>
      <c r="I928" s="117">
        <f>H928*C905</f>
        <v>6385672.556481747</v>
      </c>
      <c r="J928" s="39">
        <f>+H928*I941</f>
        <v>999981.16907774971</v>
      </c>
      <c r="K928" s="39">
        <f>+H928*I942</f>
        <v>-122002.8860662079</v>
      </c>
      <c r="L928" s="394">
        <f t="shared" si="66"/>
        <v>877978.28301154182</v>
      </c>
    </row>
    <row r="929" spans="1:14" ht="13.8">
      <c r="A929" s="2" t="s">
        <v>7</v>
      </c>
      <c r="B929" s="22">
        <f>+$B$29</f>
        <v>0</v>
      </c>
      <c r="C929" s="84" t="e">
        <f>+B929/B938</f>
        <v>#DIV/0!</v>
      </c>
      <c r="D929" s="89">
        <v>0</v>
      </c>
      <c r="E929" s="112">
        <f>+D929*C905</f>
        <v>0</v>
      </c>
      <c r="F929" s="79">
        <v>0</v>
      </c>
      <c r="G929" s="112">
        <f>F929*C905</f>
        <v>0</v>
      </c>
      <c r="H929" s="89">
        <v>0</v>
      </c>
      <c r="I929" s="117">
        <f>H929*C905</f>
        <v>0</v>
      </c>
      <c r="J929" s="39">
        <f>+H929*I941</f>
        <v>0</v>
      </c>
      <c r="K929" s="39">
        <f>+H929*I942</f>
        <v>0</v>
      </c>
      <c r="L929" s="394">
        <f t="shared" si="66"/>
        <v>0</v>
      </c>
    </row>
    <row r="930" spans="1:14" ht="13.8">
      <c r="A930" s="2" t="s">
        <v>13</v>
      </c>
      <c r="B930" s="22">
        <f>+$B$30</f>
        <v>0</v>
      </c>
      <c r="C930" s="84" t="e">
        <f>+B930/B938</f>
        <v>#DIV/0!</v>
      </c>
      <c r="D930" s="89">
        <v>0</v>
      </c>
      <c r="E930" s="112">
        <f>+D930*C905</f>
        <v>0</v>
      </c>
      <c r="F930" s="79">
        <v>0</v>
      </c>
      <c r="G930" s="112">
        <f>F930*C905</f>
        <v>0</v>
      </c>
      <c r="H930" s="89">
        <v>0</v>
      </c>
      <c r="I930" s="117">
        <f>H930*C905</f>
        <v>0</v>
      </c>
      <c r="J930" s="39">
        <f>+H930*I941</f>
        <v>0</v>
      </c>
      <c r="K930" s="39">
        <f>+H930*I942</f>
        <v>0</v>
      </c>
      <c r="L930" s="394">
        <f t="shared" si="66"/>
        <v>0</v>
      </c>
    </row>
    <row r="931" spans="1:14" ht="13.8">
      <c r="A931" s="2" t="s">
        <v>3</v>
      </c>
      <c r="B931" s="22">
        <f>+$B$31</f>
        <v>0</v>
      </c>
      <c r="C931" s="84" t="e">
        <f>+B931/B938</f>
        <v>#DIV/0!</v>
      </c>
      <c r="D931" s="89">
        <v>0</v>
      </c>
      <c r="E931" s="112">
        <f>+D931*C905</f>
        <v>0</v>
      </c>
      <c r="F931" s="79">
        <v>0</v>
      </c>
      <c r="G931" s="112">
        <f>F931*C905</f>
        <v>0</v>
      </c>
      <c r="H931" s="89">
        <v>4.8369546687307367E-3</v>
      </c>
      <c r="I931" s="117">
        <f>H931*C905</f>
        <v>87065.18403715326</v>
      </c>
      <c r="J931" s="39">
        <f>+H931*I941</f>
        <v>13634.201213632308</v>
      </c>
      <c r="K931" s="39">
        <f>+H931*I942</f>
        <v>-1663.4432214405065</v>
      </c>
      <c r="L931" s="394">
        <f t="shared" si="66"/>
        <v>11970.757992191802</v>
      </c>
    </row>
    <row r="932" spans="1:14" ht="13.8">
      <c r="A932" s="2" t="s">
        <v>11</v>
      </c>
      <c r="B932" s="22">
        <f>+$B$32</f>
        <v>0</v>
      </c>
      <c r="C932" s="84" t="e">
        <f>+B932/B938</f>
        <v>#DIV/0!</v>
      </c>
      <c r="D932" s="89">
        <v>0</v>
      </c>
      <c r="E932" s="112">
        <f>+D932*C905</f>
        <v>0</v>
      </c>
      <c r="F932" s="79">
        <v>0</v>
      </c>
      <c r="G932" s="112">
        <f>F932*C905</f>
        <v>0</v>
      </c>
      <c r="H932" s="89">
        <v>0</v>
      </c>
      <c r="I932" s="117">
        <f>H932*C905</f>
        <v>0</v>
      </c>
      <c r="J932" s="39">
        <f>+H932*I941</f>
        <v>0</v>
      </c>
      <c r="K932" s="39">
        <f>+H932*I942</f>
        <v>0</v>
      </c>
      <c r="L932" s="394">
        <f t="shared" si="66"/>
        <v>0</v>
      </c>
    </row>
    <row r="933" spans="1:14" ht="13.8">
      <c r="A933" s="372" t="s">
        <v>8</v>
      </c>
      <c r="B933" s="22">
        <f>+$B$33</f>
        <v>0</v>
      </c>
      <c r="C933" s="84" t="e">
        <f>+B933/B938</f>
        <v>#DIV/0!</v>
      </c>
      <c r="D933" s="89">
        <v>0</v>
      </c>
      <c r="E933" s="112">
        <f>+D933*C905</f>
        <v>0</v>
      </c>
      <c r="F933" s="79">
        <v>0</v>
      </c>
      <c r="G933" s="112">
        <f>F933*C905</f>
        <v>0</v>
      </c>
      <c r="H933" s="89">
        <v>0</v>
      </c>
      <c r="I933" s="117">
        <f>H933*C905</f>
        <v>0</v>
      </c>
      <c r="J933" s="39">
        <f>+H933*I941</f>
        <v>0</v>
      </c>
      <c r="K933" s="39">
        <f>+H933*I942</f>
        <v>0</v>
      </c>
      <c r="L933" s="394">
        <f t="shared" si="66"/>
        <v>0</v>
      </c>
    </row>
    <row r="934" spans="1:14" ht="13.8">
      <c r="A934" s="372" t="s">
        <v>444</v>
      </c>
      <c r="B934" s="22">
        <f>+$B$34</f>
        <v>0</v>
      </c>
      <c r="C934" s="84" t="e">
        <f>+B934/B938</f>
        <v>#DIV/0!</v>
      </c>
      <c r="D934" s="89">
        <v>0</v>
      </c>
      <c r="E934" s="112">
        <f>+D934*C905</f>
        <v>0</v>
      </c>
      <c r="F934" s="79">
        <v>0</v>
      </c>
      <c r="G934" s="112">
        <f>F934*C905</f>
        <v>0</v>
      </c>
      <c r="H934" s="89">
        <v>0</v>
      </c>
      <c r="I934" s="117">
        <f>H934*C905</f>
        <v>0</v>
      </c>
      <c r="J934" s="39">
        <f>+H934*I941</f>
        <v>0</v>
      </c>
      <c r="K934" s="39">
        <f>+H934*I942</f>
        <v>0</v>
      </c>
      <c r="L934" s="394">
        <f t="shared" si="66"/>
        <v>0</v>
      </c>
    </row>
    <row r="935" spans="1:14" ht="13.8">
      <c r="A935" s="372" t="s">
        <v>445</v>
      </c>
      <c r="B935" s="22">
        <f>+$B$35</f>
        <v>0</v>
      </c>
      <c r="C935" s="84" t="e">
        <f>+B935/B938</f>
        <v>#DIV/0!</v>
      </c>
      <c r="D935" s="89">
        <v>0</v>
      </c>
      <c r="E935" s="112">
        <f>+D935*C905</f>
        <v>0</v>
      </c>
      <c r="F935" s="79">
        <v>0</v>
      </c>
      <c r="G935" s="112">
        <f>F935*C905</f>
        <v>0</v>
      </c>
      <c r="H935" s="89">
        <v>0</v>
      </c>
      <c r="I935" s="117">
        <f>H935*C905</f>
        <v>0</v>
      </c>
      <c r="J935" s="39">
        <f>+H935*I941</f>
        <v>0</v>
      </c>
      <c r="K935" s="39">
        <f>+H935*I942</f>
        <v>0</v>
      </c>
      <c r="L935" s="394">
        <f t="shared" si="66"/>
        <v>0</v>
      </c>
    </row>
    <row r="936" spans="1:14" ht="13.8">
      <c r="A936" s="372" t="s">
        <v>461</v>
      </c>
      <c r="B936" s="22">
        <f>+$B$36</f>
        <v>0</v>
      </c>
      <c r="C936" s="84" t="e">
        <f>+B936/B938</f>
        <v>#DIV/0!</v>
      </c>
      <c r="D936" s="89">
        <v>0</v>
      </c>
      <c r="E936" s="112">
        <f>+D936*C905</f>
        <v>0</v>
      </c>
      <c r="F936" s="79">
        <v>0</v>
      </c>
      <c r="G936" s="112">
        <f>F936*C905</f>
        <v>0</v>
      </c>
      <c r="H936" s="89">
        <v>0.47173772205785308</v>
      </c>
      <c r="I936" s="117">
        <f>H936*C905</f>
        <v>8491278.9970413558</v>
      </c>
      <c r="J936" s="39">
        <f>+H936*I941</f>
        <v>1329714.1410434344</v>
      </c>
      <c r="K936" s="39">
        <f>+H936*I942</f>
        <v>-162232.01782886186</v>
      </c>
      <c r="L936" s="394">
        <f t="shared" ref="L936" si="67">+J936+K936</f>
        <v>1167482.1232145724</v>
      </c>
    </row>
    <row r="937" spans="1:14" ht="13.8">
      <c r="A937" s="3" t="s">
        <v>464</v>
      </c>
      <c r="B937" s="22">
        <f>+$B$37</f>
        <v>0</v>
      </c>
      <c r="C937" s="84" t="e">
        <f>+B937/B938</f>
        <v>#DIV/0!</v>
      </c>
      <c r="D937" s="89">
        <v>0</v>
      </c>
      <c r="E937" s="112">
        <f>+D937*C905</f>
        <v>0</v>
      </c>
      <c r="F937" s="79">
        <v>0</v>
      </c>
      <c r="G937" s="115">
        <f>F937*C905</f>
        <v>0</v>
      </c>
      <c r="H937" s="358">
        <v>0</v>
      </c>
      <c r="I937" s="118">
        <f>H937*C905</f>
        <v>0</v>
      </c>
      <c r="J937" s="39">
        <f>+H937*I941</f>
        <v>0</v>
      </c>
      <c r="K937" s="39">
        <f>+H937*I942</f>
        <v>0</v>
      </c>
      <c r="L937" s="394">
        <f t="shared" si="66"/>
        <v>0</v>
      </c>
    </row>
    <row r="938" spans="1:14" ht="13.8">
      <c r="A938" s="24"/>
      <c r="B938" s="25">
        <f t="shared" ref="B938:L938" si="68">SUM(B911:B937)</f>
        <v>0</v>
      </c>
      <c r="C938" s="85" t="e">
        <f t="shared" si="68"/>
        <v>#DIV/0!</v>
      </c>
      <c r="D938" s="82">
        <f t="shared" si="68"/>
        <v>0</v>
      </c>
      <c r="E938" s="113">
        <f t="shared" si="68"/>
        <v>0</v>
      </c>
      <c r="F938" s="83">
        <f t="shared" si="68"/>
        <v>0</v>
      </c>
      <c r="G938" s="113">
        <f t="shared" si="68"/>
        <v>0</v>
      </c>
      <c r="H938" s="86">
        <f t="shared" si="68"/>
        <v>1</v>
      </c>
      <c r="I938" s="363">
        <f t="shared" si="68"/>
        <v>18000000</v>
      </c>
      <c r="J938" s="26">
        <f t="shared" si="68"/>
        <v>2818757.2858130699</v>
      </c>
      <c r="K938" s="26">
        <f t="shared" si="68"/>
        <v>-343903</v>
      </c>
      <c r="L938" s="26">
        <f t="shared" si="68"/>
        <v>2474854.2858130699</v>
      </c>
    </row>
    <row r="939" spans="1:14">
      <c r="H939" s="80"/>
      <c r="I939" s="81"/>
    </row>
    <row r="940" spans="1:14">
      <c r="I940" s="127"/>
    </row>
    <row r="941" spans="1:14">
      <c r="G941" t="s">
        <v>114</v>
      </c>
      <c r="H941" s="27"/>
      <c r="I941" s="357">
        <f>+DPC!L73</f>
        <v>2818757.2858130699</v>
      </c>
    </row>
    <row r="942" spans="1:14">
      <c r="G942" t="s">
        <v>338</v>
      </c>
      <c r="I942" s="357">
        <f>+DPC!M73</f>
        <v>-343903</v>
      </c>
    </row>
    <row r="943" spans="1:14">
      <c r="G943" t="s">
        <v>256</v>
      </c>
      <c r="I943" s="746">
        <f>SUM(I941:I942)</f>
        <v>2474854.2858130699</v>
      </c>
      <c r="N943" s="121">
        <f>+I943</f>
        <v>2474854.2858130699</v>
      </c>
    </row>
    <row r="944" spans="1:14">
      <c r="I944" s="747"/>
      <c r="N944" s="121"/>
    </row>
    <row r="945" spans="1:14">
      <c r="I945" s="122"/>
      <c r="N945" s="121"/>
    </row>
    <row r="946" spans="1:14">
      <c r="I946" s="122"/>
      <c r="N946" s="121"/>
    </row>
    <row r="947" spans="1:14" ht="15.6">
      <c r="A947" s="874" t="s">
        <v>19</v>
      </c>
      <c r="B947" s="875"/>
      <c r="C947" s="875">
        <v>3481</v>
      </c>
      <c r="D947" s="875"/>
      <c r="E947" s="875"/>
      <c r="F947" s="875"/>
      <c r="G947" s="875"/>
      <c r="H947" s="876"/>
      <c r="I947" s="4"/>
    </row>
    <row r="948" spans="1:14" ht="15.6">
      <c r="A948" s="867" t="s">
        <v>20</v>
      </c>
      <c r="B948" s="868"/>
      <c r="C948" s="920"/>
      <c r="D948" s="920"/>
      <c r="E948" s="920"/>
      <c r="F948" s="920"/>
      <c r="G948" s="920"/>
      <c r="H948" s="921"/>
      <c r="I948" s="4"/>
    </row>
    <row r="949" spans="1:14" ht="15.6">
      <c r="A949" s="867" t="s">
        <v>22</v>
      </c>
      <c r="B949" s="868"/>
      <c r="C949" s="913"/>
      <c r="D949" s="913"/>
      <c r="E949" s="913"/>
      <c r="F949" s="913"/>
      <c r="G949" s="913"/>
      <c r="H949" s="914"/>
      <c r="I949" s="4"/>
    </row>
    <row r="950" spans="1:14" ht="15.6">
      <c r="A950" s="867" t="s">
        <v>24</v>
      </c>
      <c r="B950" s="868"/>
      <c r="C950" s="869">
        <v>14000000</v>
      </c>
      <c r="D950" s="870"/>
      <c r="E950" s="870"/>
      <c r="F950" s="870"/>
      <c r="G950" s="870"/>
      <c r="H950" s="871"/>
      <c r="I950" s="4"/>
    </row>
    <row r="951" spans="1:14" ht="15.6">
      <c r="A951" s="881" t="s">
        <v>25</v>
      </c>
      <c r="B951" s="882"/>
      <c r="C951" s="911" t="s">
        <v>11</v>
      </c>
      <c r="D951" s="911"/>
      <c r="E951" s="911"/>
      <c r="F951" s="911"/>
      <c r="G951" s="911"/>
      <c r="H951" s="912"/>
      <c r="I951" s="4"/>
    </row>
    <row r="952" spans="1:14" ht="13.8">
      <c r="A952" s="5"/>
      <c r="B952" s="5"/>
      <c r="C952" s="5"/>
      <c r="D952" s="5"/>
      <c r="E952" s="5"/>
      <c r="F952" s="5"/>
      <c r="G952" s="5"/>
      <c r="H952" s="5"/>
      <c r="I952" s="5"/>
    </row>
    <row r="953" spans="1:14" ht="13.8">
      <c r="A953" s="6"/>
      <c r="B953" s="7"/>
      <c r="C953" s="8"/>
      <c r="D953" s="886">
        <v>0.2</v>
      </c>
      <c r="E953" s="887"/>
      <c r="F953" s="886">
        <v>0.8</v>
      </c>
      <c r="G953" s="887"/>
      <c r="H953" s="489"/>
      <c r="I953" s="10"/>
      <c r="J953" s="11" t="s">
        <v>121</v>
      </c>
      <c r="K953" s="11" t="s">
        <v>269</v>
      </c>
      <c r="L953" s="11" t="s">
        <v>270</v>
      </c>
    </row>
    <row r="954" spans="1:14" ht="13.8">
      <c r="A954" s="12"/>
      <c r="B954" s="13"/>
      <c r="C954" s="14"/>
      <c r="D954" s="872" t="s">
        <v>26</v>
      </c>
      <c r="E954" s="880"/>
      <c r="F954" s="872" t="s">
        <v>27</v>
      </c>
      <c r="G954" s="880"/>
      <c r="H954" s="872" t="s">
        <v>28</v>
      </c>
      <c r="I954" s="873"/>
      <c r="J954" s="15" t="s">
        <v>29</v>
      </c>
      <c r="K954" s="391" t="s">
        <v>29</v>
      </c>
      <c r="L954" s="391" t="s">
        <v>29</v>
      </c>
    </row>
    <row r="955" spans="1:14" ht="27.6">
      <c r="A955" s="16" t="s">
        <v>30</v>
      </c>
      <c r="B955" s="17" t="s">
        <v>31</v>
      </c>
      <c r="C955" s="18" t="s">
        <v>32</v>
      </c>
      <c r="D955" s="19" t="s">
        <v>33</v>
      </c>
      <c r="E955" s="20" t="s">
        <v>34</v>
      </c>
      <c r="F955" s="19" t="s">
        <v>33</v>
      </c>
      <c r="G955" s="20" t="s">
        <v>34</v>
      </c>
      <c r="H955" s="21" t="s">
        <v>33</v>
      </c>
      <c r="I955" s="40" t="s">
        <v>34</v>
      </c>
      <c r="J955" s="18" t="s">
        <v>34</v>
      </c>
      <c r="K955" s="18" t="s">
        <v>34</v>
      </c>
      <c r="L955" s="18" t="s">
        <v>34</v>
      </c>
    </row>
    <row r="956" spans="1:14" ht="13.8">
      <c r="A956" s="1" t="s">
        <v>15</v>
      </c>
      <c r="B956" s="22">
        <f>+$B$10</f>
        <v>0</v>
      </c>
      <c r="C956" s="84" t="e">
        <f>+B956/B983</f>
        <v>#DIV/0!</v>
      </c>
      <c r="D956" s="89">
        <v>0</v>
      </c>
      <c r="E956" s="112">
        <f>+D956*C950</f>
        <v>0</v>
      </c>
      <c r="F956" s="79">
        <v>0</v>
      </c>
      <c r="G956" s="114">
        <f>F956*C950</f>
        <v>0</v>
      </c>
      <c r="H956" s="89">
        <v>0</v>
      </c>
      <c r="I956" s="116">
        <f>H956*C950</f>
        <v>0</v>
      </c>
      <c r="J956" s="39">
        <f>+H956*I986</f>
        <v>0</v>
      </c>
      <c r="K956" s="39">
        <f>+H956*I987</f>
        <v>0</v>
      </c>
      <c r="L956" s="393">
        <f>+J956+K956</f>
        <v>0</v>
      </c>
    </row>
    <row r="957" spans="1:14" ht="13.8">
      <c r="A957" s="2" t="s">
        <v>4</v>
      </c>
      <c r="B957" s="22">
        <f>+$B$12</f>
        <v>0</v>
      </c>
      <c r="C957" s="84" t="e">
        <f>+B957/B983</f>
        <v>#DIV/0!</v>
      </c>
      <c r="D957" s="89">
        <v>0</v>
      </c>
      <c r="E957" s="112">
        <f>+D957*C950</f>
        <v>0</v>
      </c>
      <c r="F957" s="79">
        <v>0</v>
      </c>
      <c r="G957" s="112">
        <f>F957*C950</f>
        <v>0</v>
      </c>
      <c r="H957" s="89">
        <v>0</v>
      </c>
      <c r="I957" s="117">
        <f>H957*C950</f>
        <v>0</v>
      </c>
      <c r="J957" s="39">
        <f>+H957*I986</f>
        <v>0</v>
      </c>
      <c r="K957" s="39">
        <f>+H957*I987</f>
        <v>0</v>
      </c>
      <c r="L957" s="394">
        <f>+J957+K957</f>
        <v>0</v>
      </c>
    </row>
    <row r="958" spans="1:14" ht="13.8">
      <c r="A958" s="2" t="s">
        <v>0</v>
      </c>
      <c r="B958" s="22">
        <f>+$B$13</f>
        <v>0</v>
      </c>
      <c r="C958" s="84" t="e">
        <f>+B958/B983</f>
        <v>#DIV/0!</v>
      </c>
      <c r="D958" s="89">
        <v>0</v>
      </c>
      <c r="E958" s="112">
        <f>+D958*C950</f>
        <v>0</v>
      </c>
      <c r="F958" s="79">
        <v>0</v>
      </c>
      <c r="G958" s="112">
        <f>F958*C950</f>
        <v>0</v>
      </c>
      <c r="H958" s="89">
        <v>0</v>
      </c>
      <c r="I958" s="117">
        <f>H958*C950</f>
        <v>0</v>
      </c>
      <c r="J958" s="39">
        <f>+H958*I986</f>
        <v>0</v>
      </c>
      <c r="K958" s="39">
        <f>+H958*I987</f>
        <v>0</v>
      </c>
      <c r="L958" s="394">
        <f t="shared" ref="L958:L982" si="69">+J958+K958</f>
        <v>0</v>
      </c>
    </row>
    <row r="959" spans="1:14" ht="13.8">
      <c r="A959" s="2" t="s">
        <v>16</v>
      </c>
      <c r="B959" s="22">
        <f>+$B$14</f>
        <v>0</v>
      </c>
      <c r="C959" s="84" t="e">
        <f>+B959/B983</f>
        <v>#DIV/0!</v>
      </c>
      <c r="D959" s="89">
        <v>0</v>
      </c>
      <c r="E959" s="112">
        <f>+D959*C950</f>
        <v>0</v>
      </c>
      <c r="F959" s="79">
        <v>0</v>
      </c>
      <c r="G959" s="112">
        <f>F959*C950</f>
        <v>0</v>
      </c>
      <c r="H959" s="89">
        <v>0</v>
      </c>
      <c r="I959" s="117">
        <f>H959*C950</f>
        <v>0</v>
      </c>
      <c r="J959" s="39">
        <f>+H959*I986</f>
        <v>0</v>
      </c>
      <c r="K959" s="39">
        <f>+H959*I987</f>
        <v>0</v>
      </c>
      <c r="L959" s="394">
        <f t="shared" si="69"/>
        <v>0</v>
      </c>
    </row>
    <row r="960" spans="1:14" ht="13.8">
      <c r="A960" s="2" t="s">
        <v>6</v>
      </c>
      <c r="B960" s="22">
        <f>+$B$15</f>
        <v>0</v>
      </c>
      <c r="C960" s="84" t="e">
        <f>+B960/B983</f>
        <v>#DIV/0!</v>
      </c>
      <c r="D960" s="89">
        <v>0</v>
      </c>
      <c r="E960" s="112">
        <f>+D960*C950</f>
        <v>0</v>
      </c>
      <c r="F960" s="79">
        <v>0</v>
      </c>
      <c r="G960" s="112">
        <f>F960*C950</f>
        <v>0</v>
      </c>
      <c r="H960" s="89">
        <v>0</v>
      </c>
      <c r="I960" s="117">
        <f>H960*C950</f>
        <v>0</v>
      </c>
      <c r="J960" s="39">
        <f>+H960*I986</f>
        <v>0</v>
      </c>
      <c r="K960" s="39">
        <f>+H960*I987</f>
        <v>0</v>
      </c>
      <c r="L960" s="394">
        <f t="shared" si="69"/>
        <v>0</v>
      </c>
    </row>
    <row r="961" spans="1:12" ht="13.8">
      <c r="A961" s="2" t="s">
        <v>10</v>
      </c>
      <c r="B961" s="22">
        <f>+$B$16</f>
        <v>0</v>
      </c>
      <c r="C961" s="84" t="e">
        <f>+B961/B983</f>
        <v>#DIV/0!</v>
      </c>
      <c r="D961" s="89">
        <v>0</v>
      </c>
      <c r="E961" s="112">
        <f>+D961*C950</f>
        <v>0</v>
      </c>
      <c r="F961" s="79">
        <v>0</v>
      </c>
      <c r="G961" s="112">
        <f>F961*C950</f>
        <v>0</v>
      </c>
      <c r="H961" s="89">
        <v>0</v>
      </c>
      <c r="I961" s="117">
        <f>H961*C950</f>
        <v>0</v>
      </c>
      <c r="J961" s="39">
        <f>+H961*I986</f>
        <v>0</v>
      </c>
      <c r="K961" s="39">
        <f>+H961*I987</f>
        <v>0</v>
      </c>
      <c r="L961" s="394">
        <f t="shared" si="69"/>
        <v>0</v>
      </c>
    </row>
    <row r="962" spans="1:12" ht="13.8">
      <c r="A962" s="2" t="s">
        <v>17</v>
      </c>
      <c r="B962" s="22">
        <f>+$B$17</f>
        <v>0</v>
      </c>
      <c r="C962" s="84" t="e">
        <f>+B962/B983</f>
        <v>#DIV/0!</v>
      </c>
      <c r="D962" s="89">
        <v>0</v>
      </c>
      <c r="E962" s="112">
        <f>+D962*C950</f>
        <v>0</v>
      </c>
      <c r="F962" s="79">
        <v>0</v>
      </c>
      <c r="G962" s="112">
        <f>F962*C950</f>
        <v>0</v>
      </c>
      <c r="H962" s="89">
        <v>0</v>
      </c>
      <c r="I962" s="117">
        <f>H962*C950</f>
        <v>0</v>
      </c>
      <c r="J962" s="39">
        <f>+H962*I986</f>
        <v>0</v>
      </c>
      <c r="K962" s="39">
        <f>+H962*I987</f>
        <v>0</v>
      </c>
      <c r="L962" s="394">
        <f t="shared" si="69"/>
        <v>0</v>
      </c>
    </row>
    <row r="963" spans="1:12" ht="13.8">
      <c r="A963" s="2" t="s">
        <v>5</v>
      </c>
      <c r="B963" s="22">
        <f>+$B$18</f>
        <v>0</v>
      </c>
      <c r="C963" s="84" t="e">
        <f>+B963/B983</f>
        <v>#DIV/0!</v>
      </c>
      <c r="D963" s="89">
        <v>0</v>
      </c>
      <c r="E963" s="112">
        <f>+D963*C950</f>
        <v>0</v>
      </c>
      <c r="F963" s="79">
        <v>0</v>
      </c>
      <c r="G963" s="112">
        <f>F963*C950</f>
        <v>0</v>
      </c>
      <c r="H963" s="89">
        <v>0</v>
      </c>
      <c r="I963" s="117">
        <f>H963*C950</f>
        <v>0</v>
      </c>
      <c r="J963" s="39">
        <f>+H963*I986</f>
        <v>0</v>
      </c>
      <c r="K963" s="39">
        <f>+H963*I987</f>
        <v>0</v>
      </c>
      <c r="L963" s="394">
        <f t="shared" si="69"/>
        <v>0</v>
      </c>
    </row>
    <row r="964" spans="1:12" ht="13.8">
      <c r="A964" s="2" t="s">
        <v>116</v>
      </c>
      <c r="B964" s="22">
        <f>+$B$19</f>
        <v>0</v>
      </c>
      <c r="C964" s="84" t="e">
        <f>+B964/B983</f>
        <v>#DIV/0!</v>
      </c>
      <c r="D964" s="89">
        <v>0</v>
      </c>
      <c r="E964" s="112">
        <f>+D964*C950</f>
        <v>0</v>
      </c>
      <c r="F964" s="79">
        <v>0</v>
      </c>
      <c r="G964" s="112">
        <f>F964*C950</f>
        <v>0</v>
      </c>
      <c r="H964" s="89">
        <v>0</v>
      </c>
      <c r="I964" s="117">
        <f>H964*C950</f>
        <v>0</v>
      </c>
      <c r="J964" s="39">
        <f>+H964*I986</f>
        <v>0</v>
      </c>
      <c r="K964" s="39">
        <f>+H964*I987</f>
        <v>0</v>
      </c>
      <c r="L964" s="394">
        <f t="shared" si="69"/>
        <v>0</v>
      </c>
    </row>
    <row r="965" spans="1:12" ht="13.8">
      <c r="A965" s="2" t="s">
        <v>1</v>
      </c>
      <c r="B965" s="22">
        <f>+$B$20</f>
        <v>0</v>
      </c>
      <c r="C965" s="84" t="e">
        <f>+B965/B983</f>
        <v>#DIV/0!</v>
      </c>
      <c r="D965" s="89">
        <v>0</v>
      </c>
      <c r="E965" s="112">
        <f>+D965*C950</f>
        <v>0</v>
      </c>
      <c r="F965" s="79">
        <v>0</v>
      </c>
      <c r="G965" s="112">
        <f>F965*C950</f>
        <v>0</v>
      </c>
      <c r="H965" s="89">
        <v>0</v>
      </c>
      <c r="I965" s="117">
        <f>H965*C950</f>
        <v>0</v>
      </c>
      <c r="J965" s="39">
        <f>+H965*I986</f>
        <v>0</v>
      </c>
      <c r="K965" s="39">
        <f>+H965*I987</f>
        <v>0</v>
      </c>
      <c r="L965" s="394">
        <f t="shared" si="69"/>
        <v>0</v>
      </c>
    </row>
    <row r="966" spans="1:12" ht="13.8">
      <c r="A966" s="2" t="s">
        <v>46</v>
      </c>
      <c r="B966" s="22">
        <f>+$B$21</f>
        <v>0</v>
      </c>
      <c r="C966" s="84" t="e">
        <f>+B966/B983</f>
        <v>#DIV/0!</v>
      </c>
      <c r="D966" s="89">
        <v>0</v>
      </c>
      <c r="E966" s="112">
        <f>+D966*C950</f>
        <v>0</v>
      </c>
      <c r="F966" s="79">
        <v>0</v>
      </c>
      <c r="G966" s="112">
        <f>F966*C950</f>
        <v>0</v>
      </c>
      <c r="H966" s="89">
        <v>0</v>
      </c>
      <c r="I966" s="117">
        <f>H966*C950</f>
        <v>0</v>
      </c>
      <c r="J966" s="39">
        <f>+H966*I986</f>
        <v>0</v>
      </c>
      <c r="K966" s="39">
        <f>+H966*I987</f>
        <v>0</v>
      </c>
      <c r="L966" s="394">
        <f t="shared" si="69"/>
        <v>0</v>
      </c>
    </row>
    <row r="967" spans="1:12" ht="13.8">
      <c r="A967" s="2" t="s">
        <v>45</v>
      </c>
      <c r="B967" s="22">
        <f>+$B$22</f>
        <v>0</v>
      </c>
      <c r="C967" s="84" t="e">
        <f>+B967/B983</f>
        <v>#DIV/0!</v>
      </c>
      <c r="D967" s="89">
        <v>0</v>
      </c>
      <c r="E967" s="112">
        <f>+D967*C950</f>
        <v>0</v>
      </c>
      <c r="F967" s="79">
        <v>0</v>
      </c>
      <c r="G967" s="112">
        <f>F967*C950</f>
        <v>0</v>
      </c>
      <c r="H967" s="89">
        <v>0</v>
      </c>
      <c r="I967" s="117">
        <f>H967*C950</f>
        <v>0</v>
      </c>
      <c r="J967" s="39">
        <f>+H967*I986</f>
        <v>0</v>
      </c>
      <c r="K967" s="39">
        <f>+H967*I987</f>
        <v>0</v>
      </c>
      <c r="L967" s="394">
        <f t="shared" si="69"/>
        <v>0</v>
      </c>
    </row>
    <row r="968" spans="1:12" ht="13.8">
      <c r="A968" s="2" t="s">
        <v>209</v>
      </c>
      <c r="B968" s="22">
        <f>+$B$23</f>
        <v>0</v>
      </c>
      <c r="C968" s="84" t="e">
        <f>+B968/B983</f>
        <v>#DIV/0!</v>
      </c>
      <c r="D968" s="89">
        <v>0</v>
      </c>
      <c r="E968" s="112">
        <f>+D968*C950</f>
        <v>0</v>
      </c>
      <c r="F968" s="79">
        <v>0</v>
      </c>
      <c r="G968" s="112">
        <f>F968*C950</f>
        <v>0</v>
      </c>
      <c r="H968" s="89">
        <v>0</v>
      </c>
      <c r="I968" s="117">
        <f>H968*C950</f>
        <v>0</v>
      </c>
      <c r="J968" s="39">
        <f>+H968*I986</f>
        <v>0</v>
      </c>
      <c r="K968" s="39">
        <f>+H968*I987</f>
        <v>0</v>
      </c>
      <c r="L968" s="394">
        <f t="shared" si="69"/>
        <v>0</v>
      </c>
    </row>
    <row r="969" spans="1:12" ht="13.8">
      <c r="A969" s="2" t="s">
        <v>210</v>
      </c>
      <c r="B969" s="22">
        <f>+$B$24</f>
        <v>0</v>
      </c>
      <c r="C969" s="84" t="e">
        <f>+B969/B983</f>
        <v>#DIV/0!</v>
      </c>
      <c r="D969" s="89">
        <v>0</v>
      </c>
      <c r="E969" s="112">
        <f>+D969*C950</f>
        <v>0</v>
      </c>
      <c r="F969" s="79">
        <v>0</v>
      </c>
      <c r="G969" s="112">
        <f>F969*C950</f>
        <v>0</v>
      </c>
      <c r="H969" s="89">
        <v>0</v>
      </c>
      <c r="I969" s="117">
        <f>H969*C950</f>
        <v>0</v>
      </c>
      <c r="J969" s="39">
        <f>+H969*I986</f>
        <v>0</v>
      </c>
      <c r="K969" s="39">
        <f>+H969*I987</f>
        <v>0</v>
      </c>
      <c r="L969" s="394">
        <f t="shared" si="69"/>
        <v>0</v>
      </c>
    </row>
    <row r="970" spans="1:12" ht="13.8">
      <c r="A970" s="2" t="s">
        <v>2</v>
      </c>
      <c r="B970" s="22">
        <f>+$B$25</f>
        <v>0</v>
      </c>
      <c r="C970" s="84" t="e">
        <f>+B970/B983</f>
        <v>#DIV/0!</v>
      </c>
      <c r="D970" s="89">
        <v>0</v>
      </c>
      <c r="E970" s="112">
        <f>+D970*C950</f>
        <v>0</v>
      </c>
      <c r="F970" s="79">
        <v>0</v>
      </c>
      <c r="G970" s="112">
        <f>F970*C950</f>
        <v>0</v>
      </c>
      <c r="H970" s="89">
        <v>0</v>
      </c>
      <c r="I970" s="117">
        <f>H970*C950</f>
        <v>0</v>
      </c>
      <c r="J970" s="39">
        <f>+H970*I986</f>
        <v>0</v>
      </c>
      <c r="K970" s="39">
        <f>+H970*I987</f>
        <v>0</v>
      </c>
      <c r="L970" s="394">
        <f t="shared" si="69"/>
        <v>0</v>
      </c>
    </row>
    <row r="971" spans="1:12" ht="13.8">
      <c r="A971" s="2" t="s">
        <v>12</v>
      </c>
      <c r="B971" s="22">
        <f>+$B$26</f>
        <v>0</v>
      </c>
      <c r="C971" s="84" t="e">
        <f>+B971/B983</f>
        <v>#DIV/0!</v>
      </c>
      <c r="D971" s="89">
        <v>0</v>
      </c>
      <c r="E971" s="112">
        <f>+D971*C950</f>
        <v>0</v>
      </c>
      <c r="F971" s="79">
        <v>0</v>
      </c>
      <c r="G971" s="112">
        <f>F971*C950</f>
        <v>0</v>
      </c>
      <c r="H971" s="89">
        <v>0</v>
      </c>
      <c r="I971" s="117">
        <f>H971*C950</f>
        <v>0</v>
      </c>
      <c r="J971" s="39">
        <f>+H971*I986</f>
        <v>0</v>
      </c>
      <c r="K971" s="39">
        <f>+H971*I987</f>
        <v>0</v>
      </c>
      <c r="L971" s="394">
        <f t="shared" si="69"/>
        <v>0</v>
      </c>
    </row>
    <row r="972" spans="1:12" ht="13.8">
      <c r="A972" s="2" t="s">
        <v>18</v>
      </c>
      <c r="B972" s="22">
        <f>+$B$27</f>
        <v>0</v>
      </c>
      <c r="C972" s="84" t="e">
        <f>+B972/B983</f>
        <v>#DIV/0!</v>
      </c>
      <c r="D972" s="89">
        <v>0</v>
      </c>
      <c r="E972" s="112">
        <f>+D972*C950</f>
        <v>0</v>
      </c>
      <c r="F972" s="79">
        <v>0</v>
      </c>
      <c r="G972" s="112">
        <f>F972*C950</f>
        <v>0</v>
      </c>
      <c r="H972" s="89">
        <v>0</v>
      </c>
      <c r="I972" s="117">
        <f>H972*C950</f>
        <v>0</v>
      </c>
      <c r="J972" s="39">
        <f>+H972*I986</f>
        <v>0</v>
      </c>
      <c r="K972" s="39">
        <f>+H972*I987</f>
        <v>0</v>
      </c>
      <c r="L972" s="394">
        <f t="shared" si="69"/>
        <v>0</v>
      </c>
    </row>
    <row r="973" spans="1:12" ht="13.8">
      <c r="A973" s="2" t="s">
        <v>9</v>
      </c>
      <c r="B973" s="22">
        <f>+$B$28</f>
        <v>0</v>
      </c>
      <c r="C973" s="84" t="e">
        <f>+B973/B983</f>
        <v>#DIV/0!</v>
      </c>
      <c r="D973" s="89">
        <v>0</v>
      </c>
      <c r="E973" s="112">
        <f>+D973*C950</f>
        <v>0</v>
      </c>
      <c r="F973" s="79">
        <v>0</v>
      </c>
      <c r="G973" s="112">
        <f>F973*C950</f>
        <v>0</v>
      </c>
      <c r="H973" s="89">
        <v>1.8036795884691807E-2</v>
      </c>
      <c r="I973" s="117">
        <f>H973*C950</f>
        <v>252515.14238568529</v>
      </c>
      <c r="J973" s="39">
        <f>+H973*I986</f>
        <v>24705.636836293139</v>
      </c>
      <c r="K973" s="39">
        <f>+H973*I987</f>
        <v>493.75728734343824</v>
      </c>
      <c r="L973" s="394">
        <f t="shared" si="69"/>
        <v>25199.394123636575</v>
      </c>
    </row>
    <row r="974" spans="1:12" ht="13.8">
      <c r="A974" s="2" t="s">
        <v>7</v>
      </c>
      <c r="B974" s="22">
        <f>+$B$29</f>
        <v>0</v>
      </c>
      <c r="C974" s="84" t="e">
        <f>+B974/B983</f>
        <v>#DIV/0!</v>
      </c>
      <c r="D974" s="89">
        <v>0</v>
      </c>
      <c r="E974" s="112">
        <f>+D974*C950</f>
        <v>0</v>
      </c>
      <c r="F974" s="79">
        <v>0</v>
      </c>
      <c r="G974" s="112">
        <f>F974*C950</f>
        <v>0</v>
      </c>
      <c r="H974" s="89">
        <v>9.6124959254497155E-3</v>
      </c>
      <c r="I974" s="117">
        <f>H974*C950</f>
        <v>134574.94295629603</v>
      </c>
      <c r="J974" s="39">
        <f>+H974*I986</f>
        <v>13166.575424078768</v>
      </c>
      <c r="K974" s="39">
        <f>+H974*I987</f>
        <v>263.14207595918595</v>
      </c>
      <c r="L974" s="394">
        <f t="shared" si="69"/>
        <v>13429.717500037954</v>
      </c>
    </row>
    <row r="975" spans="1:12" ht="13.8">
      <c r="A975" s="2" t="s">
        <v>13</v>
      </c>
      <c r="B975" s="22">
        <f>+$B$30</f>
        <v>0</v>
      </c>
      <c r="C975" s="84" t="e">
        <f>+B975/B983</f>
        <v>#DIV/0!</v>
      </c>
      <c r="D975" s="89">
        <v>0</v>
      </c>
      <c r="E975" s="112">
        <f>+D975*C950</f>
        <v>0</v>
      </c>
      <c r="F975" s="79">
        <v>0</v>
      </c>
      <c r="G975" s="112">
        <f>F975*C950</f>
        <v>0</v>
      </c>
      <c r="H975" s="89">
        <v>0</v>
      </c>
      <c r="I975" s="117">
        <f>H975*C950</f>
        <v>0</v>
      </c>
      <c r="J975" s="39">
        <f>+H975*I986</f>
        <v>0</v>
      </c>
      <c r="K975" s="39">
        <f>+H975*I987</f>
        <v>0</v>
      </c>
      <c r="L975" s="394">
        <f t="shared" si="69"/>
        <v>0</v>
      </c>
    </row>
    <row r="976" spans="1:12" ht="13.8">
      <c r="A976" s="2" t="s">
        <v>3</v>
      </c>
      <c r="B976" s="22">
        <f>+$B$31</f>
        <v>0</v>
      </c>
      <c r="C976" s="84" t="e">
        <f>+B976/B983</f>
        <v>#DIV/0!</v>
      </c>
      <c r="D976" s="89">
        <v>0</v>
      </c>
      <c r="E976" s="112">
        <f>+D976*C950</f>
        <v>0</v>
      </c>
      <c r="F976" s="79">
        <v>0</v>
      </c>
      <c r="G976" s="112">
        <f>F976*C950</f>
        <v>0</v>
      </c>
      <c r="H976" s="89">
        <v>7.2322018417323173E-3</v>
      </c>
      <c r="I976" s="117">
        <f>H976*C950</f>
        <v>101250.82578425245</v>
      </c>
      <c r="J976" s="39">
        <f>+H976*I986</f>
        <v>9906.2024857893466</v>
      </c>
      <c r="K976" s="39">
        <f>+H976*I987</f>
        <v>197.98152541742218</v>
      </c>
      <c r="L976" s="394">
        <f t="shared" si="69"/>
        <v>10104.184011206769</v>
      </c>
    </row>
    <row r="977" spans="1:14" ht="13.8">
      <c r="A977" s="2" t="s">
        <v>11</v>
      </c>
      <c r="B977" s="22">
        <f>+$B$32</f>
        <v>0</v>
      </c>
      <c r="C977" s="84" t="e">
        <f>+B977/B983</f>
        <v>#DIV/0!</v>
      </c>
      <c r="D977" s="89">
        <v>0</v>
      </c>
      <c r="E977" s="112">
        <f>+D977*C950</f>
        <v>0</v>
      </c>
      <c r="F977" s="79">
        <v>0</v>
      </c>
      <c r="G977" s="112">
        <f>F977*C950</f>
        <v>0</v>
      </c>
      <c r="H977" s="89">
        <v>0.96451455769729644</v>
      </c>
      <c r="I977" s="117">
        <f>H977*C950</f>
        <v>13503203.80776215</v>
      </c>
      <c r="J977" s="39">
        <f>+H977*I986</f>
        <v>1321129.6805776583</v>
      </c>
      <c r="K977" s="39">
        <f>+H977*I987</f>
        <v>26403.586016963491</v>
      </c>
      <c r="L977" s="394">
        <f t="shared" si="69"/>
        <v>1347533.2665946218</v>
      </c>
    </row>
    <row r="978" spans="1:14" ht="13.8">
      <c r="A978" s="372" t="s">
        <v>8</v>
      </c>
      <c r="B978" s="22">
        <f>+$B$33</f>
        <v>0</v>
      </c>
      <c r="C978" s="84" t="e">
        <f>+B978/B983</f>
        <v>#DIV/0!</v>
      </c>
      <c r="D978" s="89">
        <v>0</v>
      </c>
      <c r="E978" s="112">
        <f>+D978*C950</f>
        <v>0</v>
      </c>
      <c r="F978" s="79">
        <v>0</v>
      </c>
      <c r="G978" s="112">
        <f>F978*C950</f>
        <v>0</v>
      </c>
      <c r="H978" s="89">
        <v>6.0394865082977591E-4</v>
      </c>
      <c r="I978" s="117">
        <f>H978*C950</f>
        <v>8455.2811116168632</v>
      </c>
      <c r="J978" s="39">
        <f>+H978*I986</f>
        <v>827.24981368965621</v>
      </c>
      <c r="K978" s="39">
        <f>+H978*I987</f>
        <v>16.533094316465114</v>
      </c>
      <c r="L978" s="394">
        <f t="shared" si="69"/>
        <v>843.78290800612137</v>
      </c>
    </row>
    <row r="979" spans="1:14" ht="13.8">
      <c r="A979" s="372" t="s">
        <v>444</v>
      </c>
      <c r="B979" s="22">
        <f>+$B$34</f>
        <v>0</v>
      </c>
      <c r="C979" s="84" t="e">
        <f>+B979/B983</f>
        <v>#DIV/0!</v>
      </c>
      <c r="D979" s="89">
        <v>0</v>
      </c>
      <c r="E979" s="112">
        <f>+D979*C950</f>
        <v>0</v>
      </c>
      <c r="F979" s="79">
        <v>0</v>
      </c>
      <c r="G979" s="112">
        <f>F979*C950</f>
        <v>0</v>
      </c>
      <c r="H979" s="89">
        <v>0</v>
      </c>
      <c r="I979" s="117">
        <f>H979*C950</f>
        <v>0</v>
      </c>
      <c r="J979" s="39">
        <f>+H979*I986</f>
        <v>0</v>
      </c>
      <c r="K979" s="39">
        <f>+H979*I987</f>
        <v>0</v>
      </c>
      <c r="L979" s="394">
        <f t="shared" si="69"/>
        <v>0</v>
      </c>
    </row>
    <row r="980" spans="1:14" ht="13.8">
      <c r="A980" s="372" t="s">
        <v>445</v>
      </c>
      <c r="B980" s="22">
        <f>+$B$35</f>
        <v>0</v>
      </c>
      <c r="C980" s="84" t="e">
        <f>+B980/B983</f>
        <v>#DIV/0!</v>
      </c>
      <c r="D980" s="89">
        <v>0</v>
      </c>
      <c r="E980" s="112">
        <f>+D980*C950</f>
        <v>0</v>
      </c>
      <c r="F980" s="79">
        <v>0</v>
      </c>
      <c r="G980" s="112">
        <f>F980*C950</f>
        <v>0</v>
      </c>
      <c r="H980" s="89">
        <v>0</v>
      </c>
      <c r="I980" s="117">
        <f>H980*C950</f>
        <v>0</v>
      </c>
      <c r="J980" s="39">
        <f>+H980*I986</f>
        <v>0</v>
      </c>
      <c r="K980" s="39">
        <f>+H980*I987</f>
        <v>0</v>
      </c>
      <c r="L980" s="394">
        <f t="shared" si="69"/>
        <v>0</v>
      </c>
    </row>
    <row r="981" spans="1:14" ht="13.8">
      <c r="A981" s="372" t="s">
        <v>461</v>
      </c>
      <c r="B981" s="22">
        <f>+$B$36</f>
        <v>0</v>
      </c>
      <c r="C981" s="84" t="e">
        <f>+B981/B983</f>
        <v>#DIV/0!</v>
      </c>
      <c r="D981" s="89">
        <v>0</v>
      </c>
      <c r="E981" s="112">
        <f>+D981*C950</f>
        <v>0</v>
      </c>
      <c r="F981" s="79">
        <v>0</v>
      </c>
      <c r="G981" s="112">
        <f>F981*C950</f>
        <v>0</v>
      </c>
      <c r="H981" s="89">
        <v>0</v>
      </c>
      <c r="I981" s="117">
        <f>H981*C950</f>
        <v>0</v>
      </c>
      <c r="J981" s="39">
        <f>+H981*I986</f>
        <v>0</v>
      </c>
      <c r="K981" s="39">
        <f>+H981*I987</f>
        <v>0</v>
      </c>
      <c r="L981" s="394">
        <f t="shared" ref="L981" si="70">+J981+K981</f>
        <v>0</v>
      </c>
    </row>
    <row r="982" spans="1:14" ht="13.8">
      <c r="A982" s="3" t="s">
        <v>464</v>
      </c>
      <c r="B982" s="22">
        <f>+$B$37</f>
        <v>0</v>
      </c>
      <c r="C982" s="84" t="e">
        <f>+B982/B983</f>
        <v>#DIV/0!</v>
      </c>
      <c r="D982" s="89">
        <v>0</v>
      </c>
      <c r="E982" s="112">
        <f>+D982*C950</f>
        <v>0</v>
      </c>
      <c r="F982" s="79">
        <v>0</v>
      </c>
      <c r="G982" s="115">
        <f>F982*C950</f>
        <v>0</v>
      </c>
      <c r="H982" s="358">
        <v>0</v>
      </c>
      <c r="I982" s="118">
        <f>H982*C950</f>
        <v>0</v>
      </c>
      <c r="J982" s="39">
        <f>+H982*I986</f>
        <v>0</v>
      </c>
      <c r="K982" s="39">
        <f>+H982*I987</f>
        <v>0</v>
      </c>
      <c r="L982" s="394">
        <f t="shared" si="69"/>
        <v>0</v>
      </c>
    </row>
    <row r="983" spans="1:14" ht="13.8">
      <c r="A983" s="24"/>
      <c r="B983" s="25">
        <f t="shared" ref="B983:L983" si="71">SUM(B956:B982)</f>
        <v>0</v>
      </c>
      <c r="C983" s="85" t="e">
        <f t="shared" si="71"/>
        <v>#DIV/0!</v>
      </c>
      <c r="D983" s="82">
        <f t="shared" si="71"/>
        <v>0</v>
      </c>
      <c r="E983" s="113">
        <f t="shared" si="71"/>
        <v>0</v>
      </c>
      <c r="F983" s="83">
        <f t="shared" si="71"/>
        <v>0</v>
      </c>
      <c r="G983" s="113">
        <f t="shared" si="71"/>
        <v>0</v>
      </c>
      <c r="H983" s="86">
        <f t="shared" si="71"/>
        <v>1</v>
      </c>
      <c r="I983" s="363">
        <f t="shared" si="71"/>
        <v>14000000</v>
      </c>
      <c r="J983" s="26">
        <f t="shared" si="71"/>
        <v>1369735.3451375093</v>
      </c>
      <c r="K983" s="26">
        <f t="shared" si="71"/>
        <v>27375.000000000004</v>
      </c>
      <c r="L983" s="26">
        <f t="shared" si="71"/>
        <v>1397110.3451375093</v>
      </c>
    </row>
    <row r="984" spans="1:14">
      <c r="H984" s="80"/>
      <c r="I984" s="81"/>
    </row>
    <row r="985" spans="1:14">
      <c r="I985" s="127"/>
    </row>
    <row r="986" spans="1:14">
      <c r="G986" t="s">
        <v>114</v>
      </c>
      <c r="H986" s="27"/>
      <c r="I986" s="357">
        <f>+OTP!L78</f>
        <v>1369735.3451375093</v>
      </c>
    </row>
    <row r="987" spans="1:14">
      <c r="G987" t="s">
        <v>338</v>
      </c>
      <c r="I987" s="357">
        <f>+OTP!M78</f>
        <v>27375</v>
      </c>
    </row>
    <row r="988" spans="1:14">
      <c r="G988" t="s">
        <v>256</v>
      </c>
      <c r="I988" s="746">
        <f>SUM(I986:I987)</f>
        <v>1397110.3451375093</v>
      </c>
      <c r="N988" s="121">
        <f>+I988</f>
        <v>1397110.3451375093</v>
      </c>
    </row>
    <row r="989" spans="1:14">
      <c r="I989" s="748"/>
    </row>
    <row r="990" spans="1:14">
      <c r="I990" s="748"/>
    </row>
    <row r="991" spans="1:14">
      <c r="I991" s="88"/>
    </row>
    <row r="992" spans="1:14" ht="15.6">
      <c r="A992" s="874" t="s">
        <v>19</v>
      </c>
      <c r="B992" s="875"/>
      <c r="C992" s="875" t="s">
        <v>679</v>
      </c>
      <c r="D992" s="875"/>
      <c r="E992" s="875"/>
      <c r="F992" s="875"/>
      <c r="G992" s="875"/>
      <c r="H992" s="876"/>
      <c r="I992" s="4"/>
    </row>
    <row r="993" spans="1:12" ht="15.6">
      <c r="A993" s="867" t="s">
        <v>20</v>
      </c>
      <c r="B993" s="868"/>
      <c r="C993" s="920"/>
      <c r="D993" s="920"/>
      <c r="E993" s="920"/>
      <c r="F993" s="920"/>
      <c r="G993" s="920"/>
      <c r="H993" s="921"/>
      <c r="I993" s="4"/>
    </row>
    <row r="994" spans="1:12" ht="15.6">
      <c r="A994" s="867" t="s">
        <v>22</v>
      </c>
      <c r="B994" s="868"/>
      <c r="C994" s="913"/>
      <c r="D994" s="913"/>
      <c r="E994" s="913"/>
      <c r="F994" s="913"/>
      <c r="G994" s="913"/>
      <c r="H994" s="914"/>
      <c r="I994" s="4"/>
    </row>
    <row r="995" spans="1:12" ht="15.6">
      <c r="A995" s="867" t="s">
        <v>24</v>
      </c>
      <c r="B995" s="868"/>
      <c r="C995" s="869">
        <v>242500</v>
      </c>
      <c r="D995" s="870"/>
      <c r="E995" s="870"/>
      <c r="F995" s="870"/>
      <c r="G995" s="870"/>
      <c r="H995" s="871"/>
      <c r="I995" s="4"/>
    </row>
    <row r="996" spans="1:12" ht="15.6">
      <c r="A996" s="881" t="s">
        <v>25</v>
      </c>
      <c r="B996" s="882"/>
      <c r="C996" s="911" t="s">
        <v>5</v>
      </c>
      <c r="D996" s="911"/>
      <c r="E996" s="911"/>
      <c r="F996" s="911"/>
      <c r="G996" s="911"/>
      <c r="H996" s="912"/>
      <c r="I996" s="4"/>
    </row>
    <row r="997" spans="1:12" ht="13.8">
      <c r="A997" s="5"/>
      <c r="B997" s="5"/>
      <c r="C997" s="5"/>
      <c r="D997" s="5"/>
      <c r="E997" s="5"/>
      <c r="F997" s="5"/>
      <c r="G997" s="5"/>
      <c r="H997" s="5"/>
      <c r="I997" s="5"/>
    </row>
    <row r="998" spans="1:12" ht="13.8">
      <c r="A998" s="6"/>
      <c r="B998" s="7"/>
      <c r="C998" s="8"/>
      <c r="D998" s="886">
        <v>0</v>
      </c>
      <c r="E998" s="887"/>
      <c r="F998" s="886">
        <v>1</v>
      </c>
      <c r="G998" s="887"/>
      <c r="H998" s="489"/>
      <c r="I998" s="10"/>
      <c r="J998" s="11" t="s">
        <v>121</v>
      </c>
      <c r="K998" s="11" t="s">
        <v>269</v>
      </c>
      <c r="L998" s="11" t="s">
        <v>270</v>
      </c>
    </row>
    <row r="999" spans="1:12" ht="13.8">
      <c r="A999" s="12"/>
      <c r="B999" s="13"/>
      <c r="C999" s="14"/>
      <c r="D999" s="872" t="s">
        <v>26</v>
      </c>
      <c r="E999" s="880"/>
      <c r="F999" s="872" t="s">
        <v>27</v>
      </c>
      <c r="G999" s="880"/>
      <c r="H999" s="872" t="s">
        <v>28</v>
      </c>
      <c r="I999" s="873"/>
      <c r="J999" s="15" t="s">
        <v>29</v>
      </c>
      <c r="K999" s="391" t="s">
        <v>29</v>
      </c>
      <c r="L999" s="391" t="s">
        <v>29</v>
      </c>
    </row>
    <row r="1000" spans="1:12" ht="27.6">
      <c r="A1000" s="16" t="s">
        <v>30</v>
      </c>
      <c r="B1000" s="17" t="s">
        <v>31</v>
      </c>
      <c r="C1000" s="18" t="s">
        <v>32</v>
      </c>
      <c r="D1000" s="19" t="s">
        <v>33</v>
      </c>
      <c r="E1000" s="20" t="s">
        <v>34</v>
      </c>
      <c r="F1000" s="19" t="s">
        <v>33</v>
      </c>
      <c r="G1000" s="20" t="s">
        <v>34</v>
      </c>
      <c r="H1000" s="21" t="s">
        <v>33</v>
      </c>
      <c r="I1000" s="40" t="s">
        <v>34</v>
      </c>
      <c r="J1000" s="18" t="s">
        <v>34</v>
      </c>
      <c r="K1000" s="18" t="s">
        <v>34</v>
      </c>
      <c r="L1000" s="18" t="s">
        <v>34</v>
      </c>
    </row>
    <row r="1001" spans="1:12" ht="13.8">
      <c r="A1001" s="1" t="s">
        <v>15</v>
      </c>
      <c r="B1001" s="22">
        <f>+$B$10</f>
        <v>0</v>
      </c>
      <c r="C1001" s="84" t="e">
        <f>+B1001/B1028</f>
        <v>#DIV/0!</v>
      </c>
      <c r="D1001" s="89">
        <v>0</v>
      </c>
      <c r="E1001" s="112">
        <f>+D1001*C995</f>
        <v>0</v>
      </c>
      <c r="F1001" s="79">
        <v>0</v>
      </c>
      <c r="G1001" s="114">
        <f>F1001*C995</f>
        <v>0</v>
      </c>
      <c r="H1001" s="89">
        <v>0</v>
      </c>
      <c r="I1001" s="116">
        <f>H1001*C995</f>
        <v>0</v>
      </c>
      <c r="J1001" s="39">
        <f>+H1001*I1031</f>
        <v>0</v>
      </c>
      <c r="K1001" s="588">
        <v>0</v>
      </c>
      <c r="L1001" s="393">
        <f>+J1001+K1001</f>
        <v>0</v>
      </c>
    </row>
    <row r="1002" spans="1:12" ht="13.8">
      <c r="A1002" s="2" t="s">
        <v>4</v>
      </c>
      <c r="B1002" s="22">
        <f>+$B$12</f>
        <v>0</v>
      </c>
      <c r="C1002" s="84" t="e">
        <f>+B1002/B1028</f>
        <v>#DIV/0!</v>
      </c>
      <c r="D1002" s="89">
        <v>0</v>
      </c>
      <c r="E1002" s="112">
        <f>+D1002*C995</f>
        <v>0</v>
      </c>
      <c r="F1002" s="79">
        <v>0</v>
      </c>
      <c r="G1002" s="112">
        <f>F1002*C995</f>
        <v>0</v>
      </c>
      <c r="H1002" s="89">
        <v>0</v>
      </c>
      <c r="I1002" s="117">
        <f>H1002*C995</f>
        <v>0</v>
      </c>
      <c r="J1002" s="39">
        <f>+H1002*I1031</f>
        <v>0</v>
      </c>
      <c r="K1002" s="588">
        <v>0</v>
      </c>
      <c r="L1002" s="394">
        <f>+J1002+K1002</f>
        <v>0</v>
      </c>
    </row>
    <row r="1003" spans="1:12" ht="13.8">
      <c r="A1003" s="2" t="s">
        <v>0</v>
      </c>
      <c r="B1003" s="22">
        <f>+$B$13</f>
        <v>0</v>
      </c>
      <c r="C1003" s="84" t="e">
        <f>+B1003/B1028</f>
        <v>#DIV/0!</v>
      </c>
      <c r="D1003" s="89">
        <v>0</v>
      </c>
      <c r="E1003" s="112">
        <f>+D1003*C995</f>
        <v>0</v>
      </c>
      <c r="F1003" s="79">
        <v>0</v>
      </c>
      <c r="G1003" s="112">
        <f>F1003*C995</f>
        <v>0</v>
      </c>
      <c r="H1003" s="89">
        <v>0</v>
      </c>
      <c r="I1003" s="117">
        <f>H1003*C995</f>
        <v>0</v>
      </c>
      <c r="J1003" s="39">
        <f>+H1003*I1031</f>
        <v>0</v>
      </c>
      <c r="K1003" s="588">
        <v>0</v>
      </c>
      <c r="L1003" s="394">
        <f t="shared" ref="L1003:L1027" si="72">+J1003+K1003</f>
        <v>0</v>
      </c>
    </row>
    <row r="1004" spans="1:12" ht="13.8">
      <c r="A1004" s="2" t="s">
        <v>16</v>
      </c>
      <c r="B1004" s="22">
        <f>+$B$14</f>
        <v>0</v>
      </c>
      <c r="C1004" s="84" t="e">
        <f>+B1004/B1028</f>
        <v>#DIV/0!</v>
      </c>
      <c r="D1004" s="89">
        <v>0</v>
      </c>
      <c r="E1004" s="112">
        <f>+D1004*C995</f>
        <v>0</v>
      </c>
      <c r="F1004" s="79">
        <v>0</v>
      </c>
      <c r="G1004" s="112">
        <f>F1004*C995</f>
        <v>0</v>
      </c>
      <c r="H1004" s="89">
        <v>0</v>
      </c>
      <c r="I1004" s="117">
        <f>H1004*C995</f>
        <v>0</v>
      </c>
      <c r="J1004" s="39">
        <f>+H1004*I1031</f>
        <v>0</v>
      </c>
      <c r="K1004" s="588">
        <v>0</v>
      </c>
      <c r="L1004" s="394">
        <f t="shared" si="72"/>
        <v>0</v>
      </c>
    </row>
    <row r="1005" spans="1:12" ht="13.8">
      <c r="A1005" s="2" t="s">
        <v>6</v>
      </c>
      <c r="B1005" s="22">
        <f>+$B$15</f>
        <v>0</v>
      </c>
      <c r="C1005" s="84" t="e">
        <f>+B1005/B1028</f>
        <v>#DIV/0!</v>
      </c>
      <c r="D1005" s="89">
        <v>0</v>
      </c>
      <c r="E1005" s="112">
        <f>+D1005*C995</f>
        <v>0</v>
      </c>
      <c r="F1005" s="79">
        <v>0</v>
      </c>
      <c r="G1005" s="112">
        <f>F1005*C995</f>
        <v>0</v>
      </c>
      <c r="H1005" s="89">
        <v>0</v>
      </c>
      <c r="I1005" s="117">
        <f>H1005*C995</f>
        <v>0</v>
      </c>
      <c r="J1005" s="39">
        <f>+H1005*I1031</f>
        <v>0</v>
      </c>
      <c r="K1005" s="588">
        <v>0</v>
      </c>
      <c r="L1005" s="394">
        <f t="shared" si="72"/>
        <v>0</v>
      </c>
    </row>
    <row r="1006" spans="1:12" ht="13.8">
      <c r="A1006" s="2" t="s">
        <v>10</v>
      </c>
      <c r="B1006" s="22">
        <f>+$B$16</f>
        <v>0</v>
      </c>
      <c r="C1006" s="84" t="e">
        <f>+B1006/B1028</f>
        <v>#DIV/0!</v>
      </c>
      <c r="D1006" s="89">
        <v>0</v>
      </c>
      <c r="E1006" s="112">
        <f>+D1006*C995</f>
        <v>0</v>
      </c>
      <c r="F1006" s="79">
        <v>0</v>
      </c>
      <c r="G1006" s="112">
        <f>F1006*C995</f>
        <v>0</v>
      </c>
      <c r="H1006" s="89">
        <v>0</v>
      </c>
      <c r="I1006" s="117">
        <f>H1006*C995</f>
        <v>0</v>
      </c>
      <c r="J1006" s="39">
        <f>+H1006*I1031</f>
        <v>0</v>
      </c>
      <c r="K1006" s="588">
        <v>0</v>
      </c>
      <c r="L1006" s="394">
        <f t="shared" si="72"/>
        <v>0</v>
      </c>
    </row>
    <row r="1007" spans="1:12" ht="13.8">
      <c r="A1007" s="2" t="s">
        <v>17</v>
      </c>
      <c r="B1007" s="22">
        <f>+$B$17</f>
        <v>0</v>
      </c>
      <c r="C1007" s="84" t="e">
        <f>+B1007/B1028</f>
        <v>#DIV/0!</v>
      </c>
      <c r="D1007" s="89">
        <v>0</v>
      </c>
      <c r="E1007" s="112">
        <f>+D1007*C995</f>
        <v>0</v>
      </c>
      <c r="F1007" s="79">
        <v>0</v>
      </c>
      <c r="G1007" s="112">
        <f>F1007*C995</f>
        <v>0</v>
      </c>
      <c r="H1007" s="89">
        <v>0</v>
      </c>
      <c r="I1007" s="117">
        <f>H1007*C995</f>
        <v>0</v>
      </c>
      <c r="J1007" s="39">
        <f>+H1007*I1031</f>
        <v>0</v>
      </c>
      <c r="K1007" s="588">
        <v>0</v>
      </c>
      <c r="L1007" s="394">
        <f t="shared" si="72"/>
        <v>0</v>
      </c>
    </row>
    <row r="1008" spans="1:12" ht="13.8">
      <c r="A1008" s="2" t="s">
        <v>5</v>
      </c>
      <c r="B1008" s="22">
        <f>+$B$18</f>
        <v>0</v>
      </c>
      <c r="C1008" s="84" t="e">
        <f>+B1008/B1028</f>
        <v>#DIV/0!</v>
      </c>
      <c r="D1008" s="89">
        <v>0</v>
      </c>
      <c r="E1008" s="112">
        <f>+D1008*C995</f>
        <v>0</v>
      </c>
      <c r="F1008" s="79">
        <v>0</v>
      </c>
      <c r="G1008" s="112">
        <f>F1008*C995</f>
        <v>0</v>
      </c>
      <c r="H1008" s="89">
        <v>1</v>
      </c>
      <c r="I1008" s="117">
        <f>H1008*C995</f>
        <v>242500</v>
      </c>
      <c r="J1008" s="39">
        <f>+H1008*I1031</f>
        <v>23521.0552261255</v>
      </c>
      <c r="K1008" s="588">
        <v>-2357.15</v>
      </c>
      <c r="L1008" s="394">
        <f t="shared" si="72"/>
        <v>21163.905226125498</v>
      </c>
    </row>
    <row r="1009" spans="1:12" ht="13.8">
      <c r="A1009" s="2" t="s">
        <v>116</v>
      </c>
      <c r="B1009" s="22">
        <f>+$B$19</f>
        <v>0</v>
      </c>
      <c r="C1009" s="84" t="e">
        <f>+B1009/B1028</f>
        <v>#DIV/0!</v>
      </c>
      <c r="D1009" s="89">
        <v>0</v>
      </c>
      <c r="E1009" s="112">
        <f>+D1009*C995</f>
        <v>0</v>
      </c>
      <c r="F1009" s="79">
        <v>0</v>
      </c>
      <c r="G1009" s="112">
        <f>F1009*C995</f>
        <v>0</v>
      </c>
      <c r="H1009" s="89">
        <v>0</v>
      </c>
      <c r="I1009" s="117">
        <f>H1009*C995</f>
        <v>0</v>
      </c>
      <c r="J1009" s="39">
        <f>+H1009*I1031</f>
        <v>0</v>
      </c>
      <c r="K1009" s="588">
        <v>0</v>
      </c>
      <c r="L1009" s="394">
        <f t="shared" si="72"/>
        <v>0</v>
      </c>
    </row>
    <row r="1010" spans="1:12" ht="13.8">
      <c r="A1010" s="2" t="s">
        <v>1</v>
      </c>
      <c r="B1010" s="22">
        <f>+$B$20</f>
        <v>0</v>
      </c>
      <c r="C1010" s="84" t="e">
        <f>+B1010/B1028</f>
        <v>#DIV/0!</v>
      </c>
      <c r="D1010" s="89">
        <v>0</v>
      </c>
      <c r="E1010" s="112">
        <f>+D1010*C995</f>
        <v>0</v>
      </c>
      <c r="F1010" s="79">
        <v>0</v>
      </c>
      <c r="G1010" s="112">
        <f>F1010*C995</f>
        <v>0</v>
      </c>
      <c r="H1010" s="89">
        <v>0</v>
      </c>
      <c r="I1010" s="117">
        <f>H1010*C995</f>
        <v>0</v>
      </c>
      <c r="J1010" s="39">
        <f>+H1010*I1031</f>
        <v>0</v>
      </c>
      <c r="K1010" s="588">
        <v>0</v>
      </c>
      <c r="L1010" s="394">
        <f t="shared" si="72"/>
        <v>0</v>
      </c>
    </row>
    <row r="1011" spans="1:12" ht="13.8">
      <c r="A1011" s="2" t="s">
        <v>46</v>
      </c>
      <c r="B1011" s="22">
        <f>+$B$21</f>
        <v>0</v>
      </c>
      <c r="C1011" s="84" t="e">
        <f>+B1011/B1028</f>
        <v>#DIV/0!</v>
      </c>
      <c r="D1011" s="89">
        <v>0</v>
      </c>
      <c r="E1011" s="112">
        <f>+D1011*C995</f>
        <v>0</v>
      </c>
      <c r="F1011" s="79">
        <v>0</v>
      </c>
      <c r="G1011" s="112">
        <f>F1011*C995</f>
        <v>0</v>
      </c>
      <c r="H1011" s="89">
        <v>0</v>
      </c>
      <c r="I1011" s="117">
        <f>H1011*C995</f>
        <v>0</v>
      </c>
      <c r="J1011" s="39">
        <f>+H1011*I1031</f>
        <v>0</v>
      </c>
      <c r="K1011" s="588">
        <v>0</v>
      </c>
      <c r="L1011" s="394">
        <f t="shared" si="72"/>
        <v>0</v>
      </c>
    </row>
    <row r="1012" spans="1:12" ht="13.8">
      <c r="A1012" s="2" t="s">
        <v>45</v>
      </c>
      <c r="B1012" s="22">
        <f>+$B$22</f>
        <v>0</v>
      </c>
      <c r="C1012" s="84" t="e">
        <f>+B1012/B1028</f>
        <v>#DIV/0!</v>
      </c>
      <c r="D1012" s="89">
        <v>0</v>
      </c>
      <c r="E1012" s="112">
        <f>+D1012*C995</f>
        <v>0</v>
      </c>
      <c r="F1012" s="79">
        <v>0</v>
      </c>
      <c r="G1012" s="112">
        <f>F1012*C995</f>
        <v>0</v>
      </c>
      <c r="H1012" s="89">
        <v>0</v>
      </c>
      <c r="I1012" s="117">
        <f>H1012*C995</f>
        <v>0</v>
      </c>
      <c r="J1012" s="39">
        <f>+H1012*I1031</f>
        <v>0</v>
      </c>
      <c r="K1012" s="588">
        <v>0</v>
      </c>
      <c r="L1012" s="394">
        <f t="shared" si="72"/>
        <v>0</v>
      </c>
    </row>
    <row r="1013" spans="1:12" ht="13.8">
      <c r="A1013" s="2" t="s">
        <v>209</v>
      </c>
      <c r="B1013" s="22">
        <f>+$B$23</f>
        <v>0</v>
      </c>
      <c r="C1013" s="84" t="e">
        <f>+B1013/B1028</f>
        <v>#DIV/0!</v>
      </c>
      <c r="D1013" s="89">
        <v>0</v>
      </c>
      <c r="E1013" s="112">
        <f>+D1013*C995</f>
        <v>0</v>
      </c>
      <c r="F1013" s="79">
        <v>0</v>
      </c>
      <c r="G1013" s="112">
        <f>F1013*C995</f>
        <v>0</v>
      </c>
      <c r="H1013" s="89">
        <v>0</v>
      </c>
      <c r="I1013" s="117">
        <f>H1013*C995</f>
        <v>0</v>
      </c>
      <c r="J1013" s="39">
        <f>+H1013*I1031</f>
        <v>0</v>
      </c>
      <c r="K1013" s="588">
        <v>0</v>
      </c>
      <c r="L1013" s="394">
        <f t="shared" si="72"/>
        <v>0</v>
      </c>
    </row>
    <row r="1014" spans="1:12" ht="13.8">
      <c r="A1014" s="2" t="s">
        <v>210</v>
      </c>
      <c r="B1014" s="22">
        <f>+$B$24</f>
        <v>0</v>
      </c>
      <c r="C1014" s="84" t="e">
        <f>+B1014/B1028</f>
        <v>#DIV/0!</v>
      </c>
      <c r="D1014" s="89">
        <v>0</v>
      </c>
      <c r="E1014" s="112">
        <f>+D1014*C995</f>
        <v>0</v>
      </c>
      <c r="F1014" s="79">
        <v>0</v>
      </c>
      <c r="G1014" s="112">
        <f>F1014*C995</f>
        <v>0</v>
      </c>
      <c r="H1014" s="89">
        <v>0</v>
      </c>
      <c r="I1014" s="117">
        <f>H1014*C995</f>
        <v>0</v>
      </c>
      <c r="J1014" s="39">
        <f>+H1014*I1031</f>
        <v>0</v>
      </c>
      <c r="K1014" s="588">
        <v>0</v>
      </c>
      <c r="L1014" s="394">
        <f t="shared" si="72"/>
        <v>0</v>
      </c>
    </row>
    <row r="1015" spans="1:12" ht="13.8">
      <c r="A1015" s="2" t="s">
        <v>2</v>
      </c>
      <c r="B1015" s="22">
        <f>+$B$25</f>
        <v>0</v>
      </c>
      <c r="C1015" s="84" t="e">
        <f>+B1015/B1028</f>
        <v>#DIV/0!</v>
      </c>
      <c r="D1015" s="89">
        <v>0</v>
      </c>
      <c r="E1015" s="112">
        <f>+D1015*C995</f>
        <v>0</v>
      </c>
      <c r="F1015" s="79">
        <v>0</v>
      </c>
      <c r="G1015" s="112">
        <f>F1015*C995</f>
        <v>0</v>
      </c>
      <c r="H1015" s="89">
        <v>0</v>
      </c>
      <c r="I1015" s="117">
        <f>H1015*C995</f>
        <v>0</v>
      </c>
      <c r="J1015" s="39">
        <f>+H1015*I1031</f>
        <v>0</v>
      </c>
      <c r="K1015" s="588">
        <v>0</v>
      </c>
      <c r="L1015" s="394">
        <f t="shared" si="72"/>
        <v>0</v>
      </c>
    </row>
    <row r="1016" spans="1:12" ht="13.8">
      <c r="A1016" s="2" t="s">
        <v>12</v>
      </c>
      <c r="B1016" s="22">
        <f>+$B$26</f>
        <v>0</v>
      </c>
      <c r="C1016" s="84" t="e">
        <f>+B1016/B1028</f>
        <v>#DIV/0!</v>
      </c>
      <c r="D1016" s="89">
        <v>0</v>
      </c>
      <c r="E1016" s="112">
        <f>+D1016*C995</f>
        <v>0</v>
      </c>
      <c r="F1016" s="79">
        <v>0</v>
      </c>
      <c r="G1016" s="112">
        <f>F1016*C995</f>
        <v>0</v>
      </c>
      <c r="H1016" s="89">
        <v>0</v>
      </c>
      <c r="I1016" s="117">
        <f>H1016*C995</f>
        <v>0</v>
      </c>
      <c r="J1016" s="39">
        <f>+H1016*I1031</f>
        <v>0</v>
      </c>
      <c r="K1016" s="588">
        <v>0</v>
      </c>
      <c r="L1016" s="394">
        <f t="shared" si="72"/>
        <v>0</v>
      </c>
    </row>
    <row r="1017" spans="1:12" ht="13.8">
      <c r="A1017" s="2" t="s">
        <v>18</v>
      </c>
      <c r="B1017" s="22">
        <f>+$B$27</f>
        <v>0</v>
      </c>
      <c r="C1017" s="84" t="e">
        <f>+B1017/B1028</f>
        <v>#DIV/0!</v>
      </c>
      <c r="D1017" s="89">
        <v>0</v>
      </c>
      <c r="E1017" s="112">
        <f>+D1017*C995</f>
        <v>0</v>
      </c>
      <c r="F1017" s="79">
        <v>0</v>
      </c>
      <c r="G1017" s="112">
        <f>F1017*C995</f>
        <v>0</v>
      </c>
      <c r="H1017" s="89">
        <v>0</v>
      </c>
      <c r="I1017" s="117">
        <f>H1017*C995</f>
        <v>0</v>
      </c>
      <c r="J1017" s="39">
        <f>+H1017*I1031</f>
        <v>0</v>
      </c>
      <c r="K1017" s="588">
        <v>0</v>
      </c>
      <c r="L1017" s="394">
        <f t="shared" si="72"/>
        <v>0</v>
      </c>
    </row>
    <row r="1018" spans="1:12" ht="13.8">
      <c r="A1018" s="2" t="s">
        <v>9</v>
      </c>
      <c r="B1018" s="22">
        <f>+$B$28</f>
        <v>0</v>
      </c>
      <c r="C1018" s="84" t="e">
        <f>+B1018/B1028</f>
        <v>#DIV/0!</v>
      </c>
      <c r="D1018" s="89">
        <v>0</v>
      </c>
      <c r="E1018" s="112">
        <f>+D1018*C995</f>
        <v>0</v>
      </c>
      <c r="F1018" s="79">
        <v>0</v>
      </c>
      <c r="G1018" s="112">
        <f>F1018*C995</f>
        <v>0</v>
      </c>
      <c r="H1018" s="89">
        <v>0</v>
      </c>
      <c r="I1018" s="117">
        <f>H1018*C995</f>
        <v>0</v>
      </c>
      <c r="J1018" s="39">
        <f>+H1018*I1031</f>
        <v>0</v>
      </c>
      <c r="K1018" s="588">
        <v>0</v>
      </c>
      <c r="L1018" s="394">
        <f t="shared" si="72"/>
        <v>0</v>
      </c>
    </row>
    <row r="1019" spans="1:12" ht="13.8">
      <c r="A1019" s="2" t="s">
        <v>7</v>
      </c>
      <c r="B1019" s="22">
        <f>+$B$29</f>
        <v>0</v>
      </c>
      <c r="C1019" s="84" t="e">
        <f>+B1019/B1028</f>
        <v>#DIV/0!</v>
      </c>
      <c r="D1019" s="89">
        <v>0</v>
      </c>
      <c r="E1019" s="112">
        <f>+D1019*C995</f>
        <v>0</v>
      </c>
      <c r="F1019" s="79">
        <v>0</v>
      </c>
      <c r="G1019" s="112">
        <f>F1019*C995</f>
        <v>0</v>
      </c>
      <c r="H1019" s="89">
        <v>0</v>
      </c>
      <c r="I1019" s="117">
        <f>H1019*C995</f>
        <v>0</v>
      </c>
      <c r="J1019" s="39">
        <f>+H1019*I1031</f>
        <v>0</v>
      </c>
      <c r="K1019" s="588">
        <v>0</v>
      </c>
      <c r="L1019" s="394">
        <f t="shared" si="72"/>
        <v>0</v>
      </c>
    </row>
    <row r="1020" spans="1:12" ht="13.8">
      <c r="A1020" s="2" t="s">
        <v>13</v>
      </c>
      <c r="B1020" s="22">
        <f>+$B$30</f>
        <v>0</v>
      </c>
      <c r="C1020" s="84" t="e">
        <f>+B1020/B1028</f>
        <v>#DIV/0!</v>
      </c>
      <c r="D1020" s="89">
        <v>0</v>
      </c>
      <c r="E1020" s="112">
        <f>+D1020*C995</f>
        <v>0</v>
      </c>
      <c r="F1020" s="79">
        <v>0</v>
      </c>
      <c r="G1020" s="112">
        <f>F1020*C995</f>
        <v>0</v>
      </c>
      <c r="H1020" s="89">
        <v>0</v>
      </c>
      <c r="I1020" s="117">
        <f>H1020*C995</f>
        <v>0</v>
      </c>
      <c r="J1020" s="39">
        <f>+H1020*I1031</f>
        <v>0</v>
      </c>
      <c r="K1020" s="588">
        <v>0</v>
      </c>
      <c r="L1020" s="394">
        <f t="shared" si="72"/>
        <v>0</v>
      </c>
    </row>
    <row r="1021" spans="1:12" ht="13.8">
      <c r="A1021" s="2" t="s">
        <v>3</v>
      </c>
      <c r="B1021" s="22">
        <f>+$B$31</f>
        <v>0</v>
      </c>
      <c r="C1021" s="84" t="e">
        <f>+B1021/B1028</f>
        <v>#DIV/0!</v>
      </c>
      <c r="D1021" s="89">
        <v>0</v>
      </c>
      <c r="E1021" s="112">
        <f>+D1021*C995</f>
        <v>0</v>
      </c>
      <c r="F1021" s="79">
        <v>0</v>
      </c>
      <c r="G1021" s="112">
        <f>F1021*C995</f>
        <v>0</v>
      </c>
      <c r="H1021" s="89">
        <v>0</v>
      </c>
      <c r="I1021" s="117">
        <f>H1021*C995</f>
        <v>0</v>
      </c>
      <c r="J1021" s="39">
        <f>+H1021*I1031</f>
        <v>0</v>
      </c>
      <c r="K1021" s="588">
        <v>0</v>
      </c>
      <c r="L1021" s="394">
        <f t="shared" si="72"/>
        <v>0</v>
      </c>
    </row>
    <row r="1022" spans="1:12" ht="13.8">
      <c r="A1022" s="2" t="s">
        <v>11</v>
      </c>
      <c r="B1022" s="22">
        <f>+$B$32</f>
        <v>0</v>
      </c>
      <c r="C1022" s="84" t="e">
        <f>+B1022/B1028</f>
        <v>#DIV/0!</v>
      </c>
      <c r="D1022" s="89">
        <v>0</v>
      </c>
      <c r="E1022" s="112">
        <f>+D1022*C995</f>
        <v>0</v>
      </c>
      <c r="F1022" s="79">
        <v>0</v>
      </c>
      <c r="G1022" s="112">
        <f>F1022*C995</f>
        <v>0</v>
      </c>
      <c r="H1022" s="89">
        <v>0</v>
      </c>
      <c r="I1022" s="117">
        <f>H1022*C995</f>
        <v>0</v>
      </c>
      <c r="J1022" s="39">
        <f>+H1022*I1031</f>
        <v>0</v>
      </c>
      <c r="K1022" s="588">
        <v>0</v>
      </c>
      <c r="L1022" s="394">
        <f t="shared" si="72"/>
        <v>0</v>
      </c>
    </row>
    <row r="1023" spans="1:12" ht="13.8">
      <c r="A1023" s="372" t="s">
        <v>8</v>
      </c>
      <c r="B1023" s="22">
        <f>+$B$33</f>
        <v>0</v>
      </c>
      <c r="C1023" s="84" t="e">
        <f>+B1023/B1028</f>
        <v>#DIV/0!</v>
      </c>
      <c r="D1023" s="89">
        <v>0</v>
      </c>
      <c r="E1023" s="112">
        <f>+D1023*C995</f>
        <v>0</v>
      </c>
      <c r="F1023" s="79">
        <v>0</v>
      </c>
      <c r="G1023" s="112">
        <f>F1023*C995</f>
        <v>0</v>
      </c>
      <c r="H1023" s="89">
        <v>0</v>
      </c>
      <c r="I1023" s="117">
        <f>H1023*C995</f>
        <v>0</v>
      </c>
      <c r="J1023" s="39">
        <f>+H1023*I1031</f>
        <v>0</v>
      </c>
      <c r="K1023" s="588">
        <v>0</v>
      </c>
      <c r="L1023" s="394">
        <f t="shared" si="72"/>
        <v>0</v>
      </c>
    </row>
    <row r="1024" spans="1:12" ht="13.8">
      <c r="A1024" s="372" t="s">
        <v>444</v>
      </c>
      <c r="B1024" s="22">
        <f>+$B$34</f>
        <v>0</v>
      </c>
      <c r="C1024" s="84" t="e">
        <f>+B1024/B1028</f>
        <v>#DIV/0!</v>
      </c>
      <c r="D1024" s="89">
        <v>0</v>
      </c>
      <c r="E1024" s="112">
        <f>+D1024*C995</f>
        <v>0</v>
      </c>
      <c r="F1024" s="79">
        <v>0</v>
      </c>
      <c r="G1024" s="112">
        <f>F1024*C995</f>
        <v>0</v>
      </c>
      <c r="H1024" s="89">
        <v>0</v>
      </c>
      <c r="I1024" s="117">
        <f>H1024*C995</f>
        <v>0</v>
      </c>
      <c r="J1024" s="39">
        <f>+H1024*I1031</f>
        <v>0</v>
      </c>
      <c r="K1024" s="588">
        <v>0</v>
      </c>
      <c r="L1024" s="394">
        <f t="shared" si="72"/>
        <v>0</v>
      </c>
    </row>
    <row r="1025" spans="1:14" ht="13.8">
      <c r="A1025" s="372" t="s">
        <v>445</v>
      </c>
      <c r="B1025" s="22">
        <f>+$B$35</f>
        <v>0</v>
      </c>
      <c r="C1025" s="84" t="e">
        <f>+B1025/B1028</f>
        <v>#DIV/0!</v>
      </c>
      <c r="D1025" s="89">
        <v>0</v>
      </c>
      <c r="E1025" s="112">
        <f>+D1025*C995</f>
        <v>0</v>
      </c>
      <c r="F1025" s="79">
        <v>0</v>
      </c>
      <c r="G1025" s="112">
        <f>F1025*C995</f>
        <v>0</v>
      </c>
      <c r="H1025" s="89">
        <v>0</v>
      </c>
      <c r="I1025" s="117">
        <f>H1025*C995</f>
        <v>0</v>
      </c>
      <c r="J1025" s="39">
        <f>+H1025*I1031</f>
        <v>0</v>
      </c>
      <c r="K1025" s="588">
        <v>0</v>
      </c>
      <c r="L1025" s="394">
        <f t="shared" si="72"/>
        <v>0</v>
      </c>
    </row>
    <row r="1026" spans="1:14" ht="13.8">
      <c r="A1026" s="372" t="s">
        <v>461</v>
      </c>
      <c r="B1026" s="22">
        <f>+$B$36</f>
        <v>0</v>
      </c>
      <c r="C1026" s="84" t="e">
        <f>+B1026/B1028</f>
        <v>#DIV/0!</v>
      </c>
      <c r="D1026" s="89">
        <v>0</v>
      </c>
      <c r="E1026" s="112">
        <f>+D1026*C995</f>
        <v>0</v>
      </c>
      <c r="F1026" s="79">
        <v>0</v>
      </c>
      <c r="G1026" s="112">
        <f>F1026*C995</f>
        <v>0</v>
      </c>
      <c r="H1026" s="89">
        <v>0</v>
      </c>
      <c r="I1026" s="117">
        <f>H1026*C995</f>
        <v>0</v>
      </c>
      <c r="J1026" s="39">
        <f>+H1026*I1031</f>
        <v>0</v>
      </c>
      <c r="K1026" s="588">
        <v>0</v>
      </c>
      <c r="L1026" s="394">
        <f t="shared" ref="L1026" si="73">+J1026+K1026</f>
        <v>0</v>
      </c>
    </row>
    <row r="1027" spans="1:14" ht="13.8">
      <c r="A1027" s="3" t="s">
        <v>464</v>
      </c>
      <c r="B1027" s="22">
        <f>+$B$37</f>
        <v>0</v>
      </c>
      <c r="C1027" s="84" t="e">
        <f>+B1027/B1028</f>
        <v>#DIV/0!</v>
      </c>
      <c r="D1027" s="89">
        <v>0</v>
      </c>
      <c r="E1027" s="112">
        <f>+D1027*C995</f>
        <v>0</v>
      </c>
      <c r="F1027" s="79">
        <v>0</v>
      </c>
      <c r="G1027" s="115">
        <f>F1027*C995</f>
        <v>0</v>
      </c>
      <c r="H1027" s="358">
        <v>0</v>
      </c>
      <c r="I1027" s="118">
        <f>H1027*C995</f>
        <v>0</v>
      </c>
      <c r="J1027" s="39">
        <f>+H1027*I1031</f>
        <v>0</v>
      </c>
      <c r="K1027" s="588">
        <v>0</v>
      </c>
      <c r="L1027" s="394">
        <f t="shared" si="72"/>
        <v>0</v>
      </c>
    </row>
    <row r="1028" spans="1:14" ht="13.8">
      <c r="A1028" s="24"/>
      <c r="B1028" s="25">
        <f t="shared" ref="B1028:L1028" si="74">SUM(B1001:B1027)</f>
        <v>0</v>
      </c>
      <c r="C1028" s="85" t="e">
        <f t="shared" si="74"/>
        <v>#DIV/0!</v>
      </c>
      <c r="D1028" s="82">
        <f t="shared" si="74"/>
        <v>0</v>
      </c>
      <c r="E1028" s="113">
        <f t="shared" si="74"/>
        <v>0</v>
      </c>
      <c r="F1028" s="83">
        <f t="shared" si="74"/>
        <v>0</v>
      </c>
      <c r="G1028" s="113">
        <f t="shared" si="74"/>
        <v>0</v>
      </c>
      <c r="H1028" s="86">
        <f t="shared" si="74"/>
        <v>1</v>
      </c>
      <c r="I1028" s="363">
        <f t="shared" si="74"/>
        <v>242500</v>
      </c>
      <c r="J1028" s="26">
        <f t="shared" si="74"/>
        <v>23521.0552261255</v>
      </c>
      <c r="K1028" s="26">
        <f t="shared" si="74"/>
        <v>-2357.15</v>
      </c>
      <c r="L1028" s="26">
        <f t="shared" si="74"/>
        <v>21163.905226125498</v>
      </c>
    </row>
    <row r="1029" spans="1:14">
      <c r="H1029" s="80"/>
      <c r="I1029" s="81"/>
    </row>
    <row r="1030" spans="1:14" ht="13.8">
      <c r="A1030" s="90"/>
      <c r="I1030" s="127"/>
    </row>
    <row r="1031" spans="1:14">
      <c r="G1031" t="s">
        <v>114</v>
      </c>
      <c r="H1031" s="27"/>
      <c r="I1031" s="357">
        <f>+ITC!L81</f>
        <v>23521.0552261255</v>
      </c>
    </row>
    <row r="1032" spans="1:14">
      <c r="G1032" t="s">
        <v>338</v>
      </c>
      <c r="I1032" s="357">
        <f>+ITC!M81</f>
        <v>-2357</v>
      </c>
    </row>
    <row r="1033" spans="1:14">
      <c r="G1033" t="s">
        <v>256</v>
      </c>
      <c r="I1033" s="746">
        <f>SUM(I1031:I1032)</f>
        <v>21164.0552261255</v>
      </c>
      <c r="N1033" s="121">
        <f>+I1033</f>
        <v>21164.0552261255</v>
      </c>
    </row>
    <row r="1034" spans="1:14">
      <c r="I1034" s="748"/>
    </row>
    <row r="1035" spans="1:14">
      <c r="I1035" s="88"/>
    </row>
    <row r="1036" spans="1:14">
      <c r="I1036" s="88"/>
    </row>
    <row r="1037" spans="1:14" ht="15.6">
      <c r="A1037" s="874" t="s">
        <v>19</v>
      </c>
      <c r="B1037" s="875"/>
      <c r="C1037" s="875" t="s">
        <v>680</v>
      </c>
      <c r="D1037" s="875"/>
      <c r="E1037" s="875"/>
      <c r="F1037" s="875"/>
      <c r="G1037" s="875"/>
      <c r="H1037" s="876"/>
      <c r="I1037" s="4"/>
    </row>
    <row r="1038" spans="1:14" ht="15.6">
      <c r="A1038" s="867" t="s">
        <v>20</v>
      </c>
      <c r="B1038" s="868"/>
      <c r="C1038" s="920"/>
      <c r="D1038" s="920"/>
      <c r="E1038" s="920"/>
      <c r="F1038" s="920"/>
      <c r="G1038" s="920"/>
      <c r="H1038" s="921"/>
      <c r="I1038" s="4"/>
    </row>
    <row r="1039" spans="1:14" ht="15.6">
      <c r="A1039" s="867" t="s">
        <v>22</v>
      </c>
      <c r="B1039" s="868"/>
      <c r="C1039" s="913"/>
      <c r="D1039" s="913"/>
      <c r="E1039" s="913"/>
      <c r="F1039" s="913"/>
      <c r="G1039" s="913"/>
      <c r="H1039" s="914"/>
      <c r="I1039" s="4"/>
    </row>
    <row r="1040" spans="1:14" ht="15.6">
      <c r="A1040" s="867" t="s">
        <v>24</v>
      </c>
      <c r="B1040" s="868"/>
      <c r="C1040" s="869">
        <v>5829500</v>
      </c>
      <c r="D1040" s="870"/>
      <c r="E1040" s="870"/>
      <c r="F1040" s="870"/>
      <c r="G1040" s="870"/>
      <c r="H1040" s="871"/>
      <c r="I1040" s="4"/>
    </row>
    <row r="1041" spans="1:12" ht="15.6">
      <c r="A1041" s="881" t="s">
        <v>25</v>
      </c>
      <c r="B1041" s="882"/>
      <c r="C1041" s="911" t="s">
        <v>17</v>
      </c>
      <c r="D1041" s="911"/>
      <c r="E1041" s="911"/>
      <c r="F1041" s="911"/>
      <c r="G1041" s="911"/>
      <c r="H1041" s="912"/>
      <c r="I1041" s="4"/>
    </row>
    <row r="1042" spans="1:12" ht="13.8">
      <c r="A1042" s="5"/>
      <c r="B1042" s="5"/>
      <c r="C1042" s="5"/>
      <c r="D1042" s="5"/>
      <c r="E1042" s="5"/>
      <c r="F1042" s="5"/>
      <c r="G1042" s="5"/>
      <c r="H1042" s="5"/>
      <c r="I1042" s="5"/>
    </row>
    <row r="1043" spans="1:12" ht="13.8">
      <c r="A1043" s="6"/>
      <c r="B1043" s="7"/>
      <c r="C1043" s="8"/>
      <c r="D1043" s="886">
        <v>0</v>
      </c>
      <c r="E1043" s="887"/>
      <c r="F1043" s="886">
        <v>1</v>
      </c>
      <c r="G1043" s="887"/>
      <c r="H1043" s="489"/>
      <c r="I1043" s="10"/>
      <c r="J1043" s="11" t="s">
        <v>121</v>
      </c>
      <c r="K1043" s="11" t="s">
        <v>269</v>
      </c>
      <c r="L1043" s="11" t="s">
        <v>270</v>
      </c>
    </row>
    <row r="1044" spans="1:12" ht="13.8">
      <c r="A1044" s="12"/>
      <c r="B1044" s="13"/>
      <c r="C1044" s="14"/>
      <c r="D1044" s="872" t="s">
        <v>26</v>
      </c>
      <c r="E1044" s="880"/>
      <c r="F1044" s="872" t="s">
        <v>27</v>
      </c>
      <c r="G1044" s="880"/>
      <c r="H1044" s="872" t="s">
        <v>28</v>
      </c>
      <c r="I1044" s="873"/>
      <c r="J1044" s="15" t="s">
        <v>29</v>
      </c>
      <c r="K1044" s="391" t="s">
        <v>29</v>
      </c>
      <c r="L1044" s="391" t="s">
        <v>29</v>
      </c>
    </row>
    <row r="1045" spans="1:12" ht="27.6">
      <c r="A1045" s="16" t="s">
        <v>30</v>
      </c>
      <c r="B1045" s="17" t="s">
        <v>31</v>
      </c>
      <c r="C1045" s="18" t="s">
        <v>32</v>
      </c>
      <c r="D1045" s="19" t="s">
        <v>33</v>
      </c>
      <c r="E1045" s="20" t="s">
        <v>34</v>
      </c>
      <c r="F1045" s="19" t="s">
        <v>33</v>
      </c>
      <c r="G1045" s="20" t="s">
        <v>34</v>
      </c>
      <c r="H1045" s="21" t="s">
        <v>33</v>
      </c>
      <c r="I1045" s="40" t="s">
        <v>34</v>
      </c>
      <c r="J1045" s="18" t="s">
        <v>34</v>
      </c>
      <c r="K1045" s="18" t="s">
        <v>34</v>
      </c>
      <c r="L1045" s="18" t="s">
        <v>34</v>
      </c>
    </row>
    <row r="1046" spans="1:12" ht="13.8">
      <c r="A1046" s="1" t="s">
        <v>15</v>
      </c>
      <c r="B1046" s="22">
        <f>+$B$10</f>
        <v>0</v>
      </c>
      <c r="C1046" s="84" t="e">
        <f>+B1046/B1073</f>
        <v>#DIV/0!</v>
      </c>
      <c r="D1046" s="89">
        <v>0</v>
      </c>
      <c r="E1046" s="112">
        <f>+D1046*C1040</f>
        <v>0</v>
      </c>
      <c r="F1046" s="79">
        <v>0</v>
      </c>
      <c r="G1046" s="114">
        <f>F1046*C1040</f>
        <v>0</v>
      </c>
      <c r="H1046" s="89">
        <v>0</v>
      </c>
      <c r="I1046" s="116">
        <f>H1046*C1040</f>
        <v>0</v>
      </c>
      <c r="J1046" s="39">
        <f>+H1046*I1076</f>
        <v>0</v>
      </c>
      <c r="K1046" s="588">
        <v>0</v>
      </c>
      <c r="L1046" s="393">
        <f>+J1046+K1046</f>
        <v>0</v>
      </c>
    </row>
    <row r="1047" spans="1:12" ht="13.8">
      <c r="A1047" s="2" t="s">
        <v>4</v>
      </c>
      <c r="B1047" s="22">
        <f>+$B$12</f>
        <v>0</v>
      </c>
      <c r="C1047" s="84" t="e">
        <f>+B1047/B1073</f>
        <v>#DIV/0!</v>
      </c>
      <c r="D1047" s="89">
        <v>0</v>
      </c>
      <c r="E1047" s="112">
        <f>+D1047*C1040</f>
        <v>0</v>
      </c>
      <c r="F1047" s="79">
        <v>0</v>
      </c>
      <c r="G1047" s="112">
        <f>F1047*C1040</f>
        <v>0</v>
      </c>
      <c r="H1047" s="89">
        <v>0</v>
      </c>
      <c r="I1047" s="117">
        <f>H1047*C1040</f>
        <v>0</v>
      </c>
      <c r="J1047" s="39">
        <f>+H1047*I1076</f>
        <v>0</v>
      </c>
      <c r="K1047" s="588">
        <v>0</v>
      </c>
      <c r="L1047" s="394">
        <f>+J1047+K1047</f>
        <v>0</v>
      </c>
    </row>
    <row r="1048" spans="1:12" ht="13.8">
      <c r="A1048" s="2" t="s">
        <v>0</v>
      </c>
      <c r="B1048" s="22">
        <f>+$B$13</f>
        <v>0</v>
      </c>
      <c r="C1048" s="84" t="e">
        <f>+B1048/B1073</f>
        <v>#DIV/0!</v>
      </c>
      <c r="D1048" s="89">
        <v>0</v>
      </c>
      <c r="E1048" s="112">
        <f>+D1048*C1040</f>
        <v>0</v>
      </c>
      <c r="F1048" s="79">
        <v>0</v>
      </c>
      <c r="G1048" s="112">
        <f>F1048*C1040</f>
        <v>0</v>
      </c>
      <c r="H1048" s="89">
        <v>0</v>
      </c>
      <c r="I1048" s="117">
        <f>H1048*C1040</f>
        <v>0</v>
      </c>
      <c r="J1048" s="39">
        <f>+H1048*I1076</f>
        <v>0</v>
      </c>
      <c r="K1048" s="588">
        <v>0</v>
      </c>
      <c r="L1048" s="394">
        <f t="shared" ref="L1048:L1072" si="75">+J1048+K1048</f>
        <v>0</v>
      </c>
    </row>
    <row r="1049" spans="1:12" ht="13.8">
      <c r="A1049" s="2" t="s">
        <v>16</v>
      </c>
      <c r="B1049" s="22">
        <f>+$B$14</f>
        <v>0</v>
      </c>
      <c r="C1049" s="84" t="e">
        <f>+B1049/B1073</f>
        <v>#DIV/0!</v>
      </c>
      <c r="D1049" s="89">
        <v>0</v>
      </c>
      <c r="E1049" s="112">
        <f>+D1049*C1040</f>
        <v>0</v>
      </c>
      <c r="F1049" s="79">
        <v>0</v>
      </c>
      <c r="G1049" s="112">
        <f>F1049*C1040</f>
        <v>0</v>
      </c>
      <c r="H1049" s="89">
        <v>0</v>
      </c>
      <c r="I1049" s="117">
        <f>H1049*C1040</f>
        <v>0</v>
      </c>
      <c r="J1049" s="39">
        <f>+H1049*I1076</f>
        <v>0</v>
      </c>
      <c r="K1049" s="588">
        <v>0</v>
      </c>
      <c r="L1049" s="394">
        <f t="shared" si="75"/>
        <v>0</v>
      </c>
    </row>
    <row r="1050" spans="1:12" ht="13.8">
      <c r="A1050" s="2" t="s">
        <v>6</v>
      </c>
      <c r="B1050" s="22">
        <f>+$B$15</f>
        <v>0</v>
      </c>
      <c r="C1050" s="84" t="e">
        <f>+B1050/B1073</f>
        <v>#DIV/0!</v>
      </c>
      <c r="D1050" s="89">
        <v>0</v>
      </c>
      <c r="E1050" s="112">
        <f>+D1050*C1040</f>
        <v>0</v>
      </c>
      <c r="F1050" s="79">
        <v>0</v>
      </c>
      <c r="G1050" s="112">
        <f>F1050*C1040</f>
        <v>0</v>
      </c>
      <c r="H1050" s="89">
        <v>0</v>
      </c>
      <c r="I1050" s="117">
        <f>H1050*C1040</f>
        <v>0</v>
      </c>
      <c r="J1050" s="39">
        <f>+H1050*I1076</f>
        <v>0</v>
      </c>
      <c r="K1050" s="588">
        <v>0</v>
      </c>
      <c r="L1050" s="394">
        <f t="shared" si="75"/>
        <v>0</v>
      </c>
    </row>
    <row r="1051" spans="1:12" ht="13.8">
      <c r="A1051" s="2" t="s">
        <v>10</v>
      </c>
      <c r="B1051" s="22">
        <f>+$B$16</f>
        <v>0</v>
      </c>
      <c r="C1051" s="84" t="e">
        <f>+B1051/B1073</f>
        <v>#DIV/0!</v>
      </c>
      <c r="D1051" s="89">
        <v>0</v>
      </c>
      <c r="E1051" s="112">
        <f>+D1051*C1040</f>
        <v>0</v>
      </c>
      <c r="F1051" s="79">
        <v>0</v>
      </c>
      <c r="G1051" s="112">
        <f>F1051*C1040</f>
        <v>0</v>
      </c>
      <c r="H1051" s="89">
        <v>0</v>
      </c>
      <c r="I1051" s="117">
        <f>H1051*C1040</f>
        <v>0</v>
      </c>
      <c r="J1051" s="39">
        <f>+H1051*I1076</f>
        <v>0</v>
      </c>
      <c r="K1051" s="588">
        <v>0</v>
      </c>
      <c r="L1051" s="394">
        <f t="shared" si="75"/>
        <v>0</v>
      </c>
    </row>
    <row r="1052" spans="1:12" ht="13.8">
      <c r="A1052" s="2" t="s">
        <v>17</v>
      </c>
      <c r="B1052" s="22">
        <f>+$B$17</f>
        <v>0</v>
      </c>
      <c r="C1052" s="84" t="e">
        <f>+B1052/B1073</f>
        <v>#DIV/0!</v>
      </c>
      <c r="D1052" s="89">
        <v>0</v>
      </c>
      <c r="E1052" s="112">
        <f>+D1052*C1040</f>
        <v>0</v>
      </c>
      <c r="F1052" s="79">
        <v>0</v>
      </c>
      <c r="G1052" s="112">
        <f>F1052*C1040</f>
        <v>0</v>
      </c>
      <c r="H1052" s="89">
        <v>1</v>
      </c>
      <c r="I1052" s="117">
        <f>H1052*C1040</f>
        <v>5829500</v>
      </c>
      <c r="J1052" s="39">
        <f>+H1052*I1076</f>
        <v>2531512.2618372771</v>
      </c>
      <c r="K1052" s="588">
        <v>-118492.92</v>
      </c>
      <c r="L1052" s="394">
        <f t="shared" si="75"/>
        <v>2413019.3418372772</v>
      </c>
    </row>
    <row r="1053" spans="1:12" ht="13.8">
      <c r="A1053" s="2" t="s">
        <v>5</v>
      </c>
      <c r="B1053" s="22">
        <f>+$B$18</f>
        <v>0</v>
      </c>
      <c r="C1053" s="84" t="e">
        <f>+B1053/B1073</f>
        <v>#DIV/0!</v>
      </c>
      <c r="D1053" s="89">
        <v>0</v>
      </c>
      <c r="E1053" s="112">
        <f>+D1053*C1040</f>
        <v>0</v>
      </c>
      <c r="F1053" s="79">
        <v>0</v>
      </c>
      <c r="G1053" s="112">
        <f>F1053*C1040</f>
        <v>0</v>
      </c>
      <c r="H1053" s="89">
        <v>0</v>
      </c>
      <c r="I1053" s="117">
        <f>H1053*C1040</f>
        <v>0</v>
      </c>
      <c r="J1053" s="39">
        <f>+H1053*I1076</f>
        <v>0</v>
      </c>
      <c r="K1053" s="588">
        <v>0</v>
      </c>
      <c r="L1053" s="394">
        <f t="shared" si="75"/>
        <v>0</v>
      </c>
    </row>
    <row r="1054" spans="1:12" ht="13.8">
      <c r="A1054" s="2" t="s">
        <v>116</v>
      </c>
      <c r="B1054" s="22">
        <f>+$B$19</f>
        <v>0</v>
      </c>
      <c r="C1054" s="84" t="e">
        <f>+B1054/B1073</f>
        <v>#DIV/0!</v>
      </c>
      <c r="D1054" s="89">
        <v>0</v>
      </c>
      <c r="E1054" s="112">
        <f>+D1054*C1040</f>
        <v>0</v>
      </c>
      <c r="F1054" s="79">
        <v>0</v>
      </c>
      <c r="G1054" s="112">
        <f>F1054*C1040</f>
        <v>0</v>
      </c>
      <c r="H1054" s="89">
        <v>0</v>
      </c>
      <c r="I1054" s="117">
        <f>H1054*C1040</f>
        <v>0</v>
      </c>
      <c r="J1054" s="39">
        <f>+H1054*I1076</f>
        <v>0</v>
      </c>
      <c r="K1054" s="588">
        <v>0</v>
      </c>
      <c r="L1054" s="394">
        <f t="shared" si="75"/>
        <v>0</v>
      </c>
    </row>
    <row r="1055" spans="1:12" ht="13.8">
      <c r="A1055" s="2" t="s">
        <v>1</v>
      </c>
      <c r="B1055" s="22">
        <f>+$B$20</f>
        <v>0</v>
      </c>
      <c r="C1055" s="84" t="e">
        <f>+B1055/B1073</f>
        <v>#DIV/0!</v>
      </c>
      <c r="D1055" s="89">
        <v>0</v>
      </c>
      <c r="E1055" s="112">
        <f>+D1055*C1040</f>
        <v>0</v>
      </c>
      <c r="F1055" s="79">
        <v>0</v>
      </c>
      <c r="G1055" s="112">
        <f>F1055*C1040</f>
        <v>0</v>
      </c>
      <c r="H1055" s="89">
        <v>0</v>
      </c>
      <c r="I1055" s="117">
        <f>H1055*C1040</f>
        <v>0</v>
      </c>
      <c r="J1055" s="39">
        <f>+H1055*I1076</f>
        <v>0</v>
      </c>
      <c r="K1055" s="588">
        <v>0</v>
      </c>
      <c r="L1055" s="394">
        <f t="shared" si="75"/>
        <v>0</v>
      </c>
    </row>
    <row r="1056" spans="1:12" ht="13.8">
      <c r="A1056" s="2" t="s">
        <v>46</v>
      </c>
      <c r="B1056" s="22">
        <f>+$B$21</f>
        <v>0</v>
      </c>
      <c r="C1056" s="84" t="e">
        <f>+B1056/B1073</f>
        <v>#DIV/0!</v>
      </c>
      <c r="D1056" s="89">
        <v>0</v>
      </c>
      <c r="E1056" s="112">
        <f>+D1056*C1040</f>
        <v>0</v>
      </c>
      <c r="F1056" s="79">
        <v>0</v>
      </c>
      <c r="G1056" s="112">
        <f>F1056*C1040</f>
        <v>0</v>
      </c>
      <c r="H1056" s="89">
        <v>0</v>
      </c>
      <c r="I1056" s="117">
        <f>H1056*C1040</f>
        <v>0</v>
      </c>
      <c r="J1056" s="39">
        <f>+H1056*I1076</f>
        <v>0</v>
      </c>
      <c r="K1056" s="588">
        <v>0</v>
      </c>
      <c r="L1056" s="394">
        <f t="shared" si="75"/>
        <v>0</v>
      </c>
    </row>
    <row r="1057" spans="1:12" ht="13.8">
      <c r="A1057" s="2" t="s">
        <v>45</v>
      </c>
      <c r="B1057" s="22">
        <f>+$B$22</f>
        <v>0</v>
      </c>
      <c r="C1057" s="84" t="e">
        <f>+B1057/B1073</f>
        <v>#DIV/0!</v>
      </c>
      <c r="D1057" s="89">
        <v>0</v>
      </c>
      <c r="E1057" s="112">
        <f>+D1057*C1040</f>
        <v>0</v>
      </c>
      <c r="F1057" s="79">
        <v>0</v>
      </c>
      <c r="G1057" s="112">
        <f>F1057*C1040</f>
        <v>0</v>
      </c>
      <c r="H1057" s="89">
        <v>0</v>
      </c>
      <c r="I1057" s="117">
        <f>H1057*C1040</f>
        <v>0</v>
      </c>
      <c r="J1057" s="39">
        <f>+H1057*I1076</f>
        <v>0</v>
      </c>
      <c r="K1057" s="588">
        <v>0</v>
      </c>
      <c r="L1057" s="394">
        <f t="shared" si="75"/>
        <v>0</v>
      </c>
    </row>
    <row r="1058" spans="1:12" ht="13.8">
      <c r="A1058" s="2" t="s">
        <v>209</v>
      </c>
      <c r="B1058" s="22">
        <f>+$B$23</f>
        <v>0</v>
      </c>
      <c r="C1058" s="84" t="e">
        <f>+B1058/B1073</f>
        <v>#DIV/0!</v>
      </c>
      <c r="D1058" s="89">
        <v>0</v>
      </c>
      <c r="E1058" s="112">
        <f>+D1058*C1040</f>
        <v>0</v>
      </c>
      <c r="F1058" s="79">
        <v>0</v>
      </c>
      <c r="G1058" s="112">
        <f>F1058*C1040</f>
        <v>0</v>
      </c>
      <c r="H1058" s="89">
        <v>0</v>
      </c>
      <c r="I1058" s="117">
        <f>H1058*C1040</f>
        <v>0</v>
      </c>
      <c r="J1058" s="39">
        <f>+H1058*I1076</f>
        <v>0</v>
      </c>
      <c r="K1058" s="588">
        <v>0</v>
      </c>
      <c r="L1058" s="394">
        <f t="shared" si="75"/>
        <v>0</v>
      </c>
    </row>
    <row r="1059" spans="1:12" ht="13.8">
      <c r="A1059" s="2" t="s">
        <v>210</v>
      </c>
      <c r="B1059" s="22">
        <f>+$B$24</f>
        <v>0</v>
      </c>
      <c r="C1059" s="84" t="e">
        <f>+B1059/B1073</f>
        <v>#DIV/0!</v>
      </c>
      <c r="D1059" s="89">
        <v>0</v>
      </c>
      <c r="E1059" s="112">
        <f>+D1059*C1040</f>
        <v>0</v>
      </c>
      <c r="F1059" s="79">
        <v>0</v>
      </c>
      <c r="G1059" s="112">
        <f>F1059*C1040</f>
        <v>0</v>
      </c>
      <c r="H1059" s="89">
        <v>0</v>
      </c>
      <c r="I1059" s="117">
        <f>H1059*C1040</f>
        <v>0</v>
      </c>
      <c r="J1059" s="39">
        <f>+H1059*I1076</f>
        <v>0</v>
      </c>
      <c r="K1059" s="588">
        <v>0</v>
      </c>
      <c r="L1059" s="394">
        <f t="shared" si="75"/>
        <v>0</v>
      </c>
    </row>
    <row r="1060" spans="1:12" ht="13.8">
      <c r="A1060" s="2" t="s">
        <v>2</v>
      </c>
      <c r="B1060" s="22">
        <f>+$B$25</f>
        <v>0</v>
      </c>
      <c r="C1060" s="84" t="e">
        <f>+B1060/B1073</f>
        <v>#DIV/0!</v>
      </c>
      <c r="D1060" s="89">
        <v>0</v>
      </c>
      <c r="E1060" s="112">
        <f>+D1060*C1040</f>
        <v>0</v>
      </c>
      <c r="F1060" s="79">
        <v>0</v>
      </c>
      <c r="G1060" s="112">
        <f>F1060*C1040</f>
        <v>0</v>
      </c>
      <c r="H1060" s="89">
        <v>0</v>
      </c>
      <c r="I1060" s="117">
        <f>H1060*C1040</f>
        <v>0</v>
      </c>
      <c r="J1060" s="39">
        <f>+H1060*I1076</f>
        <v>0</v>
      </c>
      <c r="K1060" s="588">
        <v>0</v>
      </c>
      <c r="L1060" s="394">
        <f t="shared" si="75"/>
        <v>0</v>
      </c>
    </row>
    <row r="1061" spans="1:12" ht="13.8">
      <c r="A1061" s="2" t="s">
        <v>12</v>
      </c>
      <c r="B1061" s="22">
        <f>+$B$26</f>
        <v>0</v>
      </c>
      <c r="C1061" s="84" t="e">
        <f>+B1061/B1073</f>
        <v>#DIV/0!</v>
      </c>
      <c r="D1061" s="89">
        <v>0</v>
      </c>
      <c r="E1061" s="112">
        <f>+D1061*C1040</f>
        <v>0</v>
      </c>
      <c r="F1061" s="79">
        <v>0</v>
      </c>
      <c r="G1061" s="112">
        <f>F1061*C1040</f>
        <v>0</v>
      </c>
      <c r="H1061" s="89">
        <v>0</v>
      </c>
      <c r="I1061" s="117">
        <f>H1061*C1040</f>
        <v>0</v>
      </c>
      <c r="J1061" s="39">
        <f>+H1061*I1076</f>
        <v>0</v>
      </c>
      <c r="K1061" s="588">
        <v>0</v>
      </c>
      <c r="L1061" s="394">
        <f t="shared" si="75"/>
        <v>0</v>
      </c>
    </row>
    <row r="1062" spans="1:12" ht="13.8">
      <c r="A1062" s="2" t="s">
        <v>18</v>
      </c>
      <c r="B1062" s="22">
        <f>+$B$27</f>
        <v>0</v>
      </c>
      <c r="C1062" s="84" t="e">
        <f>+B1062/B1073</f>
        <v>#DIV/0!</v>
      </c>
      <c r="D1062" s="89">
        <v>0</v>
      </c>
      <c r="E1062" s="112">
        <f>+D1062*C1040</f>
        <v>0</v>
      </c>
      <c r="F1062" s="79">
        <v>0</v>
      </c>
      <c r="G1062" s="112">
        <f>F1062*C1040</f>
        <v>0</v>
      </c>
      <c r="H1062" s="89">
        <v>0</v>
      </c>
      <c r="I1062" s="117">
        <f>H1062*C1040</f>
        <v>0</v>
      </c>
      <c r="J1062" s="39">
        <f>+H1062*I1076</f>
        <v>0</v>
      </c>
      <c r="K1062" s="588">
        <v>0</v>
      </c>
      <c r="L1062" s="394">
        <f t="shared" si="75"/>
        <v>0</v>
      </c>
    </row>
    <row r="1063" spans="1:12" ht="13.8">
      <c r="A1063" s="2" t="s">
        <v>9</v>
      </c>
      <c r="B1063" s="22">
        <f>+$B$28</f>
        <v>0</v>
      </c>
      <c r="C1063" s="84" t="e">
        <f>+B1063/B1073</f>
        <v>#DIV/0!</v>
      </c>
      <c r="D1063" s="89">
        <v>0</v>
      </c>
      <c r="E1063" s="112">
        <f>+D1063*C1040</f>
        <v>0</v>
      </c>
      <c r="F1063" s="79">
        <v>0</v>
      </c>
      <c r="G1063" s="112">
        <f>F1063*C1040</f>
        <v>0</v>
      </c>
      <c r="H1063" s="89">
        <v>0</v>
      </c>
      <c r="I1063" s="117">
        <f>H1063*C1040</f>
        <v>0</v>
      </c>
      <c r="J1063" s="39">
        <f>+H1063*I1076</f>
        <v>0</v>
      </c>
      <c r="K1063" s="588">
        <v>0</v>
      </c>
      <c r="L1063" s="394">
        <f t="shared" si="75"/>
        <v>0</v>
      </c>
    </row>
    <row r="1064" spans="1:12" ht="13.8">
      <c r="A1064" s="2" t="s">
        <v>7</v>
      </c>
      <c r="B1064" s="22">
        <f>+$B$29</f>
        <v>0</v>
      </c>
      <c r="C1064" s="84" t="e">
        <f>+B1064/B1073</f>
        <v>#DIV/0!</v>
      </c>
      <c r="D1064" s="89">
        <v>0</v>
      </c>
      <c r="E1064" s="112">
        <f>+D1064*C1040</f>
        <v>0</v>
      </c>
      <c r="F1064" s="79">
        <v>0</v>
      </c>
      <c r="G1064" s="112">
        <f>F1064*C1040</f>
        <v>0</v>
      </c>
      <c r="H1064" s="89">
        <v>0</v>
      </c>
      <c r="I1064" s="117">
        <f>H1064*C1040</f>
        <v>0</v>
      </c>
      <c r="J1064" s="39">
        <f>+H1064*I1076</f>
        <v>0</v>
      </c>
      <c r="K1064" s="588">
        <v>0</v>
      </c>
      <c r="L1064" s="394">
        <f t="shared" si="75"/>
        <v>0</v>
      </c>
    </row>
    <row r="1065" spans="1:12" ht="13.8">
      <c r="A1065" s="2" t="s">
        <v>13</v>
      </c>
      <c r="B1065" s="22">
        <f>+$B$30</f>
        <v>0</v>
      </c>
      <c r="C1065" s="84" t="e">
        <f>+B1065/B1073</f>
        <v>#DIV/0!</v>
      </c>
      <c r="D1065" s="89">
        <v>0</v>
      </c>
      <c r="E1065" s="112">
        <f>+D1065*C1040</f>
        <v>0</v>
      </c>
      <c r="F1065" s="79">
        <v>0</v>
      </c>
      <c r="G1065" s="112">
        <f>F1065*C1040</f>
        <v>0</v>
      </c>
      <c r="H1065" s="89">
        <v>0</v>
      </c>
      <c r="I1065" s="117">
        <f>H1065*C1040</f>
        <v>0</v>
      </c>
      <c r="J1065" s="39">
        <f>+H1065*I1076</f>
        <v>0</v>
      </c>
      <c r="K1065" s="588">
        <v>0</v>
      </c>
      <c r="L1065" s="394">
        <f t="shared" si="75"/>
        <v>0</v>
      </c>
    </row>
    <row r="1066" spans="1:12" ht="13.8">
      <c r="A1066" s="2" t="s">
        <v>3</v>
      </c>
      <c r="B1066" s="22">
        <f>+$B$31</f>
        <v>0</v>
      </c>
      <c r="C1066" s="84" t="e">
        <f>+B1066/B1073</f>
        <v>#DIV/0!</v>
      </c>
      <c r="D1066" s="89">
        <v>0</v>
      </c>
      <c r="E1066" s="112">
        <f>+D1066*C1040</f>
        <v>0</v>
      </c>
      <c r="F1066" s="79">
        <v>0</v>
      </c>
      <c r="G1066" s="112">
        <f>F1066*C1040</f>
        <v>0</v>
      </c>
      <c r="H1066" s="89">
        <v>0</v>
      </c>
      <c r="I1066" s="117">
        <f>H1066*C1040</f>
        <v>0</v>
      </c>
      <c r="J1066" s="39">
        <f>+H1066*I1076</f>
        <v>0</v>
      </c>
      <c r="K1066" s="588">
        <v>0</v>
      </c>
      <c r="L1066" s="394">
        <f t="shared" si="75"/>
        <v>0</v>
      </c>
    </row>
    <row r="1067" spans="1:12" ht="13.8">
      <c r="A1067" s="2" t="s">
        <v>11</v>
      </c>
      <c r="B1067" s="22">
        <f>+$B$32</f>
        <v>0</v>
      </c>
      <c r="C1067" s="84" t="e">
        <f>+B1067/B1073</f>
        <v>#DIV/0!</v>
      </c>
      <c r="D1067" s="89">
        <v>0</v>
      </c>
      <c r="E1067" s="112">
        <f>+D1067*C1040</f>
        <v>0</v>
      </c>
      <c r="F1067" s="79">
        <v>0</v>
      </c>
      <c r="G1067" s="112">
        <f>F1067*C1040</f>
        <v>0</v>
      </c>
      <c r="H1067" s="89">
        <v>0</v>
      </c>
      <c r="I1067" s="117">
        <f>H1067*C1040</f>
        <v>0</v>
      </c>
      <c r="J1067" s="39">
        <f>+H1067*I1076</f>
        <v>0</v>
      </c>
      <c r="K1067" s="588">
        <v>0</v>
      </c>
      <c r="L1067" s="394">
        <f t="shared" si="75"/>
        <v>0</v>
      </c>
    </row>
    <row r="1068" spans="1:12" ht="13.8">
      <c r="A1068" s="372" t="s">
        <v>8</v>
      </c>
      <c r="B1068" s="22">
        <f>+$B$33</f>
        <v>0</v>
      </c>
      <c r="C1068" s="84" t="e">
        <f>+B1068/B1073</f>
        <v>#DIV/0!</v>
      </c>
      <c r="D1068" s="89">
        <v>0</v>
      </c>
      <c r="E1068" s="112">
        <f>+D1068*C1040</f>
        <v>0</v>
      </c>
      <c r="F1068" s="79">
        <v>0</v>
      </c>
      <c r="G1068" s="112">
        <f>F1068*C1040</f>
        <v>0</v>
      </c>
      <c r="H1068" s="89">
        <v>0</v>
      </c>
      <c r="I1068" s="117">
        <f>H1068*C1040</f>
        <v>0</v>
      </c>
      <c r="J1068" s="39">
        <f>+H1068*I1076</f>
        <v>0</v>
      </c>
      <c r="K1068" s="588">
        <v>0</v>
      </c>
      <c r="L1068" s="394">
        <f t="shared" si="75"/>
        <v>0</v>
      </c>
    </row>
    <row r="1069" spans="1:12" ht="13.8">
      <c r="A1069" s="372" t="s">
        <v>444</v>
      </c>
      <c r="B1069" s="22">
        <f>+$B$34</f>
        <v>0</v>
      </c>
      <c r="C1069" s="84" t="e">
        <f>+B1069/B1073</f>
        <v>#DIV/0!</v>
      </c>
      <c r="D1069" s="89">
        <v>0</v>
      </c>
      <c r="E1069" s="112">
        <f>+D1069*C1040</f>
        <v>0</v>
      </c>
      <c r="F1069" s="79">
        <v>0</v>
      </c>
      <c r="G1069" s="112">
        <f>F1069*C1040</f>
        <v>0</v>
      </c>
      <c r="H1069" s="89">
        <v>0</v>
      </c>
      <c r="I1069" s="117">
        <f>H1069*C1040</f>
        <v>0</v>
      </c>
      <c r="J1069" s="39">
        <f>+H1069*I1076</f>
        <v>0</v>
      </c>
      <c r="K1069" s="588">
        <v>0</v>
      </c>
      <c r="L1069" s="394">
        <f t="shared" si="75"/>
        <v>0</v>
      </c>
    </row>
    <row r="1070" spans="1:12" ht="13.8">
      <c r="A1070" s="372" t="s">
        <v>445</v>
      </c>
      <c r="B1070" s="22">
        <f>+$B$35</f>
        <v>0</v>
      </c>
      <c r="C1070" s="84" t="e">
        <f>+B1070/B1073</f>
        <v>#DIV/0!</v>
      </c>
      <c r="D1070" s="89">
        <v>0</v>
      </c>
      <c r="E1070" s="112">
        <f>+D1070*C1040</f>
        <v>0</v>
      </c>
      <c r="F1070" s="79">
        <v>0</v>
      </c>
      <c r="G1070" s="112">
        <f>F1070*C1040</f>
        <v>0</v>
      </c>
      <c r="H1070" s="89">
        <v>0</v>
      </c>
      <c r="I1070" s="117">
        <f>H1070*C1040</f>
        <v>0</v>
      </c>
      <c r="J1070" s="39">
        <f>+H1070*I1076</f>
        <v>0</v>
      </c>
      <c r="K1070" s="588">
        <v>0</v>
      </c>
      <c r="L1070" s="394">
        <f t="shared" si="75"/>
        <v>0</v>
      </c>
    </row>
    <row r="1071" spans="1:12" ht="13.8">
      <c r="A1071" s="372" t="s">
        <v>461</v>
      </c>
      <c r="B1071" s="22">
        <f>+$B$36</f>
        <v>0</v>
      </c>
      <c r="C1071" s="84" t="e">
        <f>+B1071/B1073</f>
        <v>#DIV/0!</v>
      </c>
      <c r="D1071" s="89">
        <v>0</v>
      </c>
      <c r="E1071" s="112">
        <f>+D1071*C1040</f>
        <v>0</v>
      </c>
      <c r="F1071" s="79">
        <v>0</v>
      </c>
      <c r="G1071" s="112">
        <f>F1071*C1040</f>
        <v>0</v>
      </c>
      <c r="H1071" s="89">
        <v>0</v>
      </c>
      <c r="I1071" s="117">
        <f>H1071*C1040</f>
        <v>0</v>
      </c>
      <c r="J1071" s="39">
        <f>+H1071*I1076</f>
        <v>0</v>
      </c>
      <c r="K1071" s="588">
        <v>0</v>
      </c>
      <c r="L1071" s="394">
        <f t="shared" ref="L1071" si="76">+J1071+K1071</f>
        <v>0</v>
      </c>
    </row>
    <row r="1072" spans="1:12" ht="13.8">
      <c r="A1072" s="3" t="s">
        <v>464</v>
      </c>
      <c r="B1072" s="22">
        <f>+$B$37</f>
        <v>0</v>
      </c>
      <c r="C1072" s="84" t="e">
        <f>+B1072/B1073</f>
        <v>#DIV/0!</v>
      </c>
      <c r="D1072" s="89">
        <v>0</v>
      </c>
      <c r="E1072" s="112">
        <f>+D1072*C1040</f>
        <v>0</v>
      </c>
      <c r="F1072" s="79">
        <v>0</v>
      </c>
      <c r="G1072" s="115">
        <f>F1072*C1040</f>
        <v>0</v>
      </c>
      <c r="H1072" s="358">
        <v>0</v>
      </c>
      <c r="I1072" s="118">
        <f>H1072*C1040</f>
        <v>0</v>
      </c>
      <c r="J1072" s="39">
        <f>+H1072*I1076</f>
        <v>0</v>
      </c>
      <c r="K1072" s="588">
        <v>0</v>
      </c>
      <c r="L1072" s="394">
        <f t="shared" si="75"/>
        <v>0</v>
      </c>
    </row>
    <row r="1073" spans="1:14" ht="13.8">
      <c r="A1073" s="24"/>
      <c r="B1073" s="25">
        <f t="shared" ref="B1073:L1073" si="77">SUM(B1046:B1072)</f>
        <v>0</v>
      </c>
      <c r="C1073" s="85" t="e">
        <f t="shared" si="77"/>
        <v>#DIV/0!</v>
      </c>
      <c r="D1073" s="82">
        <f t="shared" si="77"/>
        <v>0</v>
      </c>
      <c r="E1073" s="113">
        <f t="shared" si="77"/>
        <v>0</v>
      </c>
      <c r="F1073" s="83">
        <f t="shared" si="77"/>
        <v>0</v>
      </c>
      <c r="G1073" s="113">
        <f t="shared" si="77"/>
        <v>0</v>
      </c>
      <c r="H1073" s="86">
        <f t="shared" si="77"/>
        <v>1</v>
      </c>
      <c r="I1073" s="119">
        <f t="shared" si="77"/>
        <v>5829500</v>
      </c>
      <c r="J1073" s="26">
        <f t="shared" si="77"/>
        <v>2531512.2618372771</v>
      </c>
      <c r="K1073" s="26">
        <f t="shared" si="77"/>
        <v>-118492.92</v>
      </c>
      <c r="L1073" s="26">
        <f t="shared" si="77"/>
        <v>2413019.3418372772</v>
      </c>
    </row>
    <row r="1074" spans="1:14">
      <c r="H1074" s="80"/>
      <c r="I1074" s="81"/>
    </row>
    <row r="1075" spans="1:14" ht="13.8">
      <c r="A1075" s="90"/>
      <c r="I1075" s="127"/>
    </row>
    <row r="1076" spans="1:14">
      <c r="G1076" t="s">
        <v>114</v>
      </c>
      <c r="H1076" s="27"/>
      <c r="I1076" s="357">
        <f>+METC!L93</f>
        <v>2531512.2618372771</v>
      </c>
    </row>
    <row r="1077" spans="1:14">
      <c r="G1077" t="s">
        <v>338</v>
      </c>
      <c r="I1077" s="357">
        <f>+METC!M93</f>
        <v>-118493</v>
      </c>
    </row>
    <row r="1078" spans="1:14">
      <c r="G1078" t="s">
        <v>256</v>
      </c>
      <c r="I1078" s="746">
        <f>SUM(I1076:I1077)</f>
        <v>2413019.2618372771</v>
      </c>
      <c r="N1078" s="121">
        <f>+I1078</f>
        <v>2413019.2618372771</v>
      </c>
    </row>
    <row r="1079" spans="1:14">
      <c r="I1079" s="122"/>
      <c r="N1079" s="121"/>
    </row>
    <row r="1080" spans="1:14">
      <c r="I1080" s="122"/>
      <c r="N1080" s="121"/>
    </row>
    <row r="1082" spans="1:14" ht="15.6">
      <c r="A1082" s="895" t="s">
        <v>19</v>
      </c>
      <c r="B1082" s="896"/>
      <c r="C1082" s="888" t="s">
        <v>681</v>
      </c>
      <c r="D1082" s="889"/>
      <c r="E1082" s="889"/>
      <c r="F1082" s="889"/>
      <c r="G1082" s="889"/>
      <c r="H1082" s="890"/>
      <c r="I1082" s="4"/>
    </row>
    <row r="1083" spans="1:14" ht="15.6">
      <c r="A1083" s="891" t="s">
        <v>20</v>
      </c>
      <c r="B1083" s="892"/>
      <c r="C1083" s="920"/>
      <c r="D1083" s="920"/>
      <c r="E1083" s="920"/>
      <c r="F1083" s="920"/>
      <c r="G1083" s="920"/>
      <c r="H1083" s="921"/>
      <c r="I1083" s="4"/>
    </row>
    <row r="1084" spans="1:14" ht="15.6">
      <c r="A1084" s="891" t="s">
        <v>22</v>
      </c>
      <c r="B1084" s="892"/>
      <c r="C1084" s="913"/>
      <c r="D1084" s="913"/>
      <c r="E1084" s="913"/>
      <c r="F1084" s="913"/>
      <c r="G1084" s="913"/>
      <c r="H1084" s="914"/>
      <c r="I1084" s="4"/>
    </row>
    <row r="1085" spans="1:14" ht="15.6">
      <c r="A1085" s="867" t="s">
        <v>24</v>
      </c>
      <c r="B1085" s="868"/>
      <c r="C1085" s="869">
        <v>32000</v>
      </c>
      <c r="D1085" s="870"/>
      <c r="E1085" s="870"/>
      <c r="F1085" s="870"/>
      <c r="G1085" s="870"/>
      <c r="H1085" s="871"/>
      <c r="I1085" s="4"/>
    </row>
    <row r="1086" spans="1:14" ht="15.6">
      <c r="A1086" s="881" t="s">
        <v>25</v>
      </c>
      <c r="B1086" s="882"/>
      <c r="C1086" s="911" t="s">
        <v>17</v>
      </c>
      <c r="D1086" s="911"/>
      <c r="E1086" s="911"/>
      <c r="F1086" s="911"/>
      <c r="G1086" s="911"/>
      <c r="H1086" s="912"/>
      <c r="I1086" s="4"/>
    </row>
    <row r="1087" spans="1:14" ht="13.8">
      <c r="A1087" s="5"/>
      <c r="B1087" s="5"/>
      <c r="C1087" s="5"/>
      <c r="D1087" s="5"/>
      <c r="E1087" s="5"/>
      <c r="F1087" s="5"/>
      <c r="G1087" s="5"/>
      <c r="H1087" s="5"/>
      <c r="I1087" s="5"/>
    </row>
    <row r="1088" spans="1:14" ht="13.8">
      <c r="A1088" s="6"/>
      <c r="B1088" s="7"/>
      <c r="C1088" s="8"/>
      <c r="D1088" s="886">
        <v>0</v>
      </c>
      <c r="E1088" s="887"/>
      <c r="F1088" s="886">
        <v>1</v>
      </c>
      <c r="G1088" s="887"/>
      <c r="H1088" s="489"/>
      <c r="I1088" s="10"/>
      <c r="J1088" s="11" t="s">
        <v>121</v>
      </c>
      <c r="K1088" s="11" t="s">
        <v>269</v>
      </c>
      <c r="L1088" s="11" t="s">
        <v>270</v>
      </c>
    </row>
    <row r="1089" spans="1:12" ht="13.8">
      <c r="A1089" s="12"/>
      <c r="B1089" s="13"/>
      <c r="C1089" s="14"/>
      <c r="D1089" s="872" t="s">
        <v>26</v>
      </c>
      <c r="E1089" s="880"/>
      <c r="F1089" s="872" t="s">
        <v>27</v>
      </c>
      <c r="G1089" s="880"/>
      <c r="H1089" s="872" t="s">
        <v>28</v>
      </c>
      <c r="I1089" s="873"/>
      <c r="J1089" s="15" t="s">
        <v>29</v>
      </c>
      <c r="K1089" s="391" t="s">
        <v>29</v>
      </c>
      <c r="L1089" s="391" t="s">
        <v>29</v>
      </c>
    </row>
    <row r="1090" spans="1:12" ht="27.6">
      <c r="A1090" s="16" t="s">
        <v>30</v>
      </c>
      <c r="B1090" s="17" t="s">
        <v>31</v>
      </c>
      <c r="C1090" s="18" t="s">
        <v>32</v>
      </c>
      <c r="D1090" s="19" t="s">
        <v>33</v>
      </c>
      <c r="E1090" s="20" t="s">
        <v>34</v>
      </c>
      <c r="F1090" s="19" t="s">
        <v>33</v>
      </c>
      <c r="G1090" s="20" t="s">
        <v>34</v>
      </c>
      <c r="H1090" s="21" t="s">
        <v>33</v>
      </c>
      <c r="I1090" s="40" t="s">
        <v>34</v>
      </c>
      <c r="J1090" s="18" t="s">
        <v>34</v>
      </c>
      <c r="K1090" s="18" t="s">
        <v>34</v>
      </c>
      <c r="L1090" s="18" t="s">
        <v>34</v>
      </c>
    </row>
    <row r="1091" spans="1:12" ht="13.8">
      <c r="A1091" s="1" t="s">
        <v>15</v>
      </c>
      <c r="B1091" s="22">
        <f>+$B$10</f>
        <v>0</v>
      </c>
      <c r="C1091" s="84" t="e">
        <f>+B1091/B1118</f>
        <v>#DIV/0!</v>
      </c>
      <c r="D1091" s="89">
        <v>0</v>
      </c>
      <c r="E1091" s="112">
        <f>+D1091*C1085</f>
        <v>0</v>
      </c>
      <c r="F1091" s="79">
        <v>0</v>
      </c>
      <c r="G1091" s="114">
        <f>F1091*C1085</f>
        <v>0</v>
      </c>
      <c r="H1091" s="89">
        <v>0</v>
      </c>
      <c r="I1091" s="116">
        <f>H1091*C1085</f>
        <v>0</v>
      </c>
      <c r="J1091" s="39">
        <f>+H1091*I1121</f>
        <v>0</v>
      </c>
      <c r="K1091" s="39">
        <f>+H1091*I1122</f>
        <v>0</v>
      </c>
      <c r="L1091" s="393">
        <f>+J1091+K1091</f>
        <v>0</v>
      </c>
    </row>
    <row r="1092" spans="1:12" ht="13.8">
      <c r="A1092" s="2" t="s">
        <v>4</v>
      </c>
      <c r="B1092" s="22">
        <f>+$B$12</f>
        <v>0</v>
      </c>
      <c r="C1092" s="84" t="e">
        <f>+B1092/B1118</f>
        <v>#DIV/0!</v>
      </c>
      <c r="D1092" s="89">
        <v>0</v>
      </c>
      <c r="E1092" s="112">
        <f>+D1092*C1085</f>
        <v>0</v>
      </c>
      <c r="F1092" s="79">
        <v>0</v>
      </c>
      <c r="G1092" s="112">
        <f>F1092*C1085</f>
        <v>0</v>
      </c>
      <c r="H1092" s="89">
        <v>0</v>
      </c>
      <c r="I1092" s="117">
        <f>H1092*C1085</f>
        <v>0</v>
      </c>
      <c r="J1092" s="39">
        <f>+H1092*I1121</f>
        <v>0</v>
      </c>
      <c r="K1092" s="39">
        <f>+H1092*I1122</f>
        <v>0</v>
      </c>
      <c r="L1092" s="394">
        <f>+J1092+K1092</f>
        <v>0</v>
      </c>
    </row>
    <row r="1093" spans="1:12" ht="13.8">
      <c r="A1093" s="2" t="s">
        <v>0</v>
      </c>
      <c r="B1093" s="22">
        <f>+$B$13</f>
        <v>0</v>
      </c>
      <c r="C1093" s="84" t="e">
        <f>+B1093/B1118</f>
        <v>#DIV/0!</v>
      </c>
      <c r="D1093" s="89">
        <v>0</v>
      </c>
      <c r="E1093" s="112">
        <f>+D1093*C1085</f>
        <v>0</v>
      </c>
      <c r="F1093" s="79">
        <v>0</v>
      </c>
      <c r="G1093" s="112">
        <f>F1093*C1085</f>
        <v>0</v>
      </c>
      <c r="H1093" s="89">
        <v>0</v>
      </c>
      <c r="I1093" s="117">
        <f>H1093*C1085</f>
        <v>0</v>
      </c>
      <c r="J1093" s="39">
        <f>+H1093*I1121</f>
        <v>0</v>
      </c>
      <c r="K1093" s="39">
        <f>+H1093*I1122</f>
        <v>0</v>
      </c>
      <c r="L1093" s="394">
        <f t="shared" ref="L1093:L1117" si="78">+J1093+K1093</f>
        <v>0</v>
      </c>
    </row>
    <row r="1094" spans="1:12" ht="13.8">
      <c r="A1094" s="2" t="s">
        <v>16</v>
      </c>
      <c r="B1094" s="22">
        <f>+$B$14</f>
        <v>0</v>
      </c>
      <c r="C1094" s="84" t="e">
        <f>+B1094/B1118</f>
        <v>#DIV/0!</v>
      </c>
      <c r="D1094" s="89">
        <v>0</v>
      </c>
      <c r="E1094" s="112">
        <f>+D1094*C1085</f>
        <v>0</v>
      </c>
      <c r="F1094" s="79">
        <v>0</v>
      </c>
      <c r="G1094" s="112">
        <f>F1094*C1085</f>
        <v>0</v>
      </c>
      <c r="H1094" s="89">
        <v>0</v>
      </c>
      <c r="I1094" s="117">
        <f>H1094*C1085</f>
        <v>0</v>
      </c>
      <c r="J1094" s="39">
        <f>+H1094*I1121</f>
        <v>0</v>
      </c>
      <c r="K1094" s="39">
        <f>+H1094*I1122</f>
        <v>0</v>
      </c>
      <c r="L1094" s="394">
        <f t="shared" si="78"/>
        <v>0</v>
      </c>
    </row>
    <row r="1095" spans="1:12" ht="13.8">
      <c r="A1095" s="2" t="s">
        <v>6</v>
      </c>
      <c r="B1095" s="22">
        <f>+$B$15</f>
        <v>0</v>
      </c>
      <c r="C1095" s="84" t="e">
        <f>+B1095/B1118</f>
        <v>#DIV/0!</v>
      </c>
      <c r="D1095" s="89">
        <v>0</v>
      </c>
      <c r="E1095" s="112">
        <f>+D1095*C1085</f>
        <v>0</v>
      </c>
      <c r="F1095" s="79">
        <v>0</v>
      </c>
      <c r="G1095" s="112">
        <f>F1095*C1085</f>
        <v>0</v>
      </c>
      <c r="H1095" s="89">
        <v>0</v>
      </c>
      <c r="I1095" s="117">
        <f>H1095*C1085</f>
        <v>0</v>
      </c>
      <c r="J1095" s="39">
        <f>+H1095*I1121</f>
        <v>0</v>
      </c>
      <c r="K1095" s="39">
        <f>+H1095*I1122</f>
        <v>0</v>
      </c>
      <c r="L1095" s="394">
        <f t="shared" si="78"/>
        <v>0</v>
      </c>
    </row>
    <row r="1096" spans="1:12" ht="13.8">
      <c r="A1096" s="2" t="s">
        <v>10</v>
      </c>
      <c r="B1096" s="22">
        <f>+$B$16</f>
        <v>0</v>
      </c>
      <c r="C1096" s="84" t="e">
        <f>+B1096/B1118</f>
        <v>#DIV/0!</v>
      </c>
      <c r="D1096" s="89">
        <v>0</v>
      </c>
      <c r="E1096" s="112">
        <f>+D1096*C1085</f>
        <v>0</v>
      </c>
      <c r="F1096" s="79">
        <v>0</v>
      </c>
      <c r="G1096" s="112">
        <f>F1096*C1085</f>
        <v>0</v>
      </c>
      <c r="H1096" s="89">
        <v>0</v>
      </c>
      <c r="I1096" s="117">
        <f>H1096*C1085</f>
        <v>0</v>
      </c>
      <c r="J1096" s="39">
        <f>+H1096*I1121</f>
        <v>0</v>
      </c>
      <c r="K1096" s="39">
        <f>+H1096*I1122</f>
        <v>0</v>
      </c>
      <c r="L1096" s="394">
        <f t="shared" si="78"/>
        <v>0</v>
      </c>
    </row>
    <row r="1097" spans="1:12" ht="13.8">
      <c r="A1097" s="2" t="s">
        <v>17</v>
      </c>
      <c r="B1097" s="22">
        <f>+$B$17</f>
        <v>0</v>
      </c>
      <c r="C1097" s="84" t="e">
        <f>+B1097/B1118</f>
        <v>#DIV/0!</v>
      </c>
      <c r="D1097" s="89">
        <v>0</v>
      </c>
      <c r="E1097" s="112">
        <f>+D1097*C1085</f>
        <v>0</v>
      </c>
      <c r="F1097" s="79">
        <v>0</v>
      </c>
      <c r="G1097" s="112">
        <f>F1097*C1085</f>
        <v>0</v>
      </c>
      <c r="H1097" s="89">
        <v>1</v>
      </c>
      <c r="I1097" s="117">
        <f>H1097*C1085</f>
        <v>32000</v>
      </c>
      <c r="J1097" s="39">
        <f>+H1097*I1121</f>
        <v>6154.2999595124502</v>
      </c>
      <c r="K1097" s="588">
        <v>6884</v>
      </c>
      <c r="L1097" s="394">
        <f t="shared" si="78"/>
        <v>13038.299959512449</v>
      </c>
    </row>
    <row r="1098" spans="1:12" ht="13.8">
      <c r="A1098" s="2" t="s">
        <v>5</v>
      </c>
      <c r="B1098" s="22">
        <f>+$B$18</f>
        <v>0</v>
      </c>
      <c r="C1098" s="84" t="e">
        <f>+B1098/B1118</f>
        <v>#DIV/0!</v>
      </c>
      <c r="D1098" s="89">
        <v>0</v>
      </c>
      <c r="E1098" s="112">
        <f>+D1098*C1085</f>
        <v>0</v>
      </c>
      <c r="F1098" s="79">
        <v>0</v>
      </c>
      <c r="G1098" s="112">
        <f>F1098*C1085</f>
        <v>0</v>
      </c>
      <c r="H1098" s="89">
        <v>0</v>
      </c>
      <c r="I1098" s="117">
        <f>H1098*C1085</f>
        <v>0</v>
      </c>
      <c r="J1098" s="39">
        <f>+H1098*I1121</f>
        <v>0</v>
      </c>
      <c r="K1098" s="39">
        <f>+H1098*I1122</f>
        <v>0</v>
      </c>
      <c r="L1098" s="394">
        <f t="shared" si="78"/>
        <v>0</v>
      </c>
    </row>
    <row r="1099" spans="1:12" ht="13.8">
      <c r="A1099" s="2" t="s">
        <v>116</v>
      </c>
      <c r="B1099" s="22">
        <f>+$B$19</f>
        <v>0</v>
      </c>
      <c r="C1099" s="84" t="e">
        <f>+B1099/B1118</f>
        <v>#DIV/0!</v>
      </c>
      <c r="D1099" s="89">
        <v>0</v>
      </c>
      <c r="E1099" s="112">
        <f>+D1099*C1085</f>
        <v>0</v>
      </c>
      <c r="F1099" s="79">
        <v>0</v>
      </c>
      <c r="G1099" s="112">
        <f>F1099*C1085</f>
        <v>0</v>
      </c>
      <c r="H1099" s="89">
        <v>0</v>
      </c>
      <c r="I1099" s="117">
        <f>H1099*C1085</f>
        <v>0</v>
      </c>
      <c r="J1099" s="39">
        <f>+H1099*I1121</f>
        <v>0</v>
      </c>
      <c r="K1099" s="39">
        <f>+H1099*I1122</f>
        <v>0</v>
      </c>
      <c r="L1099" s="394">
        <f t="shared" si="78"/>
        <v>0</v>
      </c>
    </row>
    <row r="1100" spans="1:12" ht="13.8">
      <c r="A1100" s="2" t="s">
        <v>1</v>
      </c>
      <c r="B1100" s="22">
        <f>+$B$20</f>
        <v>0</v>
      </c>
      <c r="C1100" s="84" t="e">
        <f>+B1100/B1118</f>
        <v>#DIV/0!</v>
      </c>
      <c r="D1100" s="89">
        <v>0</v>
      </c>
      <c r="E1100" s="112">
        <f>+D1100*C1085</f>
        <v>0</v>
      </c>
      <c r="F1100" s="79">
        <v>0</v>
      </c>
      <c r="G1100" s="112">
        <f>F1100*C1085</f>
        <v>0</v>
      </c>
      <c r="H1100" s="89">
        <v>0</v>
      </c>
      <c r="I1100" s="117">
        <f>H1100*C1085</f>
        <v>0</v>
      </c>
      <c r="J1100" s="39">
        <f>+H1100*I1121</f>
        <v>0</v>
      </c>
      <c r="K1100" s="39">
        <f>+H1100*I1122</f>
        <v>0</v>
      </c>
      <c r="L1100" s="394">
        <f t="shared" si="78"/>
        <v>0</v>
      </c>
    </row>
    <row r="1101" spans="1:12" ht="13.8">
      <c r="A1101" s="2" t="s">
        <v>46</v>
      </c>
      <c r="B1101" s="22">
        <f>+$B$21</f>
        <v>0</v>
      </c>
      <c r="C1101" s="84" t="e">
        <f>+B1101/B1118</f>
        <v>#DIV/0!</v>
      </c>
      <c r="D1101" s="89">
        <v>0</v>
      </c>
      <c r="E1101" s="112">
        <f>+D1101*C1085</f>
        <v>0</v>
      </c>
      <c r="F1101" s="79">
        <v>0</v>
      </c>
      <c r="G1101" s="112">
        <f>F1101*C1085</f>
        <v>0</v>
      </c>
      <c r="H1101" s="89">
        <v>0</v>
      </c>
      <c r="I1101" s="117">
        <f>H1101*C1085</f>
        <v>0</v>
      </c>
      <c r="J1101" s="39">
        <f>+H1101*I1121</f>
        <v>0</v>
      </c>
      <c r="K1101" s="39">
        <f>+H1101*I1122</f>
        <v>0</v>
      </c>
      <c r="L1101" s="394">
        <f t="shared" si="78"/>
        <v>0</v>
      </c>
    </row>
    <row r="1102" spans="1:12" ht="13.8">
      <c r="A1102" s="2" t="s">
        <v>45</v>
      </c>
      <c r="B1102" s="22">
        <f>+$B$22</f>
        <v>0</v>
      </c>
      <c r="C1102" s="84" t="e">
        <f>+B1102/B1118</f>
        <v>#DIV/0!</v>
      </c>
      <c r="D1102" s="89">
        <v>0</v>
      </c>
      <c r="E1102" s="112">
        <f>+D1102*C1085</f>
        <v>0</v>
      </c>
      <c r="F1102" s="79">
        <v>0</v>
      </c>
      <c r="G1102" s="112">
        <f>F1102*C1085</f>
        <v>0</v>
      </c>
      <c r="H1102" s="89">
        <v>0</v>
      </c>
      <c r="I1102" s="117">
        <f>H1102*C1085</f>
        <v>0</v>
      </c>
      <c r="J1102" s="39">
        <f>+H1102*I1121</f>
        <v>0</v>
      </c>
      <c r="K1102" s="39">
        <f>+H1102*I1122</f>
        <v>0</v>
      </c>
      <c r="L1102" s="394">
        <f t="shared" si="78"/>
        <v>0</v>
      </c>
    </row>
    <row r="1103" spans="1:12" ht="13.8">
      <c r="A1103" s="2" t="s">
        <v>209</v>
      </c>
      <c r="B1103" s="22">
        <f>+$B$23</f>
        <v>0</v>
      </c>
      <c r="C1103" s="84" t="e">
        <f>+B1103/B1118</f>
        <v>#DIV/0!</v>
      </c>
      <c r="D1103" s="89">
        <v>0</v>
      </c>
      <c r="E1103" s="112">
        <f>+D1103*C1085</f>
        <v>0</v>
      </c>
      <c r="F1103" s="79">
        <v>0</v>
      </c>
      <c r="G1103" s="112">
        <f>F1103*C1085</f>
        <v>0</v>
      </c>
      <c r="H1103" s="89">
        <v>0</v>
      </c>
      <c r="I1103" s="117">
        <f>H1103*C1085</f>
        <v>0</v>
      </c>
      <c r="J1103" s="39">
        <f>+H1103*I1121</f>
        <v>0</v>
      </c>
      <c r="K1103" s="39">
        <f>+H1103*I1122</f>
        <v>0</v>
      </c>
      <c r="L1103" s="394">
        <f t="shared" si="78"/>
        <v>0</v>
      </c>
    </row>
    <row r="1104" spans="1:12" ht="13.8">
      <c r="A1104" s="2" t="s">
        <v>210</v>
      </c>
      <c r="B1104" s="22">
        <f>+$B$24</f>
        <v>0</v>
      </c>
      <c r="C1104" s="84" t="e">
        <f>+B1104/B1118</f>
        <v>#DIV/0!</v>
      </c>
      <c r="D1104" s="89">
        <v>0</v>
      </c>
      <c r="E1104" s="112">
        <f>+D1104*C1085</f>
        <v>0</v>
      </c>
      <c r="F1104" s="79">
        <v>0</v>
      </c>
      <c r="G1104" s="112">
        <f>F1104*C1085</f>
        <v>0</v>
      </c>
      <c r="H1104" s="89">
        <v>0</v>
      </c>
      <c r="I1104" s="117">
        <f>H1104*C1085</f>
        <v>0</v>
      </c>
      <c r="J1104" s="39">
        <f>+H1104*I1121</f>
        <v>0</v>
      </c>
      <c r="K1104" s="39">
        <f>+H1104*I1122</f>
        <v>0</v>
      </c>
      <c r="L1104" s="394">
        <f t="shared" si="78"/>
        <v>0</v>
      </c>
    </row>
    <row r="1105" spans="1:12" ht="13.8">
      <c r="A1105" s="2" t="s">
        <v>2</v>
      </c>
      <c r="B1105" s="22">
        <f>+$B$25</f>
        <v>0</v>
      </c>
      <c r="C1105" s="84" t="e">
        <f>+B1105/B1118</f>
        <v>#DIV/0!</v>
      </c>
      <c r="D1105" s="89">
        <v>0</v>
      </c>
      <c r="E1105" s="112">
        <f>+D1105*C1085</f>
        <v>0</v>
      </c>
      <c r="F1105" s="79">
        <v>0</v>
      </c>
      <c r="G1105" s="112">
        <f>F1105*C1085</f>
        <v>0</v>
      </c>
      <c r="H1105" s="89">
        <v>0</v>
      </c>
      <c r="I1105" s="117">
        <f>H1105*C1085</f>
        <v>0</v>
      </c>
      <c r="J1105" s="39">
        <f>+H1105*I1121</f>
        <v>0</v>
      </c>
      <c r="K1105" s="39">
        <f>+H1105*I1122</f>
        <v>0</v>
      </c>
      <c r="L1105" s="394">
        <f t="shared" si="78"/>
        <v>0</v>
      </c>
    </row>
    <row r="1106" spans="1:12" ht="13.8">
      <c r="A1106" s="2" t="s">
        <v>12</v>
      </c>
      <c r="B1106" s="22">
        <f>+$B$26</f>
        <v>0</v>
      </c>
      <c r="C1106" s="84" t="e">
        <f>+B1106/B1118</f>
        <v>#DIV/0!</v>
      </c>
      <c r="D1106" s="89">
        <v>0</v>
      </c>
      <c r="E1106" s="112">
        <f>+D1106*C1085</f>
        <v>0</v>
      </c>
      <c r="F1106" s="79">
        <v>0</v>
      </c>
      <c r="G1106" s="112">
        <f>F1106*C1085</f>
        <v>0</v>
      </c>
      <c r="H1106" s="89">
        <v>0</v>
      </c>
      <c r="I1106" s="117">
        <f>H1106*C1085</f>
        <v>0</v>
      </c>
      <c r="J1106" s="39">
        <f>+H1106*I1121</f>
        <v>0</v>
      </c>
      <c r="K1106" s="39">
        <f>+H1106*I1122</f>
        <v>0</v>
      </c>
      <c r="L1106" s="394">
        <f t="shared" si="78"/>
        <v>0</v>
      </c>
    </row>
    <row r="1107" spans="1:12" ht="13.8">
      <c r="A1107" s="2" t="s">
        <v>18</v>
      </c>
      <c r="B1107" s="22">
        <f>+$B$27</f>
        <v>0</v>
      </c>
      <c r="C1107" s="84" t="e">
        <f>+B1107/B1118</f>
        <v>#DIV/0!</v>
      </c>
      <c r="D1107" s="89">
        <v>0</v>
      </c>
      <c r="E1107" s="112">
        <f>+D1107*C1085</f>
        <v>0</v>
      </c>
      <c r="F1107" s="79">
        <v>0</v>
      </c>
      <c r="G1107" s="112">
        <f>F1107*C1085</f>
        <v>0</v>
      </c>
      <c r="H1107" s="89">
        <v>0</v>
      </c>
      <c r="I1107" s="117">
        <f>H1107*C1085</f>
        <v>0</v>
      </c>
      <c r="J1107" s="39">
        <f>+H1107*I1121</f>
        <v>0</v>
      </c>
      <c r="K1107" s="39">
        <f>+H1107*I1122</f>
        <v>0</v>
      </c>
      <c r="L1107" s="394">
        <f t="shared" si="78"/>
        <v>0</v>
      </c>
    </row>
    <row r="1108" spans="1:12" ht="13.8">
      <c r="A1108" s="2" t="s">
        <v>9</v>
      </c>
      <c r="B1108" s="22">
        <f>+$B$28</f>
        <v>0</v>
      </c>
      <c r="C1108" s="84" t="e">
        <f>+B1108/B1118</f>
        <v>#DIV/0!</v>
      </c>
      <c r="D1108" s="89">
        <v>0</v>
      </c>
      <c r="E1108" s="112">
        <f>+D1108*C1085</f>
        <v>0</v>
      </c>
      <c r="F1108" s="79">
        <v>0</v>
      </c>
      <c r="G1108" s="112">
        <f>F1108*C1085</f>
        <v>0</v>
      </c>
      <c r="H1108" s="89">
        <v>0</v>
      </c>
      <c r="I1108" s="117">
        <f>H1108*C1085</f>
        <v>0</v>
      </c>
      <c r="J1108" s="39">
        <f>+H1108*I1121</f>
        <v>0</v>
      </c>
      <c r="K1108" s="39">
        <f>+H1108*I1122</f>
        <v>0</v>
      </c>
      <c r="L1108" s="394">
        <f t="shared" si="78"/>
        <v>0</v>
      </c>
    </row>
    <row r="1109" spans="1:12" ht="13.8">
      <c r="A1109" s="2" t="s">
        <v>7</v>
      </c>
      <c r="B1109" s="22">
        <f>+$B$29</f>
        <v>0</v>
      </c>
      <c r="C1109" s="84" t="e">
        <f>+B1109/B1118</f>
        <v>#DIV/0!</v>
      </c>
      <c r="D1109" s="89">
        <v>0</v>
      </c>
      <c r="E1109" s="112">
        <f>+D1109*C1085</f>
        <v>0</v>
      </c>
      <c r="F1109" s="79">
        <v>0</v>
      </c>
      <c r="G1109" s="112">
        <f>F1109*C1085</f>
        <v>0</v>
      </c>
      <c r="H1109" s="89">
        <v>0</v>
      </c>
      <c r="I1109" s="117">
        <f>H1109*C1085</f>
        <v>0</v>
      </c>
      <c r="J1109" s="39">
        <f>+H1109*I1121</f>
        <v>0</v>
      </c>
      <c r="K1109" s="39">
        <f>+H1109*I1122</f>
        <v>0</v>
      </c>
      <c r="L1109" s="394">
        <f t="shared" si="78"/>
        <v>0</v>
      </c>
    </row>
    <row r="1110" spans="1:12" ht="13.8">
      <c r="A1110" s="2" t="s">
        <v>13</v>
      </c>
      <c r="B1110" s="22">
        <f>+$B$30</f>
        <v>0</v>
      </c>
      <c r="C1110" s="84" t="e">
        <f>+B1110/B1118</f>
        <v>#DIV/0!</v>
      </c>
      <c r="D1110" s="89">
        <v>0</v>
      </c>
      <c r="E1110" s="112">
        <f>+D1110*C1085</f>
        <v>0</v>
      </c>
      <c r="F1110" s="79">
        <v>0</v>
      </c>
      <c r="G1110" s="112">
        <f>F1110*C1085</f>
        <v>0</v>
      </c>
      <c r="H1110" s="89">
        <v>0</v>
      </c>
      <c r="I1110" s="117">
        <f>H1110*C1085</f>
        <v>0</v>
      </c>
      <c r="J1110" s="39">
        <f>+H1110*I1121</f>
        <v>0</v>
      </c>
      <c r="K1110" s="39">
        <f>+H1110*I1122</f>
        <v>0</v>
      </c>
      <c r="L1110" s="394">
        <f t="shared" si="78"/>
        <v>0</v>
      </c>
    </row>
    <row r="1111" spans="1:12" ht="13.8">
      <c r="A1111" s="2" t="s">
        <v>3</v>
      </c>
      <c r="B1111" s="22">
        <f>+$B$31</f>
        <v>0</v>
      </c>
      <c r="C1111" s="84" t="e">
        <f>+B1111/B1118</f>
        <v>#DIV/0!</v>
      </c>
      <c r="D1111" s="89">
        <v>0</v>
      </c>
      <c r="E1111" s="112">
        <f>+D1111*C1085</f>
        <v>0</v>
      </c>
      <c r="F1111" s="79">
        <v>0</v>
      </c>
      <c r="G1111" s="112">
        <f>F1111*C1085</f>
        <v>0</v>
      </c>
      <c r="H1111" s="89">
        <v>0</v>
      </c>
      <c r="I1111" s="117">
        <f>H1111*C1085</f>
        <v>0</v>
      </c>
      <c r="J1111" s="39">
        <f>+H1111*I1121</f>
        <v>0</v>
      </c>
      <c r="K1111" s="39">
        <f>+H1111*I1122</f>
        <v>0</v>
      </c>
      <c r="L1111" s="394">
        <f t="shared" si="78"/>
        <v>0</v>
      </c>
    </row>
    <row r="1112" spans="1:12" ht="13.8">
      <c r="A1112" s="2" t="s">
        <v>11</v>
      </c>
      <c r="B1112" s="22">
        <f>+$B$32</f>
        <v>0</v>
      </c>
      <c r="C1112" s="84" t="e">
        <f>+B1112/B1118</f>
        <v>#DIV/0!</v>
      </c>
      <c r="D1112" s="89">
        <v>0</v>
      </c>
      <c r="E1112" s="112">
        <f>+D1112*C1085</f>
        <v>0</v>
      </c>
      <c r="F1112" s="79">
        <v>0</v>
      </c>
      <c r="G1112" s="112">
        <f>F1112*C1085</f>
        <v>0</v>
      </c>
      <c r="H1112" s="89">
        <v>0</v>
      </c>
      <c r="I1112" s="117">
        <f>H1112*C1085</f>
        <v>0</v>
      </c>
      <c r="J1112" s="39">
        <f>+H1112*I1121</f>
        <v>0</v>
      </c>
      <c r="K1112" s="39">
        <f>+H1112*I1122</f>
        <v>0</v>
      </c>
      <c r="L1112" s="394">
        <f t="shared" si="78"/>
        <v>0</v>
      </c>
    </row>
    <row r="1113" spans="1:12" ht="13.8">
      <c r="A1113" s="372" t="s">
        <v>8</v>
      </c>
      <c r="B1113" s="22">
        <f>+$B$33</f>
        <v>0</v>
      </c>
      <c r="C1113" s="84" t="e">
        <f>+B1113/B1118</f>
        <v>#DIV/0!</v>
      </c>
      <c r="D1113" s="89">
        <v>0</v>
      </c>
      <c r="E1113" s="112">
        <f>+D1113*C1085</f>
        <v>0</v>
      </c>
      <c r="F1113" s="79">
        <v>0</v>
      </c>
      <c r="G1113" s="112">
        <f>F1113*C1085</f>
        <v>0</v>
      </c>
      <c r="H1113" s="89">
        <v>0</v>
      </c>
      <c r="I1113" s="117">
        <f>H1113*C1085</f>
        <v>0</v>
      </c>
      <c r="J1113" s="39">
        <f>+H1113*I1121</f>
        <v>0</v>
      </c>
      <c r="K1113" s="39">
        <f>+H1113*I1122</f>
        <v>0</v>
      </c>
      <c r="L1113" s="394">
        <f t="shared" si="78"/>
        <v>0</v>
      </c>
    </row>
    <row r="1114" spans="1:12" ht="13.8">
      <c r="A1114" s="372" t="s">
        <v>444</v>
      </c>
      <c r="B1114" s="22">
        <f>+$B$34</f>
        <v>0</v>
      </c>
      <c r="C1114" s="84" t="e">
        <f>+B1114/B1118</f>
        <v>#DIV/0!</v>
      </c>
      <c r="D1114" s="89">
        <v>0</v>
      </c>
      <c r="E1114" s="112">
        <f>+D1114*C1085</f>
        <v>0</v>
      </c>
      <c r="F1114" s="79">
        <v>0</v>
      </c>
      <c r="G1114" s="112">
        <f>F1114*C1085</f>
        <v>0</v>
      </c>
      <c r="H1114" s="89">
        <v>0</v>
      </c>
      <c r="I1114" s="117">
        <f>H1114*C1085</f>
        <v>0</v>
      </c>
      <c r="J1114" s="39">
        <f>+H1114*I1121</f>
        <v>0</v>
      </c>
      <c r="K1114" s="39">
        <f>+H1114*I1122</f>
        <v>0</v>
      </c>
      <c r="L1114" s="394">
        <f t="shared" si="78"/>
        <v>0</v>
      </c>
    </row>
    <row r="1115" spans="1:12" ht="13.8">
      <c r="A1115" s="372" t="s">
        <v>445</v>
      </c>
      <c r="B1115" s="22">
        <f>+$B$35</f>
        <v>0</v>
      </c>
      <c r="C1115" s="84" t="e">
        <f>+B1115/B1118</f>
        <v>#DIV/0!</v>
      </c>
      <c r="D1115" s="89">
        <v>0</v>
      </c>
      <c r="E1115" s="112">
        <f>+D1115*C1085</f>
        <v>0</v>
      </c>
      <c r="F1115" s="79">
        <v>0</v>
      </c>
      <c r="G1115" s="112">
        <f>F1115*C1085</f>
        <v>0</v>
      </c>
      <c r="H1115" s="89">
        <v>0</v>
      </c>
      <c r="I1115" s="117">
        <f>H1115*C1085</f>
        <v>0</v>
      </c>
      <c r="J1115" s="39">
        <f>+H1115*I1121</f>
        <v>0</v>
      </c>
      <c r="K1115" s="39">
        <f>+H1115*I1122</f>
        <v>0</v>
      </c>
      <c r="L1115" s="394">
        <f t="shared" si="78"/>
        <v>0</v>
      </c>
    </row>
    <row r="1116" spans="1:12" ht="13.8">
      <c r="A1116" s="372" t="s">
        <v>461</v>
      </c>
      <c r="B1116" s="22">
        <f>+$B$36</f>
        <v>0</v>
      </c>
      <c r="C1116" s="84" t="e">
        <f>+B1116/B1118</f>
        <v>#DIV/0!</v>
      </c>
      <c r="D1116" s="89">
        <v>0</v>
      </c>
      <c r="E1116" s="112">
        <f>+D1116*C1085</f>
        <v>0</v>
      </c>
      <c r="F1116" s="79">
        <v>0</v>
      </c>
      <c r="G1116" s="112">
        <f>F1116*C1085</f>
        <v>0</v>
      </c>
      <c r="H1116" s="89">
        <v>0</v>
      </c>
      <c r="I1116" s="117">
        <f>H1116*C1085</f>
        <v>0</v>
      </c>
      <c r="J1116" s="39">
        <f>+H1116*I1121</f>
        <v>0</v>
      </c>
      <c r="K1116" s="39">
        <f>+H1116*I1122</f>
        <v>0</v>
      </c>
      <c r="L1116" s="394">
        <f t="shared" ref="L1116" si="79">+J1116+K1116</f>
        <v>0</v>
      </c>
    </row>
    <row r="1117" spans="1:12" ht="13.8">
      <c r="A1117" s="3" t="s">
        <v>464</v>
      </c>
      <c r="B1117" s="22">
        <f>+$B$37</f>
        <v>0</v>
      </c>
      <c r="C1117" s="84" t="e">
        <f>+B1117/B1118</f>
        <v>#DIV/0!</v>
      </c>
      <c r="D1117" s="89">
        <v>0</v>
      </c>
      <c r="E1117" s="112">
        <f>+D1117*C1085</f>
        <v>0</v>
      </c>
      <c r="F1117" s="79">
        <v>0</v>
      </c>
      <c r="G1117" s="115">
        <f>F1117*C1085</f>
        <v>0</v>
      </c>
      <c r="H1117" s="358">
        <v>0</v>
      </c>
      <c r="I1117" s="118">
        <f>H1117*C1085</f>
        <v>0</v>
      </c>
      <c r="J1117" s="39">
        <f>+H1117*I1121</f>
        <v>0</v>
      </c>
      <c r="K1117" s="39">
        <f>+H1117*I1122</f>
        <v>0</v>
      </c>
      <c r="L1117" s="394">
        <f t="shared" si="78"/>
        <v>0</v>
      </c>
    </row>
    <row r="1118" spans="1:12" ht="13.8">
      <c r="A1118" s="24"/>
      <c r="B1118" s="25">
        <f t="shared" ref="B1118:L1118" si="80">SUM(B1091:B1117)</f>
        <v>0</v>
      </c>
      <c r="C1118" s="85" t="e">
        <f t="shared" si="80"/>
        <v>#DIV/0!</v>
      </c>
      <c r="D1118" s="82">
        <f t="shared" si="80"/>
        <v>0</v>
      </c>
      <c r="E1118" s="113">
        <f t="shared" si="80"/>
        <v>0</v>
      </c>
      <c r="F1118" s="83">
        <f t="shared" si="80"/>
        <v>0</v>
      </c>
      <c r="G1118" s="113">
        <f t="shared" si="80"/>
        <v>0</v>
      </c>
      <c r="H1118" s="86">
        <f t="shared" si="80"/>
        <v>1</v>
      </c>
      <c r="I1118" s="119">
        <f t="shared" si="80"/>
        <v>32000</v>
      </c>
      <c r="J1118" s="26">
        <f t="shared" si="80"/>
        <v>6154.2999595124502</v>
      </c>
      <c r="K1118" s="26">
        <f t="shared" si="80"/>
        <v>6884</v>
      </c>
      <c r="L1118" s="26">
        <f t="shared" si="80"/>
        <v>13038.299959512449</v>
      </c>
    </row>
    <row r="1119" spans="1:12">
      <c r="H1119" s="80"/>
      <c r="I1119" s="81"/>
    </row>
    <row r="1120" spans="1:12">
      <c r="I1120" s="127"/>
    </row>
    <row r="1121" spans="1:14">
      <c r="G1121" t="s">
        <v>114</v>
      </c>
      <c r="H1121" s="27"/>
      <c r="I1121" s="357">
        <f>+METC!L94</f>
        <v>6154.2999595124502</v>
      </c>
    </row>
    <row r="1122" spans="1:14">
      <c r="G1122" t="s">
        <v>338</v>
      </c>
      <c r="I1122" s="357">
        <f>+METC!M94</f>
        <v>6884</v>
      </c>
    </row>
    <row r="1123" spans="1:14">
      <c r="G1123" t="s">
        <v>256</v>
      </c>
      <c r="I1123" s="746">
        <f>SUM(I1121:I1122)</f>
        <v>13038.299959512449</v>
      </c>
      <c r="N1123" s="121">
        <f>+I1123</f>
        <v>13038.299959512449</v>
      </c>
    </row>
    <row r="1124" spans="1:14">
      <c r="I1124" s="748"/>
    </row>
    <row r="1125" spans="1:14">
      <c r="I1125" s="88"/>
    </row>
    <row r="1126" spans="1:14">
      <c r="I1126" s="88"/>
    </row>
    <row r="1127" spans="1:14" ht="15.6">
      <c r="A1127" s="874" t="s">
        <v>19</v>
      </c>
      <c r="B1127" s="875"/>
      <c r="C1127" s="875"/>
      <c r="D1127" s="875"/>
      <c r="E1127" s="875"/>
      <c r="F1127" s="875"/>
      <c r="G1127" s="875"/>
      <c r="H1127" s="876"/>
      <c r="I1127" s="4"/>
    </row>
    <row r="1128" spans="1:14" ht="15.6">
      <c r="A1128" s="867" t="s">
        <v>20</v>
      </c>
      <c r="B1128" s="868"/>
      <c r="C1128" s="920"/>
      <c r="D1128" s="920"/>
      <c r="E1128" s="920"/>
      <c r="F1128" s="920"/>
      <c r="G1128" s="920"/>
      <c r="H1128" s="921"/>
      <c r="I1128" s="4"/>
    </row>
    <row r="1129" spans="1:14" ht="15.6">
      <c r="A1129" s="867" t="s">
        <v>22</v>
      </c>
      <c r="B1129" s="868"/>
      <c r="C1129" s="913"/>
      <c r="D1129" s="913"/>
      <c r="E1129" s="913"/>
      <c r="F1129" s="913"/>
      <c r="G1129" s="913"/>
      <c r="H1129" s="914"/>
      <c r="I1129" s="4"/>
    </row>
    <row r="1130" spans="1:14" ht="15.6">
      <c r="A1130" s="867" t="s">
        <v>24</v>
      </c>
      <c r="B1130" s="868"/>
      <c r="C1130" s="869">
        <v>0</v>
      </c>
      <c r="D1130" s="870"/>
      <c r="E1130" s="870"/>
      <c r="F1130" s="870"/>
      <c r="G1130" s="870"/>
      <c r="H1130" s="871"/>
      <c r="I1130" s="4"/>
    </row>
    <row r="1131" spans="1:14" ht="15.6">
      <c r="A1131" s="881" t="s">
        <v>25</v>
      </c>
      <c r="B1131" s="882"/>
      <c r="C1131" s="911" t="s">
        <v>17</v>
      </c>
      <c r="D1131" s="911"/>
      <c r="E1131" s="911"/>
      <c r="F1131" s="911"/>
      <c r="G1131" s="911"/>
      <c r="H1131" s="912"/>
      <c r="I1131" s="4"/>
    </row>
    <row r="1132" spans="1:14" ht="13.8">
      <c r="A1132" s="5"/>
      <c r="B1132" s="5"/>
      <c r="C1132" s="5"/>
      <c r="D1132" s="5"/>
      <c r="E1132" s="5"/>
      <c r="F1132" s="5"/>
      <c r="G1132" s="5"/>
      <c r="H1132" s="5"/>
      <c r="I1132" s="5"/>
    </row>
    <row r="1133" spans="1:14" ht="13.8">
      <c r="A1133" s="6"/>
      <c r="B1133" s="7"/>
      <c r="C1133" s="8"/>
      <c r="D1133" s="886">
        <v>0</v>
      </c>
      <c r="E1133" s="887"/>
      <c r="F1133" s="886">
        <v>1</v>
      </c>
      <c r="G1133" s="887"/>
      <c r="H1133" s="489"/>
      <c r="I1133" s="10"/>
      <c r="J1133" s="11" t="s">
        <v>121</v>
      </c>
      <c r="K1133" s="11" t="s">
        <v>269</v>
      </c>
      <c r="L1133" s="11" t="s">
        <v>270</v>
      </c>
    </row>
    <row r="1134" spans="1:14" ht="13.8">
      <c r="A1134" s="12"/>
      <c r="B1134" s="13"/>
      <c r="C1134" s="14"/>
      <c r="D1134" s="872" t="s">
        <v>26</v>
      </c>
      <c r="E1134" s="880"/>
      <c r="F1134" s="872" t="s">
        <v>27</v>
      </c>
      <c r="G1134" s="880"/>
      <c r="H1134" s="872" t="s">
        <v>28</v>
      </c>
      <c r="I1134" s="873"/>
      <c r="J1134" s="15" t="s">
        <v>29</v>
      </c>
      <c r="K1134" s="391" t="s">
        <v>29</v>
      </c>
      <c r="L1134" s="391" t="s">
        <v>29</v>
      </c>
    </row>
    <row r="1135" spans="1:14" ht="27.6">
      <c r="A1135" s="16" t="s">
        <v>30</v>
      </c>
      <c r="B1135" s="17" t="s">
        <v>31</v>
      </c>
      <c r="C1135" s="18" t="s">
        <v>32</v>
      </c>
      <c r="D1135" s="19" t="s">
        <v>33</v>
      </c>
      <c r="E1135" s="20" t="s">
        <v>34</v>
      </c>
      <c r="F1135" s="19" t="s">
        <v>33</v>
      </c>
      <c r="G1135" s="20" t="s">
        <v>34</v>
      </c>
      <c r="H1135" s="21" t="s">
        <v>33</v>
      </c>
      <c r="I1135" s="40" t="s">
        <v>34</v>
      </c>
      <c r="J1135" s="18" t="s">
        <v>34</v>
      </c>
      <c r="K1135" s="18" t="s">
        <v>34</v>
      </c>
      <c r="L1135" s="18" t="s">
        <v>34</v>
      </c>
    </row>
    <row r="1136" spans="1:14" ht="13.8">
      <c r="A1136" s="1" t="s">
        <v>15</v>
      </c>
      <c r="B1136" s="22">
        <f>+$B$10</f>
        <v>0</v>
      </c>
      <c r="C1136" s="84" t="e">
        <f>+B1136/B1163</f>
        <v>#DIV/0!</v>
      </c>
      <c r="D1136" s="89">
        <v>0</v>
      </c>
      <c r="E1136" s="112">
        <f>+D1136*C1130</f>
        <v>0</v>
      </c>
      <c r="F1136" s="79">
        <v>0</v>
      </c>
      <c r="G1136" s="114">
        <f>F1136*C1130</f>
        <v>0</v>
      </c>
      <c r="H1136" s="89">
        <v>0</v>
      </c>
      <c r="I1136" s="116">
        <f>H1136*C1130</f>
        <v>0</v>
      </c>
      <c r="J1136" s="39">
        <f>+H1136*I1166</f>
        <v>0</v>
      </c>
      <c r="K1136" s="39">
        <f>+H1136*I1167</f>
        <v>0</v>
      </c>
      <c r="L1136" s="393">
        <f>+J1136+K1136</f>
        <v>0</v>
      </c>
    </row>
    <row r="1137" spans="1:12" ht="13.8">
      <c r="A1137" s="2" t="s">
        <v>4</v>
      </c>
      <c r="B1137" s="22">
        <f>+$B$12</f>
        <v>0</v>
      </c>
      <c r="C1137" s="84" t="e">
        <f>+B1137/B1163</f>
        <v>#DIV/0!</v>
      </c>
      <c r="D1137" s="89">
        <v>0</v>
      </c>
      <c r="E1137" s="112">
        <f>+D1137*C1130</f>
        <v>0</v>
      </c>
      <c r="F1137" s="79">
        <v>0</v>
      </c>
      <c r="G1137" s="112">
        <f>F1137*C1130</f>
        <v>0</v>
      </c>
      <c r="H1137" s="89">
        <v>0</v>
      </c>
      <c r="I1137" s="117">
        <f>H1137*C1130</f>
        <v>0</v>
      </c>
      <c r="J1137" s="39">
        <f>+H1137*I1166</f>
        <v>0</v>
      </c>
      <c r="K1137" s="39">
        <f>+H1137*I1167</f>
        <v>0</v>
      </c>
      <c r="L1137" s="394">
        <f>+J1137+K1137</f>
        <v>0</v>
      </c>
    </row>
    <row r="1138" spans="1:12" ht="13.8">
      <c r="A1138" s="2" t="s">
        <v>0</v>
      </c>
      <c r="B1138" s="22">
        <f>+$B$13</f>
        <v>0</v>
      </c>
      <c r="C1138" s="84" t="e">
        <f>+B1138/B1163</f>
        <v>#DIV/0!</v>
      </c>
      <c r="D1138" s="89">
        <v>0</v>
      </c>
      <c r="E1138" s="112">
        <f>+D1138*C1130</f>
        <v>0</v>
      </c>
      <c r="F1138" s="79">
        <v>0</v>
      </c>
      <c r="G1138" s="112">
        <f>F1138*C1130</f>
        <v>0</v>
      </c>
      <c r="H1138" s="89">
        <v>0</v>
      </c>
      <c r="I1138" s="117">
        <f>H1138*C1130</f>
        <v>0</v>
      </c>
      <c r="J1138" s="39">
        <f>+H1138*I1166</f>
        <v>0</v>
      </c>
      <c r="K1138" s="39">
        <f>+H1138*I1167</f>
        <v>0</v>
      </c>
      <c r="L1138" s="394">
        <f t="shared" ref="L1138:L1162" si="81">+J1138+K1138</f>
        <v>0</v>
      </c>
    </row>
    <row r="1139" spans="1:12" ht="13.8">
      <c r="A1139" s="2" t="s">
        <v>16</v>
      </c>
      <c r="B1139" s="22">
        <f>+$B$14</f>
        <v>0</v>
      </c>
      <c r="C1139" s="84" t="e">
        <f>+B1139/B1163</f>
        <v>#DIV/0!</v>
      </c>
      <c r="D1139" s="89">
        <v>0</v>
      </c>
      <c r="E1139" s="112">
        <f>+D1139*C1130</f>
        <v>0</v>
      </c>
      <c r="F1139" s="79">
        <v>0</v>
      </c>
      <c r="G1139" s="112">
        <f>F1139*C1130</f>
        <v>0</v>
      </c>
      <c r="H1139" s="89">
        <v>0</v>
      </c>
      <c r="I1139" s="117">
        <f>H1139*C1130</f>
        <v>0</v>
      </c>
      <c r="J1139" s="39">
        <f>+H1139*I1166</f>
        <v>0</v>
      </c>
      <c r="K1139" s="39">
        <f>+H1139*I1167</f>
        <v>0</v>
      </c>
      <c r="L1139" s="394">
        <f t="shared" si="81"/>
        <v>0</v>
      </c>
    </row>
    <row r="1140" spans="1:12" ht="13.8">
      <c r="A1140" s="2" t="s">
        <v>6</v>
      </c>
      <c r="B1140" s="22">
        <f>+$B$15</f>
        <v>0</v>
      </c>
      <c r="C1140" s="84" t="e">
        <f>+B1140/B1163</f>
        <v>#DIV/0!</v>
      </c>
      <c r="D1140" s="89">
        <v>0</v>
      </c>
      <c r="E1140" s="112">
        <f>+D1140*C1130</f>
        <v>0</v>
      </c>
      <c r="F1140" s="79">
        <v>0</v>
      </c>
      <c r="G1140" s="112">
        <f>F1140*C1130</f>
        <v>0</v>
      </c>
      <c r="H1140" s="89">
        <v>0</v>
      </c>
      <c r="I1140" s="117">
        <f>H1140*C1130</f>
        <v>0</v>
      </c>
      <c r="J1140" s="39">
        <f>+H1140*I1166</f>
        <v>0</v>
      </c>
      <c r="K1140" s="39">
        <f>+H1140*I1167</f>
        <v>0</v>
      </c>
      <c r="L1140" s="394">
        <f t="shared" si="81"/>
        <v>0</v>
      </c>
    </row>
    <row r="1141" spans="1:12" ht="13.8">
      <c r="A1141" s="2" t="s">
        <v>10</v>
      </c>
      <c r="B1141" s="22">
        <f>+$B$16</f>
        <v>0</v>
      </c>
      <c r="C1141" s="84" t="e">
        <f>+B1141/B1163</f>
        <v>#DIV/0!</v>
      </c>
      <c r="D1141" s="89">
        <v>0</v>
      </c>
      <c r="E1141" s="112">
        <f>+D1141*C1130</f>
        <v>0</v>
      </c>
      <c r="F1141" s="79">
        <v>0</v>
      </c>
      <c r="G1141" s="112">
        <f>F1141*C1130</f>
        <v>0</v>
      </c>
      <c r="H1141" s="89">
        <v>0</v>
      </c>
      <c r="I1141" s="117">
        <f>H1141*C1130</f>
        <v>0</v>
      </c>
      <c r="J1141" s="39">
        <f>+H1141*I1166</f>
        <v>0</v>
      </c>
      <c r="K1141" s="39">
        <f>+H1141*I1167</f>
        <v>0</v>
      </c>
      <c r="L1141" s="394">
        <f t="shared" si="81"/>
        <v>0</v>
      </c>
    </row>
    <row r="1142" spans="1:12" ht="13.8">
      <c r="A1142" s="2" t="s">
        <v>17</v>
      </c>
      <c r="B1142" s="22">
        <f>+$B$17</f>
        <v>0</v>
      </c>
      <c r="C1142" s="84" t="e">
        <f>+B1142/B1163</f>
        <v>#DIV/0!</v>
      </c>
      <c r="D1142" s="89">
        <v>0</v>
      </c>
      <c r="E1142" s="112">
        <f>+D1142*C1130</f>
        <v>0</v>
      </c>
      <c r="F1142" s="79">
        <v>0</v>
      </c>
      <c r="G1142" s="112">
        <f>F1142*C1130</f>
        <v>0</v>
      </c>
      <c r="H1142" s="89">
        <v>0</v>
      </c>
      <c r="I1142" s="117">
        <f>H1142*C1130</f>
        <v>0</v>
      </c>
      <c r="J1142" s="39">
        <f>+H1142*I1166</f>
        <v>0</v>
      </c>
      <c r="K1142" s="39">
        <f>+H1142*I1167</f>
        <v>0</v>
      </c>
      <c r="L1142" s="394">
        <f t="shared" si="81"/>
        <v>0</v>
      </c>
    </row>
    <row r="1143" spans="1:12" ht="13.8">
      <c r="A1143" s="2" t="s">
        <v>5</v>
      </c>
      <c r="B1143" s="22">
        <f>+$B$18</f>
        <v>0</v>
      </c>
      <c r="C1143" s="84" t="e">
        <f>+B1143/B1163</f>
        <v>#DIV/0!</v>
      </c>
      <c r="D1143" s="89">
        <v>0</v>
      </c>
      <c r="E1143" s="112">
        <f>+D1143*C1130</f>
        <v>0</v>
      </c>
      <c r="F1143" s="79">
        <v>0</v>
      </c>
      <c r="G1143" s="112">
        <f>F1143*C1130</f>
        <v>0</v>
      </c>
      <c r="H1143" s="89">
        <v>0</v>
      </c>
      <c r="I1143" s="117">
        <f>H1143*C1130</f>
        <v>0</v>
      </c>
      <c r="J1143" s="39">
        <f>+H1143*I1166</f>
        <v>0</v>
      </c>
      <c r="K1143" s="39">
        <f>+H1143*I1167</f>
        <v>0</v>
      </c>
      <c r="L1143" s="394">
        <f t="shared" si="81"/>
        <v>0</v>
      </c>
    </row>
    <row r="1144" spans="1:12" ht="13.8">
      <c r="A1144" s="2" t="s">
        <v>116</v>
      </c>
      <c r="B1144" s="22">
        <f>+$B$19</f>
        <v>0</v>
      </c>
      <c r="C1144" s="84" t="e">
        <f>+B1144/B1163</f>
        <v>#DIV/0!</v>
      </c>
      <c r="D1144" s="89">
        <v>0</v>
      </c>
      <c r="E1144" s="112">
        <f>+D1144*C1130</f>
        <v>0</v>
      </c>
      <c r="F1144" s="79">
        <v>0</v>
      </c>
      <c r="G1144" s="112">
        <f>F1144*C1130</f>
        <v>0</v>
      </c>
      <c r="H1144" s="89">
        <v>0</v>
      </c>
      <c r="I1144" s="117">
        <f>H1144*C1130</f>
        <v>0</v>
      </c>
      <c r="J1144" s="39">
        <f>+H1144*I1166</f>
        <v>0</v>
      </c>
      <c r="K1144" s="39">
        <f>+H1144*I1167</f>
        <v>0</v>
      </c>
      <c r="L1144" s="394">
        <f t="shared" si="81"/>
        <v>0</v>
      </c>
    </row>
    <row r="1145" spans="1:12" ht="13.8">
      <c r="A1145" s="2" t="s">
        <v>1</v>
      </c>
      <c r="B1145" s="22">
        <f>+$B$20</f>
        <v>0</v>
      </c>
      <c r="C1145" s="84" t="e">
        <f>+B1145/B1163</f>
        <v>#DIV/0!</v>
      </c>
      <c r="D1145" s="89">
        <v>0</v>
      </c>
      <c r="E1145" s="112">
        <f>+D1145*C1130</f>
        <v>0</v>
      </c>
      <c r="F1145" s="79">
        <v>0</v>
      </c>
      <c r="G1145" s="112">
        <f>F1145*C1130</f>
        <v>0</v>
      </c>
      <c r="H1145" s="89">
        <v>0</v>
      </c>
      <c r="I1145" s="117">
        <f>H1145*C1130</f>
        <v>0</v>
      </c>
      <c r="J1145" s="39">
        <f>+H1145*I1166</f>
        <v>0</v>
      </c>
      <c r="K1145" s="39">
        <f>+H1145*I1167</f>
        <v>0</v>
      </c>
      <c r="L1145" s="394">
        <f t="shared" si="81"/>
        <v>0</v>
      </c>
    </row>
    <row r="1146" spans="1:12" ht="13.8">
      <c r="A1146" s="2" t="s">
        <v>46</v>
      </c>
      <c r="B1146" s="22">
        <f>+$B$21</f>
        <v>0</v>
      </c>
      <c r="C1146" s="84" t="e">
        <f>+B1146/B1163</f>
        <v>#DIV/0!</v>
      </c>
      <c r="D1146" s="89">
        <v>0</v>
      </c>
      <c r="E1146" s="112">
        <f>+D1146*C1130</f>
        <v>0</v>
      </c>
      <c r="F1146" s="79">
        <v>0</v>
      </c>
      <c r="G1146" s="112">
        <f>F1146*C1130</f>
        <v>0</v>
      </c>
      <c r="H1146" s="89">
        <v>0</v>
      </c>
      <c r="I1146" s="117">
        <f>H1146*C1130</f>
        <v>0</v>
      </c>
      <c r="J1146" s="39">
        <f>+H1146*I1166</f>
        <v>0</v>
      </c>
      <c r="K1146" s="39">
        <f>+H1146*I1167</f>
        <v>0</v>
      </c>
      <c r="L1146" s="394">
        <f t="shared" si="81"/>
        <v>0</v>
      </c>
    </row>
    <row r="1147" spans="1:12" ht="13.8">
      <c r="A1147" s="2" t="s">
        <v>45</v>
      </c>
      <c r="B1147" s="22">
        <f>+$B$22</f>
        <v>0</v>
      </c>
      <c r="C1147" s="84" t="e">
        <f>+B1147/B1163</f>
        <v>#DIV/0!</v>
      </c>
      <c r="D1147" s="89">
        <v>0</v>
      </c>
      <c r="E1147" s="112">
        <f>+D1147*C1130</f>
        <v>0</v>
      </c>
      <c r="F1147" s="79">
        <v>0</v>
      </c>
      <c r="G1147" s="112">
        <f>F1147*C1130</f>
        <v>0</v>
      </c>
      <c r="H1147" s="89">
        <v>0</v>
      </c>
      <c r="I1147" s="117">
        <f>H1147*C1130</f>
        <v>0</v>
      </c>
      <c r="J1147" s="39">
        <f>+H1147*I1166</f>
        <v>0</v>
      </c>
      <c r="K1147" s="39">
        <f>+H1147*I1167</f>
        <v>0</v>
      </c>
      <c r="L1147" s="394">
        <f t="shared" si="81"/>
        <v>0</v>
      </c>
    </row>
    <row r="1148" spans="1:12" ht="13.8">
      <c r="A1148" s="2" t="s">
        <v>209</v>
      </c>
      <c r="B1148" s="22">
        <f>+$B$23</f>
        <v>0</v>
      </c>
      <c r="C1148" s="84" t="e">
        <f>+B1148/B1163</f>
        <v>#DIV/0!</v>
      </c>
      <c r="D1148" s="89">
        <v>0</v>
      </c>
      <c r="E1148" s="112">
        <f>+D1148*C1130</f>
        <v>0</v>
      </c>
      <c r="F1148" s="79">
        <v>0</v>
      </c>
      <c r="G1148" s="112">
        <f>F1148*C1130</f>
        <v>0</v>
      </c>
      <c r="H1148" s="89">
        <v>0</v>
      </c>
      <c r="I1148" s="117">
        <f>H1148*C1130</f>
        <v>0</v>
      </c>
      <c r="J1148" s="39">
        <f>+H1148*I1166</f>
        <v>0</v>
      </c>
      <c r="K1148" s="39">
        <f>+H1148*I1167</f>
        <v>0</v>
      </c>
      <c r="L1148" s="394">
        <f t="shared" si="81"/>
        <v>0</v>
      </c>
    </row>
    <row r="1149" spans="1:12" ht="13.8">
      <c r="A1149" s="2" t="s">
        <v>210</v>
      </c>
      <c r="B1149" s="22">
        <f>+$B$24</f>
        <v>0</v>
      </c>
      <c r="C1149" s="84" t="e">
        <f>+B1149/B1163</f>
        <v>#DIV/0!</v>
      </c>
      <c r="D1149" s="89">
        <v>0</v>
      </c>
      <c r="E1149" s="112">
        <f>+D1149*C1130</f>
        <v>0</v>
      </c>
      <c r="F1149" s="79">
        <v>0</v>
      </c>
      <c r="G1149" s="112">
        <f>F1149*C1130</f>
        <v>0</v>
      </c>
      <c r="H1149" s="89">
        <v>0</v>
      </c>
      <c r="I1149" s="117">
        <f>H1149*C1130</f>
        <v>0</v>
      </c>
      <c r="J1149" s="39">
        <f>+H1149*I1166</f>
        <v>0</v>
      </c>
      <c r="K1149" s="39">
        <f>+H1149*I1167</f>
        <v>0</v>
      </c>
      <c r="L1149" s="394">
        <f t="shared" si="81"/>
        <v>0</v>
      </c>
    </row>
    <row r="1150" spans="1:12" ht="13.8">
      <c r="A1150" s="2" t="s">
        <v>2</v>
      </c>
      <c r="B1150" s="22">
        <f>+$B$25</f>
        <v>0</v>
      </c>
      <c r="C1150" s="84" t="e">
        <f>+B1150/B1163</f>
        <v>#DIV/0!</v>
      </c>
      <c r="D1150" s="89">
        <v>0</v>
      </c>
      <c r="E1150" s="112">
        <f>+D1150*C1130</f>
        <v>0</v>
      </c>
      <c r="F1150" s="79">
        <v>0</v>
      </c>
      <c r="G1150" s="112">
        <f>F1150*C1130</f>
        <v>0</v>
      </c>
      <c r="H1150" s="89">
        <v>0</v>
      </c>
      <c r="I1150" s="117">
        <f>H1150*C1130</f>
        <v>0</v>
      </c>
      <c r="J1150" s="39">
        <f>+H1150*I1166</f>
        <v>0</v>
      </c>
      <c r="K1150" s="39">
        <f>+H1150*I1167</f>
        <v>0</v>
      </c>
      <c r="L1150" s="394">
        <f t="shared" si="81"/>
        <v>0</v>
      </c>
    </row>
    <row r="1151" spans="1:12" ht="13.8">
      <c r="A1151" s="2" t="s">
        <v>12</v>
      </c>
      <c r="B1151" s="22">
        <f>+$B$26</f>
        <v>0</v>
      </c>
      <c r="C1151" s="84" t="e">
        <f>+B1151/B1163</f>
        <v>#DIV/0!</v>
      </c>
      <c r="D1151" s="89">
        <v>0</v>
      </c>
      <c r="E1151" s="112">
        <f>+D1151*C1130</f>
        <v>0</v>
      </c>
      <c r="F1151" s="79">
        <v>0</v>
      </c>
      <c r="G1151" s="112">
        <f>F1151*C1130</f>
        <v>0</v>
      </c>
      <c r="H1151" s="89">
        <v>0</v>
      </c>
      <c r="I1151" s="117">
        <f>H1151*C1130</f>
        <v>0</v>
      </c>
      <c r="J1151" s="39">
        <f>+H1151*I1166</f>
        <v>0</v>
      </c>
      <c r="K1151" s="39">
        <f>+H1151*I1167</f>
        <v>0</v>
      </c>
      <c r="L1151" s="394">
        <f t="shared" si="81"/>
        <v>0</v>
      </c>
    </row>
    <row r="1152" spans="1:12" ht="13.8">
      <c r="A1152" s="2" t="s">
        <v>18</v>
      </c>
      <c r="B1152" s="22">
        <f>+$B$27</f>
        <v>0</v>
      </c>
      <c r="C1152" s="84" t="e">
        <f>+B1152/B1163</f>
        <v>#DIV/0!</v>
      </c>
      <c r="D1152" s="89">
        <v>0</v>
      </c>
      <c r="E1152" s="112">
        <f>+D1152*C1130</f>
        <v>0</v>
      </c>
      <c r="F1152" s="79">
        <v>0</v>
      </c>
      <c r="G1152" s="112">
        <f>F1152*C1130</f>
        <v>0</v>
      </c>
      <c r="H1152" s="89">
        <v>0</v>
      </c>
      <c r="I1152" s="117">
        <f>H1152*C1130</f>
        <v>0</v>
      </c>
      <c r="J1152" s="39">
        <f>+H1152*I1166</f>
        <v>0</v>
      </c>
      <c r="K1152" s="39">
        <f>+H1152*I1167</f>
        <v>0</v>
      </c>
      <c r="L1152" s="394">
        <f t="shared" si="81"/>
        <v>0</v>
      </c>
    </row>
    <row r="1153" spans="1:14" ht="13.8">
      <c r="A1153" s="2" t="s">
        <v>9</v>
      </c>
      <c r="B1153" s="22">
        <f>+$B$28</f>
        <v>0</v>
      </c>
      <c r="C1153" s="84" t="e">
        <f>+B1153/B1163</f>
        <v>#DIV/0!</v>
      </c>
      <c r="D1153" s="89">
        <v>0</v>
      </c>
      <c r="E1153" s="112">
        <f>+D1153*C1130</f>
        <v>0</v>
      </c>
      <c r="F1153" s="79">
        <v>0</v>
      </c>
      <c r="G1153" s="112">
        <f>F1153*C1130</f>
        <v>0</v>
      </c>
      <c r="H1153" s="89">
        <v>0</v>
      </c>
      <c r="I1153" s="117">
        <f>H1153*C1130</f>
        <v>0</v>
      </c>
      <c r="J1153" s="39">
        <f>+H1153*I1166</f>
        <v>0</v>
      </c>
      <c r="K1153" s="39">
        <f>+H1153*I1167</f>
        <v>0</v>
      </c>
      <c r="L1153" s="394">
        <f t="shared" si="81"/>
        <v>0</v>
      </c>
    </row>
    <row r="1154" spans="1:14" ht="13.8">
      <c r="A1154" s="2" t="s">
        <v>7</v>
      </c>
      <c r="B1154" s="22">
        <f>+$B$29</f>
        <v>0</v>
      </c>
      <c r="C1154" s="84" t="e">
        <f>+B1154/B1163</f>
        <v>#DIV/0!</v>
      </c>
      <c r="D1154" s="89">
        <v>0</v>
      </c>
      <c r="E1154" s="112">
        <f>+D1154*C1130</f>
        <v>0</v>
      </c>
      <c r="F1154" s="79">
        <v>0</v>
      </c>
      <c r="G1154" s="112">
        <f>F1154*C1130</f>
        <v>0</v>
      </c>
      <c r="H1154" s="89">
        <v>0</v>
      </c>
      <c r="I1154" s="117">
        <f>H1154*C1130</f>
        <v>0</v>
      </c>
      <c r="J1154" s="39">
        <f>+H1154*I1166</f>
        <v>0</v>
      </c>
      <c r="K1154" s="39">
        <f>+H1154*I1167</f>
        <v>0</v>
      </c>
      <c r="L1154" s="394">
        <f t="shared" si="81"/>
        <v>0</v>
      </c>
    </row>
    <row r="1155" spans="1:14" ht="13.8">
      <c r="A1155" s="2" t="s">
        <v>13</v>
      </c>
      <c r="B1155" s="22">
        <f>+$B$30</f>
        <v>0</v>
      </c>
      <c r="C1155" s="84" t="e">
        <f>+B1155/B1163</f>
        <v>#DIV/0!</v>
      </c>
      <c r="D1155" s="89">
        <v>0</v>
      </c>
      <c r="E1155" s="112">
        <f>+D1155*C1130</f>
        <v>0</v>
      </c>
      <c r="F1155" s="79">
        <v>0</v>
      </c>
      <c r="G1155" s="112">
        <f>F1155*C1130</f>
        <v>0</v>
      </c>
      <c r="H1155" s="89">
        <v>0</v>
      </c>
      <c r="I1155" s="117">
        <f>H1155*C1130</f>
        <v>0</v>
      </c>
      <c r="J1155" s="39">
        <f>+H1155*I1166</f>
        <v>0</v>
      </c>
      <c r="K1155" s="39">
        <f>+H1155*I1167</f>
        <v>0</v>
      </c>
      <c r="L1155" s="394">
        <f t="shared" si="81"/>
        <v>0</v>
      </c>
    </row>
    <row r="1156" spans="1:14" ht="13.8">
      <c r="A1156" s="2" t="s">
        <v>3</v>
      </c>
      <c r="B1156" s="22">
        <f>+$B$31</f>
        <v>0</v>
      </c>
      <c r="C1156" s="84" t="e">
        <f>+B1156/B1163</f>
        <v>#DIV/0!</v>
      </c>
      <c r="D1156" s="89">
        <v>0</v>
      </c>
      <c r="E1156" s="112">
        <f>+D1156*C1130</f>
        <v>0</v>
      </c>
      <c r="F1156" s="79">
        <v>0</v>
      </c>
      <c r="G1156" s="112">
        <f>F1156*C1130</f>
        <v>0</v>
      </c>
      <c r="H1156" s="89">
        <v>0</v>
      </c>
      <c r="I1156" s="117">
        <f>H1156*C1130</f>
        <v>0</v>
      </c>
      <c r="J1156" s="39">
        <f>+H1156*I1166</f>
        <v>0</v>
      </c>
      <c r="K1156" s="39">
        <f>+H1156*I1167</f>
        <v>0</v>
      </c>
      <c r="L1156" s="394">
        <f t="shared" si="81"/>
        <v>0</v>
      </c>
    </row>
    <row r="1157" spans="1:14" ht="13.8">
      <c r="A1157" s="2" t="s">
        <v>11</v>
      </c>
      <c r="B1157" s="22">
        <f>+$B$32</f>
        <v>0</v>
      </c>
      <c r="C1157" s="84" t="e">
        <f>+B1157/B1163</f>
        <v>#DIV/0!</v>
      </c>
      <c r="D1157" s="89">
        <v>0</v>
      </c>
      <c r="E1157" s="112">
        <f>+D1157*C1130</f>
        <v>0</v>
      </c>
      <c r="F1157" s="79">
        <v>0</v>
      </c>
      <c r="G1157" s="112">
        <f>F1157*C1130</f>
        <v>0</v>
      </c>
      <c r="H1157" s="89">
        <v>0</v>
      </c>
      <c r="I1157" s="117">
        <f>H1157*C1130</f>
        <v>0</v>
      </c>
      <c r="J1157" s="39">
        <f>+H1157*I1166</f>
        <v>0</v>
      </c>
      <c r="K1157" s="39">
        <f>+H1157*I1167</f>
        <v>0</v>
      </c>
      <c r="L1157" s="394">
        <f t="shared" si="81"/>
        <v>0</v>
      </c>
    </row>
    <row r="1158" spans="1:14" ht="13.8">
      <c r="A1158" s="372" t="s">
        <v>8</v>
      </c>
      <c r="B1158" s="22">
        <f>+$B$33</f>
        <v>0</v>
      </c>
      <c r="C1158" s="84" t="e">
        <f>+B1158/B1163</f>
        <v>#DIV/0!</v>
      </c>
      <c r="D1158" s="89">
        <v>0</v>
      </c>
      <c r="E1158" s="112">
        <f>+D1158*C1130</f>
        <v>0</v>
      </c>
      <c r="F1158" s="79">
        <v>0</v>
      </c>
      <c r="G1158" s="112">
        <f>F1158*C1130</f>
        <v>0</v>
      </c>
      <c r="H1158" s="89">
        <v>0</v>
      </c>
      <c r="I1158" s="117">
        <f>H1158*C1130</f>
        <v>0</v>
      </c>
      <c r="J1158" s="39">
        <f>+H1158*I1166</f>
        <v>0</v>
      </c>
      <c r="K1158" s="39">
        <f>+H1158*I1167</f>
        <v>0</v>
      </c>
      <c r="L1158" s="394">
        <f t="shared" si="81"/>
        <v>0</v>
      </c>
    </row>
    <row r="1159" spans="1:14" ht="13.8">
      <c r="A1159" s="372" t="s">
        <v>444</v>
      </c>
      <c r="B1159" s="22">
        <f>+$B$34</f>
        <v>0</v>
      </c>
      <c r="C1159" s="84" t="e">
        <f>+B1159/B1163</f>
        <v>#DIV/0!</v>
      </c>
      <c r="D1159" s="89">
        <v>0</v>
      </c>
      <c r="E1159" s="112">
        <f>+D1159*C1130</f>
        <v>0</v>
      </c>
      <c r="F1159" s="79">
        <v>0</v>
      </c>
      <c r="G1159" s="112">
        <f>F1159*C1130</f>
        <v>0</v>
      </c>
      <c r="H1159" s="89">
        <v>0</v>
      </c>
      <c r="I1159" s="117">
        <f>H1159*C1130</f>
        <v>0</v>
      </c>
      <c r="J1159" s="39">
        <f>+H1159*I1166</f>
        <v>0</v>
      </c>
      <c r="K1159" s="39">
        <f>+H1159*I1167</f>
        <v>0</v>
      </c>
      <c r="L1159" s="394">
        <f t="shared" si="81"/>
        <v>0</v>
      </c>
    </row>
    <row r="1160" spans="1:14" ht="13.8">
      <c r="A1160" s="372" t="s">
        <v>445</v>
      </c>
      <c r="B1160" s="22">
        <f>+$B$35</f>
        <v>0</v>
      </c>
      <c r="C1160" s="84" t="e">
        <f>+B1160/B1163</f>
        <v>#DIV/0!</v>
      </c>
      <c r="D1160" s="89">
        <v>0</v>
      </c>
      <c r="E1160" s="112">
        <f>+D1160*C1130</f>
        <v>0</v>
      </c>
      <c r="F1160" s="79">
        <v>0</v>
      </c>
      <c r="G1160" s="112">
        <f>F1160*C1130</f>
        <v>0</v>
      </c>
      <c r="H1160" s="89">
        <v>0</v>
      </c>
      <c r="I1160" s="117">
        <f>H1160*C1130</f>
        <v>0</v>
      </c>
      <c r="J1160" s="39">
        <f>+H1160*I1166</f>
        <v>0</v>
      </c>
      <c r="K1160" s="39">
        <f>+H1160*I1167</f>
        <v>0</v>
      </c>
      <c r="L1160" s="394">
        <f t="shared" si="81"/>
        <v>0</v>
      </c>
    </row>
    <row r="1161" spans="1:14" ht="13.8">
      <c r="A1161" s="372" t="s">
        <v>461</v>
      </c>
      <c r="B1161" s="22">
        <f>+$B$36</f>
        <v>0</v>
      </c>
      <c r="C1161" s="84" t="e">
        <f>+B1161/B1163</f>
        <v>#DIV/0!</v>
      </c>
      <c r="D1161" s="89">
        <v>0</v>
      </c>
      <c r="E1161" s="112">
        <f>+D1161*C1130</f>
        <v>0</v>
      </c>
      <c r="F1161" s="79">
        <v>0</v>
      </c>
      <c r="G1161" s="112">
        <f>F1161*C1130</f>
        <v>0</v>
      </c>
      <c r="H1161" s="89">
        <v>0</v>
      </c>
      <c r="I1161" s="117">
        <f>H1161*C1130</f>
        <v>0</v>
      </c>
      <c r="J1161" s="39">
        <f>+H1161*I1166</f>
        <v>0</v>
      </c>
      <c r="K1161" s="39">
        <f>+H1161*I1167</f>
        <v>0</v>
      </c>
      <c r="L1161" s="394">
        <f t="shared" ref="L1161" si="82">+J1161+K1161</f>
        <v>0</v>
      </c>
    </row>
    <row r="1162" spans="1:14" ht="13.8">
      <c r="A1162" s="3" t="s">
        <v>464</v>
      </c>
      <c r="B1162" s="22">
        <f>+$B$37</f>
        <v>0</v>
      </c>
      <c r="C1162" s="84" t="e">
        <f>+B1162/B1163</f>
        <v>#DIV/0!</v>
      </c>
      <c r="D1162" s="89">
        <v>0</v>
      </c>
      <c r="E1162" s="112">
        <f>+D1162*C1130</f>
        <v>0</v>
      </c>
      <c r="F1162" s="79">
        <v>0</v>
      </c>
      <c r="G1162" s="115">
        <f>F1162*C1130</f>
        <v>0</v>
      </c>
      <c r="H1162" s="358">
        <v>0</v>
      </c>
      <c r="I1162" s="118">
        <f>H1162*C1130</f>
        <v>0</v>
      </c>
      <c r="J1162" s="39">
        <f>+H1162*I1166</f>
        <v>0</v>
      </c>
      <c r="K1162" s="39">
        <f>+H1162*I1167</f>
        <v>0</v>
      </c>
      <c r="L1162" s="394">
        <f t="shared" si="81"/>
        <v>0</v>
      </c>
    </row>
    <row r="1163" spans="1:14" ht="13.8">
      <c r="A1163" s="24"/>
      <c r="B1163" s="25">
        <f t="shared" ref="B1163:L1163" si="83">SUM(B1136:B1162)</f>
        <v>0</v>
      </c>
      <c r="C1163" s="85" t="e">
        <f t="shared" si="83"/>
        <v>#DIV/0!</v>
      </c>
      <c r="D1163" s="82">
        <f t="shared" si="83"/>
        <v>0</v>
      </c>
      <c r="E1163" s="113">
        <f t="shared" si="83"/>
        <v>0</v>
      </c>
      <c r="F1163" s="83">
        <f t="shared" si="83"/>
        <v>0</v>
      </c>
      <c r="G1163" s="113">
        <f t="shared" si="83"/>
        <v>0</v>
      </c>
      <c r="H1163" s="86">
        <f t="shared" si="83"/>
        <v>0</v>
      </c>
      <c r="I1163" s="119">
        <f t="shared" si="83"/>
        <v>0</v>
      </c>
      <c r="J1163" s="26">
        <f t="shared" si="83"/>
        <v>0</v>
      </c>
      <c r="K1163" s="26">
        <f t="shared" si="83"/>
        <v>0</v>
      </c>
      <c r="L1163" s="26">
        <f t="shared" si="83"/>
        <v>0</v>
      </c>
    </row>
    <row r="1164" spans="1:14">
      <c r="H1164" s="80"/>
      <c r="I1164" s="81"/>
    </row>
    <row r="1165" spans="1:14" ht="13.8">
      <c r="A1165" s="90"/>
    </row>
    <row r="1166" spans="1:14">
      <c r="G1166" t="s">
        <v>114</v>
      </c>
      <c r="H1166" s="27"/>
      <c r="I1166" s="357">
        <v>0</v>
      </c>
    </row>
    <row r="1167" spans="1:14">
      <c r="G1167" t="s">
        <v>338</v>
      </c>
      <c r="I1167" s="357">
        <v>0</v>
      </c>
    </row>
    <row r="1168" spans="1:14">
      <c r="G1168" t="s">
        <v>256</v>
      </c>
      <c r="I1168" s="120">
        <f>SUM(I1166:I1167)</f>
        <v>0</v>
      </c>
      <c r="N1168" s="121">
        <f>+I1168</f>
        <v>0</v>
      </c>
    </row>
    <row r="1172" spans="1:12" ht="15.6">
      <c r="A1172" s="874" t="s">
        <v>19</v>
      </c>
      <c r="B1172" s="875"/>
      <c r="C1172" s="875"/>
      <c r="D1172" s="875"/>
      <c r="E1172" s="875"/>
      <c r="F1172" s="875"/>
      <c r="G1172" s="875"/>
      <c r="H1172" s="876"/>
      <c r="I1172" s="4"/>
    </row>
    <row r="1173" spans="1:12" ht="15.6">
      <c r="A1173" s="867" t="s">
        <v>20</v>
      </c>
      <c r="B1173" s="868"/>
      <c r="C1173" s="920"/>
      <c r="D1173" s="920"/>
      <c r="E1173" s="920"/>
      <c r="F1173" s="920"/>
      <c r="G1173" s="920"/>
      <c r="H1173" s="921"/>
      <c r="I1173" s="4"/>
    </row>
    <row r="1174" spans="1:12" ht="15.6">
      <c r="A1174" s="867" t="s">
        <v>22</v>
      </c>
      <c r="B1174" s="868"/>
      <c r="C1174" s="913"/>
      <c r="D1174" s="913"/>
      <c r="E1174" s="913"/>
      <c r="F1174" s="913"/>
      <c r="G1174" s="913"/>
      <c r="H1174" s="914"/>
      <c r="I1174" s="4"/>
    </row>
    <row r="1175" spans="1:12" ht="15.6">
      <c r="A1175" s="867" t="s">
        <v>24</v>
      </c>
      <c r="B1175" s="868"/>
      <c r="C1175" s="869">
        <v>0</v>
      </c>
      <c r="D1175" s="870"/>
      <c r="E1175" s="870"/>
      <c r="F1175" s="870"/>
      <c r="G1175" s="870"/>
      <c r="H1175" s="871"/>
      <c r="I1175" s="4"/>
    </row>
    <row r="1176" spans="1:12" ht="15.6">
      <c r="A1176" s="881" t="s">
        <v>25</v>
      </c>
      <c r="B1176" s="882"/>
      <c r="C1176" s="911" t="s">
        <v>17</v>
      </c>
      <c r="D1176" s="911"/>
      <c r="E1176" s="911"/>
      <c r="F1176" s="911"/>
      <c r="G1176" s="911"/>
      <c r="H1176" s="912"/>
      <c r="I1176" s="4"/>
    </row>
    <row r="1177" spans="1:12" ht="13.8">
      <c r="A1177" s="5"/>
      <c r="B1177" s="5"/>
      <c r="C1177" s="5"/>
      <c r="D1177" s="5"/>
      <c r="E1177" s="5"/>
      <c r="F1177" s="5"/>
      <c r="G1177" s="5"/>
      <c r="H1177" s="5"/>
      <c r="I1177" s="5"/>
    </row>
    <row r="1178" spans="1:12" ht="13.8">
      <c r="A1178" s="6"/>
      <c r="B1178" s="7"/>
      <c r="C1178" s="8"/>
      <c r="D1178" s="886">
        <v>0.2</v>
      </c>
      <c r="E1178" s="887"/>
      <c r="F1178" s="886">
        <v>0.8</v>
      </c>
      <c r="G1178" s="887"/>
      <c r="H1178" s="489"/>
      <c r="I1178" s="10"/>
      <c r="J1178" s="11" t="s">
        <v>121</v>
      </c>
      <c r="K1178" s="11" t="s">
        <v>269</v>
      </c>
      <c r="L1178" s="11" t="s">
        <v>270</v>
      </c>
    </row>
    <row r="1179" spans="1:12" ht="13.8">
      <c r="A1179" s="12"/>
      <c r="B1179" s="13"/>
      <c r="C1179" s="14"/>
      <c r="D1179" s="872" t="s">
        <v>26</v>
      </c>
      <c r="E1179" s="880"/>
      <c r="F1179" s="872" t="s">
        <v>27</v>
      </c>
      <c r="G1179" s="880"/>
      <c r="H1179" s="872" t="s">
        <v>28</v>
      </c>
      <c r="I1179" s="873"/>
      <c r="J1179" s="15" t="s">
        <v>29</v>
      </c>
      <c r="K1179" s="391" t="s">
        <v>29</v>
      </c>
      <c r="L1179" s="391" t="s">
        <v>29</v>
      </c>
    </row>
    <row r="1180" spans="1:12" ht="27.6">
      <c r="A1180" s="16" t="s">
        <v>30</v>
      </c>
      <c r="B1180" s="17" t="s">
        <v>31</v>
      </c>
      <c r="C1180" s="18" t="s">
        <v>32</v>
      </c>
      <c r="D1180" s="19" t="s">
        <v>33</v>
      </c>
      <c r="E1180" s="20" t="s">
        <v>34</v>
      </c>
      <c r="F1180" s="19" t="s">
        <v>33</v>
      </c>
      <c r="G1180" s="20" t="s">
        <v>34</v>
      </c>
      <c r="H1180" s="21" t="s">
        <v>33</v>
      </c>
      <c r="I1180" s="40" t="s">
        <v>34</v>
      </c>
      <c r="J1180" s="18" t="s">
        <v>34</v>
      </c>
      <c r="K1180" s="18" t="s">
        <v>34</v>
      </c>
      <c r="L1180" s="18" t="s">
        <v>34</v>
      </c>
    </row>
    <row r="1181" spans="1:12" ht="13.8">
      <c r="A1181" s="1" t="s">
        <v>15</v>
      </c>
      <c r="B1181" s="22">
        <f>+$B$10</f>
        <v>0</v>
      </c>
      <c r="C1181" s="84" t="e">
        <f>+B1181/B1208</f>
        <v>#DIV/0!</v>
      </c>
      <c r="D1181" s="89">
        <v>0</v>
      </c>
      <c r="E1181" s="112">
        <f>+D1181*C1175</f>
        <v>0</v>
      </c>
      <c r="F1181" s="79">
        <v>0</v>
      </c>
      <c r="G1181" s="114">
        <f>F1181*C1175</f>
        <v>0</v>
      </c>
      <c r="H1181" s="89">
        <v>0</v>
      </c>
      <c r="I1181" s="116">
        <f>H1181*C1175</f>
        <v>0</v>
      </c>
      <c r="J1181" s="39">
        <f>+H1181*I1211</f>
        <v>0</v>
      </c>
      <c r="K1181" s="39">
        <f>+H1181*I1212</f>
        <v>0</v>
      </c>
      <c r="L1181" s="393">
        <f>+J1181+K1181</f>
        <v>0</v>
      </c>
    </row>
    <row r="1182" spans="1:12" ht="13.8">
      <c r="A1182" s="2" t="s">
        <v>4</v>
      </c>
      <c r="B1182" s="22">
        <f>+$B$12</f>
        <v>0</v>
      </c>
      <c r="C1182" s="84" t="e">
        <f>+B1182/B1208</f>
        <v>#DIV/0!</v>
      </c>
      <c r="D1182" s="89">
        <v>0</v>
      </c>
      <c r="E1182" s="112">
        <f>+D1182*C1175</f>
        <v>0</v>
      </c>
      <c r="F1182" s="79">
        <v>0</v>
      </c>
      <c r="G1182" s="112">
        <f>F1182*C1175</f>
        <v>0</v>
      </c>
      <c r="H1182" s="89">
        <v>0</v>
      </c>
      <c r="I1182" s="117">
        <f>H1182*C1175</f>
        <v>0</v>
      </c>
      <c r="J1182" s="39">
        <f>+H1182*I1211</f>
        <v>0</v>
      </c>
      <c r="K1182" s="39">
        <f>+H1182*I1212</f>
        <v>0</v>
      </c>
      <c r="L1182" s="394">
        <f>+J1182+K1182</f>
        <v>0</v>
      </c>
    </row>
    <row r="1183" spans="1:12" ht="13.8">
      <c r="A1183" s="2" t="s">
        <v>0</v>
      </c>
      <c r="B1183" s="22">
        <f>+$B$13</f>
        <v>0</v>
      </c>
      <c r="C1183" s="84" t="e">
        <f>+B1183/B1208</f>
        <v>#DIV/0!</v>
      </c>
      <c r="D1183" s="89">
        <v>0</v>
      </c>
      <c r="E1183" s="112">
        <f>+D1183*C1175</f>
        <v>0</v>
      </c>
      <c r="F1183" s="79">
        <v>0</v>
      </c>
      <c r="G1183" s="112">
        <f>F1183*C1175</f>
        <v>0</v>
      </c>
      <c r="H1183" s="89">
        <v>0</v>
      </c>
      <c r="I1183" s="117">
        <f>H1183*C1175</f>
        <v>0</v>
      </c>
      <c r="J1183" s="39">
        <f>+H1183*I1211</f>
        <v>0</v>
      </c>
      <c r="K1183" s="39">
        <f>+H1183*I1212</f>
        <v>0</v>
      </c>
      <c r="L1183" s="394">
        <f t="shared" ref="L1183:L1207" si="84">+J1183+K1183</f>
        <v>0</v>
      </c>
    </row>
    <row r="1184" spans="1:12" ht="13.8">
      <c r="A1184" s="2" t="s">
        <v>16</v>
      </c>
      <c r="B1184" s="22">
        <f>+$B$14</f>
        <v>0</v>
      </c>
      <c r="C1184" s="84" t="e">
        <f>+B1184/B1208</f>
        <v>#DIV/0!</v>
      </c>
      <c r="D1184" s="89">
        <v>0</v>
      </c>
      <c r="E1184" s="112">
        <f>+D1184*C1175</f>
        <v>0</v>
      </c>
      <c r="F1184" s="79">
        <v>0</v>
      </c>
      <c r="G1184" s="112">
        <f>F1184*C1175</f>
        <v>0</v>
      </c>
      <c r="H1184" s="89">
        <v>0</v>
      </c>
      <c r="I1184" s="117">
        <f>H1184*C1175</f>
        <v>0</v>
      </c>
      <c r="J1184" s="39">
        <f>+H1184*I1211</f>
        <v>0</v>
      </c>
      <c r="K1184" s="39">
        <f>+H1184*I1212</f>
        <v>0</v>
      </c>
      <c r="L1184" s="394">
        <f t="shared" si="84"/>
        <v>0</v>
      </c>
    </row>
    <row r="1185" spans="1:12" ht="13.8">
      <c r="A1185" s="2" t="s">
        <v>6</v>
      </c>
      <c r="B1185" s="22">
        <f>+$B$15</f>
        <v>0</v>
      </c>
      <c r="C1185" s="84" t="e">
        <f>+B1185/B1208</f>
        <v>#DIV/0!</v>
      </c>
      <c r="D1185" s="89">
        <v>0</v>
      </c>
      <c r="E1185" s="112">
        <f>+D1185*C1175</f>
        <v>0</v>
      </c>
      <c r="F1185" s="79">
        <v>0</v>
      </c>
      <c r="G1185" s="112">
        <f>F1185*C1175</f>
        <v>0</v>
      </c>
      <c r="H1185" s="89">
        <v>0</v>
      </c>
      <c r="I1185" s="117">
        <f>H1185*C1175</f>
        <v>0</v>
      </c>
      <c r="J1185" s="39">
        <f>+H1185*I1211</f>
        <v>0</v>
      </c>
      <c r="K1185" s="39">
        <f>+H1185*I1212</f>
        <v>0</v>
      </c>
      <c r="L1185" s="394">
        <f t="shared" si="84"/>
        <v>0</v>
      </c>
    </row>
    <row r="1186" spans="1:12" ht="13.8">
      <c r="A1186" s="2" t="s">
        <v>10</v>
      </c>
      <c r="B1186" s="22">
        <f>+$B$16</f>
        <v>0</v>
      </c>
      <c r="C1186" s="84" t="e">
        <f>+B1186/B1208</f>
        <v>#DIV/0!</v>
      </c>
      <c r="D1186" s="89">
        <v>0</v>
      </c>
      <c r="E1186" s="112">
        <f>+D1186*C1175</f>
        <v>0</v>
      </c>
      <c r="F1186" s="79">
        <v>0</v>
      </c>
      <c r="G1186" s="112">
        <f>F1186*C1175</f>
        <v>0</v>
      </c>
      <c r="H1186" s="89">
        <v>0</v>
      </c>
      <c r="I1186" s="117">
        <f>H1186*C1175</f>
        <v>0</v>
      </c>
      <c r="J1186" s="39">
        <f>+H1186*I1211</f>
        <v>0</v>
      </c>
      <c r="K1186" s="39">
        <f>+H1186*I1212</f>
        <v>0</v>
      </c>
      <c r="L1186" s="394">
        <f t="shared" si="84"/>
        <v>0</v>
      </c>
    </row>
    <row r="1187" spans="1:12" ht="13.8">
      <c r="A1187" s="2" t="s">
        <v>17</v>
      </c>
      <c r="B1187" s="22">
        <f>+$B$17</f>
        <v>0</v>
      </c>
      <c r="C1187" s="84" t="e">
        <f>+B1187/B1208</f>
        <v>#DIV/0!</v>
      </c>
      <c r="D1187" s="89">
        <v>0</v>
      </c>
      <c r="E1187" s="112">
        <f>+D1187*C1175</f>
        <v>0</v>
      </c>
      <c r="F1187" s="79">
        <v>0</v>
      </c>
      <c r="G1187" s="112">
        <f>F1187*C1175</f>
        <v>0</v>
      </c>
      <c r="H1187" s="89">
        <v>0</v>
      </c>
      <c r="I1187" s="117">
        <f>H1187*C1175</f>
        <v>0</v>
      </c>
      <c r="J1187" s="39">
        <f>+H1187*I1211</f>
        <v>0</v>
      </c>
      <c r="K1187" s="39">
        <f>+H1187*I1212</f>
        <v>0</v>
      </c>
      <c r="L1187" s="394">
        <f t="shared" si="84"/>
        <v>0</v>
      </c>
    </row>
    <row r="1188" spans="1:12" ht="13.8">
      <c r="A1188" s="2" t="s">
        <v>5</v>
      </c>
      <c r="B1188" s="22">
        <f>+$B$18</f>
        <v>0</v>
      </c>
      <c r="C1188" s="84" t="e">
        <f>+B1188/B1208</f>
        <v>#DIV/0!</v>
      </c>
      <c r="D1188" s="89">
        <v>0</v>
      </c>
      <c r="E1188" s="112">
        <f>+D1188*C1175</f>
        <v>0</v>
      </c>
      <c r="F1188" s="79">
        <v>0</v>
      </c>
      <c r="G1188" s="112">
        <f>F1188*C1175</f>
        <v>0</v>
      </c>
      <c r="H1188" s="89">
        <v>0</v>
      </c>
      <c r="I1188" s="117">
        <f>H1188*C1175</f>
        <v>0</v>
      </c>
      <c r="J1188" s="39">
        <f>+H1188*I1211</f>
        <v>0</v>
      </c>
      <c r="K1188" s="39">
        <f>+H1188*I1212</f>
        <v>0</v>
      </c>
      <c r="L1188" s="394">
        <f t="shared" si="84"/>
        <v>0</v>
      </c>
    </row>
    <row r="1189" spans="1:12" ht="13.8">
      <c r="A1189" s="2" t="s">
        <v>116</v>
      </c>
      <c r="B1189" s="22">
        <f>+$B$19</f>
        <v>0</v>
      </c>
      <c r="C1189" s="84" t="e">
        <f>+B1189/B1208</f>
        <v>#DIV/0!</v>
      </c>
      <c r="D1189" s="89">
        <v>0</v>
      </c>
      <c r="E1189" s="112">
        <f>+D1189*C1175</f>
        <v>0</v>
      </c>
      <c r="F1189" s="79">
        <v>0</v>
      </c>
      <c r="G1189" s="112">
        <f>F1189*C1175</f>
        <v>0</v>
      </c>
      <c r="H1189" s="89">
        <v>0</v>
      </c>
      <c r="I1189" s="117">
        <f>H1189*C1175</f>
        <v>0</v>
      </c>
      <c r="J1189" s="39">
        <f>+H1189*I1211</f>
        <v>0</v>
      </c>
      <c r="K1189" s="39">
        <f>+H1189*I1212</f>
        <v>0</v>
      </c>
      <c r="L1189" s="394">
        <f t="shared" si="84"/>
        <v>0</v>
      </c>
    </row>
    <row r="1190" spans="1:12" ht="13.8">
      <c r="A1190" s="2" t="s">
        <v>1</v>
      </c>
      <c r="B1190" s="22">
        <f>+$B$20</f>
        <v>0</v>
      </c>
      <c r="C1190" s="84" t="e">
        <f>+B1190/B1208</f>
        <v>#DIV/0!</v>
      </c>
      <c r="D1190" s="89">
        <v>0</v>
      </c>
      <c r="E1190" s="112">
        <f>+D1190*C1175</f>
        <v>0</v>
      </c>
      <c r="F1190" s="79">
        <v>0</v>
      </c>
      <c r="G1190" s="112">
        <f>F1190*C1175</f>
        <v>0</v>
      </c>
      <c r="H1190" s="89">
        <v>0</v>
      </c>
      <c r="I1190" s="117">
        <f>H1190*C1175</f>
        <v>0</v>
      </c>
      <c r="J1190" s="39">
        <f>+H1190*I1211</f>
        <v>0</v>
      </c>
      <c r="K1190" s="39">
        <f>+H1190*I1212</f>
        <v>0</v>
      </c>
      <c r="L1190" s="394">
        <f t="shared" si="84"/>
        <v>0</v>
      </c>
    </row>
    <row r="1191" spans="1:12" ht="13.8">
      <c r="A1191" s="2" t="s">
        <v>46</v>
      </c>
      <c r="B1191" s="22">
        <f>+$B$21</f>
        <v>0</v>
      </c>
      <c r="C1191" s="84" t="e">
        <f>+B1191/B1208</f>
        <v>#DIV/0!</v>
      </c>
      <c r="D1191" s="89">
        <v>0</v>
      </c>
      <c r="E1191" s="112">
        <f>+D1191*C1175</f>
        <v>0</v>
      </c>
      <c r="F1191" s="79">
        <v>0</v>
      </c>
      <c r="G1191" s="112">
        <f>F1191*C1175</f>
        <v>0</v>
      </c>
      <c r="H1191" s="89">
        <v>0</v>
      </c>
      <c r="I1191" s="117">
        <f>H1191*C1175</f>
        <v>0</v>
      </c>
      <c r="J1191" s="39">
        <f>+H1191*I1211</f>
        <v>0</v>
      </c>
      <c r="K1191" s="39">
        <f>+H1191*I1212</f>
        <v>0</v>
      </c>
      <c r="L1191" s="394">
        <f t="shared" si="84"/>
        <v>0</v>
      </c>
    </row>
    <row r="1192" spans="1:12" ht="13.8">
      <c r="A1192" s="2" t="s">
        <v>45</v>
      </c>
      <c r="B1192" s="22">
        <f>+$B$22</f>
        <v>0</v>
      </c>
      <c r="C1192" s="84" t="e">
        <f>+B1192/B1208</f>
        <v>#DIV/0!</v>
      </c>
      <c r="D1192" s="89">
        <v>0</v>
      </c>
      <c r="E1192" s="112">
        <f>+D1192*C1175</f>
        <v>0</v>
      </c>
      <c r="F1192" s="79">
        <v>0</v>
      </c>
      <c r="G1192" s="112">
        <f>F1192*C1175</f>
        <v>0</v>
      </c>
      <c r="H1192" s="89">
        <v>0</v>
      </c>
      <c r="I1192" s="117">
        <f>H1192*C1175</f>
        <v>0</v>
      </c>
      <c r="J1192" s="39">
        <f>+H1192*I1211</f>
        <v>0</v>
      </c>
      <c r="K1192" s="39">
        <f>+H1192*I1212</f>
        <v>0</v>
      </c>
      <c r="L1192" s="394">
        <f t="shared" si="84"/>
        <v>0</v>
      </c>
    </row>
    <row r="1193" spans="1:12" ht="13.8">
      <c r="A1193" s="2" t="s">
        <v>209</v>
      </c>
      <c r="B1193" s="22">
        <f>+$B$23</f>
        <v>0</v>
      </c>
      <c r="C1193" s="84" t="e">
        <f>+B1193/B1208</f>
        <v>#DIV/0!</v>
      </c>
      <c r="D1193" s="89">
        <v>0</v>
      </c>
      <c r="E1193" s="112">
        <f>+D1193*C1175</f>
        <v>0</v>
      </c>
      <c r="F1193" s="79">
        <v>0</v>
      </c>
      <c r="G1193" s="112">
        <f>F1193*C1175</f>
        <v>0</v>
      </c>
      <c r="H1193" s="89">
        <v>0</v>
      </c>
      <c r="I1193" s="117">
        <f>H1193*C1175</f>
        <v>0</v>
      </c>
      <c r="J1193" s="39">
        <f>+H1193*I1211</f>
        <v>0</v>
      </c>
      <c r="K1193" s="39">
        <f>+H1193*I1212</f>
        <v>0</v>
      </c>
      <c r="L1193" s="394">
        <f t="shared" si="84"/>
        <v>0</v>
      </c>
    </row>
    <row r="1194" spans="1:12" ht="13.8">
      <c r="A1194" s="2" t="s">
        <v>210</v>
      </c>
      <c r="B1194" s="22">
        <f>+$B$24</f>
        <v>0</v>
      </c>
      <c r="C1194" s="84" t="e">
        <f>+B1194/B1208</f>
        <v>#DIV/0!</v>
      </c>
      <c r="D1194" s="89">
        <v>0</v>
      </c>
      <c r="E1194" s="112">
        <f>+D1194*C1175</f>
        <v>0</v>
      </c>
      <c r="F1194" s="79">
        <v>0</v>
      </c>
      <c r="G1194" s="112">
        <f>F1194*C1175</f>
        <v>0</v>
      </c>
      <c r="H1194" s="89">
        <v>0</v>
      </c>
      <c r="I1194" s="117">
        <f>H1194*C1175</f>
        <v>0</v>
      </c>
      <c r="J1194" s="39">
        <f>+H1194*I1211</f>
        <v>0</v>
      </c>
      <c r="K1194" s="39">
        <f>+H1194*I1212</f>
        <v>0</v>
      </c>
      <c r="L1194" s="394">
        <f t="shared" si="84"/>
        <v>0</v>
      </c>
    </row>
    <row r="1195" spans="1:12" ht="13.8">
      <c r="A1195" s="2" t="s">
        <v>2</v>
      </c>
      <c r="B1195" s="22">
        <f>+$B$25</f>
        <v>0</v>
      </c>
      <c r="C1195" s="84" t="e">
        <f>+B1195/B1208</f>
        <v>#DIV/0!</v>
      </c>
      <c r="D1195" s="89">
        <v>0</v>
      </c>
      <c r="E1195" s="112">
        <f>+D1195*C1175</f>
        <v>0</v>
      </c>
      <c r="F1195" s="79">
        <v>0</v>
      </c>
      <c r="G1195" s="112">
        <f>F1195*C1175</f>
        <v>0</v>
      </c>
      <c r="H1195" s="89">
        <v>0</v>
      </c>
      <c r="I1195" s="117">
        <f>H1195*C1175</f>
        <v>0</v>
      </c>
      <c r="J1195" s="39">
        <f>+H1195*I1211</f>
        <v>0</v>
      </c>
      <c r="K1195" s="39">
        <f>+H1195*I1212</f>
        <v>0</v>
      </c>
      <c r="L1195" s="394">
        <f t="shared" si="84"/>
        <v>0</v>
      </c>
    </row>
    <row r="1196" spans="1:12" ht="13.8">
      <c r="A1196" s="2" t="s">
        <v>12</v>
      </c>
      <c r="B1196" s="22">
        <f>+$B$26</f>
        <v>0</v>
      </c>
      <c r="C1196" s="84" t="e">
        <f>+B1196/B1208</f>
        <v>#DIV/0!</v>
      </c>
      <c r="D1196" s="89">
        <v>0</v>
      </c>
      <c r="E1196" s="112">
        <f>+D1196*C1175</f>
        <v>0</v>
      </c>
      <c r="F1196" s="79">
        <v>0</v>
      </c>
      <c r="G1196" s="112">
        <f>F1196*C1175</f>
        <v>0</v>
      </c>
      <c r="H1196" s="89">
        <v>0</v>
      </c>
      <c r="I1196" s="117">
        <f>H1196*C1175</f>
        <v>0</v>
      </c>
      <c r="J1196" s="39">
        <f>+H1196*I1211</f>
        <v>0</v>
      </c>
      <c r="K1196" s="39">
        <f>+H1196*I1212</f>
        <v>0</v>
      </c>
      <c r="L1196" s="394">
        <f t="shared" si="84"/>
        <v>0</v>
      </c>
    </row>
    <row r="1197" spans="1:12" ht="13.8">
      <c r="A1197" s="2" t="s">
        <v>18</v>
      </c>
      <c r="B1197" s="22">
        <f>+$B$27</f>
        <v>0</v>
      </c>
      <c r="C1197" s="84" t="e">
        <f>+B1197/B1208</f>
        <v>#DIV/0!</v>
      </c>
      <c r="D1197" s="89">
        <v>0</v>
      </c>
      <c r="E1197" s="112">
        <f>+D1197*C1175</f>
        <v>0</v>
      </c>
      <c r="F1197" s="79">
        <v>0</v>
      </c>
      <c r="G1197" s="112">
        <f>F1197*C1175</f>
        <v>0</v>
      </c>
      <c r="H1197" s="89">
        <v>0</v>
      </c>
      <c r="I1197" s="117">
        <f>H1197*C1175</f>
        <v>0</v>
      </c>
      <c r="J1197" s="39">
        <f>+H1197*I1211</f>
        <v>0</v>
      </c>
      <c r="K1197" s="39">
        <f>+H1197*I1212</f>
        <v>0</v>
      </c>
      <c r="L1197" s="394">
        <f t="shared" si="84"/>
        <v>0</v>
      </c>
    </row>
    <row r="1198" spans="1:12" ht="13.8">
      <c r="A1198" s="2" t="s">
        <v>9</v>
      </c>
      <c r="B1198" s="22">
        <f>+$B$28</f>
        <v>0</v>
      </c>
      <c r="C1198" s="84" t="e">
        <f>+B1198/B1208</f>
        <v>#DIV/0!</v>
      </c>
      <c r="D1198" s="89">
        <v>0</v>
      </c>
      <c r="E1198" s="112">
        <f>+D1198*C1175</f>
        <v>0</v>
      </c>
      <c r="F1198" s="79">
        <v>0</v>
      </c>
      <c r="G1198" s="112">
        <f>F1198*C1175</f>
        <v>0</v>
      </c>
      <c r="H1198" s="89">
        <v>0</v>
      </c>
      <c r="I1198" s="117">
        <f>H1198*C1175</f>
        <v>0</v>
      </c>
      <c r="J1198" s="39">
        <f>+H1198*I1211</f>
        <v>0</v>
      </c>
      <c r="K1198" s="39">
        <f>+H1198*I1212</f>
        <v>0</v>
      </c>
      <c r="L1198" s="394">
        <f t="shared" si="84"/>
        <v>0</v>
      </c>
    </row>
    <row r="1199" spans="1:12" ht="13.8">
      <c r="A1199" s="2" t="s">
        <v>7</v>
      </c>
      <c r="B1199" s="22">
        <f>+$B$29</f>
        <v>0</v>
      </c>
      <c r="C1199" s="84" t="e">
        <f>+B1199/B1208</f>
        <v>#DIV/0!</v>
      </c>
      <c r="D1199" s="89">
        <v>0</v>
      </c>
      <c r="E1199" s="112">
        <f>+D1199*C1175</f>
        <v>0</v>
      </c>
      <c r="F1199" s="79">
        <v>0</v>
      </c>
      <c r="G1199" s="112">
        <f>F1199*C1175</f>
        <v>0</v>
      </c>
      <c r="H1199" s="89">
        <v>0</v>
      </c>
      <c r="I1199" s="117">
        <f>H1199*C1175</f>
        <v>0</v>
      </c>
      <c r="J1199" s="39">
        <f>+H1199*I1211</f>
        <v>0</v>
      </c>
      <c r="K1199" s="39">
        <f>+H1199*I1212</f>
        <v>0</v>
      </c>
      <c r="L1199" s="394">
        <f t="shared" si="84"/>
        <v>0</v>
      </c>
    </row>
    <row r="1200" spans="1:12" ht="13.8">
      <c r="A1200" s="2" t="s">
        <v>13</v>
      </c>
      <c r="B1200" s="22">
        <f>+$B$30</f>
        <v>0</v>
      </c>
      <c r="C1200" s="84" t="e">
        <f>+B1200/B1208</f>
        <v>#DIV/0!</v>
      </c>
      <c r="D1200" s="89">
        <v>0</v>
      </c>
      <c r="E1200" s="112">
        <f>+D1200*C1175</f>
        <v>0</v>
      </c>
      <c r="F1200" s="79">
        <v>0</v>
      </c>
      <c r="G1200" s="112">
        <f>F1200*C1175</f>
        <v>0</v>
      </c>
      <c r="H1200" s="89">
        <v>0</v>
      </c>
      <c r="I1200" s="117">
        <f>H1200*C1175</f>
        <v>0</v>
      </c>
      <c r="J1200" s="39">
        <f>+H1200*I1211</f>
        <v>0</v>
      </c>
      <c r="K1200" s="39">
        <f>+H1200*I1212</f>
        <v>0</v>
      </c>
      <c r="L1200" s="394">
        <f t="shared" si="84"/>
        <v>0</v>
      </c>
    </row>
    <row r="1201" spans="1:14" ht="13.8">
      <c r="A1201" s="2" t="s">
        <v>3</v>
      </c>
      <c r="B1201" s="22">
        <f>+$B$31</f>
        <v>0</v>
      </c>
      <c r="C1201" s="84" t="e">
        <f>+B1201/B1208</f>
        <v>#DIV/0!</v>
      </c>
      <c r="D1201" s="89">
        <v>0</v>
      </c>
      <c r="E1201" s="112">
        <f>+D1201*C1175</f>
        <v>0</v>
      </c>
      <c r="F1201" s="79">
        <v>0</v>
      </c>
      <c r="G1201" s="112">
        <f>F1201*C1175</f>
        <v>0</v>
      </c>
      <c r="H1201" s="89">
        <v>0</v>
      </c>
      <c r="I1201" s="117">
        <f>H1201*C1175</f>
        <v>0</v>
      </c>
      <c r="J1201" s="39">
        <f>+H1201*I1211</f>
        <v>0</v>
      </c>
      <c r="K1201" s="39">
        <f>+H1201*I1212</f>
        <v>0</v>
      </c>
      <c r="L1201" s="394">
        <f t="shared" si="84"/>
        <v>0</v>
      </c>
    </row>
    <row r="1202" spans="1:14" ht="13.8">
      <c r="A1202" s="2" t="s">
        <v>11</v>
      </c>
      <c r="B1202" s="22">
        <f>+$B$32</f>
        <v>0</v>
      </c>
      <c r="C1202" s="84" t="e">
        <f>+B1202/B1208</f>
        <v>#DIV/0!</v>
      </c>
      <c r="D1202" s="89">
        <v>0</v>
      </c>
      <c r="E1202" s="112">
        <f>+D1202*C1175</f>
        <v>0</v>
      </c>
      <c r="F1202" s="79">
        <v>0</v>
      </c>
      <c r="G1202" s="112">
        <f>F1202*C1175</f>
        <v>0</v>
      </c>
      <c r="H1202" s="89">
        <v>0</v>
      </c>
      <c r="I1202" s="117">
        <f>H1202*C1175</f>
        <v>0</v>
      </c>
      <c r="J1202" s="39">
        <f>+H1202*I1211</f>
        <v>0</v>
      </c>
      <c r="K1202" s="39">
        <f>+H1202*I1212</f>
        <v>0</v>
      </c>
      <c r="L1202" s="394">
        <f t="shared" si="84"/>
        <v>0</v>
      </c>
    </row>
    <row r="1203" spans="1:14" ht="13.8">
      <c r="A1203" s="372" t="s">
        <v>8</v>
      </c>
      <c r="B1203" s="22">
        <f>+$B$33</f>
        <v>0</v>
      </c>
      <c r="C1203" s="84" t="e">
        <f>+B1203/B1208</f>
        <v>#DIV/0!</v>
      </c>
      <c r="D1203" s="89">
        <v>0</v>
      </c>
      <c r="E1203" s="112">
        <f>+D1203*C1175</f>
        <v>0</v>
      </c>
      <c r="F1203" s="79">
        <v>0</v>
      </c>
      <c r="G1203" s="112">
        <f>F1203*C1175</f>
        <v>0</v>
      </c>
      <c r="H1203" s="89">
        <v>0</v>
      </c>
      <c r="I1203" s="117">
        <f>H1203*C1175</f>
        <v>0</v>
      </c>
      <c r="J1203" s="39">
        <f>+H1203*I1211</f>
        <v>0</v>
      </c>
      <c r="K1203" s="39">
        <f>+H1203*I1212</f>
        <v>0</v>
      </c>
      <c r="L1203" s="394">
        <f t="shared" si="84"/>
        <v>0</v>
      </c>
    </row>
    <row r="1204" spans="1:14" ht="13.8">
      <c r="A1204" s="372" t="s">
        <v>444</v>
      </c>
      <c r="B1204" s="22">
        <f>+$B$34</f>
        <v>0</v>
      </c>
      <c r="C1204" s="84" t="e">
        <f>+B1204/B1208</f>
        <v>#DIV/0!</v>
      </c>
      <c r="D1204" s="89">
        <v>0</v>
      </c>
      <c r="E1204" s="112">
        <f>+D1204*C1175</f>
        <v>0</v>
      </c>
      <c r="F1204" s="79">
        <v>0</v>
      </c>
      <c r="G1204" s="112">
        <f>F1204*C1175</f>
        <v>0</v>
      </c>
      <c r="H1204" s="89">
        <v>0</v>
      </c>
      <c r="I1204" s="117">
        <f>H1204*C1175</f>
        <v>0</v>
      </c>
      <c r="J1204" s="39">
        <f>+H1204*I1211</f>
        <v>0</v>
      </c>
      <c r="K1204" s="39">
        <f>+H1204*I1212</f>
        <v>0</v>
      </c>
      <c r="L1204" s="394">
        <f t="shared" si="84"/>
        <v>0</v>
      </c>
    </row>
    <row r="1205" spans="1:14" ht="13.8">
      <c r="A1205" s="372" t="s">
        <v>445</v>
      </c>
      <c r="B1205" s="22">
        <f>+$B$35</f>
        <v>0</v>
      </c>
      <c r="C1205" s="84" t="e">
        <f>+B1205/B1208</f>
        <v>#DIV/0!</v>
      </c>
      <c r="D1205" s="89">
        <v>0</v>
      </c>
      <c r="E1205" s="112">
        <f>+D1205*C1175</f>
        <v>0</v>
      </c>
      <c r="F1205" s="79">
        <v>0</v>
      </c>
      <c r="G1205" s="112">
        <f>F1205*C1175</f>
        <v>0</v>
      </c>
      <c r="H1205" s="89">
        <v>0</v>
      </c>
      <c r="I1205" s="117">
        <f>H1205*C1175</f>
        <v>0</v>
      </c>
      <c r="J1205" s="39">
        <f>+H1205*I1211</f>
        <v>0</v>
      </c>
      <c r="K1205" s="39">
        <f>+H1205*I1212</f>
        <v>0</v>
      </c>
      <c r="L1205" s="394">
        <f t="shared" si="84"/>
        <v>0</v>
      </c>
    </row>
    <row r="1206" spans="1:14" ht="13.8">
      <c r="A1206" s="372" t="s">
        <v>461</v>
      </c>
      <c r="B1206" s="22">
        <f>+$B$36</f>
        <v>0</v>
      </c>
      <c r="C1206" s="84" t="e">
        <f>+B1206/B1208</f>
        <v>#DIV/0!</v>
      </c>
      <c r="D1206" s="89">
        <v>0</v>
      </c>
      <c r="E1206" s="112">
        <f>+D1206*C1175</f>
        <v>0</v>
      </c>
      <c r="F1206" s="79">
        <v>0</v>
      </c>
      <c r="G1206" s="112">
        <f>F1206*C1175</f>
        <v>0</v>
      </c>
      <c r="H1206" s="89">
        <v>0</v>
      </c>
      <c r="I1206" s="117">
        <f>H1206*C1175</f>
        <v>0</v>
      </c>
      <c r="J1206" s="39">
        <f>+H1206*I1211</f>
        <v>0</v>
      </c>
      <c r="K1206" s="39">
        <f>+H1206*I1212</f>
        <v>0</v>
      </c>
      <c r="L1206" s="394">
        <f t="shared" ref="L1206" si="85">+J1206+K1206</f>
        <v>0</v>
      </c>
    </row>
    <row r="1207" spans="1:14" ht="13.8">
      <c r="A1207" s="3" t="s">
        <v>464</v>
      </c>
      <c r="B1207" s="22">
        <f>+$B$37</f>
        <v>0</v>
      </c>
      <c r="C1207" s="84" t="e">
        <f>+B1207/B1208</f>
        <v>#DIV/0!</v>
      </c>
      <c r="D1207" s="89">
        <v>0</v>
      </c>
      <c r="E1207" s="112">
        <f>+D1207*C1175</f>
        <v>0</v>
      </c>
      <c r="F1207" s="79">
        <v>0</v>
      </c>
      <c r="G1207" s="115">
        <f>F1207*C1175</f>
        <v>0</v>
      </c>
      <c r="H1207" s="358">
        <v>0</v>
      </c>
      <c r="I1207" s="118">
        <f>H1207*C1175</f>
        <v>0</v>
      </c>
      <c r="J1207" s="39">
        <f>+H1207*I1211</f>
        <v>0</v>
      </c>
      <c r="K1207" s="39">
        <f>+H1207*I1212</f>
        <v>0</v>
      </c>
      <c r="L1207" s="394">
        <f t="shared" si="84"/>
        <v>0</v>
      </c>
    </row>
    <row r="1208" spans="1:14" ht="13.8">
      <c r="A1208" s="24"/>
      <c r="B1208" s="25">
        <f t="shared" ref="B1208:L1208" si="86">SUM(B1181:B1207)</f>
        <v>0</v>
      </c>
      <c r="C1208" s="85" t="e">
        <f t="shared" si="86"/>
        <v>#DIV/0!</v>
      </c>
      <c r="D1208" s="82">
        <f t="shared" si="86"/>
        <v>0</v>
      </c>
      <c r="E1208" s="113">
        <f t="shared" si="86"/>
        <v>0</v>
      </c>
      <c r="F1208" s="83">
        <f t="shared" si="86"/>
        <v>0</v>
      </c>
      <c r="G1208" s="113">
        <f t="shared" si="86"/>
        <v>0</v>
      </c>
      <c r="H1208" s="86">
        <f t="shared" si="86"/>
        <v>0</v>
      </c>
      <c r="I1208" s="119">
        <f t="shared" si="86"/>
        <v>0</v>
      </c>
      <c r="J1208" s="26">
        <f t="shared" si="86"/>
        <v>0</v>
      </c>
      <c r="K1208" s="26">
        <f t="shared" si="86"/>
        <v>0</v>
      </c>
      <c r="L1208" s="26">
        <f t="shared" si="86"/>
        <v>0</v>
      </c>
    </row>
    <row r="1209" spans="1:14">
      <c r="H1209" s="80"/>
      <c r="I1209" s="81"/>
    </row>
    <row r="1211" spans="1:14">
      <c r="G1211" t="s">
        <v>114</v>
      </c>
      <c r="H1211" s="27"/>
      <c r="I1211" s="357">
        <v>0</v>
      </c>
    </row>
    <row r="1212" spans="1:14">
      <c r="G1212" t="s">
        <v>338</v>
      </c>
      <c r="I1212" s="357">
        <v>0</v>
      </c>
    </row>
    <row r="1213" spans="1:14">
      <c r="G1213" t="s">
        <v>256</v>
      </c>
      <c r="I1213" s="120">
        <f>SUM(I1211:I1212)</f>
        <v>0</v>
      </c>
      <c r="N1213" s="121">
        <f>+I1213</f>
        <v>0</v>
      </c>
    </row>
    <row r="1217" spans="1:12" ht="15.6">
      <c r="A1217" s="874" t="s">
        <v>19</v>
      </c>
      <c r="B1217" s="875"/>
      <c r="C1217" s="875"/>
      <c r="D1217" s="875"/>
      <c r="E1217" s="875"/>
      <c r="F1217" s="875"/>
      <c r="G1217" s="875"/>
      <c r="H1217" s="876"/>
      <c r="I1217" s="4"/>
    </row>
    <row r="1218" spans="1:12" ht="15.6">
      <c r="A1218" s="867" t="s">
        <v>20</v>
      </c>
      <c r="B1218" s="868"/>
      <c r="C1218" s="920"/>
      <c r="D1218" s="920"/>
      <c r="E1218" s="920"/>
      <c r="F1218" s="920"/>
      <c r="G1218" s="920"/>
      <c r="H1218" s="921"/>
      <c r="I1218" s="4"/>
    </row>
    <row r="1219" spans="1:12" ht="15.6">
      <c r="A1219" s="867" t="s">
        <v>22</v>
      </c>
      <c r="B1219" s="868"/>
      <c r="C1219" s="913"/>
      <c r="D1219" s="913"/>
      <c r="E1219" s="913"/>
      <c r="F1219" s="913"/>
      <c r="G1219" s="913"/>
      <c r="H1219" s="914"/>
      <c r="I1219" s="4"/>
    </row>
    <row r="1220" spans="1:12" ht="15.6">
      <c r="A1220" s="867" t="s">
        <v>24</v>
      </c>
      <c r="B1220" s="868"/>
      <c r="C1220" s="869">
        <v>0</v>
      </c>
      <c r="D1220" s="870"/>
      <c r="E1220" s="870"/>
      <c r="F1220" s="870"/>
      <c r="G1220" s="870"/>
      <c r="H1220" s="871"/>
      <c r="I1220" s="4"/>
    </row>
    <row r="1221" spans="1:12" ht="15.6">
      <c r="A1221" s="881" t="s">
        <v>25</v>
      </c>
      <c r="B1221" s="882"/>
      <c r="C1221" s="911" t="s">
        <v>17</v>
      </c>
      <c r="D1221" s="911"/>
      <c r="E1221" s="911"/>
      <c r="F1221" s="911"/>
      <c r="G1221" s="911"/>
      <c r="H1221" s="912"/>
      <c r="I1221" s="4"/>
    </row>
    <row r="1222" spans="1:12" ht="13.8">
      <c r="A1222" s="5"/>
      <c r="B1222" s="5"/>
      <c r="C1222" s="5"/>
      <c r="D1222" s="5"/>
      <c r="E1222" s="5"/>
      <c r="F1222" s="5"/>
      <c r="G1222" s="5"/>
      <c r="H1222" s="5"/>
      <c r="I1222" s="5"/>
    </row>
    <row r="1223" spans="1:12" ht="13.8">
      <c r="A1223" s="6"/>
      <c r="B1223" s="7"/>
      <c r="C1223" s="8"/>
      <c r="D1223" s="886">
        <v>0.2</v>
      </c>
      <c r="E1223" s="887"/>
      <c r="F1223" s="886">
        <v>0.8</v>
      </c>
      <c r="G1223" s="887"/>
      <c r="H1223" s="489"/>
      <c r="I1223" s="10"/>
      <c r="J1223" s="11" t="s">
        <v>121</v>
      </c>
      <c r="K1223" s="11" t="s">
        <v>269</v>
      </c>
      <c r="L1223" s="11" t="s">
        <v>270</v>
      </c>
    </row>
    <row r="1224" spans="1:12" ht="13.8">
      <c r="A1224" s="12"/>
      <c r="B1224" s="13"/>
      <c r="C1224" s="14"/>
      <c r="D1224" s="872" t="s">
        <v>26</v>
      </c>
      <c r="E1224" s="880"/>
      <c r="F1224" s="872" t="s">
        <v>27</v>
      </c>
      <c r="G1224" s="880"/>
      <c r="H1224" s="872" t="s">
        <v>28</v>
      </c>
      <c r="I1224" s="873"/>
      <c r="J1224" s="15" t="s">
        <v>29</v>
      </c>
      <c r="K1224" s="391" t="s">
        <v>29</v>
      </c>
      <c r="L1224" s="391" t="s">
        <v>29</v>
      </c>
    </row>
    <row r="1225" spans="1:12" ht="27.6">
      <c r="A1225" s="16" t="s">
        <v>30</v>
      </c>
      <c r="B1225" s="17" t="s">
        <v>31</v>
      </c>
      <c r="C1225" s="18" t="s">
        <v>32</v>
      </c>
      <c r="D1225" s="19" t="s">
        <v>33</v>
      </c>
      <c r="E1225" s="20" t="s">
        <v>34</v>
      </c>
      <c r="F1225" s="19" t="s">
        <v>33</v>
      </c>
      <c r="G1225" s="20" t="s">
        <v>34</v>
      </c>
      <c r="H1225" s="21" t="s">
        <v>33</v>
      </c>
      <c r="I1225" s="40" t="s">
        <v>34</v>
      </c>
      <c r="J1225" s="18" t="s">
        <v>34</v>
      </c>
      <c r="K1225" s="18" t="s">
        <v>34</v>
      </c>
      <c r="L1225" s="18" t="s">
        <v>34</v>
      </c>
    </row>
    <row r="1226" spans="1:12" ht="13.8">
      <c r="A1226" s="1" t="s">
        <v>15</v>
      </c>
      <c r="B1226" s="22">
        <f>+$B$10</f>
        <v>0</v>
      </c>
      <c r="C1226" s="84" t="e">
        <f>+B1226/B1253</f>
        <v>#DIV/0!</v>
      </c>
      <c r="D1226" s="89">
        <v>0</v>
      </c>
      <c r="E1226" s="112">
        <f>+D1226*C1220</f>
        <v>0</v>
      </c>
      <c r="F1226" s="79">
        <v>0</v>
      </c>
      <c r="G1226" s="114">
        <f>F1226*C1220</f>
        <v>0</v>
      </c>
      <c r="H1226" s="89">
        <v>0</v>
      </c>
      <c r="I1226" s="116">
        <f>H1226*C1220</f>
        <v>0</v>
      </c>
      <c r="J1226" s="39">
        <f>+H1226*I1256</f>
        <v>0</v>
      </c>
      <c r="K1226" s="39">
        <f>+H1226*I1257</f>
        <v>0</v>
      </c>
      <c r="L1226" s="393">
        <f>+J1226+K1226</f>
        <v>0</v>
      </c>
    </row>
    <row r="1227" spans="1:12" ht="13.8">
      <c r="A1227" s="2" t="s">
        <v>4</v>
      </c>
      <c r="B1227" s="22">
        <f>+$B$12</f>
        <v>0</v>
      </c>
      <c r="C1227" s="84" t="e">
        <f>+B1227/B1253</f>
        <v>#DIV/0!</v>
      </c>
      <c r="D1227" s="89">
        <v>0</v>
      </c>
      <c r="E1227" s="112">
        <f>+D1227*C1220</f>
        <v>0</v>
      </c>
      <c r="F1227" s="79">
        <v>0</v>
      </c>
      <c r="G1227" s="112">
        <f>F1227*C1220</f>
        <v>0</v>
      </c>
      <c r="H1227" s="89">
        <v>0</v>
      </c>
      <c r="I1227" s="117">
        <f>H1227*C1220</f>
        <v>0</v>
      </c>
      <c r="J1227" s="39">
        <f>+H1227*I1256</f>
        <v>0</v>
      </c>
      <c r="K1227" s="39">
        <f>+H1227*I1257</f>
        <v>0</v>
      </c>
      <c r="L1227" s="394">
        <f>+J1227+K1227</f>
        <v>0</v>
      </c>
    </row>
    <row r="1228" spans="1:12" ht="13.8">
      <c r="A1228" s="2" t="s">
        <v>0</v>
      </c>
      <c r="B1228" s="22">
        <f>+$B$13</f>
        <v>0</v>
      </c>
      <c r="C1228" s="84" t="e">
        <f>+B1228/B1253</f>
        <v>#DIV/0!</v>
      </c>
      <c r="D1228" s="89">
        <v>0</v>
      </c>
      <c r="E1228" s="112">
        <f>+D1228*C1220</f>
        <v>0</v>
      </c>
      <c r="F1228" s="79">
        <v>0</v>
      </c>
      <c r="G1228" s="112">
        <f>F1228*C1220</f>
        <v>0</v>
      </c>
      <c r="H1228" s="89">
        <v>0</v>
      </c>
      <c r="I1228" s="117">
        <f>H1228*C1220</f>
        <v>0</v>
      </c>
      <c r="J1228" s="39">
        <f>+H1228*I1256</f>
        <v>0</v>
      </c>
      <c r="K1228" s="39">
        <f>+H1228*I1257</f>
        <v>0</v>
      </c>
      <c r="L1228" s="394">
        <f t="shared" ref="L1228:L1252" si="87">+J1228+K1228</f>
        <v>0</v>
      </c>
    </row>
    <row r="1229" spans="1:12" ht="13.8">
      <c r="A1229" s="2" t="s">
        <v>16</v>
      </c>
      <c r="B1229" s="22">
        <f>+$B$14</f>
        <v>0</v>
      </c>
      <c r="C1229" s="84" t="e">
        <f>+B1229/B1253</f>
        <v>#DIV/0!</v>
      </c>
      <c r="D1229" s="89">
        <v>0</v>
      </c>
      <c r="E1229" s="112">
        <f>+D1229*C1220</f>
        <v>0</v>
      </c>
      <c r="F1229" s="79">
        <v>0</v>
      </c>
      <c r="G1229" s="112">
        <f>F1229*C1220</f>
        <v>0</v>
      </c>
      <c r="H1229" s="89">
        <v>0</v>
      </c>
      <c r="I1229" s="117">
        <f>H1229*C1220</f>
        <v>0</v>
      </c>
      <c r="J1229" s="39">
        <f>+H1229*I1256</f>
        <v>0</v>
      </c>
      <c r="K1229" s="39">
        <f>+H1229*I1257</f>
        <v>0</v>
      </c>
      <c r="L1229" s="394">
        <f t="shared" si="87"/>
        <v>0</v>
      </c>
    </row>
    <row r="1230" spans="1:12" ht="13.8">
      <c r="A1230" s="2" t="s">
        <v>6</v>
      </c>
      <c r="B1230" s="22">
        <f>+$B$15</f>
        <v>0</v>
      </c>
      <c r="C1230" s="84" t="e">
        <f>+B1230/B1253</f>
        <v>#DIV/0!</v>
      </c>
      <c r="D1230" s="89">
        <v>0</v>
      </c>
      <c r="E1230" s="112">
        <f>+D1230*C1220</f>
        <v>0</v>
      </c>
      <c r="F1230" s="79">
        <v>0</v>
      </c>
      <c r="G1230" s="112">
        <f>F1230*C1220</f>
        <v>0</v>
      </c>
      <c r="H1230" s="89">
        <v>0</v>
      </c>
      <c r="I1230" s="117">
        <f>H1230*C1220</f>
        <v>0</v>
      </c>
      <c r="J1230" s="39">
        <f>+H1230*I1256</f>
        <v>0</v>
      </c>
      <c r="K1230" s="39">
        <f>+H1230*I1257</f>
        <v>0</v>
      </c>
      <c r="L1230" s="394">
        <f t="shared" si="87"/>
        <v>0</v>
      </c>
    </row>
    <row r="1231" spans="1:12" ht="13.8">
      <c r="A1231" s="2" t="s">
        <v>10</v>
      </c>
      <c r="B1231" s="22">
        <f>+$B$16</f>
        <v>0</v>
      </c>
      <c r="C1231" s="84" t="e">
        <f>+B1231/B1253</f>
        <v>#DIV/0!</v>
      </c>
      <c r="D1231" s="89">
        <v>0</v>
      </c>
      <c r="E1231" s="112">
        <f>+D1231*C1220</f>
        <v>0</v>
      </c>
      <c r="F1231" s="79">
        <v>0</v>
      </c>
      <c r="G1231" s="112">
        <f>F1231*C1220</f>
        <v>0</v>
      </c>
      <c r="H1231" s="89">
        <v>0</v>
      </c>
      <c r="I1231" s="117">
        <f>H1231*C1220</f>
        <v>0</v>
      </c>
      <c r="J1231" s="39">
        <f>+H1231*I1256</f>
        <v>0</v>
      </c>
      <c r="K1231" s="39">
        <f>+H1231*I1257</f>
        <v>0</v>
      </c>
      <c r="L1231" s="394">
        <f t="shared" si="87"/>
        <v>0</v>
      </c>
    </row>
    <row r="1232" spans="1:12" ht="13.8">
      <c r="A1232" s="2" t="s">
        <v>17</v>
      </c>
      <c r="B1232" s="22">
        <f>+$B$17</f>
        <v>0</v>
      </c>
      <c r="C1232" s="84" t="e">
        <f>+B1232/B1253</f>
        <v>#DIV/0!</v>
      </c>
      <c r="D1232" s="89">
        <v>0</v>
      </c>
      <c r="E1232" s="112">
        <f>+D1232*C1220</f>
        <v>0</v>
      </c>
      <c r="F1232" s="79">
        <v>0</v>
      </c>
      <c r="G1232" s="112">
        <f>F1232*C1220</f>
        <v>0</v>
      </c>
      <c r="H1232" s="89">
        <v>0</v>
      </c>
      <c r="I1232" s="117">
        <f>H1232*C1220</f>
        <v>0</v>
      </c>
      <c r="J1232" s="39">
        <f>+H1232*I1256</f>
        <v>0</v>
      </c>
      <c r="K1232" s="39">
        <f>+H1232*I1257</f>
        <v>0</v>
      </c>
      <c r="L1232" s="394">
        <f t="shared" si="87"/>
        <v>0</v>
      </c>
    </row>
    <row r="1233" spans="1:12" ht="13.8">
      <c r="A1233" s="2" t="s">
        <v>5</v>
      </c>
      <c r="B1233" s="22">
        <f>+$B$18</f>
        <v>0</v>
      </c>
      <c r="C1233" s="84" t="e">
        <f>+B1233/B1253</f>
        <v>#DIV/0!</v>
      </c>
      <c r="D1233" s="89">
        <v>0</v>
      </c>
      <c r="E1233" s="112">
        <f>+D1233*C1220</f>
        <v>0</v>
      </c>
      <c r="F1233" s="79">
        <v>0</v>
      </c>
      <c r="G1233" s="112">
        <f>F1233*C1220</f>
        <v>0</v>
      </c>
      <c r="H1233" s="89">
        <v>0</v>
      </c>
      <c r="I1233" s="117">
        <f>H1233*C1220</f>
        <v>0</v>
      </c>
      <c r="J1233" s="39">
        <f>+H1233*I1256</f>
        <v>0</v>
      </c>
      <c r="K1233" s="39">
        <f>+H1233*I1257</f>
        <v>0</v>
      </c>
      <c r="L1233" s="394">
        <f t="shared" si="87"/>
        <v>0</v>
      </c>
    </row>
    <row r="1234" spans="1:12" ht="13.8">
      <c r="A1234" s="2" t="s">
        <v>116</v>
      </c>
      <c r="B1234" s="22">
        <f>+$B$19</f>
        <v>0</v>
      </c>
      <c r="C1234" s="84" t="e">
        <f>+B1234/B1253</f>
        <v>#DIV/0!</v>
      </c>
      <c r="D1234" s="89">
        <v>0</v>
      </c>
      <c r="E1234" s="112">
        <f>+D1234*C1220</f>
        <v>0</v>
      </c>
      <c r="F1234" s="79">
        <v>0</v>
      </c>
      <c r="G1234" s="112">
        <f>F1234*C1220</f>
        <v>0</v>
      </c>
      <c r="H1234" s="89">
        <v>0</v>
      </c>
      <c r="I1234" s="117">
        <f>H1234*C1220</f>
        <v>0</v>
      </c>
      <c r="J1234" s="39">
        <f>+H1234*I1256</f>
        <v>0</v>
      </c>
      <c r="K1234" s="39">
        <f>+H1234*I1257</f>
        <v>0</v>
      </c>
      <c r="L1234" s="394">
        <f t="shared" si="87"/>
        <v>0</v>
      </c>
    </row>
    <row r="1235" spans="1:12" ht="13.8">
      <c r="A1235" s="2" t="s">
        <v>1</v>
      </c>
      <c r="B1235" s="22">
        <f>+$B$20</f>
        <v>0</v>
      </c>
      <c r="C1235" s="84" t="e">
        <f>+B1235/B1253</f>
        <v>#DIV/0!</v>
      </c>
      <c r="D1235" s="89">
        <v>0</v>
      </c>
      <c r="E1235" s="112">
        <f>+D1235*C1220</f>
        <v>0</v>
      </c>
      <c r="F1235" s="79">
        <v>0</v>
      </c>
      <c r="G1235" s="112">
        <f>F1235*C1220</f>
        <v>0</v>
      </c>
      <c r="H1235" s="89">
        <v>0</v>
      </c>
      <c r="I1235" s="117">
        <f>H1235*C1220</f>
        <v>0</v>
      </c>
      <c r="J1235" s="39">
        <f>+H1235*I1256</f>
        <v>0</v>
      </c>
      <c r="K1235" s="39">
        <f>+H1235*I1257</f>
        <v>0</v>
      </c>
      <c r="L1235" s="394">
        <f t="shared" si="87"/>
        <v>0</v>
      </c>
    </row>
    <row r="1236" spans="1:12" ht="13.8">
      <c r="A1236" s="2" t="s">
        <v>46</v>
      </c>
      <c r="B1236" s="22">
        <f>+$B$21</f>
        <v>0</v>
      </c>
      <c r="C1236" s="84" t="e">
        <f>+B1236/B1253</f>
        <v>#DIV/0!</v>
      </c>
      <c r="D1236" s="89">
        <v>0</v>
      </c>
      <c r="E1236" s="112">
        <f>+D1236*C1220</f>
        <v>0</v>
      </c>
      <c r="F1236" s="79">
        <v>0</v>
      </c>
      <c r="G1236" s="112">
        <f>F1236*C1220</f>
        <v>0</v>
      </c>
      <c r="H1236" s="89">
        <v>0</v>
      </c>
      <c r="I1236" s="117">
        <f>H1236*C1220</f>
        <v>0</v>
      </c>
      <c r="J1236" s="39">
        <f>+H1236*I1256</f>
        <v>0</v>
      </c>
      <c r="K1236" s="39">
        <f>+H1236*I1257</f>
        <v>0</v>
      </c>
      <c r="L1236" s="394">
        <f t="shared" si="87"/>
        <v>0</v>
      </c>
    </row>
    <row r="1237" spans="1:12" ht="13.8">
      <c r="A1237" s="2" t="s">
        <v>45</v>
      </c>
      <c r="B1237" s="22">
        <f>+$B$22</f>
        <v>0</v>
      </c>
      <c r="C1237" s="84" t="e">
        <f>+B1237/B1253</f>
        <v>#DIV/0!</v>
      </c>
      <c r="D1237" s="89">
        <v>0</v>
      </c>
      <c r="E1237" s="112">
        <f>+D1237*C1220</f>
        <v>0</v>
      </c>
      <c r="F1237" s="79">
        <v>0</v>
      </c>
      <c r="G1237" s="112">
        <f>F1237*C1220</f>
        <v>0</v>
      </c>
      <c r="H1237" s="89">
        <v>0</v>
      </c>
      <c r="I1237" s="117">
        <f>H1237*C1220</f>
        <v>0</v>
      </c>
      <c r="J1237" s="39">
        <f>+H1237*I1256</f>
        <v>0</v>
      </c>
      <c r="K1237" s="39">
        <f>+H1237*I1257</f>
        <v>0</v>
      </c>
      <c r="L1237" s="394">
        <f t="shared" si="87"/>
        <v>0</v>
      </c>
    </row>
    <row r="1238" spans="1:12" ht="13.8">
      <c r="A1238" s="2" t="s">
        <v>209</v>
      </c>
      <c r="B1238" s="22">
        <f>+$B$23</f>
        <v>0</v>
      </c>
      <c r="C1238" s="84" t="e">
        <f>+B1238/B1253</f>
        <v>#DIV/0!</v>
      </c>
      <c r="D1238" s="89">
        <v>0</v>
      </c>
      <c r="E1238" s="112">
        <f>+D1238*C1220</f>
        <v>0</v>
      </c>
      <c r="F1238" s="79">
        <v>0</v>
      </c>
      <c r="G1238" s="112">
        <f>F1238*C1220</f>
        <v>0</v>
      </c>
      <c r="H1238" s="89">
        <v>0</v>
      </c>
      <c r="I1238" s="117">
        <f>H1238*C1220</f>
        <v>0</v>
      </c>
      <c r="J1238" s="39">
        <f>+H1238*I1256</f>
        <v>0</v>
      </c>
      <c r="K1238" s="39">
        <f>+H1238*I1257</f>
        <v>0</v>
      </c>
      <c r="L1238" s="394">
        <f t="shared" si="87"/>
        <v>0</v>
      </c>
    </row>
    <row r="1239" spans="1:12" ht="13.8">
      <c r="A1239" s="2" t="s">
        <v>210</v>
      </c>
      <c r="B1239" s="22">
        <f>+$B$24</f>
        <v>0</v>
      </c>
      <c r="C1239" s="84" t="e">
        <f>+B1239/B1253</f>
        <v>#DIV/0!</v>
      </c>
      <c r="D1239" s="89">
        <v>0</v>
      </c>
      <c r="E1239" s="112">
        <f>+D1239*C1220</f>
        <v>0</v>
      </c>
      <c r="F1239" s="79">
        <v>0</v>
      </c>
      <c r="G1239" s="112">
        <f>F1239*C1220</f>
        <v>0</v>
      </c>
      <c r="H1239" s="89">
        <v>0</v>
      </c>
      <c r="I1239" s="117">
        <f>H1239*C1220</f>
        <v>0</v>
      </c>
      <c r="J1239" s="39">
        <f>+H1239*I1256</f>
        <v>0</v>
      </c>
      <c r="K1239" s="39">
        <f>+H1239*I1257</f>
        <v>0</v>
      </c>
      <c r="L1239" s="394">
        <f t="shared" si="87"/>
        <v>0</v>
      </c>
    </row>
    <row r="1240" spans="1:12" ht="13.8">
      <c r="A1240" s="2" t="s">
        <v>2</v>
      </c>
      <c r="B1240" s="22">
        <f>+$B$25</f>
        <v>0</v>
      </c>
      <c r="C1240" s="84" t="e">
        <f>+B1240/B1253</f>
        <v>#DIV/0!</v>
      </c>
      <c r="D1240" s="89">
        <v>0</v>
      </c>
      <c r="E1240" s="112">
        <f>+D1240*C1220</f>
        <v>0</v>
      </c>
      <c r="F1240" s="79">
        <v>0</v>
      </c>
      <c r="G1240" s="112">
        <f>F1240*C1220</f>
        <v>0</v>
      </c>
      <c r="H1240" s="89">
        <v>0</v>
      </c>
      <c r="I1240" s="117">
        <f>H1240*C1220</f>
        <v>0</v>
      </c>
      <c r="J1240" s="39">
        <f>+H1240*I1256</f>
        <v>0</v>
      </c>
      <c r="K1240" s="39">
        <f>+H1240*I1257</f>
        <v>0</v>
      </c>
      <c r="L1240" s="394">
        <f t="shared" si="87"/>
        <v>0</v>
      </c>
    </row>
    <row r="1241" spans="1:12" ht="13.8">
      <c r="A1241" s="2" t="s">
        <v>12</v>
      </c>
      <c r="B1241" s="22">
        <f>+$B$26</f>
        <v>0</v>
      </c>
      <c r="C1241" s="84" t="e">
        <f>+B1241/B1253</f>
        <v>#DIV/0!</v>
      </c>
      <c r="D1241" s="89">
        <v>0</v>
      </c>
      <c r="E1241" s="112">
        <f>+D1241*C1220</f>
        <v>0</v>
      </c>
      <c r="F1241" s="79">
        <v>0</v>
      </c>
      <c r="G1241" s="112">
        <f>F1241*C1220</f>
        <v>0</v>
      </c>
      <c r="H1241" s="89">
        <v>0</v>
      </c>
      <c r="I1241" s="117">
        <f>H1241*C1220</f>
        <v>0</v>
      </c>
      <c r="J1241" s="39">
        <f>+H1241*I1256</f>
        <v>0</v>
      </c>
      <c r="K1241" s="39">
        <f>+H1241*I1257</f>
        <v>0</v>
      </c>
      <c r="L1241" s="394">
        <f t="shared" si="87"/>
        <v>0</v>
      </c>
    </row>
    <row r="1242" spans="1:12" ht="13.8">
      <c r="A1242" s="2" t="s">
        <v>18</v>
      </c>
      <c r="B1242" s="22">
        <f>+$B$27</f>
        <v>0</v>
      </c>
      <c r="C1242" s="84" t="e">
        <f>+B1242/B1253</f>
        <v>#DIV/0!</v>
      </c>
      <c r="D1242" s="89">
        <v>0</v>
      </c>
      <c r="E1242" s="112">
        <f>+D1242*C1220</f>
        <v>0</v>
      </c>
      <c r="F1242" s="79">
        <v>0</v>
      </c>
      <c r="G1242" s="112">
        <f>F1242*C1220</f>
        <v>0</v>
      </c>
      <c r="H1242" s="89">
        <v>0</v>
      </c>
      <c r="I1242" s="117">
        <f>H1242*C1220</f>
        <v>0</v>
      </c>
      <c r="J1242" s="39">
        <f>+H1242*I1256</f>
        <v>0</v>
      </c>
      <c r="K1242" s="39">
        <f>+H1242*I1257</f>
        <v>0</v>
      </c>
      <c r="L1242" s="394">
        <f t="shared" si="87"/>
        <v>0</v>
      </c>
    </row>
    <row r="1243" spans="1:12" ht="13.8">
      <c r="A1243" s="2" t="s">
        <v>9</v>
      </c>
      <c r="B1243" s="22">
        <f>+$B$28</f>
        <v>0</v>
      </c>
      <c r="C1243" s="84" t="e">
        <f>+B1243/B1253</f>
        <v>#DIV/0!</v>
      </c>
      <c r="D1243" s="89">
        <v>0</v>
      </c>
      <c r="E1243" s="112">
        <f>+D1243*C1220</f>
        <v>0</v>
      </c>
      <c r="F1243" s="79">
        <v>0</v>
      </c>
      <c r="G1243" s="112">
        <f>F1243*C1220</f>
        <v>0</v>
      </c>
      <c r="H1243" s="89">
        <v>0</v>
      </c>
      <c r="I1243" s="117">
        <f>H1243*C1220</f>
        <v>0</v>
      </c>
      <c r="J1243" s="39">
        <f>+H1243*I1256</f>
        <v>0</v>
      </c>
      <c r="K1243" s="39">
        <f>+H1243*I1257</f>
        <v>0</v>
      </c>
      <c r="L1243" s="394">
        <f t="shared" si="87"/>
        <v>0</v>
      </c>
    </row>
    <row r="1244" spans="1:12" ht="13.8">
      <c r="A1244" s="2" t="s">
        <v>7</v>
      </c>
      <c r="B1244" s="22">
        <f>+$B$29</f>
        <v>0</v>
      </c>
      <c r="C1244" s="84" t="e">
        <f>+B1244/B1253</f>
        <v>#DIV/0!</v>
      </c>
      <c r="D1244" s="89">
        <v>0</v>
      </c>
      <c r="E1244" s="112">
        <f>+D1244*C1220</f>
        <v>0</v>
      </c>
      <c r="F1244" s="79">
        <v>0</v>
      </c>
      <c r="G1244" s="112">
        <f>F1244*C1220</f>
        <v>0</v>
      </c>
      <c r="H1244" s="89">
        <v>0</v>
      </c>
      <c r="I1244" s="117">
        <f>H1244*C1220</f>
        <v>0</v>
      </c>
      <c r="J1244" s="39">
        <f>+H1244*I1256</f>
        <v>0</v>
      </c>
      <c r="K1244" s="39">
        <f>+H1244*I1257</f>
        <v>0</v>
      </c>
      <c r="L1244" s="394">
        <f t="shared" si="87"/>
        <v>0</v>
      </c>
    </row>
    <row r="1245" spans="1:12" ht="13.8">
      <c r="A1245" s="2" t="s">
        <v>13</v>
      </c>
      <c r="B1245" s="22">
        <f>+$B$30</f>
        <v>0</v>
      </c>
      <c r="C1245" s="84" t="e">
        <f>+B1245/B1253</f>
        <v>#DIV/0!</v>
      </c>
      <c r="D1245" s="89">
        <v>0</v>
      </c>
      <c r="E1245" s="112">
        <f>+D1245*C1220</f>
        <v>0</v>
      </c>
      <c r="F1245" s="79">
        <v>0</v>
      </c>
      <c r="G1245" s="112">
        <f>F1245*C1220</f>
        <v>0</v>
      </c>
      <c r="H1245" s="89">
        <v>0</v>
      </c>
      <c r="I1245" s="117">
        <f>H1245*C1220</f>
        <v>0</v>
      </c>
      <c r="J1245" s="39">
        <f>+H1245*I1256</f>
        <v>0</v>
      </c>
      <c r="K1245" s="39">
        <f>+H1245*I1257</f>
        <v>0</v>
      </c>
      <c r="L1245" s="394">
        <f t="shared" si="87"/>
        <v>0</v>
      </c>
    </row>
    <row r="1246" spans="1:12" ht="13.8">
      <c r="A1246" s="2" t="s">
        <v>3</v>
      </c>
      <c r="B1246" s="22">
        <f>+$B$31</f>
        <v>0</v>
      </c>
      <c r="C1246" s="84" t="e">
        <f>+B1246/B1253</f>
        <v>#DIV/0!</v>
      </c>
      <c r="D1246" s="89">
        <v>0</v>
      </c>
      <c r="E1246" s="112">
        <f>+D1246*C1220</f>
        <v>0</v>
      </c>
      <c r="F1246" s="79">
        <v>0</v>
      </c>
      <c r="G1246" s="112">
        <f>F1246*C1220</f>
        <v>0</v>
      </c>
      <c r="H1246" s="89">
        <v>0</v>
      </c>
      <c r="I1246" s="117">
        <f>H1246*C1220</f>
        <v>0</v>
      </c>
      <c r="J1246" s="39">
        <f>+H1246*I1256</f>
        <v>0</v>
      </c>
      <c r="K1246" s="39">
        <f>+H1246*I1257</f>
        <v>0</v>
      </c>
      <c r="L1246" s="394">
        <f t="shared" si="87"/>
        <v>0</v>
      </c>
    </row>
    <row r="1247" spans="1:12" ht="13.8">
      <c r="A1247" s="2" t="s">
        <v>11</v>
      </c>
      <c r="B1247" s="22">
        <f>+$B$32</f>
        <v>0</v>
      </c>
      <c r="C1247" s="84" t="e">
        <f>+B1247/B1253</f>
        <v>#DIV/0!</v>
      </c>
      <c r="D1247" s="89">
        <v>0</v>
      </c>
      <c r="E1247" s="112">
        <f>+D1247*C1220</f>
        <v>0</v>
      </c>
      <c r="F1247" s="79">
        <v>0</v>
      </c>
      <c r="G1247" s="112">
        <f>F1247*C1220</f>
        <v>0</v>
      </c>
      <c r="H1247" s="89">
        <v>0</v>
      </c>
      <c r="I1247" s="117">
        <f>H1247*C1220</f>
        <v>0</v>
      </c>
      <c r="J1247" s="39">
        <f>+H1247*I1256</f>
        <v>0</v>
      </c>
      <c r="K1247" s="39">
        <f>+H1247*I1257</f>
        <v>0</v>
      </c>
      <c r="L1247" s="394">
        <f t="shared" si="87"/>
        <v>0</v>
      </c>
    </row>
    <row r="1248" spans="1:12" ht="13.8">
      <c r="A1248" s="372" t="s">
        <v>8</v>
      </c>
      <c r="B1248" s="22">
        <f>+$B$33</f>
        <v>0</v>
      </c>
      <c r="C1248" s="84" t="e">
        <f>+B1248/B1253</f>
        <v>#DIV/0!</v>
      </c>
      <c r="D1248" s="89">
        <v>0</v>
      </c>
      <c r="E1248" s="112">
        <f>+D1248*C1220</f>
        <v>0</v>
      </c>
      <c r="F1248" s="79">
        <v>0</v>
      </c>
      <c r="G1248" s="112">
        <f>F1248*C1220</f>
        <v>0</v>
      </c>
      <c r="H1248" s="89">
        <v>0</v>
      </c>
      <c r="I1248" s="117">
        <f>H1248*C1220</f>
        <v>0</v>
      </c>
      <c r="J1248" s="39">
        <f>+H1248*I1256</f>
        <v>0</v>
      </c>
      <c r="K1248" s="39">
        <f>+H1248*I1257</f>
        <v>0</v>
      </c>
      <c r="L1248" s="394">
        <f t="shared" si="87"/>
        <v>0</v>
      </c>
    </row>
    <row r="1249" spans="1:14" ht="13.8">
      <c r="A1249" s="372" t="s">
        <v>444</v>
      </c>
      <c r="B1249" s="22">
        <f>+$B$34</f>
        <v>0</v>
      </c>
      <c r="C1249" s="84" t="e">
        <f>+B1249/B1253</f>
        <v>#DIV/0!</v>
      </c>
      <c r="D1249" s="89">
        <v>0</v>
      </c>
      <c r="E1249" s="112">
        <f>+D1249*C1220</f>
        <v>0</v>
      </c>
      <c r="F1249" s="79">
        <v>0</v>
      </c>
      <c r="G1249" s="112">
        <f>F1249*C1220</f>
        <v>0</v>
      </c>
      <c r="H1249" s="89">
        <v>0</v>
      </c>
      <c r="I1249" s="117">
        <f>H1249*C1220</f>
        <v>0</v>
      </c>
      <c r="J1249" s="39">
        <f>+H1249*I1256</f>
        <v>0</v>
      </c>
      <c r="K1249" s="39">
        <f>+H1249*I1257</f>
        <v>0</v>
      </c>
      <c r="L1249" s="394">
        <f t="shared" si="87"/>
        <v>0</v>
      </c>
    </row>
    <row r="1250" spans="1:14" ht="13.8">
      <c r="A1250" s="372" t="s">
        <v>445</v>
      </c>
      <c r="B1250" s="22">
        <f>+$B$35</f>
        <v>0</v>
      </c>
      <c r="C1250" s="84" t="e">
        <f>+B1250/B1253</f>
        <v>#DIV/0!</v>
      </c>
      <c r="D1250" s="89">
        <v>0</v>
      </c>
      <c r="E1250" s="112">
        <f>+D1250*C1220</f>
        <v>0</v>
      </c>
      <c r="F1250" s="79">
        <v>0</v>
      </c>
      <c r="G1250" s="112">
        <f>F1250*C1220</f>
        <v>0</v>
      </c>
      <c r="H1250" s="89">
        <v>0</v>
      </c>
      <c r="I1250" s="117">
        <f>H1250*C1220</f>
        <v>0</v>
      </c>
      <c r="J1250" s="39">
        <f>+H1250*I1256</f>
        <v>0</v>
      </c>
      <c r="K1250" s="39">
        <f>+H1250*I1257</f>
        <v>0</v>
      </c>
      <c r="L1250" s="394">
        <f t="shared" si="87"/>
        <v>0</v>
      </c>
    </row>
    <row r="1251" spans="1:14" ht="13.8">
      <c r="A1251" s="372" t="s">
        <v>461</v>
      </c>
      <c r="B1251" s="22">
        <f>+$B$36</f>
        <v>0</v>
      </c>
      <c r="C1251" s="84" t="e">
        <f>+B1251/B1253</f>
        <v>#DIV/0!</v>
      </c>
      <c r="D1251" s="89">
        <v>0</v>
      </c>
      <c r="E1251" s="112">
        <f>+D1251*C1220</f>
        <v>0</v>
      </c>
      <c r="F1251" s="79">
        <v>0</v>
      </c>
      <c r="G1251" s="112">
        <f>F1251*C1220</f>
        <v>0</v>
      </c>
      <c r="H1251" s="89">
        <v>0</v>
      </c>
      <c r="I1251" s="117">
        <f>H1251*C1220</f>
        <v>0</v>
      </c>
      <c r="J1251" s="39">
        <f>+H1251*I1256</f>
        <v>0</v>
      </c>
      <c r="K1251" s="39">
        <f>+H1251*I1257</f>
        <v>0</v>
      </c>
      <c r="L1251" s="394">
        <f t="shared" ref="L1251" si="88">+J1251+K1251</f>
        <v>0</v>
      </c>
    </row>
    <row r="1252" spans="1:14" ht="13.8">
      <c r="A1252" s="3" t="s">
        <v>464</v>
      </c>
      <c r="B1252" s="22">
        <f>+$B$37</f>
        <v>0</v>
      </c>
      <c r="C1252" s="84" t="e">
        <f>+B1252/B1253</f>
        <v>#DIV/0!</v>
      </c>
      <c r="D1252" s="89">
        <v>0</v>
      </c>
      <c r="E1252" s="112">
        <f>+D1252*C1220</f>
        <v>0</v>
      </c>
      <c r="F1252" s="79">
        <v>0</v>
      </c>
      <c r="G1252" s="115">
        <f>F1252*C1220</f>
        <v>0</v>
      </c>
      <c r="H1252" s="358">
        <v>0</v>
      </c>
      <c r="I1252" s="118">
        <f>H1252*C1220</f>
        <v>0</v>
      </c>
      <c r="J1252" s="39">
        <f>+H1252*I1256</f>
        <v>0</v>
      </c>
      <c r="K1252" s="39">
        <f>+H1252*I1257</f>
        <v>0</v>
      </c>
      <c r="L1252" s="394">
        <f t="shared" si="87"/>
        <v>0</v>
      </c>
    </row>
    <row r="1253" spans="1:14" ht="13.8">
      <c r="A1253" s="24"/>
      <c r="B1253" s="25">
        <f t="shared" ref="B1253:L1253" si="89">SUM(B1226:B1252)</f>
        <v>0</v>
      </c>
      <c r="C1253" s="85" t="e">
        <f t="shared" si="89"/>
        <v>#DIV/0!</v>
      </c>
      <c r="D1253" s="82">
        <f t="shared" si="89"/>
        <v>0</v>
      </c>
      <c r="E1253" s="113">
        <f t="shared" si="89"/>
        <v>0</v>
      </c>
      <c r="F1253" s="83">
        <f t="shared" si="89"/>
        <v>0</v>
      </c>
      <c r="G1253" s="113">
        <f t="shared" si="89"/>
        <v>0</v>
      </c>
      <c r="H1253" s="86">
        <f t="shared" si="89"/>
        <v>0</v>
      </c>
      <c r="I1253" s="119">
        <f t="shared" si="89"/>
        <v>0</v>
      </c>
      <c r="J1253" s="26">
        <f t="shared" si="89"/>
        <v>0</v>
      </c>
      <c r="K1253" s="26">
        <f t="shared" si="89"/>
        <v>0</v>
      </c>
      <c r="L1253" s="26">
        <f t="shared" si="89"/>
        <v>0</v>
      </c>
    </row>
    <row r="1254" spans="1:14">
      <c r="H1254" s="80"/>
      <c r="I1254" s="81"/>
    </row>
    <row r="1256" spans="1:14">
      <c r="G1256" t="s">
        <v>114</v>
      </c>
      <c r="H1256" s="27"/>
      <c r="I1256" s="357">
        <v>0</v>
      </c>
    </row>
    <row r="1257" spans="1:14">
      <c r="G1257" t="s">
        <v>338</v>
      </c>
      <c r="I1257" s="357">
        <v>0</v>
      </c>
    </row>
    <row r="1258" spans="1:14">
      <c r="G1258" t="s">
        <v>256</v>
      </c>
      <c r="I1258" s="120">
        <f>SUM(I1256:I1257)</f>
        <v>0</v>
      </c>
      <c r="N1258" s="121">
        <f>+I1258</f>
        <v>0</v>
      </c>
    </row>
    <row r="1262" spans="1:14" ht="15.6">
      <c r="A1262" s="874" t="s">
        <v>19</v>
      </c>
      <c r="B1262" s="875"/>
      <c r="C1262" s="875"/>
      <c r="D1262" s="875"/>
      <c r="E1262" s="875"/>
      <c r="F1262" s="875"/>
      <c r="G1262" s="875"/>
      <c r="H1262" s="876"/>
      <c r="I1262" s="4"/>
    </row>
    <row r="1263" spans="1:14" ht="15.6">
      <c r="A1263" s="867" t="s">
        <v>20</v>
      </c>
      <c r="B1263" s="868"/>
      <c r="C1263" s="920"/>
      <c r="D1263" s="920"/>
      <c r="E1263" s="920"/>
      <c r="F1263" s="920"/>
      <c r="G1263" s="920"/>
      <c r="H1263" s="921"/>
      <c r="I1263" s="4"/>
    </row>
    <row r="1264" spans="1:14" ht="15.6">
      <c r="A1264" s="867" t="s">
        <v>22</v>
      </c>
      <c r="B1264" s="868"/>
      <c r="C1264" s="913"/>
      <c r="D1264" s="913"/>
      <c r="E1264" s="913"/>
      <c r="F1264" s="913"/>
      <c r="G1264" s="913"/>
      <c r="H1264" s="914"/>
      <c r="I1264" s="4"/>
    </row>
    <row r="1265" spans="1:12" ht="15.6">
      <c r="A1265" s="867" t="s">
        <v>24</v>
      </c>
      <c r="B1265" s="868"/>
      <c r="C1265" s="869">
        <v>0</v>
      </c>
      <c r="D1265" s="870"/>
      <c r="E1265" s="870"/>
      <c r="F1265" s="870"/>
      <c r="G1265" s="870"/>
      <c r="H1265" s="871"/>
      <c r="I1265" s="4"/>
    </row>
    <row r="1266" spans="1:12" ht="15.6">
      <c r="A1266" s="881" t="s">
        <v>25</v>
      </c>
      <c r="B1266" s="882"/>
      <c r="C1266" s="911" t="s">
        <v>17</v>
      </c>
      <c r="D1266" s="911"/>
      <c r="E1266" s="911"/>
      <c r="F1266" s="911"/>
      <c r="G1266" s="911"/>
      <c r="H1266" s="912"/>
      <c r="I1266" s="4"/>
    </row>
    <row r="1267" spans="1:12" ht="13.8">
      <c r="A1267" s="5"/>
      <c r="B1267" s="5"/>
      <c r="C1267" s="5"/>
      <c r="D1267" s="5"/>
      <c r="E1267" s="5"/>
      <c r="F1267" s="5"/>
      <c r="G1267" s="5"/>
      <c r="H1267" s="5"/>
      <c r="I1267" s="5"/>
    </row>
    <row r="1268" spans="1:12" ht="13.8">
      <c r="A1268" s="6"/>
      <c r="B1268" s="7"/>
      <c r="C1268" s="8"/>
      <c r="D1268" s="886">
        <v>0.2</v>
      </c>
      <c r="E1268" s="887"/>
      <c r="F1268" s="886">
        <v>0.8</v>
      </c>
      <c r="G1268" s="887"/>
      <c r="H1268" s="489"/>
      <c r="I1268" s="10"/>
      <c r="J1268" s="11" t="s">
        <v>121</v>
      </c>
      <c r="K1268" s="11" t="s">
        <v>269</v>
      </c>
      <c r="L1268" s="11" t="s">
        <v>270</v>
      </c>
    </row>
    <row r="1269" spans="1:12" ht="13.8">
      <c r="A1269" s="12"/>
      <c r="B1269" s="13"/>
      <c r="C1269" s="14"/>
      <c r="D1269" s="872" t="s">
        <v>26</v>
      </c>
      <c r="E1269" s="880"/>
      <c r="F1269" s="872" t="s">
        <v>27</v>
      </c>
      <c r="G1269" s="880"/>
      <c r="H1269" s="872" t="s">
        <v>28</v>
      </c>
      <c r="I1269" s="873"/>
      <c r="J1269" s="15" t="s">
        <v>29</v>
      </c>
      <c r="K1269" s="391" t="s">
        <v>29</v>
      </c>
      <c r="L1269" s="391" t="s">
        <v>29</v>
      </c>
    </row>
    <row r="1270" spans="1:12" ht="27.6">
      <c r="A1270" s="16" t="s">
        <v>30</v>
      </c>
      <c r="B1270" s="17" t="s">
        <v>31</v>
      </c>
      <c r="C1270" s="18" t="s">
        <v>32</v>
      </c>
      <c r="D1270" s="19" t="s">
        <v>33</v>
      </c>
      <c r="E1270" s="20" t="s">
        <v>34</v>
      </c>
      <c r="F1270" s="19" t="s">
        <v>33</v>
      </c>
      <c r="G1270" s="20" t="s">
        <v>34</v>
      </c>
      <c r="H1270" s="21" t="s">
        <v>33</v>
      </c>
      <c r="I1270" s="40" t="s">
        <v>34</v>
      </c>
      <c r="J1270" s="18" t="s">
        <v>34</v>
      </c>
      <c r="K1270" s="18" t="s">
        <v>34</v>
      </c>
      <c r="L1270" s="18" t="s">
        <v>34</v>
      </c>
    </row>
    <row r="1271" spans="1:12" ht="13.8">
      <c r="A1271" s="1" t="s">
        <v>15</v>
      </c>
      <c r="B1271" s="22">
        <f>+$B$10</f>
        <v>0</v>
      </c>
      <c r="C1271" s="84" t="e">
        <f>+B1271/B1298</f>
        <v>#DIV/0!</v>
      </c>
      <c r="D1271" s="89">
        <v>0</v>
      </c>
      <c r="E1271" s="112">
        <f>+D1271*C1265</f>
        <v>0</v>
      </c>
      <c r="F1271" s="79">
        <v>0</v>
      </c>
      <c r="G1271" s="114">
        <f>F1271*C1265</f>
        <v>0</v>
      </c>
      <c r="H1271" s="89">
        <v>0</v>
      </c>
      <c r="I1271" s="116">
        <f>H1271*C1265</f>
        <v>0</v>
      </c>
      <c r="J1271" s="39">
        <f>+H1271*I1301</f>
        <v>0</v>
      </c>
      <c r="K1271" s="39">
        <f>+H1271*I1302</f>
        <v>0</v>
      </c>
      <c r="L1271" s="393">
        <f>+J1271+K1271</f>
        <v>0</v>
      </c>
    </row>
    <row r="1272" spans="1:12" ht="13.8">
      <c r="A1272" s="2" t="s">
        <v>4</v>
      </c>
      <c r="B1272" s="22">
        <f>+$B$12</f>
        <v>0</v>
      </c>
      <c r="C1272" s="84" t="e">
        <f>+B1272/B1298</f>
        <v>#DIV/0!</v>
      </c>
      <c r="D1272" s="89">
        <v>0</v>
      </c>
      <c r="E1272" s="112">
        <f>+D1272*C1265</f>
        <v>0</v>
      </c>
      <c r="F1272" s="79">
        <v>0</v>
      </c>
      <c r="G1272" s="112">
        <f>F1272*C1265</f>
        <v>0</v>
      </c>
      <c r="H1272" s="89">
        <v>0</v>
      </c>
      <c r="I1272" s="117">
        <f>H1272*C1265</f>
        <v>0</v>
      </c>
      <c r="J1272" s="39">
        <f>+H1272*I1301</f>
        <v>0</v>
      </c>
      <c r="K1272" s="39">
        <f>+H1272*I1302</f>
        <v>0</v>
      </c>
      <c r="L1272" s="394">
        <f>+J1272+K1272</f>
        <v>0</v>
      </c>
    </row>
    <row r="1273" spans="1:12" ht="13.8">
      <c r="A1273" s="2" t="s">
        <v>0</v>
      </c>
      <c r="B1273" s="22">
        <f>+$B$13</f>
        <v>0</v>
      </c>
      <c r="C1273" s="84" t="e">
        <f>+B1273/B1298</f>
        <v>#DIV/0!</v>
      </c>
      <c r="D1273" s="89">
        <v>0</v>
      </c>
      <c r="E1273" s="112">
        <f>+D1273*C1265</f>
        <v>0</v>
      </c>
      <c r="F1273" s="79">
        <v>0</v>
      </c>
      <c r="G1273" s="112">
        <f>F1273*C1265</f>
        <v>0</v>
      </c>
      <c r="H1273" s="89">
        <v>0</v>
      </c>
      <c r="I1273" s="117">
        <f>H1273*C1265</f>
        <v>0</v>
      </c>
      <c r="J1273" s="39">
        <f>+H1273*I1301</f>
        <v>0</v>
      </c>
      <c r="K1273" s="39">
        <f>+H1273*I1302</f>
        <v>0</v>
      </c>
      <c r="L1273" s="394">
        <f t="shared" ref="L1273:L1297" si="90">+J1273+K1273</f>
        <v>0</v>
      </c>
    </row>
    <row r="1274" spans="1:12" ht="13.8">
      <c r="A1274" s="2" t="s">
        <v>16</v>
      </c>
      <c r="B1274" s="22">
        <f>+$B$14</f>
        <v>0</v>
      </c>
      <c r="C1274" s="84" t="e">
        <f>+B1274/B1298</f>
        <v>#DIV/0!</v>
      </c>
      <c r="D1274" s="89">
        <v>0</v>
      </c>
      <c r="E1274" s="112">
        <f>+D1274*C1265</f>
        <v>0</v>
      </c>
      <c r="F1274" s="79">
        <v>0</v>
      </c>
      <c r="G1274" s="112">
        <f>F1274*C1265</f>
        <v>0</v>
      </c>
      <c r="H1274" s="89">
        <v>0</v>
      </c>
      <c r="I1274" s="117">
        <f>H1274*C1265</f>
        <v>0</v>
      </c>
      <c r="J1274" s="39">
        <f>+H1274*I1301</f>
        <v>0</v>
      </c>
      <c r="K1274" s="39">
        <f>+H1274*I1302</f>
        <v>0</v>
      </c>
      <c r="L1274" s="394">
        <f t="shared" si="90"/>
        <v>0</v>
      </c>
    </row>
    <row r="1275" spans="1:12" ht="13.8">
      <c r="A1275" s="2" t="s">
        <v>6</v>
      </c>
      <c r="B1275" s="22">
        <f>+$B$15</f>
        <v>0</v>
      </c>
      <c r="C1275" s="84" t="e">
        <f>+B1275/B1298</f>
        <v>#DIV/0!</v>
      </c>
      <c r="D1275" s="89">
        <v>0</v>
      </c>
      <c r="E1275" s="112">
        <f>+D1275*C1265</f>
        <v>0</v>
      </c>
      <c r="F1275" s="79">
        <v>0</v>
      </c>
      <c r="G1275" s="112">
        <f>F1275*C1265</f>
        <v>0</v>
      </c>
      <c r="H1275" s="89">
        <v>0</v>
      </c>
      <c r="I1275" s="117">
        <f>H1275*C1265</f>
        <v>0</v>
      </c>
      <c r="J1275" s="39">
        <f>+H1275*I1301</f>
        <v>0</v>
      </c>
      <c r="K1275" s="39">
        <f>+H1275*I1302</f>
        <v>0</v>
      </c>
      <c r="L1275" s="394">
        <f t="shared" si="90"/>
        <v>0</v>
      </c>
    </row>
    <row r="1276" spans="1:12" ht="13.8">
      <c r="A1276" s="2" t="s">
        <v>10</v>
      </c>
      <c r="B1276" s="22">
        <f>+$B$16</f>
        <v>0</v>
      </c>
      <c r="C1276" s="84" t="e">
        <f>+B1276/B1298</f>
        <v>#DIV/0!</v>
      </c>
      <c r="D1276" s="89">
        <v>0</v>
      </c>
      <c r="E1276" s="112">
        <f>+D1276*C1265</f>
        <v>0</v>
      </c>
      <c r="F1276" s="79">
        <v>0</v>
      </c>
      <c r="G1276" s="112">
        <f>F1276*C1265</f>
        <v>0</v>
      </c>
      <c r="H1276" s="89">
        <v>0</v>
      </c>
      <c r="I1276" s="117">
        <f>H1276*C1265</f>
        <v>0</v>
      </c>
      <c r="J1276" s="39">
        <f>+H1276*I1301</f>
        <v>0</v>
      </c>
      <c r="K1276" s="39">
        <f>+H1276*I1302</f>
        <v>0</v>
      </c>
      <c r="L1276" s="394">
        <f t="shared" si="90"/>
        <v>0</v>
      </c>
    </row>
    <row r="1277" spans="1:12" ht="13.8">
      <c r="A1277" s="2" t="s">
        <v>17</v>
      </c>
      <c r="B1277" s="22">
        <f>+$B$17</f>
        <v>0</v>
      </c>
      <c r="C1277" s="84" t="e">
        <f>+B1277/B1298</f>
        <v>#DIV/0!</v>
      </c>
      <c r="D1277" s="89">
        <v>0</v>
      </c>
      <c r="E1277" s="112">
        <f>+D1277*C1265</f>
        <v>0</v>
      </c>
      <c r="F1277" s="79">
        <v>0</v>
      </c>
      <c r="G1277" s="112">
        <f>F1277*C1265</f>
        <v>0</v>
      </c>
      <c r="H1277" s="89">
        <v>0</v>
      </c>
      <c r="I1277" s="117">
        <f>H1277*C1265</f>
        <v>0</v>
      </c>
      <c r="J1277" s="39">
        <f>+H1277*I1301</f>
        <v>0</v>
      </c>
      <c r="K1277" s="39">
        <f>+H1277*I1302</f>
        <v>0</v>
      </c>
      <c r="L1277" s="394">
        <f t="shared" si="90"/>
        <v>0</v>
      </c>
    </row>
    <row r="1278" spans="1:12" ht="13.8">
      <c r="A1278" s="2" t="s">
        <v>5</v>
      </c>
      <c r="B1278" s="22">
        <f>+$B$18</f>
        <v>0</v>
      </c>
      <c r="C1278" s="84" t="e">
        <f>+B1278/B1298</f>
        <v>#DIV/0!</v>
      </c>
      <c r="D1278" s="89">
        <v>0</v>
      </c>
      <c r="E1278" s="112">
        <f>+D1278*C1265</f>
        <v>0</v>
      </c>
      <c r="F1278" s="79">
        <v>0</v>
      </c>
      <c r="G1278" s="112">
        <f>F1278*C1265</f>
        <v>0</v>
      </c>
      <c r="H1278" s="89">
        <v>0</v>
      </c>
      <c r="I1278" s="117">
        <f>H1278*C1265</f>
        <v>0</v>
      </c>
      <c r="J1278" s="39">
        <f>+H1278*I1301</f>
        <v>0</v>
      </c>
      <c r="K1278" s="39">
        <f>+H1278*I1302</f>
        <v>0</v>
      </c>
      <c r="L1278" s="394">
        <f t="shared" si="90"/>
        <v>0</v>
      </c>
    </row>
    <row r="1279" spans="1:12" ht="13.8">
      <c r="A1279" s="2" t="s">
        <v>116</v>
      </c>
      <c r="B1279" s="22">
        <f>+$B$19</f>
        <v>0</v>
      </c>
      <c r="C1279" s="84" t="e">
        <f>+B1279/B1298</f>
        <v>#DIV/0!</v>
      </c>
      <c r="D1279" s="89">
        <v>0</v>
      </c>
      <c r="E1279" s="112">
        <f>+D1279*C1265</f>
        <v>0</v>
      </c>
      <c r="F1279" s="79">
        <v>0</v>
      </c>
      <c r="G1279" s="112">
        <f>F1279*C1265</f>
        <v>0</v>
      </c>
      <c r="H1279" s="89">
        <v>0</v>
      </c>
      <c r="I1279" s="117">
        <f>H1279*C1265</f>
        <v>0</v>
      </c>
      <c r="J1279" s="39">
        <f>+H1279*I1301</f>
        <v>0</v>
      </c>
      <c r="K1279" s="39">
        <f>+H1279*I1302</f>
        <v>0</v>
      </c>
      <c r="L1279" s="394">
        <f t="shared" si="90"/>
        <v>0</v>
      </c>
    </row>
    <row r="1280" spans="1:12" ht="13.8">
      <c r="A1280" s="2" t="s">
        <v>1</v>
      </c>
      <c r="B1280" s="22">
        <f>+$B$20</f>
        <v>0</v>
      </c>
      <c r="C1280" s="84" t="e">
        <f>+B1280/B1298</f>
        <v>#DIV/0!</v>
      </c>
      <c r="D1280" s="89">
        <v>0</v>
      </c>
      <c r="E1280" s="112">
        <f>+D1280*C1265</f>
        <v>0</v>
      </c>
      <c r="F1280" s="79">
        <v>0</v>
      </c>
      <c r="G1280" s="112">
        <f>F1280*C1265</f>
        <v>0</v>
      </c>
      <c r="H1280" s="89">
        <v>0</v>
      </c>
      <c r="I1280" s="117">
        <f>H1280*C1265</f>
        <v>0</v>
      </c>
      <c r="J1280" s="39">
        <f>+H1280*I1301</f>
        <v>0</v>
      </c>
      <c r="K1280" s="39">
        <f>+H1280*I1302</f>
        <v>0</v>
      </c>
      <c r="L1280" s="394">
        <f t="shared" si="90"/>
        <v>0</v>
      </c>
    </row>
    <row r="1281" spans="1:12" ht="13.8">
      <c r="A1281" s="2" t="s">
        <v>46</v>
      </c>
      <c r="B1281" s="22">
        <f>+$B$21</f>
        <v>0</v>
      </c>
      <c r="C1281" s="84" t="e">
        <f>+B1281/B1298</f>
        <v>#DIV/0!</v>
      </c>
      <c r="D1281" s="89">
        <v>0</v>
      </c>
      <c r="E1281" s="112">
        <f>+D1281*C1265</f>
        <v>0</v>
      </c>
      <c r="F1281" s="79">
        <v>0</v>
      </c>
      <c r="G1281" s="112">
        <f>F1281*C1265</f>
        <v>0</v>
      </c>
      <c r="H1281" s="89">
        <v>0</v>
      </c>
      <c r="I1281" s="117">
        <f>H1281*C1265</f>
        <v>0</v>
      </c>
      <c r="J1281" s="39">
        <f>+H1281*I1301</f>
        <v>0</v>
      </c>
      <c r="K1281" s="39">
        <f>+H1281*I1302</f>
        <v>0</v>
      </c>
      <c r="L1281" s="394">
        <f t="shared" si="90"/>
        <v>0</v>
      </c>
    </row>
    <row r="1282" spans="1:12" ht="13.8">
      <c r="A1282" s="2" t="s">
        <v>45</v>
      </c>
      <c r="B1282" s="22">
        <f>+$B$22</f>
        <v>0</v>
      </c>
      <c r="C1282" s="84" t="e">
        <f>+B1282/B1298</f>
        <v>#DIV/0!</v>
      </c>
      <c r="D1282" s="89">
        <v>0</v>
      </c>
      <c r="E1282" s="112">
        <f>+D1282*C1265</f>
        <v>0</v>
      </c>
      <c r="F1282" s="79">
        <v>0</v>
      </c>
      <c r="G1282" s="112">
        <f>F1282*C1265</f>
        <v>0</v>
      </c>
      <c r="H1282" s="89">
        <v>0</v>
      </c>
      <c r="I1282" s="117">
        <f>H1282*C1265</f>
        <v>0</v>
      </c>
      <c r="J1282" s="39">
        <f>+H1282*I1301</f>
        <v>0</v>
      </c>
      <c r="K1282" s="39">
        <f>+H1282*I1302</f>
        <v>0</v>
      </c>
      <c r="L1282" s="394">
        <f t="shared" si="90"/>
        <v>0</v>
      </c>
    </row>
    <row r="1283" spans="1:12" ht="13.8">
      <c r="A1283" s="2" t="s">
        <v>209</v>
      </c>
      <c r="B1283" s="22">
        <f>+$B$23</f>
        <v>0</v>
      </c>
      <c r="C1283" s="84" t="e">
        <f>+B1283/B1298</f>
        <v>#DIV/0!</v>
      </c>
      <c r="D1283" s="89">
        <v>0</v>
      </c>
      <c r="E1283" s="112">
        <f>+D1283*C1265</f>
        <v>0</v>
      </c>
      <c r="F1283" s="79">
        <v>0</v>
      </c>
      <c r="G1283" s="112">
        <f>F1283*C1265</f>
        <v>0</v>
      </c>
      <c r="H1283" s="89">
        <v>0</v>
      </c>
      <c r="I1283" s="117">
        <f>H1283*C1265</f>
        <v>0</v>
      </c>
      <c r="J1283" s="39">
        <f>+H1283*I1301</f>
        <v>0</v>
      </c>
      <c r="K1283" s="39">
        <f>+H1283*I1302</f>
        <v>0</v>
      </c>
      <c r="L1283" s="394">
        <f t="shared" si="90"/>
        <v>0</v>
      </c>
    </row>
    <row r="1284" spans="1:12" ht="13.8">
      <c r="A1284" s="2" t="s">
        <v>210</v>
      </c>
      <c r="B1284" s="22">
        <f>+$B$24</f>
        <v>0</v>
      </c>
      <c r="C1284" s="84" t="e">
        <f>+B1284/B1298</f>
        <v>#DIV/0!</v>
      </c>
      <c r="D1284" s="89">
        <v>0</v>
      </c>
      <c r="E1284" s="112">
        <f>+D1284*C1265</f>
        <v>0</v>
      </c>
      <c r="F1284" s="79">
        <v>0</v>
      </c>
      <c r="G1284" s="112">
        <f>F1284*C1265</f>
        <v>0</v>
      </c>
      <c r="H1284" s="89">
        <v>0</v>
      </c>
      <c r="I1284" s="117">
        <f>H1284*C1265</f>
        <v>0</v>
      </c>
      <c r="J1284" s="39">
        <f>+H1284*I1301</f>
        <v>0</v>
      </c>
      <c r="K1284" s="39">
        <f>+H1284*I1302</f>
        <v>0</v>
      </c>
      <c r="L1284" s="394">
        <f t="shared" si="90"/>
        <v>0</v>
      </c>
    </row>
    <row r="1285" spans="1:12" ht="13.8">
      <c r="A1285" s="2" t="s">
        <v>2</v>
      </c>
      <c r="B1285" s="22">
        <f>+$B$25</f>
        <v>0</v>
      </c>
      <c r="C1285" s="84" t="e">
        <f>+B1285/B1298</f>
        <v>#DIV/0!</v>
      </c>
      <c r="D1285" s="89">
        <v>0</v>
      </c>
      <c r="E1285" s="112">
        <f>+D1285*C1265</f>
        <v>0</v>
      </c>
      <c r="F1285" s="79">
        <v>0</v>
      </c>
      <c r="G1285" s="112">
        <f>F1285*C1265</f>
        <v>0</v>
      </c>
      <c r="H1285" s="89">
        <v>0</v>
      </c>
      <c r="I1285" s="117">
        <f>H1285*C1265</f>
        <v>0</v>
      </c>
      <c r="J1285" s="39">
        <f>+H1285*I1301</f>
        <v>0</v>
      </c>
      <c r="K1285" s="39">
        <f>+H1285*I1302</f>
        <v>0</v>
      </c>
      <c r="L1285" s="394">
        <f t="shared" si="90"/>
        <v>0</v>
      </c>
    </row>
    <row r="1286" spans="1:12" ht="13.8">
      <c r="A1286" s="2" t="s">
        <v>12</v>
      </c>
      <c r="B1286" s="22">
        <f>+$B$26</f>
        <v>0</v>
      </c>
      <c r="C1286" s="84" t="e">
        <f>+B1286/B1298</f>
        <v>#DIV/0!</v>
      </c>
      <c r="D1286" s="89">
        <v>0</v>
      </c>
      <c r="E1286" s="112">
        <f>+D1286*C1265</f>
        <v>0</v>
      </c>
      <c r="F1286" s="79">
        <v>0</v>
      </c>
      <c r="G1286" s="112">
        <f>F1286*C1265</f>
        <v>0</v>
      </c>
      <c r="H1286" s="89">
        <v>0</v>
      </c>
      <c r="I1286" s="117">
        <f>H1286*C1265</f>
        <v>0</v>
      </c>
      <c r="J1286" s="39">
        <f>+H1286*I1301</f>
        <v>0</v>
      </c>
      <c r="K1286" s="39">
        <f>+H1286*I1302</f>
        <v>0</v>
      </c>
      <c r="L1286" s="394">
        <f t="shared" si="90"/>
        <v>0</v>
      </c>
    </row>
    <row r="1287" spans="1:12" ht="13.8">
      <c r="A1287" s="2" t="s">
        <v>18</v>
      </c>
      <c r="B1287" s="22">
        <f>+$B$27</f>
        <v>0</v>
      </c>
      <c r="C1287" s="84" t="e">
        <f>+B1287/B1298</f>
        <v>#DIV/0!</v>
      </c>
      <c r="D1287" s="89">
        <v>0</v>
      </c>
      <c r="E1287" s="112">
        <f>+D1287*C1265</f>
        <v>0</v>
      </c>
      <c r="F1287" s="79">
        <v>0</v>
      </c>
      <c r="G1287" s="112">
        <f>F1287*C1265</f>
        <v>0</v>
      </c>
      <c r="H1287" s="89">
        <v>0</v>
      </c>
      <c r="I1287" s="117">
        <f>H1287*C1265</f>
        <v>0</v>
      </c>
      <c r="J1287" s="39">
        <f>+H1287*I1301</f>
        <v>0</v>
      </c>
      <c r="K1287" s="39">
        <f>+H1287*I1302</f>
        <v>0</v>
      </c>
      <c r="L1287" s="394">
        <f t="shared" si="90"/>
        <v>0</v>
      </c>
    </row>
    <row r="1288" spans="1:12" ht="13.8">
      <c r="A1288" s="2" t="s">
        <v>9</v>
      </c>
      <c r="B1288" s="22">
        <f>+$B$28</f>
        <v>0</v>
      </c>
      <c r="C1288" s="84" t="e">
        <f>+B1288/B1298</f>
        <v>#DIV/0!</v>
      </c>
      <c r="D1288" s="89">
        <v>0</v>
      </c>
      <c r="E1288" s="112">
        <f>+D1288*C1265</f>
        <v>0</v>
      </c>
      <c r="F1288" s="79">
        <v>0</v>
      </c>
      <c r="G1288" s="112">
        <f>F1288*C1265</f>
        <v>0</v>
      </c>
      <c r="H1288" s="89">
        <v>0</v>
      </c>
      <c r="I1288" s="117">
        <f>H1288*C1265</f>
        <v>0</v>
      </c>
      <c r="J1288" s="39">
        <f>+H1288*I1301</f>
        <v>0</v>
      </c>
      <c r="K1288" s="39">
        <f>+H1288*I1302</f>
        <v>0</v>
      </c>
      <c r="L1288" s="394">
        <f t="shared" si="90"/>
        <v>0</v>
      </c>
    </row>
    <row r="1289" spans="1:12" ht="13.8">
      <c r="A1289" s="2" t="s">
        <v>7</v>
      </c>
      <c r="B1289" s="22">
        <f>+$B$29</f>
        <v>0</v>
      </c>
      <c r="C1289" s="84" t="e">
        <f>+B1289/B1298</f>
        <v>#DIV/0!</v>
      </c>
      <c r="D1289" s="89">
        <v>0</v>
      </c>
      <c r="E1289" s="112">
        <f>+D1289*C1265</f>
        <v>0</v>
      </c>
      <c r="F1289" s="79">
        <v>0</v>
      </c>
      <c r="G1289" s="112">
        <f>F1289*C1265</f>
        <v>0</v>
      </c>
      <c r="H1289" s="89">
        <v>0</v>
      </c>
      <c r="I1289" s="117">
        <f>H1289*C1265</f>
        <v>0</v>
      </c>
      <c r="J1289" s="39">
        <f>+H1289*I1301</f>
        <v>0</v>
      </c>
      <c r="K1289" s="39">
        <f>+H1289*I1302</f>
        <v>0</v>
      </c>
      <c r="L1289" s="394">
        <f t="shared" si="90"/>
        <v>0</v>
      </c>
    </row>
    <row r="1290" spans="1:12" ht="13.8">
      <c r="A1290" s="2" t="s">
        <v>13</v>
      </c>
      <c r="B1290" s="22">
        <f>+$B$30</f>
        <v>0</v>
      </c>
      <c r="C1290" s="84" t="e">
        <f>+B1290/B1298</f>
        <v>#DIV/0!</v>
      </c>
      <c r="D1290" s="89">
        <v>0</v>
      </c>
      <c r="E1290" s="112">
        <f>+D1290*C1265</f>
        <v>0</v>
      </c>
      <c r="F1290" s="79">
        <v>0</v>
      </c>
      <c r="G1290" s="112">
        <f>F1290*C1265</f>
        <v>0</v>
      </c>
      <c r="H1290" s="89">
        <v>0</v>
      </c>
      <c r="I1290" s="117">
        <f>H1290*C1265</f>
        <v>0</v>
      </c>
      <c r="J1290" s="39">
        <f>+H1290*I1301</f>
        <v>0</v>
      </c>
      <c r="K1290" s="39">
        <f>+H1290*I1302</f>
        <v>0</v>
      </c>
      <c r="L1290" s="394">
        <f t="shared" si="90"/>
        <v>0</v>
      </c>
    </row>
    <row r="1291" spans="1:12" ht="13.8">
      <c r="A1291" s="2" t="s">
        <v>3</v>
      </c>
      <c r="B1291" s="22">
        <f>+$B$31</f>
        <v>0</v>
      </c>
      <c r="C1291" s="84" t="e">
        <f>+B1291/B1298</f>
        <v>#DIV/0!</v>
      </c>
      <c r="D1291" s="89">
        <v>0</v>
      </c>
      <c r="E1291" s="112">
        <f>+D1291*C1265</f>
        <v>0</v>
      </c>
      <c r="F1291" s="79">
        <v>0</v>
      </c>
      <c r="G1291" s="112">
        <f>F1291*C1265</f>
        <v>0</v>
      </c>
      <c r="H1291" s="89">
        <v>0</v>
      </c>
      <c r="I1291" s="117">
        <f>H1291*C1265</f>
        <v>0</v>
      </c>
      <c r="J1291" s="39">
        <f>+H1291*I1301</f>
        <v>0</v>
      </c>
      <c r="K1291" s="39">
        <f>+H1291*I1302</f>
        <v>0</v>
      </c>
      <c r="L1291" s="394">
        <f t="shared" si="90"/>
        <v>0</v>
      </c>
    </row>
    <row r="1292" spans="1:12" ht="13.8">
      <c r="A1292" s="2" t="s">
        <v>11</v>
      </c>
      <c r="B1292" s="22">
        <f>+$B$32</f>
        <v>0</v>
      </c>
      <c r="C1292" s="84" t="e">
        <f>+B1292/B1298</f>
        <v>#DIV/0!</v>
      </c>
      <c r="D1292" s="89">
        <v>0</v>
      </c>
      <c r="E1292" s="112">
        <f>+D1292*C1265</f>
        <v>0</v>
      </c>
      <c r="F1292" s="79">
        <v>0</v>
      </c>
      <c r="G1292" s="112">
        <f>F1292*C1265</f>
        <v>0</v>
      </c>
      <c r="H1292" s="89">
        <v>0</v>
      </c>
      <c r="I1292" s="117">
        <f>H1292*C1265</f>
        <v>0</v>
      </c>
      <c r="J1292" s="39">
        <f>+H1292*I1301</f>
        <v>0</v>
      </c>
      <c r="K1292" s="39">
        <f>+H1292*I1302</f>
        <v>0</v>
      </c>
      <c r="L1292" s="394">
        <f t="shared" si="90"/>
        <v>0</v>
      </c>
    </row>
    <row r="1293" spans="1:12" ht="13.8">
      <c r="A1293" s="372" t="s">
        <v>8</v>
      </c>
      <c r="B1293" s="22">
        <f>+$B$33</f>
        <v>0</v>
      </c>
      <c r="C1293" s="84" t="e">
        <f>+B1293/B1298</f>
        <v>#DIV/0!</v>
      </c>
      <c r="D1293" s="89">
        <v>0</v>
      </c>
      <c r="E1293" s="112">
        <f>+D1293*C1265</f>
        <v>0</v>
      </c>
      <c r="F1293" s="79">
        <v>0</v>
      </c>
      <c r="G1293" s="112">
        <f>F1293*C1265</f>
        <v>0</v>
      </c>
      <c r="H1293" s="89">
        <v>0</v>
      </c>
      <c r="I1293" s="117">
        <f>H1293*C1265</f>
        <v>0</v>
      </c>
      <c r="J1293" s="39">
        <f>+H1293*I1301</f>
        <v>0</v>
      </c>
      <c r="K1293" s="39">
        <f>+H1293*I1302</f>
        <v>0</v>
      </c>
      <c r="L1293" s="394">
        <f t="shared" si="90"/>
        <v>0</v>
      </c>
    </row>
    <row r="1294" spans="1:12" ht="13.8">
      <c r="A1294" s="372" t="s">
        <v>444</v>
      </c>
      <c r="B1294" s="22">
        <f>+$B$34</f>
        <v>0</v>
      </c>
      <c r="C1294" s="84" t="e">
        <f>+B1294/B1298</f>
        <v>#DIV/0!</v>
      </c>
      <c r="D1294" s="89">
        <v>0</v>
      </c>
      <c r="E1294" s="112">
        <f>+D1294*C1265</f>
        <v>0</v>
      </c>
      <c r="F1294" s="79">
        <v>0</v>
      </c>
      <c r="G1294" s="112">
        <f>F1294*C1265</f>
        <v>0</v>
      </c>
      <c r="H1294" s="89">
        <v>0</v>
      </c>
      <c r="I1294" s="117">
        <f>H1294*C1265</f>
        <v>0</v>
      </c>
      <c r="J1294" s="39">
        <f>+H1294*I1301</f>
        <v>0</v>
      </c>
      <c r="K1294" s="39">
        <f>+H1294*I1302</f>
        <v>0</v>
      </c>
      <c r="L1294" s="394">
        <f t="shared" si="90"/>
        <v>0</v>
      </c>
    </row>
    <row r="1295" spans="1:12" ht="13.8">
      <c r="A1295" s="372" t="s">
        <v>445</v>
      </c>
      <c r="B1295" s="22">
        <f>+$B$35</f>
        <v>0</v>
      </c>
      <c r="C1295" s="84" t="e">
        <f>+B1295/B1298</f>
        <v>#DIV/0!</v>
      </c>
      <c r="D1295" s="89">
        <v>0</v>
      </c>
      <c r="E1295" s="112">
        <f>+D1295*C1265</f>
        <v>0</v>
      </c>
      <c r="F1295" s="79">
        <v>0</v>
      </c>
      <c r="G1295" s="112">
        <f>F1295*C1265</f>
        <v>0</v>
      </c>
      <c r="H1295" s="89">
        <v>0</v>
      </c>
      <c r="I1295" s="117">
        <f>H1295*C1265</f>
        <v>0</v>
      </c>
      <c r="J1295" s="39">
        <f>+H1295*I1301</f>
        <v>0</v>
      </c>
      <c r="K1295" s="39">
        <f>+H1295*I1302</f>
        <v>0</v>
      </c>
      <c r="L1295" s="394">
        <f t="shared" si="90"/>
        <v>0</v>
      </c>
    </row>
    <row r="1296" spans="1:12" ht="13.8">
      <c r="A1296" s="372" t="s">
        <v>461</v>
      </c>
      <c r="B1296" s="22">
        <f>+$B$36</f>
        <v>0</v>
      </c>
      <c r="C1296" s="84" t="e">
        <f>+B1296/B1298</f>
        <v>#DIV/0!</v>
      </c>
      <c r="D1296" s="89">
        <v>0</v>
      </c>
      <c r="E1296" s="112">
        <f>+D1296*C1265</f>
        <v>0</v>
      </c>
      <c r="F1296" s="79">
        <v>0</v>
      </c>
      <c r="G1296" s="112">
        <f>F1296*C1265</f>
        <v>0</v>
      </c>
      <c r="H1296" s="89">
        <v>0</v>
      </c>
      <c r="I1296" s="117">
        <f>H1296*C1265</f>
        <v>0</v>
      </c>
      <c r="J1296" s="39">
        <f>+H1296*I1301</f>
        <v>0</v>
      </c>
      <c r="K1296" s="39">
        <f>+H1296*I1302</f>
        <v>0</v>
      </c>
      <c r="L1296" s="394">
        <f t="shared" ref="L1296" si="91">+J1296+K1296</f>
        <v>0</v>
      </c>
    </row>
    <row r="1297" spans="1:14" ht="13.8">
      <c r="A1297" s="3" t="s">
        <v>464</v>
      </c>
      <c r="B1297" s="22">
        <f>+$B$37</f>
        <v>0</v>
      </c>
      <c r="C1297" s="84" t="e">
        <f>+B1297/B1298</f>
        <v>#DIV/0!</v>
      </c>
      <c r="D1297" s="89">
        <v>0</v>
      </c>
      <c r="E1297" s="112">
        <f>+D1297*C1265</f>
        <v>0</v>
      </c>
      <c r="F1297" s="79">
        <v>0</v>
      </c>
      <c r="G1297" s="115">
        <f>F1297*C1265</f>
        <v>0</v>
      </c>
      <c r="H1297" s="358">
        <v>0</v>
      </c>
      <c r="I1297" s="118">
        <f>H1297*C1265</f>
        <v>0</v>
      </c>
      <c r="J1297" s="39">
        <f>+H1297*I1301</f>
        <v>0</v>
      </c>
      <c r="K1297" s="39">
        <f>+H1297*I1302</f>
        <v>0</v>
      </c>
      <c r="L1297" s="394">
        <f t="shared" si="90"/>
        <v>0</v>
      </c>
    </row>
    <row r="1298" spans="1:14" ht="13.8">
      <c r="A1298" s="24"/>
      <c r="B1298" s="25">
        <f t="shared" ref="B1298:L1298" si="92">SUM(B1271:B1297)</f>
        <v>0</v>
      </c>
      <c r="C1298" s="85" t="e">
        <f t="shared" si="92"/>
        <v>#DIV/0!</v>
      </c>
      <c r="D1298" s="82">
        <f t="shared" si="92"/>
        <v>0</v>
      </c>
      <c r="E1298" s="113">
        <f t="shared" si="92"/>
        <v>0</v>
      </c>
      <c r="F1298" s="83">
        <f t="shared" si="92"/>
        <v>0</v>
      </c>
      <c r="G1298" s="113">
        <f t="shared" si="92"/>
        <v>0</v>
      </c>
      <c r="H1298" s="86">
        <f t="shared" si="92"/>
        <v>0</v>
      </c>
      <c r="I1298" s="119">
        <f t="shared" si="92"/>
        <v>0</v>
      </c>
      <c r="J1298" s="26">
        <f t="shared" si="92"/>
        <v>0</v>
      </c>
      <c r="K1298" s="26">
        <f t="shared" si="92"/>
        <v>0</v>
      </c>
      <c r="L1298" s="26">
        <f t="shared" si="92"/>
        <v>0</v>
      </c>
    </row>
    <row r="1299" spans="1:14">
      <c r="H1299" s="80"/>
      <c r="I1299" s="81"/>
    </row>
    <row r="1301" spans="1:14">
      <c r="G1301" t="s">
        <v>114</v>
      </c>
      <c r="H1301" s="27"/>
      <c r="I1301" s="357">
        <v>0</v>
      </c>
    </row>
    <row r="1302" spans="1:14">
      <c r="G1302" t="s">
        <v>338</v>
      </c>
      <c r="I1302" s="357">
        <v>0</v>
      </c>
    </row>
    <row r="1303" spans="1:14">
      <c r="G1303" t="s">
        <v>256</v>
      </c>
      <c r="I1303" s="120">
        <f>SUM(I1301:I1302)</f>
        <v>0</v>
      </c>
      <c r="N1303" s="121">
        <f>+I1303</f>
        <v>0</v>
      </c>
    </row>
    <row r="1307" spans="1:14" ht="15.6">
      <c r="A1307" s="874" t="s">
        <v>19</v>
      </c>
      <c r="B1307" s="875"/>
      <c r="C1307" s="875"/>
      <c r="D1307" s="875"/>
      <c r="E1307" s="875"/>
      <c r="F1307" s="875"/>
      <c r="G1307" s="875"/>
      <c r="H1307" s="876"/>
      <c r="I1307" s="4"/>
    </row>
    <row r="1308" spans="1:14" ht="15.6">
      <c r="A1308" s="867" t="s">
        <v>20</v>
      </c>
      <c r="B1308" s="868"/>
      <c r="C1308" s="920"/>
      <c r="D1308" s="920"/>
      <c r="E1308" s="920"/>
      <c r="F1308" s="920"/>
      <c r="G1308" s="920"/>
      <c r="H1308" s="921"/>
      <c r="I1308" s="4"/>
    </row>
    <row r="1309" spans="1:14" ht="15.6">
      <c r="A1309" s="867" t="s">
        <v>22</v>
      </c>
      <c r="B1309" s="868"/>
      <c r="C1309" s="913"/>
      <c r="D1309" s="913"/>
      <c r="E1309" s="913"/>
      <c r="F1309" s="913"/>
      <c r="G1309" s="913"/>
      <c r="H1309" s="914"/>
      <c r="I1309" s="4"/>
    </row>
    <row r="1310" spans="1:14" ht="15.6">
      <c r="A1310" s="867" t="s">
        <v>24</v>
      </c>
      <c r="B1310" s="868"/>
      <c r="C1310" s="869">
        <v>0</v>
      </c>
      <c r="D1310" s="870"/>
      <c r="E1310" s="870"/>
      <c r="F1310" s="870"/>
      <c r="G1310" s="870"/>
      <c r="H1310" s="871"/>
      <c r="I1310" s="4"/>
    </row>
    <row r="1311" spans="1:14" ht="15.6">
      <c r="A1311" s="881" t="s">
        <v>25</v>
      </c>
      <c r="B1311" s="882"/>
      <c r="C1311" s="911" t="s">
        <v>17</v>
      </c>
      <c r="D1311" s="911"/>
      <c r="E1311" s="911"/>
      <c r="F1311" s="911"/>
      <c r="G1311" s="911"/>
      <c r="H1311" s="912"/>
      <c r="I1311" s="4"/>
    </row>
    <row r="1312" spans="1:14" ht="13.8">
      <c r="A1312" s="5"/>
      <c r="B1312" s="5"/>
      <c r="C1312" s="5"/>
      <c r="D1312" s="5"/>
      <c r="E1312" s="5"/>
      <c r="F1312" s="5"/>
      <c r="G1312" s="5"/>
      <c r="H1312" s="5"/>
      <c r="I1312" s="5"/>
    </row>
    <row r="1313" spans="1:12" ht="13.8">
      <c r="A1313" s="6"/>
      <c r="B1313" s="7"/>
      <c r="C1313" s="8"/>
      <c r="D1313" s="886">
        <v>0.2</v>
      </c>
      <c r="E1313" s="887"/>
      <c r="F1313" s="886">
        <v>0.8</v>
      </c>
      <c r="G1313" s="887"/>
      <c r="H1313" s="489"/>
      <c r="I1313" s="10"/>
      <c r="J1313" s="11" t="s">
        <v>121</v>
      </c>
      <c r="K1313" s="11" t="s">
        <v>269</v>
      </c>
      <c r="L1313" s="11" t="s">
        <v>270</v>
      </c>
    </row>
    <row r="1314" spans="1:12" ht="13.8">
      <c r="A1314" s="12"/>
      <c r="B1314" s="13"/>
      <c r="C1314" s="14"/>
      <c r="D1314" s="872" t="s">
        <v>26</v>
      </c>
      <c r="E1314" s="880"/>
      <c r="F1314" s="872" t="s">
        <v>27</v>
      </c>
      <c r="G1314" s="880"/>
      <c r="H1314" s="872" t="s">
        <v>28</v>
      </c>
      <c r="I1314" s="873"/>
      <c r="J1314" s="15" t="s">
        <v>29</v>
      </c>
      <c r="K1314" s="391" t="s">
        <v>29</v>
      </c>
      <c r="L1314" s="391" t="s">
        <v>29</v>
      </c>
    </row>
    <row r="1315" spans="1:12" ht="27.6">
      <c r="A1315" s="16" t="s">
        <v>30</v>
      </c>
      <c r="B1315" s="17" t="s">
        <v>31</v>
      </c>
      <c r="C1315" s="18" t="s">
        <v>32</v>
      </c>
      <c r="D1315" s="19" t="s">
        <v>33</v>
      </c>
      <c r="E1315" s="20" t="s">
        <v>34</v>
      </c>
      <c r="F1315" s="19" t="s">
        <v>33</v>
      </c>
      <c r="G1315" s="20" t="s">
        <v>34</v>
      </c>
      <c r="H1315" s="21" t="s">
        <v>33</v>
      </c>
      <c r="I1315" s="40" t="s">
        <v>34</v>
      </c>
      <c r="J1315" s="18" t="s">
        <v>34</v>
      </c>
      <c r="K1315" s="18" t="s">
        <v>34</v>
      </c>
      <c r="L1315" s="18" t="s">
        <v>34</v>
      </c>
    </row>
    <row r="1316" spans="1:12" ht="13.8">
      <c r="A1316" s="1" t="s">
        <v>15</v>
      </c>
      <c r="B1316" s="22">
        <f>+$B$10</f>
        <v>0</v>
      </c>
      <c r="C1316" s="84" t="e">
        <f>+B1316/B1343</f>
        <v>#DIV/0!</v>
      </c>
      <c r="D1316" s="89">
        <v>0</v>
      </c>
      <c r="E1316" s="112">
        <f>+D1316*C1310</f>
        <v>0</v>
      </c>
      <c r="F1316" s="79">
        <v>0</v>
      </c>
      <c r="G1316" s="114">
        <f>F1316*C1310</f>
        <v>0</v>
      </c>
      <c r="H1316" s="89">
        <v>0</v>
      </c>
      <c r="I1316" s="116">
        <f>H1316*C1310</f>
        <v>0</v>
      </c>
      <c r="J1316" s="39">
        <f>+H1316*I1346</f>
        <v>0</v>
      </c>
      <c r="K1316" s="39">
        <f>+H1316*I1347</f>
        <v>0</v>
      </c>
      <c r="L1316" s="393">
        <f>+J1316+K1316</f>
        <v>0</v>
      </c>
    </row>
    <row r="1317" spans="1:12" ht="13.8">
      <c r="A1317" s="2" t="s">
        <v>4</v>
      </c>
      <c r="B1317" s="22">
        <f>+$B$12</f>
        <v>0</v>
      </c>
      <c r="C1317" s="84" t="e">
        <f>+B1317/B1343</f>
        <v>#DIV/0!</v>
      </c>
      <c r="D1317" s="89">
        <v>0</v>
      </c>
      <c r="E1317" s="112">
        <f>+D1317*C1310</f>
        <v>0</v>
      </c>
      <c r="F1317" s="79">
        <v>0</v>
      </c>
      <c r="G1317" s="112">
        <f>F1317*C1310</f>
        <v>0</v>
      </c>
      <c r="H1317" s="89">
        <v>0</v>
      </c>
      <c r="I1317" s="117">
        <f>H1317*C1310</f>
        <v>0</v>
      </c>
      <c r="J1317" s="39">
        <f>+H1317*I1346</f>
        <v>0</v>
      </c>
      <c r="K1317" s="39">
        <f>+H1317*I1347</f>
        <v>0</v>
      </c>
      <c r="L1317" s="394">
        <f>+J1317+K1317</f>
        <v>0</v>
      </c>
    </row>
    <row r="1318" spans="1:12" ht="13.8">
      <c r="A1318" s="2" t="s">
        <v>0</v>
      </c>
      <c r="B1318" s="22">
        <f>+$B$13</f>
        <v>0</v>
      </c>
      <c r="C1318" s="84" t="e">
        <f>+B1318/B1343</f>
        <v>#DIV/0!</v>
      </c>
      <c r="D1318" s="89">
        <v>0</v>
      </c>
      <c r="E1318" s="112">
        <f>+D1318*C1310</f>
        <v>0</v>
      </c>
      <c r="F1318" s="79">
        <v>0</v>
      </c>
      <c r="G1318" s="112">
        <f>F1318*C1310</f>
        <v>0</v>
      </c>
      <c r="H1318" s="89">
        <v>0</v>
      </c>
      <c r="I1318" s="117">
        <f>H1318*C1310</f>
        <v>0</v>
      </c>
      <c r="J1318" s="39">
        <f>+H1318*I1346</f>
        <v>0</v>
      </c>
      <c r="K1318" s="39">
        <f>+H1318*I1347</f>
        <v>0</v>
      </c>
      <c r="L1318" s="394">
        <f t="shared" ref="L1318:L1342" si="93">+J1318+K1318</f>
        <v>0</v>
      </c>
    </row>
    <row r="1319" spans="1:12" ht="13.8">
      <c r="A1319" s="2" t="s">
        <v>16</v>
      </c>
      <c r="B1319" s="22">
        <f>+$B$14</f>
        <v>0</v>
      </c>
      <c r="C1319" s="84" t="e">
        <f>+B1319/B1343</f>
        <v>#DIV/0!</v>
      </c>
      <c r="D1319" s="89">
        <v>0</v>
      </c>
      <c r="E1319" s="112">
        <f>+D1319*C1310</f>
        <v>0</v>
      </c>
      <c r="F1319" s="79">
        <v>0</v>
      </c>
      <c r="G1319" s="112">
        <f>F1319*C1310</f>
        <v>0</v>
      </c>
      <c r="H1319" s="89">
        <v>0</v>
      </c>
      <c r="I1319" s="117">
        <f>H1319*C1310</f>
        <v>0</v>
      </c>
      <c r="J1319" s="39">
        <f>+H1319*I1346</f>
        <v>0</v>
      </c>
      <c r="K1319" s="39">
        <f>+H1319*I1347</f>
        <v>0</v>
      </c>
      <c r="L1319" s="394">
        <f t="shared" si="93"/>
        <v>0</v>
      </c>
    </row>
    <row r="1320" spans="1:12" ht="13.8">
      <c r="A1320" s="2" t="s">
        <v>6</v>
      </c>
      <c r="B1320" s="22">
        <f>+$B$15</f>
        <v>0</v>
      </c>
      <c r="C1320" s="84" t="e">
        <f>+B1320/B1343</f>
        <v>#DIV/0!</v>
      </c>
      <c r="D1320" s="89">
        <v>0</v>
      </c>
      <c r="E1320" s="112">
        <f>+D1320*C1310</f>
        <v>0</v>
      </c>
      <c r="F1320" s="79">
        <v>0</v>
      </c>
      <c r="G1320" s="112">
        <f>F1320*C1310</f>
        <v>0</v>
      </c>
      <c r="H1320" s="89">
        <v>0</v>
      </c>
      <c r="I1320" s="117">
        <f>H1320*C1310</f>
        <v>0</v>
      </c>
      <c r="J1320" s="39">
        <f>+H1320*I1346</f>
        <v>0</v>
      </c>
      <c r="K1320" s="39">
        <f>+H1320*I1347</f>
        <v>0</v>
      </c>
      <c r="L1320" s="394">
        <f t="shared" si="93"/>
        <v>0</v>
      </c>
    </row>
    <row r="1321" spans="1:12" ht="13.8">
      <c r="A1321" s="2" t="s">
        <v>10</v>
      </c>
      <c r="B1321" s="22">
        <f>+$B$16</f>
        <v>0</v>
      </c>
      <c r="C1321" s="84" t="e">
        <f>+B1321/B1343</f>
        <v>#DIV/0!</v>
      </c>
      <c r="D1321" s="89">
        <v>0</v>
      </c>
      <c r="E1321" s="112">
        <f>+D1321*C1310</f>
        <v>0</v>
      </c>
      <c r="F1321" s="79">
        <v>0</v>
      </c>
      <c r="G1321" s="112">
        <f>F1321*C1310</f>
        <v>0</v>
      </c>
      <c r="H1321" s="89">
        <v>0</v>
      </c>
      <c r="I1321" s="117">
        <f>H1321*C1310</f>
        <v>0</v>
      </c>
      <c r="J1321" s="39">
        <f>+H1321*I1346</f>
        <v>0</v>
      </c>
      <c r="K1321" s="39">
        <f>+H1321*I1347</f>
        <v>0</v>
      </c>
      <c r="L1321" s="394">
        <f t="shared" si="93"/>
        <v>0</v>
      </c>
    </row>
    <row r="1322" spans="1:12" ht="13.8">
      <c r="A1322" s="2" t="s">
        <v>17</v>
      </c>
      <c r="B1322" s="22">
        <f>+$B$17</f>
        <v>0</v>
      </c>
      <c r="C1322" s="84" t="e">
        <f>+B1322/B1343</f>
        <v>#DIV/0!</v>
      </c>
      <c r="D1322" s="89">
        <v>0</v>
      </c>
      <c r="E1322" s="112">
        <f>+D1322*C1310</f>
        <v>0</v>
      </c>
      <c r="F1322" s="79">
        <v>0</v>
      </c>
      <c r="G1322" s="112">
        <f>F1322*C1310</f>
        <v>0</v>
      </c>
      <c r="H1322" s="89">
        <v>0</v>
      </c>
      <c r="I1322" s="117">
        <f>H1322*C1310</f>
        <v>0</v>
      </c>
      <c r="J1322" s="39">
        <f>+H1322*I1346</f>
        <v>0</v>
      </c>
      <c r="K1322" s="39">
        <f>+H1322*I1347</f>
        <v>0</v>
      </c>
      <c r="L1322" s="394">
        <f t="shared" si="93"/>
        <v>0</v>
      </c>
    </row>
    <row r="1323" spans="1:12" ht="13.8">
      <c r="A1323" s="2" t="s">
        <v>5</v>
      </c>
      <c r="B1323" s="22">
        <f>+$B$18</f>
        <v>0</v>
      </c>
      <c r="C1323" s="84" t="e">
        <f>+B1323/B1343</f>
        <v>#DIV/0!</v>
      </c>
      <c r="D1323" s="89">
        <v>0</v>
      </c>
      <c r="E1323" s="112">
        <f>+D1323*C1310</f>
        <v>0</v>
      </c>
      <c r="F1323" s="79">
        <v>0</v>
      </c>
      <c r="G1323" s="112">
        <f>F1323*C1310</f>
        <v>0</v>
      </c>
      <c r="H1323" s="89">
        <v>0</v>
      </c>
      <c r="I1323" s="117">
        <f>H1323*C1310</f>
        <v>0</v>
      </c>
      <c r="J1323" s="39">
        <f>+H1323*I1346</f>
        <v>0</v>
      </c>
      <c r="K1323" s="39">
        <f>+H1323*I1347</f>
        <v>0</v>
      </c>
      <c r="L1323" s="394">
        <f t="shared" si="93"/>
        <v>0</v>
      </c>
    </row>
    <row r="1324" spans="1:12" ht="13.8">
      <c r="A1324" s="2" t="s">
        <v>116</v>
      </c>
      <c r="B1324" s="22">
        <f>+$B$19</f>
        <v>0</v>
      </c>
      <c r="C1324" s="84" t="e">
        <f>+B1324/B1343</f>
        <v>#DIV/0!</v>
      </c>
      <c r="D1324" s="89">
        <v>0</v>
      </c>
      <c r="E1324" s="112">
        <f>+D1324*C1310</f>
        <v>0</v>
      </c>
      <c r="F1324" s="79">
        <v>0</v>
      </c>
      <c r="G1324" s="112">
        <f>F1324*C1310</f>
        <v>0</v>
      </c>
      <c r="H1324" s="89">
        <v>0</v>
      </c>
      <c r="I1324" s="117">
        <f>H1324*C1310</f>
        <v>0</v>
      </c>
      <c r="J1324" s="39">
        <f>+H1324*I1346</f>
        <v>0</v>
      </c>
      <c r="K1324" s="39">
        <f>+H1324*I1347</f>
        <v>0</v>
      </c>
      <c r="L1324" s="394">
        <f t="shared" si="93"/>
        <v>0</v>
      </c>
    </row>
    <row r="1325" spans="1:12" ht="13.8">
      <c r="A1325" s="2" t="s">
        <v>1</v>
      </c>
      <c r="B1325" s="22">
        <f>+$B$20</f>
        <v>0</v>
      </c>
      <c r="C1325" s="84" t="e">
        <f>+B1325/B1343</f>
        <v>#DIV/0!</v>
      </c>
      <c r="D1325" s="89">
        <v>0</v>
      </c>
      <c r="E1325" s="112">
        <f>+D1325*C1310</f>
        <v>0</v>
      </c>
      <c r="F1325" s="79">
        <v>0</v>
      </c>
      <c r="G1325" s="112">
        <f>F1325*C1310</f>
        <v>0</v>
      </c>
      <c r="H1325" s="89">
        <v>0</v>
      </c>
      <c r="I1325" s="117">
        <f>H1325*C1310</f>
        <v>0</v>
      </c>
      <c r="J1325" s="39">
        <f>+H1325*I1346</f>
        <v>0</v>
      </c>
      <c r="K1325" s="39">
        <f>+H1325*I1347</f>
        <v>0</v>
      </c>
      <c r="L1325" s="394">
        <f t="shared" si="93"/>
        <v>0</v>
      </c>
    </row>
    <row r="1326" spans="1:12" ht="13.8">
      <c r="A1326" s="2" t="s">
        <v>46</v>
      </c>
      <c r="B1326" s="22">
        <f>+$B$21</f>
        <v>0</v>
      </c>
      <c r="C1326" s="84" t="e">
        <f>+B1326/B1343</f>
        <v>#DIV/0!</v>
      </c>
      <c r="D1326" s="89">
        <v>0</v>
      </c>
      <c r="E1326" s="112">
        <f>+D1326*C1310</f>
        <v>0</v>
      </c>
      <c r="F1326" s="79">
        <v>0</v>
      </c>
      <c r="G1326" s="112">
        <f>F1326*C1310</f>
        <v>0</v>
      </c>
      <c r="H1326" s="89">
        <v>0</v>
      </c>
      <c r="I1326" s="117">
        <f>H1326*C1310</f>
        <v>0</v>
      </c>
      <c r="J1326" s="39">
        <f>+H1326*I1346</f>
        <v>0</v>
      </c>
      <c r="K1326" s="39">
        <f>+H1326*I1347</f>
        <v>0</v>
      </c>
      <c r="L1326" s="394">
        <f t="shared" si="93"/>
        <v>0</v>
      </c>
    </row>
    <row r="1327" spans="1:12" ht="13.8">
      <c r="A1327" s="2" t="s">
        <v>45</v>
      </c>
      <c r="B1327" s="22">
        <f>+$B$22</f>
        <v>0</v>
      </c>
      <c r="C1327" s="84" t="e">
        <f>+B1327/B1343</f>
        <v>#DIV/0!</v>
      </c>
      <c r="D1327" s="89">
        <v>0</v>
      </c>
      <c r="E1327" s="112">
        <f>+D1327*C1310</f>
        <v>0</v>
      </c>
      <c r="F1327" s="79">
        <v>0</v>
      </c>
      <c r="G1327" s="112">
        <f>F1327*C1310</f>
        <v>0</v>
      </c>
      <c r="H1327" s="89">
        <v>0</v>
      </c>
      <c r="I1327" s="117">
        <f>H1327*C1310</f>
        <v>0</v>
      </c>
      <c r="J1327" s="39">
        <f>+H1327*I1346</f>
        <v>0</v>
      </c>
      <c r="K1327" s="39">
        <f>+H1327*I1347</f>
        <v>0</v>
      </c>
      <c r="L1327" s="394">
        <f t="shared" si="93"/>
        <v>0</v>
      </c>
    </row>
    <row r="1328" spans="1:12" ht="13.8">
      <c r="A1328" s="2" t="s">
        <v>209</v>
      </c>
      <c r="B1328" s="22">
        <f>+$B$23</f>
        <v>0</v>
      </c>
      <c r="C1328" s="84" t="e">
        <f>+B1328/B1343</f>
        <v>#DIV/0!</v>
      </c>
      <c r="D1328" s="89">
        <v>0</v>
      </c>
      <c r="E1328" s="112">
        <f>+D1328*C1310</f>
        <v>0</v>
      </c>
      <c r="F1328" s="79">
        <v>0</v>
      </c>
      <c r="G1328" s="112">
        <f>F1328*C1310</f>
        <v>0</v>
      </c>
      <c r="H1328" s="89">
        <v>0</v>
      </c>
      <c r="I1328" s="117">
        <f>H1328*C1310</f>
        <v>0</v>
      </c>
      <c r="J1328" s="39">
        <f>+H1328*I1346</f>
        <v>0</v>
      </c>
      <c r="K1328" s="39">
        <f>+H1328*I1347</f>
        <v>0</v>
      </c>
      <c r="L1328" s="394">
        <f t="shared" si="93"/>
        <v>0</v>
      </c>
    </row>
    <row r="1329" spans="1:12" ht="13.8">
      <c r="A1329" s="2" t="s">
        <v>210</v>
      </c>
      <c r="B1329" s="22">
        <f>+$B$24</f>
        <v>0</v>
      </c>
      <c r="C1329" s="84" t="e">
        <f>+B1329/B1343</f>
        <v>#DIV/0!</v>
      </c>
      <c r="D1329" s="89">
        <v>0</v>
      </c>
      <c r="E1329" s="112">
        <f>+D1329*C1310</f>
        <v>0</v>
      </c>
      <c r="F1329" s="79">
        <v>0</v>
      </c>
      <c r="G1329" s="112">
        <f>F1329*C1310</f>
        <v>0</v>
      </c>
      <c r="H1329" s="89">
        <v>0</v>
      </c>
      <c r="I1329" s="117">
        <f>H1329*C1310</f>
        <v>0</v>
      </c>
      <c r="J1329" s="39">
        <f>+H1329*I1346</f>
        <v>0</v>
      </c>
      <c r="K1329" s="39">
        <f>+H1329*I1347</f>
        <v>0</v>
      </c>
      <c r="L1329" s="394">
        <f t="shared" si="93"/>
        <v>0</v>
      </c>
    </row>
    <row r="1330" spans="1:12" ht="13.8">
      <c r="A1330" s="2" t="s">
        <v>2</v>
      </c>
      <c r="B1330" s="22">
        <f>+$B$25</f>
        <v>0</v>
      </c>
      <c r="C1330" s="84" t="e">
        <f>+B1330/B1343</f>
        <v>#DIV/0!</v>
      </c>
      <c r="D1330" s="89">
        <v>0</v>
      </c>
      <c r="E1330" s="112">
        <f>+D1330*C1310</f>
        <v>0</v>
      </c>
      <c r="F1330" s="79">
        <v>0</v>
      </c>
      <c r="G1330" s="112">
        <f>F1330*C1310</f>
        <v>0</v>
      </c>
      <c r="H1330" s="89">
        <v>0</v>
      </c>
      <c r="I1330" s="117">
        <f>H1330*C1310</f>
        <v>0</v>
      </c>
      <c r="J1330" s="39">
        <f>+H1330*I1346</f>
        <v>0</v>
      </c>
      <c r="K1330" s="39">
        <f>+H1330*I1347</f>
        <v>0</v>
      </c>
      <c r="L1330" s="394">
        <f t="shared" si="93"/>
        <v>0</v>
      </c>
    </row>
    <row r="1331" spans="1:12" ht="13.8">
      <c r="A1331" s="2" t="s">
        <v>12</v>
      </c>
      <c r="B1331" s="22">
        <f>+$B$26</f>
        <v>0</v>
      </c>
      <c r="C1331" s="84" t="e">
        <f>+B1331/B1343</f>
        <v>#DIV/0!</v>
      </c>
      <c r="D1331" s="89">
        <v>0</v>
      </c>
      <c r="E1331" s="112">
        <f>+D1331*C1310</f>
        <v>0</v>
      </c>
      <c r="F1331" s="79">
        <v>0</v>
      </c>
      <c r="G1331" s="112">
        <f>F1331*C1310</f>
        <v>0</v>
      </c>
      <c r="H1331" s="89">
        <v>0</v>
      </c>
      <c r="I1331" s="117">
        <f>H1331*C1310</f>
        <v>0</v>
      </c>
      <c r="J1331" s="39">
        <f>+H1331*I1346</f>
        <v>0</v>
      </c>
      <c r="K1331" s="39">
        <f>+H1331*I1347</f>
        <v>0</v>
      </c>
      <c r="L1331" s="394">
        <f t="shared" si="93"/>
        <v>0</v>
      </c>
    </row>
    <row r="1332" spans="1:12" ht="13.8">
      <c r="A1332" s="2" t="s">
        <v>18</v>
      </c>
      <c r="B1332" s="22">
        <f>+$B$27</f>
        <v>0</v>
      </c>
      <c r="C1332" s="84" t="e">
        <f>+B1332/B1343</f>
        <v>#DIV/0!</v>
      </c>
      <c r="D1332" s="89">
        <v>0</v>
      </c>
      <c r="E1332" s="112">
        <f>+D1332*C1310</f>
        <v>0</v>
      </c>
      <c r="F1332" s="79">
        <v>0</v>
      </c>
      <c r="G1332" s="112">
        <f>F1332*C1310</f>
        <v>0</v>
      </c>
      <c r="H1332" s="89">
        <v>0</v>
      </c>
      <c r="I1332" s="117">
        <f>H1332*C1310</f>
        <v>0</v>
      </c>
      <c r="J1332" s="39">
        <f>+H1332*I1346</f>
        <v>0</v>
      </c>
      <c r="K1332" s="39">
        <f>+H1332*I1347</f>
        <v>0</v>
      </c>
      <c r="L1332" s="394">
        <f t="shared" si="93"/>
        <v>0</v>
      </c>
    </row>
    <row r="1333" spans="1:12" ht="13.8">
      <c r="A1333" s="2" t="s">
        <v>9</v>
      </c>
      <c r="B1333" s="22">
        <f>+$B$28</f>
        <v>0</v>
      </c>
      <c r="C1333" s="84" t="e">
        <f>+B1333/B1343</f>
        <v>#DIV/0!</v>
      </c>
      <c r="D1333" s="89">
        <v>0</v>
      </c>
      <c r="E1333" s="112">
        <f>+D1333*C1310</f>
        <v>0</v>
      </c>
      <c r="F1333" s="79">
        <v>0</v>
      </c>
      <c r="G1333" s="112">
        <f>F1333*C1310</f>
        <v>0</v>
      </c>
      <c r="H1333" s="89">
        <v>0</v>
      </c>
      <c r="I1333" s="117">
        <f>H1333*C1310</f>
        <v>0</v>
      </c>
      <c r="J1333" s="39">
        <f>+H1333*I1346</f>
        <v>0</v>
      </c>
      <c r="K1333" s="39">
        <f>+H1333*I1347</f>
        <v>0</v>
      </c>
      <c r="L1333" s="394">
        <f t="shared" si="93"/>
        <v>0</v>
      </c>
    </row>
    <row r="1334" spans="1:12" ht="13.8">
      <c r="A1334" s="2" t="s">
        <v>7</v>
      </c>
      <c r="B1334" s="22">
        <f>+$B$29</f>
        <v>0</v>
      </c>
      <c r="C1334" s="84" t="e">
        <f>+B1334/B1343</f>
        <v>#DIV/0!</v>
      </c>
      <c r="D1334" s="89">
        <v>0</v>
      </c>
      <c r="E1334" s="112">
        <f>+D1334*C1310</f>
        <v>0</v>
      </c>
      <c r="F1334" s="79">
        <v>0</v>
      </c>
      <c r="G1334" s="112">
        <f>F1334*C1310</f>
        <v>0</v>
      </c>
      <c r="H1334" s="89">
        <v>0</v>
      </c>
      <c r="I1334" s="117">
        <f>H1334*C1310</f>
        <v>0</v>
      </c>
      <c r="J1334" s="39">
        <f>+H1334*I1346</f>
        <v>0</v>
      </c>
      <c r="K1334" s="39">
        <f>+H1334*I1347</f>
        <v>0</v>
      </c>
      <c r="L1334" s="394">
        <f t="shared" si="93"/>
        <v>0</v>
      </c>
    </row>
    <row r="1335" spans="1:12" ht="13.8">
      <c r="A1335" s="2" t="s">
        <v>13</v>
      </c>
      <c r="B1335" s="22">
        <f>+$B$30</f>
        <v>0</v>
      </c>
      <c r="C1335" s="84" t="e">
        <f>+B1335/B1343</f>
        <v>#DIV/0!</v>
      </c>
      <c r="D1335" s="89">
        <v>0</v>
      </c>
      <c r="E1335" s="112">
        <f>+D1335*C1310</f>
        <v>0</v>
      </c>
      <c r="F1335" s="79">
        <v>0</v>
      </c>
      <c r="G1335" s="112">
        <f>F1335*C1310</f>
        <v>0</v>
      </c>
      <c r="H1335" s="89">
        <v>0</v>
      </c>
      <c r="I1335" s="117">
        <f>H1335*C1310</f>
        <v>0</v>
      </c>
      <c r="J1335" s="39">
        <f>+H1335*I1346</f>
        <v>0</v>
      </c>
      <c r="K1335" s="39">
        <f>+H1335*I1347</f>
        <v>0</v>
      </c>
      <c r="L1335" s="394">
        <f t="shared" si="93"/>
        <v>0</v>
      </c>
    </row>
    <row r="1336" spans="1:12" ht="13.8">
      <c r="A1336" s="2" t="s">
        <v>3</v>
      </c>
      <c r="B1336" s="22">
        <f>+$B$31</f>
        <v>0</v>
      </c>
      <c r="C1336" s="84" t="e">
        <f>+B1336/B1343</f>
        <v>#DIV/0!</v>
      </c>
      <c r="D1336" s="89">
        <v>0</v>
      </c>
      <c r="E1336" s="112">
        <f>+D1336*C1310</f>
        <v>0</v>
      </c>
      <c r="F1336" s="79">
        <v>0</v>
      </c>
      <c r="G1336" s="112">
        <f>F1336*C1310</f>
        <v>0</v>
      </c>
      <c r="H1336" s="89">
        <v>0</v>
      </c>
      <c r="I1336" s="117">
        <f>H1336*C1310</f>
        <v>0</v>
      </c>
      <c r="J1336" s="39">
        <f>+H1336*I1346</f>
        <v>0</v>
      </c>
      <c r="K1336" s="39">
        <f>+H1336*I1347</f>
        <v>0</v>
      </c>
      <c r="L1336" s="394">
        <f t="shared" si="93"/>
        <v>0</v>
      </c>
    </row>
    <row r="1337" spans="1:12" ht="13.8">
      <c r="A1337" s="2" t="s">
        <v>11</v>
      </c>
      <c r="B1337" s="22">
        <f>+$B$32</f>
        <v>0</v>
      </c>
      <c r="C1337" s="84" t="e">
        <f>+B1337/B1343</f>
        <v>#DIV/0!</v>
      </c>
      <c r="D1337" s="89">
        <v>0</v>
      </c>
      <c r="E1337" s="112">
        <f>+D1337*C1310</f>
        <v>0</v>
      </c>
      <c r="F1337" s="79">
        <v>0</v>
      </c>
      <c r="G1337" s="112">
        <f>F1337*C1310</f>
        <v>0</v>
      </c>
      <c r="H1337" s="89">
        <v>0</v>
      </c>
      <c r="I1337" s="117">
        <f>H1337*C1310</f>
        <v>0</v>
      </c>
      <c r="J1337" s="39">
        <f>+H1337*I1346</f>
        <v>0</v>
      </c>
      <c r="K1337" s="39">
        <f>+H1337*I1347</f>
        <v>0</v>
      </c>
      <c r="L1337" s="394">
        <f t="shared" si="93"/>
        <v>0</v>
      </c>
    </row>
    <row r="1338" spans="1:12" ht="13.8">
      <c r="A1338" s="372" t="s">
        <v>8</v>
      </c>
      <c r="B1338" s="22">
        <f>+$B$33</f>
        <v>0</v>
      </c>
      <c r="C1338" s="84" t="e">
        <f>+B1338/B1343</f>
        <v>#DIV/0!</v>
      </c>
      <c r="D1338" s="89">
        <v>0</v>
      </c>
      <c r="E1338" s="112">
        <f>+D1338*C1310</f>
        <v>0</v>
      </c>
      <c r="F1338" s="79">
        <v>0</v>
      </c>
      <c r="G1338" s="112">
        <f>F1338*C1310</f>
        <v>0</v>
      </c>
      <c r="H1338" s="89">
        <v>0</v>
      </c>
      <c r="I1338" s="117">
        <f>H1338*C1310</f>
        <v>0</v>
      </c>
      <c r="J1338" s="39">
        <f>+H1338*I1346</f>
        <v>0</v>
      </c>
      <c r="K1338" s="39">
        <f>+H1338*I1347</f>
        <v>0</v>
      </c>
      <c r="L1338" s="394">
        <f t="shared" si="93"/>
        <v>0</v>
      </c>
    </row>
    <row r="1339" spans="1:12" ht="13.8">
      <c r="A1339" s="372" t="s">
        <v>444</v>
      </c>
      <c r="B1339" s="22">
        <f>+$B$34</f>
        <v>0</v>
      </c>
      <c r="C1339" s="84" t="e">
        <f>+B1339/B1343</f>
        <v>#DIV/0!</v>
      </c>
      <c r="D1339" s="89">
        <v>0</v>
      </c>
      <c r="E1339" s="112">
        <f>+D1339*C1310</f>
        <v>0</v>
      </c>
      <c r="F1339" s="79">
        <v>0</v>
      </c>
      <c r="G1339" s="112">
        <f>F1339*C1310</f>
        <v>0</v>
      </c>
      <c r="H1339" s="89">
        <v>0</v>
      </c>
      <c r="I1339" s="117">
        <f>H1339*C1310</f>
        <v>0</v>
      </c>
      <c r="J1339" s="39">
        <f>+H1339*I1346</f>
        <v>0</v>
      </c>
      <c r="K1339" s="39">
        <f>+H1339*I1347</f>
        <v>0</v>
      </c>
      <c r="L1339" s="394">
        <f t="shared" si="93"/>
        <v>0</v>
      </c>
    </row>
    <row r="1340" spans="1:12" ht="13.8">
      <c r="A1340" s="372" t="s">
        <v>445</v>
      </c>
      <c r="B1340" s="22">
        <f>+$B$35</f>
        <v>0</v>
      </c>
      <c r="C1340" s="84" t="e">
        <f>+B1340/B1343</f>
        <v>#DIV/0!</v>
      </c>
      <c r="D1340" s="89">
        <v>0</v>
      </c>
      <c r="E1340" s="112">
        <f>+D1340*C1310</f>
        <v>0</v>
      </c>
      <c r="F1340" s="79">
        <v>0</v>
      </c>
      <c r="G1340" s="112">
        <f>F1340*C1310</f>
        <v>0</v>
      </c>
      <c r="H1340" s="89">
        <v>0</v>
      </c>
      <c r="I1340" s="117">
        <f>H1340*C1310</f>
        <v>0</v>
      </c>
      <c r="J1340" s="39">
        <f>+H1340*I1346</f>
        <v>0</v>
      </c>
      <c r="K1340" s="39">
        <f>+H1340*I1347</f>
        <v>0</v>
      </c>
      <c r="L1340" s="394">
        <f t="shared" si="93"/>
        <v>0</v>
      </c>
    </row>
    <row r="1341" spans="1:12" ht="13.8">
      <c r="A1341" s="372" t="s">
        <v>461</v>
      </c>
      <c r="B1341" s="22">
        <f>+$B$36</f>
        <v>0</v>
      </c>
      <c r="C1341" s="84" t="e">
        <f>+B1341/B1343</f>
        <v>#DIV/0!</v>
      </c>
      <c r="D1341" s="89">
        <v>0</v>
      </c>
      <c r="E1341" s="112">
        <f>+D1341*C1310</f>
        <v>0</v>
      </c>
      <c r="F1341" s="79">
        <v>0</v>
      </c>
      <c r="G1341" s="112">
        <f>F1341*C1310</f>
        <v>0</v>
      </c>
      <c r="H1341" s="89">
        <v>0</v>
      </c>
      <c r="I1341" s="117">
        <f>H1341*C1310</f>
        <v>0</v>
      </c>
      <c r="J1341" s="39">
        <f>+H1341*I1346</f>
        <v>0</v>
      </c>
      <c r="K1341" s="39">
        <f>+H1341*I1347</f>
        <v>0</v>
      </c>
      <c r="L1341" s="394">
        <f t="shared" ref="L1341" si="94">+J1341+K1341</f>
        <v>0</v>
      </c>
    </row>
    <row r="1342" spans="1:12" ht="13.8">
      <c r="A1342" s="3" t="s">
        <v>464</v>
      </c>
      <c r="B1342" s="22">
        <f>+$B$37</f>
        <v>0</v>
      </c>
      <c r="C1342" s="84" t="e">
        <f>+B1342/B1343</f>
        <v>#DIV/0!</v>
      </c>
      <c r="D1342" s="89">
        <v>0</v>
      </c>
      <c r="E1342" s="112">
        <f>+D1342*C1310</f>
        <v>0</v>
      </c>
      <c r="F1342" s="79">
        <v>0</v>
      </c>
      <c r="G1342" s="115">
        <f>F1342*C1310</f>
        <v>0</v>
      </c>
      <c r="H1342" s="358">
        <v>0</v>
      </c>
      <c r="I1342" s="118">
        <f>H1342*C1310</f>
        <v>0</v>
      </c>
      <c r="J1342" s="39">
        <f>+H1342*I1346</f>
        <v>0</v>
      </c>
      <c r="K1342" s="39">
        <f>+H1342*I1347</f>
        <v>0</v>
      </c>
      <c r="L1342" s="394">
        <f t="shared" si="93"/>
        <v>0</v>
      </c>
    </row>
    <row r="1343" spans="1:12" ht="13.8">
      <c r="A1343" s="24"/>
      <c r="B1343" s="25">
        <f t="shared" ref="B1343:L1343" si="95">SUM(B1316:B1342)</f>
        <v>0</v>
      </c>
      <c r="C1343" s="85" t="e">
        <f t="shared" si="95"/>
        <v>#DIV/0!</v>
      </c>
      <c r="D1343" s="82">
        <f t="shared" si="95"/>
        <v>0</v>
      </c>
      <c r="E1343" s="113">
        <f t="shared" si="95"/>
        <v>0</v>
      </c>
      <c r="F1343" s="83">
        <f t="shared" si="95"/>
        <v>0</v>
      </c>
      <c r="G1343" s="113">
        <f t="shared" si="95"/>
        <v>0</v>
      </c>
      <c r="H1343" s="86">
        <f t="shared" si="95"/>
        <v>0</v>
      </c>
      <c r="I1343" s="119">
        <f t="shared" si="95"/>
        <v>0</v>
      </c>
      <c r="J1343" s="26">
        <f t="shared" si="95"/>
        <v>0</v>
      </c>
      <c r="K1343" s="26">
        <f t="shared" si="95"/>
        <v>0</v>
      </c>
      <c r="L1343" s="26">
        <f t="shared" si="95"/>
        <v>0</v>
      </c>
    </row>
    <row r="1344" spans="1:12">
      <c r="H1344" s="80"/>
      <c r="I1344" s="81"/>
    </row>
    <row r="1346" spans="1:14">
      <c r="G1346" t="s">
        <v>114</v>
      </c>
      <c r="H1346" s="27"/>
      <c r="I1346" s="357">
        <v>0</v>
      </c>
    </row>
    <row r="1347" spans="1:14">
      <c r="G1347" t="s">
        <v>338</v>
      </c>
      <c r="I1347" s="357">
        <v>0</v>
      </c>
    </row>
    <row r="1348" spans="1:14">
      <c r="G1348" t="s">
        <v>256</v>
      </c>
      <c r="I1348" s="120">
        <f>SUM(I1346:I1347)</f>
        <v>0</v>
      </c>
      <c r="N1348" s="121">
        <f>+I1348</f>
        <v>0</v>
      </c>
    </row>
    <row r="1352" spans="1:14" ht="15.6">
      <c r="A1352" s="874" t="s">
        <v>19</v>
      </c>
      <c r="B1352" s="875"/>
      <c r="C1352" s="875"/>
      <c r="D1352" s="875"/>
      <c r="E1352" s="875"/>
      <c r="F1352" s="875"/>
      <c r="G1352" s="875"/>
      <c r="H1352" s="876"/>
      <c r="I1352" s="4"/>
    </row>
    <row r="1353" spans="1:14" ht="15.6">
      <c r="A1353" s="867" t="s">
        <v>20</v>
      </c>
      <c r="B1353" s="868"/>
      <c r="C1353" s="920"/>
      <c r="D1353" s="920"/>
      <c r="E1353" s="920"/>
      <c r="F1353" s="920"/>
      <c r="G1353" s="920"/>
      <c r="H1353" s="921"/>
      <c r="I1353" s="4"/>
    </row>
    <row r="1354" spans="1:14" ht="15.6">
      <c r="A1354" s="867" t="s">
        <v>22</v>
      </c>
      <c r="B1354" s="868"/>
      <c r="C1354" s="913"/>
      <c r="D1354" s="913"/>
      <c r="E1354" s="913"/>
      <c r="F1354" s="913"/>
      <c r="G1354" s="913"/>
      <c r="H1354" s="914"/>
      <c r="I1354" s="4"/>
    </row>
    <row r="1355" spans="1:14" ht="15.6">
      <c r="A1355" s="867" t="s">
        <v>24</v>
      </c>
      <c r="B1355" s="868"/>
      <c r="C1355" s="869">
        <v>0</v>
      </c>
      <c r="D1355" s="870"/>
      <c r="E1355" s="870"/>
      <c r="F1355" s="870"/>
      <c r="G1355" s="870"/>
      <c r="H1355" s="871"/>
      <c r="I1355" s="4"/>
    </row>
    <row r="1356" spans="1:14" ht="15.6">
      <c r="A1356" s="881" t="s">
        <v>25</v>
      </c>
      <c r="B1356" s="882"/>
      <c r="C1356" s="911" t="s">
        <v>17</v>
      </c>
      <c r="D1356" s="911"/>
      <c r="E1356" s="911"/>
      <c r="F1356" s="911"/>
      <c r="G1356" s="911"/>
      <c r="H1356" s="912"/>
      <c r="I1356" s="4"/>
    </row>
    <row r="1357" spans="1:14" ht="13.8">
      <c r="A1357" s="5"/>
      <c r="B1357" s="5"/>
      <c r="C1357" s="5"/>
      <c r="D1357" s="5"/>
      <c r="E1357" s="5"/>
      <c r="F1357" s="5"/>
      <c r="G1357" s="5"/>
      <c r="H1357" s="5"/>
      <c r="I1357" s="5"/>
    </row>
    <row r="1358" spans="1:14" ht="13.8">
      <c r="A1358" s="6"/>
      <c r="B1358" s="7"/>
      <c r="C1358" s="8"/>
      <c r="D1358" s="886">
        <v>0.2</v>
      </c>
      <c r="E1358" s="887"/>
      <c r="F1358" s="886">
        <v>0.8</v>
      </c>
      <c r="G1358" s="887"/>
      <c r="H1358" s="489"/>
      <c r="I1358" s="10"/>
      <c r="J1358" s="11" t="s">
        <v>121</v>
      </c>
      <c r="K1358" s="11" t="s">
        <v>269</v>
      </c>
      <c r="L1358" s="11" t="s">
        <v>270</v>
      </c>
    </row>
    <row r="1359" spans="1:14" ht="13.8">
      <c r="A1359" s="12"/>
      <c r="B1359" s="13"/>
      <c r="C1359" s="14"/>
      <c r="D1359" s="872" t="s">
        <v>26</v>
      </c>
      <c r="E1359" s="880"/>
      <c r="F1359" s="872" t="s">
        <v>27</v>
      </c>
      <c r="G1359" s="880"/>
      <c r="H1359" s="872" t="s">
        <v>28</v>
      </c>
      <c r="I1359" s="873"/>
      <c r="J1359" s="15" t="s">
        <v>29</v>
      </c>
      <c r="K1359" s="391" t="s">
        <v>29</v>
      </c>
      <c r="L1359" s="391" t="s">
        <v>29</v>
      </c>
    </row>
    <row r="1360" spans="1:14" ht="27.6">
      <c r="A1360" s="16" t="s">
        <v>30</v>
      </c>
      <c r="B1360" s="17" t="s">
        <v>31</v>
      </c>
      <c r="C1360" s="18" t="s">
        <v>32</v>
      </c>
      <c r="D1360" s="19" t="s">
        <v>33</v>
      </c>
      <c r="E1360" s="20" t="s">
        <v>34</v>
      </c>
      <c r="F1360" s="19" t="s">
        <v>33</v>
      </c>
      <c r="G1360" s="20" t="s">
        <v>34</v>
      </c>
      <c r="H1360" s="21" t="s">
        <v>33</v>
      </c>
      <c r="I1360" s="40" t="s">
        <v>34</v>
      </c>
      <c r="J1360" s="18" t="s">
        <v>34</v>
      </c>
      <c r="K1360" s="18" t="s">
        <v>34</v>
      </c>
      <c r="L1360" s="18" t="s">
        <v>34</v>
      </c>
    </row>
    <row r="1361" spans="1:12" ht="13.8">
      <c r="A1361" s="1" t="s">
        <v>15</v>
      </c>
      <c r="B1361" s="22">
        <f>+$B$10</f>
        <v>0</v>
      </c>
      <c r="C1361" s="84" t="e">
        <f>+B1361/B1388</f>
        <v>#DIV/0!</v>
      </c>
      <c r="D1361" s="89">
        <v>0</v>
      </c>
      <c r="E1361" s="112">
        <f>+D1361*C1355</f>
        <v>0</v>
      </c>
      <c r="F1361" s="79">
        <v>0</v>
      </c>
      <c r="G1361" s="114">
        <f>F1361*C1355</f>
        <v>0</v>
      </c>
      <c r="H1361" s="89">
        <v>0</v>
      </c>
      <c r="I1361" s="116">
        <f>H1361*C1355</f>
        <v>0</v>
      </c>
      <c r="J1361" s="39">
        <f>+H1361*I1391</f>
        <v>0</v>
      </c>
      <c r="K1361" s="39">
        <f>+H1361*I1392</f>
        <v>0</v>
      </c>
      <c r="L1361" s="393">
        <f>+J1361+K1361</f>
        <v>0</v>
      </c>
    </row>
    <row r="1362" spans="1:12" ht="13.8">
      <c r="A1362" s="2" t="s">
        <v>4</v>
      </c>
      <c r="B1362" s="22">
        <f>+$B$12</f>
        <v>0</v>
      </c>
      <c r="C1362" s="84" t="e">
        <f>+B1362/B1388</f>
        <v>#DIV/0!</v>
      </c>
      <c r="D1362" s="89">
        <v>0</v>
      </c>
      <c r="E1362" s="112">
        <f>+D1362*C1355</f>
        <v>0</v>
      </c>
      <c r="F1362" s="79">
        <v>0</v>
      </c>
      <c r="G1362" s="112">
        <f>F1362*C1355</f>
        <v>0</v>
      </c>
      <c r="H1362" s="89">
        <v>0</v>
      </c>
      <c r="I1362" s="117">
        <f>H1362*C1355</f>
        <v>0</v>
      </c>
      <c r="J1362" s="39">
        <f>+H1362*I1391</f>
        <v>0</v>
      </c>
      <c r="K1362" s="39">
        <f>+H1362*I1392</f>
        <v>0</v>
      </c>
      <c r="L1362" s="394">
        <f>+J1362+K1362</f>
        <v>0</v>
      </c>
    </row>
    <row r="1363" spans="1:12" ht="13.8">
      <c r="A1363" s="2" t="s">
        <v>0</v>
      </c>
      <c r="B1363" s="22">
        <f>+$B$13</f>
        <v>0</v>
      </c>
      <c r="C1363" s="84" t="e">
        <f>+B1363/B1388</f>
        <v>#DIV/0!</v>
      </c>
      <c r="D1363" s="89">
        <v>0</v>
      </c>
      <c r="E1363" s="112">
        <f>+D1363*C1355</f>
        <v>0</v>
      </c>
      <c r="F1363" s="79">
        <v>0</v>
      </c>
      <c r="G1363" s="112">
        <f>F1363*C1355</f>
        <v>0</v>
      </c>
      <c r="H1363" s="89">
        <v>0</v>
      </c>
      <c r="I1363" s="117">
        <f>H1363*C1355</f>
        <v>0</v>
      </c>
      <c r="J1363" s="39">
        <f>+H1363*I1391</f>
        <v>0</v>
      </c>
      <c r="K1363" s="39">
        <f>+H1363*I1392</f>
        <v>0</v>
      </c>
      <c r="L1363" s="394">
        <f t="shared" ref="L1363:L1387" si="96">+J1363+K1363</f>
        <v>0</v>
      </c>
    </row>
    <row r="1364" spans="1:12" ht="13.8">
      <c r="A1364" s="2" t="s">
        <v>16</v>
      </c>
      <c r="B1364" s="22">
        <f>+$B$14</f>
        <v>0</v>
      </c>
      <c r="C1364" s="84" t="e">
        <f>+B1364/B1388</f>
        <v>#DIV/0!</v>
      </c>
      <c r="D1364" s="89">
        <v>0</v>
      </c>
      <c r="E1364" s="112">
        <f>+D1364*C1355</f>
        <v>0</v>
      </c>
      <c r="F1364" s="79">
        <v>0</v>
      </c>
      <c r="G1364" s="112">
        <f>F1364*C1355</f>
        <v>0</v>
      </c>
      <c r="H1364" s="89">
        <v>0</v>
      </c>
      <c r="I1364" s="117">
        <f>H1364*C1355</f>
        <v>0</v>
      </c>
      <c r="J1364" s="39">
        <f>+H1364*I1391</f>
        <v>0</v>
      </c>
      <c r="K1364" s="39">
        <f>+H1364*I1392</f>
        <v>0</v>
      </c>
      <c r="L1364" s="394">
        <f t="shared" si="96"/>
        <v>0</v>
      </c>
    </row>
    <row r="1365" spans="1:12" ht="13.8">
      <c r="A1365" s="2" t="s">
        <v>6</v>
      </c>
      <c r="B1365" s="22">
        <f>+$B$15</f>
        <v>0</v>
      </c>
      <c r="C1365" s="84" t="e">
        <f>+B1365/B1388</f>
        <v>#DIV/0!</v>
      </c>
      <c r="D1365" s="89">
        <v>0</v>
      </c>
      <c r="E1365" s="112">
        <f>+D1365*C1355</f>
        <v>0</v>
      </c>
      <c r="F1365" s="79">
        <v>0</v>
      </c>
      <c r="G1365" s="112">
        <f>F1365*C1355</f>
        <v>0</v>
      </c>
      <c r="H1365" s="89">
        <v>0</v>
      </c>
      <c r="I1365" s="117">
        <f>H1365*C1355</f>
        <v>0</v>
      </c>
      <c r="J1365" s="39">
        <f>+H1365*I1391</f>
        <v>0</v>
      </c>
      <c r="K1365" s="39">
        <f>+H1365*I1392</f>
        <v>0</v>
      </c>
      <c r="L1365" s="394">
        <f t="shared" si="96"/>
        <v>0</v>
      </c>
    </row>
    <row r="1366" spans="1:12" ht="13.8">
      <c r="A1366" s="2" t="s">
        <v>10</v>
      </c>
      <c r="B1366" s="22">
        <f>+$B$16</f>
        <v>0</v>
      </c>
      <c r="C1366" s="84" t="e">
        <f>+B1366/B1388</f>
        <v>#DIV/0!</v>
      </c>
      <c r="D1366" s="89">
        <v>0</v>
      </c>
      <c r="E1366" s="112">
        <f>+D1366*C1355</f>
        <v>0</v>
      </c>
      <c r="F1366" s="79">
        <v>0</v>
      </c>
      <c r="G1366" s="112">
        <f>F1366*C1355</f>
        <v>0</v>
      </c>
      <c r="H1366" s="89">
        <v>0</v>
      </c>
      <c r="I1366" s="117">
        <f>H1366*C1355</f>
        <v>0</v>
      </c>
      <c r="J1366" s="39">
        <f>+H1366*I1391</f>
        <v>0</v>
      </c>
      <c r="K1366" s="39">
        <f>+H1366*I1392</f>
        <v>0</v>
      </c>
      <c r="L1366" s="394">
        <f t="shared" si="96"/>
        <v>0</v>
      </c>
    </row>
    <row r="1367" spans="1:12" ht="13.8">
      <c r="A1367" s="2" t="s">
        <v>17</v>
      </c>
      <c r="B1367" s="22">
        <f>+$B$17</f>
        <v>0</v>
      </c>
      <c r="C1367" s="84" t="e">
        <f>+B1367/B1388</f>
        <v>#DIV/0!</v>
      </c>
      <c r="D1367" s="89">
        <v>0</v>
      </c>
      <c r="E1367" s="112">
        <f>+D1367*C1355</f>
        <v>0</v>
      </c>
      <c r="F1367" s="79">
        <v>0</v>
      </c>
      <c r="G1367" s="112">
        <f>F1367*C1355</f>
        <v>0</v>
      </c>
      <c r="H1367" s="89">
        <v>0</v>
      </c>
      <c r="I1367" s="117">
        <f>H1367*C1355</f>
        <v>0</v>
      </c>
      <c r="J1367" s="39">
        <f>+H1367*I1391</f>
        <v>0</v>
      </c>
      <c r="K1367" s="39">
        <f>+H1367*I1392</f>
        <v>0</v>
      </c>
      <c r="L1367" s="394">
        <f t="shared" si="96"/>
        <v>0</v>
      </c>
    </row>
    <row r="1368" spans="1:12" ht="13.8">
      <c r="A1368" s="2" t="s">
        <v>5</v>
      </c>
      <c r="B1368" s="22">
        <f>+$B$18</f>
        <v>0</v>
      </c>
      <c r="C1368" s="84" t="e">
        <f>+B1368/B1388</f>
        <v>#DIV/0!</v>
      </c>
      <c r="D1368" s="89">
        <v>0</v>
      </c>
      <c r="E1368" s="112">
        <f>+D1368*C1355</f>
        <v>0</v>
      </c>
      <c r="F1368" s="79">
        <v>0</v>
      </c>
      <c r="G1368" s="112">
        <f>F1368*C1355</f>
        <v>0</v>
      </c>
      <c r="H1368" s="89">
        <v>0</v>
      </c>
      <c r="I1368" s="117">
        <f>H1368*C1355</f>
        <v>0</v>
      </c>
      <c r="J1368" s="39">
        <f>+H1368*I1391</f>
        <v>0</v>
      </c>
      <c r="K1368" s="39">
        <f>+H1368*I1392</f>
        <v>0</v>
      </c>
      <c r="L1368" s="394">
        <f t="shared" si="96"/>
        <v>0</v>
      </c>
    </row>
    <row r="1369" spans="1:12" ht="13.8">
      <c r="A1369" s="2" t="s">
        <v>116</v>
      </c>
      <c r="B1369" s="22">
        <f>+$B$19</f>
        <v>0</v>
      </c>
      <c r="C1369" s="84" t="e">
        <f>+B1369/B1388</f>
        <v>#DIV/0!</v>
      </c>
      <c r="D1369" s="89">
        <v>0</v>
      </c>
      <c r="E1369" s="112">
        <f>+D1369*C1355</f>
        <v>0</v>
      </c>
      <c r="F1369" s="79">
        <v>0</v>
      </c>
      <c r="G1369" s="112">
        <f>F1369*C1355</f>
        <v>0</v>
      </c>
      <c r="H1369" s="89">
        <v>0</v>
      </c>
      <c r="I1369" s="117">
        <f>H1369*C1355</f>
        <v>0</v>
      </c>
      <c r="J1369" s="39">
        <f>+H1369*I1391</f>
        <v>0</v>
      </c>
      <c r="K1369" s="39">
        <f>+H1369*I1392</f>
        <v>0</v>
      </c>
      <c r="L1369" s="394">
        <f t="shared" si="96"/>
        <v>0</v>
      </c>
    </row>
    <row r="1370" spans="1:12" ht="13.8">
      <c r="A1370" s="2" t="s">
        <v>1</v>
      </c>
      <c r="B1370" s="22">
        <f>+$B$20</f>
        <v>0</v>
      </c>
      <c r="C1370" s="84" t="e">
        <f>+B1370/B1388</f>
        <v>#DIV/0!</v>
      </c>
      <c r="D1370" s="89">
        <v>0</v>
      </c>
      <c r="E1370" s="112">
        <f>+D1370*C1355</f>
        <v>0</v>
      </c>
      <c r="F1370" s="79">
        <v>0</v>
      </c>
      <c r="G1370" s="112">
        <f>F1370*C1355</f>
        <v>0</v>
      </c>
      <c r="H1370" s="89">
        <v>0</v>
      </c>
      <c r="I1370" s="117">
        <f>H1370*C1355</f>
        <v>0</v>
      </c>
      <c r="J1370" s="39">
        <f>+H1370*I1391</f>
        <v>0</v>
      </c>
      <c r="K1370" s="39">
        <f>+H1370*I1392</f>
        <v>0</v>
      </c>
      <c r="L1370" s="394">
        <f t="shared" si="96"/>
        <v>0</v>
      </c>
    </row>
    <row r="1371" spans="1:12" ht="13.8">
      <c r="A1371" s="2" t="s">
        <v>46</v>
      </c>
      <c r="B1371" s="22">
        <f>+$B$21</f>
        <v>0</v>
      </c>
      <c r="C1371" s="84" t="e">
        <f>+B1371/B1388</f>
        <v>#DIV/0!</v>
      </c>
      <c r="D1371" s="89">
        <v>0</v>
      </c>
      <c r="E1371" s="112">
        <f>+D1371*C1355</f>
        <v>0</v>
      </c>
      <c r="F1371" s="79">
        <v>0</v>
      </c>
      <c r="G1371" s="112">
        <f>F1371*C1355</f>
        <v>0</v>
      </c>
      <c r="H1371" s="89">
        <v>0</v>
      </c>
      <c r="I1371" s="117">
        <f>H1371*C1355</f>
        <v>0</v>
      </c>
      <c r="J1371" s="39">
        <f>+H1371*I1391</f>
        <v>0</v>
      </c>
      <c r="K1371" s="39">
        <f>+H1371*I1392</f>
        <v>0</v>
      </c>
      <c r="L1371" s="394">
        <f t="shared" si="96"/>
        <v>0</v>
      </c>
    </row>
    <row r="1372" spans="1:12" ht="13.8">
      <c r="A1372" s="2" t="s">
        <v>45</v>
      </c>
      <c r="B1372" s="22">
        <f>+$B$22</f>
        <v>0</v>
      </c>
      <c r="C1372" s="84" t="e">
        <f>+B1372/B1388</f>
        <v>#DIV/0!</v>
      </c>
      <c r="D1372" s="89">
        <v>0</v>
      </c>
      <c r="E1372" s="112">
        <f>+D1372*C1355</f>
        <v>0</v>
      </c>
      <c r="F1372" s="79">
        <v>0</v>
      </c>
      <c r="G1372" s="112">
        <f>F1372*C1355</f>
        <v>0</v>
      </c>
      <c r="H1372" s="89">
        <v>0</v>
      </c>
      <c r="I1372" s="117">
        <f>H1372*C1355</f>
        <v>0</v>
      </c>
      <c r="J1372" s="39">
        <f>+H1372*I1391</f>
        <v>0</v>
      </c>
      <c r="K1372" s="39">
        <f>+H1372*I1392</f>
        <v>0</v>
      </c>
      <c r="L1372" s="394">
        <f t="shared" si="96"/>
        <v>0</v>
      </c>
    </row>
    <row r="1373" spans="1:12" ht="13.8">
      <c r="A1373" s="2" t="s">
        <v>209</v>
      </c>
      <c r="B1373" s="22">
        <f>+$B$23</f>
        <v>0</v>
      </c>
      <c r="C1373" s="84" t="e">
        <f>+B1373/B1388</f>
        <v>#DIV/0!</v>
      </c>
      <c r="D1373" s="89">
        <v>0</v>
      </c>
      <c r="E1373" s="112">
        <f>+D1373*C1355</f>
        <v>0</v>
      </c>
      <c r="F1373" s="79">
        <v>0</v>
      </c>
      <c r="G1373" s="112">
        <f>F1373*C1355</f>
        <v>0</v>
      </c>
      <c r="H1373" s="89">
        <v>0</v>
      </c>
      <c r="I1373" s="117">
        <f>H1373*C1355</f>
        <v>0</v>
      </c>
      <c r="J1373" s="39">
        <f>+H1373*I1391</f>
        <v>0</v>
      </c>
      <c r="K1373" s="39">
        <f>+H1373*I1392</f>
        <v>0</v>
      </c>
      <c r="L1373" s="394">
        <f t="shared" si="96"/>
        <v>0</v>
      </c>
    </row>
    <row r="1374" spans="1:12" ht="13.8">
      <c r="A1374" s="2" t="s">
        <v>210</v>
      </c>
      <c r="B1374" s="22">
        <f>+$B$24</f>
        <v>0</v>
      </c>
      <c r="C1374" s="84" t="e">
        <f>+B1374/B1388</f>
        <v>#DIV/0!</v>
      </c>
      <c r="D1374" s="89">
        <v>0</v>
      </c>
      <c r="E1374" s="112">
        <f>+D1374*C1355</f>
        <v>0</v>
      </c>
      <c r="F1374" s="79">
        <v>0</v>
      </c>
      <c r="G1374" s="112">
        <f>F1374*C1355</f>
        <v>0</v>
      </c>
      <c r="H1374" s="89">
        <v>0</v>
      </c>
      <c r="I1374" s="117">
        <f>H1374*C1355</f>
        <v>0</v>
      </c>
      <c r="J1374" s="39">
        <f>+H1374*I1391</f>
        <v>0</v>
      </c>
      <c r="K1374" s="39">
        <f>+H1374*I1392</f>
        <v>0</v>
      </c>
      <c r="L1374" s="394">
        <f t="shared" si="96"/>
        <v>0</v>
      </c>
    </row>
    <row r="1375" spans="1:12" ht="13.8">
      <c r="A1375" s="2" t="s">
        <v>2</v>
      </c>
      <c r="B1375" s="22">
        <f>+$B$25</f>
        <v>0</v>
      </c>
      <c r="C1375" s="84" t="e">
        <f>+B1375/B1388</f>
        <v>#DIV/0!</v>
      </c>
      <c r="D1375" s="89">
        <v>0</v>
      </c>
      <c r="E1375" s="112">
        <f>+D1375*C1355</f>
        <v>0</v>
      </c>
      <c r="F1375" s="79">
        <v>0</v>
      </c>
      <c r="G1375" s="112">
        <f>F1375*C1355</f>
        <v>0</v>
      </c>
      <c r="H1375" s="89">
        <v>0</v>
      </c>
      <c r="I1375" s="117">
        <f>H1375*C1355</f>
        <v>0</v>
      </c>
      <c r="J1375" s="39">
        <f>+H1375*I1391</f>
        <v>0</v>
      </c>
      <c r="K1375" s="39">
        <f>+H1375*I1392</f>
        <v>0</v>
      </c>
      <c r="L1375" s="394">
        <f t="shared" si="96"/>
        <v>0</v>
      </c>
    </row>
    <row r="1376" spans="1:12" ht="13.8">
      <c r="A1376" s="2" t="s">
        <v>12</v>
      </c>
      <c r="B1376" s="22">
        <f>+$B$26</f>
        <v>0</v>
      </c>
      <c r="C1376" s="84" t="e">
        <f>+B1376/B1388</f>
        <v>#DIV/0!</v>
      </c>
      <c r="D1376" s="89">
        <v>0</v>
      </c>
      <c r="E1376" s="112">
        <f>+D1376*C1355</f>
        <v>0</v>
      </c>
      <c r="F1376" s="79">
        <v>0</v>
      </c>
      <c r="G1376" s="112">
        <f>F1376*C1355</f>
        <v>0</v>
      </c>
      <c r="H1376" s="89">
        <v>0</v>
      </c>
      <c r="I1376" s="117">
        <f>H1376*C1355</f>
        <v>0</v>
      </c>
      <c r="J1376" s="39">
        <f>+H1376*I1391</f>
        <v>0</v>
      </c>
      <c r="K1376" s="39">
        <f>+H1376*I1392</f>
        <v>0</v>
      </c>
      <c r="L1376" s="394">
        <f t="shared" si="96"/>
        <v>0</v>
      </c>
    </row>
    <row r="1377" spans="1:12" ht="13.8">
      <c r="A1377" s="2" t="s">
        <v>18</v>
      </c>
      <c r="B1377" s="22">
        <f>+$B$27</f>
        <v>0</v>
      </c>
      <c r="C1377" s="84" t="e">
        <f>+B1377/B1388</f>
        <v>#DIV/0!</v>
      </c>
      <c r="D1377" s="89">
        <v>0</v>
      </c>
      <c r="E1377" s="112">
        <f>+D1377*C1355</f>
        <v>0</v>
      </c>
      <c r="F1377" s="79">
        <v>0</v>
      </c>
      <c r="G1377" s="112">
        <f>F1377*C1355</f>
        <v>0</v>
      </c>
      <c r="H1377" s="89">
        <v>0</v>
      </c>
      <c r="I1377" s="117">
        <f>H1377*C1355</f>
        <v>0</v>
      </c>
      <c r="J1377" s="39">
        <f>+H1377*I1391</f>
        <v>0</v>
      </c>
      <c r="K1377" s="39">
        <f>+H1377*I1392</f>
        <v>0</v>
      </c>
      <c r="L1377" s="394">
        <f t="shared" si="96"/>
        <v>0</v>
      </c>
    </row>
    <row r="1378" spans="1:12" ht="13.8">
      <c r="A1378" s="2" t="s">
        <v>9</v>
      </c>
      <c r="B1378" s="22">
        <f>+$B$28</f>
        <v>0</v>
      </c>
      <c r="C1378" s="84" t="e">
        <f>+B1378/B1388</f>
        <v>#DIV/0!</v>
      </c>
      <c r="D1378" s="89">
        <v>0</v>
      </c>
      <c r="E1378" s="112">
        <f>+D1378*C1355</f>
        <v>0</v>
      </c>
      <c r="F1378" s="79">
        <v>0</v>
      </c>
      <c r="G1378" s="112">
        <f>F1378*C1355</f>
        <v>0</v>
      </c>
      <c r="H1378" s="89">
        <v>0</v>
      </c>
      <c r="I1378" s="117">
        <f>H1378*C1355</f>
        <v>0</v>
      </c>
      <c r="J1378" s="39">
        <f>+H1378*I1391</f>
        <v>0</v>
      </c>
      <c r="K1378" s="39">
        <f>+H1378*I1392</f>
        <v>0</v>
      </c>
      <c r="L1378" s="394">
        <f t="shared" si="96"/>
        <v>0</v>
      </c>
    </row>
    <row r="1379" spans="1:12" ht="13.8">
      <c r="A1379" s="2" t="s">
        <v>7</v>
      </c>
      <c r="B1379" s="22">
        <f>+$B$29</f>
        <v>0</v>
      </c>
      <c r="C1379" s="84" t="e">
        <f>+B1379/B1388</f>
        <v>#DIV/0!</v>
      </c>
      <c r="D1379" s="89">
        <v>0</v>
      </c>
      <c r="E1379" s="112">
        <f>+D1379*C1355</f>
        <v>0</v>
      </c>
      <c r="F1379" s="79">
        <v>0</v>
      </c>
      <c r="G1379" s="112">
        <f>F1379*C1355</f>
        <v>0</v>
      </c>
      <c r="H1379" s="89">
        <v>0</v>
      </c>
      <c r="I1379" s="117">
        <f>H1379*C1355</f>
        <v>0</v>
      </c>
      <c r="J1379" s="39">
        <f>+H1379*I1391</f>
        <v>0</v>
      </c>
      <c r="K1379" s="39">
        <f>+H1379*I1392</f>
        <v>0</v>
      </c>
      <c r="L1379" s="394">
        <f t="shared" si="96"/>
        <v>0</v>
      </c>
    </row>
    <row r="1380" spans="1:12" ht="13.8">
      <c r="A1380" s="2" t="s">
        <v>13</v>
      </c>
      <c r="B1380" s="22">
        <f>+$B$30</f>
        <v>0</v>
      </c>
      <c r="C1380" s="84" t="e">
        <f>+B1380/B1388</f>
        <v>#DIV/0!</v>
      </c>
      <c r="D1380" s="89">
        <v>0</v>
      </c>
      <c r="E1380" s="112">
        <f>+D1380*C1355</f>
        <v>0</v>
      </c>
      <c r="F1380" s="79">
        <v>0</v>
      </c>
      <c r="G1380" s="112">
        <f>F1380*C1355</f>
        <v>0</v>
      </c>
      <c r="H1380" s="89">
        <v>0</v>
      </c>
      <c r="I1380" s="117">
        <f>H1380*C1355</f>
        <v>0</v>
      </c>
      <c r="J1380" s="39">
        <f>+H1380*I1391</f>
        <v>0</v>
      </c>
      <c r="K1380" s="39">
        <f>+H1380*I1392</f>
        <v>0</v>
      </c>
      <c r="L1380" s="394">
        <f t="shared" si="96"/>
        <v>0</v>
      </c>
    </row>
    <row r="1381" spans="1:12" ht="13.8">
      <c r="A1381" s="2" t="s">
        <v>3</v>
      </c>
      <c r="B1381" s="22">
        <f>+$B$31</f>
        <v>0</v>
      </c>
      <c r="C1381" s="84" t="e">
        <f>+B1381/B1388</f>
        <v>#DIV/0!</v>
      </c>
      <c r="D1381" s="89">
        <v>0</v>
      </c>
      <c r="E1381" s="112">
        <f>+D1381*C1355</f>
        <v>0</v>
      </c>
      <c r="F1381" s="79">
        <v>0</v>
      </c>
      <c r="G1381" s="112">
        <f>F1381*C1355</f>
        <v>0</v>
      </c>
      <c r="H1381" s="89">
        <v>0</v>
      </c>
      <c r="I1381" s="117">
        <f>H1381*C1355</f>
        <v>0</v>
      </c>
      <c r="J1381" s="39">
        <f>+H1381*I1391</f>
        <v>0</v>
      </c>
      <c r="K1381" s="39">
        <f>+H1381*I1392</f>
        <v>0</v>
      </c>
      <c r="L1381" s="394">
        <f t="shared" si="96"/>
        <v>0</v>
      </c>
    </row>
    <row r="1382" spans="1:12" ht="13.8">
      <c r="A1382" s="2" t="s">
        <v>11</v>
      </c>
      <c r="B1382" s="22">
        <f>+$B$32</f>
        <v>0</v>
      </c>
      <c r="C1382" s="84" t="e">
        <f>+B1382/B1388</f>
        <v>#DIV/0!</v>
      </c>
      <c r="D1382" s="89">
        <v>0</v>
      </c>
      <c r="E1382" s="112">
        <f>+D1382*C1355</f>
        <v>0</v>
      </c>
      <c r="F1382" s="79">
        <v>0</v>
      </c>
      <c r="G1382" s="112">
        <f>F1382*C1355</f>
        <v>0</v>
      </c>
      <c r="H1382" s="89">
        <v>0</v>
      </c>
      <c r="I1382" s="117">
        <f>H1382*C1355</f>
        <v>0</v>
      </c>
      <c r="J1382" s="39">
        <f>+H1382*I1391</f>
        <v>0</v>
      </c>
      <c r="K1382" s="39">
        <f>+H1382*I1392</f>
        <v>0</v>
      </c>
      <c r="L1382" s="394">
        <f t="shared" si="96"/>
        <v>0</v>
      </c>
    </row>
    <row r="1383" spans="1:12" ht="13.8">
      <c r="A1383" s="372" t="s">
        <v>8</v>
      </c>
      <c r="B1383" s="22">
        <f>+$B$33</f>
        <v>0</v>
      </c>
      <c r="C1383" s="84" t="e">
        <f>+B1383/B1388</f>
        <v>#DIV/0!</v>
      </c>
      <c r="D1383" s="89">
        <v>0</v>
      </c>
      <c r="E1383" s="112">
        <f>+D1383*C1355</f>
        <v>0</v>
      </c>
      <c r="F1383" s="79">
        <v>0</v>
      </c>
      <c r="G1383" s="112">
        <f>F1383*C1355</f>
        <v>0</v>
      </c>
      <c r="H1383" s="89">
        <v>0</v>
      </c>
      <c r="I1383" s="117">
        <f>H1383*C1355</f>
        <v>0</v>
      </c>
      <c r="J1383" s="39">
        <f>+H1383*I1391</f>
        <v>0</v>
      </c>
      <c r="K1383" s="39">
        <f>+H1383*I1392</f>
        <v>0</v>
      </c>
      <c r="L1383" s="394">
        <f t="shared" si="96"/>
        <v>0</v>
      </c>
    </row>
    <row r="1384" spans="1:12" ht="13.8">
      <c r="A1384" s="372" t="s">
        <v>444</v>
      </c>
      <c r="B1384" s="22">
        <f>+$B$34</f>
        <v>0</v>
      </c>
      <c r="C1384" s="84" t="e">
        <f>+B1384/B1388</f>
        <v>#DIV/0!</v>
      </c>
      <c r="D1384" s="89">
        <v>0</v>
      </c>
      <c r="E1384" s="112">
        <f>+D1384*C1355</f>
        <v>0</v>
      </c>
      <c r="F1384" s="79">
        <v>0</v>
      </c>
      <c r="G1384" s="112">
        <f>F1384*C1355</f>
        <v>0</v>
      </c>
      <c r="H1384" s="89">
        <v>0</v>
      </c>
      <c r="I1384" s="117">
        <f>H1384*C1355</f>
        <v>0</v>
      </c>
      <c r="J1384" s="39">
        <f>+H1384*I1391</f>
        <v>0</v>
      </c>
      <c r="K1384" s="39">
        <f>+H1384*I1392</f>
        <v>0</v>
      </c>
      <c r="L1384" s="394">
        <f t="shared" si="96"/>
        <v>0</v>
      </c>
    </row>
    <row r="1385" spans="1:12" ht="13.8">
      <c r="A1385" s="372" t="s">
        <v>445</v>
      </c>
      <c r="B1385" s="22">
        <f>+$B$35</f>
        <v>0</v>
      </c>
      <c r="C1385" s="84" t="e">
        <f>+B1385/B1388</f>
        <v>#DIV/0!</v>
      </c>
      <c r="D1385" s="89">
        <v>0</v>
      </c>
      <c r="E1385" s="112">
        <f>+D1385*C1355</f>
        <v>0</v>
      </c>
      <c r="F1385" s="79">
        <v>0</v>
      </c>
      <c r="G1385" s="112">
        <f>F1385*C1355</f>
        <v>0</v>
      </c>
      <c r="H1385" s="89">
        <v>0</v>
      </c>
      <c r="I1385" s="117">
        <f>H1385*C1355</f>
        <v>0</v>
      </c>
      <c r="J1385" s="39">
        <f>+H1385*I1391</f>
        <v>0</v>
      </c>
      <c r="K1385" s="39">
        <f>+H1385*I1392</f>
        <v>0</v>
      </c>
      <c r="L1385" s="394">
        <f t="shared" si="96"/>
        <v>0</v>
      </c>
    </row>
    <row r="1386" spans="1:12" ht="13.8">
      <c r="A1386" s="372" t="s">
        <v>461</v>
      </c>
      <c r="B1386" s="22">
        <f>+$B$36</f>
        <v>0</v>
      </c>
      <c r="C1386" s="84" t="e">
        <f>+B1386/B1388</f>
        <v>#DIV/0!</v>
      </c>
      <c r="D1386" s="89">
        <v>0</v>
      </c>
      <c r="E1386" s="112">
        <f>+D1386*C1355</f>
        <v>0</v>
      </c>
      <c r="F1386" s="79">
        <v>0</v>
      </c>
      <c r="G1386" s="112">
        <f>F1386*C1355</f>
        <v>0</v>
      </c>
      <c r="H1386" s="89">
        <v>0</v>
      </c>
      <c r="I1386" s="117">
        <f>H1386*C1355</f>
        <v>0</v>
      </c>
      <c r="J1386" s="39">
        <f>+H1386*I1391</f>
        <v>0</v>
      </c>
      <c r="K1386" s="39">
        <f>+H1386*I1392</f>
        <v>0</v>
      </c>
      <c r="L1386" s="394">
        <f t="shared" ref="L1386" si="97">+J1386+K1386</f>
        <v>0</v>
      </c>
    </row>
    <row r="1387" spans="1:12" ht="13.8">
      <c r="A1387" s="3" t="s">
        <v>464</v>
      </c>
      <c r="B1387" s="22">
        <f>+$B$37</f>
        <v>0</v>
      </c>
      <c r="C1387" s="84" t="e">
        <f>+B1387/B1388</f>
        <v>#DIV/0!</v>
      </c>
      <c r="D1387" s="89">
        <v>0</v>
      </c>
      <c r="E1387" s="112">
        <f>+D1387*C1355</f>
        <v>0</v>
      </c>
      <c r="F1387" s="79">
        <v>0</v>
      </c>
      <c r="G1387" s="115">
        <f>F1387*C1355</f>
        <v>0</v>
      </c>
      <c r="H1387" s="358">
        <v>0</v>
      </c>
      <c r="I1387" s="118">
        <f>H1387*C1355</f>
        <v>0</v>
      </c>
      <c r="J1387" s="39">
        <f>+H1387*I1391</f>
        <v>0</v>
      </c>
      <c r="K1387" s="39">
        <f>+H1387*I1392</f>
        <v>0</v>
      </c>
      <c r="L1387" s="394">
        <f t="shared" si="96"/>
        <v>0</v>
      </c>
    </row>
    <row r="1388" spans="1:12" ht="13.8">
      <c r="A1388" s="24"/>
      <c r="B1388" s="25">
        <f t="shared" ref="B1388:L1388" si="98">SUM(B1361:B1387)</f>
        <v>0</v>
      </c>
      <c r="C1388" s="85" t="e">
        <f t="shared" si="98"/>
        <v>#DIV/0!</v>
      </c>
      <c r="D1388" s="82">
        <f t="shared" si="98"/>
        <v>0</v>
      </c>
      <c r="E1388" s="113">
        <f t="shared" si="98"/>
        <v>0</v>
      </c>
      <c r="F1388" s="83">
        <f t="shared" si="98"/>
        <v>0</v>
      </c>
      <c r="G1388" s="113">
        <f t="shared" si="98"/>
        <v>0</v>
      </c>
      <c r="H1388" s="86">
        <f t="shared" si="98"/>
        <v>0</v>
      </c>
      <c r="I1388" s="119">
        <f t="shared" si="98"/>
        <v>0</v>
      </c>
      <c r="J1388" s="26">
        <f t="shared" si="98"/>
        <v>0</v>
      </c>
      <c r="K1388" s="26">
        <f t="shared" si="98"/>
        <v>0</v>
      </c>
      <c r="L1388" s="26">
        <f t="shared" si="98"/>
        <v>0</v>
      </c>
    </row>
    <row r="1389" spans="1:12">
      <c r="H1389" s="80"/>
      <c r="I1389" s="81"/>
    </row>
    <row r="1391" spans="1:12">
      <c r="G1391" t="s">
        <v>114</v>
      </c>
      <c r="H1391" s="27"/>
      <c r="I1391" s="357">
        <v>0</v>
      </c>
    </row>
    <row r="1392" spans="1:12">
      <c r="G1392" t="s">
        <v>338</v>
      </c>
      <c r="I1392" s="357">
        <v>0</v>
      </c>
    </row>
    <row r="1393" spans="1:14">
      <c r="G1393" t="s">
        <v>256</v>
      </c>
      <c r="I1393" s="120">
        <f>SUM(I1391:I1392)</f>
        <v>0</v>
      </c>
      <c r="N1393" s="121">
        <f>+I1393</f>
        <v>0</v>
      </c>
    </row>
    <row r="1397" spans="1:14" ht="15.6">
      <c r="A1397" s="874" t="s">
        <v>19</v>
      </c>
      <c r="B1397" s="875"/>
      <c r="C1397" s="875"/>
      <c r="D1397" s="875"/>
      <c r="E1397" s="875"/>
      <c r="F1397" s="875"/>
      <c r="G1397" s="875"/>
      <c r="H1397" s="876"/>
      <c r="I1397" s="4"/>
    </row>
    <row r="1398" spans="1:14" ht="15.6">
      <c r="A1398" s="867" t="s">
        <v>20</v>
      </c>
      <c r="B1398" s="868"/>
      <c r="C1398" s="920"/>
      <c r="D1398" s="920"/>
      <c r="E1398" s="920"/>
      <c r="F1398" s="920"/>
      <c r="G1398" s="920"/>
      <c r="H1398" s="921"/>
      <c r="I1398" s="4"/>
    </row>
    <row r="1399" spans="1:14" ht="15.6">
      <c r="A1399" s="867" t="s">
        <v>22</v>
      </c>
      <c r="B1399" s="868"/>
      <c r="C1399" s="913"/>
      <c r="D1399" s="913"/>
      <c r="E1399" s="913"/>
      <c r="F1399" s="913"/>
      <c r="G1399" s="913"/>
      <c r="H1399" s="914"/>
      <c r="I1399" s="4"/>
    </row>
    <row r="1400" spans="1:14" ht="15.6">
      <c r="A1400" s="867" t="s">
        <v>24</v>
      </c>
      <c r="B1400" s="868"/>
      <c r="C1400" s="869">
        <v>0</v>
      </c>
      <c r="D1400" s="870"/>
      <c r="E1400" s="870"/>
      <c r="F1400" s="870"/>
      <c r="G1400" s="870"/>
      <c r="H1400" s="871"/>
      <c r="I1400" s="4"/>
    </row>
    <row r="1401" spans="1:14" ht="15.6">
      <c r="A1401" s="881" t="s">
        <v>25</v>
      </c>
      <c r="B1401" s="882"/>
      <c r="C1401" s="911" t="s">
        <v>17</v>
      </c>
      <c r="D1401" s="911"/>
      <c r="E1401" s="911"/>
      <c r="F1401" s="911"/>
      <c r="G1401" s="911"/>
      <c r="H1401" s="912"/>
      <c r="I1401" s="4"/>
    </row>
    <row r="1402" spans="1:14" ht="13.8">
      <c r="A1402" s="5"/>
      <c r="B1402" s="5"/>
      <c r="C1402" s="5"/>
      <c r="D1402" s="5"/>
      <c r="E1402" s="5"/>
      <c r="F1402" s="5"/>
      <c r="G1402" s="5"/>
      <c r="H1402" s="5"/>
      <c r="I1402" s="5"/>
    </row>
    <row r="1403" spans="1:14" ht="13.8">
      <c r="A1403" s="6"/>
      <c r="B1403" s="7"/>
      <c r="C1403" s="8"/>
      <c r="D1403" s="886">
        <v>0.2</v>
      </c>
      <c r="E1403" s="887"/>
      <c r="F1403" s="886">
        <v>0.8</v>
      </c>
      <c r="G1403" s="887"/>
      <c r="H1403" s="489"/>
      <c r="I1403" s="10"/>
      <c r="J1403" s="11" t="s">
        <v>121</v>
      </c>
      <c r="K1403" s="11" t="s">
        <v>269</v>
      </c>
      <c r="L1403" s="11" t="s">
        <v>270</v>
      </c>
    </row>
    <row r="1404" spans="1:14" ht="13.8">
      <c r="A1404" s="12"/>
      <c r="B1404" s="13"/>
      <c r="C1404" s="14"/>
      <c r="D1404" s="872" t="s">
        <v>26</v>
      </c>
      <c r="E1404" s="880"/>
      <c r="F1404" s="872" t="s">
        <v>27</v>
      </c>
      <c r="G1404" s="880"/>
      <c r="H1404" s="872" t="s">
        <v>28</v>
      </c>
      <c r="I1404" s="873"/>
      <c r="J1404" s="15" t="s">
        <v>29</v>
      </c>
      <c r="K1404" s="391" t="s">
        <v>29</v>
      </c>
      <c r="L1404" s="391" t="s">
        <v>29</v>
      </c>
    </row>
    <row r="1405" spans="1:14" ht="27.6">
      <c r="A1405" s="16" t="s">
        <v>30</v>
      </c>
      <c r="B1405" s="17" t="s">
        <v>31</v>
      </c>
      <c r="C1405" s="18" t="s">
        <v>32</v>
      </c>
      <c r="D1405" s="19" t="s">
        <v>33</v>
      </c>
      <c r="E1405" s="20" t="s">
        <v>34</v>
      </c>
      <c r="F1405" s="19" t="s">
        <v>33</v>
      </c>
      <c r="G1405" s="20" t="s">
        <v>34</v>
      </c>
      <c r="H1405" s="21" t="s">
        <v>33</v>
      </c>
      <c r="I1405" s="40" t="s">
        <v>34</v>
      </c>
      <c r="J1405" s="18" t="s">
        <v>34</v>
      </c>
      <c r="K1405" s="18" t="s">
        <v>34</v>
      </c>
      <c r="L1405" s="18" t="s">
        <v>34</v>
      </c>
    </row>
    <row r="1406" spans="1:14" ht="13.8">
      <c r="A1406" s="1" t="s">
        <v>15</v>
      </c>
      <c r="B1406" s="22">
        <f>+$B$10</f>
        <v>0</v>
      </c>
      <c r="C1406" s="84" t="e">
        <f>+B1406/B1433</f>
        <v>#DIV/0!</v>
      </c>
      <c r="D1406" s="89">
        <v>0</v>
      </c>
      <c r="E1406" s="112">
        <f>+D1406*C1400</f>
        <v>0</v>
      </c>
      <c r="F1406" s="79">
        <v>0</v>
      </c>
      <c r="G1406" s="114">
        <f>F1406*C1400</f>
        <v>0</v>
      </c>
      <c r="H1406" s="89">
        <v>0</v>
      </c>
      <c r="I1406" s="116">
        <f>H1406*C1400</f>
        <v>0</v>
      </c>
      <c r="J1406" s="39">
        <f>+H1406*I1436</f>
        <v>0</v>
      </c>
      <c r="K1406" s="39">
        <f>+H1406*I1437</f>
        <v>0</v>
      </c>
      <c r="L1406" s="393">
        <f>+J1406+K1406</f>
        <v>0</v>
      </c>
    </row>
    <row r="1407" spans="1:14" ht="13.8">
      <c r="A1407" s="2" t="s">
        <v>4</v>
      </c>
      <c r="B1407" s="22">
        <f>+$B$12</f>
        <v>0</v>
      </c>
      <c r="C1407" s="84" t="e">
        <f>+B1407/B1433</f>
        <v>#DIV/0!</v>
      </c>
      <c r="D1407" s="89">
        <v>0</v>
      </c>
      <c r="E1407" s="112">
        <f>+D1407*C1400</f>
        <v>0</v>
      </c>
      <c r="F1407" s="79">
        <v>0</v>
      </c>
      <c r="G1407" s="112">
        <f>F1407*C1400</f>
        <v>0</v>
      </c>
      <c r="H1407" s="89">
        <v>0</v>
      </c>
      <c r="I1407" s="117">
        <f>H1407*C1400</f>
        <v>0</v>
      </c>
      <c r="J1407" s="39">
        <f>+H1407*I1436</f>
        <v>0</v>
      </c>
      <c r="K1407" s="39">
        <f>+H1407*I1437</f>
        <v>0</v>
      </c>
      <c r="L1407" s="394">
        <f>+J1407+K1407</f>
        <v>0</v>
      </c>
    </row>
    <row r="1408" spans="1:14" ht="13.8">
      <c r="A1408" s="2" t="s">
        <v>0</v>
      </c>
      <c r="B1408" s="22">
        <f>+$B$13</f>
        <v>0</v>
      </c>
      <c r="C1408" s="84" t="e">
        <f>+B1408/B1433</f>
        <v>#DIV/0!</v>
      </c>
      <c r="D1408" s="89">
        <v>0</v>
      </c>
      <c r="E1408" s="112">
        <f>+D1408*C1400</f>
        <v>0</v>
      </c>
      <c r="F1408" s="79">
        <v>0</v>
      </c>
      <c r="G1408" s="112">
        <f>F1408*C1400</f>
        <v>0</v>
      </c>
      <c r="H1408" s="89">
        <v>0</v>
      </c>
      <c r="I1408" s="117">
        <f>H1408*C1400</f>
        <v>0</v>
      </c>
      <c r="J1408" s="39">
        <f>+H1408*I1436</f>
        <v>0</v>
      </c>
      <c r="K1408" s="39">
        <f>+H1408*I1437</f>
        <v>0</v>
      </c>
      <c r="L1408" s="394">
        <f t="shared" ref="L1408:L1432" si="99">+J1408+K1408</f>
        <v>0</v>
      </c>
    </row>
    <row r="1409" spans="1:12" ht="13.8">
      <c r="A1409" s="2" t="s">
        <v>16</v>
      </c>
      <c r="B1409" s="22">
        <f>+$B$14</f>
        <v>0</v>
      </c>
      <c r="C1409" s="84" t="e">
        <f>+B1409/B1433</f>
        <v>#DIV/0!</v>
      </c>
      <c r="D1409" s="89">
        <v>0</v>
      </c>
      <c r="E1409" s="112">
        <f>+D1409*C1400</f>
        <v>0</v>
      </c>
      <c r="F1409" s="79">
        <v>0</v>
      </c>
      <c r="G1409" s="112">
        <f>F1409*C1400</f>
        <v>0</v>
      </c>
      <c r="H1409" s="89">
        <v>0</v>
      </c>
      <c r="I1409" s="117">
        <f>H1409*C1400</f>
        <v>0</v>
      </c>
      <c r="J1409" s="39">
        <f>+H1409*I1436</f>
        <v>0</v>
      </c>
      <c r="K1409" s="39">
        <f>+H1409*I1437</f>
        <v>0</v>
      </c>
      <c r="L1409" s="394">
        <f t="shared" si="99"/>
        <v>0</v>
      </c>
    </row>
    <row r="1410" spans="1:12" ht="13.8">
      <c r="A1410" s="2" t="s">
        <v>6</v>
      </c>
      <c r="B1410" s="22">
        <f>+$B$15</f>
        <v>0</v>
      </c>
      <c r="C1410" s="84" t="e">
        <f>+B1410/B1433</f>
        <v>#DIV/0!</v>
      </c>
      <c r="D1410" s="89">
        <v>0</v>
      </c>
      <c r="E1410" s="112">
        <f>+D1410*C1400</f>
        <v>0</v>
      </c>
      <c r="F1410" s="79">
        <v>0</v>
      </c>
      <c r="G1410" s="112">
        <f>F1410*C1400</f>
        <v>0</v>
      </c>
      <c r="H1410" s="89">
        <v>0</v>
      </c>
      <c r="I1410" s="117">
        <f>H1410*C1400</f>
        <v>0</v>
      </c>
      <c r="J1410" s="39">
        <f>+H1410*I1436</f>
        <v>0</v>
      </c>
      <c r="K1410" s="39">
        <f>+H1410*I1437</f>
        <v>0</v>
      </c>
      <c r="L1410" s="394">
        <f t="shared" si="99"/>
        <v>0</v>
      </c>
    </row>
    <row r="1411" spans="1:12" ht="13.8">
      <c r="A1411" s="2" t="s">
        <v>10</v>
      </c>
      <c r="B1411" s="22">
        <f>+$B$16</f>
        <v>0</v>
      </c>
      <c r="C1411" s="84" t="e">
        <f>+B1411/B1433</f>
        <v>#DIV/0!</v>
      </c>
      <c r="D1411" s="89">
        <v>0</v>
      </c>
      <c r="E1411" s="112">
        <f>+D1411*C1400</f>
        <v>0</v>
      </c>
      <c r="F1411" s="79">
        <v>0</v>
      </c>
      <c r="G1411" s="112">
        <f>F1411*C1400</f>
        <v>0</v>
      </c>
      <c r="H1411" s="89">
        <v>0</v>
      </c>
      <c r="I1411" s="117">
        <f>H1411*C1400</f>
        <v>0</v>
      </c>
      <c r="J1411" s="39">
        <f>+H1411*I1436</f>
        <v>0</v>
      </c>
      <c r="K1411" s="39">
        <f>+H1411*I1437</f>
        <v>0</v>
      </c>
      <c r="L1411" s="394">
        <f t="shared" si="99"/>
        <v>0</v>
      </c>
    </row>
    <row r="1412" spans="1:12" ht="13.8">
      <c r="A1412" s="2" t="s">
        <v>17</v>
      </c>
      <c r="B1412" s="22">
        <f>+$B$17</f>
        <v>0</v>
      </c>
      <c r="C1412" s="84" t="e">
        <f>+B1412/B1433</f>
        <v>#DIV/0!</v>
      </c>
      <c r="D1412" s="89">
        <v>0</v>
      </c>
      <c r="E1412" s="112">
        <f>+D1412*C1400</f>
        <v>0</v>
      </c>
      <c r="F1412" s="79">
        <v>0</v>
      </c>
      <c r="G1412" s="112">
        <f>F1412*C1400</f>
        <v>0</v>
      </c>
      <c r="H1412" s="89">
        <v>0</v>
      </c>
      <c r="I1412" s="117">
        <f>H1412*C1400</f>
        <v>0</v>
      </c>
      <c r="J1412" s="39">
        <f>+H1412*I1436</f>
        <v>0</v>
      </c>
      <c r="K1412" s="39">
        <f>+H1412*I1437</f>
        <v>0</v>
      </c>
      <c r="L1412" s="394">
        <f t="shared" si="99"/>
        <v>0</v>
      </c>
    </row>
    <row r="1413" spans="1:12" ht="13.8">
      <c r="A1413" s="2" t="s">
        <v>5</v>
      </c>
      <c r="B1413" s="22">
        <f>+$B$18</f>
        <v>0</v>
      </c>
      <c r="C1413" s="84" t="e">
        <f>+B1413/B1433</f>
        <v>#DIV/0!</v>
      </c>
      <c r="D1413" s="89">
        <v>0</v>
      </c>
      <c r="E1413" s="112">
        <f>+D1413*C1400</f>
        <v>0</v>
      </c>
      <c r="F1413" s="79">
        <v>0</v>
      </c>
      <c r="G1413" s="112">
        <f>F1413*C1400</f>
        <v>0</v>
      </c>
      <c r="H1413" s="89">
        <v>0</v>
      </c>
      <c r="I1413" s="117">
        <f>H1413*C1400</f>
        <v>0</v>
      </c>
      <c r="J1413" s="39">
        <f>+H1413*I1436</f>
        <v>0</v>
      </c>
      <c r="K1413" s="39">
        <f>+H1413*I1437</f>
        <v>0</v>
      </c>
      <c r="L1413" s="394">
        <f t="shared" si="99"/>
        <v>0</v>
      </c>
    </row>
    <row r="1414" spans="1:12" ht="13.8">
      <c r="A1414" s="2" t="s">
        <v>116</v>
      </c>
      <c r="B1414" s="22">
        <f>+$B$19</f>
        <v>0</v>
      </c>
      <c r="C1414" s="84" t="e">
        <f>+B1414/B1433</f>
        <v>#DIV/0!</v>
      </c>
      <c r="D1414" s="89">
        <v>0</v>
      </c>
      <c r="E1414" s="112">
        <f>+D1414*C1400</f>
        <v>0</v>
      </c>
      <c r="F1414" s="79">
        <v>0</v>
      </c>
      <c r="G1414" s="112">
        <f>F1414*C1400</f>
        <v>0</v>
      </c>
      <c r="H1414" s="89">
        <v>0</v>
      </c>
      <c r="I1414" s="117">
        <f>H1414*C1400</f>
        <v>0</v>
      </c>
      <c r="J1414" s="39">
        <f>+H1414*I1436</f>
        <v>0</v>
      </c>
      <c r="K1414" s="39">
        <f>+H1414*I1437</f>
        <v>0</v>
      </c>
      <c r="L1414" s="394">
        <f t="shared" si="99"/>
        <v>0</v>
      </c>
    </row>
    <row r="1415" spans="1:12" ht="13.8">
      <c r="A1415" s="2" t="s">
        <v>1</v>
      </c>
      <c r="B1415" s="22">
        <f>+$B$20</f>
        <v>0</v>
      </c>
      <c r="C1415" s="84" t="e">
        <f>+B1415/B1433</f>
        <v>#DIV/0!</v>
      </c>
      <c r="D1415" s="89">
        <v>0</v>
      </c>
      <c r="E1415" s="112">
        <f>+D1415*C1400</f>
        <v>0</v>
      </c>
      <c r="F1415" s="79">
        <v>0</v>
      </c>
      <c r="G1415" s="112">
        <f>F1415*C1400</f>
        <v>0</v>
      </c>
      <c r="H1415" s="89">
        <v>0</v>
      </c>
      <c r="I1415" s="117">
        <f>H1415*C1400</f>
        <v>0</v>
      </c>
      <c r="J1415" s="39">
        <f>+H1415*I1436</f>
        <v>0</v>
      </c>
      <c r="K1415" s="39">
        <f>+H1415*I1437</f>
        <v>0</v>
      </c>
      <c r="L1415" s="394">
        <f t="shared" si="99"/>
        <v>0</v>
      </c>
    </row>
    <row r="1416" spans="1:12" ht="13.8">
      <c r="A1416" s="2" t="s">
        <v>46</v>
      </c>
      <c r="B1416" s="22">
        <f>+$B$21</f>
        <v>0</v>
      </c>
      <c r="C1416" s="84" t="e">
        <f>+B1416/B1433</f>
        <v>#DIV/0!</v>
      </c>
      <c r="D1416" s="89">
        <v>0</v>
      </c>
      <c r="E1416" s="112">
        <f>+D1416*C1400</f>
        <v>0</v>
      </c>
      <c r="F1416" s="79">
        <v>0</v>
      </c>
      <c r="G1416" s="112">
        <f>F1416*C1400</f>
        <v>0</v>
      </c>
      <c r="H1416" s="89">
        <v>0</v>
      </c>
      <c r="I1416" s="117">
        <f>H1416*C1400</f>
        <v>0</v>
      </c>
      <c r="J1416" s="39">
        <f>+H1416*I1436</f>
        <v>0</v>
      </c>
      <c r="K1416" s="39">
        <f>+H1416*I1437</f>
        <v>0</v>
      </c>
      <c r="L1416" s="394">
        <f t="shared" si="99"/>
        <v>0</v>
      </c>
    </row>
    <row r="1417" spans="1:12" ht="13.8">
      <c r="A1417" s="2" t="s">
        <v>45</v>
      </c>
      <c r="B1417" s="22">
        <f>+$B$22</f>
        <v>0</v>
      </c>
      <c r="C1417" s="84" t="e">
        <f>+B1417/B1433</f>
        <v>#DIV/0!</v>
      </c>
      <c r="D1417" s="89">
        <v>0</v>
      </c>
      <c r="E1417" s="112">
        <f>+D1417*C1400</f>
        <v>0</v>
      </c>
      <c r="F1417" s="79">
        <v>0</v>
      </c>
      <c r="G1417" s="112">
        <f>F1417*C1400</f>
        <v>0</v>
      </c>
      <c r="H1417" s="89">
        <v>0</v>
      </c>
      <c r="I1417" s="117">
        <f>H1417*C1400</f>
        <v>0</v>
      </c>
      <c r="J1417" s="39">
        <f>+H1417*I1436</f>
        <v>0</v>
      </c>
      <c r="K1417" s="39">
        <f>+H1417*I1437</f>
        <v>0</v>
      </c>
      <c r="L1417" s="394">
        <f t="shared" si="99"/>
        <v>0</v>
      </c>
    </row>
    <row r="1418" spans="1:12" ht="13.8">
      <c r="A1418" s="2" t="s">
        <v>209</v>
      </c>
      <c r="B1418" s="22">
        <f>+$B$23</f>
        <v>0</v>
      </c>
      <c r="C1418" s="84" t="e">
        <f>+B1418/B1433</f>
        <v>#DIV/0!</v>
      </c>
      <c r="D1418" s="89">
        <v>0</v>
      </c>
      <c r="E1418" s="112">
        <f>+D1418*C1400</f>
        <v>0</v>
      </c>
      <c r="F1418" s="79">
        <v>0</v>
      </c>
      <c r="G1418" s="112">
        <f>F1418*C1400</f>
        <v>0</v>
      </c>
      <c r="H1418" s="89">
        <v>0</v>
      </c>
      <c r="I1418" s="117">
        <f>H1418*C1400</f>
        <v>0</v>
      </c>
      <c r="J1418" s="39">
        <f>+H1418*I1436</f>
        <v>0</v>
      </c>
      <c r="K1418" s="39">
        <f>+H1418*I1437</f>
        <v>0</v>
      </c>
      <c r="L1418" s="394">
        <f t="shared" si="99"/>
        <v>0</v>
      </c>
    </row>
    <row r="1419" spans="1:12" ht="13.8">
      <c r="A1419" s="2" t="s">
        <v>210</v>
      </c>
      <c r="B1419" s="22">
        <f>+$B$24</f>
        <v>0</v>
      </c>
      <c r="C1419" s="84" t="e">
        <f>+B1419/B1433</f>
        <v>#DIV/0!</v>
      </c>
      <c r="D1419" s="89">
        <v>0</v>
      </c>
      <c r="E1419" s="112">
        <f>+D1419*C1400</f>
        <v>0</v>
      </c>
      <c r="F1419" s="79">
        <v>0</v>
      </c>
      <c r="G1419" s="112">
        <f>F1419*C1400</f>
        <v>0</v>
      </c>
      <c r="H1419" s="89">
        <v>0</v>
      </c>
      <c r="I1419" s="117">
        <f>H1419*C1400</f>
        <v>0</v>
      </c>
      <c r="J1419" s="39">
        <f>+H1419*I1436</f>
        <v>0</v>
      </c>
      <c r="K1419" s="39">
        <f>+H1419*I1437</f>
        <v>0</v>
      </c>
      <c r="L1419" s="394">
        <f t="shared" si="99"/>
        <v>0</v>
      </c>
    </row>
    <row r="1420" spans="1:12" ht="13.8">
      <c r="A1420" s="2" t="s">
        <v>2</v>
      </c>
      <c r="B1420" s="22">
        <f>+$B$25</f>
        <v>0</v>
      </c>
      <c r="C1420" s="84" t="e">
        <f>+B1420/B1433</f>
        <v>#DIV/0!</v>
      </c>
      <c r="D1420" s="89">
        <v>0</v>
      </c>
      <c r="E1420" s="112">
        <f>+D1420*C1400</f>
        <v>0</v>
      </c>
      <c r="F1420" s="79">
        <v>0</v>
      </c>
      <c r="G1420" s="112">
        <f>F1420*C1400</f>
        <v>0</v>
      </c>
      <c r="H1420" s="89">
        <v>0</v>
      </c>
      <c r="I1420" s="117">
        <f>H1420*C1400</f>
        <v>0</v>
      </c>
      <c r="J1420" s="39">
        <f>+H1420*I1436</f>
        <v>0</v>
      </c>
      <c r="K1420" s="39">
        <f>+H1420*I1437</f>
        <v>0</v>
      </c>
      <c r="L1420" s="394">
        <f t="shared" si="99"/>
        <v>0</v>
      </c>
    </row>
    <row r="1421" spans="1:12" ht="13.8">
      <c r="A1421" s="2" t="s">
        <v>12</v>
      </c>
      <c r="B1421" s="22">
        <f>+$B$26</f>
        <v>0</v>
      </c>
      <c r="C1421" s="84" t="e">
        <f>+B1421/B1433</f>
        <v>#DIV/0!</v>
      </c>
      <c r="D1421" s="89">
        <v>0</v>
      </c>
      <c r="E1421" s="112">
        <f>+D1421*C1400</f>
        <v>0</v>
      </c>
      <c r="F1421" s="79">
        <v>0</v>
      </c>
      <c r="G1421" s="112">
        <f>F1421*C1400</f>
        <v>0</v>
      </c>
      <c r="H1421" s="89">
        <v>0</v>
      </c>
      <c r="I1421" s="117">
        <f>H1421*C1400</f>
        <v>0</v>
      </c>
      <c r="J1421" s="39">
        <f>+H1421*I1436</f>
        <v>0</v>
      </c>
      <c r="K1421" s="39">
        <f>+H1421*I1437</f>
        <v>0</v>
      </c>
      <c r="L1421" s="394">
        <f t="shared" si="99"/>
        <v>0</v>
      </c>
    </row>
    <row r="1422" spans="1:12" ht="13.8">
      <c r="A1422" s="2" t="s">
        <v>18</v>
      </c>
      <c r="B1422" s="22">
        <f>+$B$27</f>
        <v>0</v>
      </c>
      <c r="C1422" s="84" t="e">
        <f>+B1422/B1433</f>
        <v>#DIV/0!</v>
      </c>
      <c r="D1422" s="89">
        <v>0</v>
      </c>
      <c r="E1422" s="112">
        <f>+D1422*C1400</f>
        <v>0</v>
      </c>
      <c r="F1422" s="79">
        <v>0</v>
      </c>
      <c r="G1422" s="112">
        <f>F1422*C1400</f>
        <v>0</v>
      </c>
      <c r="H1422" s="89">
        <v>0</v>
      </c>
      <c r="I1422" s="117">
        <f>H1422*C1400</f>
        <v>0</v>
      </c>
      <c r="J1422" s="39">
        <f>+H1422*I1436</f>
        <v>0</v>
      </c>
      <c r="K1422" s="39">
        <f>+H1422*I1437</f>
        <v>0</v>
      </c>
      <c r="L1422" s="394">
        <f t="shared" si="99"/>
        <v>0</v>
      </c>
    </row>
    <row r="1423" spans="1:12" ht="13.8">
      <c r="A1423" s="2" t="s">
        <v>9</v>
      </c>
      <c r="B1423" s="22">
        <f>+$B$28</f>
        <v>0</v>
      </c>
      <c r="C1423" s="84" t="e">
        <f>+B1423/B1433</f>
        <v>#DIV/0!</v>
      </c>
      <c r="D1423" s="89">
        <v>0</v>
      </c>
      <c r="E1423" s="112">
        <f>+D1423*C1400</f>
        <v>0</v>
      </c>
      <c r="F1423" s="79">
        <v>0</v>
      </c>
      <c r="G1423" s="112">
        <f>F1423*C1400</f>
        <v>0</v>
      </c>
      <c r="H1423" s="89">
        <v>0</v>
      </c>
      <c r="I1423" s="117">
        <f>H1423*C1400</f>
        <v>0</v>
      </c>
      <c r="J1423" s="39">
        <f>+H1423*I1436</f>
        <v>0</v>
      </c>
      <c r="K1423" s="39">
        <f>+H1423*I1437</f>
        <v>0</v>
      </c>
      <c r="L1423" s="394">
        <f t="shared" si="99"/>
        <v>0</v>
      </c>
    </row>
    <row r="1424" spans="1:12" ht="13.8">
      <c r="A1424" s="2" t="s">
        <v>7</v>
      </c>
      <c r="B1424" s="22">
        <f>+$B$29</f>
        <v>0</v>
      </c>
      <c r="C1424" s="84" t="e">
        <f>+B1424/B1433</f>
        <v>#DIV/0!</v>
      </c>
      <c r="D1424" s="89">
        <v>0</v>
      </c>
      <c r="E1424" s="112">
        <f>+D1424*C1400</f>
        <v>0</v>
      </c>
      <c r="F1424" s="79">
        <v>0</v>
      </c>
      <c r="G1424" s="112">
        <f>F1424*C1400</f>
        <v>0</v>
      </c>
      <c r="H1424" s="89">
        <v>0</v>
      </c>
      <c r="I1424" s="117">
        <f>H1424*C1400</f>
        <v>0</v>
      </c>
      <c r="J1424" s="39">
        <f>+H1424*I1436</f>
        <v>0</v>
      </c>
      <c r="K1424" s="39">
        <f>+H1424*I1437</f>
        <v>0</v>
      </c>
      <c r="L1424" s="394">
        <f t="shared" si="99"/>
        <v>0</v>
      </c>
    </row>
    <row r="1425" spans="1:14" ht="13.8">
      <c r="A1425" s="2" t="s">
        <v>13</v>
      </c>
      <c r="B1425" s="22">
        <f>+$B$30</f>
        <v>0</v>
      </c>
      <c r="C1425" s="84" t="e">
        <f>+B1425/B1433</f>
        <v>#DIV/0!</v>
      </c>
      <c r="D1425" s="89">
        <v>0</v>
      </c>
      <c r="E1425" s="112">
        <f>+D1425*C1400</f>
        <v>0</v>
      </c>
      <c r="F1425" s="79">
        <v>0</v>
      </c>
      <c r="G1425" s="112">
        <f>F1425*C1400</f>
        <v>0</v>
      </c>
      <c r="H1425" s="89">
        <v>0</v>
      </c>
      <c r="I1425" s="117">
        <f>H1425*C1400</f>
        <v>0</v>
      </c>
      <c r="J1425" s="39">
        <f>+H1425*I1436</f>
        <v>0</v>
      </c>
      <c r="K1425" s="39">
        <f>+H1425*I1437</f>
        <v>0</v>
      </c>
      <c r="L1425" s="394">
        <f t="shared" si="99"/>
        <v>0</v>
      </c>
    </row>
    <row r="1426" spans="1:14" ht="13.8">
      <c r="A1426" s="2" t="s">
        <v>3</v>
      </c>
      <c r="B1426" s="22">
        <f>+$B$31</f>
        <v>0</v>
      </c>
      <c r="C1426" s="84" t="e">
        <f>+B1426/B1433</f>
        <v>#DIV/0!</v>
      </c>
      <c r="D1426" s="89">
        <v>0</v>
      </c>
      <c r="E1426" s="112">
        <f>+D1426*C1400</f>
        <v>0</v>
      </c>
      <c r="F1426" s="79">
        <v>0</v>
      </c>
      <c r="G1426" s="112">
        <f>F1426*C1400</f>
        <v>0</v>
      </c>
      <c r="H1426" s="89">
        <v>0</v>
      </c>
      <c r="I1426" s="117">
        <f>H1426*C1400</f>
        <v>0</v>
      </c>
      <c r="J1426" s="39">
        <f>+H1426*I1436</f>
        <v>0</v>
      </c>
      <c r="K1426" s="39">
        <f>+H1426*I1437</f>
        <v>0</v>
      </c>
      <c r="L1426" s="394">
        <f t="shared" si="99"/>
        <v>0</v>
      </c>
    </row>
    <row r="1427" spans="1:14" ht="13.8">
      <c r="A1427" s="2" t="s">
        <v>11</v>
      </c>
      <c r="B1427" s="22">
        <f>+$B$32</f>
        <v>0</v>
      </c>
      <c r="C1427" s="84" t="e">
        <f>+B1427/B1433</f>
        <v>#DIV/0!</v>
      </c>
      <c r="D1427" s="89">
        <v>0</v>
      </c>
      <c r="E1427" s="112">
        <f>+D1427*C1400</f>
        <v>0</v>
      </c>
      <c r="F1427" s="79">
        <v>0</v>
      </c>
      <c r="G1427" s="112">
        <f>F1427*C1400</f>
        <v>0</v>
      </c>
      <c r="H1427" s="89">
        <v>0</v>
      </c>
      <c r="I1427" s="117">
        <f>H1427*C1400</f>
        <v>0</v>
      </c>
      <c r="J1427" s="39">
        <f>+H1427*I1436</f>
        <v>0</v>
      </c>
      <c r="K1427" s="39">
        <f>+H1427*I1437</f>
        <v>0</v>
      </c>
      <c r="L1427" s="394">
        <f t="shared" si="99"/>
        <v>0</v>
      </c>
    </row>
    <row r="1428" spans="1:14" ht="13.8">
      <c r="A1428" s="372" t="s">
        <v>8</v>
      </c>
      <c r="B1428" s="22">
        <f>+$B$33</f>
        <v>0</v>
      </c>
      <c r="C1428" s="84" t="e">
        <f>+B1428/B1433</f>
        <v>#DIV/0!</v>
      </c>
      <c r="D1428" s="89">
        <v>0</v>
      </c>
      <c r="E1428" s="112">
        <f>+D1428*C1400</f>
        <v>0</v>
      </c>
      <c r="F1428" s="79">
        <v>0</v>
      </c>
      <c r="G1428" s="112">
        <f>F1428*C1400</f>
        <v>0</v>
      </c>
      <c r="H1428" s="89">
        <v>0</v>
      </c>
      <c r="I1428" s="117">
        <f>H1428*C1400</f>
        <v>0</v>
      </c>
      <c r="J1428" s="39">
        <f>+H1428*I1436</f>
        <v>0</v>
      </c>
      <c r="K1428" s="39">
        <f>+H1428*I1437</f>
        <v>0</v>
      </c>
      <c r="L1428" s="394">
        <f t="shared" si="99"/>
        <v>0</v>
      </c>
    </row>
    <row r="1429" spans="1:14" ht="13.8">
      <c r="A1429" s="372" t="s">
        <v>444</v>
      </c>
      <c r="B1429" s="22">
        <f>+$B$34</f>
        <v>0</v>
      </c>
      <c r="C1429" s="84" t="e">
        <f>+B1429/B1433</f>
        <v>#DIV/0!</v>
      </c>
      <c r="D1429" s="89">
        <v>0</v>
      </c>
      <c r="E1429" s="112">
        <f>+D1429*C1400</f>
        <v>0</v>
      </c>
      <c r="F1429" s="79">
        <v>0</v>
      </c>
      <c r="G1429" s="112">
        <f>F1429*C1400</f>
        <v>0</v>
      </c>
      <c r="H1429" s="89">
        <v>0</v>
      </c>
      <c r="I1429" s="117">
        <f>H1429*C1400</f>
        <v>0</v>
      </c>
      <c r="J1429" s="39">
        <f>+H1429*I1436</f>
        <v>0</v>
      </c>
      <c r="K1429" s="39">
        <f>+H1429*I1437</f>
        <v>0</v>
      </c>
      <c r="L1429" s="394">
        <f t="shared" si="99"/>
        <v>0</v>
      </c>
    </row>
    <row r="1430" spans="1:14" ht="13.8">
      <c r="A1430" s="372" t="s">
        <v>445</v>
      </c>
      <c r="B1430" s="22">
        <f>+$B$35</f>
        <v>0</v>
      </c>
      <c r="C1430" s="84" t="e">
        <f>+B1430/B1433</f>
        <v>#DIV/0!</v>
      </c>
      <c r="D1430" s="89">
        <v>0</v>
      </c>
      <c r="E1430" s="112">
        <f>+D1430*C1400</f>
        <v>0</v>
      </c>
      <c r="F1430" s="79">
        <v>0</v>
      </c>
      <c r="G1430" s="112">
        <f>F1430*C1400</f>
        <v>0</v>
      </c>
      <c r="H1430" s="89">
        <v>0</v>
      </c>
      <c r="I1430" s="117">
        <f>H1430*C1400</f>
        <v>0</v>
      </c>
      <c r="J1430" s="39">
        <f>+H1430*I1436</f>
        <v>0</v>
      </c>
      <c r="K1430" s="39">
        <f>+H1430*I1437</f>
        <v>0</v>
      </c>
      <c r="L1430" s="394">
        <f t="shared" si="99"/>
        <v>0</v>
      </c>
    </row>
    <row r="1431" spans="1:14" ht="13.8">
      <c r="A1431" s="372" t="s">
        <v>461</v>
      </c>
      <c r="B1431" s="22">
        <f>+$B$36</f>
        <v>0</v>
      </c>
      <c r="C1431" s="84" t="e">
        <f>+B1431/B1433</f>
        <v>#DIV/0!</v>
      </c>
      <c r="D1431" s="89">
        <v>0</v>
      </c>
      <c r="E1431" s="112">
        <f>+D1431*C1400</f>
        <v>0</v>
      </c>
      <c r="F1431" s="79">
        <v>0</v>
      </c>
      <c r="G1431" s="112">
        <f>F1431*C1400</f>
        <v>0</v>
      </c>
      <c r="H1431" s="89">
        <v>0</v>
      </c>
      <c r="I1431" s="117">
        <f>H1431*C1400</f>
        <v>0</v>
      </c>
      <c r="J1431" s="39">
        <f>+H1431*I1436</f>
        <v>0</v>
      </c>
      <c r="K1431" s="39">
        <f>+H1431*I1437</f>
        <v>0</v>
      </c>
      <c r="L1431" s="394">
        <f t="shared" ref="L1431" si="100">+J1431+K1431</f>
        <v>0</v>
      </c>
    </row>
    <row r="1432" spans="1:14" ht="13.8">
      <c r="A1432" s="3" t="s">
        <v>464</v>
      </c>
      <c r="B1432" s="22">
        <f>+$B$37</f>
        <v>0</v>
      </c>
      <c r="C1432" s="84" t="e">
        <f>+B1432/B1433</f>
        <v>#DIV/0!</v>
      </c>
      <c r="D1432" s="89">
        <v>0</v>
      </c>
      <c r="E1432" s="112">
        <f>+D1432*C1400</f>
        <v>0</v>
      </c>
      <c r="F1432" s="79">
        <v>0</v>
      </c>
      <c r="G1432" s="115">
        <f>F1432*C1400</f>
        <v>0</v>
      </c>
      <c r="H1432" s="358">
        <v>0</v>
      </c>
      <c r="I1432" s="118">
        <f>H1432*C1400</f>
        <v>0</v>
      </c>
      <c r="J1432" s="39">
        <f>+H1432*I1436</f>
        <v>0</v>
      </c>
      <c r="K1432" s="39">
        <f>+H1432*I1437</f>
        <v>0</v>
      </c>
      <c r="L1432" s="394">
        <f t="shared" si="99"/>
        <v>0</v>
      </c>
    </row>
    <row r="1433" spans="1:14" ht="13.8">
      <c r="A1433" s="24"/>
      <c r="B1433" s="25">
        <f t="shared" ref="B1433:L1433" si="101">SUM(B1406:B1432)</f>
        <v>0</v>
      </c>
      <c r="C1433" s="85" t="e">
        <f t="shared" si="101"/>
        <v>#DIV/0!</v>
      </c>
      <c r="D1433" s="82">
        <f t="shared" si="101"/>
        <v>0</v>
      </c>
      <c r="E1433" s="113">
        <f t="shared" si="101"/>
        <v>0</v>
      </c>
      <c r="F1433" s="83">
        <f t="shared" si="101"/>
        <v>0</v>
      </c>
      <c r="G1433" s="113">
        <f t="shared" si="101"/>
        <v>0</v>
      </c>
      <c r="H1433" s="86">
        <f t="shared" si="101"/>
        <v>0</v>
      </c>
      <c r="I1433" s="119">
        <f t="shared" si="101"/>
        <v>0</v>
      </c>
      <c r="J1433" s="26">
        <f t="shared" si="101"/>
        <v>0</v>
      </c>
      <c r="K1433" s="26">
        <f t="shared" si="101"/>
        <v>0</v>
      </c>
      <c r="L1433" s="26">
        <f t="shared" si="101"/>
        <v>0</v>
      </c>
    </row>
    <row r="1434" spans="1:14">
      <c r="H1434" s="80"/>
      <c r="I1434" s="81"/>
    </row>
    <row r="1436" spans="1:14">
      <c r="G1436" t="s">
        <v>114</v>
      </c>
      <c r="H1436" s="27"/>
      <c r="I1436" s="357">
        <v>0</v>
      </c>
    </row>
    <row r="1437" spans="1:14">
      <c r="G1437" t="s">
        <v>338</v>
      </c>
      <c r="I1437" s="357">
        <v>0</v>
      </c>
    </row>
    <row r="1438" spans="1:14">
      <c r="G1438" t="s">
        <v>256</v>
      </c>
      <c r="I1438" s="120">
        <f>SUM(I1436:I1437)</f>
        <v>0</v>
      </c>
      <c r="N1438" s="121">
        <f>+I1438</f>
        <v>0</v>
      </c>
    </row>
    <row r="1442" spans="1:12" ht="15.6">
      <c r="A1442" s="874" t="s">
        <v>19</v>
      </c>
      <c r="B1442" s="875"/>
      <c r="C1442" s="875">
        <v>0</v>
      </c>
      <c r="D1442" s="875"/>
      <c r="E1442" s="875"/>
      <c r="F1442" s="875"/>
      <c r="G1442" s="875"/>
      <c r="H1442" s="876"/>
      <c r="I1442" s="4"/>
    </row>
    <row r="1443" spans="1:12" ht="15.6">
      <c r="A1443" s="867" t="s">
        <v>20</v>
      </c>
      <c r="B1443" s="868"/>
      <c r="C1443" s="877"/>
      <c r="D1443" s="878"/>
      <c r="E1443" s="878"/>
      <c r="F1443" s="878"/>
      <c r="G1443" s="878"/>
      <c r="H1443" s="879"/>
      <c r="I1443" s="4"/>
    </row>
    <row r="1444" spans="1:12" ht="15.6">
      <c r="A1444" s="867" t="s">
        <v>22</v>
      </c>
      <c r="B1444" s="868"/>
      <c r="C1444" s="877"/>
      <c r="D1444" s="878"/>
      <c r="E1444" s="878"/>
      <c r="F1444" s="878"/>
      <c r="G1444" s="878"/>
      <c r="H1444" s="879"/>
      <c r="I1444" s="4"/>
    </row>
    <row r="1445" spans="1:12" ht="15.6">
      <c r="A1445" s="867" t="s">
        <v>24</v>
      </c>
      <c r="B1445" s="868"/>
      <c r="C1445" s="869">
        <v>0</v>
      </c>
      <c r="D1445" s="870"/>
      <c r="E1445" s="870"/>
      <c r="F1445" s="870"/>
      <c r="G1445" s="870"/>
      <c r="H1445" s="871"/>
      <c r="I1445" s="4"/>
    </row>
    <row r="1446" spans="1:12" ht="15.6">
      <c r="A1446" s="881" t="s">
        <v>25</v>
      </c>
      <c r="B1446" s="882"/>
      <c r="C1446" s="911" t="s">
        <v>17</v>
      </c>
      <c r="D1446" s="911"/>
      <c r="E1446" s="911"/>
      <c r="F1446" s="911"/>
      <c r="G1446" s="911"/>
      <c r="H1446" s="912"/>
      <c r="I1446" s="4"/>
    </row>
    <row r="1447" spans="1:12" ht="13.8">
      <c r="A1447" s="5"/>
      <c r="B1447" s="5"/>
      <c r="C1447" s="5"/>
      <c r="D1447" s="5"/>
      <c r="E1447" s="5"/>
      <c r="F1447" s="5"/>
      <c r="G1447" s="5"/>
      <c r="H1447" s="5"/>
      <c r="I1447" s="5"/>
    </row>
    <row r="1448" spans="1:12" ht="13.8">
      <c r="A1448" s="6"/>
      <c r="B1448" s="7"/>
      <c r="C1448" s="8"/>
      <c r="D1448" s="886">
        <v>0.2</v>
      </c>
      <c r="E1448" s="887"/>
      <c r="F1448" s="886">
        <v>0.8</v>
      </c>
      <c r="G1448" s="887"/>
      <c r="H1448" s="489"/>
      <c r="I1448" s="10"/>
      <c r="J1448" s="11" t="s">
        <v>121</v>
      </c>
      <c r="K1448" s="11" t="s">
        <v>269</v>
      </c>
      <c r="L1448" s="11" t="s">
        <v>270</v>
      </c>
    </row>
    <row r="1449" spans="1:12" ht="13.8">
      <c r="A1449" s="12"/>
      <c r="B1449" s="13"/>
      <c r="C1449" s="14"/>
      <c r="D1449" s="872" t="s">
        <v>26</v>
      </c>
      <c r="E1449" s="880"/>
      <c r="F1449" s="872" t="s">
        <v>27</v>
      </c>
      <c r="G1449" s="880"/>
      <c r="H1449" s="872" t="s">
        <v>28</v>
      </c>
      <c r="I1449" s="873"/>
      <c r="J1449" s="15" t="s">
        <v>29</v>
      </c>
      <c r="K1449" s="391" t="s">
        <v>29</v>
      </c>
      <c r="L1449" s="391" t="s">
        <v>29</v>
      </c>
    </row>
    <row r="1450" spans="1:12" ht="27.6">
      <c r="A1450" s="16" t="s">
        <v>30</v>
      </c>
      <c r="B1450" s="17" t="s">
        <v>31</v>
      </c>
      <c r="C1450" s="18" t="s">
        <v>32</v>
      </c>
      <c r="D1450" s="19" t="s">
        <v>33</v>
      </c>
      <c r="E1450" s="20" t="s">
        <v>34</v>
      </c>
      <c r="F1450" s="19" t="s">
        <v>33</v>
      </c>
      <c r="G1450" s="20" t="s">
        <v>34</v>
      </c>
      <c r="H1450" s="21" t="s">
        <v>33</v>
      </c>
      <c r="I1450" s="40" t="s">
        <v>34</v>
      </c>
      <c r="J1450" s="18" t="s">
        <v>34</v>
      </c>
      <c r="K1450" s="18" t="s">
        <v>34</v>
      </c>
      <c r="L1450" s="18" t="s">
        <v>34</v>
      </c>
    </row>
    <row r="1451" spans="1:12" ht="13.8">
      <c r="A1451" s="1" t="s">
        <v>15</v>
      </c>
      <c r="B1451" s="22">
        <f>+$B$10</f>
        <v>0</v>
      </c>
      <c r="C1451" s="84" t="e">
        <f>+B1451/B1478</f>
        <v>#DIV/0!</v>
      </c>
      <c r="D1451" s="89">
        <v>0</v>
      </c>
      <c r="E1451" s="112">
        <f>+D1451*C1445</f>
        <v>0</v>
      </c>
      <c r="F1451" s="79">
        <v>0</v>
      </c>
      <c r="G1451" s="114">
        <f>F1451*C1445</f>
        <v>0</v>
      </c>
      <c r="H1451" s="89">
        <v>0</v>
      </c>
      <c r="I1451" s="116">
        <f>H1451*C1445</f>
        <v>0</v>
      </c>
      <c r="J1451" s="39">
        <f>+H1451*I1481</f>
        <v>0</v>
      </c>
      <c r="K1451" s="39">
        <f>+H1451*I1482</f>
        <v>0</v>
      </c>
      <c r="L1451" s="393">
        <f>+J1451+K1451</f>
        <v>0</v>
      </c>
    </row>
    <row r="1452" spans="1:12" ht="13.8">
      <c r="A1452" s="2" t="s">
        <v>4</v>
      </c>
      <c r="B1452" s="22">
        <f>+$B$12</f>
        <v>0</v>
      </c>
      <c r="C1452" s="84" t="e">
        <f>+B1452/B1478</f>
        <v>#DIV/0!</v>
      </c>
      <c r="D1452" s="89">
        <v>0</v>
      </c>
      <c r="E1452" s="112">
        <f>+D1452*C1445</f>
        <v>0</v>
      </c>
      <c r="F1452" s="79">
        <v>0</v>
      </c>
      <c r="G1452" s="112">
        <f>F1452*C1445</f>
        <v>0</v>
      </c>
      <c r="H1452" s="89">
        <v>0</v>
      </c>
      <c r="I1452" s="117">
        <f>H1452*C1445</f>
        <v>0</v>
      </c>
      <c r="J1452" s="39">
        <f>+H1452*I1481</f>
        <v>0</v>
      </c>
      <c r="K1452" s="39">
        <f>+H1452*I1482</f>
        <v>0</v>
      </c>
      <c r="L1452" s="394">
        <f>+J1452+K1452</f>
        <v>0</v>
      </c>
    </row>
    <row r="1453" spans="1:12" ht="13.8">
      <c r="A1453" s="2" t="s">
        <v>0</v>
      </c>
      <c r="B1453" s="22">
        <f>+$B$13</f>
        <v>0</v>
      </c>
      <c r="C1453" s="84" t="e">
        <f>+B1453/B1478</f>
        <v>#DIV/0!</v>
      </c>
      <c r="D1453" s="89">
        <v>0</v>
      </c>
      <c r="E1453" s="112">
        <f>+D1453*C1445</f>
        <v>0</v>
      </c>
      <c r="F1453" s="79">
        <v>0</v>
      </c>
      <c r="G1453" s="112">
        <f>F1453*C1445</f>
        <v>0</v>
      </c>
      <c r="H1453" s="89">
        <v>0</v>
      </c>
      <c r="I1453" s="117">
        <f>H1453*C1445</f>
        <v>0</v>
      </c>
      <c r="J1453" s="39">
        <f>+H1453*I1481</f>
        <v>0</v>
      </c>
      <c r="K1453" s="39">
        <f>+H1453*I1482</f>
        <v>0</v>
      </c>
      <c r="L1453" s="394">
        <f t="shared" ref="L1453:L1477" si="102">+J1453+K1453</f>
        <v>0</v>
      </c>
    </row>
    <row r="1454" spans="1:12" ht="13.8">
      <c r="A1454" s="2" t="s">
        <v>16</v>
      </c>
      <c r="B1454" s="22">
        <f>+$B$14</f>
        <v>0</v>
      </c>
      <c r="C1454" s="84" t="e">
        <f>+B1454/B1478</f>
        <v>#DIV/0!</v>
      </c>
      <c r="D1454" s="89">
        <v>0</v>
      </c>
      <c r="E1454" s="112">
        <f>+D1454*C1445</f>
        <v>0</v>
      </c>
      <c r="F1454" s="79">
        <v>0</v>
      </c>
      <c r="G1454" s="112">
        <f>F1454*C1445</f>
        <v>0</v>
      </c>
      <c r="H1454" s="89">
        <v>0</v>
      </c>
      <c r="I1454" s="117">
        <f>H1454*C1445</f>
        <v>0</v>
      </c>
      <c r="J1454" s="39">
        <f>+H1454*I1481</f>
        <v>0</v>
      </c>
      <c r="K1454" s="39">
        <f>+H1454*I1482</f>
        <v>0</v>
      </c>
      <c r="L1454" s="394">
        <f t="shared" si="102"/>
        <v>0</v>
      </c>
    </row>
    <row r="1455" spans="1:12" ht="13.8">
      <c r="A1455" s="2" t="s">
        <v>6</v>
      </c>
      <c r="B1455" s="22">
        <f>+$B$15</f>
        <v>0</v>
      </c>
      <c r="C1455" s="84" t="e">
        <f>+B1455/B1478</f>
        <v>#DIV/0!</v>
      </c>
      <c r="D1455" s="89">
        <v>0</v>
      </c>
      <c r="E1455" s="112">
        <f>+D1455*C1445</f>
        <v>0</v>
      </c>
      <c r="F1455" s="79">
        <v>0</v>
      </c>
      <c r="G1455" s="112">
        <f>F1455*C1445</f>
        <v>0</v>
      </c>
      <c r="H1455" s="89">
        <v>0</v>
      </c>
      <c r="I1455" s="117">
        <f>H1455*C1445</f>
        <v>0</v>
      </c>
      <c r="J1455" s="39">
        <f>+H1455*I1481</f>
        <v>0</v>
      </c>
      <c r="K1455" s="39">
        <f>+H1455*I1482</f>
        <v>0</v>
      </c>
      <c r="L1455" s="394">
        <f t="shared" si="102"/>
        <v>0</v>
      </c>
    </row>
    <row r="1456" spans="1:12" ht="13.8">
      <c r="A1456" s="2" t="s">
        <v>10</v>
      </c>
      <c r="B1456" s="22">
        <f>+$B$16</f>
        <v>0</v>
      </c>
      <c r="C1456" s="84" t="e">
        <f>+B1456/B1478</f>
        <v>#DIV/0!</v>
      </c>
      <c r="D1456" s="89">
        <v>0</v>
      </c>
      <c r="E1456" s="112">
        <f>+D1456*C1445</f>
        <v>0</v>
      </c>
      <c r="F1456" s="79">
        <v>0</v>
      </c>
      <c r="G1456" s="112">
        <f>F1456*C1445</f>
        <v>0</v>
      </c>
      <c r="H1456" s="89">
        <v>0</v>
      </c>
      <c r="I1456" s="117">
        <f>H1456*C1445</f>
        <v>0</v>
      </c>
      <c r="J1456" s="39">
        <f>+H1456*I1481</f>
        <v>0</v>
      </c>
      <c r="K1456" s="39">
        <f>+H1456*I1482</f>
        <v>0</v>
      </c>
      <c r="L1456" s="394">
        <f t="shared" si="102"/>
        <v>0</v>
      </c>
    </row>
    <row r="1457" spans="1:12" ht="13.8">
      <c r="A1457" s="2" t="s">
        <v>17</v>
      </c>
      <c r="B1457" s="22">
        <f>+$B$17</f>
        <v>0</v>
      </c>
      <c r="C1457" s="84" t="e">
        <f>+B1457/B1478</f>
        <v>#DIV/0!</v>
      </c>
      <c r="D1457" s="89">
        <v>0</v>
      </c>
      <c r="E1457" s="112">
        <f>+D1457*C1445</f>
        <v>0</v>
      </c>
      <c r="F1457" s="79">
        <v>0</v>
      </c>
      <c r="G1457" s="112">
        <f>F1457*C1445</f>
        <v>0</v>
      </c>
      <c r="H1457" s="89">
        <v>0</v>
      </c>
      <c r="I1457" s="117">
        <f>H1457*C1445</f>
        <v>0</v>
      </c>
      <c r="J1457" s="39">
        <f>+H1457*I1481</f>
        <v>0</v>
      </c>
      <c r="K1457" s="39">
        <f>+H1457*I1482</f>
        <v>0</v>
      </c>
      <c r="L1457" s="394">
        <f t="shared" si="102"/>
        <v>0</v>
      </c>
    </row>
    <row r="1458" spans="1:12" ht="13.8">
      <c r="A1458" s="2" t="s">
        <v>5</v>
      </c>
      <c r="B1458" s="22">
        <f>+$B$18</f>
        <v>0</v>
      </c>
      <c r="C1458" s="84" t="e">
        <f>+B1458/B1478</f>
        <v>#DIV/0!</v>
      </c>
      <c r="D1458" s="89">
        <v>0</v>
      </c>
      <c r="E1458" s="112">
        <f>+D1458*C1445</f>
        <v>0</v>
      </c>
      <c r="F1458" s="79">
        <v>0</v>
      </c>
      <c r="G1458" s="112">
        <f>F1458*C1445</f>
        <v>0</v>
      </c>
      <c r="H1458" s="89">
        <v>0</v>
      </c>
      <c r="I1458" s="117">
        <f>H1458*C1445</f>
        <v>0</v>
      </c>
      <c r="J1458" s="39">
        <f>+H1458*I1481</f>
        <v>0</v>
      </c>
      <c r="K1458" s="39">
        <f>+H1458*I1482</f>
        <v>0</v>
      </c>
      <c r="L1458" s="394">
        <f t="shared" si="102"/>
        <v>0</v>
      </c>
    </row>
    <row r="1459" spans="1:12" ht="13.8">
      <c r="A1459" s="2" t="s">
        <v>116</v>
      </c>
      <c r="B1459" s="22">
        <f>+$B$19</f>
        <v>0</v>
      </c>
      <c r="C1459" s="84" t="e">
        <f>+B1459/B1478</f>
        <v>#DIV/0!</v>
      </c>
      <c r="D1459" s="89">
        <v>0</v>
      </c>
      <c r="E1459" s="112">
        <f>+D1459*C1445</f>
        <v>0</v>
      </c>
      <c r="F1459" s="79">
        <v>0</v>
      </c>
      <c r="G1459" s="112">
        <f>F1459*C1445</f>
        <v>0</v>
      </c>
      <c r="H1459" s="89">
        <v>0</v>
      </c>
      <c r="I1459" s="117">
        <f>H1459*C1445</f>
        <v>0</v>
      </c>
      <c r="J1459" s="39">
        <f>+H1459*I1481</f>
        <v>0</v>
      </c>
      <c r="K1459" s="39">
        <f>+H1459*I1482</f>
        <v>0</v>
      </c>
      <c r="L1459" s="394">
        <f t="shared" si="102"/>
        <v>0</v>
      </c>
    </row>
    <row r="1460" spans="1:12" ht="13.8">
      <c r="A1460" s="2" t="s">
        <v>1</v>
      </c>
      <c r="B1460" s="22">
        <f>+$B$20</f>
        <v>0</v>
      </c>
      <c r="C1460" s="84" t="e">
        <f>+B1460/B1478</f>
        <v>#DIV/0!</v>
      </c>
      <c r="D1460" s="89">
        <v>0</v>
      </c>
      <c r="E1460" s="112">
        <f>+D1460*C1445</f>
        <v>0</v>
      </c>
      <c r="F1460" s="79">
        <v>0</v>
      </c>
      <c r="G1460" s="112">
        <f>F1460*C1445</f>
        <v>0</v>
      </c>
      <c r="H1460" s="89">
        <v>0</v>
      </c>
      <c r="I1460" s="117">
        <f>H1460*C1445</f>
        <v>0</v>
      </c>
      <c r="J1460" s="39">
        <f>+H1460*I1481</f>
        <v>0</v>
      </c>
      <c r="K1460" s="39">
        <f>+H1460*I1482</f>
        <v>0</v>
      </c>
      <c r="L1460" s="394">
        <f t="shared" si="102"/>
        <v>0</v>
      </c>
    </row>
    <row r="1461" spans="1:12" ht="13.8">
      <c r="A1461" s="2" t="s">
        <v>46</v>
      </c>
      <c r="B1461" s="22">
        <f>+$B$21</f>
        <v>0</v>
      </c>
      <c r="C1461" s="84" t="e">
        <f>+B1461/B1478</f>
        <v>#DIV/0!</v>
      </c>
      <c r="D1461" s="89">
        <v>0</v>
      </c>
      <c r="E1461" s="112">
        <f>+D1461*C1445</f>
        <v>0</v>
      </c>
      <c r="F1461" s="79">
        <v>0</v>
      </c>
      <c r="G1461" s="112">
        <f>F1461*C1445</f>
        <v>0</v>
      </c>
      <c r="H1461" s="89">
        <v>0</v>
      </c>
      <c r="I1461" s="117">
        <f>H1461*C1445</f>
        <v>0</v>
      </c>
      <c r="J1461" s="39">
        <f>+H1461*I1481</f>
        <v>0</v>
      </c>
      <c r="K1461" s="39">
        <f>+H1461*I1482</f>
        <v>0</v>
      </c>
      <c r="L1461" s="394">
        <f t="shared" si="102"/>
        <v>0</v>
      </c>
    </row>
    <row r="1462" spans="1:12" ht="13.8">
      <c r="A1462" s="2" t="s">
        <v>45</v>
      </c>
      <c r="B1462" s="22">
        <f>+$B$22</f>
        <v>0</v>
      </c>
      <c r="C1462" s="84" t="e">
        <f>+B1462/B1478</f>
        <v>#DIV/0!</v>
      </c>
      <c r="D1462" s="89">
        <v>0</v>
      </c>
      <c r="E1462" s="112">
        <f>+D1462*C1445</f>
        <v>0</v>
      </c>
      <c r="F1462" s="79">
        <v>0</v>
      </c>
      <c r="G1462" s="112">
        <f>F1462*C1445</f>
        <v>0</v>
      </c>
      <c r="H1462" s="89">
        <v>0</v>
      </c>
      <c r="I1462" s="117">
        <f>H1462*C1445</f>
        <v>0</v>
      </c>
      <c r="J1462" s="39">
        <f>+H1462*I1481</f>
        <v>0</v>
      </c>
      <c r="K1462" s="39">
        <f>+H1462*I1482</f>
        <v>0</v>
      </c>
      <c r="L1462" s="394">
        <f t="shared" si="102"/>
        <v>0</v>
      </c>
    </row>
    <row r="1463" spans="1:12" ht="13.8">
      <c r="A1463" s="2" t="s">
        <v>209</v>
      </c>
      <c r="B1463" s="22">
        <f>+$B$23</f>
        <v>0</v>
      </c>
      <c r="C1463" s="84" t="e">
        <f>+B1463/B1478</f>
        <v>#DIV/0!</v>
      </c>
      <c r="D1463" s="89">
        <v>0</v>
      </c>
      <c r="E1463" s="112">
        <f>+D1463*C1445</f>
        <v>0</v>
      </c>
      <c r="F1463" s="79">
        <v>0</v>
      </c>
      <c r="G1463" s="112">
        <f>F1463*C1445</f>
        <v>0</v>
      </c>
      <c r="H1463" s="89">
        <v>0</v>
      </c>
      <c r="I1463" s="117">
        <f>H1463*C1445</f>
        <v>0</v>
      </c>
      <c r="J1463" s="39">
        <f>+H1463*I1481</f>
        <v>0</v>
      </c>
      <c r="K1463" s="39">
        <f>+H1463*I1482</f>
        <v>0</v>
      </c>
      <c r="L1463" s="394">
        <f t="shared" si="102"/>
        <v>0</v>
      </c>
    </row>
    <row r="1464" spans="1:12" ht="13.8">
      <c r="A1464" s="2" t="s">
        <v>210</v>
      </c>
      <c r="B1464" s="22">
        <f>+$B$24</f>
        <v>0</v>
      </c>
      <c r="C1464" s="84" t="e">
        <f>+B1464/B1478</f>
        <v>#DIV/0!</v>
      </c>
      <c r="D1464" s="89">
        <v>0</v>
      </c>
      <c r="E1464" s="112">
        <f>+D1464*C1445</f>
        <v>0</v>
      </c>
      <c r="F1464" s="79">
        <v>0</v>
      </c>
      <c r="G1464" s="112">
        <f>F1464*C1445</f>
        <v>0</v>
      </c>
      <c r="H1464" s="89">
        <v>0</v>
      </c>
      <c r="I1464" s="117">
        <f>H1464*C1445</f>
        <v>0</v>
      </c>
      <c r="J1464" s="39">
        <f>+H1464*I1481</f>
        <v>0</v>
      </c>
      <c r="K1464" s="39">
        <f>+H1464*I1482</f>
        <v>0</v>
      </c>
      <c r="L1464" s="394">
        <f t="shared" si="102"/>
        <v>0</v>
      </c>
    </row>
    <row r="1465" spans="1:12" ht="13.8">
      <c r="A1465" s="2" t="s">
        <v>2</v>
      </c>
      <c r="B1465" s="22">
        <f>+$B$25</f>
        <v>0</v>
      </c>
      <c r="C1465" s="84" t="e">
        <f>+B1465/B1478</f>
        <v>#DIV/0!</v>
      </c>
      <c r="D1465" s="89">
        <v>0</v>
      </c>
      <c r="E1465" s="112">
        <f>+D1465*C1445</f>
        <v>0</v>
      </c>
      <c r="F1465" s="79">
        <v>0</v>
      </c>
      <c r="G1465" s="112">
        <f>F1465*C1445</f>
        <v>0</v>
      </c>
      <c r="H1465" s="89">
        <v>0</v>
      </c>
      <c r="I1465" s="117">
        <f>H1465*C1445</f>
        <v>0</v>
      </c>
      <c r="J1465" s="39">
        <f>+H1465*I1481</f>
        <v>0</v>
      </c>
      <c r="K1465" s="39">
        <f>+H1465*I1482</f>
        <v>0</v>
      </c>
      <c r="L1465" s="394">
        <f t="shared" si="102"/>
        <v>0</v>
      </c>
    </row>
    <row r="1466" spans="1:12" ht="13.8">
      <c r="A1466" s="2" t="s">
        <v>12</v>
      </c>
      <c r="B1466" s="22">
        <f>+$B$26</f>
        <v>0</v>
      </c>
      <c r="C1466" s="84" t="e">
        <f>+B1466/B1478</f>
        <v>#DIV/0!</v>
      </c>
      <c r="D1466" s="89">
        <v>0</v>
      </c>
      <c r="E1466" s="112">
        <f>+D1466*C1445</f>
        <v>0</v>
      </c>
      <c r="F1466" s="79">
        <v>0</v>
      </c>
      <c r="G1466" s="112">
        <f>F1466*C1445</f>
        <v>0</v>
      </c>
      <c r="H1466" s="89">
        <v>0</v>
      </c>
      <c r="I1466" s="117">
        <f>H1466*C1445</f>
        <v>0</v>
      </c>
      <c r="J1466" s="39">
        <f>+H1466*I1481</f>
        <v>0</v>
      </c>
      <c r="K1466" s="39">
        <f>+H1466*I1482</f>
        <v>0</v>
      </c>
      <c r="L1466" s="394">
        <f t="shared" si="102"/>
        <v>0</v>
      </c>
    </row>
    <row r="1467" spans="1:12" ht="13.8">
      <c r="A1467" s="2" t="s">
        <v>18</v>
      </c>
      <c r="B1467" s="22">
        <f>+$B$27</f>
        <v>0</v>
      </c>
      <c r="C1467" s="84" t="e">
        <f>+B1467/B1478</f>
        <v>#DIV/0!</v>
      </c>
      <c r="D1467" s="89">
        <v>0</v>
      </c>
      <c r="E1467" s="112">
        <f>+D1467*C1445</f>
        <v>0</v>
      </c>
      <c r="F1467" s="79">
        <v>0</v>
      </c>
      <c r="G1467" s="112">
        <f>F1467*C1445</f>
        <v>0</v>
      </c>
      <c r="H1467" s="89">
        <v>0</v>
      </c>
      <c r="I1467" s="117">
        <f>H1467*C1445</f>
        <v>0</v>
      </c>
      <c r="J1467" s="39">
        <f>+H1467*I1481</f>
        <v>0</v>
      </c>
      <c r="K1467" s="39">
        <f>+H1467*I1482</f>
        <v>0</v>
      </c>
      <c r="L1467" s="394">
        <f t="shared" si="102"/>
        <v>0</v>
      </c>
    </row>
    <row r="1468" spans="1:12" ht="13.8">
      <c r="A1468" s="2" t="s">
        <v>9</v>
      </c>
      <c r="B1468" s="22">
        <f>+$B$28</f>
        <v>0</v>
      </c>
      <c r="C1468" s="84" t="e">
        <f>+B1468/B1478</f>
        <v>#DIV/0!</v>
      </c>
      <c r="D1468" s="89">
        <v>0</v>
      </c>
      <c r="E1468" s="112">
        <f>+D1468*C1445</f>
        <v>0</v>
      </c>
      <c r="F1468" s="79">
        <v>0</v>
      </c>
      <c r="G1468" s="112">
        <f>F1468*C1445</f>
        <v>0</v>
      </c>
      <c r="H1468" s="89">
        <v>0</v>
      </c>
      <c r="I1468" s="117">
        <f>H1468*C1445</f>
        <v>0</v>
      </c>
      <c r="J1468" s="39">
        <f>+H1468*I1481</f>
        <v>0</v>
      </c>
      <c r="K1468" s="39">
        <f>+H1468*I1482</f>
        <v>0</v>
      </c>
      <c r="L1468" s="394">
        <f t="shared" si="102"/>
        <v>0</v>
      </c>
    </row>
    <row r="1469" spans="1:12" ht="13.8">
      <c r="A1469" s="2" t="s">
        <v>7</v>
      </c>
      <c r="B1469" s="22">
        <f>+$B$29</f>
        <v>0</v>
      </c>
      <c r="C1469" s="84" t="e">
        <f>+B1469/B1478</f>
        <v>#DIV/0!</v>
      </c>
      <c r="D1469" s="89">
        <v>0</v>
      </c>
      <c r="E1469" s="112">
        <f>+D1469*C1445</f>
        <v>0</v>
      </c>
      <c r="F1469" s="79">
        <v>0</v>
      </c>
      <c r="G1469" s="112">
        <f>F1469*C1445</f>
        <v>0</v>
      </c>
      <c r="H1469" s="89">
        <v>0</v>
      </c>
      <c r="I1469" s="117">
        <f>H1469*C1445</f>
        <v>0</v>
      </c>
      <c r="J1469" s="39">
        <f>+H1469*I1481</f>
        <v>0</v>
      </c>
      <c r="K1469" s="39">
        <f>+H1469*I1482</f>
        <v>0</v>
      </c>
      <c r="L1469" s="394">
        <f t="shared" si="102"/>
        <v>0</v>
      </c>
    </row>
    <row r="1470" spans="1:12" ht="13.8">
      <c r="A1470" s="2" t="s">
        <v>13</v>
      </c>
      <c r="B1470" s="22">
        <f>+$B$30</f>
        <v>0</v>
      </c>
      <c r="C1470" s="84" t="e">
        <f>+B1470/B1478</f>
        <v>#DIV/0!</v>
      </c>
      <c r="D1470" s="89">
        <v>0</v>
      </c>
      <c r="E1470" s="112">
        <f>+D1470*C1445</f>
        <v>0</v>
      </c>
      <c r="F1470" s="79">
        <v>0</v>
      </c>
      <c r="G1470" s="112">
        <f>F1470*C1445</f>
        <v>0</v>
      </c>
      <c r="H1470" s="89">
        <v>0</v>
      </c>
      <c r="I1470" s="117">
        <f>H1470*C1445</f>
        <v>0</v>
      </c>
      <c r="J1470" s="39">
        <f>+H1470*I1481</f>
        <v>0</v>
      </c>
      <c r="K1470" s="39">
        <f>+H1470*I1482</f>
        <v>0</v>
      </c>
      <c r="L1470" s="394">
        <f t="shared" si="102"/>
        <v>0</v>
      </c>
    </row>
    <row r="1471" spans="1:12" ht="13.8">
      <c r="A1471" s="2" t="s">
        <v>3</v>
      </c>
      <c r="B1471" s="22">
        <f>+$B$31</f>
        <v>0</v>
      </c>
      <c r="C1471" s="84" t="e">
        <f>+B1471/B1478</f>
        <v>#DIV/0!</v>
      </c>
      <c r="D1471" s="89">
        <v>0</v>
      </c>
      <c r="E1471" s="112">
        <f>+D1471*C1445</f>
        <v>0</v>
      </c>
      <c r="F1471" s="79">
        <v>0</v>
      </c>
      <c r="G1471" s="112">
        <f>F1471*C1445</f>
        <v>0</v>
      </c>
      <c r="H1471" s="89">
        <v>0</v>
      </c>
      <c r="I1471" s="117">
        <f>H1471*C1445</f>
        <v>0</v>
      </c>
      <c r="J1471" s="39">
        <f>+H1471*I1481</f>
        <v>0</v>
      </c>
      <c r="K1471" s="39">
        <f>+H1471*I1482</f>
        <v>0</v>
      </c>
      <c r="L1471" s="394">
        <f t="shared" si="102"/>
        <v>0</v>
      </c>
    </row>
    <row r="1472" spans="1:12" ht="13.8">
      <c r="A1472" s="2" t="s">
        <v>11</v>
      </c>
      <c r="B1472" s="22">
        <f>+$B$32</f>
        <v>0</v>
      </c>
      <c r="C1472" s="84" t="e">
        <f>+B1472/B1478</f>
        <v>#DIV/0!</v>
      </c>
      <c r="D1472" s="89">
        <v>0</v>
      </c>
      <c r="E1472" s="112">
        <f>+D1472*C1445</f>
        <v>0</v>
      </c>
      <c r="F1472" s="79">
        <v>0</v>
      </c>
      <c r="G1472" s="112">
        <f>F1472*C1445</f>
        <v>0</v>
      </c>
      <c r="H1472" s="89">
        <v>0</v>
      </c>
      <c r="I1472" s="117">
        <f>H1472*C1445</f>
        <v>0</v>
      </c>
      <c r="J1472" s="39">
        <f>+H1472*I1481</f>
        <v>0</v>
      </c>
      <c r="K1472" s="39">
        <f>+H1472*I1482</f>
        <v>0</v>
      </c>
      <c r="L1472" s="394">
        <f t="shared" si="102"/>
        <v>0</v>
      </c>
    </row>
    <row r="1473" spans="1:14" ht="13.8">
      <c r="A1473" s="372" t="s">
        <v>8</v>
      </c>
      <c r="B1473" s="22">
        <f>+$B$33</f>
        <v>0</v>
      </c>
      <c r="C1473" s="84" t="e">
        <f>+B1473/B1478</f>
        <v>#DIV/0!</v>
      </c>
      <c r="D1473" s="89">
        <v>0</v>
      </c>
      <c r="E1473" s="112">
        <f>+D1473*C1445</f>
        <v>0</v>
      </c>
      <c r="F1473" s="79">
        <v>0</v>
      </c>
      <c r="G1473" s="112">
        <f>F1473*C1445</f>
        <v>0</v>
      </c>
      <c r="H1473" s="89">
        <v>0</v>
      </c>
      <c r="I1473" s="117">
        <f>H1473*C1445</f>
        <v>0</v>
      </c>
      <c r="J1473" s="39">
        <f>+H1473*I1481</f>
        <v>0</v>
      </c>
      <c r="K1473" s="39">
        <f>+H1473*I1482</f>
        <v>0</v>
      </c>
      <c r="L1473" s="394">
        <f t="shared" si="102"/>
        <v>0</v>
      </c>
    </row>
    <row r="1474" spans="1:14" ht="13.8">
      <c r="A1474" s="372" t="s">
        <v>444</v>
      </c>
      <c r="B1474" s="22">
        <f>+$B$34</f>
        <v>0</v>
      </c>
      <c r="C1474" s="84" t="e">
        <f>+B1474/B1478</f>
        <v>#DIV/0!</v>
      </c>
      <c r="D1474" s="89">
        <v>0</v>
      </c>
      <c r="E1474" s="112">
        <f>+D1474*C1445</f>
        <v>0</v>
      </c>
      <c r="F1474" s="79">
        <v>0</v>
      </c>
      <c r="G1474" s="112">
        <f>F1474*C1445</f>
        <v>0</v>
      </c>
      <c r="H1474" s="89">
        <v>0</v>
      </c>
      <c r="I1474" s="117">
        <f>H1474*C1445</f>
        <v>0</v>
      </c>
      <c r="J1474" s="39">
        <f>+H1474*I1481</f>
        <v>0</v>
      </c>
      <c r="K1474" s="39">
        <f>+H1474*I1482</f>
        <v>0</v>
      </c>
      <c r="L1474" s="394">
        <f t="shared" si="102"/>
        <v>0</v>
      </c>
    </row>
    <row r="1475" spans="1:14" ht="13.8">
      <c r="A1475" s="372" t="s">
        <v>445</v>
      </c>
      <c r="B1475" s="22">
        <f>+$B$35</f>
        <v>0</v>
      </c>
      <c r="C1475" s="84" t="e">
        <f>+B1475/B1478</f>
        <v>#DIV/0!</v>
      </c>
      <c r="D1475" s="89">
        <v>0</v>
      </c>
      <c r="E1475" s="112">
        <f>+D1475*C1445</f>
        <v>0</v>
      </c>
      <c r="F1475" s="79">
        <v>0</v>
      </c>
      <c r="G1475" s="112">
        <f>F1475*C1445</f>
        <v>0</v>
      </c>
      <c r="H1475" s="89">
        <v>0</v>
      </c>
      <c r="I1475" s="117">
        <f>H1475*C1445</f>
        <v>0</v>
      </c>
      <c r="J1475" s="39">
        <f>+H1475*I1481</f>
        <v>0</v>
      </c>
      <c r="K1475" s="39">
        <f>+H1475*I1482</f>
        <v>0</v>
      </c>
      <c r="L1475" s="394">
        <f t="shared" si="102"/>
        <v>0</v>
      </c>
    </row>
    <row r="1476" spans="1:14" ht="13.8">
      <c r="A1476" s="372" t="s">
        <v>461</v>
      </c>
      <c r="B1476" s="22">
        <f>+$B$36</f>
        <v>0</v>
      </c>
      <c r="C1476" s="84" t="e">
        <f>+B1476/B1478</f>
        <v>#DIV/0!</v>
      </c>
      <c r="D1476" s="89">
        <v>0</v>
      </c>
      <c r="E1476" s="112">
        <f>+D1476*C1445</f>
        <v>0</v>
      </c>
      <c r="F1476" s="79">
        <v>0</v>
      </c>
      <c r="G1476" s="112">
        <f>F1476*C1445</f>
        <v>0</v>
      </c>
      <c r="H1476" s="89">
        <v>0</v>
      </c>
      <c r="I1476" s="117">
        <f>H1476*C1445</f>
        <v>0</v>
      </c>
      <c r="J1476" s="39">
        <f>+H1476*I1481</f>
        <v>0</v>
      </c>
      <c r="K1476" s="39">
        <f>+H1476*I1482</f>
        <v>0</v>
      </c>
      <c r="L1476" s="394">
        <f t="shared" ref="L1476" si="103">+J1476+K1476</f>
        <v>0</v>
      </c>
    </row>
    <row r="1477" spans="1:14" ht="13.8">
      <c r="A1477" s="3" t="s">
        <v>464</v>
      </c>
      <c r="B1477" s="22">
        <f>+$B$37</f>
        <v>0</v>
      </c>
      <c r="C1477" s="84" t="e">
        <f>+B1477/B1478</f>
        <v>#DIV/0!</v>
      </c>
      <c r="D1477" s="89">
        <v>0</v>
      </c>
      <c r="E1477" s="112">
        <f>+D1477*C1445</f>
        <v>0</v>
      </c>
      <c r="F1477" s="79">
        <v>0</v>
      </c>
      <c r="G1477" s="115">
        <f>F1477*C1445</f>
        <v>0</v>
      </c>
      <c r="H1477" s="358">
        <v>0</v>
      </c>
      <c r="I1477" s="118">
        <f>H1477*C1445</f>
        <v>0</v>
      </c>
      <c r="J1477" s="39">
        <f>+H1477*I1481</f>
        <v>0</v>
      </c>
      <c r="K1477" s="39">
        <f>+H1477*I1482</f>
        <v>0</v>
      </c>
      <c r="L1477" s="394">
        <f t="shared" si="102"/>
        <v>0</v>
      </c>
    </row>
    <row r="1478" spans="1:14" ht="13.8">
      <c r="A1478" s="24"/>
      <c r="B1478" s="25">
        <f t="shared" ref="B1478:L1478" si="104">SUM(B1451:B1477)</f>
        <v>0</v>
      </c>
      <c r="C1478" s="85" t="e">
        <f t="shared" si="104"/>
        <v>#DIV/0!</v>
      </c>
      <c r="D1478" s="82">
        <f t="shared" si="104"/>
        <v>0</v>
      </c>
      <c r="E1478" s="113">
        <f t="shared" si="104"/>
        <v>0</v>
      </c>
      <c r="F1478" s="83">
        <f t="shared" si="104"/>
        <v>0</v>
      </c>
      <c r="G1478" s="113">
        <f t="shared" si="104"/>
        <v>0</v>
      </c>
      <c r="H1478" s="86">
        <f t="shared" si="104"/>
        <v>0</v>
      </c>
      <c r="I1478" s="119">
        <f t="shared" si="104"/>
        <v>0</v>
      </c>
      <c r="J1478" s="26">
        <f t="shared" si="104"/>
        <v>0</v>
      </c>
      <c r="K1478" s="26">
        <f t="shared" si="104"/>
        <v>0</v>
      </c>
      <c r="L1478" s="26">
        <f t="shared" si="104"/>
        <v>0</v>
      </c>
    </row>
    <row r="1479" spans="1:14">
      <c r="H1479" s="80"/>
      <c r="I1479" s="81"/>
    </row>
    <row r="1481" spans="1:14">
      <c r="G1481" t="s">
        <v>114</v>
      </c>
      <c r="H1481" s="27"/>
      <c r="I1481" s="357">
        <v>0</v>
      </c>
    </row>
    <row r="1482" spans="1:14">
      <c r="G1482" t="s">
        <v>338</v>
      </c>
      <c r="I1482" s="357">
        <v>0</v>
      </c>
    </row>
    <row r="1483" spans="1:14">
      <c r="G1483" t="s">
        <v>256</v>
      </c>
      <c r="I1483" s="120">
        <f>SUM(I1481:I1482)</f>
        <v>0</v>
      </c>
      <c r="N1483" s="121">
        <f>+I1483</f>
        <v>0</v>
      </c>
    </row>
    <row r="1488" spans="1:14" ht="15.6">
      <c r="A1488" s="874" t="s">
        <v>19</v>
      </c>
      <c r="B1488" s="875"/>
      <c r="C1488" s="875">
        <v>0</v>
      </c>
      <c r="D1488" s="875"/>
      <c r="E1488" s="875"/>
      <c r="F1488" s="875"/>
      <c r="G1488" s="875"/>
      <c r="H1488" s="876"/>
      <c r="I1488" s="4"/>
    </row>
    <row r="1489" spans="1:12" ht="15.6">
      <c r="A1489" s="867" t="s">
        <v>20</v>
      </c>
      <c r="B1489" s="868"/>
      <c r="C1489" s="877"/>
      <c r="D1489" s="878"/>
      <c r="E1489" s="878"/>
      <c r="F1489" s="878"/>
      <c r="G1489" s="878"/>
      <c r="H1489" s="879"/>
      <c r="I1489" s="4"/>
    </row>
    <row r="1490" spans="1:12" ht="15.6">
      <c r="A1490" s="867" t="s">
        <v>22</v>
      </c>
      <c r="B1490" s="868"/>
      <c r="C1490" s="877"/>
      <c r="D1490" s="878"/>
      <c r="E1490" s="878"/>
      <c r="F1490" s="878"/>
      <c r="G1490" s="878"/>
      <c r="H1490" s="879"/>
      <c r="I1490" s="4"/>
    </row>
    <row r="1491" spans="1:12" ht="15.6">
      <c r="A1491" s="867" t="s">
        <v>24</v>
      </c>
      <c r="B1491" s="868"/>
      <c r="C1491" s="869">
        <v>0</v>
      </c>
      <c r="D1491" s="870"/>
      <c r="E1491" s="870"/>
      <c r="F1491" s="870"/>
      <c r="G1491" s="870"/>
      <c r="H1491" s="871"/>
      <c r="I1491" s="4"/>
    </row>
    <row r="1492" spans="1:12" ht="15.6">
      <c r="A1492" s="881" t="s">
        <v>25</v>
      </c>
      <c r="B1492" s="882"/>
      <c r="C1492" s="911" t="s">
        <v>17</v>
      </c>
      <c r="D1492" s="911"/>
      <c r="E1492" s="911"/>
      <c r="F1492" s="911"/>
      <c r="G1492" s="911"/>
      <c r="H1492" s="912"/>
      <c r="I1492" s="4"/>
    </row>
    <row r="1493" spans="1:12" ht="13.8">
      <c r="A1493" s="5"/>
      <c r="B1493" s="5"/>
      <c r="C1493" s="5"/>
      <c r="D1493" s="5"/>
      <c r="E1493" s="5"/>
      <c r="F1493" s="5"/>
      <c r="G1493" s="5"/>
      <c r="H1493" s="5"/>
      <c r="I1493" s="5"/>
    </row>
    <row r="1494" spans="1:12" ht="13.8">
      <c r="A1494" s="6"/>
      <c r="B1494" s="7"/>
      <c r="C1494" s="8"/>
      <c r="D1494" s="886">
        <v>0.2</v>
      </c>
      <c r="E1494" s="887"/>
      <c r="F1494" s="886">
        <v>0.8</v>
      </c>
      <c r="G1494" s="887"/>
      <c r="H1494" s="489"/>
      <c r="I1494" s="10"/>
      <c r="J1494" s="11" t="s">
        <v>121</v>
      </c>
      <c r="K1494" s="11" t="s">
        <v>269</v>
      </c>
      <c r="L1494" s="11" t="s">
        <v>270</v>
      </c>
    </row>
    <row r="1495" spans="1:12" ht="13.8">
      <c r="A1495" s="12"/>
      <c r="B1495" s="13"/>
      <c r="C1495" s="14"/>
      <c r="D1495" s="872" t="s">
        <v>26</v>
      </c>
      <c r="E1495" s="880"/>
      <c r="F1495" s="872" t="s">
        <v>27</v>
      </c>
      <c r="G1495" s="880"/>
      <c r="H1495" s="872" t="s">
        <v>28</v>
      </c>
      <c r="I1495" s="873"/>
      <c r="J1495" s="15" t="s">
        <v>29</v>
      </c>
      <c r="K1495" s="391" t="s">
        <v>29</v>
      </c>
      <c r="L1495" s="391" t="s">
        <v>29</v>
      </c>
    </row>
    <row r="1496" spans="1:12" ht="27.6">
      <c r="A1496" s="16" t="s">
        <v>30</v>
      </c>
      <c r="B1496" s="17" t="s">
        <v>31</v>
      </c>
      <c r="C1496" s="18" t="s">
        <v>32</v>
      </c>
      <c r="D1496" s="19" t="s">
        <v>33</v>
      </c>
      <c r="E1496" s="20" t="s">
        <v>34</v>
      </c>
      <c r="F1496" s="19" t="s">
        <v>33</v>
      </c>
      <c r="G1496" s="20" t="s">
        <v>34</v>
      </c>
      <c r="H1496" s="21" t="s">
        <v>33</v>
      </c>
      <c r="I1496" s="40" t="s">
        <v>34</v>
      </c>
      <c r="J1496" s="18" t="s">
        <v>34</v>
      </c>
      <c r="K1496" s="18" t="s">
        <v>34</v>
      </c>
      <c r="L1496" s="18" t="s">
        <v>34</v>
      </c>
    </row>
    <row r="1497" spans="1:12" ht="13.8">
      <c r="A1497" s="1" t="s">
        <v>15</v>
      </c>
      <c r="B1497" s="22">
        <f>+$B$10</f>
        <v>0</v>
      </c>
      <c r="C1497" s="84" t="e">
        <f>+B1497/B1524</f>
        <v>#DIV/0!</v>
      </c>
      <c r="D1497" s="89">
        <v>0</v>
      </c>
      <c r="E1497" s="112">
        <f>+D1497*C1491</f>
        <v>0</v>
      </c>
      <c r="F1497" s="79">
        <v>0</v>
      </c>
      <c r="G1497" s="114">
        <f>F1497*C1491</f>
        <v>0</v>
      </c>
      <c r="H1497" s="89">
        <v>0</v>
      </c>
      <c r="I1497" s="116">
        <f>H1497*C1491</f>
        <v>0</v>
      </c>
      <c r="J1497" s="39">
        <f>+H1497*I1527</f>
        <v>0</v>
      </c>
      <c r="K1497" s="39">
        <f>+H1497*I1528</f>
        <v>0</v>
      </c>
      <c r="L1497" s="393">
        <f>+J1497+K1497</f>
        <v>0</v>
      </c>
    </row>
    <row r="1498" spans="1:12" ht="13.8">
      <c r="A1498" s="2" t="s">
        <v>4</v>
      </c>
      <c r="B1498" s="22">
        <f>+$B$12</f>
        <v>0</v>
      </c>
      <c r="C1498" s="84" t="e">
        <f>+B1498/B1524</f>
        <v>#DIV/0!</v>
      </c>
      <c r="D1498" s="89">
        <v>0</v>
      </c>
      <c r="E1498" s="112">
        <f>+D1498*C1491</f>
        <v>0</v>
      </c>
      <c r="F1498" s="79">
        <v>0</v>
      </c>
      <c r="G1498" s="112">
        <f>F1498*C1491</f>
        <v>0</v>
      </c>
      <c r="H1498" s="89">
        <v>0</v>
      </c>
      <c r="I1498" s="117">
        <f>H1498*C1491</f>
        <v>0</v>
      </c>
      <c r="J1498" s="39">
        <f>+H1498*I1527</f>
        <v>0</v>
      </c>
      <c r="K1498" s="39">
        <f>+H1498*I1528</f>
        <v>0</v>
      </c>
      <c r="L1498" s="394">
        <f>+J1498+K1498</f>
        <v>0</v>
      </c>
    </row>
    <row r="1499" spans="1:12" ht="13.8">
      <c r="A1499" s="2" t="s">
        <v>0</v>
      </c>
      <c r="B1499" s="22">
        <f>+$B$13</f>
        <v>0</v>
      </c>
      <c r="C1499" s="84" t="e">
        <f>+B1499/B1524</f>
        <v>#DIV/0!</v>
      </c>
      <c r="D1499" s="89">
        <v>0</v>
      </c>
      <c r="E1499" s="112">
        <f>+D1499*C1491</f>
        <v>0</v>
      </c>
      <c r="F1499" s="79">
        <v>0</v>
      </c>
      <c r="G1499" s="112">
        <f>F1499*C1491</f>
        <v>0</v>
      </c>
      <c r="H1499" s="89">
        <v>0</v>
      </c>
      <c r="I1499" s="117">
        <f>H1499*C1491</f>
        <v>0</v>
      </c>
      <c r="J1499" s="39">
        <f>+H1499*I1527</f>
        <v>0</v>
      </c>
      <c r="K1499" s="39">
        <f>+H1499*I1528</f>
        <v>0</v>
      </c>
      <c r="L1499" s="394">
        <f t="shared" ref="L1499:L1523" si="105">+J1499+K1499</f>
        <v>0</v>
      </c>
    </row>
    <row r="1500" spans="1:12" ht="13.8">
      <c r="A1500" s="2" t="s">
        <v>16</v>
      </c>
      <c r="B1500" s="22">
        <f>+$B$14</f>
        <v>0</v>
      </c>
      <c r="C1500" s="84" t="e">
        <f>+B1500/B1524</f>
        <v>#DIV/0!</v>
      </c>
      <c r="D1500" s="89">
        <v>0</v>
      </c>
      <c r="E1500" s="112">
        <f>+D1500*C1491</f>
        <v>0</v>
      </c>
      <c r="F1500" s="79">
        <v>0</v>
      </c>
      <c r="G1500" s="112">
        <f>F1500*C1491</f>
        <v>0</v>
      </c>
      <c r="H1500" s="89">
        <v>0</v>
      </c>
      <c r="I1500" s="117">
        <f>H1500*C1491</f>
        <v>0</v>
      </c>
      <c r="J1500" s="39">
        <f>+H1500*I1527</f>
        <v>0</v>
      </c>
      <c r="K1500" s="39">
        <f>+H1500*I1528</f>
        <v>0</v>
      </c>
      <c r="L1500" s="394">
        <f t="shared" si="105"/>
        <v>0</v>
      </c>
    </row>
    <row r="1501" spans="1:12" ht="13.8">
      <c r="A1501" s="2" t="s">
        <v>6</v>
      </c>
      <c r="B1501" s="22">
        <f>+$B$15</f>
        <v>0</v>
      </c>
      <c r="C1501" s="84" t="e">
        <f>+B1501/B1524</f>
        <v>#DIV/0!</v>
      </c>
      <c r="D1501" s="89">
        <v>0</v>
      </c>
      <c r="E1501" s="112">
        <f>+D1501*C1491</f>
        <v>0</v>
      </c>
      <c r="F1501" s="79">
        <v>0</v>
      </c>
      <c r="G1501" s="112">
        <f>F1501*C1491</f>
        <v>0</v>
      </c>
      <c r="H1501" s="89">
        <v>0</v>
      </c>
      <c r="I1501" s="117">
        <f>H1501*C1491</f>
        <v>0</v>
      </c>
      <c r="J1501" s="39">
        <f>+H1501*I1527</f>
        <v>0</v>
      </c>
      <c r="K1501" s="39">
        <f>+H1501*I1528</f>
        <v>0</v>
      </c>
      <c r="L1501" s="394">
        <f t="shared" si="105"/>
        <v>0</v>
      </c>
    </row>
    <row r="1502" spans="1:12" ht="13.8">
      <c r="A1502" s="2" t="s">
        <v>10</v>
      </c>
      <c r="B1502" s="22">
        <f>+$B$16</f>
        <v>0</v>
      </c>
      <c r="C1502" s="84" t="e">
        <f>+B1502/B1524</f>
        <v>#DIV/0!</v>
      </c>
      <c r="D1502" s="89">
        <v>0</v>
      </c>
      <c r="E1502" s="112">
        <f>+D1502*C1491</f>
        <v>0</v>
      </c>
      <c r="F1502" s="79">
        <v>0</v>
      </c>
      <c r="G1502" s="112">
        <f>F1502*C1491</f>
        <v>0</v>
      </c>
      <c r="H1502" s="89">
        <v>0</v>
      </c>
      <c r="I1502" s="117">
        <f>H1502*C1491</f>
        <v>0</v>
      </c>
      <c r="J1502" s="39">
        <f>+H1502*I1527</f>
        <v>0</v>
      </c>
      <c r="K1502" s="39">
        <f>+H1502*I1528</f>
        <v>0</v>
      </c>
      <c r="L1502" s="394">
        <f t="shared" si="105"/>
        <v>0</v>
      </c>
    </row>
    <row r="1503" spans="1:12" ht="13.8">
      <c r="A1503" s="2" t="s">
        <v>17</v>
      </c>
      <c r="B1503" s="22">
        <f>+$B$17</f>
        <v>0</v>
      </c>
      <c r="C1503" s="84" t="e">
        <f>+B1503/B1524</f>
        <v>#DIV/0!</v>
      </c>
      <c r="D1503" s="89">
        <v>0</v>
      </c>
      <c r="E1503" s="112">
        <f>+D1503*C1491</f>
        <v>0</v>
      </c>
      <c r="F1503" s="79">
        <v>0</v>
      </c>
      <c r="G1503" s="112">
        <f>F1503*C1491</f>
        <v>0</v>
      </c>
      <c r="H1503" s="89">
        <v>0</v>
      </c>
      <c r="I1503" s="117">
        <f>H1503*C1491</f>
        <v>0</v>
      </c>
      <c r="J1503" s="39">
        <f>+H1503*I1527</f>
        <v>0</v>
      </c>
      <c r="K1503" s="39">
        <f>+H1503*I1528</f>
        <v>0</v>
      </c>
      <c r="L1503" s="394">
        <f t="shared" si="105"/>
        <v>0</v>
      </c>
    </row>
    <row r="1504" spans="1:12" ht="13.8">
      <c r="A1504" s="2" t="s">
        <v>5</v>
      </c>
      <c r="B1504" s="22">
        <f>+$B$18</f>
        <v>0</v>
      </c>
      <c r="C1504" s="84" t="e">
        <f>+B1504/B1524</f>
        <v>#DIV/0!</v>
      </c>
      <c r="D1504" s="89">
        <v>0</v>
      </c>
      <c r="E1504" s="112">
        <f>+D1504*C1491</f>
        <v>0</v>
      </c>
      <c r="F1504" s="79">
        <v>0</v>
      </c>
      <c r="G1504" s="112">
        <f>F1504*C1491</f>
        <v>0</v>
      </c>
      <c r="H1504" s="89">
        <v>0</v>
      </c>
      <c r="I1504" s="117">
        <f>H1504*C1491</f>
        <v>0</v>
      </c>
      <c r="J1504" s="39">
        <f>+H1504*I1527</f>
        <v>0</v>
      </c>
      <c r="K1504" s="39">
        <f>+H1504*I1528</f>
        <v>0</v>
      </c>
      <c r="L1504" s="394">
        <f t="shared" si="105"/>
        <v>0</v>
      </c>
    </row>
    <row r="1505" spans="1:12" ht="13.8">
      <c r="A1505" s="2" t="s">
        <v>116</v>
      </c>
      <c r="B1505" s="22">
        <f>+$B$19</f>
        <v>0</v>
      </c>
      <c r="C1505" s="84" t="e">
        <f>+B1505/B1524</f>
        <v>#DIV/0!</v>
      </c>
      <c r="D1505" s="89">
        <v>0</v>
      </c>
      <c r="E1505" s="112">
        <f>+D1505*C1491</f>
        <v>0</v>
      </c>
      <c r="F1505" s="79">
        <v>0</v>
      </c>
      <c r="G1505" s="112">
        <f>F1505*C1491</f>
        <v>0</v>
      </c>
      <c r="H1505" s="89">
        <v>0</v>
      </c>
      <c r="I1505" s="117">
        <f>H1505*C1491</f>
        <v>0</v>
      </c>
      <c r="J1505" s="39">
        <f>+H1505*I1527</f>
        <v>0</v>
      </c>
      <c r="K1505" s="39">
        <f>+H1505*I1528</f>
        <v>0</v>
      </c>
      <c r="L1505" s="394">
        <f t="shared" si="105"/>
        <v>0</v>
      </c>
    </row>
    <row r="1506" spans="1:12" ht="13.8">
      <c r="A1506" s="2" t="s">
        <v>1</v>
      </c>
      <c r="B1506" s="22">
        <f>+$B$20</f>
        <v>0</v>
      </c>
      <c r="C1506" s="84" t="e">
        <f>+B1506/B1524</f>
        <v>#DIV/0!</v>
      </c>
      <c r="D1506" s="89">
        <v>0</v>
      </c>
      <c r="E1506" s="112">
        <f>+D1506*C1491</f>
        <v>0</v>
      </c>
      <c r="F1506" s="79">
        <v>0</v>
      </c>
      <c r="G1506" s="112">
        <f>F1506*C1491</f>
        <v>0</v>
      </c>
      <c r="H1506" s="89">
        <v>0</v>
      </c>
      <c r="I1506" s="117">
        <f>H1506*C1491</f>
        <v>0</v>
      </c>
      <c r="J1506" s="39">
        <f>+H1506*I1527</f>
        <v>0</v>
      </c>
      <c r="K1506" s="39">
        <f>+H1506*I1528</f>
        <v>0</v>
      </c>
      <c r="L1506" s="394">
        <f t="shared" si="105"/>
        <v>0</v>
      </c>
    </row>
    <row r="1507" spans="1:12" ht="13.8">
      <c r="A1507" s="2" t="s">
        <v>46</v>
      </c>
      <c r="B1507" s="22">
        <f>+$B$21</f>
        <v>0</v>
      </c>
      <c r="C1507" s="84" t="e">
        <f>+B1507/B1524</f>
        <v>#DIV/0!</v>
      </c>
      <c r="D1507" s="89">
        <v>0</v>
      </c>
      <c r="E1507" s="112">
        <f>+D1507*C1491</f>
        <v>0</v>
      </c>
      <c r="F1507" s="79">
        <v>0</v>
      </c>
      <c r="G1507" s="112">
        <f>F1507*C1491</f>
        <v>0</v>
      </c>
      <c r="H1507" s="89">
        <v>0</v>
      </c>
      <c r="I1507" s="117">
        <f>H1507*C1491</f>
        <v>0</v>
      </c>
      <c r="J1507" s="39">
        <f>+H1507*I1527</f>
        <v>0</v>
      </c>
      <c r="K1507" s="39">
        <f>+H1507*I1528</f>
        <v>0</v>
      </c>
      <c r="L1507" s="394">
        <f t="shared" si="105"/>
        <v>0</v>
      </c>
    </row>
    <row r="1508" spans="1:12" ht="13.8">
      <c r="A1508" s="2" t="s">
        <v>45</v>
      </c>
      <c r="B1508" s="22">
        <f>+$B$22</f>
        <v>0</v>
      </c>
      <c r="C1508" s="84" t="e">
        <f>+B1508/B1524</f>
        <v>#DIV/0!</v>
      </c>
      <c r="D1508" s="89">
        <v>0</v>
      </c>
      <c r="E1508" s="112">
        <f>+D1508*C1491</f>
        <v>0</v>
      </c>
      <c r="F1508" s="79">
        <v>0</v>
      </c>
      <c r="G1508" s="112">
        <f>F1508*C1491</f>
        <v>0</v>
      </c>
      <c r="H1508" s="89">
        <v>0</v>
      </c>
      <c r="I1508" s="117">
        <f>H1508*C1491</f>
        <v>0</v>
      </c>
      <c r="J1508" s="39">
        <f>+H1508*I1527</f>
        <v>0</v>
      </c>
      <c r="K1508" s="39">
        <f>+H1508*I1528</f>
        <v>0</v>
      </c>
      <c r="L1508" s="394">
        <f t="shared" si="105"/>
        <v>0</v>
      </c>
    </row>
    <row r="1509" spans="1:12" ht="13.8">
      <c r="A1509" s="2" t="s">
        <v>209</v>
      </c>
      <c r="B1509" s="22">
        <f>+$B$23</f>
        <v>0</v>
      </c>
      <c r="C1509" s="84" t="e">
        <f>+B1509/B1524</f>
        <v>#DIV/0!</v>
      </c>
      <c r="D1509" s="89">
        <v>0</v>
      </c>
      <c r="E1509" s="112">
        <f>+D1509*C1491</f>
        <v>0</v>
      </c>
      <c r="F1509" s="79">
        <v>0</v>
      </c>
      <c r="G1509" s="112">
        <f>F1509*C1491</f>
        <v>0</v>
      </c>
      <c r="H1509" s="89">
        <v>0</v>
      </c>
      <c r="I1509" s="117">
        <f>H1509*C1491</f>
        <v>0</v>
      </c>
      <c r="J1509" s="39">
        <f>+H1509*I1527</f>
        <v>0</v>
      </c>
      <c r="K1509" s="39">
        <f>+H1509*I1528</f>
        <v>0</v>
      </c>
      <c r="L1509" s="394">
        <f t="shared" si="105"/>
        <v>0</v>
      </c>
    </row>
    <row r="1510" spans="1:12" ht="13.8">
      <c r="A1510" s="2" t="s">
        <v>210</v>
      </c>
      <c r="B1510" s="22">
        <f>+$B$24</f>
        <v>0</v>
      </c>
      <c r="C1510" s="84" t="e">
        <f>+B1510/B1524</f>
        <v>#DIV/0!</v>
      </c>
      <c r="D1510" s="89">
        <v>0</v>
      </c>
      <c r="E1510" s="112">
        <f>+D1510*C1491</f>
        <v>0</v>
      </c>
      <c r="F1510" s="79">
        <v>0</v>
      </c>
      <c r="G1510" s="112">
        <f>F1510*C1491</f>
        <v>0</v>
      </c>
      <c r="H1510" s="89">
        <v>0</v>
      </c>
      <c r="I1510" s="117">
        <f>H1510*C1491</f>
        <v>0</v>
      </c>
      <c r="J1510" s="39">
        <f>+H1510*I1527</f>
        <v>0</v>
      </c>
      <c r="K1510" s="39">
        <f>+H1510*I1528</f>
        <v>0</v>
      </c>
      <c r="L1510" s="394">
        <f t="shared" si="105"/>
        <v>0</v>
      </c>
    </row>
    <row r="1511" spans="1:12" ht="13.8">
      <c r="A1511" s="2" t="s">
        <v>2</v>
      </c>
      <c r="B1511" s="22">
        <f>+$B$25</f>
        <v>0</v>
      </c>
      <c r="C1511" s="84" t="e">
        <f>+B1511/B1524</f>
        <v>#DIV/0!</v>
      </c>
      <c r="D1511" s="89">
        <v>0</v>
      </c>
      <c r="E1511" s="112">
        <f>+D1511*C1491</f>
        <v>0</v>
      </c>
      <c r="F1511" s="79">
        <v>0</v>
      </c>
      <c r="G1511" s="112">
        <f>F1511*C1491</f>
        <v>0</v>
      </c>
      <c r="H1511" s="89">
        <v>0</v>
      </c>
      <c r="I1511" s="117">
        <f>H1511*C1491</f>
        <v>0</v>
      </c>
      <c r="J1511" s="39">
        <f>+H1511*I1527</f>
        <v>0</v>
      </c>
      <c r="K1511" s="39">
        <f>+H1511*I1528</f>
        <v>0</v>
      </c>
      <c r="L1511" s="394">
        <f t="shared" si="105"/>
        <v>0</v>
      </c>
    </row>
    <row r="1512" spans="1:12" ht="13.8">
      <c r="A1512" s="2" t="s">
        <v>12</v>
      </c>
      <c r="B1512" s="22">
        <f>+$B$26</f>
        <v>0</v>
      </c>
      <c r="C1512" s="84" t="e">
        <f>+B1512/B1524</f>
        <v>#DIV/0!</v>
      </c>
      <c r="D1512" s="89">
        <v>0</v>
      </c>
      <c r="E1512" s="112">
        <f>+D1512*C1491</f>
        <v>0</v>
      </c>
      <c r="F1512" s="79">
        <v>0</v>
      </c>
      <c r="G1512" s="112">
        <f>F1512*C1491</f>
        <v>0</v>
      </c>
      <c r="H1512" s="89">
        <v>0</v>
      </c>
      <c r="I1512" s="117">
        <f>H1512*C1491</f>
        <v>0</v>
      </c>
      <c r="J1512" s="39">
        <f>+H1512*I1527</f>
        <v>0</v>
      </c>
      <c r="K1512" s="39">
        <f>+H1512*I1528</f>
        <v>0</v>
      </c>
      <c r="L1512" s="394">
        <f t="shared" si="105"/>
        <v>0</v>
      </c>
    </row>
    <row r="1513" spans="1:12" ht="13.8">
      <c r="A1513" s="2" t="s">
        <v>18</v>
      </c>
      <c r="B1513" s="22">
        <f>+$B$27</f>
        <v>0</v>
      </c>
      <c r="C1513" s="84" t="e">
        <f>+B1513/B1524</f>
        <v>#DIV/0!</v>
      </c>
      <c r="D1513" s="89">
        <v>0</v>
      </c>
      <c r="E1513" s="112">
        <f>+D1513*C1491</f>
        <v>0</v>
      </c>
      <c r="F1513" s="79">
        <v>0</v>
      </c>
      <c r="G1513" s="112">
        <f>F1513*C1491</f>
        <v>0</v>
      </c>
      <c r="H1513" s="89">
        <v>0</v>
      </c>
      <c r="I1513" s="117">
        <f>H1513*C1491</f>
        <v>0</v>
      </c>
      <c r="J1513" s="39">
        <f>+H1513*I1527</f>
        <v>0</v>
      </c>
      <c r="K1513" s="39">
        <f>+H1513*I1528</f>
        <v>0</v>
      </c>
      <c r="L1513" s="394">
        <f t="shared" si="105"/>
        <v>0</v>
      </c>
    </row>
    <row r="1514" spans="1:12" ht="13.8">
      <c r="A1514" s="2" t="s">
        <v>9</v>
      </c>
      <c r="B1514" s="22">
        <f>+$B$28</f>
        <v>0</v>
      </c>
      <c r="C1514" s="84" t="e">
        <f>+B1514/B1524</f>
        <v>#DIV/0!</v>
      </c>
      <c r="D1514" s="89">
        <v>0</v>
      </c>
      <c r="E1514" s="112">
        <f>+D1514*C1491</f>
        <v>0</v>
      </c>
      <c r="F1514" s="79">
        <v>0</v>
      </c>
      <c r="G1514" s="112">
        <f>F1514*C1491</f>
        <v>0</v>
      </c>
      <c r="H1514" s="89">
        <v>0</v>
      </c>
      <c r="I1514" s="117">
        <f>H1514*C1491</f>
        <v>0</v>
      </c>
      <c r="J1514" s="39">
        <f>+H1514*I1527</f>
        <v>0</v>
      </c>
      <c r="K1514" s="39">
        <f>+H1514*I1528</f>
        <v>0</v>
      </c>
      <c r="L1514" s="394">
        <f t="shared" si="105"/>
        <v>0</v>
      </c>
    </row>
    <row r="1515" spans="1:12" ht="13.8">
      <c r="A1515" s="2" t="s">
        <v>7</v>
      </c>
      <c r="B1515" s="22">
        <f>+$B$29</f>
        <v>0</v>
      </c>
      <c r="C1515" s="84" t="e">
        <f>+B1515/B1524</f>
        <v>#DIV/0!</v>
      </c>
      <c r="D1515" s="89">
        <v>0</v>
      </c>
      <c r="E1515" s="112">
        <f>+D1515*C1491</f>
        <v>0</v>
      </c>
      <c r="F1515" s="79">
        <v>0</v>
      </c>
      <c r="G1515" s="112">
        <f>F1515*C1491</f>
        <v>0</v>
      </c>
      <c r="H1515" s="89">
        <v>0</v>
      </c>
      <c r="I1515" s="117">
        <f>H1515*C1491</f>
        <v>0</v>
      </c>
      <c r="J1515" s="39">
        <f>+H1515*I1527</f>
        <v>0</v>
      </c>
      <c r="K1515" s="39">
        <f>+H1515*I1528</f>
        <v>0</v>
      </c>
      <c r="L1515" s="394">
        <f t="shared" si="105"/>
        <v>0</v>
      </c>
    </row>
    <row r="1516" spans="1:12" ht="13.8">
      <c r="A1516" s="2" t="s">
        <v>13</v>
      </c>
      <c r="B1516" s="22">
        <f>+$B$30</f>
        <v>0</v>
      </c>
      <c r="C1516" s="84" t="e">
        <f>+B1516/B1524</f>
        <v>#DIV/0!</v>
      </c>
      <c r="D1516" s="89">
        <v>0</v>
      </c>
      <c r="E1516" s="112">
        <f>+D1516*C1491</f>
        <v>0</v>
      </c>
      <c r="F1516" s="79">
        <v>0</v>
      </c>
      <c r="G1516" s="112">
        <f>F1516*C1491</f>
        <v>0</v>
      </c>
      <c r="H1516" s="89">
        <v>0</v>
      </c>
      <c r="I1516" s="117">
        <f>H1516*C1491</f>
        <v>0</v>
      </c>
      <c r="J1516" s="39">
        <f>+H1516*I1527</f>
        <v>0</v>
      </c>
      <c r="K1516" s="39">
        <f>+H1516*I1528</f>
        <v>0</v>
      </c>
      <c r="L1516" s="394">
        <f t="shared" si="105"/>
        <v>0</v>
      </c>
    </row>
    <row r="1517" spans="1:12" ht="13.8">
      <c r="A1517" s="2" t="s">
        <v>3</v>
      </c>
      <c r="B1517" s="22">
        <f>+$B$31</f>
        <v>0</v>
      </c>
      <c r="C1517" s="84" t="e">
        <f>+B1517/B1524</f>
        <v>#DIV/0!</v>
      </c>
      <c r="D1517" s="89">
        <v>0</v>
      </c>
      <c r="E1517" s="112">
        <f>+D1517*C1491</f>
        <v>0</v>
      </c>
      <c r="F1517" s="79">
        <v>0</v>
      </c>
      <c r="G1517" s="112">
        <f>F1517*C1491</f>
        <v>0</v>
      </c>
      <c r="H1517" s="89">
        <v>0</v>
      </c>
      <c r="I1517" s="117">
        <f>H1517*C1491</f>
        <v>0</v>
      </c>
      <c r="J1517" s="39">
        <f>+H1517*I1527</f>
        <v>0</v>
      </c>
      <c r="K1517" s="39">
        <f>+H1517*I1528</f>
        <v>0</v>
      </c>
      <c r="L1517" s="394">
        <f t="shared" si="105"/>
        <v>0</v>
      </c>
    </row>
    <row r="1518" spans="1:12" ht="13.8">
      <c r="A1518" s="2" t="s">
        <v>11</v>
      </c>
      <c r="B1518" s="22">
        <f>+$B$32</f>
        <v>0</v>
      </c>
      <c r="C1518" s="84" t="e">
        <f>+B1518/B1524</f>
        <v>#DIV/0!</v>
      </c>
      <c r="D1518" s="89">
        <v>0</v>
      </c>
      <c r="E1518" s="112">
        <f>+D1518*C1491</f>
        <v>0</v>
      </c>
      <c r="F1518" s="79">
        <v>0</v>
      </c>
      <c r="G1518" s="112">
        <f>F1518*C1491</f>
        <v>0</v>
      </c>
      <c r="H1518" s="89">
        <v>0</v>
      </c>
      <c r="I1518" s="117">
        <f>H1518*C1491</f>
        <v>0</v>
      </c>
      <c r="J1518" s="39">
        <f>+H1518*I1527</f>
        <v>0</v>
      </c>
      <c r="K1518" s="39">
        <f>+H1518*I1528</f>
        <v>0</v>
      </c>
      <c r="L1518" s="394">
        <f t="shared" si="105"/>
        <v>0</v>
      </c>
    </row>
    <row r="1519" spans="1:12" ht="13.8">
      <c r="A1519" s="372" t="s">
        <v>8</v>
      </c>
      <c r="B1519" s="22">
        <f>+$B$33</f>
        <v>0</v>
      </c>
      <c r="C1519" s="84" t="e">
        <f>+B1519/B1524</f>
        <v>#DIV/0!</v>
      </c>
      <c r="D1519" s="89">
        <v>0</v>
      </c>
      <c r="E1519" s="112">
        <f>+D1519*C1491</f>
        <v>0</v>
      </c>
      <c r="F1519" s="79">
        <v>0</v>
      </c>
      <c r="G1519" s="112">
        <f>F1519*C1491</f>
        <v>0</v>
      </c>
      <c r="H1519" s="89">
        <v>0</v>
      </c>
      <c r="I1519" s="117">
        <f>H1519*C1491</f>
        <v>0</v>
      </c>
      <c r="J1519" s="39">
        <f>+H1519*I1527</f>
        <v>0</v>
      </c>
      <c r="K1519" s="39">
        <f>+H1519*I1528</f>
        <v>0</v>
      </c>
      <c r="L1519" s="394">
        <f t="shared" si="105"/>
        <v>0</v>
      </c>
    </row>
    <row r="1520" spans="1:12" ht="13.8">
      <c r="A1520" s="372" t="s">
        <v>444</v>
      </c>
      <c r="B1520" s="22">
        <f>+$B$34</f>
        <v>0</v>
      </c>
      <c r="C1520" s="84" t="e">
        <f>+B1520/B1524</f>
        <v>#DIV/0!</v>
      </c>
      <c r="D1520" s="89">
        <v>0</v>
      </c>
      <c r="E1520" s="112">
        <f>+D1520*C1491</f>
        <v>0</v>
      </c>
      <c r="F1520" s="79">
        <v>0</v>
      </c>
      <c r="G1520" s="112">
        <f>F1520*C1491</f>
        <v>0</v>
      </c>
      <c r="H1520" s="89">
        <v>0</v>
      </c>
      <c r="I1520" s="117">
        <f>H1520*C1491</f>
        <v>0</v>
      </c>
      <c r="J1520" s="39">
        <f>+H1520*I1527</f>
        <v>0</v>
      </c>
      <c r="K1520" s="39">
        <f>+H1520*I1528</f>
        <v>0</v>
      </c>
      <c r="L1520" s="394">
        <f t="shared" si="105"/>
        <v>0</v>
      </c>
    </row>
    <row r="1521" spans="1:14" ht="13.8">
      <c r="A1521" s="372" t="s">
        <v>445</v>
      </c>
      <c r="B1521" s="22">
        <f>+$B$35</f>
        <v>0</v>
      </c>
      <c r="C1521" s="84" t="e">
        <f>+B1521/B1524</f>
        <v>#DIV/0!</v>
      </c>
      <c r="D1521" s="89">
        <v>0</v>
      </c>
      <c r="E1521" s="112">
        <f>+D1521*C1491</f>
        <v>0</v>
      </c>
      <c r="F1521" s="79">
        <v>0</v>
      </c>
      <c r="G1521" s="112">
        <f>F1521*C1491</f>
        <v>0</v>
      </c>
      <c r="H1521" s="89">
        <v>0</v>
      </c>
      <c r="I1521" s="117">
        <f>H1521*C1491</f>
        <v>0</v>
      </c>
      <c r="J1521" s="39">
        <f>+H1521*I1527</f>
        <v>0</v>
      </c>
      <c r="K1521" s="39">
        <f>+H1521*I1528</f>
        <v>0</v>
      </c>
      <c r="L1521" s="394">
        <f t="shared" si="105"/>
        <v>0</v>
      </c>
    </row>
    <row r="1522" spans="1:14" ht="13.8">
      <c r="A1522" s="372" t="s">
        <v>461</v>
      </c>
      <c r="B1522" s="22">
        <f>+$B$36</f>
        <v>0</v>
      </c>
      <c r="C1522" s="84" t="e">
        <f>+B1522/B1524</f>
        <v>#DIV/0!</v>
      </c>
      <c r="D1522" s="89">
        <v>0</v>
      </c>
      <c r="E1522" s="112">
        <f>+D1522*C1491</f>
        <v>0</v>
      </c>
      <c r="F1522" s="79">
        <v>0</v>
      </c>
      <c r="G1522" s="112">
        <f>F1522*C1491</f>
        <v>0</v>
      </c>
      <c r="H1522" s="89">
        <v>0</v>
      </c>
      <c r="I1522" s="117">
        <f>H1522*C1491</f>
        <v>0</v>
      </c>
      <c r="J1522" s="39">
        <f>+H1522*I1527</f>
        <v>0</v>
      </c>
      <c r="K1522" s="39">
        <f>+H1522*I1528</f>
        <v>0</v>
      </c>
      <c r="L1522" s="394">
        <f t="shared" ref="L1522" si="106">+J1522+K1522</f>
        <v>0</v>
      </c>
    </row>
    <row r="1523" spans="1:14" ht="13.8">
      <c r="A1523" s="3" t="s">
        <v>464</v>
      </c>
      <c r="B1523" s="22">
        <f>+$B$37</f>
        <v>0</v>
      </c>
      <c r="C1523" s="84" t="e">
        <f>+B1523/B1524</f>
        <v>#DIV/0!</v>
      </c>
      <c r="D1523" s="89">
        <v>0</v>
      </c>
      <c r="E1523" s="112">
        <f>+D1523*C1491</f>
        <v>0</v>
      </c>
      <c r="F1523" s="79">
        <v>0</v>
      </c>
      <c r="G1523" s="115">
        <f>F1523*C1491</f>
        <v>0</v>
      </c>
      <c r="H1523" s="358">
        <v>0</v>
      </c>
      <c r="I1523" s="118">
        <f>H1523*C1491</f>
        <v>0</v>
      </c>
      <c r="J1523" s="39">
        <f>+H1523*I1527</f>
        <v>0</v>
      </c>
      <c r="K1523" s="39">
        <f>+H1523*I1528</f>
        <v>0</v>
      </c>
      <c r="L1523" s="394">
        <f t="shared" si="105"/>
        <v>0</v>
      </c>
    </row>
    <row r="1524" spans="1:14" ht="13.8">
      <c r="A1524" s="24"/>
      <c r="B1524" s="25">
        <f t="shared" ref="B1524:L1524" si="107">SUM(B1497:B1523)</f>
        <v>0</v>
      </c>
      <c r="C1524" s="85" t="e">
        <f t="shared" si="107"/>
        <v>#DIV/0!</v>
      </c>
      <c r="D1524" s="82">
        <f t="shared" si="107"/>
        <v>0</v>
      </c>
      <c r="E1524" s="113">
        <f t="shared" si="107"/>
        <v>0</v>
      </c>
      <c r="F1524" s="83">
        <f t="shared" si="107"/>
        <v>0</v>
      </c>
      <c r="G1524" s="113">
        <f t="shared" si="107"/>
        <v>0</v>
      </c>
      <c r="H1524" s="86">
        <f t="shared" si="107"/>
        <v>0</v>
      </c>
      <c r="I1524" s="119">
        <f t="shared" si="107"/>
        <v>0</v>
      </c>
      <c r="J1524" s="26">
        <f t="shared" si="107"/>
        <v>0</v>
      </c>
      <c r="K1524" s="26">
        <f t="shared" si="107"/>
        <v>0</v>
      </c>
      <c r="L1524" s="26">
        <f t="shared" si="107"/>
        <v>0</v>
      </c>
    </row>
    <row r="1525" spans="1:14">
      <c r="H1525" s="80"/>
      <c r="I1525" s="81"/>
    </row>
    <row r="1527" spans="1:14">
      <c r="G1527" t="s">
        <v>114</v>
      </c>
      <c r="H1527" s="27"/>
      <c r="I1527" s="357">
        <v>0</v>
      </c>
    </row>
    <row r="1528" spans="1:14">
      <c r="G1528" t="s">
        <v>338</v>
      </c>
      <c r="I1528" s="357">
        <v>0</v>
      </c>
    </row>
    <row r="1529" spans="1:14">
      <c r="G1529" t="s">
        <v>256</v>
      </c>
      <c r="I1529" s="120">
        <f>SUM(I1527:I1528)</f>
        <v>0</v>
      </c>
      <c r="N1529" s="121">
        <f>+I1529</f>
        <v>0</v>
      </c>
    </row>
  </sheetData>
  <mergeCells count="509">
    <mergeCell ref="A1492:B1492"/>
    <mergeCell ref="C1492:H1492"/>
    <mergeCell ref="D1494:E1494"/>
    <mergeCell ref="F1494:G1494"/>
    <mergeCell ref="D1495:E1495"/>
    <mergeCell ref="F1495:G1495"/>
    <mergeCell ref="H1495:I1495"/>
    <mergeCell ref="A1489:B1489"/>
    <mergeCell ref="C1489:H1489"/>
    <mergeCell ref="A1490:B1490"/>
    <mergeCell ref="C1490:H1490"/>
    <mergeCell ref="A1491:B1491"/>
    <mergeCell ref="C1491:H1491"/>
    <mergeCell ref="D1448:E1448"/>
    <mergeCell ref="F1448:G1448"/>
    <mergeCell ref="D1449:E1449"/>
    <mergeCell ref="F1449:G1449"/>
    <mergeCell ref="H1449:I1449"/>
    <mergeCell ref="A1488:B1488"/>
    <mergeCell ref="C1488:H1488"/>
    <mergeCell ref="A1444:B1444"/>
    <mergeCell ref="C1444:H1444"/>
    <mergeCell ref="A1445:B1445"/>
    <mergeCell ref="C1445:H1445"/>
    <mergeCell ref="A1446:B1446"/>
    <mergeCell ref="C1446:H1446"/>
    <mergeCell ref="D1404:E1404"/>
    <mergeCell ref="F1404:G1404"/>
    <mergeCell ref="H1404:I1404"/>
    <mergeCell ref="A1442:B1442"/>
    <mergeCell ref="C1442:H1442"/>
    <mergeCell ref="A1443:B1443"/>
    <mergeCell ref="C1443:H1443"/>
    <mergeCell ref="A1400:B1400"/>
    <mergeCell ref="C1400:H1400"/>
    <mergeCell ref="A1401:B1401"/>
    <mergeCell ref="C1401:H1401"/>
    <mergeCell ref="D1403:E1403"/>
    <mergeCell ref="F1403:G1403"/>
    <mergeCell ref="A1397:B1397"/>
    <mergeCell ref="C1397:H1397"/>
    <mergeCell ref="A1398:B1398"/>
    <mergeCell ref="C1398:H1398"/>
    <mergeCell ref="A1399:B1399"/>
    <mergeCell ref="C1399:H1399"/>
    <mergeCell ref="A1356:B1356"/>
    <mergeCell ref="C1356:H1356"/>
    <mergeCell ref="D1358:E1358"/>
    <mergeCell ref="F1358:G1358"/>
    <mergeCell ref="D1359:E1359"/>
    <mergeCell ref="F1359:G1359"/>
    <mergeCell ref="H1359:I1359"/>
    <mergeCell ref="A1353:B1353"/>
    <mergeCell ref="C1353:H1353"/>
    <mergeCell ref="A1354:B1354"/>
    <mergeCell ref="C1354:H1354"/>
    <mergeCell ref="A1355:B1355"/>
    <mergeCell ref="C1355:H1355"/>
    <mergeCell ref="D1313:E1313"/>
    <mergeCell ref="F1313:G1313"/>
    <mergeCell ref="D1314:E1314"/>
    <mergeCell ref="F1314:G1314"/>
    <mergeCell ref="H1314:I1314"/>
    <mergeCell ref="A1352:B1352"/>
    <mergeCell ref="C1352:H1352"/>
    <mergeCell ref="A1309:B1309"/>
    <mergeCell ref="C1309:H1309"/>
    <mergeCell ref="A1310:B1310"/>
    <mergeCell ref="C1310:H1310"/>
    <mergeCell ref="A1311:B1311"/>
    <mergeCell ref="C1311:H1311"/>
    <mergeCell ref="D1269:E1269"/>
    <mergeCell ref="F1269:G1269"/>
    <mergeCell ref="H1269:I1269"/>
    <mergeCell ref="A1307:B1307"/>
    <mergeCell ref="C1307:H1307"/>
    <mergeCell ref="A1308:B1308"/>
    <mergeCell ref="C1308:H1308"/>
    <mergeCell ref="A1265:B1265"/>
    <mergeCell ref="C1265:H1265"/>
    <mergeCell ref="A1266:B1266"/>
    <mergeCell ref="C1266:H1266"/>
    <mergeCell ref="D1268:E1268"/>
    <mergeCell ref="F1268:G1268"/>
    <mergeCell ref="A1262:B1262"/>
    <mergeCell ref="C1262:H1262"/>
    <mergeCell ref="A1263:B1263"/>
    <mergeCell ref="C1263:H1263"/>
    <mergeCell ref="A1264:B1264"/>
    <mergeCell ref="C1264:H1264"/>
    <mergeCell ref="A1221:B1221"/>
    <mergeCell ref="C1221:H1221"/>
    <mergeCell ref="D1223:E1223"/>
    <mergeCell ref="F1223:G1223"/>
    <mergeCell ref="D1224:E1224"/>
    <mergeCell ref="F1224:G1224"/>
    <mergeCell ref="H1224:I1224"/>
    <mergeCell ref="A1218:B1218"/>
    <mergeCell ref="C1218:H1218"/>
    <mergeCell ref="A1219:B1219"/>
    <mergeCell ref="C1219:H1219"/>
    <mergeCell ref="A1220:B1220"/>
    <mergeCell ref="C1220:H1220"/>
    <mergeCell ref="D1178:E1178"/>
    <mergeCell ref="F1178:G1178"/>
    <mergeCell ref="D1179:E1179"/>
    <mergeCell ref="F1179:G1179"/>
    <mergeCell ref="H1179:I1179"/>
    <mergeCell ref="A1217:B1217"/>
    <mergeCell ref="C1217:H1217"/>
    <mergeCell ref="A1174:B1174"/>
    <mergeCell ref="C1174:H1174"/>
    <mergeCell ref="A1175:B1175"/>
    <mergeCell ref="C1175:H1175"/>
    <mergeCell ref="A1176:B1176"/>
    <mergeCell ref="C1176:H1176"/>
    <mergeCell ref="D1134:E1134"/>
    <mergeCell ref="F1134:G1134"/>
    <mergeCell ref="H1134:I1134"/>
    <mergeCell ref="A1172:B1172"/>
    <mergeCell ref="C1172:H1172"/>
    <mergeCell ref="A1173:B1173"/>
    <mergeCell ref="C1173:H1173"/>
    <mergeCell ref="A1130:B1130"/>
    <mergeCell ref="C1130:H1130"/>
    <mergeCell ref="A1131:B1131"/>
    <mergeCell ref="C1131:H1131"/>
    <mergeCell ref="D1133:E1133"/>
    <mergeCell ref="F1133:G1133"/>
    <mergeCell ref="A1127:B1127"/>
    <mergeCell ref="C1127:H1127"/>
    <mergeCell ref="A1128:B1128"/>
    <mergeCell ref="C1128:H1128"/>
    <mergeCell ref="A1129:B1129"/>
    <mergeCell ref="C1129:H1129"/>
    <mergeCell ref="A1086:B1086"/>
    <mergeCell ref="C1086:H1086"/>
    <mergeCell ref="D1088:E1088"/>
    <mergeCell ref="F1088:G1088"/>
    <mergeCell ref="D1089:E1089"/>
    <mergeCell ref="F1089:G1089"/>
    <mergeCell ref="H1089:I1089"/>
    <mergeCell ref="A1083:B1083"/>
    <mergeCell ref="C1083:H1083"/>
    <mergeCell ref="A1084:B1084"/>
    <mergeCell ref="C1084:H1084"/>
    <mergeCell ref="A1085:B1085"/>
    <mergeCell ref="C1085:H1085"/>
    <mergeCell ref="D1043:E1043"/>
    <mergeCell ref="F1043:G1043"/>
    <mergeCell ref="D1044:E1044"/>
    <mergeCell ref="F1044:G1044"/>
    <mergeCell ref="H1044:I1044"/>
    <mergeCell ref="A1082:B1082"/>
    <mergeCell ref="C1082:H1082"/>
    <mergeCell ref="A1039:B1039"/>
    <mergeCell ref="C1039:H1039"/>
    <mergeCell ref="A1040:B1040"/>
    <mergeCell ref="C1040:H1040"/>
    <mergeCell ref="A1041:B1041"/>
    <mergeCell ref="C1041:H1041"/>
    <mergeCell ref="D999:E999"/>
    <mergeCell ref="F999:G999"/>
    <mergeCell ref="H999:I999"/>
    <mergeCell ref="A1037:B1037"/>
    <mergeCell ref="C1037:H1037"/>
    <mergeCell ref="A1038:B1038"/>
    <mergeCell ref="C1038:H1038"/>
    <mergeCell ref="A995:B995"/>
    <mergeCell ref="C995:H995"/>
    <mergeCell ref="A996:B996"/>
    <mergeCell ref="C996:H996"/>
    <mergeCell ref="D998:E998"/>
    <mergeCell ref="F998:G998"/>
    <mergeCell ref="A992:B992"/>
    <mergeCell ref="C992:H992"/>
    <mergeCell ref="A993:B993"/>
    <mergeCell ref="C993:H993"/>
    <mergeCell ref="A994:B994"/>
    <mergeCell ref="C994:H994"/>
    <mergeCell ref="A951:B951"/>
    <mergeCell ref="C951:H951"/>
    <mergeCell ref="D953:E953"/>
    <mergeCell ref="F953:G953"/>
    <mergeCell ref="D954:E954"/>
    <mergeCell ref="F954:G954"/>
    <mergeCell ref="H954:I954"/>
    <mergeCell ref="A948:B948"/>
    <mergeCell ref="C948:H948"/>
    <mergeCell ref="A949:B949"/>
    <mergeCell ref="C949:H949"/>
    <mergeCell ref="A950:B950"/>
    <mergeCell ref="C950:H950"/>
    <mergeCell ref="D908:E908"/>
    <mergeCell ref="F908:G908"/>
    <mergeCell ref="D909:E909"/>
    <mergeCell ref="F909:G909"/>
    <mergeCell ref="H909:I909"/>
    <mergeCell ref="A947:B947"/>
    <mergeCell ref="C947:H947"/>
    <mergeCell ref="A904:B904"/>
    <mergeCell ref="C904:H904"/>
    <mergeCell ref="A905:B905"/>
    <mergeCell ref="C905:H905"/>
    <mergeCell ref="A906:B906"/>
    <mergeCell ref="C906:H906"/>
    <mergeCell ref="D864:E864"/>
    <mergeCell ref="F864:G864"/>
    <mergeCell ref="H864:I864"/>
    <mergeCell ref="A902:B902"/>
    <mergeCell ref="C902:H902"/>
    <mergeCell ref="A903:B903"/>
    <mergeCell ref="C903:H903"/>
    <mergeCell ref="A860:B860"/>
    <mergeCell ref="C860:H860"/>
    <mergeCell ref="A861:B861"/>
    <mergeCell ref="C861:H861"/>
    <mergeCell ref="D863:E863"/>
    <mergeCell ref="F863:G863"/>
    <mergeCell ref="A857:B857"/>
    <mergeCell ref="C857:H857"/>
    <mergeCell ref="A858:B858"/>
    <mergeCell ref="C858:H858"/>
    <mergeCell ref="A859:B859"/>
    <mergeCell ref="C859:H859"/>
    <mergeCell ref="A816:B816"/>
    <mergeCell ref="C816:H816"/>
    <mergeCell ref="D818:E818"/>
    <mergeCell ref="F818:G818"/>
    <mergeCell ref="D819:E819"/>
    <mergeCell ref="F819:G819"/>
    <mergeCell ref="H819:I819"/>
    <mergeCell ref="A813:B813"/>
    <mergeCell ref="C813:H813"/>
    <mergeCell ref="A814:B814"/>
    <mergeCell ref="C814:H814"/>
    <mergeCell ref="A815:B815"/>
    <mergeCell ref="C815:H815"/>
    <mergeCell ref="D773:E773"/>
    <mergeCell ref="F773:G773"/>
    <mergeCell ref="D774:E774"/>
    <mergeCell ref="F774:G774"/>
    <mergeCell ref="H774:I774"/>
    <mergeCell ref="A812:B812"/>
    <mergeCell ref="C812:H812"/>
    <mergeCell ref="A769:B769"/>
    <mergeCell ref="C769:H769"/>
    <mergeCell ref="A770:B770"/>
    <mergeCell ref="C770:H770"/>
    <mergeCell ref="A771:B771"/>
    <mergeCell ref="C771:H771"/>
    <mergeCell ref="D729:E729"/>
    <mergeCell ref="F729:G729"/>
    <mergeCell ref="H729:I729"/>
    <mergeCell ref="A767:B767"/>
    <mergeCell ref="C767:H767"/>
    <mergeCell ref="A768:B768"/>
    <mergeCell ref="C768:H768"/>
    <mergeCell ref="A725:B725"/>
    <mergeCell ref="C725:H725"/>
    <mergeCell ref="A726:B726"/>
    <mergeCell ref="C726:H726"/>
    <mergeCell ref="D728:E728"/>
    <mergeCell ref="F728:G728"/>
    <mergeCell ref="A722:B722"/>
    <mergeCell ref="C722:H722"/>
    <mergeCell ref="A723:B723"/>
    <mergeCell ref="C723:H723"/>
    <mergeCell ref="A724:B724"/>
    <mergeCell ref="C724:H724"/>
    <mergeCell ref="A681:B681"/>
    <mergeCell ref="C681:H681"/>
    <mergeCell ref="D683:E683"/>
    <mergeCell ref="F683:G683"/>
    <mergeCell ref="D684:E684"/>
    <mergeCell ref="F684:G684"/>
    <mergeCell ref="H684:I684"/>
    <mergeCell ref="A678:B678"/>
    <mergeCell ref="C678:H678"/>
    <mergeCell ref="A679:B679"/>
    <mergeCell ref="C679:H679"/>
    <mergeCell ref="A680:B680"/>
    <mergeCell ref="C680:H680"/>
    <mergeCell ref="D638:E638"/>
    <mergeCell ref="F638:G638"/>
    <mergeCell ref="D639:E639"/>
    <mergeCell ref="F639:G639"/>
    <mergeCell ref="H639:I639"/>
    <mergeCell ref="A677:B677"/>
    <mergeCell ref="C677:H677"/>
    <mergeCell ref="A634:B634"/>
    <mergeCell ref="C634:H634"/>
    <mergeCell ref="A635:B635"/>
    <mergeCell ref="C635:H635"/>
    <mergeCell ref="A636:B636"/>
    <mergeCell ref="C636:H636"/>
    <mergeCell ref="D594:E594"/>
    <mergeCell ref="F594:G594"/>
    <mergeCell ref="H594:I594"/>
    <mergeCell ref="A632:B632"/>
    <mergeCell ref="C632:H632"/>
    <mergeCell ref="A633:B633"/>
    <mergeCell ref="C633:H633"/>
    <mergeCell ref="A590:B590"/>
    <mergeCell ref="C590:H590"/>
    <mergeCell ref="A591:B591"/>
    <mergeCell ref="C591:H591"/>
    <mergeCell ref="D593:E593"/>
    <mergeCell ref="F593:G593"/>
    <mergeCell ref="A587:B587"/>
    <mergeCell ref="C587:H587"/>
    <mergeCell ref="A588:B588"/>
    <mergeCell ref="C588:H588"/>
    <mergeCell ref="A589:B589"/>
    <mergeCell ref="C589:H589"/>
    <mergeCell ref="A546:B546"/>
    <mergeCell ref="C546:H546"/>
    <mergeCell ref="D548:E548"/>
    <mergeCell ref="F548:G548"/>
    <mergeCell ref="D549:E549"/>
    <mergeCell ref="F549:G549"/>
    <mergeCell ref="H549:I549"/>
    <mergeCell ref="A543:B543"/>
    <mergeCell ref="C543:H543"/>
    <mergeCell ref="A544:B544"/>
    <mergeCell ref="C544:H544"/>
    <mergeCell ref="A545:B545"/>
    <mergeCell ref="C545:H545"/>
    <mergeCell ref="D503:E503"/>
    <mergeCell ref="F503:G503"/>
    <mergeCell ref="D504:E504"/>
    <mergeCell ref="F504:G504"/>
    <mergeCell ref="H504:I504"/>
    <mergeCell ref="A542:B542"/>
    <mergeCell ref="C542:H542"/>
    <mergeCell ref="A499:B499"/>
    <mergeCell ref="C499:H499"/>
    <mergeCell ref="A500:B500"/>
    <mergeCell ref="C500:H500"/>
    <mergeCell ref="A501:B501"/>
    <mergeCell ref="C501:H501"/>
    <mergeCell ref="D459:E459"/>
    <mergeCell ref="F459:G459"/>
    <mergeCell ref="H459:I459"/>
    <mergeCell ref="A497:B497"/>
    <mergeCell ref="C497:H497"/>
    <mergeCell ref="A498:B498"/>
    <mergeCell ref="C498:H498"/>
    <mergeCell ref="A455:B455"/>
    <mergeCell ref="C455:H455"/>
    <mergeCell ref="A456:B456"/>
    <mergeCell ref="C456:H456"/>
    <mergeCell ref="D458:E458"/>
    <mergeCell ref="F458:G458"/>
    <mergeCell ref="A452:B452"/>
    <mergeCell ref="C452:H452"/>
    <mergeCell ref="A453:B453"/>
    <mergeCell ref="C453:H453"/>
    <mergeCell ref="A454:B454"/>
    <mergeCell ref="C454:H454"/>
    <mergeCell ref="A411:B411"/>
    <mergeCell ref="C411:H411"/>
    <mergeCell ref="D413:E413"/>
    <mergeCell ref="F413:G413"/>
    <mergeCell ref="D414:E414"/>
    <mergeCell ref="F414:G414"/>
    <mergeCell ref="H414:I414"/>
    <mergeCell ref="A408:B408"/>
    <mergeCell ref="C408:H408"/>
    <mergeCell ref="A409:B409"/>
    <mergeCell ref="C409:H409"/>
    <mergeCell ref="A410:B410"/>
    <mergeCell ref="C410:H410"/>
    <mergeCell ref="D368:E368"/>
    <mergeCell ref="F368:G368"/>
    <mergeCell ref="D369:E369"/>
    <mergeCell ref="F369:G369"/>
    <mergeCell ref="H369:I369"/>
    <mergeCell ref="A407:B407"/>
    <mergeCell ref="C407:H407"/>
    <mergeCell ref="A364:B364"/>
    <mergeCell ref="C364:H364"/>
    <mergeCell ref="A365:B365"/>
    <mergeCell ref="C365:H365"/>
    <mergeCell ref="A366:B366"/>
    <mergeCell ref="C366:H366"/>
    <mergeCell ref="D324:E324"/>
    <mergeCell ref="F324:G324"/>
    <mergeCell ref="H324:I324"/>
    <mergeCell ref="A362:B362"/>
    <mergeCell ref="C362:H362"/>
    <mergeCell ref="A363:B363"/>
    <mergeCell ref="C363:H363"/>
    <mergeCell ref="A320:B320"/>
    <mergeCell ref="C320:H320"/>
    <mergeCell ref="A321:B321"/>
    <mergeCell ref="C321:H321"/>
    <mergeCell ref="D323:E323"/>
    <mergeCell ref="F323:G323"/>
    <mergeCell ref="A317:B317"/>
    <mergeCell ref="C317:H317"/>
    <mergeCell ref="A318:B318"/>
    <mergeCell ref="C318:H318"/>
    <mergeCell ref="A319:B319"/>
    <mergeCell ref="C319:H319"/>
    <mergeCell ref="A276:B276"/>
    <mergeCell ref="C276:H276"/>
    <mergeCell ref="D278:E278"/>
    <mergeCell ref="F278:G278"/>
    <mergeCell ref="D279:E279"/>
    <mergeCell ref="F279:G279"/>
    <mergeCell ref="H279:I279"/>
    <mergeCell ref="A273:B273"/>
    <mergeCell ref="C273:H273"/>
    <mergeCell ref="A274:B274"/>
    <mergeCell ref="C274:H274"/>
    <mergeCell ref="A275:B275"/>
    <mergeCell ref="C275:H275"/>
    <mergeCell ref="D233:E233"/>
    <mergeCell ref="F233:G233"/>
    <mergeCell ref="D234:E234"/>
    <mergeCell ref="F234:G234"/>
    <mergeCell ref="H234:I234"/>
    <mergeCell ref="A272:B272"/>
    <mergeCell ref="C272:H272"/>
    <mergeCell ref="A229:B229"/>
    <mergeCell ref="C229:H229"/>
    <mergeCell ref="A230:B230"/>
    <mergeCell ref="C230:H230"/>
    <mergeCell ref="A231:B231"/>
    <mergeCell ref="C231:H231"/>
    <mergeCell ref="D189:E189"/>
    <mergeCell ref="F189:G189"/>
    <mergeCell ref="H189:I189"/>
    <mergeCell ref="A227:B227"/>
    <mergeCell ref="C227:H227"/>
    <mergeCell ref="A228:B228"/>
    <mergeCell ref="C228:H228"/>
    <mergeCell ref="A185:B185"/>
    <mergeCell ref="C185:H185"/>
    <mergeCell ref="A186:B186"/>
    <mergeCell ref="C186:H186"/>
    <mergeCell ref="D188:E188"/>
    <mergeCell ref="F188:G188"/>
    <mergeCell ref="A182:B182"/>
    <mergeCell ref="C182:H182"/>
    <mergeCell ref="A183:B183"/>
    <mergeCell ref="C183:H183"/>
    <mergeCell ref="A184:B184"/>
    <mergeCell ref="C184:H184"/>
    <mergeCell ref="A141:B141"/>
    <mergeCell ref="C141:H141"/>
    <mergeCell ref="D143:E143"/>
    <mergeCell ref="F143:G143"/>
    <mergeCell ref="D144:E144"/>
    <mergeCell ref="F144:G144"/>
    <mergeCell ref="H144:I144"/>
    <mergeCell ref="A138:B138"/>
    <mergeCell ref="C138:H138"/>
    <mergeCell ref="A139:B139"/>
    <mergeCell ref="C139:H139"/>
    <mergeCell ref="A140:B140"/>
    <mergeCell ref="C140:H140"/>
    <mergeCell ref="D98:E98"/>
    <mergeCell ref="F98:G98"/>
    <mergeCell ref="D99:E99"/>
    <mergeCell ref="F99:G99"/>
    <mergeCell ref="H99:I99"/>
    <mergeCell ref="A137:B137"/>
    <mergeCell ref="C137:H137"/>
    <mergeCell ref="A94:B94"/>
    <mergeCell ref="C94:H94"/>
    <mergeCell ref="A95:B95"/>
    <mergeCell ref="C95:H95"/>
    <mergeCell ref="A96:B96"/>
    <mergeCell ref="C96:H96"/>
    <mergeCell ref="D54:E54"/>
    <mergeCell ref="F54:G54"/>
    <mergeCell ref="H54:I54"/>
    <mergeCell ref="A92:B92"/>
    <mergeCell ref="C92:H92"/>
    <mergeCell ref="A93:B93"/>
    <mergeCell ref="C93:H93"/>
    <mergeCell ref="A50:B50"/>
    <mergeCell ref="C50:H50"/>
    <mergeCell ref="A51:B51"/>
    <mergeCell ref="C51:H51"/>
    <mergeCell ref="D53:E53"/>
    <mergeCell ref="F53:G53"/>
    <mergeCell ref="A49:B49"/>
    <mergeCell ref="C49:H49"/>
    <mergeCell ref="A4:B4"/>
    <mergeCell ref="A5:B5"/>
    <mergeCell ref="C5:H5"/>
    <mergeCell ref="D7:E7"/>
    <mergeCell ref="F7:G7"/>
    <mergeCell ref="D8:E8"/>
    <mergeCell ref="F8:G8"/>
    <mergeCell ref="H8:I8"/>
    <mergeCell ref="A1:B1"/>
    <mergeCell ref="C1:H1"/>
    <mergeCell ref="A2:B2"/>
    <mergeCell ref="C2:H2"/>
    <mergeCell ref="A3:B3"/>
    <mergeCell ref="C3:H3"/>
    <mergeCell ref="A47:B47"/>
    <mergeCell ref="C47:H47"/>
    <mergeCell ref="A48:B48"/>
    <mergeCell ref="C48:H48"/>
  </mergeCells>
  <conditionalFormatting sqref="C1039 C48:H48 C93:H93 C94 C96 C138:H138 C139 C141 C183:H183 C184 C186 C228:H228 C229 C276 C273:H273 C274 C318:H318 C319 C321 C366 C363:H363 C364 C411 C408:H408 C409 C456 C453:H453 C454 C498:H498 C499 C501 C546 C543:H543 C544 C591 C588:H588 C589 C633:H633 C634 C679 C678:H678 C723:H723 C724 C768:H768 C769 C813:H813 C814 C858:H858 C859 C903:H903 C904 C948:H948 C949 C996 C993:H993 C994 C1038:H1038 C1083:H1083 C51 C1128:H1128 C1129 C1173:H1173 C1174 C1218:H1218 C1219 C1264 C1263:H1263 C1308:H1308 C1309 C1353:H1353 C1354 C1398:H1398 C1399 C49 C1084 C231 C636 C681 C726 C771 C816 C861 C906 C951 C1041 C1086 C1131 C1176 C1221 C1266 C1311 C1356 C1401">
    <cfRule type="cellIs" dxfId="24" priority="4" stopIfTrue="1" operator="equal">
      <formula>0</formula>
    </cfRule>
  </conditionalFormatting>
  <conditionalFormatting sqref="C1446">
    <cfRule type="cellIs" dxfId="23" priority="3" stopIfTrue="1" operator="equal">
      <formula>0</formula>
    </cfRule>
  </conditionalFormatting>
  <conditionalFormatting sqref="C1492">
    <cfRule type="cellIs" dxfId="22" priority="2" stopIfTrue="1" operator="equal">
      <formula>0</formula>
    </cfRule>
  </conditionalFormatting>
  <conditionalFormatting sqref="C1492">
    <cfRule type="cellIs" dxfId="21" priority="1" stopIfTrue="1" operator="equal">
      <formula>0</formula>
    </cfRule>
  </conditionalFormatting>
  <pageMargins left="0.5" right="0.5" top="0.75" bottom="0.5" header="0.5" footer="0.25"/>
  <pageSetup scale="10" orientation="landscape" r:id="rId1"/>
  <headerFooter alignWithMargins="0">
    <oddHeader>&amp;LMidAmerican Energy Company Attachment 1-1j&amp;R&amp;12Effective January 1, 2016</oddHeader>
    <oddFooter>&amp;L&amp;11&amp;D&amp;R&amp;Z&amp;F</oddFooter>
  </headerFooter>
  <rowBreaks count="33" manualBreakCount="33">
    <brk id="45" max="16383" man="1"/>
    <brk id="90" max="16383" man="1"/>
    <brk id="135" max="9" man="1"/>
    <brk id="180" max="9" man="1"/>
    <brk id="225" max="9" man="1"/>
    <brk id="270" max="9" man="1"/>
    <brk id="315" max="9" man="1"/>
    <brk id="360" max="9" man="1"/>
    <brk id="405" max="9" man="1"/>
    <brk id="450" max="9" man="1"/>
    <brk id="495" max="9" man="1"/>
    <brk id="540" max="9" man="1"/>
    <brk id="585" max="9" man="1"/>
    <brk id="630" max="9" man="1"/>
    <brk id="675" max="9" man="1"/>
    <brk id="720" max="9" man="1"/>
    <brk id="765" max="9" man="1"/>
    <brk id="810" max="9" man="1"/>
    <brk id="855" max="9" man="1"/>
    <brk id="900" max="9" man="1"/>
    <brk id="945" max="9" man="1"/>
    <brk id="990" max="9" man="1"/>
    <brk id="1035" max="9" man="1"/>
    <brk id="1080" max="9" man="1"/>
    <brk id="1125" max="9" man="1"/>
    <brk id="1170" max="9" man="1"/>
    <brk id="1215" max="9" man="1"/>
    <brk id="1260" max="9" man="1"/>
    <brk id="1305" max="9" man="1"/>
    <brk id="1350" max="9" man="1"/>
    <brk id="1395" max="9" man="1"/>
    <brk id="1440" max="9" man="1"/>
    <brk id="1485" max="9"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841C2E7C333404590470726D6BB4329" ma:contentTypeVersion="26" ma:contentTypeDescription="Create a new document." ma:contentTypeScope="" ma:versionID="06053f104f4ad6110ab87978855878d4">
  <xsd:schema xmlns:xsd="http://www.w3.org/2001/XMLSchema" xmlns:xs="http://www.w3.org/2001/XMLSchema" xmlns:p="http://schemas.microsoft.com/office/2006/metadata/properties" xmlns:ns2="926D8B49-39BA-41B3-A177-B0B6F100FAD8" targetNamespace="http://schemas.microsoft.com/office/2006/metadata/properties" ma:root="true" ma:fieldsID="b7b9d56a430f38dd2b6bc780cd598775" ns2:_="">
    <xsd:import namespace="926D8B49-39BA-41B3-A177-B0B6F100FAD8"/>
    <xsd:element name="properties">
      <xsd:complexType>
        <xsd:sequence>
          <xsd:element name="documentManagement">
            <xsd:complexType>
              <xsd:all>
                <xsd:element ref="ns2:ID_x0020__x0023_" minOccurs="0"/>
                <xsd:element ref="ns2:Status" minOccurs="0"/>
                <xsd:element ref="ns2:Notes0" minOccurs="0"/>
                <xsd:element ref="ns2:Author0" minOccurs="0"/>
                <xsd:element ref="ns2:Formatting_x0020_Review" minOccurs="0"/>
                <xsd:element ref="ns2:Reg_x002e__x0020_Pricing_x0020_Review" minOccurs="0"/>
                <xsd:element ref="ns2:Legal_x0020_Review" minOccurs="0"/>
                <xsd:element ref="ns2:Final_x0020_Review"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6D8B49-39BA-41B3-A177-B0B6F100FAD8" elementFormDefault="qualified">
    <xsd:import namespace="http://schemas.microsoft.com/office/2006/documentManagement/types"/>
    <xsd:import namespace="http://schemas.microsoft.com/office/infopath/2007/PartnerControls"/>
    <xsd:element name="ID_x0020__x0023_" ma:index="8" nillable="true" ma:displayName="ID #" ma:internalName="ID_x0020__x0023_">
      <xsd:simpleType>
        <xsd:restriction base="dms:Text"/>
      </xsd:simpleType>
    </xsd:element>
    <xsd:element name="Status" ma:index="9" nillable="true" ma:displayName="Status" ma:default="Assigned" ma:format="Dropdown" ma:internalName="Status">
      <xsd:simpleType>
        <xsd:restriction base="dms:Choice">
          <xsd:enumeration value="Assigned"/>
          <xsd:enumeration value="Working"/>
          <xsd:enumeration value="Ready for Review"/>
          <xsd:enumeration value="Approved-Final"/>
        </xsd:restriction>
      </xsd:simpleType>
    </xsd:element>
    <xsd:element name="Notes0" ma:index="10" nillable="true" ma:displayName="Notes" ma:internalName="Notes0">
      <xsd:simpleType>
        <xsd:restriction base="dms:Note">
          <xsd:maxLength value="255"/>
        </xsd:restriction>
      </xsd:simpleType>
    </xsd:element>
    <xsd:element name="Author0" ma:index="11" nillable="true" ma:displayName="Author" ma:internalName="Author0">
      <xsd:simpleType>
        <xsd:restriction base="dms:Text"/>
      </xsd:simpleType>
    </xsd:element>
    <xsd:element name="Formatting_x0020_Review" ma:index="12" nillable="true" ma:displayName="Formatting Review" ma:internalName="Formatting_x0020_Review">
      <xsd:simpleType>
        <xsd:restriction base="dms:Text"/>
      </xsd:simpleType>
    </xsd:element>
    <xsd:element name="Reg_x002e__x0020_Pricing_x0020_Review" ma:index="13" nillable="true" ma:displayName="Reg. Pricing Review" ma:internalName="Reg_x002e__x0020_Pricing_x0020_Review">
      <xsd:simpleType>
        <xsd:restriction base="dms:Text"/>
      </xsd:simpleType>
    </xsd:element>
    <xsd:element name="Legal_x0020_Review" ma:index="14" nillable="true" ma:displayName="Legal Review" ma:internalName="Legal_x0020_Review">
      <xsd:simpleType>
        <xsd:restriction base="dms:Text"/>
      </xsd:simpleType>
    </xsd:element>
    <xsd:element name="Final_x0020_Review" ma:index="15" nillable="true" ma:displayName="Final Review" ma:internalName="Final_x0020_Review">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Author0 xmlns="926D8B49-39BA-41B3-A177-B0B6F100FAD8" xsi:nil="true"/>
    <Final_x0020_Review xmlns="926D8B49-39BA-41B3-A177-B0B6F100FAD8" xsi:nil="true"/>
    <Legal_x0020_Review xmlns="926D8B49-39BA-41B3-A177-B0B6F100FAD8" xsi:nil="true"/>
    <Formatting_x0020_Review xmlns="926D8B49-39BA-41B3-A177-B0B6F100FAD8" xsi:nil="true"/>
    <Reg_x002e__x0020_Pricing_x0020_Review xmlns="926D8B49-39BA-41B3-A177-B0B6F100FAD8" xsi:nil="true"/>
    <Status xmlns="926D8B49-39BA-41B3-A177-B0B6F100FAD8">Assigned</Status>
    <Notes0 xmlns="926D8B49-39BA-41B3-A177-B0B6F100FAD8" xsi:nil="true"/>
    <ID_x0020__x0023_ xmlns="926D8B49-39BA-41B3-A177-B0B6F100FAD8" xsi:nil="true"/>
  </documentManagement>
</p:properties>
</file>

<file path=customXml/itemProps1.xml><?xml version="1.0" encoding="utf-8"?>
<ds:datastoreItem xmlns:ds="http://schemas.openxmlformats.org/officeDocument/2006/customXml" ds:itemID="{A7E7D9CF-4567-4915-AF5C-CAFE188F75AE}">
  <ds:schemaRefs>
    <ds:schemaRef ds:uri="http://schemas.microsoft.com/sharepoint/v3/contenttype/forms"/>
  </ds:schemaRefs>
</ds:datastoreItem>
</file>

<file path=customXml/itemProps2.xml><?xml version="1.0" encoding="utf-8"?>
<ds:datastoreItem xmlns:ds="http://schemas.openxmlformats.org/officeDocument/2006/customXml" ds:itemID="{FBFC47D0-13AB-43B9-A8CB-60ABC4AEA2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6D8B49-39BA-41B3-A177-B0B6F100FAD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C43325-16C7-4F51-8841-BFE3A8CD015B}">
  <ds:schemaRefs>
    <ds:schemaRef ds:uri="http://schemas.microsoft.com/office/2006/metadata/properties"/>
    <ds:schemaRef ds:uri="http://purl.org/dc/dcmitype/"/>
    <ds:schemaRef ds:uri="http://www.w3.org/XML/1998/namespace"/>
    <ds:schemaRef ds:uri="http://schemas.microsoft.com/office/2006/documentManagement/types"/>
    <ds:schemaRef ds:uri="http://purl.org/dc/elements/1.1/"/>
    <ds:schemaRef ds:uri="http://purl.org/dc/terms/"/>
    <ds:schemaRef ds:uri="926D8B49-39BA-41B3-A177-B0B6F100FAD8"/>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45</vt:i4>
      </vt:variant>
      <vt:variant>
        <vt:lpstr>Named Ranges</vt:lpstr>
      </vt:variant>
      <vt:variant>
        <vt:i4>44</vt:i4>
      </vt:variant>
    </vt:vector>
  </HeadingPairs>
  <TitlesOfParts>
    <vt:vector size="89" baseType="lpstr">
      <vt:lpstr>Schedule 26 Rates</vt:lpstr>
      <vt:lpstr>Summary</vt:lpstr>
      <vt:lpstr>Gross Plant</vt:lpstr>
      <vt:lpstr>MTEP06</vt:lpstr>
      <vt:lpstr>MTEP07</vt:lpstr>
      <vt:lpstr>MTEP08</vt:lpstr>
      <vt:lpstr>MTEP09</vt:lpstr>
      <vt:lpstr>MTEP10</vt:lpstr>
      <vt:lpstr>MTEP11</vt:lpstr>
      <vt:lpstr>MTEP12</vt:lpstr>
      <vt:lpstr>MTEP13</vt:lpstr>
      <vt:lpstr>MTEP14</vt:lpstr>
      <vt:lpstr>MTEP15</vt:lpstr>
      <vt:lpstr>Schedule 37 ATSI Bill</vt:lpstr>
      <vt:lpstr>Schedule 38 DEO &amp; DEK Bills</vt:lpstr>
      <vt:lpstr>ARR by TO</vt:lpstr>
      <vt:lpstr>Rev Allo Sch 26, 37, 38</vt:lpstr>
      <vt:lpstr>Sch 26 Rev Allo Thru &amp; Out</vt:lpstr>
      <vt:lpstr>AMIL</vt:lpstr>
      <vt:lpstr>AMMO</vt:lpstr>
      <vt:lpstr>ATC</vt:lpstr>
      <vt:lpstr>ATXI</vt:lpstr>
      <vt:lpstr>BREC</vt:lpstr>
      <vt:lpstr>CWLP</vt:lpstr>
      <vt:lpstr>DEI</vt:lpstr>
      <vt:lpstr>DEO</vt:lpstr>
      <vt:lpstr>DPC</vt:lpstr>
      <vt:lpstr>FE</vt:lpstr>
      <vt:lpstr>GRE</vt:lpstr>
      <vt:lpstr>HE</vt:lpstr>
      <vt:lpstr>IPL</vt:lpstr>
      <vt:lpstr>ITC</vt:lpstr>
      <vt:lpstr>ITCM</vt:lpstr>
      <vt:lpstr>METC</vt:lpstr>
      <vt:lpstr>MEC</vt:lpstr>
      <vt:lpstr>MDU</vt:lpstr>
      <vt:lpstr>MP</vt:lpstr>
      <vt:lpstr>MRES</vt:lpstr>
      <vt:lpstr>NIPS</vt:lpstr>
      <vt:lpstr>NSP</vt:lpstr>
      <vt:lpstr>OTP</vt:lpstr>
      <vt:lpstr>RPU</vt:lpstr>
      <vt:lpstr>SMMPA</vt:lpstr>
      <vt:lpstr>WOLV</vt:lpstr>
      <vt:lpstr>VECT</vt:lpstr>
      <vt:lpstr>AMIL!Print_Area</vt:lpstr>
      <vt:lpstr>AMMO!Print_Area</vt:lpstr>
      <vt:lpstr>'ARR by TO'!Print_Area</vt:lpstr>
      <vt:lpstr>ATC!Print_Area</vt:lpstr>
      <vt:lpstr>ATXI!Print_Area</vt:lpstr>
      <vt:lpstr>BREC!Print_Area</vt:lpstr>
      <vt:lpstr>CWLP!Print_Area</vt:lpstr>
      <vt:lpstr>DEI!Print_Area</vt:lpstr>
      <vt:lpstr>DEO!Print_Area</vt:lpstr>
      <vt:lpstr>FE!Print_Area</vt:lpstr>
      <vt:lpstr>GRE!Print_Area</vt:lpstr>
      <vt:lpstr>HE!Print_Area</vt:lpstr>
      <vt:lpstr>IPL!Print_Area</vt:lpstr>
      <vt:lpstr>ITC!Print_Area</vt:lpstr>
      <vt:lpstr>ITCM!Print_Area</vt:lpstr>
      <vt:lpstr>MDU!Print_Area</vt:lpstr>
      <vt:lpstr>MEC!Print_Area</vt:lpstr>
      <vt:lpstr>METC!Print_Area</vt:lpstr>
      <vt:lpstr>MP!Print_Area</vt:lpstr>
      <vt:lpstr>MRES!Print_Area</vt:lpstr>
      <vt:lpstr>MTEP06!Print_Area</vt:lpstr>
      <vt:lpstr>MTEP07!Print_Area</vt:lpstr>
      <vt:lpstr>MTEP08!Print_Area</vt:lpstr>
      <vt:lpstr>MTEP09!Print_Area</vt:lpstr>
      <vt:lpstr>MTEP10!Print_Area</vt:lpstr>
      <vt:lpstr>MTEP11!Print_Area</vt:lpstr>
      <vt:lpstr>MTEP12!Print_Area</vt:lpstr>
      <vt:lpstr>MTEP13!Print_Area</vt:lpstr>
      <vt:lpstr>MTEP14!Print_Area</vt:lpstr>
      <vt:lpstr>MTEP15!Print_Area</vt:lpstr>
      <vt:lpstr>NIPS!Print_Area</vt:lpstr>
      <vt:lpstr>NSP!Print_Area</vt:lpstr>
      <vt:lpstr>OTP!Print_Area</vt:lpstr>
      <vt:lpstr>'Rev Allo Sch 26, 37, 38'!Print_Area</vt:lpstr>
      <vt:lpstr>RPU!Print_Area</vt:lpstr>
      <vt:lpstr>'Sch 26 Rev Allo Thru &amp; Out'!Print_Area</vt:lpstr>
      <vt:lpstr>'Schedule 26 Rates'!Print_Area</vt:lpstr>
      <vt:lpstr>'Schedule 37 ATSI Bill'!Print_Area</vt:lpstr>
      <vt:lpstr>'Schedule 38 DEO &amp; DEK Bills'!Print_Area</vt:lpstr>
      <vt:lpstr>SMMPA!Print_Area</vt:lpstr>
      <vt:lpstr>Summary!Print_Area</vt:lpstr>
      <vt:lpstr>VECT!Print_Area</vt:lpstr>
      <vt:lpstr>WOLV!Print_Area</vt:lpstr>
      <vt:lpstr>'ARR by TO'!Print_Titles</vt:lpstr>
    </vt:vector>
  </TitlesOfParts>
  <Company>Midwest ISO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Mark J. Volpe</dc:creator>
  <cp:lastModifiedBy>Douglas, Tina  (PUC)</cp:lastModifiedBy>
  <cp:lastPrinted>2016-03-03T20:26:34Z</cp:lastPrinted>
  <dcterms:created xsi:type="dcterms:W3CDTF">2007-03-07T17:22:32Z</dcterms:created>
  <dcterms:modified xsi:type="dcterms:W3CDTF">2016-03-04T22:21:05Z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0x0101001841C2E7C333404590470726D6BB4329</vt:lpwstr>
  </property>
</Properties>
</file>